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8800" windowHeight="12435" tabRatio="897" firstSheet="5" activeTab="14"/>
  </bookViews>
  <sheets>
    <sheet name="Instructions" sheetId="5" r:id="rId1"/>
    <sheet name="Lists" sheetId="6" r:id="rId2"/>
    <sheet name="League settings" sheetId="7" r:id="rId3"/>
    <sheet name="ELO settings " sheetId="8" r:id="rId4"/>
    <sheet name="Prediction Systems settings" sheetId="18" r:id="rId5"/>
    <sheet name="Program and Results" sheetId="3" r:id="rId6"/>
    <sheet name="Tables" sheetId="2" r:id="rId7"/>
    <sheet name="Distribution of data (Se Diff)" sheetId="10" state="hidden" r:id="rId8"/>
    <sheet name="Data mining (ELO R diff)" sheetId="11" r:id="rId9"/>
    <sheet name="ELO R diff graphs" sheetId="14" r:id="rId10"/>
    <sheet name="Data mining (Elo R diff Last 6)" sheetId="15" r:id="rId11"/>
    <sheet name="ELO R Diff (Last 6) Graphs" sheetId="16" r:id="rId12"/>
    <sheet name="Data mining (Goals Superiority)" sheetId="12" r:id="rId13"/>
    <sheet name="GSRS graphs" sheetId="13" r:id="rId14"/>
    <sheet name="Dashboard" sheetId="9" r:id="rId15"/>
    <sheet name="Comparison" sheetId="17" r:id="rId16"/>
    <sheet name="out from sql" sheetId="26" r:id="rId17"/>
  </sheets>
  <definedNames>
    <definedName name="_xlnm._FilterDatabase" localSheetId="14" hidden="1">Dashboard!$V$4:$W$32</definedName>
    <definedName name="_xlnm._FilterDatabase" localSheetId="10" hidden="1">'Data mining (Elo R diff Last 6)'!$A$1:$V$500</definedName>
    <definedName name="_xlnm._FilterDatabase" localSheetId="8" hidden="1">'Data mining (ELO R diff)'!$A$1:$S$500</definedName>
    <definedName name="_xlnm._FilterDatabase" localSheetId="12" hidden="1">'Data mining (Goals Superiority)'!$A$1:$V$500</definedName>
    <definedName name="Away_Comparison">OFFSET(Tables!$A$1,MATCH(Comparison!$AK$2,Tables!$A$1:$A$33,0)-1,1,1,MATCH(Comparison!$B$1,Tables!$1:$1,0)-1)</definedName>
    <definedName name="Away_Comparison_Bar">OFFSET(Dashboard!$A$5,MATCH(Comparison!$AK$2,Dashboard!$A$5:$A$32,0)-1,2,1,3)</definedName>
    <definedName name="Bucket_Away" localSheetId="8">OFFSET('Data mining (ELO R diff)'!$N$1,1,0,COUNT('Data mining (ELO R diff)'!$K$2:$K$500),1)</definedName>
    <definedName name="Bucket_Away">OFFSET('Distribution of data (Se Diff)'!$M$1,1,0,COUNT('Distribution of data (Se Diff)'!$J$2:$J$500),1)</definedName>
    <definedName name="Bucket_AwayGS" localSheetId="10">OFFSET('Data mining (Elo R diff Last 6)'!$Q$1,1,0,COUNT('Data mining (Elo R diff Last 6)'!$N$2:$N$500),1)</definedName>
    <definedName name="Bucket_AwayGS">OFFSET('Data mining (Goals Superiority)'!$Q$1,1,0,COUNT('Data mining (Goals Superiority)'!$N$2:$N$500),1)</definedName>
    <definedName name="Bucket_AwayPercent">OFFSET('Distribution of data (Se Diff)'!$Q$1,1,0,COUNT('Distribution of data (Se Diff)'!$J$2:$J$500),1)</definedName>
    <definedName name="Bucket_AwayPercentELO6" localSheetId="10">OFFSET('Data mining (Elo R diff Last 6)'!$U$1,1,0,COUNT('Data mining (Elo R diff Last 6)'!$N$2:$N$500),1)</definedName>
    <definedName name="Bucket_AwayPercentGS">OFFSET('Data mining (Goals Superiority)'!$U$1,1,0,COUNT('Data mining (Goals Superiority)'!$N$2:$N$500),1)</definedName>
    <definedName name="Bucket_AwayPercentR">OFFSET('Data mining (ELO R diff)'!$R$1,1,0,COUNT('Data mining (ELO R diff)'!$K$2:$K$500),1)</definedName>
    <definedName name="Bucket_Draw" localSheetId="8">OFFSET('Data mining (ELO R diff)'!$O$1,1,0,COUNT('Data mining (ELO R diff)'!$K$2:$K$500),1)</definedName>
    <definedName name="Bucket_Draw">OFFSET('Distribution of data (Se Diff)'!$N$1,1,0,COUNT('Distribution of data (Se Diff)'!$J$2:$J$500),1)</definedName>
    <definedName name="Bucket_DrawGS" localSheetId="10">OFFSET('Data mining (Elo R diff Last 6)'!$R$1,1,0,COUNT('Data mining (Elo R diff Last 6)'!$N$2:$N$500),1)</definedName>
    <definedName name="Bucket_DrawGS">OFFSET('Data mining (Goals Superiority)'!$R$1,1,0,COUNT('Data mining (Goals Superiority)'!$N$2:$N$500),1)</definedName>
    <definedName name="Bucket_DrawPercent">OFFSET('Distribution of data (Se Diff)'!$R$1,1,0,COUNT('Distribution of data (Se Diff)'!$J$2:$J$500),1)</definedName>
    <definedName name="Bucket_DrawPercentELO6" localSheetId="10">OFFSET('Data mining (Elo R diff Last 6)'!$V$1,1,0,COUNT('Data mining (Elo R diff Last 6)'!$N$2:$N$500),1)</definedName>
    <definedName name="Bucket_DrawPercentGS">OFFSET('Data mining (Goals Superiority)'!$V$1,1,0,COUNT('Data mining (Goals Superiority)'!$N$2:$N$500),1)</definedName>
    <definedName name="Bucket_DrawPercentR">OFFSET('Data mining (ELO R diff)'!$S$1,1,0,COUNT('Data mining (ELO R diff)'!$K$2:$K$500),1)</definedName>
    <definedName name="Bucket_Home" localSheetId="8">OFFSET('Data mining (ELO R diff)'!$M$1,1,0,COUNT('Data mining (ELO R diff)'!$K$2:$K$500),1)</definedName>
    <definedName name="Bucket_Home">OFFSET('Distribution of data (Se Diff)'!$L$1,1,0,COUNT('Distribution of data (Se Diff)'!$J$2:$J$500),1)</definedName>
    <definedName name="Bucket_HOMEGS" localSheetId="10">OFFSET('Data mining (Elo R diff Last 6)'!$P$1,1,0,COUNT('Data mining (Elo R diff Last 6)'!$N$2:$N$500),1)</definedName>
    <definedName name="Bucket_HOMEGS">OFFSET('Data mining (Goals Superiority)'!$P$1,1,0,COUNT('Data mining (Goals Superiority)'!$N$2:$N$500),1)</definedName>
    <definedName name="Bucket_HomePercent" localSheetId="8">OFFSET('Data mining (ELO R diff)'!$Q$1,1,0,COUNT('Data mining (ELO R diff)'!$K$2:$K$500),1)</definedName>
    <definedName name="Bucket_HomePercent">OFFSET('Distribution of data (Se Diff)'!$P$1,1,0,COUNT('Distribution of data (Se Diff)'!$J$2:$J$500),1)</definedName>
    <definedName name="Bucket_HomePercentELO6" localSheetId="10">OFFSET('Data mining (Elo R diff Last 6)'!$T$1,1,0,COUNT('Data mining (Elo R diff Last 6)'!$N$2:$N$500),1)</definedName>
    <definedName name="Bucket_HomePercentGS">OFFSET('Data mining (Goals Superiority)'!$T$1,1,0,COUNT('Data mining (Goals Superiority)'!$N$2:$N$500),1)</definedName>
    <definedName name="Bucket_Menu" localSheetId="8">OFFSET('Data mining (ELO R diff)'!$K$1,1,0,COUNT('Data mining (ELO R diff)'!$K$2:$K$500),1)</definedName>
    <definedName name="Bucket_Menu">OFFSET('Distribution of data (Se Diff)'!$J$1,1,0,COUNT('Distribution of data (Se Diff)'!$J$2:$J$500),1)</definedName>
    <definedName name="Bucket_MenuELO6" localSheetId="10">OFFSET('Data mining (Elo R diff Last 6)'!$N$1,1,0,COUNT('Data mining (Elo R diff Last 6)'!$N$2:$N$500),1)</definedName>
    <definedName name="Bucket_MenuGS">OFFSET('Data mining (Goals Superiority)'!$N$1,1,0,COUNT('Data mining (Goals Superiority)'!$N$2:$N$500),1)</definedName>
    <definedName name="Bucket_Total" localSheetId="8">OFFSET('Data mining (ELO R diff)'!$P$1,1,0,COUNT('Data mining (ELO R diff)'!$K$2:$K$500),1)</definedName>
    <definedName name="Bucket_Total">OFFSET('Distribution of data (Se Diff)'!$O$1,1,0,COUNT('Distribution of data (Se Diff)'!$J$2:$J$500),1)</definedName>
    <definedName name="Bucket_TotalELO6" localSheetId="10">OFFSET('Data mining (Elo R diff Last 6)'!$S$1,1,0,COUNT('Data mining (Elo R diff Last 6)'!$N$2:$N$500),1)</definedName>
    <definedName name="Bucket_TotalGS">OFFSET('Data mining (Goals Superiority)'!$S$1,1,0,COUNT('Data mining (Goals Superiority)'!$N$2:$N$500),1)</definedName>
    <definedName name="del">OFFSET('Program and Results'!$X$1,MATCH(Dashboard!$B$1,'Program and Results'!$A:$A,0)-1,0,COUNTIF('Program and Results'!$A:$A,Dashboard!$B$1),1)</definedName>
    <definedName name="ELO_HGA">'ELO settings '!$B$20</definedName>
    <definedName name="ELO_Initial">'ELO settings '!$B$18</definedName>
    <definedName name="ELO_K">'ELO settings '!$B$19</definedName>
    <definedName name="ELO_s">'ELO settings '!$B$21</definedName>
    <definedName name="Home_Comparison">OFFSET(Tables!$A$1,MATCH(Comparison!$AJ$2,Tables!$A$1:$A$33,0)-1,1,1,MATCH(Comparison!$B$1,Tables!$1:$1,0)-1)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LookBackRow">MATCH('League settings'!$B$3,'Program and Results'!$A:$A,0)</definedName>
    <definedName name="Team_Names">OFFSET(Lists!$A$1,1,0,'League settings'!$B$2,1)</definedName>
  </definedNames>
  <calcPr calcId="152511" calcMode="manual"/>
</workbook>
</file>

<file path=xl/calcChain.xml><?xml version="1.0" encoding="utf-8"?>
<calcChain xmlns="http://schemas.openxmlformats.org/spreadsheetml/2006/main">
  <c r="AJ376" i="2" l="1"/>
  <c r="AK376" i="2"/>
  <c r="AL376" i="2"/>
  <c r="AM376" i="2"/>
  <c r="AN376" i="2"/>
  <c r="AO376" i="2"/>
  <c r="AP376" i="2"/>
  <c r="AQ376" i="2"/>
  <c r="AR376" i="2"/>
  <c r="AS376" i="2"/>
  <c r="AT376" i="2"/>
  <c r="AU376" i="2"/>
  <c r="AV376" i="2"/>
  <c r="AW376" i="2"/>
  <c r="AX376" i="2"/>
  <c r="AY376" i="2"/>
  <c r="AZ376" i="2"/>
  <c r="BA376" i="2"/>
  <c r="BB376" i="2"/>
  <c r="BC376" i="2"/>
  <c r="BD376" i="2"/>
  <c r="BE376" i="2"/>
  <c r="AJ377" i="2"/>
  <c r="AK377" i="2"/>
  <c r="AL377" i="2"/>
  <c r="AM377" i="2"/>
  <c r="AN377" i="2"/>
  <c r="AO377" i="2"/>
  <c r="AP377" i="2"/>
  <c r="AQ377" i="2"/>
  <c r="AR377" i="2"/>
  <c r="AS377" i="2"/>
  <c r="AT377" i="2"/>
  <c r="AU377" i="2"/>
  <c r="AV377" i="2"/>
  <c r="AW377" i="2"/>
  <c r="AX377" i="2"/>
  <c r="AY377" i="2"/>
  <c r="AZ377" i="2"/>
  <c r="BA377" i="2"/>
  <c r="BB377" i="2"/>
  <c r="BC377" i="2"/>
  <c r="BD377" i="2"/>
  <c r="BE377" i="2"/>
  <c r="AJ378" i="2"/>
  <c r="AK378" i="2"/>
  <c r="AL378" i="2"/>
  <c r="AM378" i="2"/>
  <c r="AN378" i="2"/>
  <c r="AO378" i="2"/>
  <c r="AP378" i="2"/>
  <c r="AQ378" i="2"/>
  <c r="AR378" i="2"/>
  <c r="AS378" i="2"/>
  <c r="AT378" i="2"/>
  <c r="AU378" i="2"/>
  <c r="AV378" i="2"/>
  <c r="AW378" i="2"/>
  <c r="AX378" i="2"/>
  <c r="AY378" i="2"/>
  <c r="AZ378" i="2"/>
  <c r="BA378" i="2"/>
  <c r="BB378" i="2"/>
  <c r="BC378" i="2"/>
  <c r="BD378" i="2"/>
  <c r="BE378" i="2"/>
  <c r="AJ379" i="2"/>
  <c r="AK379" i="2"/>
  <c r="AL379" i="2"/>
  <c r="AM379" i="2"/>
  <c r="AN379" i="2"/>
  <c r="AO379" i="2"/>
  <c r="AP379" i="2"/>
  <c r="AQ379" i="2"/>
  <c r="AR379" i="2"/>
  <c r="AS379" i="2"/>
  <c r="AT379" i="2"/>
  <c r="AU379" i="2"/>
  <c r="AV379" i="2"/>
  <c r="AW379" i="2"/>
  <c r="AX379" i="2"/>
  <c r="AY379" i="2"/>
  <c r="AZ379" i="2"/>
  <c r="BA379" i="2"/>
  <c r="BB379" i="2"/>
  <c r="BC379" i="2"/>
  <c r="BD379" i="2"/>
  <c r="BE379" i="2"/>
  <c r="AJ380" i="2"/>
  <c r="AK380" i="2"/>
  <c r="AL380" i="2"/>
  <c r="AM380" i="2"/>
  <c r="AN380" i="2"/>
  <c r="AO380" i="2"/>
  <c r="AP380" i="2"/>
  <c r="AQ380" i="2"/>
  <c r="AR380" i="2"/>
  <c r="AS380" i="2"/>
  <c r="AT380" i="2"/>
  <c r="AU380" i="2"/>
  <c r="AV380" i="2"/>
  <c r="AW380" i="2"/>
  <c r="AX380" i="2"/>
  <c r="AY380" i="2"/>
  <c r="AZ380" i="2"/>
  <c r="BA380" i="2"/>
  <c r="BB380" i="2"/>
  <c r="BC380" i="2"/>
  <c r="BD380" i="2"/>
  <c r="BE380" i="2"/>
  <c r="AJ381" i="2"/>
  <c r="AK381" i="2"/>
  <c r="AL381" i="2"/>
  <c r="AM381" i="2"/>
  <c r="AN381" i="2"/>
  <c r="AO381" i="2"/>
  <c r="AP381" i="2"/>
  <c r="AQ381" i="2"/>
  <c r="AR381" i="2"/>
  <c r="AS381" i="2"/>
  <c r="AT381" i="2"/>
  <c r="AU381" i="2"/>
  <c r="AV381" i="2"/>
  <c r="AW381" i="2"/>
  <c r="AX381" i="2"/>
  <c r="AY381" i="2"/>
  <c r="AZ381" i="2"/>
  <c r="BA381" i="2"/>
  <c r="BB381" i="2"/>
  <c r="BC381" i="2"/>
  <c r="BD381" i="2"/>
  <c r="BE381" i="2"/>
  <c r="AJ382" i="2"/>
  <c r="AK382" i="2"/>
  <c r="AL382" i="2"/>
  <c r="AM382" i="2"/>
  <c r="AN382" i="2"/>
  <c r="AO382" i="2"/>
  <c r="AP382" i="2"/>
  <c r="AQ382" i="2"/>
  <c r="AR382" i="2"/>
  <c r="AS382" i="2"/>
  <c r="AT382" i="2"/>
  <c r="AU382" i="2"/>
  <c r="AV382" i="2"/>
  <c r="AW382" i="2"/>
  <c r="AX382" i="2"/>
  <c r="AY382" i="2"/>
  <c r="AZ382" i="2"/>
  <c r="BA382" i="2"/>
  <c r="BB382" i="2"/>
  <c r="BC382" i="2"/>
  <c r="BD382" i="2"/>
  <c r="BE382" i="2"/>
  <c r="AJ383" i="2"/>
  <c r="AK383" i="2"/>
  <c r="AL383" i="2"/>
  <c r="AM383" i="2"/>
  <c r="AN383" i="2"/>
  <c r="AO383" i="2"/>
  <c r="AP383" i="2"/>
  <c r="AQ383" i="2"/>
  <c r="AR383" i="2"/>
  <c r="AS383" i="2"/>
  <c r="AT383" i="2"/>
  <c r="AU383" i="2"/>
  <c r="AV383" i="2"/>
  <c r="AW383" i="2"/>
  <c r="AX383" i="2"/>
  <c r="AY383" i="2"/>
  <c r="AZ383" i="2"/>
  <c r="BA383" i="2"/>
  <c r="BB383" i="2"/>
  <c r="BC383" i="2"/>
  <c r="BD383" i="2"/>
  <c r="BE383" i="2"/>
  <c r="AJ384" i="2"/>
  <c r="AK384" i="2"/>
  <c r="AL384" i="2"/>
  <c r="AM384" i="2"/>
  <c r="AN384" i="2"/>
  <c r="AO384" i="2"/>
  <c r="AP384" i="2"/>
  <c r="AQ384" i="2"/>
  <c r="AR384" i="2"/>
  <c r="AS384" i="2"/>
  <c r="AT384" i="2"/>
  <c r="AU384" i="2"/>
  <c r="AV384" i="2"/>
  <c r="AW384" i="2"/>
  <c r="AX384" i="2"/>
  <c r="AY384" i="2"/>
  <c r="AZ384" i="2"/>
  <c r="BA384" i="2"/>
  <c r="BB384" i="2"/>
  <c r="BC384" i="2"/>
  <c r="BD384" i="2"/>
  <c r="BE384" i="2"/>
  <c r="AJ385" i="2"/>
  <c r="AK385" i="2"/>
  <c r="AL385" i="2"/>
  <c r="AM385" i="2"/>
  <c r="AN385" i="2"/>
  <c r="AO385" i="2"/>
  <c r="AP385" i="2"/>
  <c r="AQ385" i="2"/>
  <c r="AR385" i="2"/>
  <c r="AS385" i="2"/>
  <c r="AT385" i="2"/>
  <c r="AU385" i="2"/>
  <c r="AV385" i="2"/>
  <c r="AW385" i="2"/>
  <c r="AX385" i="2"/>
  <c r="AY385" i="2"/>
  <c r="AZ385" i="2"/>
  <c r="BA385" i="2"/>
  <c r="BB385" i="2"/>
  <c r="BC385" i="2"/>
  <c r="BD385" i="2"/>
  <c r="BE385" i="2"/>
  <c r="AJ386" i="2"/>
  <c r="AK386" i="2"/>
  <c r="AL386" i="2"/>
  <c r="AM386" i="2"/>
  <c r="AN386" i="2"/>
  <c r="AO386" i="2"/>
  <c r="AP386" i="2"/>
  <c r="AQ386" i="2"/>
  <c r="AR386" i="2"/>
  <c r="AS386" i="2"/>
  <c r="AT386" i="2"/>
  <c r="AU386" i="2"/>
  <c r="AV386" i="2"/>
  <c r="AW386" i="2"/>
  <c r="AX386" i="2"/>
  <c r="AY386" i="2"/>
  <c r="AZ386" i="2"/>
  <c r="BA386" i="2"/>
  <c r="BB386" i="2"/>
  <c r="BC386" i="2"/>
  <c r="BD386" i="2"/>
  <c r="BE386" i="2"/>
  <c r="AJ387" i="2"/>
  <c r="AK387" i="2"/>
  <c r="AL387" i="2"/>
  <c r="AM387" i="2"/>
  <c r="AN387" i="2"/>
  <c r="AO387" i="2"/>
  <c r="AP387" i="2"/>
  <c r="AQ387" i="2"/>
  <c r="AR387" i="2"/>
  <c r="AS387" i="2"/>
  <c r="AT387" i="2"/>
  <c r="AU387" i="2"/>
  <c r="AV387" i="2"/>
  <c r="AW387" i="2"/>
  <c r="AX387" i="2"/>
  <c r="AY387" i="2"/>
  <c r="AZ387" i="2"/>
  <c r="BA387" i="2"/>
  <c r="BB387" i="2"/>
  <c r="BC387" i="2"/>
  <c r="BD387" i="2"/>
  <c r="BE387" i="2"/>
  <c r="AJ388" i="2"/>
  <c r="AK388" i="2"/>
  <c r="AL388" i="2"/>
  <c r="AM388" i="2"/>
  <c r="AN388" i="2"/>
  <c r="AO388" i="2"/>
  <c r="AP388" i="2"/>
  <c r="AQ388" i="2"/>
  <c r="AR388" i="2"/>
  <c r="AS388" i="2"/>
  <c r="AT388" i="2"/>
  <c r="AU388" i="2"/>
  <c r="AV388" i="2"/>
  <c r="AW388" i="2"/>
  <c r="AX388" i="2"/>
  <c r="AY388" i="2"/>
  <c r="AZ388" i="2"/>
  <c r="BA388" i="2"/>
  <c r="BB388" i="2"/>
  <c r="BC388" i="2"/>
  <c r="BD388" i="2"/>
  <c r="BE388" i="2"/>
  <c r="AJ389" i="2"/>
  <c r="AK389" i="2"/>
  <c r="AL389" i="2"/>
  <c r="AM389" i="2"/>
  <c r="AN389" i="2"/>
  <c r="AO389" i="2"/>
  <c r="AP389" i="2"/>
  <c r="AQ389" i="2"/>
  <c r="AR389" i="2"/>
  <c r="AS389" i="2"/>
  <c r="AT389" i="2"/>
  <c r="AU389" i="2"/>
  <c r="AV389" i="2"/>
  <c r="AW389" i="2"/>
  <c r="AX389" i="2"/>
  <c r="AY389" i="2"/>
  <c r="AZ389" i="2"/>
  <c r="BA389" i="2"/>
  <c r="BB389" i="2"/>
  <c r="BC389" i="2"/>
  <c r="BD389" i="2"/>
  <c r="BE389" i="2"/>
  <c r="AJ390" i="2"/>
  <c r="AK390" i="2"/>
  <c r="AL390" i="2"/>
  <c r="AM390" i="2"/>
  <c r="AN390" i="2"/>
  <c r="AO390" i="2"/>
  <c r="AP390" i="2"/>
  <c r="AQ390" i="2"/>
  <c r="AR390" i="2"/>
  <c r="AS390" i="2"/>
  <c r="AT390" i="2"/>
  <c r="AU390" i="2"/>
  <c r="AV390" i="2"/>
  <c r="AW390" i="2"/>
  <c r="AX390" i="2"/>
  <c r="AY390" i="2"/>
  <c r="AZ390" i="2"/>
  <c r="BA390" i="2"/>
  <c r="BB390" i="2"/>
  <c r="BC390" i="2"/>
  <c r="BD390" i="2"/>
  <c r="BE390" i="2"/>
  <c r="AJ391" i="2"/>
  <c r="AK391" i="2"/>
  <c r="AL391" i="2"/>
  <c r="AM391" i="2"/>
  <c r="AN391" i="2"/>
  <c r="AO391" i="2"/>
  <c r="AP391" i="2"/>
  <c r="AQ391" i="2"/>
  <c r="AR391" i="2"/>
  <c r="AS391" i="2"/>
  <c r="AT391" i="2"/>
  <c r="AU391" i="2"/>
  <c r="AV391" i="2"/>
  <c r="AW391" i="2"/>
  <c r="AX391" i="2"/>
  <c r="AY391" i="2"/>
  <c r="AZ391" i="2"/>
  <c r="BA391" i="2"/>
  <c r="BB391" i="2"/>
  <c r="BC391" i="2"/>
  <c r="BD391" i="2"/>
  <c r="BE391" i="2"/>
  <c r="AJ392" i="2"/>
  <c r="AK392" i="2"/>
  <c r="AL392" i="2"/>
  <c r="AM392" i="2"/>
  <c r="AN392" i="2"/>
  <c r="AO392" i="2"/>
  <c r="AP392" i="2"/>
  <c r="AQ392" i="2"/>
  <c r="AR392" i="2"/>
  <c r="AS392" i="2"/>
  <c r="AT392" i="2"/>
  <c r="AU392" i="2"/>
  <c r="AV392" i="2"/>
  <c r="AW392" i="2"/>
  <c r="AX392" i="2"/>
  <c r="AY392" i="2"/>
  <c r="AZ392" i="2"/>
  <c r="BA392" i="2"/>
  <c r="BB392" i="2"/>
  <c r="BC392" i="2"/>
  <c r="BD392" i="2"/>
  <c r="BE392" i="2"/>
  <c r="AJ393" i="2"/>
  <c r="AK393" i="2"/>
  <c r="AL393" i="2"/>
  <c r="AM393" i="2"/>
  <c r="AN393" i="2"/>
  <c r="AO393" i="2"/>
  <c r="AP393" i="2"/>
  <c r="AQ393" i="2"/>
  <c r="AR393" i="2"/>
  <c r="AS393" i="2"/>
  <c r="AT393" i="2"/>
  <c r="AU393" i="2"/>
  <c r="AV393" i="2"/>
  <c r="AW393" i="2"/>
  <c r="AX393" i="2"/>
  <c r="AY393" i="2"/>
  <c r="AZ393" i="2"/>
  <c r="BA393" i="2"/>
  <c r="BB393" i="2"/>
  <c r="BC393" i="2"/>
  <c r="BD393" i="2"/>
  <c r="BE393" i="2"/>
  <c r="AJ394" i="2"/>
  <c r="AK394" i="2"/>
  <c r="AL394" i="2"/>
  <c r="AM394" i="2"/>
  <c r="AN394" i="2"/>
  <c r="AO394" i="2"/>
  <c r="AP394" i="2"/>
  <c r="AQ394" i="2"/>
  <c r="AR394" i="2"/>
  <c r="AS394" i="2"/>
  <c r="AT394" i="2"/>
  <c r="AU394" i="2"/>
  <c r="AV394" i="2"/>
  <c r="AW394" i="2"/>
  <c r="AX394" i="2"/>
  <c r="AY394" i="2"/>
  <c r="AZ394" i="2"/>
  <c r="BA394" i="2"/>
  <c r="BB394" i="2"/>
  <c r="BC394" i="2"/>
  <c r="BD394" i="2"/>
  <c r="BE394" i="2"/>
  <c r="AJ395" i="2"/>
  <c r="AK395" i="2"/>
  <c r="AL395" i="2"/>
  <c r="AM395" i="2"/>
  <c r="AN395" i="2"/>
  <c r="AO395" i="2"/>
  <c r="AP395" i="2"/>
  <c r="AQ395" i="2"/>
  <c r="AR395" i="2"/>
  <c r="AS395" i="2"/>
  <c r="AT395" i="2"/>
  <c r="AU395" i="2"/>
  <c r="AV395" i="2"/>
  <c r="AW395" i="2"/>
  <c r="AX395" i="2"/>
  <c r="AY395" i="2"/>
  <c r="AZ395" i="2"/>
  <c r="BA395" i="2"/>
  <c r="BB395" i="2"/>
  <c r="BC395" i="2"/>
  <c r="BD395" i="2"/>
  <c r="BE395" i="2"/>
  <c r="AJ396" i="2"/>
  <c r="AK396" i="2"/>
  <c r="AL396" i="2"/>
  <c r="AM396" i="2"/>
  <c r="AN396" i="2"/>
  <c r="AO396" i="2"/>
  <c r="AP396" i="2"/>
  <c r="AQ396" i="2"/>
  <c r="AR396" i="2"/>
  <c r="AS396" i="2"/>
  <c r="AT396" i="2"/>
  <c r="AU396" i="2"/>
  <c r="AV396" i="2"/>
  <c r="AW396" i="2"/>
  <c r="AX396" i="2"/>
  <c r="AY396" i="2"/>
  <c r="AZ396" i="2"/>
  <c r="BA396" i="2"/>
  <c r="BB396" i="2"/>
  <c r="BC396" i="2"/>
  <c r="BD396" i="2"/>
  <c r="BE396" i="2"/>
  <c r="AJ397" i="2"/>
  <c r="AK397" i="2"/>
  <c r="AL397" i="2"/>
  <c r="AM397" i="2"/>
  <c r="AN397" i="2"/>
  <c r="AO397" i="2"/>
  <c r="AP397" i="2"/>
  <c r="AQ397" i="2"/>
  <c r="AR397" i="2"/>
  <c r="AS397" i="2"/>
  <c r="AT397" i="2"/>
  <c r="AU397" i="2"/>
  <c r="AV397" i="2"/>
  <c r="AW397" i="2"/>
  <c r="AX397" i="2"/>
  <c r="AY397" i="2"/>
  <c r="AZ397" i="2"/>
  <c r="BA397" i="2"/>
  <c r="BB397" i="2"/>
  <c r="BC397" i="2"/>
  <c r="BD397" i="2"/>
  <c r="BE397" i="2"/>
  <c r="AJ398" i="2"/>
  <c r="AK398" i="2"/>
  <c r="AL398" i="2"/>
  <c r="AM398" i="2"/>
  <c r="AN398" i="2"/>
  <c r="AO398" i="2"/>
  <c r="AP398" i="2"/>
  <c r="AQ398" i="2"/>
  <c r="AR398" i="2"/>
  <c r="AS398" i="2"/>
  <c r="AT398" i="2"/>
  <c r="AU398" i="2"/>
  <c r="AV398" i="2"/>
  <c r="AW398" i="2"/>
  <c r="AX398" i="2"/>
  <c r="AY398" i="2"/>
  <c r="AZ398" i="2"/>
  <c r="BA398" i="2"/>
  <c r="BB398" i="2"/>
  <c r="BC398" i="2"/>
  <c r="BD398" i="2"/>
  <c r="BE398" i="2"/>
  <c r="AJ399" i="2"/>
  <c r="AK399" i="2"/>
  <c r="AL399" i="2"/>
  <c r="AM399" i="2"/>
  <c r="AN399" i="2"/>
  <c r="AO399" i="2"/>
  <c r="AP399" i="2"/>
  <c r="AQ399" i="2"/>
  <c r="AR399" i="2"/>
  <c r="AS399" i="2"/>
  <c r="AT399" i="2"/>
  <c r="AU399" i="2"/>
  <c r="AV399" i="2"/>
  <c r="AW399" i="2"/>
  <c r="AX399" i="2"/>
  <c r="AY399" i="2"/>
  <c r="AZ399" i="2"/>
  <c r="BA399" i="2"/>
  <c r="BB399" i="2"/>
  <c r="BC399" i="2"/>
  <c r="BD399" i="2"/>
  <c r="BE399" i="2"/>
  <c r="AJ400" i="2"/>
  <c r="AK400" i="2"/>
  <c r="AL400" i="2"/>
  <c r="AM400" i="2"/>
  <c r="AN400" i="2"/>
  <c r="AO400" i="2"/>
  <c r="AP400" i="2"/>
  <c r="AQ400" i="2"/>
  <c r="AR400" i="2"/>
  <c r="AS400" i="2"/>
  <c r="AT400" i="2"/>
  <c r="AU400" i="2"/>
  <c r="AV400" i="2"/>
  <c r="AW400" i="2"/>
  <c r="AX400" i="2"/>
  <c r="AY400" i="2"/>
  <c r="AZ400" i="2"/>
  <c r="BA400" i="2"/>
  <c r="BB400" i="2"/>
  <c r="BC400" i="2"/>
  <c r="BD400" i="2"/>
  <c r="BE400" i="2"/>
  <c r="AJ401" i="2"/>
  <c r="AK401" i="2"/>
  <c r="AL401" i="2"/>
  <c r="AM401" i="2"/>
  <c r="AN401" i="2"/>
  <c r="AO401" i="2"/>
  <c r="AP401" i="2"/>
  <c r="AQ401" i="2"/>
  <c r="AR401" i="2"/>
  <c r="AS401" i="2"/>
  <c r="AT401" i="2"/>
  <c r="AU401" i="2"/>
  <c r="AV401" i="2"/>
  <c r="AW401" i="2"/>
  <c r="AX401" i="2"/>
  <c r="AY401" i="2"/>
  <c r="AZ401" i="2"/>
  <c r="BA401" i="2"/>
  <c r="BB401" i="2"/>
  <c r="BC401" i="2"/>
  <c r="BD401" i="2"/>
  <c r="BE401" i="2"/>
  <c r="AJ402" i="2"/>
  <c r="AK402" i="2"/>
  <c r="AL402" i="2"/>
  <c r="AM402" i="2"/>
  <c r="AN402" i="2"/>
  <c r="AO402" i="2"/>
  <c r="AP402" i="2"/>
  <c r="AQ402" i="2"/>
  <c r="AR402" i="2"/>
  <c r="AS402" i="2"/>
  <c r="AT402" i="2"/>
  <c r="AU402" i="2"/>
  <c r="AV402" i="2"/>
  <c r="AW402" i="2"/>
  <c r="AX402" i="2"/>
  <c r="AY402" i="2"/>
  <c r="AZ402" i="2"/>
  <c r="BA402" i="2"/>
  <c r="BB402" i="2"/>
  <c r="BC402" i="2"/>
  <c r="BD402" i="2"/>
  <c r="BE402" i="2"/>
  <c r="AJ403" i="2"/>
  <c r="AK403" i="2"/>
  <c r="AL403" i="2"/>
  <c r="AM403" i="2"/>
  <c r="AN403" i="2"/>
  <c r="AO403" i="2"/>
  <c r="AP403" i="2"/>
  <c r="AQ403" i="2"/>
  <c r="AR403" i="2"/>
  <c r="AS403" i="2"/>
  <c r="AT403" i="2"/>
  <c r="AU403" i="2"/>
  <c r="AV403" i="2"/>
  <c r="AW403" i="2"/>
  <c r="AX403" i="2"/>
  <c r="AY403" i="2"/>
  <c r="AZ403" i="2"/>
  <c r="BA403" i="2"/>
  <c r="BB403" i="2"/>
  <c r="BC403" i="2"/>
  <c r="BD403" i="2"/>
  <c r="BE403" i="2"/>
  <c r="AJ404" i="2"/>
  <c r="AK404" i="2"/>
  <c r="AL404" i="2"/>
  <c r="AM404" i="2"/>
  <c r="AN404" i="2"/>
  <c r="AO404" i="2"/>
  <c r="AP404" i="2"/>
  <c r="AQ404" i="2"/>
  <c r="AR404" i="2"/>
  <c r="AS404" i="2"/>
  <c r="AT404" i="2"/>
  <c r="AU404" i="2"/>
  <c r="AV404" i="2"/>
  <c r="AW404" i="2"/>
  <c r="AX404" i="2"/>
  <c r="AY404" i="2"/>
  <c r="AZ404" i="2"/>
  <c r="BA404" i="2"/>
  <c r="BB404" i="2"/>
  <c r="BC404" i="2"/>
  <c r="BD404" i="2"/>
  <c r="BE404" i="2"/>
  <c r="AJ405" i="2"/>
  <c r="AK405" i="2"/>
  <c r="AL405" i="2"/>
  <c r="AM405" i="2"/>
  <c r="AN405" i="2"/>
  <c r="AO405" i="2"/>
  <c r="AP405" i="2"/>
  <c r="AQ405" i="2"/>
  <c r="AR405" i="2"/>
  <c r="AS405" i="2"/>
  <c r="AT405" i="2"/>
  <c r="AU405" i="2"/>
  <c r="AV405" i="2"/>
  <c r="AW405" i="2"/>
  <c r="AX405" i="2"/>
  <c r="AY405" i="2"/>
  <c r="AZ405" i="2"/>
  <c r="BA405" i="2"/>
  <c r="BB405" i="2"/>
  <c r="BC405" i="2"/>
  <c r="BD405" i="2"/>
  <c r="BE405" i="2"/>
  <c r="AJ406" i="2"/>
  <c r="AK406" i="2"/>
  <c r="AL406" i="2"/>
  <c r="AM406" i="2"/>
  <c r="AN406" i="2"/>
  <c r="AO406" i="2"/>
  <c r="AP406" i="2"/>
  <c r="AQ406" i="2"/>
  <c r="AR406" i="2"/>
  <c r="AS406" i="2"/>
  <c r="AT406" i="2"/>
  <c r="AU406" i="2"/>
  <c r="AV406" i="2"/>
  <c r="AW406" i="2"/>
  <c r="AX406" i="2"/>
  <c r="AY406" i="2"/>
  <c r="AZ406" i="2"/>
  <c r="BA406" i="2"/>
  <c r="BB406" i="2"/>
  <c r="BC406" i="2"/>
  <c r="BD406" i="2"/>
  <c r="BE406" i="2"/>
  <c r="AJ407" i="2"/>
  <c r="AK407" i="2"/>
  <c r="AL407" i="2"/>
  <c r="AM407" i="2"/>
  <c r="AN407" i="2"/>
  <c r="AO407" i="2"/>
  <c r="AP407" i="2"/>
  <c r="AQ407" i="2"/>
  <c r="AR407" i="2"/>
  <c r="AS407" i="2"/>
  <c r="AT407" i="2"/>
  <c r="AU407" i="2"/>
  <c r="AV407" i="2"/>
  <c r="AW407" i="2"/>
  <c r="AX407" i="2"/>
  <c r="AY407" i="2"/>
  <c r="AZ407" i="2"/>
  <c r="BA407" i="2"/>
  <c r="BB407" i="2"/>
  <c r="BC407" i="2"/>
  <c r="BD407" i="2"/>
  <c r="BE407" i="2"/>
  <c r="W3" i="3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G4" i="3" l="1"/>
  <c r="M4" i="3"/>
  <c r="G5" i="3"/>
  <c r="M5" i="3"/>
  <c r="T5" i="3" s="1"/>
  <c r="G6" i="3"/>
  <c r="M6" i="3"/>
  <c r="G7" i="3"/>
  <c r="M7" i="3"/>
  <c r="T7" i="3" s="1"/>
  <c r="G8" i="3"/>
  <c r="M8" i="3"/>
  <c r="G9" i="3"/>
  <c r="M9" i="3"/>
  <c r="T9" i="3" s="1"/>
  <c r="G10" i="3"/>
  <c r="M10" i="3"/>
  <c r="G11" i="3"/>
  <c r="M11" i="3"/>
  <c r="T11" i="3" s="1"/>
  <c r="G3" i="3"/>
  <c r="M3" i="3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AJ308" i="2"/>
  <c r="AK308" i="2"/>
  <c r="AL308" i="2"/>
  <c r="AM308" i="2"/>
  <c r="AN308" i="2"/>
  <c r="AO308" i="2"/>
  <c r="AP308" i="2"/>
  <c r="AQ308" i="2"/>
  <c r="AR308" i="2"/>
  <c r="AS308" i="2"/>
  <c r="AT308" i="2"/>
  <c r="AU308" i="2"/>
  <c r="AV308" i="2"/>
  <c r="AW308" i="2"/>
  <c r="AX308" i="2"/>
  <c r="AY308" i="2"/>
  <c r="AZ308" i="2"/>
  <c r="BA308" i="2"/>
  <c r="BB308" i="2"/>
  <c r="BC308" i="2"/>
  <c r="BD308" i="2"/>
  <c r="BE308" i="2"/>
  <c r="AJ309" i="2"/>
  <c r="AK309" i="2"/>
  <c r="AL309" i="2"/>
  <c r="AM309" i="2"/>
  <c r="AN309" i="2"/>
  <c r="AO309" i="2"/>
  <c r="AP309" i="2"/>
  <c r="AQ309" i="2"/>
  <c r="AR309" i="2"/>
  <c r="AS309" i="2"/>
  <c r="AT309" i="2"/>
  <c r="AU309" i="2"/>
  <c r="AV309" i="2"/>
  <c r="AW309" i="2"/>
  <c r="AX309" i="2"/>
  <c r="AY309" i="2"/>
  <c r="AZ309" i="2"/>
  <c r="BA309" i="2"/>
  <c r="BB309" i="2"/>
  <c r="BC309" i="2"/>
  <c r="BD309" i="2"/>
  <c r="BE309" i="2"/>
  <c r="AJ310" i="2"/>
  <c r="AK310" i="2"/>
  <c r="AL310" i="2"/>
  <c r="AM310" i="2"/>
  <c r="AN310" i="2"/>
  <c r="AO310" i="2"/>
  <c r="AP310" i="2"/>
  <c r="AQ310" i="2"/>
  <c r="AR310" i="2"/>
  <c r="AS310" i="2"/>
  <c r="AT310" i="2"/>
  <c r="AU310" i="2"/>
  <c r="AV310" i="2"/>
  <c r="AW310" i="2"/>
  <c r="AX310" i="2"/>
  <c r="AY310" i="2"/>
  <c r="AZ310" i="2"/>
  <c r="BA310" i="2"/>
  <c r="BB310" i="2"/>
  <c r="BC310" i="2"/>
  <c r="BD310" i="2"/>
  <c r="BE310" i="2"/>
  <c r="AJ311" i="2"/>
  <c r="AK311" i="2"/>
  <c r="AL311" i="2"/>
  <c r="AM311" i="2"/>
  <c r="AN311" i="2"/>
  <c r="AO311" i="2"/>
  <c r="AP311" i="2"/>
  <c r="AQ311" i="2"/>
  <c r="AR311" i="2"/>
  <c r="AS311" i="2"/>
  <c r="AT311" i="2"/>
  <c r="AU311" i="2"/>
  <c r="AV311" i="2"/>
  <c r="AW311" i="2"/>
  <c r="AX311" i="2"/>
  <c r="AY311" i="2"/>
  <c r="AZ311" i="2"/>
  <c r="BA311" i="2"/>
  <c r="BB311" i="2"/>
  <c r="BC311" i="2"/>
  <c r="BD311" i="2"/>
  <c r="BE311" i="2"/>
  <c r="AJ312" i="2"/>
  <c r="AK312" i="2"/>
  <c r="AL312" i="2"/>
  <c r="AM312" i="2"/>
  <c r="AN312" i="2"/>
  <c r="AO312" i="2"/>
  <c r="AP312" i="2"/>
  <c r="AQ312" i="2"/>
  <c r="AR312" i="2"/>
  <c r="AS312" i="2"/>
  <c r="AT312" i="2"/>
  <c r="AU312" i="2"/>
  <c r="AV312" i="2"/>
  <c r="AW312" i="2"/>
  <c r="AX312" i="2"/>
  <c r="AY312" i="2"/>
  <c r="AZ312" i="2"/>
  <c r="BA312" i="2"/>
  <c r="BB312" i="2"/>
  <c r="BC312" i="2"/>
  <c r="BD312" i="2"/>
  <c r="BE312" i="2"/>
  <c r="AJ313" i="2"/>
  <c r="AK313" i="2"/>
  <c r="AL313" i="2"/>
  <c r="AM313" i="2"/>
  <c r="AN313" i="2"/>
  <c r="AO313" i="2"/>
  <c r="AP313" i="2"/>
  <c r="AQ313" i="2"/>
  <c r="AR313" i="2"/>
  <c r="AS313" i="2"/>
  <c r="AT313" i="2"/>
  <c r="AU313" i="2"/>
  <c r="AV313" i="2"/>
  <c r="AW313" i="2"/>
  <c r="AX313" i="2"/>
  <c r="AY313" i="2"/>
  <c r="AZ313" i="2"/>
  <c r="BA313" i="2"/>
  <c r="BB313" i="2"/>
  <c r="BC313" i="2"/>
  <c r="BD313" i="2"/>
  <c r="BE313" i="2"/>
  <c r="AJ314" i="2"/>
  <c r="AK314" i="2"/>
  <c r="AL314" i="2"/>
  <c r="AM314" i="2"/>
  <c r="AN314" i="2"/>
  <c r="AO314" i="2"/>
  <c r="AP314" i="2"/>
  <c r="AQ314" i="2"/>
  <c r="AR314" i="2"/>
  <c r="AS314" i="2"/>
  <c r="AT314" i="2"/>
  <c r="AU314" i="2"/>
  <c r="AV314" i="2"/>
  <c r="AW314" i="2"/>
  <c r="AX314" i="2"/>
  <c r="AY314" i="2"/>
  <c r="AZ314" i="2"/>
  <c r="BA314" i="2"/>
  <c r="BB314" i="2"/>
  <c r="BC314" i="2"/>
  <c r="BD314" i="2"/>
  <c r="BE314" i="2"/>
  <c r="AJ315" i="2"/>
  <c r="AK315" i="2"/>
  <c r="AL315" i="2"/>
  <c r="AM315" i="2"/>
  <c r="AN315" i="2"/>
  <c r="AO315" i="2"/>
  <c r="AP315" i="2"/>
  <c r="AQ315" i="2"/>
  <c r="AR315" i="2"/>
  <c r="AS315" i="2"/>
  <c r="AT315" i="2"/>
  <c r="AU315" i="2"/>
  <c r="AV315" i="2"/>
  <c r="AW315" i="2"/>
  <c r="AX315" i="2"/>
  <c r="AY315" i="2"/>
  <c r="AZ315" i="2"/>
  <c r="BA315" i="2"/>
  <c r="BB315" i="2"/>
  <c r="BC315" i="2"/>
  <c r="BD315" i="2"/>
  <c r="BE315" i="2"/>
  <c r="AJ316" i="2"/>
  <c r="AK316" i="2"/>
  <c r="AL316" i="2"/>
  <c r="AM316" i="2"/>
  <c r="AN316" i="2"/>
  <c r="AO316" i="2"/>
  <c r="AP316" i="2"/>
  <c r="AQ316" i="2"/>
  <c r="AR316" i="2"/>
  <c r="AS316" i="2"/>
  <c r="AT316" i="2"/>
  <c r="AU316" i="2"/>
  <c r="AV316" i="2"/>
  <c r="AW316" i="2"/>
  <c r="AX316" i="2"/>
  <c r="AY316" i="2"/>
  <c r="AZ316" i="2"/>
  <c r="BA316" i="2"/>
  <c r="BB316" i="2"/>
  <c r="BC316" i="2"/>
  <c r="BD316" i="2"/>
  <c r="BE316" i="2"/>
  <c r="AJ317" i="2"/>
  <c r="AK317" i="2"/>
  <c r="AL317" i="2"/>
  <c r="AM317" i="2"/>
  <c r="AN317" i="2"/>
  <c r="AO317" i="2"/>
  <c r="AP317" i="2"/>
  <c r="AQ317" i="2"/>
  <c r="AR317" i="2"/>
  <c r="AS317" i="2"/>
  <c r="AT317" i="2"/>
  <c r="AU317" i="2"/>
  <c r="AV317" i="2"/>
  <c r="AW317" i="2"/>
  <c r="AX317" i="2"/>
  <c r="AY317" i="2"/>
  <c r="AZ317" i="2"/>
  <c r="BA317" i="2"/>
  <c r="BB317" i="2"/>
  <c r="BC317" i="2"/>
  <c r="BD317" i="2"/>
  <c r="BE317" i="2"/>
  <c r="AJ318" i="2"/>
  <c r="AK318" i="2"/>
  <c r="AL318" i="2"/>
  <c r="AM318" i="2"/>
  <c r="AN318" i="2"/>
  <c r="AO318" i="2"/>
  <c r="AP318" i="2"/>
  <c r="AQ318" i="2"/>
  <c r="AR318" i="2"/>
  <c r="AS318" i="2"/>
  <c r="AT318" i="2"/>
  <c r="AU318" i="2"/>
  <c r="AV318" i="2"/>
  <c r="AW318" i="2"/>
  <c r="AX318" i="2"/>
  <c r="AY318" i="2"/>
  <c r="AZ318" i="2"/>
  <c r="BA318" i="2"/>
  <c r="BB318" i="2"/>
  <c r="BC318" i="2"/>
  <c r="BD318" i="2"/>
  <c r="BE318" i="2"/>
  <c r="AJ319" i="2"/>
  <c r="AK319" i="2"/>
  <c r="AL319" i="2"/>
  <c r="AM319" i="2"/>
  <c r="AN319" i="2"/>
  <c r="AO319" i="2"/>
  <c r="AP319" i="2"/>
  <c r="AQ319" i="2"/>
  <c r="AR319" i="2"/>
  <c r="AS319" i="2"/>
  <c r="AT319" i="2"/>
  <c r="AU319" i="2"/>
  <c r="AV319" i="2"/>
  <c r="AW319" i="2"/>
  <c r="AX319" i="2"/>
  <c r="AY319" i="2"/>
  <c r="AZ319" i="2"/>
  <c r="BA319" i="2"/>
  <c r="BB319" i="2"/>
  <c r="BC319" i="2"/>
  <c r="BD319" i="2"/>
  <c r="BE319" i="2"/>
  <c r="AJ320" i="2"/>
  <c r="AK320" i="2"/>
  <c r="AL320" i="2"/>
  <c r="AM320" i="2"/>
  <c r="AN320" i="2"/>
  <c r="AO320" i="2"/>
  <c r="AP320" i="2"/>
  <c r="AQ320" i="2"/>
  <c r="AR320" i="2"/>
  <c r="AS320" i="2"/>
  <c r="AT320" i="2"/>
  <c r="AU320" i="2"/>
  <c r="AV320" i="2"/>
  <c r="AW320" i="2"/>
  <c r="AX320" i="2"/>
  <c r="AY320" i="2"/>
  <c r="AZ320" i="2"/>
  <c r="BA320" i="2"/>
  <c r="BB320" i="2"/>
  <c r="BC320" i="2"/>
  <c r="BD320" i="2"/>
  <c r="BE320" i="2"/>
  <c r="AJ321" i="2"/>
  <c r="AK321" i="2"/>
  <c r="AL321" i="2"/>
  <c r="AM321" i="2"/>
  <c r="AN321" i="2"/>
  <c r="AO321" i="2"/>
  <c r="AP321" i="2"/>
  <c r="AQ321" i="2"/>
  <c r="AR321" i="2"/>
  <c r="AS321" i="2"/>
  <c r="AT321" i="2"/>
  <c r="AU321" i="2"/>
  <c r="AV321" i="2"/>
  <c r="AW321" i="2"/>
  <c r="AX321" i="2"/>
  <c r="AY321" i="2"/>
  <c r="AZ321" i="2"/>
  <c r="BA321" i="2"/>
  <c r="BB321" i="2"/>
  <c r="BC321" i="2"/>
  <c r="BD321" i="2"/>
  <c r="BE321" i="2"/>
  <c r="AJ322" i="2"/>
  <c r="AK322" i="2"/>
  <c r="AL322" i="2"/>
  <c r="AM322" i="2"/>
  <c r="AN322" i="2"/>
  <c r="AO322" i="2"/>
  <c r="AP322" i="2"/>
  <c r="AQ322" i="2"/>
  <c r="AR322" i="2"/>
  <c r="AS322" i="2"/>
  <c r="AT322" i="2"/>
  <c r="AU322" i="2"/>
  <c r="AV322" i="2"/>
  <c r="AW322" i="2"/>
  <c r="AX322" i="2"/>
  <c r="AY322" i="2"/>
  <c r="AZ322" i="2"/>
  <c r="BA322" i="2"/>
  <c r="BB322" i="2"/>
  <c r="BC322" i="2"/>
  <c r="BD322" i="2"/>
  <c r="BE322" i="2"/>
  <c r="AJ323" i="2"/>
  <c r="AK323" i="2"/>
  <c r="AL323" i="2"/>
  <c r="AM323" i="2"/>
  <c r="AN323" i="2"/>
  <c r="AO323" i="2"/>
  <c r="AP323" i="2"/>
  <c r="AQ323" i="2"/>
  <c r="AR323" i="2"/>
  <c r="AS323" i="2"/>
  <c r="AT323" i="2"/>
  <c r="AU323" i="2"/>
  <c r="AV323" i="2"/>
  <c r="AW323" i="2"/>
  <c r="AX323" i="2"/>
  <c r="AY323" i="2"/>
  <c r="AZ323" i="2"/>
  <c r="BA323" i="2"/>
  <c r="BB323" i="2"/>
  <c r="BC323" i="2"/>
  <c r="BD323" i="2"/>
  <c r="BE323" i="2"/>
  <c r="AJ324" i="2"/>
  <c r="AK324" i="2"/>
  <c r="AL324" i="2"/>
  <c r="AM324" i="2"/>
  <c r="AN324" i="2"/>
  <c r="AO324" i="2"/>
  <c r="AP324" i="2"/>
  <c r="AQ324" i="2"/>
  <c r="AR324" i="2"/>
  <c r="AS324" i="2"/>
  <c r="AT324" i="2"/>
  <c r="AU324" i="2"/>
  <c r="AV324" i="2"/>
  <c r="AW324" i="2"/>
  <c r="AX324" i="2"/>
  <c r="AY324" i="2"/>
  <c r="AZ324" i="2"/>
  <c r="BA324" i="2"/>
  <c r="BB324" i="2"/>
  <c r="BC324" i="2"/>
  <c r="BD324" i="2"/>
  <c r="BE324" i="2"/>
  <c r="AJ325" i="2"/>
  <c r="AK325" i="2"/>
  <c r="AL325" i="2"/>
  <c r="AM325" i="2"/>
  <c r="AN325" i="2"/>
  <c r="AO325" i="2"/>
  <c r="AP325" i="2"/>
  <c r="AQ325" i="2"/>
  <c r="AR325" i="2"/>
  <c r="AS325" i="2"/>
  <c r="AT325" i="2"/>
  <c r="AU325" i="2"/>
  <c r="AV325" i="2"/>
  <c r="AW325" i="2"/>
  <c r="AX325" i="2"/>
  <c r="AY325" i="2"/>
  <c r="AZ325" i="2"/>
  <c r="BA325" i="2"/>
  <c r="BB325" i="2"/>
  <c r="BC325" i="2"/>
  <c r="BD325" i="2"/>
  <c r="BE325" i="2"/>
  <c r="AJ326" i="2"/>
  <c r="AK326" i="2"/>
  <c r="AL326" i="2"/>
  <c r="AM326" i="2"/>
  <c r="AN326" i="2"/>
  <c r="AO326" i="2"/>
  <c r="AP326" i="2"/>
  <c r="AQ326" i="2"/>
  <c r="AR326" i="2"/>
  <c r="AS326" i="2"/>
  <c r="AT326" i="2"/>
  <c r="AU326" i="2"/>
  <c r="AV326" i="2"/>
  <c r="AW326" i="2"/>
  <c r="AX326" i="2"/>
  <c r="AY326" i="2"/>
  <c r="AZ326" i="2"/>
  <c r="BA326" i="2"/>
  <c r="BB326" i="2"/>
  <c r="BC326" i="2"/>
  <c r="BD326" i="2"/>
  <c r="BE326" i="2"/>
  <c r="AJ327" i="2"/>
  <c r="AK327" i="2"/>
  <c r="AL327" i="2"/>
  <c r="AM327" i="2"/>
  <c r="AN327" i="2"/>
  <c r="AO327" i="2"/>
  <c r="AP327" i="2"/>
  <c r="AQ327" i="2"/>
  <c r="AR327" i="2"/>
  <c r="AS327" i="2"/>
  <c r="AT327" i="2"/>
  <c r="AU327" i="2"/>
  <c r="AV327" i="2"/>
  <c r="AW327" i="2"/>
  <c r="AX327" i="2"/>
  <c r="AY327" i="2"/>
  <c r="AZ327" i="2"/>
  <c r="BA327" i="2"/>
  <c r="BB327" i="2"/>
  <c r="BC327" i="2"/>
  <c r="BD327" i="2"/>
  <c r="BE327" i="2"/>
  <c r="AJ328" i="2"/>
  <c r="AK328" i="2"/>
  <c r="AL328" i="2"/>
  <c r="AM328" i="2"/>
  <c r="AN328" i="2"/>
  <c r="AO328" i="2"/>
  <c r="AP328" i="2"/>
  <c r="AQ328" i="2"/>
  <c r="AR328" i="2"/>
  <c r="AS328" i="2"/>
  <c r="AT328" i="2"/>
  <c r="AU328" i="2"/>
  <c r="AV328" i="2"/>
  <c r="AW328" i="2"/>
  <c r="AX328" i="2"/>
  <c r="AY328" i="2"/>
  <c r="AZ328" i="2"/>
  <c r="BA328" i="2"/>
  <c r="BB328" i="2"/>
  <c r="BC328" i="2"/>
  <c r="BD328" i="2"/>
  <c r="BE328" i="2"/>
  <c r="AJ329" i="2"/>
  <c r="AK329" i="2"/>
  <c r="AL329" i="2"/>
  <c r="AM329" i="2"/>
  <c r="AN329" i="2"/>
  <c r="AO329" i="2"/>
  <c r="AP329" i="2"/>
  <c r="AQ329" i="2"/>
  <c r="AR329" i="2"/>
  <c r="AS329" i="2"/>
  <c r="AT329" i="2"/>
  <c r="AU329" i="2"/>
  <c r="AV329" i="2"/>
  <c r="AW329" i="2"/>
  <c r="AX329" i="2"/>
  <c r="AY329" i="2"/>
  <c r="AZ329" i="2"/>
  <c r="BA329" i="2"/>
  <c r="BB329" i="2"/>
  <c r="BC329" i="2"/>
  <c r="BD329" i="2"/>
  <c r="BE329" i="2"/>
  <c r="AJ330" i="2"/>
  <c r="AK330" i="2"/>
  <c r="AL330" i="2"/>
  <c r="AM330" i="2"/>
  <c r="AN330" i="2"/>
  <c r="AO330" i="2"/>
  <c r="AP330" i="2"/>
  <c r="AQ330" i="2"/>
  <c r="AR330" i="2"/>
  <c r="AS330" i="2"/>
  <c r="AT330" i="2"/>
  <c r="AU330" i="2"/>
  <c r="AV330" i="2"/>
  <c r="AW330" i="2"/>
  <c r="AX330" i="2"/>
  <c r="AY330" i="2"/>
  <c r="AZ330" i="2"/>
  <c r="BA330" i="2"/>
  <c r="BB330" i="2"/>
  <c r="BC330" i="2"/>
  <c r="BD330" i="2"/>
  <c r="BE330" i="2"/>
  <c r="AJ331" i="2"/>
  <c r="AK331" i="2"/>
  <c r="AL331" i="2"/>
  <c r="AM331" i="2"/>
  <c r="AN331" i="2"/>
  <c r="AO331" i="2"/>
  <c r="AP331" i="2"/>
  <c r="AQ331" i="2"/>
  <c r="AR331" i="2"/>
  <c r="AS331" i="2"/>
  <c r="AT331" i="2"/>
  <c r="AU331" i="2"/>
  <c r="AV331" i="2"/>
  <c r="AW331" i="2"/>
  <c r="AX331" i="2"/>
  <c r="AY331" i="2"/>
  <c r="AZ331" i="2"/>
  <c r="BA331" i="2"/>
  <c r="BB331" i="2"/>
  <c r="BC331" i="2"/>
  <c r="BD331" i="2"/>
  <c r="BE331" i="2"/>
  <c r="AJ332" i="2"/>
  <c r="AK332" i="2"/>
  <c r="AL332" i="2"/>
  <c r="AM332" i="2"/>
  <c r="AN332" i="2"/>
  <c r="AO332" i="2"/>
  <c r="AP332" i="2"/>
  <c r="AQ332" i="2"/>
  <c r="AR332" i="2"/>
  <c r="AS332" i="2"/>
  <c r="AT332" i="2"/>
  <c r="AU332" i="2"/>
  <c r="AV332" i="2"/>
  <c r="AW332" i="2"/>
  <c r="AX332" i="2"/>
  <c r="AY332" i="2"/>
  <c r="AZ332" i="2"/>
  <c r="BA332" i="2"/>
  <c r="BB332" i="2"/>
  <c r="BC332" i="2"/>
  <c r="BD332" i="2"/>
  <c r="BE332" i="2"/>
  <c r="AJ333" i="2"/>
  <c r="AK333" i="2"/>
  <c r="AL333" i="2"/>
  <c r="AM333" i="2"/>
  <c r="AN333" i="2"/>
  <c r="AO333" i="2"/>
  <c r="AP333" i="2"/>
  <c r="AQ333" i="2"/>
  <c r="AR333" i="2"/>
  <c r="AS333" i="2"/>
  <c r="AT333" i="2"/>
  <c r="AU333" i="2"/>
  <c r="AV333" i="2"/>
  <c r="AW333" i="2"/>
  <c r="AX333" i="2"/>
  <c r="AY333" i="2"/>
  <c r="AZ333" i="2"/>
  <c r="BA333" i="2"/>
  <c r="BB333" i="2"/>
  <c r="BC333" i="2"/>
  <c r="BD333" i="2"/>
  <c r="BE333" i="2"/>
  <c r="AJ334" i="2"/>
  <c r="AK334" i="2"/>
  <c r="AL334" i="2"/>
  <c r="AM334" i="2"/>
  <c r="AN334" i="2"/>
  <c r="AO334" i="2"/>
  <c r="AP334" i="2"/>
  <c r="AQ334" i="2"/>
  <c r="AR334" i="2"/>
  <c r="AS334" i="2"/>
  <c r="AT334" i="2"/>
  <c r="AU334" i="2"/>
  <c r="AV334" i="2"/>
  <c r="AW334" i="2"/>
  <c r="AX334" i="2"/>
  <c r="AY334" i="2"/>
  <c r="AZ334" i="2"/>
  <c r="BA334" i="2"/>
  <c r="BB334" i="2"/>
  <c r="BC334" i="2"/>
  <c r="BD334" i="2"/>
  <c r="BE334" i="2"/>
  <c r="AJ335" i="2"/>
  <c r="AK335" i="2"/>
  <c r="AL335" i="2"/>
  <c r="AM335" i="2"/>
  <c r="AN335" i="2"/>
  <c r="AO335" i="2"/>
  <c r="AP335" i="2"/>
  <c r="AQ335" i="2"/>
  <c r="AR335" i="2"/>
  <c r="AS335" i="2"/>
  <c r="AT335" i="2"/>
  <c r="AU335" i="2"/>
  <c r="AV335" i="2"/>
  <c r="AW335" i="2"/>
  <c r="AX335" i="2"/>
  <c r="AY335" i="2"/>
  <c r="AZ335" i="2"/>
  <c r="BA335" i="2"/>
  <c r="BB335" i="2"/>
  <c r="BC335" i="2"/>
  <c r="BD335" i="2"/>
  <c r="BE335" i="2"/>
  <c r="AJ336" i="2"/>
  <c r="AK336" i="2"/>
  <c r="AL336" i="2"/>
  <c r="AM336" i="2"/>
  <c r="AN336" i="2"/>
  <c r="AO336" i="2"/>
  <c r="AP336" i="2"/>
  <c r="AQ336" i="2"/>
  <c r="AR336" i="2"/>
  <c r="AS336" i="2"/>
  <c r="AT336" i="2"/>
  <c r="AU336" i="2"/>
  <c r="AV336" i="2"/>
  <c r="AW336" i="2"/>
  <c r="AX336" i="2"/>
  <c r="AY336" i="2"/>
  <c r="AZ336" i="2"/>
  <c r="BA336" i="2"/>
  <c r="BB336" i="2"/>
  <c r="BC336" i="2"/>
  <c r="BD336" i="2"/>
  <c r="BE336" i="2"/>
  <c r="AJ337" i="2"/>
  <c r="AK337" i="2"/>
  <c r="AL337" i="2"/>
  <c r="AM337" i="2"/>
  <c r="AN337" i="2"/>
  <c r="AO337" i="2"/>
  <c r="AP337" i="2"/>
  <c r="AQ337" i="2"/>
  <c r="AR337" i="2"/>
  <c r="AS337" i="2"/>
  <c r="AT337" i="2"/>
  <c r="AU337" i="2"/>
  <c r="AV337" i="2"/>
  <c r="AW337" i="2"/>
  <c r="AX337" i="2"/>
  <c r="AY337" i="2"/>
  <c r="AZ337" i="2"/>
  <c r="BA337" i="2"/>
  <c r="BB337" i="2"/>
  <c r="BC337" i="2"/>
  <c r="BD337" i="2"/>
  <c r="BE337" i="2"/>
  <c r="AJ338" i="2"/>
  <c r="AK338" i="2"/>
  <c r="AL338" i="2"/>
  <c r="AM338" i="2"/>
  <c r="AN338" i="2"/>
  <c r="AO338" i="2"/>
  <c r="AP338" i="2"/>
  <c r="AQ338" i="2"/>
  <c r="AR338" i="2"/>
  <c r="AS338" i="2"/>
  <c r="AT338" i="2"/>
  <c r="AU338" i="2"/>
  <c r="AV338" i="2"/>
  <c r="AW338" i="2"/>
  <c r="AX338" i="2"/>
  <c r="AY338" i="2"/>
  <c r="AZ338" i="2"/>
  <c r="BA338" i="2"/>
  <c r="BB338" i="2"/>
  <c r="BC338" i="2"/>
  <c r="BD338" i="2"/>
  <c r="BE338" i="2"/>
  <c r="AJ339" i="2"/>
  <c r="AK339" i="2"/>
  <c r="AL339" i="2"/>
  <c r="AM339" i="2"/>
  <c r="AN339" i="2"/>
  <c r="AO339" i="2"/>
  <c r="AP339" i="2"/>
  <c r="AQ339" i="2"/>
  <c r="AR339" i="2"/>
  <c r="AS339" i="2"/>
  <c r="AT339" i="2"/>
  <c r="AU339" i="2"/>
  <c r="AV339" i="2"/>
  <c r="AW339" i="2"/>
  <c r="AX339" i="2"/>
  <c r="AY339" i="2"/>
  <c r="AZ339" i="2"/>
  <c r="BA339" i="2"/>
  <c r="BB339" i="2"/>
  <c r="BC339" i="2"/>
  <c r="BD339" i="2"/>
  <c r="BE339" i="2"/>
  <c r="AJ292" i="2"/>
  <c r="AK292" i="2"/>
  <c r="AL292" i="2"/>
  <c r="AM292" i="2"/>
  <c r="AN292" i="2"/>
  <c r="AO292" i="2"/>
  <c r="AP292" i="2"/>
  <c r="AQ292" i="2"/>
  <c r="AR292" i="2"/>
  <c r="AS292" i="2"/>
  <c r="AT292" i="2"/>
  <c r="AU292" i="2"/>
  <c r="AV292" i="2"/>
  <c r="AW292" i="2"/>
  <c r="AX292" i="2"/>
  <c r="AY292" i="2"/>
  <c r="AZ292" i="2"/>
  <c r="BA292" i="2"/>
  <c r="BB292" i="2"/>
  <c r="BC292" i="2"/>
  <c r="BD292" i="2"/>
  <c r="BE292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A293" i="2"/>
  <c r="BB293" i="2"/>
  <c r="BC293" i="2"/>
  <c r="BD293" i="2"/>
  <c r="BE293" i="2"/>
  <c r="AJ294" i="2"/>
  <c r="AK294" i="2"/>
  <c r="AL294" i="2"/>
  <c r="AM294" i="2"/>
  <c r="AN294" i="2"/>
  <c r="AO294" i="2"/>
  <c r="AP294" i="2"/>
  <c r="AQ294" i="2"/>
  <c r="AR294" i="2"/>
  <c r="AS294" i="2"/>
  <c r="AT294" i="2"/>
  <c r="AU294" i="2"/>
  <c r="AV294" i="2"/>
  <c r="AW294" i="2"/>
  <c r="AX294" i="2"/>
  <c r="AY294" i="2"/>
  <c r="AZ294" i="2"/>
  <c r="BA294" i="2"/>
  <c r="BB294" i="2"/>
  <c r="BC294" i="2"/>
  <c r="BD294" i="2"/>
  <c r="BE294" i="2"/>
  <c r="AJ295" i="2"/>
  <c r="AK295" i="2"/>
  <c r="AL295" i="2"/>
  <c r="AM295" i="2"/>
  <c r="AN295" i="2"/>
  <c r="AO295" i="2"/>
  <c r="AP295" i="2"/>
  <c r="AQ295" i="2"/>
  <c r="AR295" i="2"/>
  <c r="AS295" i="2"/>
  <c r="AT295" i="2"/>
  <c r="AU295" i="2"/>
  <c r="AV295" i="2"/>
  <c r="AW295" i="2"/>
  <c r="AX295" i="2"/>
  <c r="AY295" i="2"/>
  <c r="AZ295" i="2"/>
  <c r="BA295" i="2"/>
  <c r="BB295" i="2"/>
  <c r="BC295" i="2"/>
  <c r="BD295" i="2"/>
  <c r="BE295" i="2"/>
  <c r="AJ296" i="2"/>
  <c r="AK296" i="2"/>
  <c r="AL296" i="2"/>
  <c r="AM296" i="2"/>
  <c r="AN296" i="2"/>
  <c r="AO296" i="2"/>
  <c r="AP296" i="2"/>
  <c r="AQ296" i="2"/>
  <c r="AR296" i="2"/>
  <c r="AS296" i="2"/>
  <c r="AT296" i="2"/>
  <c r="AU296" i="2"/>
  <c r="AV296" i="2"/>
  <c r="AW296" i="2"/>
  <c r="AX296" i="2"/>
  <c r="AY296" i="2"/>
  <c r="AZ296" i="2"/>
  <c r="BA296" i="2"/>
  <c r="BB296" i="2"/>
  <c r="BC296" i="2"/>
  <c r="BD296" i="2"/>
  <c r="BE296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AY297" i="2"/>
  <c r="AZ297" i="2"/>
  <c r="BA297" i="2"/>
  <c r="BB297" i="2"/>
  <c r="BC297" i="2"/>
  <c r="BD297" i="2"/>
  <c r="BE297" i="2"/>
  <c r="AJ298" i="2"/>
  <c r="AK298" i="2"/>
  <c r="AL298" i="2"/>
  <c r="AM298" i="2"/>
  <c r="AN298" i="2"/>
  <c r="AO298" i="2"/>
  <c r="AP298" i="2"/>
  <c r="AQ298" i="2"/>
  <c r="AR298" i="2"/>
  <c r="AS298" i="2"/>
  <c r="AT298" i="2"/>
  <c r="AU298" i="2"/>
  <c r="AV298" i="2"/>
  <c r="AW298" i="2"/>
  <c r="AX298" i="2"/>
  <c r="AY298" i="2"/>
  <c r="AZ298" i="2"/>
  <c r="BA298" i="2"/>
  <c r="BB298" i="2"/>
  <c r="BC298" i="2"/>
  <c r="BD298" i="2"/>
  <c r="BE298" i="2"/>
  <c r="AJ299" i="2"/>
  <c r="AK299" i="2"/>
  <c r="AL299" i="2"/>
  <c r="AM299" i="2"/>
  <c r="AN299" i="2"/>
  <c r="AO299" i="2"/>
  <c r="AP299" i="2"/>
  <c r="AQ299" i="2"/>
  <c r="AR299" i="2"/>
  <c r="AS299" i="2"/>
  <c r="AT299" i="2"/>
  <c r="AU299" i="2"/>
  <c r="AV299" i="2"/>
  <c r="AW299" i="2"/>
  <c r="AX299" i="2"/>
  <c r="AY299" i="2"/>
  <c r="AZ299" i="2"/>
  <c r="BA299" i="2"/>
  <c r="BB299" i="2"/>
  <c r="BC299" i="2"/>
  <c r="BD299" i="2"/>
  <c r="BE299" i="2"/>
  <c r="AJ300" i="2"/>
  <c r="AK300" i="2"/>
  <c r="AL300" i="2"/>
  <c r="AM300" i="2"/>
  <c r="AN300" i="2"/>
  <c r="AO300" i="2"/>
  <c r="AP300" i="2"/>
  <c r="AQ300" i="2"/>
  <c r="AR300" i="2"/>
  <c r="AS300" i="2"/>
  <c r="AT300" i="2"/>
  <c r="AU300" i="2"/>
  <c r="AV300" i="2"/>
  <c r="AW300" i="2"/>
  <c r="AX300" i="2"/>
  <c r="AY300" i="2"/>
  <c r="AZ300" i="2"/>
  <c r="BA300" i="2"/>
  <c r="BB300" i="2"/>
  <c r="BC300" i="2"/>
  <c r="BD300" i="2"/>
  <c r="BE300" i="2"/>
  <c r="AJ301" i="2"/>
  <c r="AK301" i="2"/>
  <c r="AL301" i="2"/>
  <c r="AM301" i="2"/>
  <c r="AN301" i="2"/>
  <c r="AO301" i="2"/>
  <c r="AP301" i="2"/>
  <c r="AQ301" i="2"/>
  <c r="AR301" i="2"/>
  <c r="AS301" i="2"/>
  <c r="AT301" i="2"/>
  <c r="AU301" i="2"/>
  <c r="AV301" i="2"/>
  <c r="AW301" i="2"/>
  <c r="AX301" i="2"/>
  <c r="AY301" i="2"/>
  <c r="AZ301" i="2"/>
  <c r="BA301" i="2"/>
  <c r="BB301" i="2"/>
  <c r="BC301" i="2"/>
  <c r="BD301" i="2"/>
  <c r="BE301" i="2"/>
  <c r="AJ302" i="2"/>
  <c r="AK302" i="2"/>
  <c r="AL302" i="2"/>
  <c r="AM302" i="2"/>
  <c r="AN302" i="2"/>
  <c r="AO302" i="2"/>
  <c r="AP302" i="2"/>
  <c r="AQ302" i="2"/>
  <c r="AR302" i="2"/>
  <c r="AS302" i="2"/>
  <c r="AT302" i="2"/>
  <c r="AU302" i="2"/>
  <c r="AV302" i="2"/>
  <c r="AW302" i="2"/>
  <c r="AX302" i="2"/>
  <c r="AY302" i="2"/>
  <c r="AZ302" i="2"/>
  <c r="BA302" i="2"/>
  <c r="BB302" i="2"/>
  <c r="BC302" i="2"/>
  <c r="BD302" i="2"/>
  <c r="BE302" i="2"/>
  <c r="AJ303" i="2"/>
  <c r="AK303" i="2"/>
  <c r="AL303" i="2"/>
  <c r="AM303" i="2"/>
  <c r="AN303" i="2"/>
  <c r="AO303" i="2"/>
  <c r="AP303" i="2"/>
  <c r="AQ303" i="2"/>
  <c r="AR303" i="2"/>
  <c r="AS303" i="2"/>
  <c r="AT303" i="2"/>
  <c r="AU303" i="2"/>
  <c r="AV303" i="2"/>
  <c r="AW303" i="2"/>
  <c r="AX303" i="2"/>
  <c r="AY303" i="2"/>
  <c r="AZ303" i="2"/>
  <c r="BA303" i="2"/>
  <c r="BB303" i="2"/>
  <c r="BC303" i="2"/>
  <c r="BD303" i="2"/>
  <c r="BE303" i="2"/>
  <c r="AJ304" i="2"/>
  <c r="AK304" i="2"/>
  <c r="AL304" i="2"/>
  <c r="AM304" i="2"/>
  <c r="AN304" i="2"/>
  <c r="AO304" i="2"/>
  <c r="AP304" i="2"/>
  <c r="AQ304" i="2"/>
  <c r="AR304" i="2"/>
  <c r="AS304" i="2"/>
  <c r="AT304" i="2"/>
  <c r="AU304" i="2"/>
  <c r="AV304" i="2"/>
  <c r="AW304" i="2"/>
  <c r="AX304" i="2"/>
  <c r="AY304" i="2"/>
  <c r="AZ304" i="2"/>
  <c r="BA304" i="2"/>
  <c r="BB304" i="2"/>
  <c r="BC304" i="2"/>
  <c r="BD304" i="2"/>
  <c r="BE304" i="2"/>
  <c r="AJ305" i="2"/>
  <c r="AK305" i="2"/>
  <c r="AL305" i="2"/>
  <c r="AM305" i="2"/>
  <c r="AN305" i="2"/>
  <c r="AO305" i="2"/>
  <c r="AP305" i="2"/>
  <c r="AQ305" i="2"/>
  <c r="AR305" i="2"/>
  <c r="AS305" i="2"/>
  <c r="AT305" i="2"/>
  <c r="AU305" i="2"/>
  <c r="AV305" i="2"/>
  <c r="AW305" i="2"/>
  <c r="AX305" i="2"/>
  <c r="AY305" i="2"/>
  <c r="AZ305" i="2"/>
  <c r="BA305" i="2"/>
  <c r="BB305" i="2"/>
  <c r="BC305" i="2"/>
  <c r="BD305" i="2"/>
  <c r="BE305" i="2"/>
  <c r="AJ342" i="2"/>
  <c r="AK342" i="2"/>
  <c r="AL342" i="2"/>
  <c r="AM342" i="2"/>
  <c r="AN342" i="2"/>
  <c r="AO342" i="2"/>
  <c r="AP342" i="2"/>
  <c r="AQ342" i="2"/>
  <c r="AR342" i="2"/>
  <c r="AS342" i="2"/>
  <c r="AT342" i="2"/>
  <c r="AU342" i="2"/>
  <c r="AV342" i="2"/>
  <c r="AW342" i="2"/>
  <c r="AX342" i="2"/>
  <c r="AY342" i="2"/>
  <c r="AZ342" i="2"/>
  <c r="BA342" i="2"/>
  <c r="BB342" i="2"/>
  <c r="BC342" i="2"/>
  <c r="BD342" i="2"/>
  <c r="BE342" i="2"/>
  <c r="AJ343" i="2"/>
  <c r="AK343" i="2"/>
  <c r="AL343" i="2"/>
  <c r="AM343" i="2"/>
  <c r="AN343" i="2"/>
  <c r="AO343" i="2"/>
  <c r="AP343" i="2"/>
  <c r="AQ343" i="2"/>
  <c r="AR343" i="2"/>
  <c r="AS343" i="2"/>
  <c r="AT343" i="2"/>
  <c r="AU343" i="2"/>
  <c r="AV343" i="2"/>
  <c r="AW343" i="2"/>
  <c r="AX343" i="2"/>
  <c r="AY343" i="2"/>
  <c r="AZ343" i="2"/>
  <c r="BA343" i="2"/>
  <c r="BB343" i="2"/>
  <c r="BC343" i="2"/>
  <c r="BD343" i="2"/>
  <c r="BE343" i="2"/>
  <c r="AJ344" i="2"/>
  <c r="AK344" i="2"/>
  <c r="AL344" i="2"/>
  <c r="AM344" i="2"/>
  <c r="AN344" i="2"/>
  <c r="AO344" i="2"/>
  <c r="AP344" i="2"/>
  <c r="AQ344" i="2"/>
  <c r="AR344" i="2"/>
  <c r="AS344" i="2"/>
  <c r="AT344" i="2"/>
  <c r="AU344" i="2"/>
  <c r="AV344" i="2"/>
  <c r="AW344" i="2"/>
  <c r="AX344" i="2"/>
  <c r="AY344" i="2"/>
  <c r="AZ344" i="2"/>
  <c r="BA344" i="2"/>
  <c r="BB344" i="2"/>
  <c r="BC344" i="2"/>
  <c r="BD344" i="2"/>
  <c r="BE344" i="2"/>
  <c r="AJ345" i="2"/>
  <c r="AK345" i="2"/>
  <c r="AL345" i="2"/>
  <c r="AM345" i="2"/>
  <c r="AN345" i="2"/>
  <c r="AO345" i="2"/>
  <c r="AP345" i="2"/>
  <c r="AQ345" i="2"/>
  <c r="AR345" i="2"/>
  <c r="AS345" i="2"/>
  <c r="AT345" i="2"/>
  <c r="AU345" i="2"/>
  <c r="AV345" i="2"/>
  <c r="AW345" i="2"/>
  <c r="AX345" i="2"/>
  <c r="AY345" i="2"/>
  <c r="AZ345" i="2"/>
  <c r="BA345" i="2"/>
  <c r="BB345" i="2"/>
  <c r="BC345" i="2"/>
  <c r="BD345" i="2"/>
  <c r="BE345" i="2"/>
  <c r="AJ346" i="2"/>
  <c r="AK346" i="2"/>
  <c r="AL346" i="2"/>
  <c r="AM346" i="2"/>
  <c r="AN346" i="2"/>
  <c r="AO346" i="2"/>
  <c r="AP346" i="2"/>
  <c r="AQ346" i="2"/>
  <c r="AR346" i="2"/>
  <c r="AS346" i="2"/>
  <c r="AT346" i="2"/>
  <c r="AU346" i="2"/>
  <c r="AV346" i="2"/>
  <c r="AW346" i="2"/>
  <c r="AX346" i="2"/>
  <c r="AY346" i="2"/>
  <c r="AZ346" i="2"/>
  <c r="BA346" i="2"/>
  <c r="BB346" i="2"/>
  <c r="BC346" i="2"/>
  <c r="BD346" i="2"/>
  <c r="BE346" i="2"/>
  <c r="AJ347" i="2"/>
  <c r="AK347" i="2"/>
  <c r="AL347" i="2"/>
  <c r="AM347" i="2"/>
  <c r="AN347" i="2"/>
  <c r="AO347" i="2"/>
  <c r="AP347" i="2"/>
  <c r="AQ347" i="2"/>
  <c r="AR347" i="2"/>
  <c r="AS347" i="2"/>
  <c r="AT347" i="2"/>
  <c r="AU347" i="2"/>
  <c r="AV347" i="2"/>
  <c r="AW347" i="2"/>
  <c r="AX347" i="2"/>
  <c r="AY347" i="2"/>
  <c r="AZ347" i="2"/>
  <c r="BA347" i="2"/>
  <c r="BB347" i="2"/>
  <c r="BC347" i="2"/>
  <c r="BD347" i="2"/>
  <c r="BE347" i="2"/>
  <c r="AJ348" i="2"/>
  <c r="AK348" i="2"/>
  <c r="AL348" i="2"/>
  <c r="AM348" i="2"/>
  <c r="AN348" i="2"/>
  <c r="AO348" i="2"/>
  <c r="AP348" i="2"/>
  <c r="AQ348" i="2"/>
  <c r="AR348" i="2"/>
  <c r="AS348" i="2"/>
  <c r="AT348" i="2"/>
  <c r="AU348" i="2"/>
  <c r="AV348" i="2"/>
  <c r="AW348" i="2"/>
  <c r="AX348" i="2"/>
  <c r="AY348" i="2"/>
  <c r="AZ348" i="2"/>
  <c r="BA348" i="2"/>
  <c r="BB348" i="2"/>
  <c r="BC348" i="2"/>
  <c r="BD348" i="2"/>
  <c r="BE348" i="2"/>
  <c r="AJ349" i="2"/>
  <c r="AK349" i="2"/>
  <c r="AL349" i="2"/>
  <c r="AM349" i="2"/>
  <c r="AN349" i="2"/>
  <c r="AO349" i="2"/>
  <c r="AP349" i="2"/>
  <c r="AQ349" i="2"/>
  <c r="AR349" i="2"/>
  <c r="AS349" i="2"/>
  <c r="AT349" i="2"/>
  <c r="AU349" i="2"/>
  <c r="AV349" i="2"/>
  <c r="AW349" i="2"/>
  <c r="AX349" i="2"/>
  <c r="AY349" i="2"/>
  <c r="AZ349" i="2"/>
  <c r="BA349" i="2"/>
  <c r="BB349" i="2"/>
  <c r="BC349" i="2"/>
  <c r="BD349" i="2"/>
  <c r="BE349" i="2"/>
  <c r="AJ350" i="2"/>
  <c r="AK350" i="2"/>
  <c r="AL350" i="2"/>
  <c r="AM350" i="2"/>
  <c r="AN350" i="2"/>
  <c r="AO350" i="2"/>
  <c r="AP350" i="2"/>
  <c r="AQ350" i="2"/>
  <c r="AR350" i="2"/>
  <c r="AS350" i="2"/>
  <c r="AT350" i="2"/>
  <c r="AU350" i="2"/>
  <c r="AV350" i="2"/>
  <c r="AW350" i="2"/>
  <c r="AX350" i="2"/>
  <c r="AY350" i="2"/>
  <c r="AZ350" i="2"/>
  <c r="BA350" i="2"/>
  <c r="BB350" i="2"/>
  <c r="BC350" i="2"/>
  <c r="BD350" i="2"/>
  <c r="BE350" i="2"/>
  <c r="AJ351" i="2"/>
  <c r="AK351" i="2"/>
  <c r="AL351" i="2"/>
  <c r="AM351" i="2"/>
  <c r="AN351" i="2"/>
  <c r="AO351" i="2"/>
  <c r="AP351" i="2"/>
  <c r="AQ351" i="2"/>
  <c r="AR351" i="2"/>
  <c r="AS351" i="2"/>
  <c r="AT351" i="2"/>
  <c r="AU351" i="2"/>
  <c r="AV351" i="2"/>
  <c r="AW351" i="2"/>
  <c r="AX351" i="2"/>
  <c r="AY351" i="2"/>
  <c r="AZ351" i="2"/>
  <c r="BA351" i="2"/>
  <c r="BB351" i="2"/>
  <c r="BC351" i="2"/>
  <c r="BD351" i="2"/>
  <c r="BE351" i="2"/>
  <c r="AJ352" i="2"/>
  <c r="AK352" i="2"/>
  <c r="AL352" i="2"/>
  <c r="AM352" i="2"/>
  <c r="AN352" i="2"/>
  <c r="AO352" i="2"/>
  <c r="AP352" i="2"/>
  <c r="AQ352" i="2"/>
  <c r="AR352" i="2"/>
  <c r="AS352" i="2"/>
  <c r="AT352" i="2"/>
  <c r="AU352" i="2"/>
  <c r="AV352" i="2"/>
  <c r="AW352" i="2"/>
  <c r="AX352" i="2"/>
  <c r="AY352" i="2"/>
  <c r="AZ352" i="2"/>
  <c r="BA352" i="2"/>
  <c r="BB352" i="2"/>
  <c r="BC352" i="2"/>
  <c r="BD352" i="2"/>
  <c r="BE352" i="2"/>
  <c r="AJ353" i="2"/>
  <c r="AK353" i="2"/>
  <c r="AL353" i="2"/>
  <c r="AM353" i="2"/>
  <c r="AN353" i="2"/>
  <c r="AO353" i="2"/>
  <c r="AP353" i="2"/>
  <c r="AQ353" i="2"/>
  <c r="AR353" i="2"/>
  <c r="AS353" i="2"/>
  <c r="AT353" i="2"/>
  <c r="AU353" i="2"/>
  <c r="AV353" i="2"/>
  <c r="AW353" i="2"/>
  <c r="AX353" i="2"/>
  <c r="AY353" i="2"/>
  <c r="AZ353" i="2"/>
  <c r="BA353" i="2"/>
  <c r="BB353" i="2"/>
  <c r="BC353" i="2"/>
  <c r="BD353" i="2"/>
  <c r="BE353" i="2"/>
  <c r="AJ354" i="2"/>
  <c r="AK354" i="2"/>
  <c r="AL354" i="2"/>
  <c r="AM354" i="2"/>
  <c r="AN354" i="2"/>
  <c r="AO354" i="2"/>
  <c r="AP354" i="2"/>
  <c r="AQ354" i="2"/>
  <c r="AR354" i="2"/>
  <c r="AS354" i="2"/>
  <c r="AT354" i="2"/>
  <c r="AU354" i="2"/>
  <c r="AV354" i="2"/>
  <c r="AW354" i="2"/>
  <c r="AX354" i="2"/>
  <c r="AY354" i="2"/>
  <c r="AZ354" i="2"/>
  <c r="BA354" i="2"/>
  <c r="BB354" i="2"/>
  <c r="BC354" i="2"/>
  <c r="BD354" i="2"/>
  <c r="BE354" i="2"/>
  <c r="AJ355" i="2"/>
  <c r="AK355" i="2"/>
  <c r="AL355" i="2"/>
  <c r="AM355" i="2"/>
  <c r="AN355" i="2"/>
  <c r="AO355" i="2"/>
  <c r="AP355" i="2"/>
  <c r="AQ355" i="2"/>
  <c r="AR355" i="2"/>
  <c r="AS355" i="2"/>
  <c r="AT355" i="2"/>
  <c r="AU355" i="2"/>
  <c r="AV355" i="2"/>
  <c r="AW355" i="2"/>
  <c r="AX355" i="2"/>
  <c r="AY355" i="2"/>
  <c r="AZ355" i="2"/>
  <c r="BA355" i="2"/>
  <c r="BB355" i="2"/>
  <c r="BC355" i="2"/>
  <c r="BD355" i="2"/>
  <c r="BE355" i="2"/>
  <c r="AJ356" i="2"/>
  <c r="AK356" i="2"/>
  <c r="AL356" i="2"/>
  <c r="AM356" i="2"/>
  <c r="AN356" i="2"/>
  <c r="AO356" i="2"/>
  <c r="AP356" i="2"/>
  <c r="AQ356" i="2"/>
  <c r="AR356" i="2"/>
  <c r="AS356" i="2"/>
  <c r="AT356" i="2"/>
  <c r="AU356" i="2"/>
  <c r="AV356" i="2"/>
  <c r="AW356" i="2"/>
  <c r="AX356" i="2"/>
  <c r="AY356" i="2"/>
  <c r="AZ356" i="2"/>
  <c r="BA356" i="2"/>
  <c r="BB356" i="2"/>
  <c r="BC356" i="2"/>
  <c r="BD356" i="2"/>
  <c r="BE356" i="2"/>
  <c r="AJ357" i="2"/>
  <c r="AK357" i="2"/>
  <c r="AL357" i="2"/>
  <c r="AM357" i="2"/>
  <c r="AN357" i="2"/>
  <c r="AO357" i="2"/>
  <c r="AP357" i="2"/>
  <c r="AQ357" i="2"/>
  <c r="AR357" i="2"/>
  <c r="AS357" i="2"/>
  <c r="AT357" i="2"/>
  <c r="AU357" i="2"/>
  <c r="AV357" i="2"/>
  <c r="AW357" i="2"/>
  <c r="AX357" i="2"/>
  <c r="AY357" i="2"/>
  <c r="AZ357" i="2"/>
  <c r="BA357" i="2"/>
  <c r="BB357" i="2"/>
  <c r="BC357" i="2"/>
  <c r="BD357" i="2"/>
  <c r="BE357" i="2"/>
  <c r="AJ358" i="2"/>
  <c r="AK358" i="2"/>
  <c r="AL358" i="2"/>
  <c r="AM358" i="2"/>
  <c r="AN358" i="2"/>
  <c r="AO358" i="2"/>
  <c r="AP358" i="2"/>
  <c r="AQ358" i="2"/>
  <c r="AR358" i="2"/>
  <c r="AS358" i="2"/>
  <c r="AT358" i="2"/>
  <c r="AU358" i="2"/>
  <c r="AV358" i="2"/>
  <c r="AW358" i="2"/>
  <c r="AX358" i="2"/>
  <c r="AY358" i="2"/>
  <c r="AZ358" i="2"/>
  <c r="BA358" i="2"/>
  <c r="BB358" i="2"/>
  <c r="BC358" i="2"/>
  <c r="BD358" i="2"/>
  <c r="BE358" i="2"/>
  <c r="AJ359" i="2"/>
  <c r="AK359" i="2"/>
  <c r="AL359" i="2"/>
  <c r="AM359" i="2"/>
  <c r="AN359" i="2"/>
  <c r="AO359" i="2"/>
  <c r="AP359" i="2"/>
  <c r="AQ359" i="2"/>
  <c r="AR359" i="2"/>
  <c r="AS359" i="2"/>
  <c r="AT359" i="2"/>
  <c r="AU359" i="2"/>
  <c r="AV359" i="2"/>
  <c r="AW359" i="2"/>
  <c r="AX359" i="2"/>
  <c r="AY359" i="2"/>
  <c r="AZ359" i="2"/>
  <c r="BA359" i="2"/>
  <c r="BB359" i="2"/>
  <c r="BC359" i="2"/>
  <c r="BD359" i="2"/>
  <c r="BE359" i="2"/>
  <c r="AJ360" i="2"/>
  <c r="AK360" i="2"/>
  <c r="AL360" i="2"/>
  <c r="AM360" i="2"/>
  <c r="AN360" i="2"/>
  <c r="AO360" i="2"/>
  <c r="AP360" i="2"/>
  <c r="AQ360" i="2"/>
  <c r="AR360" i="2"/>
  <c r="AS360" i="2"/>
  <c r="AT360" i="2"/>
  <c r="AU360" i="2"/>
  <c r="AV360" i="2"/>
  <c r="AW360" i="2"/>
  <c r="AX360" i="2"/>
  <c r="AY360" i="2"/>
  <c r="AZ360" i="2"/>
  <c r="BA360" i="2"/>
  <c r="BB360" i="2"/>
  <c r="BC360" i="2"/>
  <c r="BD360" i="2"/>
  <c r="BE360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361" i="2"/>
  <c r="AK361" i="2"/>
  <c r="AL361" i="2"/>
  <c r="AM361" i="2"/>
  <c r="AN361" i="2"/>
  <c r="AO361" i="2"/>
  <c r="AP361" i="2"/>
  <c r="AQ361" i="2"/>
  <c r="AR361" i="2"/>
  <c r="AS361" i="2"/>
  <c r="AT361" i="2"/>
  <c r="AU361" i="2"/>
  <c r="AV361" i="2"/>
  <c r="AW361" i="2"/>
  <c r="AX361" i="2"/>
  <c r="AY361" i="2"/>
  <c r="AZ361" i="2"/>
  <c r="BA361" i="2"/>
  <c r="BB361" i="2"/>
  <c r="BC361" i="2"/>
  <c r="BD361" i="2"/>
  <c r="BE361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362" i="2"/>
  <c r="AK362" i="2"/>
  <c r="AL362" i="2"/>
  <c r="AM362" i="2"/>
  <c r="AN362" i="2"/>
  <c r="AO362" i="2"/>
  <c r="AP362" i="2"/>
  <c r="AQ362" i="2"/>
  <c r="AR362" i="2"/>
  <c r="AS362" i="2"/>
  <c r="AT362" i="2"/>
  <c r="AU362" i="2"/>
  <c r="AV362" i="2"/>
  <c r="AW362" i="2"/>
  <c r="AX362" i="2"/>
  <c r="AY362" i="2"/>
  <c r="AZ362" i="2"/>
  <c r="BA362" i="2"/>
  <c r="BB362" i="2"/>
  <c r="BC362" i="2"/>
  <c r="BD362" i="2"/>
  <c r="BE362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363" i="2"/>
  <c r="AK363" i="2"/>
  <c r="AL363" i="2"/>
  <c r="AM363" i="2"/>
  <c r="AN363" i="2"/>
  <c r="AO363" i="2"/>
  <c r="AP363" i="2"/>
  <c r="AQ363" i="2"/>
  <c r="AR363" i="2"/>
  <c r="AS363" i="2"/>
  <c r="AT363" i="2"/>
  <c r="AU363" i="2"/>
  <c r="AV363" i="2"/>
  <c r="AW363" i="2"/>
  <c r="AX363" i="2"/>
  <c r="AY363" i="2"/>
  <c r="AZ363" i="2"/>
  <c r="BA363" i="2"/>
  <c r="BB363" i="2"/>
  <c r="BC363" i="2"/>
  <c r="BD363" i="2"/>
  <c r="BE363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364" i="2"/>
  <c r="AK364" i="2"/>
  <c r="AL364" i="2"/>
  <c r="AM364" i="2"/>
  <c r="AN364" i="2"/>
  <c r="AO364" i="2"/>
  <c r="AP364" i="2"/>
  <c r="AQ364" i="2"/>
  <c r="AR364" i="2"/>
  <c r="AS364" i="2"/>
  <c r="AT364" i="2"/>
  <c r="AU364" i="2"/>
  <c r="AV364" i="2"/>
  <c r="AW364" i="2"/>
  <c r="AX364" i="2"/>
  <c r="AY364" i="2"/>
  <c r="AZ364" i="2"/>
  <c r="BA364" i="2"/>
  <c r="BB364" i="2"/>
  <c r="BC364" i="2"/>
  <c r="BD364" i="2"/>
  <c r="BE364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365" i="2"/>
  <c r="AK365" i="2"/>
  <c r="AL365" i="2"/>
  <c r="AM365" i="2"/>
  <c r="AN365" i="2"/>
  <c r="AO365" i="2"/>
  <c r="AP365" i="2"/>
  <c r="AQ365" i="2"/>
  <c r="AR365" i="2"/>
  <c r="AS365" i="2"/>
  <c r="AT365" i="2"/>
  <c r="AU365" i="2"/>
  <c r="AV365" i="2"/>
  <c r="AW365" i="2"/>
  <c r="AX365" i="2"/>
  <c r="AY365" i="2"/>
  <c r="AZ365" i="2"/>
  <c r="BA365" i="2"/>
  <c r="BB365" i="2"/>
  <c r="BC365" i="2"/>
  <c r="BD365" i="2"/>
  <c r="BE365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366" i="2"/>
  <c r="AK366" i="2"/>
  <c r="AL366" i="2"/>
  <c r="AM366" i="2"/>
  <c r="AN366" i="2"/>
  <c r="AO366" i="2"/>
  <c r="AP366" i="2"/>
  <c r="AQ366" i="2"/>
  <c r="AR366" i="2"/>
  <c r="AS366" i="2"/>
  <c r="AT366" i="2"/>
  <c r="AU366" i="2"/>
  <c r="AV366" i="2"/>
  <c r="AW366" i="2"/>
  <c r="AX366" i="2"/>
  <c r="AY366" i="2"/>
  <c r="AZ366" i="2"/>
  <c r="BA366" i="2"/>
  <c r="BB366" i="2"/>
  <c r="BC366" i="2"/>
  <c r="BD366" i="2"/>
  <c r="BE366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367" i="2"/>
  <c r="AK367" i="2"/>
  <c r="AL367" i="2"/>
  <c r="AM367" i="2"/>
  <c r="AN367" i="2"/>
  <c r="AO367" i="2"/>
  <c r="AP367" i="2"/>
  <c r="AQ367" i="2"/>
  <c r="AR367" i="2"/>
  <c r="AS367" i="2"/>
  <c r="AT367" i="2"/>
  <c r="AU367" i="2"/>
  <c r="AV367" i="2"/>
  <c r="AW367" i="2"/>
  <c r="AX367" i="2"/>
  <c r="AY367" i="2"/>
  <c r="AZ367" i="2"/>
  <c r="BA367" i="2"/>
  <c r="BB367" i="2"/>
  <c r="BC367" i="2"/>
  <c r="BD367" i="2"/>
  <c r="BE367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368" i="2"/>
  <c r="AK368" i="2"/>
  <c r="AL368" i="2"/>
  <c r="AM368" i="2"/>
  <c r="AN368" i="2"/>
  <c r="AO368" i="2"/>
  <c r="AP368" i="2"/>
  <c r="AQ368" i="2"/>
  <c r="AR368" i="2"/>
  <c r="AS368" i="2"/>
  <c r="AT368" i="2"/>
  <c r="AU368" i="2"/>
  <c r="AV368" i="2"/>
  <c r="AW368" i="2"/>
  <c r="AX368" i="2"/>
  <c r="AY368" i="2"/>
  <c r="AZ368" i="2"/>
  <c r="BA368" i="2"/>
  <c r="BB368" i="2"/>
  <c r="BC368" i="2"/>
  <c r="BD368" i="2"/>
  <c r="BE368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369" i="2"/>
  <c r="AK369" i="2"/>
  <c r="AL369" i="2"/>
  <c r="AM369" i="2"/>
  <c r="AN369" i="2"/>
  <c r="AO369" i="2"/>
  <c r="AP369" i="2"/>
  <c r="AQ369" i="2"/>
  <c r="AR369" i="2"/>
  <c r="AS369" i="2"/>
  <c r="AT369" i="2"/>
  <c r="AU369" i="2"/>
  <c r="AV369" i="2"/>
  <c r="AW369" i="2"/>
  <c r="AX369" i="2"/>
  <c r="AY369" i="2"/>
  <c r="AZ369" i="2"/>
  <c r="BA369" i="2"/>
  <c r="BB369" i="2"/>
  <c r="BC369" i="2"/>
  <c r="BD369" i="2"/>
  <c r="BE369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370" i="2"/>
  <c r="AK370" i="2"/>
  <c r="AL370" i="2"/>
  <c r="AM370" i="2"/>
  <c r="AN370" i="2"/>
  <c r="AO370" i="2"/>
  <c r="AP370" i="2"/>
  <c r="AQ370" i="2"/>
  <c r="AR370" i="2"/>
  <c r="AS370" i="2"/>
  <c r="AT370" i="2"/>
  <c r="AU370" i="2"/>
  <c r="AV370" i="2"/>
  <c r="AW370" i="2"/>
  <c r="AX370" i="2"/>
  <c r="AY370" i="2"/>
  <c r="AZ370" i="2"/>
  <c r="BA370" i="2"/>
  <c r="BB370" i="2"/>
  <c r="BC370" i="2"/>
  <c r="BD370" i="2"/>
  <c r="BE370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71" i="2"/>
  <c r="AK371" i="2"/>
  <c r="AL371" i="2"/>
  <c r="AM371" i="2"/>
  <c r="AN371" i="2"/>
  <c r="AO371" i="2"/>
  <c r="AP371" i="2"/>
  <c r="AQ371" i="2"/>
  <c r="AR371" i="2"/>
  <c r="AS371" i="2"/>
  <c r="AT371" i="2"/>
  <c r="AU371" i="2"/>
  <c r="AV371" i="2"/>
  <c r="AW371" i="2"/>
  <c r="AX371" i="2"/>
  <c r="AY371" i="2"/>
  <c r="AZ371" i="2"/>
  <c r="BA371" i="2"/>
  <c r="BB371" i="2"/>
  <c r="BC371" i="2"/>
  <c r="BD371" i="2"/>
  <c r="BE371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72" i="2"/>
  <c r="AK372" i="2"/>
  <c r="AL372" i="2"/>
  <c r="AM372" i="2"/>
  <c r="AN372" i="2"/>
  <c r="AO372" i="2"/>
  <c r="AP372" i="2"/>
  <c r="AQ372" i="2"/>
  <c r="AR372" i="2"/>
  <c r="AS372" i="2"/>
  <c r="AT372" i="2"/>
  <c r="AU372" i="2"/>
  <c r="AV372" i="2"/>
  <c r="AW372" i="2"/>
  <c r="AX372" i="2"/>
  <c r="AY372" i="2"/>
  <c r="AZ372" i="2"/>
  <c r="BA372" i="2"/>
  <c r="BB372" i="2"/>
  <c r="BC372" i="2"/>
  <c r="BD372" i="2"/>
  <c r="BE372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73" i="2"/>
  <c r="AK373" i="2"/>
  <c r="AL373" i="2"/>
  <c r="AM373" i="2"/>
  <c r="AN373" i="2"/>
  <c r="AO373" i="2"/>
  <c r="AP373" i="2"/>
  <c r="AQ373" i="2"/>
  <c r="AR373" i="2"/>
  <c r="AS373" i="2"/>
  <c r="AT373" i="2"/>
  <c r="AU373" i="2"/>
  <c r="AV373" i="2"/>
  <c r="AW373" i="2"/>
  <c r="AX373" i="2"/>
  <c r="AY373" i="2"/>
  <c r="AZ373" i="2"/>
  <c r="BA373" i="2"/>
  <c r="BB373" i="2"/>
  <c r="BC373" i="2"/>
  <c r="BD373" i="2"/>
  <c r="BE37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AJ22" i="2"/>
  <c r="AK22" i="2"/>
  <c r="AL22" i="2"/>
  <c r="AM22" i="2"/>
  <c r="AN22" i="2"/>
  <c r="AO22" i="2"/>
  <c r="AP22" i="2"/>
  <c r="AQ22" i="2"/>
  <c r="AQ192" i="2" s="1"/>
  <c r="AR22" i="2"/>
  <c r="AS22" i="2"/>
  <c r="AT22" i="2"/>
  <c r="AU22" i="2"/>
  <c r="AV22" i="2"/>
  <c r="AW22" i="2"/>
  <c r="AX22" i="2"/>
  <c r="AY22" i="2"/>
  <c r="AZ22" i="2"/>
  <c r="BA22" i="2"/>
  <c r="BB22" i="2"/>
  <c r="BC22" i="2"/>
  <c r="BC90" i="2" s="1"/>
  <c r="BC260" i="2" s="1"/>
  <c r="BD22" i="2"/>
  <c r="BE22" i="2"/>
  <c r="BE192" i="2" s="1"/>
  <c r="AJ23" i="2"/>
  <c r="AK23" i="2"/>
  <c r="AL23" i="2"/>
  <c r="AM23" i="2"/>
  <c r="AM91" i="2" s="1"/>
  <c r="AM261" i="2" s="1"/>
  <c r="AN23" i="2"/>
  <c r="AO23" i="2"/>
  <c r="AO91" i="2" s="1"/>
  <c r="AO261" i="2" s="1"/>
  <c r="AP23" i="2"/>
  <c r="AP91" i="2" s="1"/>
  <c r="AP261" i="2" s="1"/>
  <c r="AQ23" i="2"/>
  <c r="AQ91" i="2" s="1"/>
  <c r="AQ261" i="2" s="1"/>
  <c r="AR23" i="2"/>
  <c r="AS23" i="2"/>
  <c r="AS91" i="2" s="1"/>
  <c r="AS261" i="2" s="1"/>
  <c r="AT23" i="2"/>
  <c r="AT193" i="2" s="1"/>
  <c r="AU23" i="2"/>
  <c r="AU193" i="2" s="1"/>
  <c r="AV23" i="2"/>
  <c r="AW23" i="2"/>
  <c r="AW91" i="2" s="1"/>
  <c r="AX23" i="2"/>
  <c r="AX193" i="2" s="1"/>
  <c r="AY23" i="2"/>
  <c r="AY193" i="2" s="1"/>
  <c r="AZ23" i="2"/>
  <c r="BA23" i="2"/>
  <c r="BA91" i="2" s="1"/>
  <c r="BA261" i="2" s="1"/>
  <c r="BB23" i="2"/>
  <c r="BB91" i="2" s="1"/>
  <c r="BB261" i="2" s="1"/>
  <c r="BC23" i="2"/>
  <c r="BC91" i="2" s="1"/>
  <c r="BC261" i="2" s="1"/>
  <c r="BD23" i="2"/>
  <c r="BE23" i="2"/>
  <c r="BE193" i="2" s="1"/>
  <c r="AJ24" i="2"/>
  <c r="AK24" i="2"/>
  <c r="AK92" i="2" s="1"/>
  <c r="AK262" i="2" s="1"/>
  <c r="AL24" i="2"/>
  <c r="AM24" i="2"/>
  <c r="AM92" i="2" s="1"/>
  <c r="AM262" i="2" s="1"/>
  <c r="AN24" i="2"/>
  <c r="AN58" i="2" s="1"/>
  <c r="AO24" i="2"/>
  <c r="AO92" i="2" s="1"/>
  <c r="AO262" i="2" s="1"/>
  <c r="AP24" i="2"/>
  <c r="AQ24" i="2"/>
  <c r="AQ194" i="2" s="1"/>
  <c r="AR24" i="2"/>
  <c r="AR58" i="2" s="1"/>
  <c r="AS24" i="2"/>
  <c r="AS92" i="2" s="1"/>
  <c r="AT24" i="2"/>
  <c r="AU24" i="2"/>
  <c r="AU194" i="2" s="1"/>
  <c r="AV24" i="2"/>
  <c r="AV58" i="2" s="1"/>
  <c r="AW24" i="2"/>
  <c r="AW92" i="2" s="1"/>
  <c r="AW262" i="2" s="1"/>
  <c r="AX24" i="2"/>
  <c r="AY24" i="2"/>
  <c r="AY92" i="2" s="1"/>
  <c r="AZ24" i="2"/>
  <c r="AZ92" i="2" s="1"/>
  <c r="AZ262" i="2" s="1"/>
  <c r="BA24" i="2"/>
  <c r="BA92" i="2" s="1"/>
  <c r="BA262" i="2" s="1"/>
  <c r="BB24" i="2"/>
  <c r="BC24" i="2"/>
  <c r="BC194" i="2" s="1"/>
  <c r="BD24" i="2"/>
  <c r="BD92" i="2" s="1"/>
  <c r="BE24" i="2"/>
  <c r="BE92" i="2" s="1"/>
  <c r="BE262" i="2" s="1"/>
  <c r="AJ25" i="2"/>
  <c r="AK25" i="2"/>
  <c r="AK93" i="2" s="1"/>
  <c r="AK263" i="2" s="1"/>
  <c r="AL25" i="2"/>
  <c r="AM25" i="2"/>
  <c r="AM59" i="2" s="1"/>
  <c r="AN25" i="2"/>
  <c r="AO25" i="2"/>
  <c r="AO195" i="2" s="1"/>
  <c r="AP25" i="2"/>
  <c r="AP195" i="2" s="1"/>
  <c r="AQ25" i="2"/>
  <c r="AQ195" i="2" s="1"/>
  <c r="AR25" i="2"/>
  <c r="AS25" i="2"/>
  <c r="AS59" i="2" s="1"/>
  <c r="AT25" i="2"/>
  <c r="AU25" i="2"/>
  <c r="AU93" i="2" s="1"/>
  <c r="AU263" i="2" s="1"/>
  <c r="AV25" i="2"/>
  <c r="AW25" i="2"/>
  <c r="AW195" i="2" s="1"/>
  <c r="AX25" i="2"/>
  <c r="AX59" i="2" s="1"/>
  <c r="AY25" i="2"/>
  <c r="AY93" i="2" s="1"/>
  <c r="AY263" i="2" s="1"/>
  <c r="AZ25" i="2"/>
  <c r="BA25" i="2"/>
  <c r="BA59" i="2" s="1"/>
  <c r="BB25" i="2"/>
  <c r="BB195" i="2" s="1"/>
  <c r="BC25" i="2"/>
  <c r="BC195" i="2" s="1"/>
  <c r="BD25" i="2"/>
  <c r="BE25" i="2"/>
  <c r="BE93" i="2" s="1"/>
  <c r="BE263" i="2" s="1"/>
  <c r="AJ26" i="2"/>
  <c r="AJ196" i="2" s="1"/>
  <c r="AK26" i="2"/>
  <c r="AK196" i="2" s="1"/>
  <c r="AL26" i="2"/>
  <c r="AM26" i="2"/>
  <c r="AN26" i="2"/>
  <c r="AN196" i="2" s="1"/>
  <c r="AO26" i="2"/>
  <c r="AO94" i="2" s="1"/>
  <c r="AO264" i="2" s="1"/>
  <c r="AP26" i="2"/>
  <c r="AQ26" i="2"/>
  <c r="AQ196" i="2" s="1"/>
  <c r="AR26" i="2"/>
  <c r="AR60" i="2" s="1"/>
  <c r="AS26" i="2"/>
  <c r="AS196" i="2" s="1"/>
  <c r="AT26" i="2"/>
  <c r="AU26" i="2"/>
  <c r="AU196" i="2" s="1"/>
  <c r="AV26" i="2"/>
  <c r="AV94" i="2" s="1"/>
  <c r="AV264" i="2" s="1"/>
  <c r="AW26" i="2"/>
  <c r="AW94" i="2" s="1"/>
  <c r="AW264" i="2" s="1"/>
  <c r="AX26" i="2"/>
  <c r="AY26" i="2"/>
  <c r="AY196" i="2" s="1"/>
  <c r="AZ26" i="2"/>
  <c r="AZ94" i="2" s="1"/>
  <c r="AZ264" i="2" s="1"/>
  <c r="BA26" i="2"/>
  <c r="BA60" i="2" s="1"/>
  <c r="BB26" i="2"/>
  <c r="BC26" i="2"/>
  <c r="BC94" i="2" s="1"/>
  <c r="BC264" i="2" s="1"/>
  <c r="BD26" i="2"/>
  <c r="BD94" i="2" s="1"/>
  <c r="BD264" i="2" s="1"/>
  <c r="BE26" i="2"/>
  <c r="BE196" i="2" s="1"/>
  <c r="AJ27" i="2"/>
  <c r="AK27" i="2"/>
  <c r="AK61" i="2" s="1"/>
  <c r="AL27" i="2"/>
  <c r="AL197" i="2" s="1"/>
  <c r="AM27" i="2"/>
  <c r="AM95" i="2" s="1"/>
  <c r="AM265" i="2" s="1"/>
  <c r="AN27" i="2"/>
  <c r="AO27" i="2"/>
  <c r="AO197" i="2" s="1"/>
  <c r="AP27" i="2"/>
  <c r="AP197" i="2" s="1"/>
  <c r="AQ27" i="2"/>
  <c r="AQ197" i="2" s="1"/>
  <c r="AR27" i="2"/>
  <c r="AS27" i="2"/>
  <c r="AS197" i="2" s="1"/>
  <c r="AT27" i="2"/>
  <c r="AU27" i="2"/>
  <c r="AU95" i="2" s="1"/>
  <c r="AV27" i="2"/>
  <c r="AW27" i="2"/>
  <c r="AW197" i="2" s="1"/>
  <c r="AX27" i="2"/>
  <c r="AX95" i="2" s="1"/>
  <c r="AX265" i="2" s="1"/>
  <c r="AY27" i="2"/>
  <c r="AY95" i="2" s="1"/>
  <c r="AZ27" i="2"/>
  <c r="BA27" i="2"/>
  <c r="BA95" i="2" s="1"/>
  <c r="BA265" i="2" s="1"/>
  <c r="BB27" i="2"/>
  <c r="BB95" i="2" s="1"/>
  <c r="BB265" i="2" s="1"/>
  <c r="BC27" i="2"/>
  <c r="BC95" i="2" s="1"/>
  <c r="BC265" i="2" s="1"/>
  <c r="BD27" i="2"/>
  <c r="BD95" i="2" s="1"/>
  <c r="BD265" i="2" s="1"/>
  <c r="BE27" i="2"/>
  <c r="BE197" i="2" s="1"/>
  <c r="AJ28" i="2"/>
  <c r="AK28" i="2"/>
  <c r="AK96" i="2" s="1"/>
  <c r="AK266" i="2" s="1"/>
  <c r="AL28" i="2"/>
  <c r="AM28" i="2"/>
  <c r="AM198" i="2" s="1"/>
  <c r="AN28" i="2"/>
  <c r="AN198" i="2" s="1"/>
  <c r="AO28" i="2"/>
  <c r="AO96" i="2" s="1"/>
  <c r="AP28" i="2"/>
  <c r="AP198" i="2" s="1"/>
  <c r="AQ28" i="2"/>
  <c r="AQ62" i="2" s="1"/>
  <c r="AR28" i="2"/>
  <c r="AR96" i="2" s="1"/>
  <c r="AR266" i="2" s="1"/>
  <c r="AS28" i="2"/>
  <c r="AS198" i="2" s="1"/>
  <c r="AT28" i="2"/>
  <c r="AT198" i="2" s="1"/>
  <c r="AU28" i="2"/>
  <c r="AU96" i="2" s="1"/>
  <c r="AU266" i="2" s="1"/>
  <c r="AV28" i="2"/>
  <c r="AW28" i="2"/>
  <c r="AW198" i="2" s="1"/>
  <c r="AX28" i="2"/>
  <c r="AX96" i="2" s="1"/>
  <c r="AY28" i="2"/>
  <c r="AY96" i="2" s="1"/>
  <c r="AY266" i="2" s="1"/>
  <c r="AZ28" i="2"/>
  <c r="AZ96" i="2" s="1"/>
  <c r="AZ266" i="2" s="1"/>
  <c r="BA28" i="2"/>
  <c r="BA198" i="2" s="1"/>
  <c r="BB28" i="2"/>
  <c r="BB96" i="2" s="1"/>
  <c r="BC28" i="2"/>
  <c r="BC198" i="2" s="1"/>
  <c r="BD28" i="2"/>
  <c r="BD96" i="2" s="1"/>
  <c r="BD266" i="2" s="1"/>
  <c r="BE28" i="2"/>
  <c r="BE198" i="2" s="1"/>
  <c r="AJ29" i="2"/>
  <c r="AJ97" i="2" s="1"/>
  <c r="AJ267" i="2" s="1"/>
  <c r="AK29" i="2"/>
  <c r="AK199" i="2" s="1"/>
  <c r="AL29" i="2"/>
  <c r="AL63" i="2" s="1"/>
  <c r="AM29" i="2"/>
  <c r="AM199" i="2" s="1"/>
  <c r="AN29" i="2"/>
  <c r="AN97" i="2" s="1"/>
  <c r="AO29" i="2"/>
  <c r="AO199" i="2" s="1"/>
  <c r="AP29" i="2"/>
  <c r="AP97" i="2" s="1"/>
  <c r="AP267" i="2" s="1"/>
  <c r="AQ29" i="2"/>
  <c r="AQ199" i="2" s="1"/>
  <c r="AR29" i="2"/>
  <c r="AR199" i="2" s="1"/>
  <c r="AS29" i="2"/>
  <c r="AS97" i="2" s="1"/>
  <c r="AT29" i="2"/>
  <c r="AT199" i="2" s="1"/>
  <c r="AU29" i="2"/>
  <c r="AU97" i="2" s="1"/>
  <c r="AU267" i="2" s="1"/>
  <c r="AV29" i="2"/>
  <c r="AV63" i="2" s="1"/>
  <c r="AW29" i="2"/>
  <c r="AW199" i="2" s="1"/>
  <c r="AX29" i="2"/>
  <c r="AX199" i="2" s="1"/>
  <c r="AY29" i="2"/>
  <c r="AY199" i="2" s="1"/>
  <c r="AZ29" i="2"/>
  <c r="AZ97" i="2" s="1"/>
  <c r="AZ267" i="2" s="1"/>
  <c r="BA29" i="2"/>
  <c r="BA97" i="2" s="1"/>
  <c r="BB29" i="2"/>
  <c r="BC29" i="2"/>
  <c r="BC199" i="2" s="1"/>
  <c r="BD29" i="2"/>
  <c r="BD199" i="2" s="1"/>
  <c r="BE29" i="2"/>
  <c r="BE199" i="2" s="1"/>
  <c r="AJ30" i="2"/>
  <c r="AJ98" i="2" s="1"/>
  <c r="AJ268" i="2" s="1"/>
  <c r="AK30" i="2"/>
  <c r="AK98" i="2" s="1"/>
  <c r="AL30" i="2"/>
  <c r="AL200" i="2" s="1"/>
  <c r="AM30" i="2"/>
  <c r="AM98" i="2" s="1"/>
  <c r="AM268" i="2" s="1"/>
  <c r="AN30" i="2"/>
  <c r="AN98" i="2" s="1"/>
  <c r="AN268" i="2" s="1"/>
  <c r="AO30" i="2"/>
  <c r="AO200" i="2" s="1"/>
  <c r="AP30" i="2"/>
  <c r="AP200" i="2" s="1"/>
  <c r="AQ30" i="2"/>
  <c r="AQ64" i="2" s="1"/>
  <c r="AR30" i="2"/>
  <c r="AR64" i="2" s="1"/>
  <c r="AS30" i="2"/>
  <c r="AS200" i="2" s="1"/>
  <c r="AT30" i="2"/>
  <c r="AT98" i="2" s="1"/>
  <c r="AT268" i="2" s="1"/>
  <c r="AU30" i="2"/>
  <c r="AU64" i="2" s="1"/>
  <c r="AV30" i="2"/>
  <c r="AV64" i="2" s="1"/>
  <c r="AW30" i="2"/>
  <c r="AW200" i="2" s="1"/>
  <c r="AX30" i="2"/>
  <c r="AX64" i="2" s="1"/>
  <c r="AY30" i="2"/>
  <c r="AY98" i="2" s="1"/>
  <c r="AY268" i="2" s="1"/>
  <c r="AZ30" i="2"/>
  <c r="AZ98" i="2" s="1"/>
  <c r="AZ268" i="2" s="1"/>
  <c r="BA30" i="2"/>
  <c r="BA98" i="2" s="1"/>
  <c r="BA268" i="2" s="1"/>
  <c r="BB30" i="2"/>
  <c r="BB200" i="2" s="1"/>
  <c r="BC30" i="2"/>
  <c r="BC200" i="2" s="1"/>
  <c r="BD30" i="2"/>
  <c r="BD200" i="2" s="1"/>
  <c r="BE30" i="2"/>
  <c r="BE98" i="2" s="1"/>
  <c r="AJ31" i="2"/>
  <c r="AJ201" i="2" s="1"/>
  <c r="AK31" i="2"/>
  <c r="AK201" i="2" s="1"/>
  <c r="AL31" i="2"/>
  <c r="AL201" i="2" s="1"/>
  <c r="AM31" i="2"/>
  <c r="AN31" i="2"/>
  <c r="AN99" i="2" s="1"/>
  <c r="AN269" i="2" s="1"/>
  <c r="AO31" i="2"/>
  <c r="AO99" i="2" s="1"/>
  <c r="AO269" i="2" s="1"/>
  <c r="AP31" i="2"/>
  <c r="AQ31" i="2"/>
  <c r="AQ99" i="2" s="1"/>
  <c r="AQ269" i="2" s="1"/>
  <c r="AR31" i="2"/>
  <c r="AR201" i="2" s="1"/>
  <c r="AS31" i="2"/>
  <c r="AS201" i="2" s="1"/>
  <c r="AT31" i="2"/>
  <c r="AT99" i="2" s="1"/>
  <c r="AT269" i="2" s="1"/>
  <c r="AU31" i="2"/>
  <c r="AU201" i="2" s="1"/>
  <c r="AV31" i="2"/>
  <c r="AW31" i="2"/>
  <c r="AW201" i="2" s="1"/>
  <c r="AX31" i="2"/>
  <c r="AX65" i="2" s="1"/>
  <c r="AY31" i="2"/>
  <c r="AZ31" i="2"/>
  <c r="AZ65" i="2" s="1"/>
  <c r="BA31" i="2"/>
  <c r="BA99" i="2" s="1"/>
  <c r="BA269" i="2" s="1"/>
  <c r="BB31" i="2"/>
  <c r="BB201" i="2" s="1"/>
  <c r="BC31" i="2"/>
  <c r="BD31" i="2"/>
  <c r="BE31" i="2"/>
  <c r="AJ32" i="2"/>
  <c r="AJ100" i="2" s="1"/>
  <c r="AJ270" i="2" s="1"/>
  <c r="AK32" i="2"/>
  <c r="AL32" i="2"/>
  <c r="AM32" i="2"/>
  <c r="AN32" i="2"/>
  <c r="AN100" i="2" s="1"/>
  <c r="AN270" i="2" s="1"/>
  <c r="AO32" i="2"/>
  <c r="AO100" i="2" s="1"/>
  <c r="AO270" i="2" s="1"/>
  <c r="AP32" i="2"/>
  <c r="AP66" i="2" s="1"/>
  <c r="AQ32" i="2"/>
  <c r="AQ66" i="2" s="1"/>
  <c r="AR32" i="2"/>
  <c r="AR66" i="2" s="1"/>
  <c r="AS32" i="2"/>
  <c r="AS66" i="2" s="1"/>
  <c r="AT32" i="2"/>
  <c r="AU32" i="2"/>
  <c r="AV32" i="2"/>
  <c r="AV100" i="2" s="1"/>
  <c r="AV270" i="2" s="1"/>
  <c r="AW32" i="2"/>
  <c r="AX32" i="2"/>
  <c r="AY32" i="2"/>
  <c r="AZ32" i="2"/>
  <c r="AZ202" i="2" s="1"/>
  <c r="BA32" i="2"/>
  <c r="BB32" i="2"/>
  <c r="BC32" i="2"/>
  <c r="BD32" i="2"/>
  <c r="BD66" i="2" s="1"/>
  <c r="BE32" i="2"/>
  <c r="A346" i="2"/>
  <c r="A348" i="2"/>
  <c r="A350" i="2"/>
  <c r="A353" i="2"/>
  <c r="A354" i="2"/>
  <c r="A358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42" i="2"/>
  <c r="A310" i="2"/>
  <c r="A312" i="2"/>
  <c r="A315" i="2"/>
  <c r="A316" i="2"/>
  <c r="A320" i="2"/>
  <c r="A324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08" i="2"/>
  <c r="A278" i="2"/>
  <c r="A282" i="2"/>
  <c r="A284" i="2"/>
  <c r="A286" i="2"/>
  <c r="A290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274" i="2"/>
  <c r="A35" i="9"/>
  <c r="Y3" i="3"/>
  <c r="Y4" i="3"/>
  <c r="Y5" i="3"/>
  <c r="Y6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AE4" i="3"/>
  <c r="AE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309" i="3"/>
  <c r="AE310" i="3"/>
  <c r="AE311" i="3"/>
  <c r="AE312" i="3"/>
  <c r="AE313" i="3"/>
  <c r="AE314" i="3"/>
  <c r="AE315" i="3"/>
  <c r="AE316" i="3"/>
  <c r="AE317" i="3"/>
  <c r="AE318" i="3"/>
  <c r="AE319" i="3"/>
  <c r="AE320" i="3"/>
  <c r="AE321" i="3"/>
  <c r="AE322" i="3"/>
  <c r="AE323" i="3"/>
  <c r="AE324" i="3"/>
  <c r="AE325" i="3"/>
  <c r="AE326" i="3"/>
  <c r="AE327" i="3"/>
  <c r="AE328" i="3"/>
  <c r="AE329" i="3"/>
  <c r="AE330" i="3"/>
  <c r="AE331" i="3"/>
  <c r="AE332" i="3"/>
  <c r="AE333" i="3"/>
  <c r="AE334" i="3"/>
  <c r="AE335" i="3"/>
  <c r="AE336" i="3"/>
  <c r="AE337" i="3"/>
  <c r="AE338" i="3"/>
  <c r="AE339" i="3"/>
  <c r="AE340" i="3"/>
  <c r="AE341" i="3"/>
  <c r="AE342" i="3"/>
  <c r="AE343" i="3"/>
  <c r="AE344" i="3"/>
  <c r="AE345" i="3"/>
  <c r="AE346" i="3"/>
  <c r="AE347" i="3"/>
  <c r="AE348" i="3"/>
  <c r="AE349" i="3"/>
  <c r="AE350" i="3"/>
  <c r="AE351" i="3"/>
  <c r="AE352" i="3"/>
  <c r="AE353" i="3"/>
  <c r="AE354" i="3"/>
  <c r="AE355" i="3"/>
  <c r="AE356" i="3"/>
  <c r="AE357" i="3"/>
  <c r="AE358" i="3"/>
  <c r="AE359" i="3"/>
  <c r="AE360" i="3"/>
  <c r="AE361" i="3"/>
  <c r="AE362" i="3"/>
  <c r="AE363" i="3"/>
  <c r="AE364" i="3"/>
  <c r="AE365" i="3"/>
  <c r="AE366" i="3"/>
  <c r="AE367" i="3"/>
  <c r="AE368" i="3"/>
  <c r="AE369" i="3"/>
  <c r="AE370" i="3"/>
  <c r="AE371" i="3"/>
  <c r="AE372" i="3"/>
  <c r="AE373" i="3"/>
  <c r="AE374" i="3"/>
  <c r="AE375" i="3"/>
  <c r="AE376" i="3"/>
  <c r="AE377" i="3"/>
  <c r="AE378" i="3"/>
  <c r="AE379" i="3"/>
  <c r="AE380" i="3"/>
  <c r="AE381" i="3"/>
  <c r="AE382" i="3"/>
  <c r="AE383" i="3"/>
  <c r="AE384" i="3"/>
  <c r="AE385" i="3"/>
  <c r="AE386" i="3"/>
  <c r="AE387" i="3"/>
  <c r="AE388" i="3"/>
  <c r="AE389" i="3"/>
  <c r="AE390" i="3"/>
  <c r="AE391" i="3"/>
  <c r="AE392" i="3"/>
  <c r="AE393" i="3"/>
  <c r="AE394" i="3"/>
  <c r="AE395" i="3"/>
  <c r="AE396" i="3"/>
  <c r="AE397" i="3"/>
  <c r="AE398" i="3"/>
  <c r="AE399" i="3"/>
  <c r="AE400" i="3"/>
  <c r="AE401" i="3"/>
  <c r="AE402" i="3"/>
  <c r="AE403" i="3"/>
  <c r="AE404" i="3"/>
  <c r="AE405" i="3"/>
  <c r="AE406" i="3"/>
  <c r="AE407" i="3"/>
  <c r="AE408" i="3"/>
  <c r="AE409" i="3"/>
  <c r="AE410" i="3"/>
  <c r="AE411" i="3"/>
  <c r="AE412" i="3"/>
  <c r="AE413" i="3"/>
  <c r="AE414" i="3"/>
  <c r="AE415" i="3"/>
  <c r="AE416" i="3"/>
  <c r="AE417" i="3"/>
  <c r="AE418" i="3"/>
  <c r="AE419" i="3"/>
  <c r="AE420" i="3"/>
  <c r="AE421" i="3"/>
  <c r="AE422" i="3"/>
  <c r="AE423" i="3"/>
  <c r="AE424" i="3"/>
  <c r="AE425" i="3"/>
  <c r="AE426" i="3"/>
  <c r="AE427" i="3"/>
  <c r="AE428" i="3"/>
  <c r="AE429" i="3"/>
  <c r="AE430" i="3"/>
  <c r="AE431" i="3"/>
  <c r="AE432" i="3"/>
  <c r="AE433" i="3"/>
  <c r="AE434" i="3"/>
  <c r="AE435" i="3"/>
  <c r="AE436" i="3"/>
  <c r="AE437" i="3"/>
  <c r="AE438" i="3"/>
  <c r="AE439" i="3"/>
  <c r="AE440" i="3"/>
  <c r="AE441" i="3"/>
  <c r="AE442" i="3"/>
  <c r="AE443" i="3"/>
  <c r="AE444" i="3"/>
  <c r="AE445" i="3"/>
  <c r="AE446" i="3"/>
  <c r="AE447" i="3"/>
  <c r="AE448" i="3"/>
  <c r="AE449" i="3"/>
  <c r="AE450" i="3"/>
  <c r="AE451" i="3"/>
  <c r="AE452" i="3"/>
  <c r="AE453" i="3"/>
  <c r="AE454" i="3"/>
  <c r="AE455" i="3"/>
  <c r="AE456" i="3"/>
  <c r="AE457" i="3"/>
  <c r="AE458" i="3"/>
  <c r="AE459" i="3"/>
  <c r="AE460" i="3"/>
  <c r="AE461" i="3"/>
  <c r="AE462" i="3"/>
  <c r="AE463" i="3"/>
  <c r="AE464" i="3"/>
  <c r="AE465" i="3"/>
  <c r="AE466" i="3"/>
  <c r="AE467" i="3"/>
  <c r="AE468" i="3"/>
  <c r="AE469" i="3"/>
  <c r="AE470" i="3"/>
  <c r="AE471" i="3"/>
  <c r="AE472" i="3"/>
  <c r="AE473" i="3"/>
  <c r="AE474" i="3"/>
  <c r="AE475" i="3"/>
  <c r="AE476" i="3"/>
  <c r="AE477" i="3"/>
  <c r="AE478" i="3"/>
  <c r="AE479" i="3"/>
  <c r="AE480" i="3"/>
  <c r="AE481" i="3"/>
  <c r="AE482" i="3"/>
  <c r="AE483" i="3"/>
  <c r="AE484" i="3"/>
  <c r="AE485" i="3"/>
  <c r="AE486" i="3"/>
  <c r="AE487" i="3"/>
  <c r="AE488" i="3"/>
  <c r="AE489" i="3"/>
  <c r="AE490" i="3"/>
  <c r="AE491" i="3"/>
  <c r="AE492" i="3"/>
  <c r="AE493" i="3"/>
  <c r="AE494" i="3"/>
  <c r="AE495" i="3"/>
  <c r="AE496" i="3"/>
  <c r="AE497" i="3"/>
  <c r="AE498" i="3"/>
  <c r="AE499" i="3"/>
  <c r="AE500" i="3"/>
  <c r="AE3" i="3"/>
  <c r="AB4" i="3"/>
  <c r="AB5" i="3"/>
  <c r="AB6" i="3"/>
  <c r="AB7" i="3"/>
  <c r="AB8" i="3"/>
  <c r="AB9" i="3"/>
  <c r="AB3" i="3"/>
  <c r="Z4" i="3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3" i="3"/>
  <c r="AC3" i="3"/>
  <c r="AD3" i="3"/>
  <c r="AC4" i="3"/>
  <c r="AD4" i="3"/>
  <c r="AC5" i="3"/>
  <c r="AD5" i="3"/>
  <c r="AC6" i="3"/>
  <c r="AD6" i="3"/>
  <c r="AC7" i="3"/>
  <c r="AD7" i="3"/>
  <c r="AC8" i="3"/>
  <c r="AD8" i="3"/>
  <c r="AC9" i="3"/>
  <c r="AD9" i="3"/>
  <c r="AA3" i="3"/>
  <c r="AA9" i="3"/>
  <c r="AA5" i="3"/>
  <c r="AA8" i="3"/>
  <c r="AA4" i="3"/>
  <c r="AA7" i="3"/>
  <c r="AA6" i="3"/>
  <c r="A20" i="2"/>
  <c r="A258" i="2"/>
  <c r="A21" i="2"/>
  <c r="A259" i="2"/>
  <c r="A22" i="2"/>
  <c r="A260" i="2"/>
  <c r="A23" i="2"/>
  <c r="A261" i="2"/>
  <c r="A24" i="2"/>
  <c r="A262" i="2"/>
  <c r="A25" i="2"/>
  <c r="A263" i="2"/>
  <c r="A26" i="2"/>
  <c r="A264" i="2"/>
  <c r="A27" i="2"/>
  <c r="A265" i="2"/>
  <c r="A28" i="2"/>
  <c r="A266" i="2"/>
  <c r="A29" i="2"/>
  <c r="A267" i="2"/>
  <c r="A30" i="2"/>
  <c r="A268" i="2"/>
  <c r="A31" i="2"/>
  <c r="A269" i="2"/>
  <c r="A32" i="2"/>
  <c r="A270" i="2"/>
  <c r="A33" i="2"/>
  <c r="A271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B1" i="17"/>
  <c r="I3" i="17"/>
  <c r="A45" i="9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M389" i="11"/>
  <c r="N389" i="11"/>
  <c r="O389" i="11"/>
  <c r="M390" i="11"/>
  <c r="N390" i="11"/>
  <c r="O390" i="11"/>
  <c r="M391" i="11"/>
  <c r="N391" i="11"/>
  <c r="O391" i="11"/>
  <c r="M392" i="11"/>
  <c r="N392" i="11"/>
  <c r="O392" i="11"/>
  <c r="M393" i="11"/>
  <c r="N393" i="11"/>
  <c r="O393" i="11"/>
  <c r="M394" i="11"/>
  <c r="N394" i="11"/>
  <c r="O394" i="11"/>
  <c r="M395" i="11"/>
  <c r="N395" i="11"/>
  <c r="O395" i="11"/>
  <c r="M396" i="11"/>
  <c r="N396" i="11"/>
  <c r="O396" i="11"/>
  <c r="M397" i="11"/>
  <c r="N397" i="11"/>
  <c r="O397" i="11"/>
  <c r="M398" i="11"/>
  <c r="N398" i="11"/>
  <c r="O398" i="11"/>
  <c r="M399" i="11"/>
  <c r="N399" i="11"/>
  <c r="O399" i="11"/>
  <c r="M400" i="11"/>
  <c r="N400" i="11"/>
  <c r="O400" i="11"/>
  <c r="M401" i="11"/>
  <c r="N401" i="11"/>
  <c r="O401" i="11"/>
  <c r="M402" i="11"/>
  <c r="N402" i="11"/>
  <c r="O402" i="11"/>
  <c r="M403" i="11"/>
  <c r="N403" i="11"/>
  <c r="O403" i="11"/>
  <c r="M404" i="11"/>
  <c r="N404" i="11"/>
  <c r="O404" i="11"/>
  <c r="M405" i="11"/>
  <c r="N405" i="11"/>
  <c r="O405" i="11"/>
  <c r="M406" i="11"/>
  <c r="N406" i="11"/>
  <c r="O406" i="11"/>
  <c r="M407" i="11"/>
  <c r="N407" i="11"/>
  <c r="O407" i="11"/>
  <c r="M408" i="11"/>
  <c r="N408" i="11"/>
  <c r="O408" i="11"/>
  <c r="M409" i="11"/>
  <c r="N409" i="11"/>
  <c r="O409" i="11"/>
  <c r="M410" i="11"/>
  <c r="N410" i="11"/>
  <c r="O410" i="11"/>
  <c r="M411" i="11"/>
  <c r="N411" i="11"/>
  <c r="O411" i="11"/>
  <c r="M412" i="11"/>
  <c r="N412" i="11"/>
  <c r="O412" i="11"/>
  <c r="M413" i="11"/>
  <c r="N413" i="11"/>
  <c r="O413" i="11"/>
  <c r="M414" i="11"/>
  <c r="N414" i="11"/>
  <c r="O414" i="11"/>
  <c r="M415" i="11"/>
  <c r="N415" i="11"/>
  <c r="O415" i="11"/>
  <c r="M416" i="11"/>
  <c r="N416" i="11"/>
  <c r="O416" i="11"/>
  <c r="M417" i="11"/>
  <c r="N417" i="11"/>
  <c r="O417" i="11"/>
  <c r="M418" i="11"/>
  <c r="N418" i="11"/>
  <c r="O418" i="11"/>
  <c r="M419" i="11"/>
  <c r="N419" i="11"/>
  <c r="O419" i="11"/>
  <c r="M420" i="11"/>
  <c r="N420" i="11"/>
  <c r="O420" i="11"/>
  <c r="M421" i="11"/>
  <c r="N421" i="11"/>
  <c r="O421" i="11"/>
  <c r="M422" i="11"/>
  <c r="N422" i="11"/>
  <c r="O422" i="11"/>
  <c r="M423" i="11"/>
  <c r="N423" i="11"/>
  <c r="O423" i="11"/>
  <c r="M424" i="11"/>
  <c r="N424" i="11"/>
  <c r="O424" i="11"/>
  <c r="M425" i="11"/>
  <c r="N425" i="11"/>
  <c r="O425" i="11"/>
  <c r="M426" i="11"/>
  <c r="N426" i="11"/>
  <c r="O426" i="11"/>
  <c r="M427" i="11"/>
  <c r="N427" i="11"/>
  <c r="O427" i="11"/>
  <c r="M428" i="11"/>
  <c r="N428" i="11"/>
  <c r="O428" i="11"/>
  <c r="M429" i="11"/>
  <c r="N429" i="11"/>
  <c r="O429" i="11"/>
  <c r="M430" i="11"/>
  <c r="N430" i="11"/>
  <c r="O430" i="11"/>
  <c r="M431" i="11"/>
  <c r="N431" i="11"/>
  <c r="O431" i="11"/>
  <c r="M432" i="11"/>
  <c r="N432" i="11"/>
  <c r="O432" i="11"/>
  <c r="M433" i="11"/>
  <c r="N433" i="11"/>
  <c r="O433" i="11"/>
  <c r="M434" i="11"/>
  <c r="N434" i="11"/>
  <c r="O434" i="11"/>
  <c r="M435" i="11"/>
  <c r="N435" i="11"/>
  <c r="O435" i="11"/>
  <c r="M436" i="11"/>
  <c r="N436" i="11"/>
  <c r="O436" i="11"/>
  <c r="M437" i="11"/>
  <c r="N437" i="11"/>
  <c r="O437" i="11"/>
  <c r="M438" i="11"/>
  <c r="N438" i="11"/>
  <c r="O438" i="11"/>
  <c r="M439" i="11"/>
  <c r="N439" i="11"/>
  <c r="O439" i="11"/>
  <c r="M440" i="11"/>
  <c r="N440" i="11"/>
  <c r="O440" i="11"/>
  <c r="M441" i="11"/>
  <c r="N441" i="11"/>
  <c r="O441" i="11"/>
  <c r="M442" i="11"/>
  <c r="N442" i="11"/>
  <c r="O442" i="11"/>
  <c r="M443" i="11"/>
  <c r="N443" i="11"/>
  <c r="O443" i="11"/>
  <c r="M444" i="11"/>
  <c r="N444" i="11"/>
  <c r="O444" i="11"/>
  <c r="M445" i="11"/>
  <c r="N445" i="11"/>
  <c r="O445" i="11"/>
  <c r="M446" i="11"/>
  <c r="N446" i="11"/>
  <c r="O446" i="11"/>
  <c r="M447" i="11"/>
  <c r="N447" i="11"/>
  <c r="O447" i="11"/>
  <c r="M448" i="11"/>
  <c r="N448" i="11"/>
  <c r="O448" i="11"/>
  <c r="M449" i="11"/>
  <c r="N449" i="11"/>
  <c r="O449" i="11"/>
  <c r="M450" i="11"/>
  <c r="N450" i="11"/>
  <c r="O450" i="11"/>
  <c r="M451" i="11"/>
  <c r="N451" i="11"/>
  <c r="O451" i="11"/>
  <c r="M452" i="11"/>
  <c r="N452" i="11"/>
  <c r="O452" i="11"/>
  <c r="M453" i="11"/>
  <c r="N453" i="11"/>
  <c r="O453" i="11"/>
  <c r="M454" i="11"/>
  <c r="N454" i="11"/>
  <c r="O454" i="11"/>
  <c r="M455" i="11"/>
  <c r="N455" i="11"/>
  <c r="O455" i="11"/>
  <c r="M456" i="11"/>
  <c r="N456" i="11"/>
  <c r="O456" i="11"/>
  <c r="M457" i="11"/>
  <c r="N457" i="11"/>
  <c r="O457" i="11"/>
  <c r="M458" i="11"/>
  <c r="N458" i="11"/>
  <c r="O458" i="11"/>
  <c r="M459" i="11"/>
  <c r="N459" i="11"/>
  <c r="O459" i="11"/>
  <c r="M460" i="11"/>
  <c r="N460" i="11"/>
  <c r="O460" i="11"/>
  <c r="M461" i="11"/>
  <c r="N461" i="11"/>
  <c r="O461" i="11"/>
  <c r="M462" i="11"/>
  <c r="N462" i="11"/>
  <c r="O462" i="11"/>
  <c r="M463" i="11"/>
  <c r="N463" i="11"/>
  <c r="O463" i="11"/>
  <c r="M464" i="11"/>
  <c r="N464" i="11"/>
  <c r="O464" i="11"/>
  <c r="M465" i="11"/>
  <c r="N465" i="11"/>
  <c r="O465" i="11"/>
  <c r="M466" i="11"/>
  <c r="N466" i="11"/>
  <c r="O466" i="11"/>
  <c r="M467" i="11"/>
  <c r="N467" i="11"/>
  <c r="O467" i="11"/>
  <c r="M468" i="11"/>
  <c r="N468" i="11"/>
  <c r="O468" i="11"/>
  <c r="M469" i="11"/>
  <c r="N469" i="11"/>
  <c r="O469" i="11"/>
  <c r="M470" i="11"/>
  <c r="N470" i="11"/>
  <c r="O470" i="11"/>
  <c r="M471" i="11"/>
  <c r="N471" i="11"/>
  <c r="O471" i="11"/>
  <c r="M472" i="11"/>
  <c r="N472" i="11"/>
  <c r="O472" i="11"/>
  <c r="M473" i="11"/>
  <c r="N473" i="11"/>
  <c r="O473" i="11"/>
  <c r="M474" i="11"/>
  <c r="N474" i="11"/>
  <c r="O474" i="11"/>
  <c r="M475" i="11"/>
  <c r="N475" i="11"/>
  <c r="O475" i="11"/>
  <c r="M476" i="11"/>
  <c r="N476" i="11"/>
  <c r="O476" i="11"/>
  <c r="M477" i="11"/>
  <c r="N477" i="11"/>
  <c r="O477" i="11"/>
  <c r="M478" i="11"/>
  <c r="N478" i="11"/>
  <c r="O478" i="11"/>
  <c r="M479" i="11"/>
  <c r="N479" i="11"/>
  <c r="O479" i="11"/>
  <c r="M480" i="11"/>
  <c r="N480" i="11"/>
  <c r="O480" i="11"/>
  <c r="M481" i="11"/>
  <c r="N481" i="11"/>
  <c r="O481" i="11"/>
  <c r="M482" i="11"/>
  <c r="N482" i="11"/>
  <c r="O482" i="11"/>
  <c r="M483" i="11"/>
  <c r="N483" i="11"/>
  <c r="O483" i="11"/>
  <c r="M484" i="11"/>
  <c r="N484" i="11"/>
  <c r="O484" i="11"/>
  <c r="M485" i="11"/>
  <c r="N485" i="11"/>
  <c r="O485" i="11"/>
  <c r="M486" i="11"/>
  <c r="N486" i="11"/>
  <c r="O486" i="11"/>
  <c r="M487" i="11"/>
  <c r="N487" i="11"/>
  <c r="O487" i="11"/>
  <c r="M488" i="11"/>
  <c r="N488" i="11"/>
  <c r="O488" i="11"/>
  <c r="M489" i="11"/>
  <c r="N489" i="11"/>
  <c r="O489" i="11"/>
  <c r="M490" i="11"/>
  <c r="N490" i="11"/>
  <c r="O490" i="11"/>
  <c r="M491" i="11"/>
  <c r="N491" i="11"/>
  <c r="O491" i="11"/>
  <c r="M492" i="11"/>
  <c r="N492" i="11"/>
  <c r="O492" i="11"/>
  <c r="M493" i="11"/>
  <c r="N493" i="11"/>
  <c r="O493" i="11"/>
  <c r="M494" i="11"/>
  <c r="N494" i="11"/>
  <c r="O494" i="11"/>
  <c r="M495" i="11"/>
  <c r="N495" i="11"/>
  <c r="O495" i="11"/>
  <c r="M496" i="11"/>
  <c r="N496" i="11"/>
  <c r="O496" i="11"/>
  <c r="M497" i="11"/>
  <c r="N497" i="11"/>
  <c r="O497" i="11"/>
  <c r="M498" i="11"/>
  <c r="N498" i="11"/>
  <c r="O498" i="11"/>
  <c r="M499" i="11"/>
  <c r="N499" i="11"/>
  <c r="O499" i="11"/>
  <c r="M500" i="11"/>
  <c r="N500" i="11"/>
  <c r="O500" i="11"/>
  <c r="V4" i="9"/>
  <c r="I105" i="3"/>
  <c r="S105" i="3"/>
  <c r="K105" i="3"/>
  <c r="H105" i="3"/>
  <c r="O105" i="3"/>
  <c r="R105" i="3"/>
  <c r="Q105" i="3"/>
  <c r="N105" i="3"/>
  <c r="V500" i="3"/>
  <c r="V499" i="3"/>
  <c r="V498" i="3"/>
  <c r="V497" i="3"/>
  <c r="V496" i="3"/>
  <c r="V495" i="3"/>
  <c r="V494" i="3"/>
  <c r="V493" i="3"/>
  <c r="V492" i="3"/>
  <c r="V491" i="3"/>
  <c r="V490" i="3"/>
  <c r="V489" i="3"/>
  <c r="V488" i="3"/>
  <c r="V487" i="3"/>
  <c r="V486" i="3"/>
  <c r="V485" i="3"/>
  <c r="V484" i="3"/>
  <c r="V483" i="3"/>
  <c r="V482" i="3"/>
  <c r="V481" i="3"/>
  <c r="V480" i="3"/>
  <c r="V479" i="3"/>
  <c r="V478" i="3"/>
  <c r="V477" i="3"/>
  <c r="V476" i="3"/>
  <c r="V475" i="3"/>
  <c r="V474" i="3"/>
  <c r="V473" i="3"/>
  <c r="V472" i="3"/>
  <c r="V471" i="3"/>
  <c r="V470" i="3"/>
  <c r="V469" i="3"/>
  <c r="V468" i="3"/>
  <c r="V467" i="3"/>
  <c r="V466" i="3"/>
  <c r="V465" i="3"/>
  <c r="V464" i="3"/>
  <c r="V463" i="3"/>
  <c r="V462" i="3"/>
  <c r="V461" i="3"/>
  <c r="V460" i="3"/>
  <c r="V459" i="3"/>
  <c r="V458" i="3"/>
  <c r="V457" i="3"/>
  <c r="V456" i="3"/>
  <c r="V455" i="3"/>
  <c r="V454" i="3"/>
  <c r="V453" i="3"/>
  <c r="V452" i="3"/>
  <c r="V451" i="3"/>
  <c r="V450" i="3"/>
  <c r="V449" i="3"/>
  <c r="V448" i="3"/>
  <c r="V447" i="3"/>
  <c r="V446" i="3"/>
  <c r="V445" i="3"/>
  <c r="V444" i="3"/>
  <c r="V443" i="3"/>
  <c r="V442" i="3"/>
  <c r="V441" i="3"/>
  <c r="V440" i="3"/>
  <c r="V439" i="3"/>
  <c r="V438" i="3"/>
  <c r="V437" i="3"/>
  <c r="V436" i="3"/>
  <c r="V435" i="3"/>
  <c r="V434" i="3"/>
  <c r="V433" i="3"/>
  <c r="V432" i="3"/>
  <c r="V431" i="3"/>
  <c r="V430" i="3"/>
  <c r="V429" i="3"/>
  <c r="V428" i="3"/>
  <c r="V427" i="3"/>
  <c r="V426" i="3"/>
  <c r="V425" i="3"/>
  <c r="V424" i="3"/>
  <c r="V423" i="3"/>
  <c r="V422" i="3"/>
  <c r="V421" i="3"/>
  <c r="V420" i="3"/>
  <c r="V419" i="3"/>
  <c r="V418" i="3"/>
  <c r="V417" i="3"/>
  <c r="V416" i="3"/>
  <c r="V415" i="3"/>
  <c r="V414" i="3"/>
  <c r="V413" i="3"/>
  <c r="V412" i="3"/>
  <c r="V411" i="3"/>
  <c r="V410" i="3"/>
  <c r="V409" i="3"/>
  <c r="V408" i="3"/>
  <c r="V407" i="3"/>
  <c r="V406" i="3"/>
  <c r="V405" i="3"/>
  <c r="V404" i="3"/>
  <c r="V403" i="3"/>
  <c r="V402" i="3"/>
  <c r="V401" i="3"/>
  <c r="V400" i="3"/>
  <c r="V399" i="3"/>
  <c r="V398" i="3"/>
  <c r="V397" i="3"/>
  <c r="V396" i="3"/>
  <c r="V395" i="3"/>
  <c r="V394" i="3"/>
  <c r="V393" i="3"/>
  <c r="V392" i="3"/>
  <c r="V391" i="3"/>
  <c r="V390" i="3"/>
  <c r="V389" i="3"/>
  <c r="V388" i="3"/>
  <c r="V387" i="3"/>
  <c r="V386" i="3"/>
  <c r="V385" i="3"/>
  <c r="V384" i="3"/>
  <c r="V383" i="3"/>
  <c r="V382" i="3"/>
  <c r="V381" i="3"/>
  <c r="V380" i="3"/>
  <c r="V379" i="3"/>
  <c r="V378" i="3"/>
  <c r="V377" i="3"/>
  <c r="V376" i="3"/>
  <c r="V375" i="3"/>
  <c r="V374" i="3"/>
  <c r="V373" i="3"/>
  <c r="V372" i="3"/>
  <c r="V371" i="3"/>
  <c r="V370" i="3"/>
  <c r="V369" i="3"/>
  <c r="V368" i="3"/>
  <c r="V367" i="3"/>
  <c r="V366" i="3"/>
  <c r="V365" i="3"/>
  <c r="V364" i="3"/>
  <c r="V363" i="3"/>
  <c r="V362" i="3"/>
  <c r="V361" i="3"/>
  <c r="V360" i="3"/>
  <c r="V359" i="3"/>
  <c r="V358" i="3"/>
  <c r="V357" i="3"/>
  <c r="V356" i="3"/>
  <c r="V355" i="3"/>
  <c r="V354" i="3"/>
  <c r="V353" i="3"/>
  <c r="V352" i="3"/>
  <c r="V351" i="3"/>
  <c r="V350" i="3"/>
  <c r="V349" i="3"/>
  <c r="V348" i="3"/>
  <c r="V347" i="3"/>
  <c r="V346" i="3"/>
  <c r="V345" i="3"/>
  <c r="V344" i="3"/>
  <c r="V343" i="3"/>
  <c r="V342" i="3"/>
  <c r="V341" i="3"/>
  <c r="V340" i="3"/>
  <c r="V339" i="3"/>
  <c r="V338" i="3"/>
  <c r="V337" i="3"/>
  <c r="V336" i="3"/>
  <c r="V335" i="3"/>
  <c r="V334" i="3"/>
  <c r="V333" i="3"/>
  <c r="V332" i="3"/>
  <c r="V331" i="3"/>
  <c r="V330" i="3"/>
  <c r="V329" i="3"/>
  <c r="V328" i="3"/>
  <c r="V327" i="3"/>
  <c r="V326" i="3"/>
  <c r="V325" i="3"/>
  <c r="V324" i="3"/>
  <c r="V323" i="3"/>
  <c r="V322" i="3"/>
  <c r="V321" i="3"/>
  <c r="V320" i="3"/>
  <c r="V319" i="3"/>
  <c r="V318" i="3"/>
  <c r="V317" i="3"/>
  <c r="V316" i="3"/>
  <c r="V315" i="3"/>
  <c r="V314" i="3"/>
  <c r="V313" i="3"/>
  <c r="V312" i="3"/>
  <c r="V311" i="3"/>
  <c r="V310" i="3"/>
  <c r="V309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I73" i="3"/>
  <c r="S73" i="3"/>
  <c r="K73" i="3"/>
  <c r="H73" i="3"/>
  <c r="O73" i="3"/>
  <c r="I74" i="3"/>
  <c r="S74" i="3" s="1"/>
  <c r="K74" i="3"/>
  <c r="O74" i="3"/>
  <c r="I75" i="3"/>
  <c r="S75" i="3" s="1"/>
  <c r="K75" i="3"/>
  <c r="H75" i="3" s="1"/>
  <c r="O75" i="3"/>
  <c r="I76" i="3"/>
  <c r="S76" i="3" s="1"/>
  <c r="K76" i="3"/>
  <c r="O76" i="3"/>
  <c r="I77" i="3"/>
  <c r="S77" i="3" s="1"/>
  <c r="K77" i="3"/>
  <c r="Q77" i="3" s="1"/>
  <c r="N77" i="3" s="1"/>
  <c r="O77" i="3"/>
  <c r="I78" i="3"/>
  <c r="K78" i="3"/>
  <c r="Q78" i="3" s="1"/>
  <c r="N78" i="3" s="1"/>
  <c r="O78" i="3"/>
  <c r="I79" i="3"/>
  <c r="S79" i="3" s="1"/>
  <c r="K79" i="3"/>
  <c r="H79" i="3" s="1"/>
  <c r="O79" i="3"/>
  <c r="I80" i="3"/>
  <c r="S80" i="3"/>
  <c r="K80" i="3"/>
  <c r="Q80" i="3"/>
  <c r="N80" i="3" s="1"/>
  <c r="O80" i="3"/>
  <c r="I81" i="3"/>
  <c r="S81" i="3" s="1"/>
  <c r="K81" i="3"/>
  <c r="O81" i="3"/>
  <c r="I82" i="3"/>
  <c r="K82" i="3"/>
  <c r="Q82" i="3"/>
  <c r="N82" i="3"/>
  <c r="O82" i="3"/>
  <c r="I83" i="3"/>
  <c r="S83" i="3"/>
  <c r="K83" i="3"/>
  <c r="H83" i="3" s="1"/>
  <c r="O83" i="3"/>
  <c r="I84" i="3"/>
  <c r="S84" i="3"/>
  <c r="K84" i="3"/>
  <c r="O84" i="3"/>
  <c r="I85" i="3"/>
  <c r="S85" i="3"/>
  <c r="K85" i="3"/>
  <c r="O85" i="3"/>
  <c r="I86" i="3"/>
  <c r="S86" i="3"/>
  <c r="K86" i="3"/>
  <c r="H86" i="3" s="1"/>
  <c r="O86" i="3"/>
  <c r="R86" i="3" s="1"/>
  <c r="I87" i="3"/>
  <c r="S87" i="3"/>
  <c r="K87" i="3"/>
  <c r="O87" i="3"/>
  <c r="R87" i="3" s="1"/>
  <c r="I88" i="3"/>
  <c r="S88" i="3"/>
  <c r="K88" i="3"/>
  <c r="O88" i="3"/>
  <c r="R88" i="3" s="1"/>
  <c r="I89" i="3"/>
  <c r="S89" i="3"/>
  <c r="K89" i="3"/>
  <c r="O89" i="3"/>
  <c r="R89" i="3" s="1"/>
  <c r="I90" i="3"/>
  <c r="S90" i="3"/>
  <c r="K90" i="3"/>
  <c r="O90" i="3"/>
  <c r="R90" i="3" s="1"/>
  <c r="I91" i="3"/>
  <c r="S91" i="3"/>
  <c r="K91" i="3"/>
  <c r="H91" i="3"/>
  <c r="O91" i="3"/>
  <c r="I92" i="3"/>
  <c r="S92" i="3" s="1"/>
  <c r="K92" i="3"/>
  <c r="Q92" i="3"/>
  <c r="N92" i="3" s="1"/>
  <c r="O92" i="3"/>
  <c r="I93" i="3"/>
  <c r="S93" i="3"/>
  <c r="K93" i="3"/>
  <c r="O93" i="3"/>
  <c r="I94" i="3"/>
  <c r="S94" i="3"/>
  <c r="K94" i="3"/>
  <c r="O94" i="3"/>
  <c r="I95" i="3"/>
  <c r="S95" i="3"/>
  <c r="K95" i="3"/>
  <c r="H95" i="3" s="1"/>
  <c r="O95" i="3"/>
  <c r="I96" i="3"/>
  <c r="S96" i="3"/>
  <c r="K96" i="3"/>
  <c r="O96" i="3"/>
  <c r="I97" i="3"/>
  <c r="S97" i="3"/>
  <c r="K97" i="3"/>
  <c r="O97" i="3"/>
  <c r="I98" i="3"/>
  <c r="S98" i="3"/>
  <c r="K98" i="3"/>
  <c r="H98" i="3"/>
  <c r="O98" i="3"/>
  <c r="I99" i="3"/>
  <c r="S99" i="3" s="1"/>
  <c r="K99" i="3"/>
  <c r="O99" i="3"/>
  <c r="I100" i="3"/>
  <c r="S100" i="3" s="1"/>
  <c r="K100" i="3"/>
  <c r="O100" i="3"/>
  <c r="I101" i="3"/>
  <c r="S101" i="3" s="1"/>
  <c r="K101" i="3"/>
  <c r="O101" i="3"/>
  <c r="I102" i="3"/>
  <c r="S102" i="3" s="1"/>
  <c r="K102" i="3"/>
  <c r="H102" i="3" s="1"/>
  <c r="O102" i="3"/>
  <c r="R102" i="3" s="1"/>
  <c r="I103" i="3"/>
  <c r="S103" i="3"/>
  <c r="K103" i="3"/>
  <c r="O103" i="3"/>
  <c r="R103" i="3" s="1"/>
  <c r="I104" i="3"/>
  <c r="S104" i="3"/>
  <c r="K104" i="3"/>
  <c r="O104" i="3"/>
  <c r="R104" i="3" s="1"/>
  <c r="I106" i="3"/>
  <c r="S106" i="3"/>
  <c r="K106" i="3"/>
  <c r="O106" i="3"/>
  <c r="R106" i="3" s="1"/>
  <c r="I107" i="3"/>
  <c r="S107" i="3"/>
  <c r="K107" i="3"/>
  <c r="O107" i="3"/>
  <c r="I108" i="3"/>
  <c r="S108" i="3"/>
  <c r="K108" i="3"/>
  <c r="Q108" i="3"/>
  <c r="N108" i="3" s="1"/>
  <c r="O108" i="3"/>
  <c r="I109" i="3"/>
  <c r="S109" i="3" s="1"/>
  <c r="K109" i="3"/>
  <c r="O109" i="3"/>
  <c r="I110" i="3"/>
  <c r="S110" i="3" s="1"/>
  <c r="K110" i="3"/>
  <c r="O110" i="3"/>
  <c r="I111" i="3"/>
  <c r="K111" i="3"/>
  <c r="H111" i="3"/>
  <c r="O111" i="3"/>
  <c r="I112" i="3"/>
  <c r="S112" i="3" s="1"/>
  <c r="K112" i="3"/>
  <c r="O112" i="3"/>
  <c r="I113" i="3"/>
  <c r="S113" i="3" s="1"/>
  <c r="K113" i="3"/>
  <c r="O113" i="3"/>
  <c r="I114" i="3"/>
  <c r="S114" i="3" s="1"/>
  <c r="K114" i="3"/>
  <c r="O114" i="3"/>
  <c r="I115" i="3"/>
  <c r="S115" i="3" s="1"/>
  <c r="K115" i="3"/>
  <c r="O115" i="3"/>
  <c r="I116" i="3"/>
  <c r="S116" i="3" s="1"/>
  <c r="K116" i="3"/>
  <c r="O116" i="3"/>
  <c r="I117" i="3"/>
  <c r="S117" i="3" s="1"/>
  <c r="K117" i="3"/>
  <c r="Q117" i="3"/>
  <c r="N117" i="3" s="1"/>
  <c r="O117" i="3"/>
  <c r="I118" i="3"/>
  <c r="S118" i="3"/>
  <c r="K118" i="3"/>
  <c r="O118" i="3"/>
  <c r="I119" i="3"/>
  <c r="S119" i="3"/>
  <c r="K119" i="3"/>
  <c r="O119" i="3"/>
  <c r="I120" i="3"/>
  <c r="S120" i="3"/>
  <c r="K120" i="3"/>
  <c r="H120" i="3" s="1"/>
  <c r="O120" i="3"/>
  <c r="R120" i="3" s="1"/>
  <c r="I121" i="3"/>
  <c r="S121" i="3"/>
  <c r="K121" i="3"/>
  <c r="O121" i="3"/>
  <c r="R121" i="3" s="1"/>
  <c r="I122" i="3"/>
  <c r="S122" i="3"/>
  <c r="K122" i="3"/>
  <c r="O122" i="3"/>
  <c r="R122" i="3" s="1"/>
  <c r="I123" i="3"/>
  <c r="S123" i="3"/>
  <c r="K123" i="3"/>
  <c r="O123" i="3"/>
  <c r="R123" i="3" s="1"/>
  <c r="I124" i="3"/>
  <c r="S124" i="3"/>
  <c r="K124" i="3"/>
  <c r="O124" i="3"/>
  <c r="R124" i="3" s="1"/>
  <c r="I125" i="3"/>
  <c r="S125" i="3"/>
  <c r="K125" i="3"/>
  <c r="O125" i="3"/>
  <c r="R125" i="3" s="1"/>
  <c r="I126" i="3"/>
  <c r="S126" i="3"/>
  <c r="K126" i="3"/>
  <c r="O126" i="3"/>
  <c r="R126" i="3" s="1"/>
  <c r="I127" i="3"/>
  <c r="S127" i="3"/>
  <c r="K127" i="3"/>
  <c r="H127" i="3"/>
  <c r="O127" i="3"/>
  <c r="I128" i="3"/>
  <c r="K128" i="3"/>
  <c r="O128" i="3"/>
  <c r="I129" i="3"/>
  <c r="S129" i="3" s="1"/>
  <c r="K129" i="3"/>
  <c r="O129" i="3"/>
  <c r="I130" i="3"/>
  <c r="S130" i="3" s="1"/>
  <c r="K130" i="3"/>
  <c r="Q130" i="3"/>
  <c r="N130" i="3" s="1"/>
  <c r="O130" i="3"/>
  <c r="I131" i="3"/>
  <c r="S131" i="3"/>
  <c r="K131" i="3"/>
  <c r="O131" i="3"/>
  <c r="I132" i="3"/>
  <c r="S132" i="3"/>
  <c r="K132" i="3"/>
  <c r="O132" i="3"/>
  <c r="I133" i="3"/>
  <c r="S133" i="3"/>
  <c r="K133" i="3"/>
  <c r="O133" i="3"/>
  <c r="I134" i="3"/>
  <c r="S134" i="3"/>
  <c r="K134" i="3"/>
  <c r="O134" i="3"/>
  <c r="I135" i="3"/>
  <c r="S135" i="3"/>
  <c r="K135" i="3"/>
  <c r="H135" i="3" s="1"/>
  <c r="O135" i="3"/>
  <c r="I136" i="3"/>
  <c r="S136" i="3"/>
  <c r="K136" i="3"/>
  <c r="H136" i="3"/>
  <c r="O136" i="3"/>
  <c r="I137" i="3"/>
  <c r="S137" i="3" s="1"/>
  <c r="K137" i="3"/>
  <c r="O137" i="3"/>
  <c r="I138" i="3"/>
  <c r="S138" i="3" s="1"/>
  <c r="K138" i="3"/>
  <c r="Q138" i="3" s="1"/>
  <c r="N138" i="3"/>
  <c r="O138" i="3"/>
  <c r="I139" i="3"/>
  <c r="K139" i="3"/>
  <c r="O139" i="3"/>
  <c r="I140" i="3"/>
  <c r="S140" i="3" s="1"/>
  <c r="K140" i="3"/>
  <c r="H140" i="3" s="1"/>
  <c r="O140" i="3"/>
  <c r="I141" i="3"/>
  <c r="S141" i="3" s="1"/>
  <c r="K141" i="3"/>
  <c r="Q141" i="3" s="1"/>
  <c r="N141" i="3" s="1"/>
  <c r="O141" i="3"/>
  <c r="R141" i="3" s="1"/>
  <c r="I142" i="3"/>
  <c r="S142" i="3" s="1"/>
  <c r="K142" i="3"/>
  <c r="Q142" i="3" s="1"/>
  <c r="N142" i="3" s="1"/>
  <c r="O142" i="3"/>
  <c r="I143" i="3"/>
  <c r="K143" i="3"/>
  <c r="O143" i="3"/>
  <c r="I144" i="3"/>
  <c r="S144" i="3" s="1"/>
  <c r="K144" i="3"/>
  <c r="O144" i="3"/>
  <c r="I145" i="3"/>
  <c r="S145" i="3"/>
  <c r="K145" i="3"/>
  <c r="H145" i="3"/>
  <c r="O145" i="3"/>
  <c r="I146" i="3"/>
  <c r="S146" i="3" s="1"/>
  <c r="K146" i="3"/>
  <c r="Q146" i="3" s="1"/>
  <c r="N146" i="3" s="1"/>
  <c r="O146" i="3"/>
  <c r="I147" i="3"/>
  <c r="S147" i="3" s="1"/>
  <c r="K147" i="3"/>
  <c r="O147" i="3"/>
  <c r="I148" i="3"/>
  <c r="S148" i="3" s="1"/>
  <c r="K148" i="3"/>
  <c r="O148" i="3"/>
  <c r="I149" i="3"/>
  <c r="S149" i="3" s="1"/>
  <c r="K149" i="3"/>
  <c r="O149" i="3"/>
  <c r="I150" i="3"/>
  <c r="S150" i="3" s="1"/>
  <c r="K150" i="3"/>
  <c r="O150" i="3"/>
  <c r="I151" i="3"/>
  <c r="K151" i="3"/>
  <c r="O151" i="3"/>
  <c r="I152" i="3"/>
  <c r="S152" i="3" s="1"/>
  <c r="K152" i="3"/>
  <c r="H152" i="3"/>
  <c r="O152" i="3"/>
  <c r="I153" i="3"/>
  <c r="S153" i="3" s="1"/>
  <c r="K153" i="3"/>
  <c r="H153" i="3" s="1"/>
  <c r="O153" i="3"/>
  <c r="I154" i="3"/>
  <c r="S154" i="3" s="1"/>
  <c r="K154" i="3"/>
  <c r="O154" i="3"/>
  <c r="I155" i="3"/>
  <c r="S155" i="3" s="1"/>
  <c r="K155" i="3"/>
  <c r="Q155" i="3" s="1"/>
  <c r="N155" i="3" s="1"/>
  <c r="O155" i="3"/>
  <c r="I156" i="3"/>
  <c r="K156" i="3"/>
  <c r="O156" i="3"/>
  <c r="I157" i="3"/>
  <c r="S157" i="3" s="1"/>
  <c r="K157" i="3"/>
  <c r="O157" i="3"/>
  <c r="I158" i="3"/>
  <c r="S158" i="3" s="1"/>
  <c r="K158" i="3"/>
  <c r="H158" i="3" s="1"/>
  <c r="O158" i="3"/>
  <c r="I159" i="3"/>
  <c r="K159" i="3"/>
  <c r="Q159" i="3" s="1"/>
  <c r="N159" i="3" s="1"/>
  <c r="O159" i="3"/>
  <c r="I160" i="3"/>
  <c r="S160" i="3" s="1"/>
  <c r="K160" i="3"/>
  <c r="H160" i="3" s="1"/>
  <c r="O160" i="3"/>
  <c r="I161" i="3"/>
  <c r="K161" i="3"/>
  <c r="O161" i="3"/>
  <c r="I162" i="3"/>
  <c r="S162" i="3" s="1"/>
  <c r="K162" i="3"/>
  <c r="H162" i="3" s="1"/>
  <c r="O162" i="3"/>
  <c r="I163" i="3"/>
  <c r="S163" i="3"/>
  <c r="K163" i="3"/>
  <c r="O163" i="3"/>
  <c r="I164" i="3"/>
  <c r="S164" i="3"/>
  <c r="K164" i="3"/>
  <c r="O164" i="3"/>
  <c r="I165" i="3"/>
  <c r="S165" i="3"/>
  <c r="K165" i="3"/>
  <c r="O165" i="3"/>
  <c r="I166" i="3"/>
  <c r="S166" i="3"/>
  <c r="K166" i="3"/>
  <c r="O166" i="3"/>
  <c r="I167" i="3"/>
  <c r="S167" i="3"/>
  <c r="K167" i="3"/>
  <c r="Q167" i="3"/>
  <c r="N167" i="3" s="1"/>
  <c r="O167" i="3"/>
  <c r="I168" i="3"/>
  <c r="S168" i="3" s="1"/>
  <c r="K168" i="3"/>
  <c r="O168" i="3"/>
  <c r="I169" i="3"/>
  <c r="K169" i="3"/>
  <c r="O169" i="3"/>
  <c r="I170" i="3"/>
  <c r="S170" i="3" s="1"/>
  <c r="K170" i="3"/>
  <c r="O170" i="3"/>
  <c r="I171" i="3"/>
  <c r="K171" i="3"/>
  <c r="O171" i="3"/>
  <c r="I172" i="3"/>
  <c r="K172" i="3"/>
  <c r="O172" i="3"/>
  <c r="I173" i="3"/>
  <c r="S173" i="3" s="1"/>
  <c r="K173" i="3"/>
  <c r="O173" i="3"/>
  <c r="I174" i="3"/>
  <c r="S174" i="3" s="1"/>
  <c r="K174" i="3"/>
  <c r="O174" i="3"/>
  <c r="I175" i="3"/>
  <c r="K175" i="3"/>
  <c r="O175" i="3"/>
  <c r="I176" i="3"/>
  <c r="S176" i="3" s="1"/>
  <c r="K176" i="3"/>
  <c r="O176" i="3"/>
  <c r="I177" i="3"/>
  <c r="S177" i="3" s="1"/>
  <c r="K177" i="3"/>
  <c r="Q177" i="3"/>
  <c r="N177" i="3"/>
  <c r="O177" i="3"/>
  <c r="I178" i="3"/>
  <c r="S178" i="3"/>
  <c r="K178" i="3"/>
  <c r="O178" i="3"/>
  <c r="I179" i="3"/>
  <c r="S179" i="3"/>
  <c r="K179" i="3"/>
  <c r="Q179" i="3" s="1"/>
  <c r="N179" i="3" s="1"/>
  <c r="O179" i="3"/>
  <c r="R179" i="3" s="1"/>
  <c r="I180" i="3"/>
  <c r="S180" i="3"/>
  <c r="K180" i="3"/>
  <c r="O180" i="3"/>
  <c r="R180" i="3" s="1"/>
  <c r="I181" i="3"/>
  <c r="S181" i="3"/>
  <c r="K181" i="3"/>
  <c r="O181" i="3"/>
  <c r="I182" i="3"/>
  <c r="S182" i="3"/>
  <c r="K182" i="3"/>
  <c r="H182" i="3"/>
  <c r="O182" i="3"/>
  <c r="I183" i="3"/>
  <c r="S183" i="3" s="1"/>
  <c r="K183" i="3"/>
  <c r="O183" i="3"/>
  <c r="I184" i="3"/>
  <c r="S184" i="3" s="1"/>
  <c r="K184" i="3"/>
  <c r="Q184" i="3" s="1"/>
  <c r="O184" i="3"/>
  <c r="I185" i="3"/>
  <c r="K185" i="3"/>
  <c r="O185" i="3"/>
  <c r="I186" i="3"/>
  <c r="S186" i="3" s="1"/>
  <c r="K186" i="3"/>
  <c r="Q186" i="3" s="1"/>
  <c r="O186" i="3"/>
  <c r="I187" i="3"/>
  <c r="S187" i="3" s="1"/>
  <c r="K187" i="3"/>
  <c r="O187" i="3"/>
  <c r="I188" i="3"/>
  <c r="S188" i="3" s="1"/>
  <c r="K188" i="3"/>
  <c r="Q188" i="3" s="1"/>
  <c r="O188" i="3"/>
  <c r="I189" i="3"/>
  <c r="S189" i="3" s="1"/>
  <c r="K189" i="3"/>
  <c r="O189" i="3"/>
  <c r="I190" i="3"/>
  <c r="S190" i="3" s="1"/>
  <c r="K190" i="3"/>
  <c r="H190" i="3" s="1"/>
  <c r="O190" i="3"/>
  <c r="I191" i="3"/>
  <c r="K191" i="3"/>
  <c r="O191" i="3"/>
  <c r="I192" i="3"/>
  <c r="S192" i="3" s="1"/>
  <c r="K192" i="3"/>
  <c r="Q192" i="3" s="1"/>
  <c r="O192" i="3"/>
  <c r="I193" i="3"/>
  <c r="K193" i="3"/>
  <c r="O193" i="3"/>
  <c r="I194" i="3"/>
  <c r="S194" i="3" s="1"/>
  <c r="K194" i="3"/>
  <c r="H194" i="3" s="1"/>
  <c r="O194" i="3"/>
  <c r="I195" i="3"/>
  <c r="S195" i="3"/>
  <c r="K195" i="3"/>
  <c r="O195" i="3"/>
  <c r="I196" i="3"/>
  <c r="S196" i="3"/>
  <c r="K196" i="3"/>
  <c r="O196" i="3"/>
  <c r="I197" i="3"/>
  <c r="S197" i="3"/>
  <c r="K197" i="3"/>
  <c r="O197" i="3"/>
  <c r="I198" i="3"/>
  <c r="S198" i="3"/>
  <c r="K198" i="3"/>
  <c r="O198" i="3"/>
  <c r="I199" i="3"/>
  <c r="S199" i="3"/>
  <c r="K199" i="3"/>
  <c r="O199" i="3"/>
  <c r="I200" i="3"/>
  <c r="S200" i="3"/>
  <c r="K200" i="3"/>
  <c r="O200" i="3"/>
  <c r="I201" i="3"/>
  <c r="S201" i="3"/>
  <c r="K201" i="3"/>
  <c r="Q201" i="3"/>
  <c r="N201" i="3" s="1"/>
  <c r="O201" i="3"/>
  <c r="I202" i="3"/>
  <c r="S202" i="3" s="1"/>
  <c r="K202" i="3"/>
  <c r="H202" i="3"/>
  <c r="O202" i="3"/>
  <c r="R202" i="3" s="1"/>
  <c r="I203" i="3"/>
  <c r="S203" i="3" s="1"/>
  <c r="K203" i="3"/>
  <c r="O203" i="3"/>
  <c r="I204" i="3"/>
  <c r="S204" i="3" s="1"/>
  <c r="K204" i="3"/>
  <c r="Q204" i="3" s="1"/>
  <c r="N204" i="3" s="1"/>
  <c r="O204" i="3"/>
  <c r="I205" i="3"/>
  <c r="K205" i="3"/>
  <c r="O205" i="3"/>
  <c r="I206" i="3"/>
  <c r="S206" i="3" s="1"/>
  <c r="K206" i="3"/>
  <c r="O206" i="3"/>
  <c r="I207" i="3"/>
  <c r="S207" i="3" s="1"/>
  <c r="K207" i="3"/>
  <c r="O207" i="3"/>
  <c r="I208" i="3"/>
  <c r="S208" i="3" s="1"/>
  <c r="K208" i="3"/>
  <c r="H208" i="3"/>
  <c r="O208" i="3"/>
  <c r="I209" i="3"/>
  <c r="S209" i="3"/>
  <c r="K209" i="3"/>
  <c r="O209" i="3"/>
  <c r="I210" i="3"/>
  <c r="S210" i="3"/>
  <c r="K210" i="3"/>
  <c r="O210" i="3"/>
  <c r="I211" i="3"/>
  <c r="S211" i="3"/>
  <c r="K211" i="3"/>
  <c r="O211" i="3"/>
  <c r="I212" i="3"/>
  <c r="S212" i="3"/>
  <c r="K212" i="3"/>
  <c r="O212" i="3"/>
  <c r="I213" i="3"/>
  <c r="S213" i="3"/>
  <c r="K213" i="3"/>
  <c r="O213" i="3"/>
  <c r="I214" i="3"/>
  <c r="S214" i="3"/>
  <c r="K214" i="3"/>
  <c r="O214" i="3"/>
  <c r="I215" i="3"/>
  <c r="S215" i="3"/>
  <c r="K215" i="3"/>
  <c r="O215" i="3"/>
  <c r="I216" i="3"/>
  <c r="S216" i="3"/>
  <c r="K216" i="3"/>
  <c r="O216" i="3"/>
  <c r="I217" i="3"/>
  <c r="S217" i="3"/>
  <c r="K217" i="3"/>
  <c r="O217" i="3"/>
  <c r="I218" i="3"/>
  <c r="S218" i="3"/>
  <c r="K218" i="3"/>
  <c r="O218" i="3"/>
  <c r="I219" i="3"/>
  <c r="S219" i="3"/>
  <c r="K219" i="3"/>
  <c r="H219" i="3" s="1"/>
  <c r="O219" i="3"/>
  <c r="I220" i="3"/>
  <c r="S220" i="3"/>
  <c r="K220" i="3"/>
  <c r="O220" i="3"/>
  <c r="I221" i="3"/>
  <c r="S221" i="3"/>
  <c r="K221" i="3"/>
  <c r="O221" i="3"/>
  <c r="I222" i="3"/>
  <c r="S222" i="3"/>
  <c r="K222" i="3"/>
  <c r="Q222" i="3" s="1"/>
  <c r="N222" i="3"/>
  <c r="O222" i="3"/>
  <c r="I223" i="3"/>
  <c r="K223" i="3"/>
  <c r="H223" i="3"/>
  <c r="O223" i="3"/>
  <c r="I224" i="3"/>
  <c r="S224" i="3"/>
  <c r="K224" i="3"/>
  <c r="Q224" i="3" s="1"/>
  <c r="N224" i="3" s="1"/>
  <c r="O224" i="3"/>
  <c r="I225" i="3"/>
  <c r="S225" i="3"/>
  <c r="K225" i="3"/>
  <c r="O225" i="3"/>
  <c r="I226" i="3"/>
  <c r="S226" i="3"/>
  <c r="K226" i="3"/>
  <c r="Q226" i="3"/>
  <c r="N226" i="3" s="1"/>
  <c r="O226" i="3"/>
  <c r="R226" i="3" s="1"/>
  <c r="I227" i="3"/>
  <c r="S227" i="3"/>
  <c r="K227" i="3"/>
  <c r="O227" i="3"/>
  <c r="R227" i="3" s="1"/>
  <c r="I228" i="3"/>
  <c r="S228" i="3"/>
  <c r="K228" i="3"/>
  <c r="O228" i="3"/>
  <c r="R228" i="3" s="1"/>
  <c r="I229" i="3"/>
  <c r="S229" i="3"/>
  <c r="K229" i="3"/>
  <c r="H229" i="3"/>
  <c r="O229" i="3"/>
  <c r="I230" i="3"/>
  <c r="K230" i="3"/>
  <c r="O230" i="3"/>
  <c r="I231" i="3"/>
  <c r="K231" i="3"/>
  <c r="O231" i="3"/>
  <c r="I232" i="3"/>
  <c r="K232" i="3"/>
  <c r="O232" i="3"/>
  <c r="I233" i="3"/>
  <c r="S233" i="3" s="1"/>
  <c r="K233" i="3"/>
  <c r="O233" i="3"/>
  <c r="I234" i="3"/>
  <c r="K234" i="3"/>
  <c r="O234" i="3"/>
  <c r="I235" i="3"/>
  <c r="S235" i="3" s="1"/>
  <c r="K235" i="3"/>
  <c r="O235" i="3"/>
  <c r="I236" i="3"/>
  <c r="S236" i="3" s="1"/>
  <c r="K236" i="3"/>
  <c r="O236" i="3"/>
  <c r="I237" i="3"/>
  <c r="K237" i="3"/>
  <c r="O237" i="3"/>
  <c r="I238" i="3"/>
  <c r="K238" i="3"/>
  <c r="O238" i="3"/>
  <c r="I239" i="3"/>
  <c r="S239" i="3" s="1"/>
  <c r="K239" i="3"/>
  <c r="H239" i="3"/>
  <c r="O239" i="3"/>
  <c r="R239" i="3" s="1"/>
  <c r="I240" i="3"/>
  <c r="S240" i="3" s="1"/>
  <c r="K240" i="3"/>
  <c r="Q240" i="3" s="1"/>
  <c r="O240" i="3"/>
  <c r="I241" i="3"/>
  <c r="K241" i="3"/>
  <c r="H241" i="3"/>
  <c r="O241" i="3"/>
  <c r="I242" i="3"/>
  <c r="S242" i="3"/>
  <c r="K242" i="3"/>
  <c r="O242" i="3"/>
  <c r="I243" i="3"/>
  <c r="K243" i="3"/>
  <c r="H243" i="3"/>
  <c r="O243" i="3"/>
  <c r="I244" i="3"/>
  <c r="K244" i="3"/>
  <c r="H244" i="3"/>
  <c r="O244" i="3"/>
  <c r="I245" i="3"/>
  <c r="S245" i="3"/>
  <c r="K245" i="3"/>
  <c r="H245" i="3"/>
  <c r="O245" i="3"/>
  <c r="I246" i="3"/>
  <c r="S246" i="3"/>
  <c r="K246" i="3"/>
  <c r="O246" i="3"/>
  <c r="I247" i="3"/>
  <c r="S247" i="3"/>
  <c r="K247" i="3"/>
  <c r="Q247" i="3" s="1"/>
  <c r="O247" i="3"/>
  <c r="I248" i="3"/>
  <c r="S248" i="3"/>
  <c r="K248" i="3"/>
  <c r="O248" i="3"/>
  <c r="I249" i="3"/>
  <c r="S249" i="3"/>
  <c r="K249" i="3"/>
  <c r="Q249" i="3" s="1"/>
  <c r="O249" i="3"/>
  <c r="I250" i="3"/>
  <c r="S250" i="3"/>
  <c r="K250" i="3"/>
  <c r="O250" i="3"/>
  <c r="I251" i="3"/>
  <c r="S251" i="3"/>
  <c r="K251" i="3"/>
  <c r="Q251" i="3" s="1"/>
  <c r="O251" i="3"/>
  <c r="I252" i="3"/>
  <c r="S252" i="3"/>
  <c r="K252" i="3"/>
  <c r="H252" i="3" s="1"/>
  <c r="O252" i="3"/>
  <c r="I253" i="3"/>
  <c r="S253" i="3"/>
  <c r="K253" i="3"/>
  <c r="Q253" i="3"/>
  <c r="N253" i="3" s="1"/>
  <c r="O253" i="3"/>
  <c r="R253" i="3" s="1"/>
  <c r="I254" i="3"/>
  <c r="S254" i="3"/>
  <c r="K254" i="3"/>
  <c r="O254" i="3"/>
  <c r="R254" i="3" s="1"/>
  <c r="I255" i="3"/>
  <c r="S255" i="3"/>
  <c r="K255" i="3"/>
  <c r="H255" i="3"/>
  <c r="O255" i="3"/>
  <c r="I256" i="3"/>
  <c r="S256" i="3" s="1"/>
  <c r="K256" i="3"/>
  <c r="O256" i="3"/>
  <c r="I257" i="3"/>
  <c r="S257" i="3" s="1"/>
  <c r="K257" i="3"/>
  <c r="O257" i="3"/>
  <c r="I258" i="3"/>
  <c r="K258" i="3"/>
  <c r="O258" i="3"/>
  <c r="I259" i="3"/>
  <c r="S259" i="3" s="1"/>
  <c r="K259" i="3"/>
  <c r="Q259" i="3" s="1"/>
  <c r="O259" i="3"/>
  <c r="I260" i="3"/>
  <c r="S260" i="3" s="1"/>
  <c r="K260" i="3"/>
  <c r="O260" i="3"/>
  <c r="I261" i="3"/>
  <c r="S261" i="3" s="1"/>
  <c r="K261" i="3"/>
  <c r="O261" i="3"/>
  <c r="I262" i="3"/>
  <c r="K262" i="3"/>
  <c r="O262" i="3"/>
  <c r="I263" i="3"/>
  <c r="S263" i="3" s="1"/>
  <c r="K263" i="3"/>
  <c r="H263" i="3" s="1"/>
  <c r="O263" i="3"/>
  <c r="I264" i="3"/>
  <c r="K264" i="3"/>
  <c r="O264" i="3"/>
  <c r="I265" i="3"/>
  <c r="S265" i="3" s="1"/>
  <c r="K265" i="3"/>
  <c r="O265" i="3"/>
  <c r="I266" i="3"/>
  <c r="S266" i="3" s="1"/>
  <c r="K266" i="3"/>
  <c r="O266" i="3"/>
  <c r="I267" i="3"/>
  <c r="S267" i="3" s="1"/>
  <c r="K267" i="3"/>
  <c r="O267" i="3"/>
  <c r="I268" i="3"/>
  <c r="S268" i="3" s="1"/>
  <c r="K268" i="3"/>
  <c r="O268" i="3"/>
  <c r="I269" i="3"/>
  <c r="S269" i="3" s="1"/>
  <c r="K269" i="3"/>
  <c r="H269" i="3"/>
  <c r="O269" i="3"/>
  <c r="I270" i="3"/>
  <c r="S270" i="3" s="1"/>
  <c r="K270" i="3"/>
  <c r="O270" i="3"/>
  <c r="I271" i="3"/>
  <c r="K271" i="3"/>
  <c r="Q271" i="3"/>
  <c r="N271" i="3" s="1"/>
  <c r="O271" i="3"/>
  <c r="I272" i="3"/>
  <c r="S272" i="3"/>
  <c r="K272" i="3"/>
  <c r="O272" i="3"/>
  <c r="I273" i="3"/>
  <c r="S273" i="3"/>
  <c r="K273" i="3"/>
  <c r="H273" i="3" s="1"/>
  <c r="O273" i="3"/>
  <c r="R273" i="3" s="1"/>
  <c r="I274" i="3"/>
  <c r="S274" i="3"/>
  <c r="K274" i="3"/>
  <c r="H274" i="3"/>
  <c r="O274" i="3"/>
  <c r="I275" i="3"/>
  <c r="K275" i="3"/>
  <c r="O275" i="3"/>
  <c r="I276" i="3"/>
  <c r="S276" i="3" s="1"/>
  <c r="K276" i="3"/>
  <c r="Q276" i="3" s="1"/>
  <c r="O276" i="3"/>
  <c r="I277" i="3"/>
  <c r="S277" i="3" s="1"/>
  <c r="K277" i="3"/>
  <c r="O277" i="3"/>
  <c r="R277" i="3" s="1"/>
  <c r="I278" i="3"/>
  <c r="S278" i="3" s="1"/>
  <c r="K278" i="3"/>
  <c r="H278" i="3" s="1"/>
  <c r="O278" i="3"/>
  <c r="I279" i="3"/>
  <c r="S279" i="3"/>
  <c r="K279" i="3"/>
  <c r="O279" i="3"/>
  <c r="R279" i="3" s="1"/>
  <c r="I280" i="3"/>
  <c r="S280" i="3"/>
  <c r="K280" i="3"/>
  <c r="H280" i="3"/>
  <c r="O280" i="3"/>
  <c r="I281" i="3"/>
  <c r="S281" i="3" s="1"/>
  <c r="K281" i="3"/>
  <c r="Q281" i="3" s="1"/>
  <c r="N281" i="3" s="1"/>
  <c r="O281" i="3"/>
  <c r="I282" i="3"/>
  <c r="K282" i="3"/>
  <c r="O282" i="3"/>
  <c r="I283" i="3"/>
  <c r="S283" i="3" s="1"/>
  <c r="K283" i="3"/>
  <c r="Q283" i="3" s="1"/>
  <c r="N283" i="3" s="1"/>
  <c r="O283" i="3"/>
  <c r="I284" i="3"/>
  <c r="S284" i="3" s="1"/>
  <c r="K284" i="3"/>
  <c r="O284" i="3"/>
  <c r="I285" i="3"/>
  <c r="S285" i="3" s="1"/>
  <c r="K285" i="3"/>
  <c r="H285" i="3" s="1"/>
  <c r="O285" i="3"/>
  <c r="I286" i="3"/>
  <c r="S286" i="3" s="1"/>
  <c r="K286" i="3"/>
  <c r="H286" i="3" s="1"/>
  <c r="O286" i="3"/>
  <c r="I287" i="3"/>
  <c r="K287" i="3"/>
  <c r="O287" i="3"/>
  <c r="I288" i="3"/>
  <c r="K288" i="3"/>
  <c r="H288" i="3"/>
  <c r="O288" i="3"/>
  <c r="I289" i="3"/>
  <c r="S289" i="3" s="1"/>
  <c r="K289" i="3"/>
  <c r="O289" i="3"/>
  <c r="R289" i="3" s="1"/>
  <c r="I290" i="3"/>
  <c r="S290" i="3" s="1"/>
  <c r="K290" i="3"/>
  <c r="O290" i="3"/>
  <c r="I291" i="3"/>
  <c r="S291" i="3" s="1"/>
  <c r="K291" i="3"/>
  <c r="O291" i="3"/>
  <c r="I292" i="3"/>
  <c r="S292" i="3" s="1"/>
  <c r="K292" i="3"/>
  <c r="O292" i="3"/>
  <c r="I293" i="3"/>
  <c r="S293" i="3" s="1"/>
  <c r="K293" i="3"/>
  <c r="Q293" i="3"/>
  <c r="N293" i="3"/>
  <c r="O293" i="3"/>
  <c r="I294" i="3"/>
  <c r="S294" i="3"/>
  <c r="K294" i="3"/>
  <c r="H294" i="3" s="1"/>
  <c r="O294" i="3"/>
  <c r="I295" i="3"/>
  <c r="S295" i="3"/>
  <c r="K295" i="3"/>
  <c r="O295" i="3"/>
  <c r="I296" i="3"/>
  <c r="S296" i="3"/>
  <c r="K296" i="3"/>
  <c r="H296" i="3" s="1"/>
  <c r="O296" i="3"/>
  <c r="R296" i="3" s="1"/>
  <c r="I297" i="3"/>
  <c r="S297" i="3"/>
  <c r="K297" i="3"/>
  <c r="O297" i="3"/>
  <c r="R297" i="3" s="1"/>
  <c r="I298" i="3"/>
  <c r="S298" i="3"/>
  <c r="K298" i="3"/>
  <c r="H298" i="3"/>
  <c r="O298" i="3"/>
  <c r="I299" i="3"/>
  <c r="K299" i="3"/>
  <c r="Q299" i="3"/>
  <c r="N299" i="3" s="1"/>
  <c r="O299" i="3"/>
  <c r="I300" i="3"/>
  <c r="S300" i="3"/>
  <c r="K300" i="3"/>
  <c r="O300" i="3"/>
  <c r="I301" i="3"/>
  <c r="S301" i="3"/>
  <c r="K301" i="3"/>
  <c r="Q301" i="3" s="1"/>
  <c r="N301" i="3"/>
  <c r="O301" i="3"/>
  <c r="I302" i="3"/>
  <c r="S302" i="3" s="1"/>
  <c r="K302" i="3"/>
  <c r="H302" i="3"/>
  <c r="O302" i="3"/>
  <c r="I303" i="3"/>
  <c r="S303" i="3"/>
  <c r="K303" i="3"/>
  <c r="O303" i="3"/>
  <c r="R303" i="3" s="1"/>
  <c r="I304" i="3"/>
  <c r="S304" i="3"/>
  <c r="K304" i="3"/>
  <c r="O304" i="3"/>
  <c r="I305" i="3"/>
  <c r="S305" i="3"/>
  <c r="K305" i="3"/>
  <c r="O305" i="3"/>
  <c r="I306" i="3"/>
  <c r="S306" i="3"/>
  <c r="K306" i="3"/>
  <c r="O306" i="3"/>
  <c r="I307" i="3"/>
  <c r="S307" i="3"/>
  <c r="K307" i="3"/>
  <c r="O307" i="3"/>
  <c r="I308" i="3"/>
  <c r="S308" i="3"/>
  <c r="K308" i="3"/>
  <c r="H308" i="3" s="1"/>
  <c r="O308" i="3"/>
  <c r="I309" i="3"/>
  <c r="K309" i="3"/>
  <c r="O309" i="3"/>
  <c r="I310" i="3"/>
  <c r="K310" i="3"/>
  <c r="H310" i="3"/>
  <c r="O310" i="3"/>
  <c r="I311" i="3"/>
  <c r="K311" i="3"/>
  <c r="Q311" i="3"/>
  <c r="N311" i="3"/>
  <c r="O311" i="3"/>
  <c r="I312" i="3"/>
  <c r="K312" i="3"/>
  <c r="O312" i="3"/>
  <c r="I313" i="3"/>
  <c r="K313" i="3"/>
  <c r="O313" i="3"/>
  <c r="I314" i="3"/>
  <c r="K314" i="3"/>
  <c r="O314" i="3"/>
  <c r="I315" i="3"/>
  <c r="K315" i="3"/>
  <c r="O315" i="3"/>
  <c r="I316" i="3"/>
  <c r="K316" i="3"/>
  <c r="O316" i="3"/>
  <c r="I317" i="3"/>
  <c r="K317" i="3"/>
  <c r="H317" i="3"/>
  <c r="O317" i="3"/>
  <c r="I318" i="3"/>
  <c r="K318" i="3"/>
  <c r="O318" i="3"/>
  <c r="I319" i="3"/>
  <c r="K319" i="3"/>
  <c r="O319" i="3"/>
  <c r="I320" i="3"/>
  <c r="K320" i="3"/>
  <c r="O320" i="3"/>
  <c r="I321" i="3"/>
  <c r="K321" i="3"/>
  <c r="H321" i="3"/>
  <c r="O321" i="3"/>
  <c r="I322" i="3"/>
  <c r="K322" i="3"/>
  <c r="O322" i="3"/>
  <c r="I323" i="3"/>
  <c r="K323" i="3"/>
  <c r="Q323" i="3"/>
  <c r="N323" i="3"/>
  <c r="O323" i="3"/>
  <c r="I324" i="3"/>
  <c r="K324" i="3"/>
  <c r="O324" i="3"/>
  <c r="I325" i="3"/>
  <c r="K325" i="3"/>
  <c r="O325" i="3"/>
  <c r="I326" i="3"/>
  <c r="K326" i="3"/>
  <c r="O326" i="3"/>
  <c r="I327" i="3"/>
  <c r="K327" i="3"/>
  <c r="O327" i="3"/>
  <c r="I328" i="3"/>
  <c r="K328" i="3"/>
  <c r="O328" i="3"/>
  <c r="I329" i="3"/>
  <c r="K329" i="3"/>
  <c r="H329" i="3"/>
  <c r="O329" i="3"/>
  <c r="I330" i="3"/>
  <c r="K330" i="3"/>
  <c r="H330" i="3"/>
  <c r="O330" i="3"/>
  <c r="I331" i="3"/>
  <c r="K331" i="3"/>
  <c r="O331" i="3"/>
  <c r="I332" i="3"/>
  <c r="K332" i="3"/>
  <c r="O332" i="3"/>
  <c r="I333" i="3"/>
  <c r="K333" i="3"/>
  <c r="O333" i="3"/>
  <c r="I334" i="3"/>
  <c r="K334" i="3"/>
  <c r="O334" i="3"/>
  <c r="I335" i="3"/>
  <c r="K335" i="3"/>
  <c r="O335" i="3"/>
  <c r="I336" i="3"/>
  <c r="K336" i="3"/>
  <c r="O336" i="3"/>
  <c r="I337" i="3"/>
  <c r="K337" i="3"/>
  <c r="H337" i="3"/>
  <c r="O337" i="3"/>
  <c r="I338" i="3"/>
  <c r="K338" i="3"/>
  <c r="H338" i="3"/>
  <c r="O338" i="3"/>
  <c r="I339" i="3"/>
  <c r="K339" i="3"/>
  <c r="O339" i="3"/>
  <c r="I340" i="3"/>
  <c r="K340" i="3"/>
  <c r="O340" i="3"/>
  <c r="I341" i="3"/>
  <c r="K341" i="3"/>
  <c r="H341" i="3"/>
  <c r="O341" i="3"/>
  <c r="I342" i="3"/>
  <c r="K342" i="3"/>
  <c r="O342" i="3"/>
  <c r="I343" i="3"/>
  <c r="K343" i="3"/>
  <c r="Q343" i="3"/>
  <c r="N343" i="3"/>
  <c r="O343" i="3"/>
  <c r="I344" i="3"/>
  <c r="K344" i="3"/>
  <c r="O344" i="3"/>
  <c r="I345" i="3"/>
  <c r="K345" i="3"/>
  <c r="H345" i="3"/>
  <c r="O345" i="3"/>
  <c r="I346" i="3"/>
  <c r="K346" i="3"/>
  <c r="O346" i="3"/>
  <c r="I347" i="3"/>
  <c r="K347" i="3"/>
  <c r="O347" i="3"/>
  <c r="I348" i="3"/>
  <c r="K348" i="3"/>
  <c r="O348" i="3"/>
  <c r="I349" i="3"/>
  <c r="K349" i="3"/>
  <c r="H349" i="3"/>
  <c r="O349" i="3"/>
  <c r="I350" i="3"/>
  <c r="K350" i="3"/>
  <c r="O350" i="3"/>
  <c r="I351" i="3"/>
  <c r="K351" i="3"/>
  <c r="O351" i="3"/>
  <c r="I352" i="3"/>
  <c r="K352" i="3"/>
  <c r="O352" i="3"/>
  <c r="I353" i="3"/>
  <c r="K353" i="3"/>
  <c r="O353" i="3"/>
  <c r="I354" i="3"/>
  <c r="K354" i="3"/>
  <c r="O354" i="3"/>
  <c r="I355" i="3"/>
  <c r="K355" i="3"/>
  <c r="Q355" i="3"/>
  <c r="N355" i="3"/>
  <c r="O355" i="3"/>
  <c r="I356" i="3"/>
  <c r="K356" i="3"/>
  <c r="O356" i="3"/>
  <c r="I357" i="3"/>
  <c r="K357" i="3"/>
  <c r="H357" i="3"/>
  <c r="O357" i="3"/>
  <c r="I358" i="3"/>
  <c r="K358" i="3"/>
  <c r="O358" i="3"/>
  <c r="I359" i="3"/>
  <c r="K359" i="3"/>
  <c r="Q359" i="3"/>
  <c r="N359" i="3"/>
  <c r="O359" i="3"/>
  <c r="I360" i="3"/>
  <c r="K360" i="3"/>
  <c r="O360" i="3"/>
  <c r="I361" i="3"/>
  <c r="K361" i="3"/>
  <c r="O361" i="3"/>
  <c r="I362" i="3"/>
  <c r="K362" i="3"/>
  <c r="O362" i="3"/>
  <c r="I363" i="3"/>
  <c r="K363" i="3"/>
  <c r="O363" i="3"/>
  <c r="I364" i="3"/>
  <c r="K364" i="3"/>
  <c r="O364" i="3"/>
  <c r="I365" i="3"/>
  <c r="K365" i="3"/>
  <c r="H365" i="3"/>
  <c r="O365" i="3"/>
  <c r="I366" i="3"/>
  <c r="K366" i="3"/>
  <c r="O366" i="3"/>
  <c r="I367" i="3"/>
  <c r="K367" i="3"/>
  <c r="O367" i="3"/>
  <c r="I368" i="3"/>
  <c r="K368" i="3"/>
  <c r="O368" i="3"/>
  <c r="I369" i="3"/>
  <c r="K369" i="3"/>
  <c r="H369" i="3"/>
  <c r="O369" i="3"/>
  <c r="I370" i="3"/>
  <c r="K370" i="3"/>
  <c r="H370" i="3"/>
  <c r="O370" i="3"/>
  <c r="I371" i="3"/>
  <c r="K371" i="3"/>
  <c r="O371" i="3"/>
  <c r="I372" i="3"/>
  <c r="K372" i="3"/>
  <c r="O372" i="3"/>
  <c r="I373" i="3"/>
  <c r="K373" i="3"/>
  <c r="H373" i="3"/>
  <c r="O373" i="3"/>
  <c r="I374" i="3"/>
  <c r="K374" i="3"/>
  <c r="O374" i="3"/>
  <c r="I375" i="3"/>
  <c r="K375" i="3"/>
  <c r="Q375" i="3"/>
  <c r="N375" i="3"/>
  <c r="O375" i="3"/>
  <c r="I376" i="3"/>
  <c r="K376" i="3"/>
  <c r="O376" i="3"/>
  <c r="I377" i="3"/>
  <c r="K377" i="3"/>
  <c r="O377" i="3"/>
  <c r="I378" i="3"/>
  <c r="K378" i="3"/>
  <c r="O378" i="3"/>
  <c r="I379" i="3"/>
  <c r="K379" i="3"/>
  <c r="O379" i="3"/>
  <c r="I380" i="3"/>
  <c r="K380" i="3"/>
  <c r="O380" i="3"/>
  <c r="I381" i="3"/>
  <c r="K381" i="3"/>
  <c r="H381" i="3"/>
  <c r="O381" i="3"/>
  <c r="I382" i="3"/>
  <c r="K382" i="3"/>
  <c r="H382" i="3"/>
  <c r="O382" i="3"/>
  <c r="I383" i="3"/>
  <c r="K383" i="3"/>
  <c r="O383" i="3"/>
  <c r="I384" i="3"/>
  <c r="K384" i="3"/>
  <c r="O384" i="3"/>
  <c r="I385" i="3"/>
  <c r="K385" i="3"/>
  <c r="O385" i="3"/>
  <c r="I386" i="3"/>
  <c r="K386" i="3"/>
  <c r="O386" i="3"/>
  <c r="I387" i="3"/>
  <c r="K387" i="3"/>
  <c r="O387" i="3"/>
  <c r="I388" i="3"/>
  <c r="K388" i="3"/>
  <c r="O388" i="3"/>
  <c r="I389" i="3"/>
  <c r="K389" i="3"/>
  <c r="H389" i="3"/>
  <c r="O389" i="3"/>
  <c r="I390" i="3"/>
  <c r="K390" i="3"/>
  <c r="O390" i="3"/>
  <c r="I391" i="3"/>
  <c r="K391" i="3"/>
  <c r="O391" i="3"/>
  <c r="I392" i="3"/>
  <c r="K392" i="3"/>
  <c r="O392" i="3"/>
  <c r="I393" i="3"/>
  <c r="K393" i="3"/>
  <c r="O393" i="3"/>
  <c r="I394" i="3"/>
  <c r="K394" i="3"/>
  <c r="H394" i="3"/>
  <c r="O394" i="3"/>
  <c r="I395" i="3"/>
  <c r="K395" i="3"/>
  <c r="O395" i="3"/>
  <c r="I396" i="3"/>
  <c r="K396" i="3"/>
  <c r="O396" i="3"/>
  <c r="I397" i="3"/>
  <c r="K397" i="3"/>
  <c r="O397" i="3"/>
  <c r="I398" i="3"/>
  <c r="K398" i="3"/>
  <c r="H398" i="3"/>
  <c r="O398" i="3"/>
  <c r="I399" i="3"/>
  <c r="K399" i="3"/>
  <c r="O399" i="3"/>
  <c r="I400" i="3"/>
  <c r="K400" i="3"/>
  <c r="O400" i="3"/>
  <c r="I401" i="3"/>
  <c r="K401" i="3"/>
  <c r="H401" i="3"/>
  <c r="O401" i="3"/>
  <c r="I402" i="3"/>
  <c r="K402" i="3"/>
  <c r="O402" i="3"/>
  <c r="I403" i="3"/>
  <c r="K403" i="3"/>
  <c r="Q403" i="3"/>
  <c r="N403" i="3"/>
  <c r="O403" i="3"/>
  <c r="I404" i="3"/>
  <c r="K404" i="3"/>
  <c r="O404" i="3"/>
  <c r="I405" i="3"/>
  <c r="K405" i="3"/>
  <c r="H405" i="3"/>
  <c r="O405" i="3"/>
  <c r="I406" i="3"/>
  <c r="K406" i="3"/>
  <c r="O406" i="3"/>
  <c r="I407" i="3"/>
  <c r="K407" i="3"/>
  <c r="Q407" i="3"/>
  <c r="N407" i="3"/>
  <c r="O407" i="3"/>
  <c r="I408" i="3"/>
  <c r="K408" i="3"/>
  <c r="O408" i="3"/>
  <c r="I409" i="3"/>
  <c r="K409" i="3"/>
  <c r="O409" i="3"/>
  <c r="I410" i="3"/>
  <c r="K410" i="3"/>
  <c r="O410" i="3"/>
  <c r="I411" i="3"/>
  <c r="K411" i="3"/>
  <c r="O411" i="3"/>
  <c r="I412" i="3"/>
  <c r="K412" i="3"/>
  <c r="O412" i="3"/>
  <c r="I413" i="3"/>
  <c r="K413" i="3"/>
  <c r="O413" i="3"/>
  <c r="I414" i="3"/>
  <c r="K414" i="3"/>
  <c r="O414" i="3"/>
  <c r="I415" i="3"/>
  <c r="K415" i="3"/>
  <c r="Q415" i="3"/>
  <c r="N415" i="3"/>
  <c r="O415" i="3"/>
  <c r="I416" i="3"/>
  <c r="K416" i="3"/>
  <c r="O416" i="3"/>
  <c r="I417" i="3"/>
  <c r="K417" i="3"/>
  <c r="O417" i="3"/>
  <c r="I418" i="3"/>
  <c r="K418" i="3"/>
  <c r="O418" i="3"/>
  <c r="I419" i="3"/>
  <c r="K419" i="3"/>
  <c r="O419" i="3"/>
  <c r="I420" i="3"/>
  <c r="K420" i="3"/>
  <c r="O420" i="3"/>
  <c r="I421" i="3"/>
  <c r="K421" i="3"/>
  <c r="O421" i="3"/>
  <c r="I422" i="3"/>
  <c r="K422" i="3"/>
  <c r="H422" i="3"/>
  <c r="O422" i="3"/>
  <c r="I423" i="3"/>
  <c r="K423" i="3"/>
  <c r="Q423" i="3"/>
  <c r="N423" i="3"/>
  <c r="O423" i="3"/>
  <c r="I424" i="3"/>
  <c r="K424" i="3"/>
  <c r="O424" i="3"/>
  <c r="I425" i="3"/>
  <c r="K425" i="3"/>
  <c r="O425" i="3"/>
  <c r="I426" i="3"/>
  <c r="K426" i="3"/>
  <c r="O426" i="3"/>
  <c r="I427" i="3"/>
  <c r="K427" i="3"/>
  <c r="Q427" i="3"/>
  <c r="N427" i="3"/>
  <c r="O427" i="3"/>
  <c r="I428" i="3"/>
  <c r="K428" i="3"/>
  <c r="O428" i="3"/>
  <c r="I429" i="3"/>
  <c r="K429" i="3"/>
  <c r="O429" i="3"/>
  <c r="I430" i="3"/>
  <c r="K430" i="3"/>
  <c r="O430" i="3"/>
  <c r="I431" i="3"/>
  <c r="K431" i="3"/>
  <c r="Q431" i="3"/>
  <c r="N431" i="3"/>
  <c r="O431" i="3"/>
  <c r="I432" i="3"/>
  <c r="K432" i="3"/>
  <c r="O432" i="3"/>
  <c r="I433" i="3"/>
  <c r="K433" i="3"/>
  <c r="O433" i="3"/>
  <c r="I434" i="3"/>
  <c r="K434" i="3"/>
  <c r="O434" i="3"/>
  <c r="I435" i="3"/>
  <c r="K435" i="3"/>
  <c r="H435" i="3"/>
  <c r="O435" i="3"/>
  <c r="I436" i="3"/>
  <c r="K436" i="3"/>
  <c r="Q436" i="3"/>
  <c r="N436" i="3"/>
  <c r="O436" i="3"/>
  <c r="I437" i="3"/>
  <c r="K437" i="3"/>
  <c r="O437" i="3"/>
  <c r="I438" i="3"/>
  <c r="K438" i="3"/>
  <c r="O438" i="3"/>
  <c r="I439" i="3"/>
  <c r="K439" i="3"/>
  <c r="O439" i="3"/>
  <c r="I440" i="3"/>
  <c r="K440" i="3"/>
  <c r="O440" i="3"/>
  <c r="I441" i="3"/>
  <c r="K441" i="3"/>
  <c r="O441" i="3"/>
  <c r="I442" i="3"/>
  <c r="K442" i="3"/>
  <c r="O442" i="3"/>
  <c r="I443" i="3"/>
  <c r="K443" i="3"/>
  <c r="H443" i="3"/>
  <c r="O443" i="3"/>
  <c r="I444" i="3"/>
  <c r="K444" i="3"/>
  <c r="Q444" i="3"/>
  <c r="N444" i="3"/>
  <c r="O444" i="3"/>
  <c r="I445" i="3"/>
  <c r="K445" i="3"/>
  <c r="O445" i="3"/>
  <c r="I446" i="3"/>
  <c r="K446" i="3"/>
  <c r="O446" i="3"/>
  <c r="I447" i="3"/>
  <c r="K447" i="3"/>
  <c r="O447" i="3"/>
  <c r="I448" i="3"/>
  <c r="K448" i="3"/>
  <c r="O448" i="3"/>
  <c r="I449" i="3"/>
  <c r="K449" i="3"/>
  <c r="O449" i="3"/>
  <c r="I450" i="3"/>
  <c r="K450" i="3"/>
  <c r="O450" i="3"/>
  <c r="I451" i="3"/>
  <c r="K451" i="3"/>
  <c r="H451" i="3"/>
  <c r="O451" i="3"/>
  <c r="I452" i="3"/>
  <c r="K452" i="3"/>
  <c r="Q452" i="3"/>
  <c r="N452" i="3"/>
  <c r="O452" i="3"/>
  <c r="I453" i="3"/>
  <c r="K453" i="3"/>
  <c r="O453" i="3"/>
  <c r="I454" i="3"/>
  <c r="K454" i="3"/>
  <c r="O454" i="3"/>
  <c r="I455" i="3"/>
  <c r="K455" i="3"/>
  <c r="Q455" i="3"/>
  <c r="N455" i="3"/>
  <c r="O455" i="3"/>
  <c r="I456" i="3"/>
  <c r="K456" i="3"/>
  <c r="O456" i="3"/>
  <c r="I457" i="3"/>
  <c r="K457" i="3"/>
  <c r="O457" i="3"/>
  <c r="I458" i="3"/>
  <c r="K458" i="3"/>
  <c r="H458" i="3"/>
  <c r="O458" i="3"/>
  <c r="I459" i="3"/>
  <c r="K459" i="3"/>
  <c r="H459" i="3"/>
  <c r="O459" i="3"/>
  <c r="I460" i="3"/>
  <c r="K460" i="3"/>
  <c r="Q460" i="3"/>
  <c r="N460" i="3"/>
  <c r="O460" i="3"/>
  <c r="I461" i="3"/>
  <c r="K461" i="3"/>
  <c r="H461" i="3"/>
  <c r="O461" i="3"/>
  <c r="I462" i="3"/>
  <c r="K462" i="3"/>
  <c r="O462" i="3"/>
  <c r="I463" i="3"/>
  <c r="K463" i="3"/>
  <c r="Q463" i="3"/>
  <c r="N463" i="3"/>
  <c r="O463" i="3"/>
  <c r="I464" i="3"/>
  <c r="K464" i="3"/>
  <c r="H464" i="3"/>
  <c r="O464" i="3"/>
  <c r="I465" i="3"/>
  <c r="K465" i="3"/>
  <c r="O465" i="3"/>
  <c r="I466" i="3"/>
  <c r="K466" i="3"/>
  <c r="O466" i="3"/>
  <c r="I467" i="3"/>
  <c r="K467" i="3"/>
  <c r="Q467" i="3"/>
  <c r="N467" i="3"/>
  <c r="O467" i="3"/>
  <c r="I468" i="3"/>
  <c r="K468" i="3"/>
  <c r="H468" i="3"/>
  <c r="O468" i="3"/>
  <c r="I469" i="3"/>
  <c r="K469" i="3"/>
  <c r="H469" i="3"/>
  <c r="O469" i="3"/>
  <c r="I470" i="3"/>
  <c r="K470" i="3"/>
  <c r="O470" i="3"/>
  <c r="I471" i="3"/>
  <c r="K471" i="3"/>
  <c r="O471" i="3"/>
  <c r="I472" i="3"/>
  <c r="K472" i="3"/>
  <c r="H472" i="3"/>
  <c r="O472" i="3"/>
  <c r="I473" i="3"/>
  <c r="K473" i="3"/>
  <c r="H473" i="3"/>
  <c r="O473" i="3"/>
  <c r="I474" i="3"/>
  <c r="K474" i="3"/>
  <c r="O474" i="3"/>
  <c r="I475" i="3"/>
  <c r="K475" i="3"/>
  <c r="Q475" i="3"/>
  <c r="N475" i="3"/>
  <c r="O475" i="3"/>
  <c r="I476" i="3"/>
  <c r="K476" i="3"/>
  <c r="H476" i="3"/>
  <c r="O476" i="3"/>
  <c r="I477" i="3"/>
  <c r="K477" i="3"/>
  <c r="H477" i="3"/>
  <c r="O477" i="3"/>
  <c r="I478" i="3"/>
  <c r="K478" i="3"/>
  <c r="H478" i="3"/>
  <c r="O478" i="3"/>
  <c r="I479" i="3"/>
  <c r="K479" i="3"/>
  <c r="Q479" i="3"/>
  <c r="N479" i="3"/>
  <c r="O479" i="3"/>
  <c r="I480" i="3"/>
  <c r="K480" i="3"/>
  <c r="H480" i="3"/>
  <c r="O480" i="3"/>
  <c r="I481" i="3"/>
  <c r="K481" i="3"/>
  <c r="H481" i="3"/>
  <c r="O481" i="3"/>
  <c r="I482" i="3"/>
  <c r="K482" i="3"/>
  <c r="O482" i="3"/>
  <c r="I483" i="3"/>
  <c r="K483" i="3"/>
  <c r="Q483" i="3"/>
  <c r="N483" i="3"/>
  <c r="O483" i="3"/>
  <c r="I484" i="3"/>
  <c r="K484" i="3"/>
  <c r="H484" i="3"/>
  <c r="O484" i="3"/>
  <c r="I485" i="3"/>
  <c r="K485" i="3"/>
  <c r="H485" i="3"/>
  <c r="O485" i="3"/>
  <c r="I486" i="3"/>
  <c r="K486" i="3"/>
  <c r="O486" i="3"/>
  <c r="I487" i="3"/>
  <c r="K487" i="3"/>
  <c r="Q487" i="3"/>
  <c r="N487" i="3"/>
  <c r="O487" i="3"/>
  <c r="I488" i="3"/>
  <c r="K488" i="3"/>
  <c r="H488" i="3"/>
  <c r="O488" i="3"/>
  <c r="I489" i="3"/>
  <c r="K489" i="3"/>
  <c r="H489" i="3"/>
  <c r="O489" i="3"/>
  <c r="I490" i="3"/>
  <c r="K490" i="3"/>
  <c r="H490" i="3"/>
  <c r="O490" i="3"/>
  <c r="I491" i="3"/>
  <c r="K491" i="3"/>
  <c r="Q491" i="3"/>
  <c r="N491" i="3"/>
  <c r="O491" i="3"/>
  <c r="I492" i="3"/>
  <c r="K492" i="3"/>
  <c r="H492" i="3"/>
  <c r="O492" i="3"/>
  <c r="I493" i="3"/>
  <c r="K493" i="3"/>
  <c r="H493" i="3"/>
  <c r="O493" i="3"/>
  <c r="I494" i="3"/>
  <c r="K494" i="3"/>
  <c r="H494" i="3"/>
  <c r="O494" i="3"/>
  <c r="I495" i="3"/>
  <c r="K495" i="3"/>
  <c r="Q495" i="3"/>
  <c r="N495" i="3"/>
  <c r="O495" i="3"/>
  <c r="I496" i="3"/>
  <c r="K496" i="3"/>
  <c r="H496" i="3"/>
  <c r="O496" i="3"/>
  <c r="I497" i="3"/>
  <c r="K497" i="3"/>
  <c r="H497" i="3"/>
  <c r="O497" i="3"/>
  <c r="I498" i="3"/>
  <c r="K498" i="3"/>
  <c r="H498" i="3"/>
  <c r="O498" i="3"/>
  <c r="I499" i="3"/>
  <c r="K499" i="3"/>
  <c r="Q499" i="3"/>
  <c r="N499" i="3"/>
  <c r="O499" i="3"/>
  <c r="I500" i="3"/>
  <c r="K500" i="3"/>
  <c r="H500" i="3"/>
  <c r="O500" i="3"/>
  <c r="I64" i="3"/>
  <c r="S64" i="3" s="1"/>
  <c r="K64" i="3"/>
  <c r="O64" i="3"/>
  <c r="I65" i="3"/>
  <c r="S65" i="3" s="1"/>
  <c r="K65" i="3"/>
  <c r="Q65" i="3"/>
  <c r="N65" i="3"/>
  <c r="O65" i="3"/>
  <c r="I66" i="3"/>
  <c r="S66" i="3"/>
  <c r="K66" i="3"/>
  <c r="O66" i="3"/>
  <c r="I67" i="3"/>
  <c r="K67" i="3"/>
  <c r="O67" i="3"/>
  <c r="I68" i="3"/>
  <c r="K68" i="3"/>
  <c r="H68" i="3" s="1"/>
  <c r="O68" i="3"/>
  <c r="I69" i="3"/>
  <c r="S69" i="3"/>
  <c r="K69" i="3"/>
  <c r="Q69" i="3" s="1"/>
  <c r="N69" i="3"/>
  <c r="O69" i="3"/>
  <c r="I70" i="3"/>
  <c r="K70" i="3"/>
  <c r="H70" i="3"/>
  <c r="O70" i="3"/>
  <c r="I71" i="3"/>
  <c r="S71" i="3"/>
  <c r="K71" i="3"/>
  <c r="O71" i="3"/>
  <c r="I72" i="3"/>
  <c r="S72" i="3"/>
  <c r="K72" i="3"/>
  <c r="H72" i="3" s="1"/>
  <c r="O72" i="3"/>
  <c r="R489" i="3"/>
  <c r="R473" i="3"/>
  <c r="R461" i="3"/>
  <c r="R321" i="3"/>
  <c r="R319" i="3"/>
  <c r="R305" i="3"/>
  <c r="R301" i="3"/>
  <c r="R269" i="3"/>
  <c r="R135" i="3"/>
  <c r="R100" i="3"/>
  <c r="R98" i="3"/>
  <c r="R456" i="3"/>
  <c r="R452" i="3"/>
  <c r="R444" i="3"/>
  <c r="R438" i="3"/>
  <c r="R434" i="3"/>
  <c r="R430" i="3"/>
  <c r="R420" i="3"/>
  <c r="R400" i="3"/>
  <c r="R398" i="3"/>
  <c r="R242" i="3"/>
  <c r="R220" i="3"/>
  <c r="R214" i="3"/>
  <c r="R182" i="3"/>
  <c r="R168" i="3"/>
  <c r="R162" i="3"/>
  <c r="R158" i="3"/>
  <c r="R132" i="3"/>
  <c r="R114" i="3"/>
  <c r="R189" i="3"/>
  <c r="R397" i="3"/>
  <c r="R389" i="3"/>
  <c r="R381" i="3"/>
  <c r="Q458" i="3"/>
  <c r="N458" i="3"/>
  <c r="R415" i="3"/>
  <c r="R401" i="3"/>
  <c r="R399" i="3"/>
  <c r="R361" i="3"/>
  <c r="R359" i="3"/>
  <c r="R358" i="3"/>
  <c r="R349" i="3"/>
  <c r="R345" i="3"/>
  <c r="R337" i="3"/>
  <c r="R240" i="3"/>
  <c r="R212" i="3"/>
  <c r="R210" i="3"/>
  <c r="R206" i="3"/>
  <c r="R200" i="3"/>
  <c r="H359" i="3"/>
  <c r="Q357" i="3"/>
  <c r="N357" i="3"/>
  <c r="R356" i="3"/>
  <c r="R354" i="3"/>
  <c r="R338" i="3"/>
  <c r="R316" i="3"/>
  <c r="R314" i="3"/>
  <c r="R312" i="3"/>
  <c r="R246" i="3"/>
  <c r="R213" i="3"/>
  <c r="Q317" i="3"/>
  <c r="N317" i="3"/>
  <c r="Q269" i="3"/>
  <c r="N269" i="3"/>
  <c r="R80" i="3"/>
  <c r="R77" i="3"/>
  <c r="R203" i="3"/>
  <c r="R485" i="3"/>
  <c r="R483" i="3"/>
  <c r="R465" i="3"/>
  <c r="R463" i="3"/>
  <c r="R458" i="3"/>
  <c r="R450" i="3"/>
  <c r="R446" i="3"/>
  <c r="R440" i="3"/>
  <c r="R393" i="3"/>
  <c r="R388" i="3"/>
  <c r="R373" i="3"/>
  <c r="R369" i="3"/>
  <c r="R339" i="3"/>
  <c r="R336" i="3"/>
  <c r="R334" i="3"/>
  <c r="R328" i="3"/>
  <c r="H299" i="3"/>
  <c r="R294" i="3"/>
  <c r="R290" i="3"/>
  <c r="R278" i="3"/>
  <c r="R274" i="3"/>
  <c r="R252" i="3"/>
  <c r="R248" i="3"/>
  <c r="R236" i="3"/>
  <c r="R204" i="3"/>
  <c r="R152" i="3"/>
  <c r="R144" i="3"/>
  <c r="R136" i="3"/>
  <c r="R500" i="3"/>
  <c r="R498" i="3"/>
  <c r="R496" i="3"/>
  <c r="R494" i="3"/>
  <c r="R472" i="3"/>
  <c r="R470" i="3"/>
  <c r="R468" i="3"/>
  <c r="R460" i="3"/>
  <c r="R441" i="3"/>
  <c r="R433" i="3"/>
  <c r="R429" i="3"/>
  <c r="R413" i="3"/>
  <c r="R374" i="3"/>
  <c r="R325" i="3"/>
  <c r="Q321" i="3"/>
  <c r="N321" i="3"/>
  <c r="R320" i="3"/>
  <c r="R317" i="3"/>
  <c r="R313" i="3"/>
  <c r="R311" i="3"/>
  <c r="R285" i="3"/>
  <c r="R283" i="3"/>
  <c r="R281" i="3"/>
  <c r="R263" i="3"/>
  <c r="R259" i="3"/>
  <c r="R255" i="3"/>
  <c r="R222" i="3"/>
  <c r="R199" i="3"/>
  <c r="R181" i="3"/>
  <c r="R167" i="3"/>
  <c r="R119" i="3"/>
  <c r="R113" i="3"/>
  <c r="R94" i="3"/>
  <c r="R84" i="3"/>
  <c r="Q469" i="3"/>
  <c r="N469" i="3"/>
  <c r="H343" i="3"/>
  <c r="Q102" i="3"/>
  <c r="N102" i="3" s="1"/>
  <c r="Q461" i="3"/>
  <c r="N461" i="3"/>
  <c r="Q389" i="3"/>
  <c r="N389" i="3"/>
  <c r="H375" i="3"/>
  <c r="Q338" i="3"/>
  <c r="N338" i="3"/>
  <c r="H82" i="3"/>
  <c r="Q473" i="3"/>
  <c r="N473" i="3"/>
  <c r="Q382" i="3"/>
  <c r="N382" i="3"/>
  <c r="H301" i="3"/>
  <c r="Q298" i="3"/>
  <c r="N298" i="3" s="1"/>
  <c r="Q244" i="3"/>
  <c r="N244" i="3"/>
  <c r="Q243" i="3"/>
  <c r="N243" i="3" s="1"/>
  <c r="Q202" i="3"/>
  <c r="N202" i="3" s="1"/>
  <c r="H201" i="3"/>
  <c r="Q406" i="3"/>
  <c r="N406" i="3"/>
  <c r="H406" i="3"/>
  <c r="H447" i="3"/>
  <c r="Q447" i="3"/>
  <c r="N447" i="3"/>
  <c r="H439" i="3"/>
  <c r="Q439" i="3"/>
  <c r="N439" i="3"/>
  <c r="H386" i="3"/>
  <c r="Q386" i="3"/>
  <c r="N386" i="3"/>
  <c r="R68" i="3"/>
  <c r="R66" i="3"/>
  <c r="R497" i="3"/>
  <c r="R495" i="3"/>
  <c r="R493" i="3"/>
  <c r="R491" i="3"/>
  <c r="H486" i="3"/>
  <c r="Q486" i="3"/>
  <c r="N486" i="3"/>
  <c r="R477" i="3"/>
  <c r="Q448" i="3"/>
  <c r="N448" i="3"/>
  <c r="H448" i="3"/>
  <c r="H393" i="3"/>
  <c r="Q393" i="3"/>
  <c r="N393" i="3"/>
  <c r="Q263" i="3"/>
  <c r="N263" i="3" s="1"/>
  <c r="H227" i="3"/>
  <c r="Q227" i="3"/>
  <c r="N227" i="3"/>
  <c r="Q107" i="3"/>
  <c r="N107" i="3" s="1"/>
  <c r="H107" i="3"/>
  <c r="H292" i="3"/>
  <c r="Q292" i="3"/>
  <c r="N292" i="3" s="1"/>
  <c r="R486" i="3"/>
  <c r="R484" i="3"/>
  <c r="R482" i="3"/>
  <c r="H453" i="3"/>
  <c r="Q453" i="3"/>
  <c r="N453" i="3"/>
  <c r="H445" i="3"/>
  <c r="Q445" i="3"/>
  <c r="N445" i="3"/>
  <c r="H378" i="3"/>
  <c r="Q378" i="3"/>
  <c r="N378" i="3"/>
  <c r="Q132" i="3"/>
  <c r="N132" i="3"/>
  <c r="H132" i="3"/>
  <c r="H353" i="3"/>
  <c r="Q353" i="3"/>
  <c r="N353" i="3"/>
  <c r="H170" i="3"/>
  <c r="Q170" i="3"/>
  <c r="N170" i="3" s="1"/>
  <c r="H465" i="3"/>
  <c r="Q465" i="3"/>
  <c r="N465" i="3"/>
  <c r="H454" i="3"/>
  <c r="Q454" i="3"/>
  <c r="N454" i="3"/>
  <c r="H450" i="3"/>
  <c r="Q450" i="3"/>
  <c r="N450" i="3"/>
  <c r="H442" i="3"/>
  <c r="Q442" i="3"/>
  <c r="N442" i="3"/>
  <c r="H426" i="3"/>
  <c r="Q426" i="3"/>
  <c r="N426" i="3"/>
  <c r="H413" i="3"/>
  <c r="Q413" i="3"/>
  <c r="N413" i="3"/>
  <c r="H374" i="3"/>
  <c r="Q374" i="3"/>
  <c r="N374" i="3"/>
  <c r="Q362" i="3"/>
  <c r="N362" i="3"/>
  <c r="H362" i="3"/>
  <c r="H325" i="3"/>
  <c r="Q325" i="3"/>
  <c r="N325" i="3"/>
  <c r="Q220" i="3"/>
  <c r="N220" i="3"/>
  <c r="H220" i="3"/>
  <c r="Q185" i="3"/>
  <c r="N185" i="3" s="1"/>
  <c r="H185" i="3"/>
  <c r="H173" i="3"/>
  <c r="Q173" i="3"/>
  <c r="N173" i="3" s="1"/>
  <c r="R71" i="3"/>
  <c r="R69" i="3"/>
  <c r="R65" i="3"/>
  <c r="R481" i="3"/>
  <c r="R476" i="3"/>
  <c r="R474" i="3"/>
  <c r="R464" i="3"/>
  <c r="R457" i="3"/>
  <c r="R453" i="3"/>
  <c r="R448" i="3"/>
  <c r="R426" i="3"/>
  <c r="R425" i="3"/>
  <c r="R412" i="3"/>
  <c r="R410" i="3"/>
  <c r="R405" i="3"/>
  <c r="R395" i="3"/>
  <c r="R385" i="3"/>
  <c r="R377" i="3"/>
  <c r="R364" i="3"/>
  <c r="R362" i="3"/>
  <c r="R357" i="3"/>
  <c r="R355" i="3"/>
  <c r="R352" i="3"/>
  <c r="R350" i="3"/>
  <c r="R333" i="3"/>
  <c r="R331" i="3"/>
  <c r="R329" i="3"/>
  <c r="R327" i="3"/>
  <c r="R306" i="3"/>
  <c r="R295" i="3"/>
  <c r="R293" i="3"/>
  <c r="H293" i="3"/>
  <c r="R284" i="3"/>
  <c r="R250" i="3"/>
  <c r="R249" i="3"/>
  <c r="R233" i="3"/>
  <c r="H226" i="3"/>
  <c r="R224" i="3"/>
  <c r="R215" i="3"/>
  <c r="Q208" i="3"/>
  <c r="N208" i="3" s="1"/>
  <c r="R196" i="3"/>
  <c r="R194" i="3"/>
  <c r="R192" i="3"/>
  <c r="R190" i="3"/>
  <c r="R187" i="3"/>
  <c r="R184" i="3"/>
  <c r="Q182" i="3"/>
  <c r="N182" i="3"/>
  <c r="R147" i="3"/>
  <c r="R145" i="3"/>
  <c r="R131" i="3"/>
  <c r="R127" i="3"/>
  <c r="R115" i="3"/>
  <c r="R75" i="3"/>
  <c r="R469" i="3"/>
  <c r="R467" i="3"/>
  <c r="R454" i="3"/>
  <c r="R422" i="3"/>
  <c r="R417" i="3"/>
  <c r="R409" i="3"/>
  <c r="R407" i="3"/>
  <c r="R404" i="3"/>
  <c r="R392" i="3"/>
  <c r="R367" i="3"/>
  <c r="R365" i="3"/>
  <c r="R363" i="3"/>
  <c r="R353" i="3"/>
  <c r="R351" i="3"/>
  <c r="R343" i="3"/>
  <c r="R342" i="3"/>
  <c r="R324" i="3"/>
  <c r="R322" i="3"/>
  <c r="R307" i="3"/>
  <c r="R267" i="3"/>
  <c r="R265" i="3"/>
  <c r="R260" i="3"/>
  <c r="R251" i="3"/>
  <c r="R218" i="3"/>
  <c r="R216" i="3"/>
  <c r="R208" i="3"/>
  <c r="R186" i="3"/>
  <c r="R164" i="3"/>
  <c r="R160" i="3"/>
  <c r="R150" i="3"/>
  <c r="R148" i="3"/>
  <c r="R146" i="3"/>
  <c r="R134" i="3"/>
  <c r="R118" i="3"/>
  <c r="R116" i="3"/>
  <c r="R110" i="3"/>
  <c r="R96" i="3"/>
  <c r="H402" i="3"/>
  <c r="Q402" i="3"/>
  <c r="N402" i="3"/>
  <c r="Q387" i="3"/>
  <c r="N387" i="3"/>
  <c r="H387" i="3"/>
  <c r="H361" i="3"/>
  <c r="Q361" i="3"/>
  <c r="N361" i="3"/>
  <c r="H326" i="3"/>
  <c r="Q326" i="3"/>
  <c r="N326" i="3"/>
  <c r="H123" i="3"/>
  <c r="Q123" i="3"/>
  <c r="N123" i="3" s="1"/>
  <c r="R72" i="3"/>
  <c r="H474" i="3"/>
  <c r="Q474" i="3"/>
  <c r="N474" i="3"/>
  <c r="H462" i="3"/>
  <c r="Q462" i="3"/>
  <c r="N462" i="3"/>
  <c r="H449" i="3"/>
  <c r="Q449" i="3"/>
  <c r="N449" i="3"/>
  <c r="H441" i="3"/>
  <c r="Q441" i="3"/>
  <c r="N441" i="3"/>
  <c r="H409" i="3"/>
  <c r="Q409" i="3"/>
  <c r="N409" i="3"/>
  <c r="H390" i="3"/>
  <c r="Q390" i="3"/>
  <c r="N390" i="3"/>
  <c r="H385" i="3"/>
  <c r="Q385" i="3"/>
  <c r="N385" i="3"/>
  <c r="H342" i="3"/>
  <c r="Q342" i="3"/>
  <c r="N342" i="3"/>
  <c r="R341" i="3"/>
  <c r="Q327" i="3"/>
  <c r="N327" i="3"/>
  <c r="H327" i="3"/>
  <c r="Q291" i="3"/>
  <c r="N291" i="3"/>
  <c r="H291" i="3"/>
  <c r="H283" i="3"/>
  <c r="Q279" i="3"/>
  <c r="N279" i="3"/>
  <c r="H279" i="3"/>
  <c r="H260" i="3"/>
  <c r="Q260" i="3"/>
  <c r="N260" i="3"/>
  <c r="Q482" i="3"/>
  <c r="N482" i="3"/>
  <c r="H482" i="3"/>
  <c r="H418" i="3"/>
  <c r="Q418" i="3"/>
  <c r="N418" i="3"/>
  <c r="H350" i="3"/>
  <c r="Q350" i="3"/>
  <c r="N350" i="3"/>
  <c r="H309" i="3"/>
  <c r="Q309" i="3"/>
  <c r="N309" i="3"/>
  <c r="Q72" i="3"/>
  <c r="N72" i="3"/>
  <c r="Q456" i="3"/>
  <c r="N456" i="3"/>
  <c r="H456" i="3"/>
  <c r="H446" i="3"/>
  <c r="Q446" i="3"/>
  <c r="N446" i="3"/>
  <c r="R442" i="3"/>
  <c r="Q440" i="3"/>
  <c r="N440" i="3"/>
  <c r="H440" i="3"/>
  <c r="H437" i="3"/>
  <c r="Q437" i="3"/>
  <c r="N437" i="3"/>
  <c r="R436" i="3"/>
  <c r="R432" i="3"/>
  <c r="H425" i="3"/>
  <c r="Q425" i="3"/>
  <c r="N425" i="3"/>
  <c r="R424" i="3"/>
  <c r="H397" i="3"/>
  <c r="Q397" i="3"/>
  <c r="N397" i="3"/>
  <c r="Q381" i="3"/>
  <c r="N381" i="3"/>
  <c r="H358" i="3"/>
  <c r="Q358" i="3"/>
  <c r="N358" i="3"/>
  <c r="H333" i="3"/>
  <c r="Q333" i="3"/>
  <c r="N333" i="3"/>
  <c r="H322" i="3"/>
  <c r="Q322" i="3"/>
  <c r="N322" i="3"/>
  <c r="H249" i="3"/>
  <c r="N249" i="3"/>
  <c r="Q470" i="3"/>
  <c r="N470" i="3"/>
  <c r="H470" i="3"/>
  <c r="Q471" i="3"/>
  <c r="N471" i="3"/>
  <c r="H471" i="3"/>
  <c r="H466" i="3"/>
  <c r="Q466" i="3"/>
  <c r="N466" i="3"/>
  <c r="H438" i="3"/>
  <c r="Q438" i="3"/>
  <c r="N438" i="3"/>
  <c r="H434" i="3"/>
  <c r="Q434" i="3"/>
  <c r="N434" i="3"/>
  <c r="H430" i="3"/>
  <c r="Q430" i="3"/>
  <c r="N430" i="3"/>
  <c r="H429" i="3"/>
  <c r="Q429" i="3"/>
  <c r="N429" i="3"/>
  <c r="H377" i="3"/>
  <c r="Q377" i="3"/>
  <c r="N377" i="3"/>
  <c r="H354" i="3"/>
  <c r="Q354" i="3"/>
  <c r="N354" i="3"/>
  <c r="H197" i="3"/>
  <c r="Q197" i="3"/>
  <c r="N197" i="3"/>
  <c r="Q193" i="3"/>
  <c r="N193" i="3"/>
  <c r="H193" i="3"/>
  <c r="R492" i="3"/>
  <c r="R490" i="3"/>
  <c r="R487" i="3"/>
  <c r="R479" i="3"/>
  <c r="R466" i="3"/>
  <c r="R462" i="3"/>
  <c r="R449" i="3"/>
  <c r="R437" i="3"/>
  <c r="R418" i="3"/>
  <c r="R411" i="3"/>
  <c r="R403" i="3"/>
  <c r="R402" i="3"/>
  <c r="R391" i="3"/>
  <c r="R390" i="3"/>
  <c r="R387" i="3"/>
  <c r="R384" i="3"/>
  <c r="R380" i="3"/>
  <c r="R376" i="3"/>
  <c r="R372" i="3"/>
  <c r="R370" i="3"/>
  <c r="R348" i="3"/>
  <c r="R346" i="3"/>
  <c r="R335" i="3"/>
  <c r="R326" i="3"/>
  <c r="R323" i="3"/>
  <c r="H318" i="3"/>
  <c r="Q318" i="3"/>
  <c r="N318" i="3"/>
  <c r="R315" i="3"/>
  <c r="R304" i="3"/>
  <c r="H297" i="3"/>
  <c r="Q297" i="3"/>
  <c r="N297" i="3" s="1"/>
  <c r="H289" i="3"/>
  <c r="Q289" i="3"/>
  <c r="N289" i="3"/>
  <c r="H281" i="3"/>
  <c r="Q277" i="3"/>
  <c r="N277" i="3"/>
  <c r="H277" i="3"/>
  <c r="N240" i="3"/>
  <c r="R499" i="3"/>
  <c r="R488" i="3"/>
  <c r="R480" i="3"/>
  <c r="R478" i="3"/>
  <c r="R475" i="3"/>
  <c r="R471" i="3"/>
  <c r="R445" i="3"/>
  <c r="R428" i="3"/>
  <c r="R421" i="3"/>
  <c r="R416" i="3"/>
  <c r="R414" i="3"/>
  <c r="R408" i="3"/>
  <c r="R406" i="3"/>
  <c r="R396" i="3"/>
  <c r="R394" i="3"/>
  <c r="R386" i="3"/>
  <c r="R383" i="3"/>
  <c r="R382" i="3"/>
  <c r="R379" i="3"/>
  <c r="R378" i="3"/>
  <c r="R375" i="3"/>
  <c r="R371" i="3"/>
  <c r="R368" i="3"/>
  <c r="R366" i="3"/>
  <c r="R360" i="3"/>
  <c r="R347" i="3"/>
  <c r="R344" i="3"/>
  <c r="R340" i="3"/>
  <c r="R332" i="3"/>
  <c r="R330" i="3"/>
  <c r="R318" i="3"/>
  <c r="R308" i="3"/>
  <c r="H264" i="3"/>
  <c r="Q264" i="3"/>
  <c r="N264" i="3" s="1"/>
  <c r="H259" i="3"/>
  <c r="N259" i="3"/>
  <c r="H165" i="3"/>
  <c r="Q165" i="3"/>
  <c r="N165" i="3"/>
  <c r="R266" i="3"/>
  <c r="R235" i="3"/>
  <c r="R207" i="3"/>
  <c r="R198" i="3"/>
  <c r="R197" i="3"/>
  <c r="Q194" i="3"/>
  <c r="N194" i="3" s="1"/>
  <c r="R183" i="3"/>
  <c r="R177" i="3"/>
  <c r="R166" i="3"/>
  <c r="R165" i="3"/>
  <c r="Q162" i="3"/>
  <c r="N162" i="3" s="1"/>
  <c r="R155" i="3"/>
  <c r="R153" i="3"/>
  <c r="Q145" i="3"/>
  <c r="N145" i="3" s="1"/>
  <c r="R142" i="3"/>
  <c r="R140" i="3"/>
  <c r="Q136" i="3"/>
  <c r="N136" i="3" s="1"/>
  <c r="R117" i="3"/>
  <c r="R108" i="3"/>
  <c r="R91" i="3"/>
  <c r="Q86" i="3"/>
  <c r="N86" i="3" s="1"/>
  <c r="Q83" i="3"/>
  <c r="N83" i="3" s="1"/>
  <c r="R309" i="3"/>
  <c r="R300" i="3"/>
  <c r="R270" i="3"/>
  <c r="R256" i="3"/>
  <c r="R225" i="3"/>
  <c r="R219" i="3"/>
  <c r="R211" i="3"/>
  <c r="R195" i="3"/>
  <c r="R188" i="3"/>
  <c r="R178" i="3"/>
  <c r="R176" i="3"/>
  <c r="R174" i="3"/>
  <c r="R173" i="3"/>
  <c r="R170" i="3"/>
  <c r="R163" i="3"/>
  <c r="R154" i="3"/>
  <c r="R138" i="3"/>
  <c r="R112" i="3"/>
  <c r="R73" i="3"/>
  <c r="S68" i="3"/>
  <c r="R67" i="3"/>
  <c r="S67" i="3"/>
  <c r="H410" i="3"/>
  <c r="Q410" i="3"/>
  <c r="N410" i="3"/>
  <c r="Q303" i="3"/>
  <c r="N303" i="3" s="1"/>
  <c r="H303" i="3"/>
  <c r="Q218" i="3"/>
  <c r="N218" i="3"/>
  <c r="H218" i="3"/>
  <c r="Q498" i="3"/>
  <c r="N498" i="3"/>
  <c r="Q422" i="3"/>
  <c r="N422" i="3"/>
  <c r="Q419" i="3"/>
  <c r="N419" i="3"/>
  <c r="H419" i="3"/>
  <c r="Q349" i="3"/>
  <c r="N349" i="3"/>
  <c r="Q339" i="3"/>
  <c r="N339" i="3"/>
  <c r="H339" i="3"/>
  <c r="H313" i="3"/>
  <c r="Q313" i="3"/>
  <c r="N313" i="3"/>
  <c r="Q295" i="3"/>
  <c r="N295" i="3"/>
  <c r="H295" i="3"/>
  <c r="Q273" i="3"/>
  <c r="N273" i="3" s="1"/>
  <c r="Q267" i="3"/>
  <c r="N267" i="3" s="1"/>
  <c r="H267" i="3"/>
  <c r="H115" i="3"/>
  <c r="Q115" i="3"/>
  <c r="N115" i="3" s="1"/>
  <c r="H457" i="3"/>
  <c r="Q457" i="3"/>
  <c r="N457" i="3"/>
  <c r="Q371" i="3"/>
  <c r="N371" i="3"/>
  <c r="H371" i="3"/>
  <c r="H334" i="3"/>
  <c r="Q334" i="3"/>
  <c r="N334" i="3"/>
  <c r="H112" i="3"/>
  <c r="Q112" i="3"/>
  <c r="N112" i="3" s="1"/>
  <c r="H65" i="3"/>
  <c r="Q490" i="3"/>
  <c r="N490" i="3"/>
  <c r="H475" i="3"/>
  <c r="H421" i="3"/>
  <c r="Q421" i="3"/>
  <c r="N421" i="3"/>
  <c r="H414" i="3"/>
  <c r="Q414" i="3"/>
  <c r="N414" i="3"/>
  <c r="Q257" i="3"/>
  <c r="N257" i="3" s="1"/>
  <c r="H257" i="3"/>
  <c r="H236" i="3"/>
  <c r="Q236" i="3"/>
  <c r="N236" i="3" s="1"/>
  <c r="H215" i="3"/>
  <c r="Q215" i="3"/>
  <c r="N215" i="3"/>
  <c r="Q214" i="3"/>
  <c r="N214" i="3"/>
  <c r="H214" i="3"/>
  <c r="H189" i="3"/>
  <c r="Q189" i="3"/>
  <c r="N189" i="3"/>
  <c r="H154" i="3"/>
  <c r="Q154" i="3"/>
  <c r="N154" i="3" s="1"/>
  <c r="Q100" i="3"/>
  <c r="N100" i="3" s="1"/>
  <c r="H100" i="3"/>
  <c r="Q74" i="3"/>
  <c r="N74" i="3"/>
  <c r="H74" i="3"/>
  <c r="Q238" i="3"/>
  <c r="N238" i="3" s="1"/>
  <c r="H238" i="3"/>
  <c r="H232" i="3"/>
  <c r="Q232" i="3"/>
  <c r="N232" i="3" s="1"/>
  <c r="Q195" i="3"/>
  <c r="N195" i="3" s="1"/>
  <c r="H195" i="3"/>
  <c r="Q493" i="3"/>
  <c r="N493" i="3"/>
  <c r="Q478" i="3"/>
  <c r="N478" i="3"/>
  <c r="Q477" i="3"/>
  <c r="N477" i="3"/>
  <c r="Q494" i="3"/>
  <c r="N494" i="3"/>
  <c r="Q485" i="3"/>
  <c r="N485" i="3"/>
  <c r="H455" i="3"/>
  <c r="H417" i="3"/>
  <c r="Q417" i="3"/>
  <c r="N417" i="3"/>
  <c r="Q391" i="3"/>
  <c r="N391" i="3"/>
  <c r="H391" i="3"/>
  <c r="Q370" i="3"/>
  <c r="N370" i="3"/>
  <c r="H366" i="3"/>
  <c r="Q366" i="3"/>
  <c r="N366" i="3"/>
  <c r="Q365" i="3"/>
  <c r="N365" i="3"/>
  <c r="H346" i="3"/>
  <c r="Q346" i="3"/>
  <c r="N346" i="3"/>
  <c r="Q345" i="3"/>
  <c r="N345" i="3"/>
  <c r="Q329" i="3"/>
  <c r="N329" i="3"/>
  <c r="Q252" i="3"/>
  <c r="N252" i="3" s="1"/>
  <c r="H251" i="3"/>
  <c r="N251" i="3"/>
  <c r="H174" i="3"/>
  <c r="Q174" i="3"/>
  <c r="N174" i="3"/>
  <c r="H77" i="3"/>
  <c r="H403" i="3"/>
  <c r="H355" i="3"/>
  <c r="H323" i="3"/>
  <c r="H253" i="3"/>
  <c r="H222" i="3"/>
  <c r="H177" i="3"/>
  <c r="Q135" i="3"/>
  <c r="N135" i="3"/>
  <c r="Q98" i="3"/>
  <c r="N98" i="3"/>
  <c r="Q95" i="3"/>
  <c r="N95" i="3"/>
  <c r="H92" i="3"/>
  <c r="H80" i="3"/>
  <c r="H78" i="3"/>
  <c r="Q398" i="3"/>
  <c r="N398" i="3"/>
  <c r="Q310" i="3"/>
  <c r="N310" i="3"/>
  <c r="Q308" i="3"/>
  <c r="N308" i="3" s="1"/>
  <c r="H271" i="3"/>
  <c r="Q255" i="3"/>
  <c r="N255" i="3"/>
  <c r="Q489" i="3"/>
  <c r="N489" i="3"/>
  <c r="H282" i="3"/>
  <c r="Q282" i="3"/>
  <c r="N282" i="3" s="1"/>
  <c r="H266" i="3"/>
  <c r="Q266" i="3"/>
  <c r="N266" i="3"/>
  <c r="H256" i="3"/>
  <c r="Q256" i="3"/>
  <c r="N256" i="3" s="1"/>
  <c r="H76" i="3"/>
  <c r="Q76" i="3"/>
  <c r="N76" i="3"/>
  <c r="H69" i="3"/>
  <c r="H479" i="3"/>
  <c r="H463" i="3"/>
  <c r="H460" i="3"/>
  <c r="H452" i="3"/>
  <c r="H444" i="3"/>
  <c r="H436" i="3"/>
  <c r="H433" i="3"/>
  <c r="Q433" i="3"/>
  <c r="N433" i="3"/>
  <c r="H407" i="3"/>
  <c r="Q394" i="3"/>
  <c r="N394" i="3"/>
  <c r="Q383" i="3"/>
  <c r="N383" i="3"/>
  <c r="H383" i="3"/>
  <c r="Q373" i="3"/>
  <c r="N373" i="3"/>
  <c r="Q369" i="3"/>
  <c r="N369" i="3"/>
  <c r="Q347" i="3"/>
  <c r="N347" i="3"/>
  <c r="H347" i="3"/>
  <c r="Q330" i="3"/>
  <c r="N330" i="3"/>
  <c r="Q319" i="3"/>
  <c r="N319" i="3"/>
  <c r="H319" i="3"/>
  <c r="H314" i="3"/>
  <c r="Q314" i="3"/>
  <c r="N314" i="3"/>
  <c r="H312" i="3"/>
  <c r="Q312" i="3"/>
  <c r="N312" i="3"/>
  <c r="Q190" i="3"/>
  <c r="N190" i="3" s="1"/>
  <c r="H186" i="3"/>
  <c r="N186" i="3"/>
  <c r="H181" i="3"/>
  <c r="Q181" i="3"/>
  <c r="N181" i="3" s="1"/>
  <c r="H128" i="3"/>
  <c r="Q128" i="3"/>
  <c r="N128" i="3"/>
  <c r="H106" i="3"/>
  <c r="Q106" i="3"/>
  <c r="N106" i="3" s="1"/>
  <c r="Q104" i="3"/>
  <c r="N104" i="3" s="1"/>
  <c r="H104" i="3"/>
  <c r="H101" i="3"/>
  <c r="Q101" i="3"/>
  <c r="N101" i="3" s="1"/>
  <c r="Q84" i="3"/>
  <c r="N84" i="3" s="1"/>
  <c r="H84" i="3"/>
  <c r="Q363" i="3"/>
  <c r="N363" i="3"/>
  <c r="H363" i="3"/>
  <c r="H499" i="3"/>
  <c r="H487" i="3"/>
  <c r="H483" i="3"/>
  <c r="H467" i="3"/>
  <c r="H431" i="3"/>
  <c r="H415" i="3"/>
  <c r="Q395" i="3"/>
  <c r="N395" i="3"/>
  <c r="H395" i="3"/>
  <c r="Q367" i="3"/>
  <c r="N367" i="3"/>
  <c r="H367" i="3"/>
  <c r="Q331" i="3"/>
  <c r="N331" i="3"/>
  <c r="H331" i="3"/>
  <c r="Q307" i="3"/>
  <c r="N307" i="3"/>
  <c r="H307" i="3"/>
  <c r="H212" i="3"/>
  <c r="Q212" i="3"/>
  <c r="N212" i="3"/>
  <c r="Q191" i="3"/>
  <c r="N191" i="3"/>
  <c r="H191" i="3"/>
  <c r="H161" i="3"/>
  <c r="Q161" i="3"/>
  <c r="N161" i="3"/>
  <c r="Q134" i="3"/>
  <c r="N134" i="3" s="1"/>
  <c r="H134" i="3"/>
  <c r="H90" i="3"/>
  <c r="Q90" i="3"/>
  <c r="N90" i="3" s="1"/>
  <c r="Q497" i="3"/>
  <c r="N497" i="3"/>
  <c r="Q481" i="3"/>
  <c r="N481" i="3"/>
  <c r="Q399" i="3"/>
  <c r="N399" i="3"/>
  <c r="H399" i="3"/>
  <c r="Q335" i="3"/>
  <c r="N335" i="3"/>
  <c r="H335" i="3"/>
  <c r="H495" i="3"/>
  <c r="H491" i="3"/>
  <c r="Q459" i="3"/>
  <c r="N459" i="3"/>
  <c r="Q451" i="3"/>
  <c r="N451" i="3"/>
  <c r="Q443" i="3"/>
  <c r="N443" i="3"/>
  <c r="Q435" i="3"/>
  <c r="N435" i="3"/>
  <c r="Q411" i="3"/>
  <c r="N411" i="3"/>
  <c r="H411" i="3"/>
  <c r="Q405" i="3"/>
  <c r="N405" i="3"/>
  <c r="Q401" i="3"/>
  <c r="N401" i="3"/>
  <c r="Q379" i="3"/>
  <c r="N379" i="3"/>
  <c r="H379" i="3"/>
  <c r="Q351" i="3"/>
  <c r="N351" i="3"/>
  <c r="H351" i="3"/>
  <c r="Q341" i="3"/>
  <c r="N341" i="3"/>
  <c r="Q337" i="3"/>
  <c r="N337" i="3"/>
  <c r="Q315" i="3"/>
  <c r="N315" i="3"/>
  <c r="H315" i="3"/>
  <c r="H305" i="3"/>
  <c r="Q305" i="3"/>
  <c r="N305" i="3"/>
  <c r="Q287" i="3"/>
  <c r="N287" i="3"/>
  <c r="H287" i="3"/>
  <c r="Q261" i="3"/>
  <c r="N261" i="3" s="1"/>
  <c r="H261" i="3"/>
  <c r="H228" i="3"/>
  <c r="Q228" i="3"/>
  <c r="N228" i="3"/>
  <c r="Q210" i="3"/>
  <c r="N210" i="3"/>
  <c r="H210" i="3"/>
  <c r="H166" i="3"/>
  <c r="Q166" i="3"/>
  <c r="N166" i="3"/>
  <c r="Q153" i="3"/>
  <c r="N153" i="3" s="1"/>
  <c r="H94" i="3"/>
  <c r="Q94" i="3"/>
  <c r="N94" i="3"/>
  <c r="H124" i="3"/>
  <c r="Q124" i="3"/>
  <c r="N124" i="3" s="1"/>
  <c r="H116" i="3"/>
  <c r="Q116" i="3"/>
  <c r="N116" i="3"/>
  <c r="H233" i="3"/>
  <c r="Q233" i="3"/>
  <c r="N233" i="3" s="1"/>
  <c r="H207" i="3"/>
  <c r="Q207" i="3"/>
  <c r="N207" i="3"/>
  <c r="H198" i="3"/>
  <c r="Q198" i="3"/>
  <c r="N198" i="3" s="1"/>
  <c r="H188" i="3"/>
  <c r="N188" i="3"/>
  <c r="Q175" i="3"/>
  <c r="N175" i="3"/>
  <c r="H175" i="3"/>
  <c r="H169" i="3"/>
  <c r="Q169" i="3"/>
  <c r="N169" i="3"/>
  <c r="Q158" i="3"/>
  <c r="N158" i="3" s="1"/>
  <c r="H149" i="3"/>
  <c r="Q149" i="3"/>
  <c r="N149" i="3"/>
  <c r="H131" i="3"/>
  <c r="Q131" i="3"/>
  <c r="N131" i="3" s="1"/>
  <c r="Q125" i="3"/>
  <c r="N125" i="3" s="1"/>
  <c r="H125" i="3"/>
  <c r="Q120" i="3"/>
  <c r="N120" i="3"/>
  <c r="H97" i="3"/>
  <c r="Q97" i="3"/>
  <c r="N97" i="3" s="1"/>
  <c r="Q294" i="3"/>
  <c r="N294" i="3" s="1"/>
  <c r="Q288" i="3"/>
  <c r="N288" i="3" s="1"/>
  <c r="Q278" i="3"/>
  <c r="N278" i="3" s="1"/>
  <c r="Q275" i="3"/>
  <c r="N275" i="3" s="1"/>
  <c r="H275" i="3"/>
  <c r="Q274" i="3"/>
  <c r="N274" i="3"/>
  <c r="H235" i="3"/>
  <c r="Q235" i="3"/>
  <c r="N235" i="3" s="1"/>
  <c r="Q234" i="3"/>
  <c r="N234" i="3" s="1"/>
  <c r="H234" i="3"/>
  <c r="H225" i="3"/>
  <c r="Q225" i="3"/>
  <c r="N225" i="3"/>
  <c r="H216" i="3"/>
  <c r="Q216" i="3"/>
  <c r="N216" i="3" s="1"/>
  <c r="H211" i="3"/>
  <c r="Q211" i="3"/>
  <c r="N211" i="3"/>
  <c r="Q199" i="3"/>
  <c r="N199" i="3"/>
  <c r="H199" i="3"/>
  <c r="H178" i="3"/>
  <c r="Q178" i="3"/>
  <c r="N178" i="3"/>
  <c r="H150" i="3"/>
  <c r="Q150" i="3"/>
  <c r="N150" i="3" s="1"/>
  <c r="H146" i="3"/>
  <c r="H137" i="3"/>
  <c r="Q137" i="3"/>
  <c r="N137" i="3" s="1"/>
  <c r="Q121" i="3"/>
  <c r="N121" i="3" s="1"/>
  <c r="H121" i="3"/>
  <c r="H119" i="3"/>
  <c r="Q119" i="3"/>
  <c r="N119" i="3" s="1"/>
  <c r="H103" i="3"/>
  <c r="Q103" i="3"/>
  <c r="N103" i="3"/>
  <c r="Q96" i="3"/>
  <c r="N96" i="3"/>
  <c r="H96" i="3"/>
  <c r="H93" i="3"/>
  <c r="Q93" i="3"/>
  <c r="N93" i="3"/>
  <c r="Q88" i="3"/>
  <c r="N88" i="3"/>
  <c r="H88" i="3"/>
  <c r="H85" i="3"/>
  <c r="Q85" i="3"/>
  <c r="N85" i="3"/>
  <c r="Q241" i="3"/>
  <c r="N241" i="3"/>
  <c r="Q219" i="3"/>
  <c r="N219" i="3"/>
  <c r="Q127" i="3"/>
  <c r="N127" i="3"/>
  <c r="Q111" i="3"/>
  <c r="N111" i="3"/>
  <c r="Q91" i="3"/>
  <c r="N91" i="3"/>
  <c r="Q73" i="3"/>
  <c r="N73" i="3"/>
  <c r="R431" i="3"/>
  <c r="H424" i="3"/>
  <c r="Q424" i="3"/>
  <c r="N424" i="3"/>
  <c r="H300" i="3"/>
  <c r="Q300" i="3"/>
  <c r="N300" i="3" s="1"/>
  <c r="Q258" i="3"/>
  <c r="N258" i="3" s="1"/>
  <c r="H258" i="3"/>
  <c r="H290" i="3"/>
  <c r="Q290" i="3"/>
  <c r="N290" i="3" s="1"/>
  <c r="Q254" i="3"/>
  <c r="N254" i="3" s="1"/>
  <c r="H254" i="3"/>
  <c r="H237" i="3"/>
  <c r="Q237" i="3"/>
  <c r="N237" i="3" s="1"/>
  <c r="H420" i="3"/>
  <c r="Q420" i="3"/>
  <c r="N420" i="3"/>
  <c r="Q500" i="3"/>
  <c r="N500" i="3"/>
  <c r="Q492" i="3"/>
  <c r="N492" i="3"/>
  <c r="Q488" i="3"/>
  <c r="N488" i="3"/>
  <c r="Q484" i="3"/>
  <c r="N484" i="3"/>
  <c r="Q480" i="3"/>
  <c r="N480" i="3"/>
  <c r="Q476" i="3"/>
  <c r="N476" i="3"/>
  <c r="Q472" i="3"/>
  <c r="N472" i="3"/>
  <c r="Q468" i="3"/>
  <c r="N468" i="3"/>
  <c r="Q464" i="3"/>
  <c r="N464" i="3"/>
  <c r="H432" i="3"/>
  <c r="Q432" i="3"/>
  <c r="N432" i="3"/>
  <c r="H427" i="3"/>
  <c r="R423" i="3"/>
  <c r="H306" i="3"/>
  <c r="Q306" i="3"/>
  <c r="N306" i="3"/>
  <c r="H284" i="3"/>
  <c r="Q284" i="3"/>
  <c r="N284" i="3" s="1"/>
  <c r="Q262" i="3"/>
  <c r="N262" i="3" s="1"/>
  <c r="H262" i="3"/>
  <c r="R427" i="3"/>
  <c r="Q496" i="3"/>
  <c r="N496" i="3"/>
  <c r="R459" i="3"/>
  <c r="R455" i="3"/>
  <c r="R451" i="3"/>
  <c r="R447" i="3"/>
  <c r="R443" i="3"/>
  <c r="R439" i="3"/>
  <c r="R435" i="3"/>
  <c r="H428" i="3"/>
  <c r="Q428" i="3"/>
  <c r="N428" i="3"/>
  <c r="H423" i="3"/>
  <c r="R419" i="3"/>
  <c r="H416" i="3"/>
  <c r="Q416" i="3"/>
  <c r="N416" i="3"/>
  <c r="H412" i="3"/>
  <c r="Q412" i="3"/>
  <c r="N412" i="3"/>
  <c r="H408" i="3"/>
  <c r="Q408" i="3"/>
  <c r="N408" i="3"/>
  <c r="H404" i="3"/>
  <c r="Q404" i="3"/>
  <c r="N404" i="3"/>
  <c r="H400" i="3"/>
  <c r="Q400" i="3"/>
  <c r="N400" i="3"/>
  <c r="H396" i="3"/>
  <c r="Q396" i="3"/>
  <c r="N396" i="3"/>
  <c r="H392" i="3"/>
  <c r="Q392" i="3"/>
  <c r="N392" i="3"/>
  <c r="H388" i="3"/>
  <c r="Q388" i="3"/>
  <c r="N388" i="3"/>
  <c r="H384" i="3"/>
  <c r="Q384" i="3"/>
  <c r="N384" i="3"/>
  <c r="H380" i="3"/>
  <c r="Q380" i="3"/>
  <c r="N380" i="3"/>
  <c r="H376" i="3"/>
  <c r="Q376" i="3"/>
  <c r="N376" i="3"/>
  <c r="H372" i="3"/>
  <c r="Q372" i="3"/>
  <c r="N372" i="3"/>
  <c r="H368" i="3"/>
  <c r="Q368" i="3"/>
  <c r="N368" i="3"/>
  <c r="H364" i="3"/>
  <c r="Q364" i="3"/>
  <c r="N364" i="3"/>
  <c r="H360" i="3"/>
  <c r="Q360" i="3"/>
  <c r="N360" i="3"/>
  <c r="H356" i="3"/>
  <c r="Q356" i="3"/>
  <c r="N356" i="3"/>
  <c r="H352" i="3"/>
  <c r="Q352" i="3"/>
  <c r="N352" i="3"/>
  <c r="H348" i="3"/>
  <c r="Q348" i="3"/>
  <c r="N348" i="3"/>
  <c r="H344" i="3"/>
  <c r="Q344" i="3"/>
  <c r="N344" i="3"/>
  <c r="H340" i="3"/>
  <c r="Q340" i="3"/>
  <c r="N340" i="3"/>
  <c r="H336" i="3"/>
  <c r="Q336" i="3"/>
  <c r="N336" i="3"/>
  <c r="H332" i="3"/>
  <c r="Q332" i="3"/>
  <c r="N332" i="3"/>
  <c r="H328" i="3"/>
  <c r="Q328" i="3"/>
  <c r="N328" i="3"/>
  <c r="H324" i="3"/>
  <c r="Q324" i="3"/>
  <c r="N324" i="3"/>
  <c r="H320" i="3"/>
  <c r="Q320" i="3"/>
  <c r="N320" i="3"/>
  <c r="H316" i="3"/>
  <c r="Q316" i="3"/>
  <c r="N316" i="3"/>
  <c r="H247" i="3"/>
  <c r="N247" i="3"/>
  <c r="H311" i="3"/>
  <c r="Q302" i="3"/>
  <c r="N302" i="3" s="1"/>
  <c r="R302" i="3"/>
  <c r="Q296" i="3"/>
  <c r="N296" i="3"/>
  <c r="Q286" i="3"/>
  <c r="N286" i="3" s="1"/>
  <c r="Q280" i="3"/>
  <c r="N280" i="3"/>
  <c r="R280" i="3"/>
  <c r="N276" i="3"/>
  <c r="H272" i="3"/>
  <c r="Q272" i="3"/>
  <c r="N272" i="3" s="1"/>
  <c r="H268" i="3"/>
  <c r="Q268" i="3"/>
  <c r="N268" i="3"/>
  <c r="H213" i="3"/>
  <c r="Q213" i="3"/>
  <c r="N213" i="3" s="1"/>
  <c r="R310" i="3"/>
  <c r="R298" i="3"/>
  <c r="R292" i="3"/>
  <c r="R276" i="3"/>
  <c r="R272" i="3"/>
  <c r="R268" i="3"/>
  <c r="R261" i="3"/>
  <c r="R257" i="3"/>
  <c r="R247" i="3"/>
  <c r="H221" i="3"/>
  <c r="Q221" i="3"/>
  <c r="N221" i="3"/>
  <c r="H209" i="3"/>
  <c r="Q209" i="3"/>
  <c r="N209" i="3" s="1"/>
  <c r="H204" i="3"/>
  <c r="R221" i="3"/>
  <c r="H217" i="3"/>
  <c r="Q217" i="3"/>
  <c r="N217" i="3"/>
  <c r="R209" i="3"/>
  <c r="Q163" i="3"/>
  <c r="N163" i="3" s="1"/>
  <c r="H163" i="3"/>
  <c r="Q245" i="3"/>
  <c r="N245" i="3"/>
  <c r="R245" i="3"/>
  <c r="Q239" i="3"/>
  <c r="N239" i="3" s="1"/>
  <c r="Q229" i="3"/>
  <c r="N229" i="3" s="1"/>
  <c r="R229" i="3"/>
  <c r="Q223" i="3"/>
  <c r="N223" i="3"/>
  <c r="R217" i="3"/>
  <c r="H205" i="3"/>
  <c r="Q205" i="3"/>
  <c r="N205" i="3" s="1"/>
  <c r="H164" i="3"/>
  <c r="Q164" i="3"/>
  <c r="N164" i="3"/>
  <c r="R201" i="3"/>
  <c r="H200" i="3"/>
  <c r="Q200" i="3"/>
  <c r="N200" i="3" s="1"/>
  <c r="H192" i="3"/>
  <c r="N192" i="3"/>
  <c r="Q187" i="3"/>
  <c r="N187" i="3"/>
  <c r="H187" i="3"/>
  <c r="Q183" i="3"/>
  <c r="N183" i="3" s="1"/>
  <c r="H183" i="3"/>
  <c r="R157" i="3"/>
  <c r="H147" i="3"/>
  <c r="Q147" i="3"/>
  <c r="N147" i="3"/>
  <c r="H139" i="3"/>
  <c r="Q139" i="3"/>
  <c r="N139" i="3" s="1"/>
  <c r="H89" i="3"/>
  <c r="Q89" i="3"/>
  <c r="N89" i="3"/>
  <c r="H196" i="3"/>
  <c r="Q196" i="3"/>
  <c r="N196" i="3"/>
  <c r="H143" i="3"/>
  <c r="Q143" i="3"/>
  <c r="N143" i="3" s="1"/>
  <c r="H172" i="3"/>
  <c r="Q172" i="3"/>
  <c r="N172" i="3"/>
  <c r="Q171" i="3"/>
  <c r="N171" i="3"/>
  <c r="H171" i="3"/>
  <c r="H156" i="3"/>
  <c r="Q156" i="3"/>
  <c r="N156" i="3"/>
  <c r="H180" i="3"/>
  <c r="Q180" i="3"/>
  <c r="N180" i="3" s="1"/>
  <c r="H168" i="3"/>
  <c r="Q168" i="3"/>
  <c r="N168" i="3"/>
  <c r="Q160" i="3"/>
  <c r="N160" i="3" s="1"/>
  <c r="H142" i="3"/>
  <c r="H114" i="3"/>
  <c r="Q114" i="3"/>
  <c r="N114" i="3" s="1"/>
  <c r="Q113" i="3"/>
  <c r="N113" i="3" s="1"/>
  <c r="H113" i="3"/>
  <c r="H176" i="3"/>
  <c r="Q176" i="3"/>
  <c r="N176" i="3" s="1"/>
  <c r="H151" i="3"/>
  <c r="Q151" i="3"/>
  <c r="N151" i="3" s="1"/>
  <c r="H109" i="3"/>
  <c r="Q109" i="3"/>
  <c r="N109" i="3" s="1"/>
  <c r="H184" i="3"/>
  <c r="N184" i="3"/>
  <c r="H179" i="3"/>
  <c r="H167" i="3"/>
  <c r="H159" i="3"/>
  <c r="Q133" i="3"/>
  <c r="N133" i="3" s="1"/>
  <c r="H133" i="3"/>
  <c r="Q152" i="3"/>
  <c r="N152" i="3"/>
  <c r="H141" i="3"/>
  <c r="R133" i="3"/>
  <c r="H126" i="3"/>
  <c r="Q126" i="3"/>
  <c r="N126" i="3" s="1"/>
  <c r="H122" i="3"/>
  <c r="Q122" i="3"/>
  <c r="N122" i="3"/>
  <c r="H117" i="3"/>
  <c r="R109" i="3"/>
  <c r="H99" i="3"/>
  <c r="Q99" i="3"/>
  <c r="N99" i="3" s="1"/>
  <c r="H138" i="3"/>
  <c r="H130" i="3"/>
  <c r="R129" i="3"/>
  <c r="H110" i="3"/>
  <c r="Q110" i="3"/>
  <c r="N110" i="3" s="1"/>
  <c r="H87" i="3"/>
  <c r="Q87" i="3"/>
  <c r="N87" i="3"/>
  <c r="H81" i="3"/>
  <c r="Q81" i="3"/>
  <c r="N81" i="3" s="1"/>
  <c r="R137" i="3"/>
  <c r="H118" i="3"/>
  <c r="Q118" i="3"/>
  <c r="N118" i="3" s="1"/>
  <c r="R99" i="3"/>
  <c r="R81" i="3"/>
  <c r="H108" i="3"/>
  <c r="R97" i="3"/>
  <c r="R95" i="3"/>
  <c r="R85" i="3"/>
  <c r="R83" i="3"/>
  <c r="R79" i="3"/>
  <c r="R107" i="3"/>
  <c r="R101" i="3"/>
  <c r="R93" i="3"/>
  <c r="Q70" i="3"/>
  <c r="N70" i="3"/>
  <c r="K4" i="3"/>
  <c r="K5" i="3"/>
  <c r="Q5" i="3" s="1"/>
  <c r="K6" i="3"/>
  <c r="K7" i="3"/>
  <c r="Q7" i="3" s="1"/>
  <c r="K8" i="3"/>
  <c r="K9" i="3"/>
  <c r="Q9" i="3" s="1"/>
  <c r="K10" i="3"/>
  <c r="K11" i="3"/>
  <c r="Q11" i="3" s="1"/>
  <c r="K12" i="3"/>
  <c r="K13" i="3"/>
  <c r="Q13" i="3" s="1"/>
  <c r="K14" i="3"/>
  <c r="K15" i="3"/>
  <c r="Q15" i="3" s="1"/>
  <c r="K16" i="3"/>
  <c r="K17" i="3"/>
  <c r="Q17" i="3" s="1"/>
  <c r="K18" i="3"/>
  <c r="K19" i="3"/>
  <c r="K20" i="3"/>
  <c r="K21" i="3"/>
  <c r="K22" i="3"/>
  <c r="K23" i="3"/>
  <c r="K24" i="3"/>
  <c r="K25" i="3"/>
  <c r="K26" i="3"/>
  <c r="K27" i="3"/>
  <c r="K28" i="3"/>
  <c r="K29" i="3"/>
  <c r="Q29" i="3" s="1"/>
  <c r="K30" i="3"/>
  <c r="K31" i="3"/>
  <c r="Q31" i="3" s="1"/>
  <c r="K32" i="3"/>
  <c r="K33" i="3"/>
  <c r="Q33" i="3" s="1"/>
  <c r="K34" i="3"/>
  <c r="K35" i="3"/>
  <c r="Q35" i="3" s="1"/>
  <c r="K36" i="3"/>
  <c r="K37" i="3"/>
  <c r="K38" i="3"/>
  <c r="K39" i="3"/>
  <c r="K40" i="3"/>
  <c r="K41" i="3"/>
  <c r="K42" i="3"/>
  <c r="Q42" i="3" s="1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Q55" i="3" s="1"/>
  <c r="K56" i="3"/>
  <c r="K57" i="3"/>
  <c r="K58" i="3"/>
  <c r="K59" i="3"/>
  <c r="K60" i="3"/>
  <c r="K61" i="3"/>
  <c r="K62" i="3"/>
  <c r="K63" i="3"/>
  <c r="K3" i="3"/>
  <c r="I37" i="3"/>
  <c r="H37" i="3"/>
  <c r="O37" i="3"/>
  <c r="Q37" i="3"/>
  <c r="N37" i="3" s="1"/>
  <c r="H38" i="3"/>
  <c r="I38" i="3"/>
  <c r="S38" i="3"/>
  <c r="Q38" i="3"/>
  <c r="N38" i="3"/>
  <c r="O38" i="3"/>
  <c r="I39" i="3"/>
  <c r="S39" i="3" s="1"/>
  <c r="O39" i="3"/>
  <c r="H40" i="3"/>
  <c r="I40" i="3"/>
  <c r="R40" i="3" s="1"/>
  <c r="O40" i="3"/>
  <c r="Q40" i="3"/>
  <c r="N40" i="3" s="1"/>
  <c r="I41" i="3"/>
  <c r="O41" i="3"/>
  <c r="H42" i="3"/>
  <c r="I42" i="3"/>
  <c r="S42" i="3" s="1"/>
  <c r="N42" i="3"/>
  <c r="O42" i="3"/>
  <c r="I43" i="3"/>
  <c r="R43" i="3" s="1"/>
  <c r="O43" i="3"/>
  <c r="H44" i="3"/>
  <c r="I44" i="3"/>
  <c r="R44" i="3" s="1"/>
  <c r="O44" i="3"/>
  <c r="Q44" i="3"/>
  <c r="N44" i="3" s="1"/>
  <c r="I45" i="3"/>
  <c r="S45" i="3" s="1"/>
  <c r="O45" i="3"/>
  <c r="H46" i="3"/>
  <c r="I46" i="3"/>
  <c r="S46" i="3" s="1"/>
  <c r="Q46" i="3"/>
  <c r="N46" i="3" s="1"/>
  <c r="O46" i="3"/>
  <c r="I47" i="3"/>
  <c r="S47" i="3"/>
  <c r="O47" i="3"/>
  <c r="R47" i="3" s="1"/>
  <c r="H48" i="3"/>
  <c r="I48" i="3"/>
  <c r="R48" i="3" s="1"/>
  <c r="O48" i="3"/>
  <c r="Q48" i="3"/>
  <c r="N48" i="3" s="1"/>
  <c r="I49" i="3"/>
  <c r="S49" i="3" s="1"/>
  <c r="O49" i="3"/>
  <c r="H50" i="3"/>
  <c r="I50" i="3"/>
  <c r="S50" i="3" s="1"/>
  <c r="Q50" i="3"/>
  <c r="N50" i="3"/>
  <c r="O50" i="3"/>
  <c r="I51" i="3"/>
  <c r="S51" i="3" s="1"/>
  <c r="O51" i="3"/>
  <c r="H52" i="3"/>
  <c r="I52" i="3"/>
  <c r="S52" i="3" s="1"/>
  <c r="O52" i="3"/>
  <c r="Q52" i="3"/>
  <c r="N52" i="3" s="1"/>
  <c r="I53" i="3"/>
  <c r="S53" i="3" s="1"/>
  <c r="O53" i="3"/>
  <c r="H54" i="3"/>
  <c r="I54" i="3"/>
  <c r="S54" i="3" s="1"/>
  <c r="Q54" i="3"/>
  <c r="N54" i="3"/>
  <c r="O54" i="3"/>
  <c r="I55" i="3"/>
  <c r="S55" i="3" s="1"/>
  <c r="H55" i="3"/>
  <c r="O55" i="3"/>
  <c r="H56" i="3"/>
  <c r="I56" i="3"/>
  <c r="S56" i="3"/>
  <c r="O56" i="3"/>
  <c r="Q56" i="3"/>
  <c r="N56" i="3" s="1"/>
  <c r="I57" i="3"/>
  <c r="R57" i="3" s="1"/>
  <c r="O57" i="3"/>
  <c r="H58" i="3"/>
  <c r="I58" i="3"/>
  <c r="S58" i="3" s="1"/>
  <c r="Q58" i="3"/>
  <c r="N58" i="3"/>
  <c r="O58" i="3"/>
  <c r="I59" i="3"/>
  <c r="R59" i="3" s="1"/>
  <c r="O59" i="3"/>
  <c r="H60" i="3"/>
  <c r="I60" i="3"/>
  <c r="S60" i="3" s="1"/>
  <c r="O60" i="3"/>
  <c r="R60" i="3" s="1"/>
  <c r="Q60" i="3"/>
  <c r="N60" i="3"/>
  <c r="I61" i="3"/>
  <c r="H61" i="3"/>
  <c r="O61" i="3"/>
  <c r="Q61" i="3"/>
  <c r="N61" i="3" s="1"/>
  <c r="H62" i="3"/>
  <c r="I62" i="3"/>
  <c r="S62" i="3"/>
  <c r="Q62" i="3"/>
  <c r="N62" i="3"/>
  <c r="O62" i="3"/>
  <c r="I63" i="3"/>
  <c r="S63" i="3" s="1"/>
  <c r="O63" i="3"/>
  <c r="O4" i="3"/>
  <c r="Q4" i="3"/>
  <c r="N4" i="3" s="1"/>
  <c r="O5" i="3"/>
  <c r="N5" i="3"/>
  <c r="O6" i="3"/>
  <c r="Q6" i="3"/>
  <c r="N6" i="3" s="1"/>
  <c r="O7" i="3"/>
  <c r="N7" i="3"/>
  <c r="O8" i="3"/>
  <c r="Q8" i="3"/>
  <c r="N8" i="3" s="1"/>
  <c r="O9" i="3"/>
  <c r="N9" i="3"/>
  <c r="O10" i="3"/>
  <c r="Q10" i="3"/>
  <c r="N10" i="3" s="1"/>
  <c r="O11" i="3"/>
  <c r="R11" i="3" s="1"/>
  <c r="N11" i="3"/>
  <c r="O12" i="3"/>
  <c r="Q12" i="3"/>
  <c r="N12" i="3" s="1"/>
  <c r="O13" i="3"/>
  <c r="N13" i="3"/>
  <c r="O14" i="3"/>
  <c r="Q14" i="3"/>
  <c r="N14" i="3" s="1"/>
  <c r="O15" i="3"/>
  <c r="R15" i="3" s="1"/>
  <c r="N15" i="3"/>
  <c r="O16" i="3"/>
  <c r="Q16" i="3"/>
  <c r="N16" i="3" s="1"/>
  <c r="O17" i="3"/>
  <c r="N17" i="3"/>
  <c r="O18" i="3"/>
  <c r="Q18" i="3"/>
  <c r="N18" i="3" s="1"/>
  <c r="O19" i="3"/>
  <c r="O20" i="3"/>
  <c r="Q20" i="3"/>
  <c r="N20" i="3" s="1"/>
  <c r="O21" i="3"/>
  <c r="O22" i="3"/>
  <c r="Q22" i="3"/>
  <c r="N22" i="3" s="1"/>
  <c r="O23" i="3"/>
  <c r="O24" i="3"/>
  <c r="Q24" i="3"/>
  <c r="N24" i="3" s="1"/>
  <c r="O25" i="3"/>
  <c r="O26" i="3"/>
  <c r="Q26" i="3"/>
  <c r="N26" i="3" s="1"/>
  <c r="O27" i="3"/>
  <c r="O28" i="3"/>
  <c r="Q28" i="3"/>
  <c r="N28" i="3" s="1"/>
  <c r="O29" i="3"/>
  <c r="N29" i="3"/>
  <c r="O30" i="3"/>
  <c r="Q30" i="3"/>
  <c r="N30" i="3" s="1"/>
  <c r="O31" i="3"/>
  <c r="R31" i="3" s="1"/>
  <c r="N31" i="3"/>
  <c r="O32" i="3"/>
  <c r="Q32" i="3"/>
  <c r="N32" i="3" s="1"/>
  <c r="O33" i="3"/>
  <c r="N33" i="3"/>
  <c r="O34" i="3"/>
  <c r="Q34" i="3"/>
  <c r="N34" i="3" s="1"/>
  <c r="O35" i="3"/>
  <c r="R35" i="3" s="1"/>
  <c r="N35" i="3"/>
  <c r="O36" i="3"/>
  <c r="Q36" i="3"/>
  <c r="N36" i="3" s="1"/>
  <c r="O3" i="3"/>
  <c r="I13" i="3"/>
  <c r="H13" i="3"/>
  <c r="I14" i="3"/>
  <c r="H14" i="3"/>
  <c r="I15" i="3"/>
  <c r="H15" i="3"/>
  <c r="I16" i="3"/>
  <c r="H16" i="3"/>
  <c r="I17" i="3"/>
  <c r="H17" i="3"/>
  <c r="I18" i="3"/>
  <c r="H18" i="3"/>
  <c r="I19" i="3"/>
  <c r="R19" i="3" s="1"/>
  <c r="S19" i="3"/>
  <c r="I20" i="3"/>
  <c r="R20" i="3" s="1"/>
  <c r="H20" i="3"/>
  <c r="I21" i="3"/>
  <c r="S21" i="3" s="1"/>
  <c r="I22" i="3"/>
  <c r="R22" i="3" s="1"/>
  <c r="H22" i="3"/>
  <c r="I23" i="3"/>
  <c r="S23" i="3" s="1"/>
  <c r="I24" i="3"/>
  <c r="R24" i="3" s="1"/>
  <c r="H24" i="3"/>
  <c r="I25" i="3"/>
  <c r="S25" i="3" s="1"/>
  <c r="I26" i="3"/>
  <c r="R26" i="3" s="1"/>
  <c r="H26" i="3"/>
  <c r="I27" i="3"/>
  <c r="S27" i="3" s="1"/>
  <c r="I28" i="3"/>
  <c r="R28" i="3" s="1"/>
  <c r="H28" i="3"/>
  <c r="I29" i="3"/>
  <c r="S29" i="3" s="1"/>
  <c r="H29" i="3"/>
  <c r="I30" i="3"/>
  <c r="R30" i="3" s="1"/>
  <c r="H30" i="3"/>
  <c r="I31" i="3"/>
  <c r="H31" i="3"/>
  <c r="I32" i="3"/>
  <c r="H32" i="3"/>
  <c r="I33" i="3"/>
  <c r="H33" i="3"/>
  <c r="I34" i="3"/>
  <c r="H34" i="3"/>
  <c r="I35" i="3"/>
  <c r="H35" i="3"/>
  <c r="I36" i="3"/>
  <c r="R36" i="3" s="1"/>
  <c r="H36" i="3"/>
  <c r="I4" i="3"/>
  <c r="I5" i="3"/>
  <c r="I6" i="3"/>
  <c r="I7" i="3"/>
  <c r="S7" i="3" s="1"/>
  <c r="I8" i="3"/>
  <c r="I9" i="3"/>
  <c r="I10" i="3"/>
  <c r="S10" i="3"/>
  <c r="I11" i="3"/>
  <c r="S11" i="3"/>
  <c r="I12" i="3"/>
  <c r="R12" i="3" s="1"/>
  <c r="I3" i="3"/>
  <c r="R3" i="3" s="1"/>
  <c r="H4" i="3"/>
  <c r="H5" i="3"/>
  <c r="H6" i="3"/>
  <c r="H7" i="3"/>
  <c r="H8" i="3"/>
  <c r="H9" i="3"/>
  <c r="H10" i="3"/>
  <c r="H11" i="3"/>
  <c r="H12" i="3"/>
  <c r="H3" i="3"/>
  <c r="S28" i="3"/>
  <c r="R29" i="3"/>
  <c r="T4" i="3"/>
  <c r="T6" i="3"/>
  <c r="T8" i="3"/>
  <c r="S3" i="3"/>
  <c r="S9" i="3"/>
  <c r="S5" i="3"/>
  <c r="S36" i="3"/>
  <c r="S34" i="3"/>
  <c r="R34" i="3"/>
  <c r="S30" i="3"/>
  <c r="S16" i="3"/>
  <c r="R16" i="3"/>
  <c r="S44" i="3"/>
  <c r="S43" i="3"/>
  <c r="S41" i="3"/>
  <c r="R32" i="3"/>
  <c r="S32" i="3"/>
  <c r="S26" i="3"/>
  <c r="S22" i="3"/>
  <c r="S18" i="3"/>
  <c r="R18" i="3"/>
  <c r="S14" i="3"/>
  <c r="R14" i="3"/>
  <c r="S59" i="3"/>
  <c r="S12" i="3"/>
  <c r="S8" i="3"/>
  <c r="R8" i="3"/>
  <c r="S4" i="3"/>
  <c r="R4" i="3"/>
  <c r="R62" i="3"/>
  <c r="R61" i="3"/>
  <c r="S61" i="3"/>
  <c r="R50" i="3"/>
  <c r="S48" i="3"/>
  <c r="R45" i="3"/>
  <c r="R7" i="3"/>
  <c r="S35" i="3"/>
  <c r="S33" i="3"/>
  <c r="R33" i="3"/>
  <c r="S31" i="3"/>
  <c r="R27" i="3"/>
  <c r="R23" i="3"/>
  <c r="S17" i="3"/>
  <c r="R17" i="3"/>
  <c r="S15" i="3"/>
  <c r="S13" i="3"/>
  <c r="R13" i="3"/>
  <c r="R52" i="3"/>
  <c r="R51" i="3"/>
  <c r="R38" i="3"/>
  <c r="R10" i="3"/>
  <c r="S6" i="3"/>
  <c r="R6" i="3"/>
  <c r="R56" i="3"/>
  <c r="R55" i="3"/>
  <c r="R42" i="3"/>
  <c r="R39" i="3"/>
  <c r="N55" i="3"/>
  <c r="T3" i="3"/>
  <c r="Q3" i="3"/>
  <c r="N3" i="3" s="1"/>
  <c r="A3" i="2"/>
  <c r="A4" i="2"/>
  <c r="A5" i="2"/>
  <c r="A6" i="2"/>
  <c r="AK6" i="2" s="1"/>
  <c r="AK74" i="2" s="1"/>
  <c r="AK244" i="2" s="1"/>
  <c r="A7" i="2"/>
  <c r="A8" i="2"/>
  <c r="A9" i="2"/>
  <c r="A10" i="2"/>
  <c r="A384" i="2" s="1"/>
  <c r="A11" i="2"/>
  <c r="A12" i="2"/>
  <c r="A13" i="2"/>
  <c r="A14" i="2"/>
  <c r="AK14" i="2" s="1"/>
  <c r="AK184" i="2" s="1"/>
  <c r="A15" i="2"/>
  <c r="A16" i="2"/>
  <c r="A17" i="2"/>
  <c r="A18" i="2"/>
  <c r="AL18" i="2" s="1"/>
  <c r="AL86" i="2" s="1"/>
  <c r="AL256" i="2" s="1"/>
  <c r="A19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2" i="2"/>
  <c r="AM2" i="2" s="1"/>
  <c r="AM138" i="2" s="1"/>
  <c r="A152" i="2"/>
  <c r="A254" i="2"/>
  <c r="A186" i="2"/>
  <c r="A84" i="2"/>
  <c r="A250" i="2"/>
  <c r="A216" i="2"/>
  <c r="A114" i="2"/>
  <c r="A80" i="2"/>
  <c r="A42" i="2"/>
  <c r="A212" i="2"/>
  <c r="A178" i="2"/>
  <c r="A76" i="2"/>
  <c r="A140" i="2"/>
  <c r="A208" i="2"/>
  <c r="A174" i="2"/>
  <c r="A53" i="2"/>
  <c r="A257" i="2"/>
  <c r="A223" i="2"/>
  <c r="A155" i="2"/>
  <c r="A121" i="2"/>
  <c r="A87" i="2"/>
  <c r="A253" i="2"/>
  <c r="A219" i="2"/>
  <c r="A185" i="2"/>
  <c r="A117" i="2"/>
  <c r="A83" i="2"/>
  <c r="A45" i="2"/>
  <c r="A215" i="2"/>
  <c r="A181" i="2"/>
  <c r="A147" i="2"/>
  <c r="A79" i="2"/>
  <c r="A41" i="2"/>
  <c r="A245" i="2"/>
  <c r="A177" i="2"/>
  <c r="A143" i="2"/>
  <c r="A109" i="2"/>
  <c r="A37" i="2"/>
  <c r="A241" i="2"/>
  <c r="A207" i="2"/>
  <c r="A139" i="2"/>
  <c r="A105" i="2"/>
  <c r="A71" i="2"/>
  <c r="A48" i="2"/>
  <c r="A184" i="2"/>
  <c r="A252" i="2"/>
  <c r="A218" i="2"/>
  <c r="A150" i="2"/>
  <c r="A116" i="2"/>
  <c r="A82" i="2"/>
  <c r="A44" i="2"/>
  <c r="A146" i="2"/>
  <c r="A248" i="2"/>
  <c r="A214" i="2"/>
  <c r="A180" i="2"/>
  <c r="A78" i="2"/>
  <c r="A112" i="2"/>
  <c r="A40" i="2"/>
  <c r="A176" i="2"/>
  <c r="A244" i="2"/>
  <c r="A210" i="2"/>
  <c r="A142" i="2"/>
  <c r="A108" i="2"/>
  <c r="A74" i="2"/>
  <c r="A36" i="2"/>
  <c r="U417" i="3"/>
  <c r="Y417" i="3" s="1"/>
  <c r="U457" i="3"/>
  <c r="Y457" i="3" s="1"/>
  <c r="U394" i="3"/>
  <c r="Y394" i="3" s="1"/>
  <c r="U438" i="3"/>
  <c r="Y438" i="3" s="1"/>
  <c r="U399" i="3"/>
  <c r="Y399" i="3" s="1"/>
  <c r="U443" i="3"/>
  <c r="Y443" i="3" s="1"/>
  <c r="U468" i="3"/>
  <c r="Y468" i="3" s="1"/>
  <c r="U460" i="3"/>
  <c r="Y460" i="3" s="1"/>
  <c r="A172" i="2"/>
  <c r="A138" i="2"/>
  <c r="A240" i="2"/>
  <c r="A206" i="2"/>
  <c r="A104" i="2"/>
  <c r="A70" i="2"/>
  <c r="A52" i="2"/>
  <c r="A256" i="2"/>
  <c r="A222" i="2"/>
  <c r="A154" i="2"/>
  <c r="A188" i="2"/>
  <c r="A120" i="2"/>
  <c r="A86" i="2"/>
  <c r="A153" i="2"/>
  <c r="AC33" i="2"/>
  <c r="AC203" i="2" s="1"/>
  <c r="AX33" i="2"/>
  <c r="AX203" i="2" s="1"/>
  <c r="AP33" i="2"/>
  <c r="AR33" i="2"/>
  <c r="AR101" i="2" s="1"/>
  <c r="AR271" i="2" s="1"/>
  <c r="AE33" i="2"/>
  <c r="AE101" i="2" s="1"/>
  <c r="AE271" i="2" s="1"/>
  <c r="AD33" i="2"/>
  <c r="AD203" i="2" s="1"/>
  <c r="AS33" i="2"/>
  <c r="AB33" i="2"/>
  <c r="AB203" i="2" s="1"/>
  <c r="AU33" i="2"/>
  <c r="AU203" i="2" s="1"/>
  <c r="BE33" i="2"/>
  <c r="BE101" i="2" s="1"/>
  <c r="BE271" i="2" s="1"/>
  <c r="AK33" i="2"/>
  <c r="AK203" i="2" s="1"/>
  <c r="BB33" i="2"/>
  <c r="AV33" i="2"/>
  <c r="AM33" i="2"/>
  <c r="AM67" i="2" s="1"/>
  <c r="AB97" i="2"/>
  <c r="AB267" i="2" s="1"/>
  <c r="AB199" i="2"/>
  <c r="AT92" i="2"/>
  <c r="AT262" i="2" s="1"/>
  <c r="AT194" i="2"/>
  <c r="AR196" i="2"/>
  <c r="AC97" i="2"/>
  <c r="AC267" i="2" s="1"/>
  <c r="AC199" i="2"/>
  <c r="AI98" i="2"/>
  <c r="AI268" i="2" s="1"/>
  <c r="AI200" i="2"/>
  <c r="AF98" i="2"/>
  <c r="AF268" i="2" s="1"/>
  <c r="AF200" i="2"/>
  <c r="AS89" i="2"/>
  <c r="AS259" i="2" s="1"/>
  <c r="AS191" i="2"/>
  <c r="AQ193" i="2"/>
  <c r="AR88" i="2"/>
  <c r="AR258" i="2" s="1"/>
  <c r="AR190" i="2"/>
  <c r="AY88" i="2"/>
  <c r="AY258" i="2" s="1"/>
  <c r="AY190" i="2"/>
  <c r="AY89" i="2"/>
  <c r="AY259" i="2" s="1"/>
  <c r="AY191" i="2"/>
  <c r="AD95" i="2"/>
  <c r="AD265" i="2" s="1"/>
  <c r="AD197" i="2"/>
  <c r="AK90" i="2"/>
  <c r="AK260" i="2" s="1"/>
  <c r="AK192" i="2"/>
  <c r="AC92" i="2"/>
  <c r="AC262" i="2" s="1"/>
  <c r="AC194" i="2"/>
  <c r="AJ91" i="2"/>
  <c r="AJ261" i="2" s="1"/>
  <c r="AJ193" i="2"/>
  <c r="AC90" i="2"/>
  <c r="AC260" i="2" s="1"/>
  <c r="AC192" i="2"/>
  <c r="BD197" i="2"/>
  <c r="AT88" i="2"/>
  <c r="AT258" i="2" s="1"/>
  <c r="AT190" i="2"/>
  <c r="AB100" i="2"/>
  <c r="AB270" i="2" s="1"/>
  <c r="AB202" i="2"/>
  <c r="AV95" i="2"/>
  <c r="AV265" i="2" s="1"/>
  <c r="AV197" i="2"/>
  <c r="BD91" i="2"/>
  <c r="BD261" i="2" s="1"/>
  <c r="BD193" i="2"/>
  <c r="AG99" i="2"/>
  <c r="AG201" i="2"/>
  <c r="AO93" i="2"/>
  <c r="AO263" i="2" s="1"/>
  <c r="BA88" i="2"/>
  <c r="BA258" i="2" s="1"/>
  <c r="BA190" i="2"/>
  <c r="AI99" i="2"/>
  <c r="AI201" i="2"/>
  <c r="AY90" i="2"/>
  <c r="AY260" i="2" s="1"/>
  <c r="AY192" i="2"/>
  <c r="AC95" i="2"/>
  <c r="AC265" i="2" s="1"/>
  <c r="AC197" i="2"/>
  <c r="AZ90" i="2"/>
  <c r="AZ260" i="2" s="1"/>
  <c r="AZ192" i="2"/>
  <c r="AI91" i="2"/>
  <c r="AI261" i="2" s="1"/>
  <c r="AI193" i="2"/>
  <c r="AR90" i="2"/>
  <c r="AR192" i="2"/>
  <c r="AL90" i="2"/>
  <c r="AL192" i="2"/>
  <c r="AD92" i="2"/>
  <c r="AD194" i="2"/>
  <c r="AJ95" i="2"/>
  <c r="AJ197" i="2"/>
  <c r="AW193" i="2"/>
  <c r="AC99" i="2"/>
  <c r="AC269" i="2" s="1"/>
  <c r="AC201" i="2"/>
  <c r="AH95" i="2"/>
  <c r="AH265" i="2" s="1"/>
  <c r="AH197" i="2"/>
  <c r="AL94" i="2"/>
  <c r="AL264" i="2" s="1"/>
  <c r="AL196" i="2"/>
  <c r="AU88" i="2"/>
  <c r="AU258" i="2" s="1"/>
  <c r="AU190" i="2"/>
  <c r="AJ90" i="2"/>
  <c r="AJ260" i="2" s="1"/>
  <c r="AJ192" i="2"/>
  <c r="AB92" i="2"/>
  <c r="AB262" i="2" s="1"/>
  <c r="AB194" i="2"/>
  <c r="BE90" i="2"/>
  <c r="BE260" i="2" s="1"/>
  <c r="AW88" i="2"/>
  <c r="AW258" i="2" s="1"/>
  <c r="AW190" i="2"/>
  <c r="BD88" i="2"/>
  <c r="BD258" i="2" s="1"/>
  <c r="BD190" i="2"/>
  <c r="AT94" i="2"/>
  <c r="AT264" i="2" s="1"/>
  <c r="AT196" i="2"/>
  <c r="AI100" i="2"/>
  <c r="AI270" i="2" s="1"/>
  <c r="AI202" i="2"/>
  <c r="AI95" i="2"/>
  <c r="AI265" i="2" s="1"/>
  <c r="AI197" i="2"/>
  <c r="AP96" i="2"/>
  <c r="AP266" i="2" s="1"/>
  <c r="AR95" i="2"/>
  <c r="AR265" i="2" s="1"/>
  <c r="AR197" i="2"/>
  <c r="AM88" i="2"/>
  <c r="AM258" i="2" s="1"/>
  <c r="AM190" i="2"/>
  <c r="BB92" i="2"/>
  <c r="BB262" i="2" s="1"/>
  <c r="BB194" i="2"/>
  <c r="AJ88" i="2"/>
  <c r="AJ258" i="2" s="1"/>
  <c r="AJ190" i="2"/>
  <c r="AO193" i="2"/>
  <c r="AU91" i="2"/>
  <c r="AU261" i="2" s="1"/>
  <c r="AB99" i="2"/>
  <c r="AB201" i="2"/>
  <c r="AE91" i="2"/>
  <c r="AE261" i="2" s="1"/>
  <c r="AE193" i="2"/>
  <c r="AM90" i="2"/>
  <c r="AM260" i="2" s="1"/>
  <c r="AM192" i="2"/>
  <c r="AR91" i="2"/>
  <c r="AR261" i="2" s="1"/>
  <c r="AR193" i="2"/>
  <c r="AG100" i="2"/>
  <c r="AG270" i="2" s="1"/>
  <c r="AG202" i="2"/>
  <c r="BB94" i="2"/>
  <c r="BB264" i="2" s="1"/>
  <c r="BB196" i="2"/>
  <c r="AC91" i="2"/>
  <c r="AC261" i="2" s="1"/>
  <c r="AC193" i="2"/>
  <c r="AC88" i="2"/>
  <c r="AC258" i="2" s="1"/>
  <c r="AC190" i="2"/>
  <c r="AL92" i="2"/>
  <c r="AL194" i="2"/>
  <c r="AC94" i="2"/>
  <c r="AC264" i="2" s="1"/>
  <c r="AC196" i="2"/>
  <c r="AU92" i="2"/>
  <c r="AU262" i="2" s="1"/>
  <c r="AG91" i="2"/>
  <c r="AG261" i="2" s="1"/>
  <c r="AG193" i="2"/>
  <c r="AB88" i="2"/>
  <c r="AB258" i="2" s="1"/>
  <c r="AB190" i="2"/>
  <c r="AQ90" i="2"/>
  <c r="AQ260" i="2" s="1"/>
  <c r="AG88" i="2"/>
  <c r="AG258" i="2" s="1"/>
  <c r="AG190" i="2"/>
  <c r="BA89" i="2"/>
  <c r="BA191" i="2"/>
  <c r="AK91" i="2"/>
  <c r="AK261" i="2" s="1"/>
  <c r="AK193" i="2"/>
  <c r="AI92" i="2"/>
  <c r="AI262" i="2" s="1"/>
  <c r="AI194" i="2"/>
  <c r="AD88" i="2"/>
  <c r="AD258" i="2" s="1"/>
  <c r="AD190" i="2"/>
  <c r="AB94" i="2"/>
  <c r="AB196" i="2"/>
  <c r="BB193" i="2"/>
  <c r="AH100" i="2"/>
  <c r="AH270" i="2" s="1"/>
  <c r="AH202" i="2"/>
  <c r="AG97" i="2"/>
  <c r="AG267" i="2" s="1"/>
  <c r="AG199" i="2"/>
  <c r="BB88" i="2"/>
  <c r="BB258" i="2" s="1"/>
  <c r="BB190" i="2"/>
  <c r="AY91" i="2"/>
  <c r="AY261" i="2" s="1"/>
  <c r="AG96" i="2"/>
  <c r="AG266" i="2" s="1"/>
  <c r="AG198" i="2"/>
  <c r="AF90" i="2"/>
  <c r="AF260" i="2" s="1"/>
  <c r="AF192" i="2"/>
  <c r="AH88" i="2"/>
  <c r="AH258" i="2" s="1"/>
  <c r="AH190" i="2"/>
  <c r="AD90" i="2"/>
  <c r="AD192" i="2"/>
  <c r="BC192" i="2"/>
  <c r="AE92" i="2"/>
  <c r="AE194" i="2"/>
  <c r="BC89" i="2"/>
  <c r="BC259" i="2" s="1"/>
  <c r="BC191" i="2"/>
  <c r="AF95" i="2"/>
  <c r="AF265" i="2" s="1"/>
  <c r="AF197" i="2"/>
  <c r="AN91" i="2"/>
  <c r="AN261" i="2" s="1"/>
  <c r="AN193" i="2"/>
  <c r="AI93" i="2"/>
  <c r="AI195" i="2"/>
  <c r="AE95" i="2"/>
  <c r="AE265" i="2" s="1"/>
  <c r="AE197" i="2"/>
  <c r="BE91" i="2"/>
  <c r="BE261" i="2" s="1"/>
  <c r="AT90" i="2"/>
  <c r="AT260" i="2" s="1"/>
  <c r="AT192" i="2"/>
  <c r="AF88" i="2"/>
  <c r="AF258" i="2" s="1"/>
  <c r="AF190" i="2"/>
  <c r="AB90" i="2"/>
  <c r="AB192" i="2"/>
  <c r="BA90" i="2"/>
  <c r="BA260" i="2" s="1"/>
  <c r="BA192" i="2"/>
  <c r="AP193" i="2"/>
  <c r="AH99" i="2"/>
  <c r="AH269" i="2" s="1"/>
  <c r="AH201" i="2"/>
  <c r="AH91" i="2"/>
  <c r="AH193" i="2"/>
  <c r="AV89" i="2"/>
  <c r="AV259" i="2" s="1"/>
  <c r="AV191" i="2"/>
  <c r="BA193" i="2"/>
  <c r="AF99" i="2"/>
  <c r="AF269" i="2" s="1"/>
  <c r="AF201" i="2"/>
  <c r="BC193" i="2"/>
  <c r="AI97" i="2"/>
  <c r="AI267" i="2" s="1"/>
  <c r="AI199" i="2"/>
  <c r="AZ88" i="2"/>
  <c r="AZ190" i="2"/>
  <c r="AE100" i="2"/>
  <c r="AE202" i="2"/>
  <c r="AS193" i="2"/>
  <c r="AD100" i="2"/>
  <c r="AD270" i="2" s="1"/>
  <c r="AD202" i="2"/>
  <c r="AE89" i="2"/>
  <c r="AE259" i="2" s="1"/>
  <c r="AE191" i="2"/>
  <c r="AO90" i="2"/>
  <c r="AO192" i="2"/>
  <c r="BC92" i="2"/>
  <c r="BC262" i="2" s="1"/>
  <c r="AF100" i="2"/>
  <c r="AF270" i="2" s="1"/>
  <c r="AF202" i="2"/>
  <c r="AQ88" i="2"/>
  <c r="AQ190" i="2"/>
  <c r="AD99" i="2"/>
  <c r="AD269" i="2" s="1"/>
  <c r="AD201" i="2"/>
  <c r="AE90" i="2"/>
  <c r="AE260" i="2" s="1"/>
  <c r="AE192" i="2"/>
  <c r="AV91" i="2"/>
  <c r="AV261" i="2" s="1"/>
  <c r="AV193" i="2"/>
  <c r="AM193" i="2"/>
  <c r="BB197" i="2"/>
  <c r="AS88" i="2"/>
  <c r="AS258" i="2" s="1"/>
  <c r="AS190" i="2"/>
  <c r="AD97" i="2"/>
  <c r="AD267" i="2" s="1"/>
  <c r="AD199" i="2"/>
  <c r="AP92" i="2"/>
  <c r="AP262" i="2" s="1"/>
  <c r="AP194" i="2"/>
  <c r="AN88" i="2"/>
  <c r="AN190" i="2"/>
  <c r="AD91" i="2"/>
  <c r="AD193" i="2"/>
  <c r="BB90" i="2"/>
  <c r="BB260" i="2" s="1"/>
  <c r="BB192" i="2"/>
  <c r="AM89" i="2"/>
  <c r="AM259" i="2" s="1"/>
  <c r="AM191" i="2"/>
  <c r="AH94" i="2"/>
  <c r="AH264" i="2" s="1"/>
  <c r="AH196" i="2"/>
  <c r="AE94" i="2"/>
  <c r="AE264" i="2" s="1"/>
  <c r="AE196" i="2"/>
  <c r="AZ93" i="2"/>
  <c r="AZ263" i="2" s="1"/>
  <c r="AZ195" i="2"/>
  <c r="BD89" i="2"/>
  <c r="BD259" i="2" s="1"/>
  <c r="BD191" i="2"/>
  <c r="AT89" i="2"/>
  <c r="AT191" i="2"/>
  <c r="AH92" i="2"/>
  <c r="AH194" i="2"/>
  <c r="AZ91" i="2"/>
  <c r="AZ193" i="2"/>
  <c r="AP90" i="2"/>
  <c r="AP260" i="2" s="1"/>
  <c r="AP192" i="2"/>
  <c r="BC88" i="2"/>
  <c r="BC258" i="2" s="1"/>
  <c r="BC190" i="2"/>
  <c r="AO88" i="2"/>
  <c r="AO258" i="2" s="1"/>
  <c r="AO190" i="2"/>
  <c r="AE99" i="2"/>
  <c r="AE269" i="2" s="1"/>
  <c r="AE201" i="2"/>
  <c r="AZ95" i="2"/>
  <c r="AZ265" i="2" s="1"/>
  <c r="AZ197" i="2"/>
  <c r="AF96" i="2"/>
  <c r="AF266" i="2" s="1"/>
  <c r="AF198" i="2"/>
  <c r="AN90" i="2"/>
  <c r="AN260" i="2" s="1"/>
  <c r="AN192" i="2"/>
  <c r="BE88" i="2"/>
  <c r="BE258" i="2" s="1"/>
  <c r="BE190" i="2"/>
  <c r="AG90" i="2"/>
  <c r="AG192" i="2"/>
  <c r="AE88" i="2"/>
  <c r="AE190" i="2"/>
  <c r="AT96" i="2"/>
  <c r="AT266" i="2" s="1"/>
  <c r="AX90" i="2"/>
  <c r="AX260" i="2" s="1"/>
  <c r="AX192" i="2"/>
  <c r="AF89" i="2"/>
  <c r="AF259" i="2" s="1"/>
  <c r="AF191" i="2"/>
  <c r="AN95" i="2"/>
  <c r="AN265" i="2" s="1"/>
  <c r="AN197" i="2"/>
  <c r="AG95" i="2"/>
  <c r="AG265" i="2" s="1"/>
  <c r="AG197" i="2"/>
  <c r="AC96" i="2"/>
  <c r="AC266" i="2" s="1"/>
  <c r="AC198" i="2"/>
  <c r="AI96" i="2"/>
  <c r="AI266" i="2" s="1"/>
  <c r="AI198" i="2"/>
  <c r="AW90" i="2"/>
  <c r="AW260" i="2" s="1"/>
  <c r="AW192" i="2"/>
  <c r="AI88" i="2"/>
  <c r="AI258" i="2" s="1"/>
  <c r="AI190" i="2"/>
  <c r="AR93" i="2"/>
  <c r="AR195" i="2"/>
  <c r="AL91" i="2"/>
  <c r="AL261" i="2" s="1"/>
  <c r="AL193" i="2"/>
  <c r="AX94" i="2"/>
  <c r="AX264" i="2" s="1"/>
  <c r="AX196" i="2"/>
  <c r="AC100" i="2"/>
  <c r="AC270" i="2" s="1"/>
  <c r="AC202" i="2"/>
  <c r="AB91" i="2"/>
  <c r="AB193" i="2"/>
  <c r="AY198" i="2"/>
  <c r="AH90" i="2"/>
  <c r="AH260" i="2" s="1"/>
  <c r="AH192" i="2"/>
  <c r="AD96" i="2"/>
  <c r="AD266" i="2" s="1"/>
  <c r="AD198" i="2"/>
  <c r="AS90" i="2"/>
  <c r="AS260" i="2" s="1"/>
  <c r="AS192" i="2"/>
  <c r="AI90" i="2"/>
  <c r="AI192" i="2"/>
  <c r="B88" i="2"/>
  <c r="B258" i="2" s="1"/>
  <c r="B190" i="2"/>
  <c r="B94" i="2"/>
  <c r="B196" i="2"/>
  <c r="B99" i="2"/>
  <c r="B269" i="2" s="1"/>
  <c r="B201" i="2"/>
  <c r="B90" i="2"/>
  <c r="B192" i="2"/>
  <c r="B96" i="2"/>
  <c r="B266" i="2" s="1"/>
  <c r="B198" i="2"/>
  <c r="B91" i="2"/>
  <c r="B261" i="2" s="1"/>
  <c r="B193" i="2"/>
  <c r="AT58" i="2"/>
  <c r="AC63" i="2"/>
  <c r="AI64" i="2"/>
  <c r="AF64" i="2"/>
  <c r="AS55" i="2"/>
  <c r="AQ57" i="2"/>
  <c r="AR54" i="2"/>
  <c r="AY54" i="2"/>
  <c r="AY55" i="2"/>
  <c r="AD61" i="2"/>
  <c r="AK56" i="2"/>
  <c r="AC58" i="2"/>
  <c r="AJ57" i="2"/>
  <c r="AC56" i="2"/>
  <c r="AT54" i="2"/>
  <c r="AB66" i="2"/>
  <c r="AV61" i="2"/>
  <c r="BD57" i="2"/>
  <c r="AG65" i="2"/>
  <c r="BA54" i="2"/>
  <c r="AI65" i="2"/>
  <c r="AY56" i="2"/>
  <c r="AC61" i="2"/>
  <c r="AZ56" i="2"/>
  <c r="AI57" i="2"/>
  <c r="AR56" i="2"/>
  <c r="AL56" i="2"/>
  <c r="AD58" i="2"/>
  <c r="AJ61" i="2"/>
  <c r="AW57" i="2"/>
  <c r="AC65" i="2"/>
  <c r="AH61" i="2"/>
  <c r="AL60" i="2"/>
  <c r="AU54" i="2"/>
  <c r="AJ56" i="2"/>
  <c r="AB58" i="2"/>
  <c r="BE56" i="2"/>
  <c r="AW54" i="2"/>
  <c r="B54" i="2"/>
  <c r="BD54" i="2"/>
  <c r="AN54" i="2"/>
  <c r="AI66" i="2"/>
  <c r="AD57" i="2"/>
  <c r="B65" i="2"/>
  <c r="AI61" i="2"/>
  <c r="AP62" i="2"/>
  <c r="AR61" i="2"/>
  <c r="AM54" i="2"/>
  <c r="BB58" i="2"/>
  <c r="AJ54" i="2"/>
  <c r="AO57" i="2"/>
  <c r="AU57" i="2"/>
  <c r="AB65" i="2"/>
  <c r="AE57" i="2"/>
  <c r="AM56" i="2"/>
  <c r="AR57" i="2"/>
  <c r="AG66" i="2"/>
  <c r="BB60" i="2"/>
  <c r="AC57" i="2"/>
  <c r="AC54" i="2"/>
  <c r="AK59" i="2"/>
  <c r="B60" i="2"/>
  <c r="AL58" i="2"/>
  <c r="AC60" i="2"/>
  <c r="AU58" i="2"/>
  <c r="AG57" i="2"/>
  <c r="AB54" i="2"/>
  <c r="AG54" i="2"/>
  <c r="BA55" i="2"/>
  <c r="AK57" i="2"/>
  <c r="AI58" i="2"/>
  <c r="AD54" i="2"/>
  <c r="AB60" i="2"/>
  <c r="AH66" i="2"/>
  <c r="AM55" i="2"/>
  <c r="AG63" i="2"/>
  <c r="BB54" i="2"/>
  <c r="AY57" i="2"/>
  <c r="AG62" i="2"/>
  <c r="AF56" i="2"/>
  <c r="AH54" i="2"/>
  <c r="AD56" i="2"/>
  <c r="BC56" i="2"/>
  <c r="AE58" i="2"/>
  <c r="BC55" i="2"/>
  <c r="AF61" i="2"/>
  <c r="AN57" i="2"/>
  <c r="AI59" i="2"/>
  <c r="AE61" i="2"/>
  <c r="BE61" i="2"/>
  <c r="AT56" i="2"/>
  <c r="AF54" i="2"/>
  <c r="AB56" i="2"/>
  <c r="BA56" i="2"/>
  <c r="AP57" i="2"/>
  <c r="AH65" i="2"/>
  <c r="AH57" i="2"/>
  <c r="AV55" i="2"/>
  <c r="BA57" i="2"/>
  <c r="AF65" i="2"/>
  <c r="BC57" i="2"/>
  <c r="AI63" i="2"/>
  <c r="AZ54" i="2"/>
  <c r="AE66" i="2"/>
  <c r="AS57" i="2"/>
  <c r="AD66" i="2"/>
  <c r="AE55" i="2"/>
  <c r="AO56" i="2"/>
  <c r="BC58" i="2"/>
  <c r="AF66" i="2"/>
  <c r="AQ54" i="2"/>
  <c r="AD65" i="2"/>
  <c r="AE56" i="2"/>
  <c r="AV57" i="2"/>
  <c r="AM57" i="2"/>
  <c r="BB61" i="2"/>
  <c r="AS54" i="2"/>
  <c r="AD63" i="2"/>
  <c r="AP58" i="2"/>
  <c r="AY58" i="2"/>
  <c r="AT60" i="2"/>
  <c r="AB63" i="2"/>
  <c r="BB56" i="2"/>
  <c r="AH60" i="2"/>
  <c r="AE60" i="2"/>
  <c r="AZ59" i="2"/>
  <c r="BD55" i="2"/>
  <c r="AT55" i="2"/>
  <c r="AH58" i="2"/>
  <c r="AZ57" i="2"/>
  <c r="AP56" i="2"/>
  <c r="BC54" i="2"/>
  <c r="AO54" i="2"/>
  <c r="AE65" i="2"/>
  <c r="B56" i="2"/>
  <c r="AZ61" i="2"/>
  <c r="AF62" i="2"/>
  <c r="AN56" i="2"/>
  <c r="BE54" i="2"/>
  <c r="AM58" i="2"/>
  <c r="AX62" i="2"/>
  <c r="AG56" i="2"/>
  <c r="AE54" i="2"/>
  <c r="AX56" i="2"/>
  <c r="AF55" i="2"/>
  <c r="AN61" i="2"/>
  <c r="AG61" i="2"/>
  <c r="B62" i="2"/>
  <c r="AC62" i="2"/>
  <c r="AI62" i="2"/>
  <c r="AW56" i="2"/>
  <c r="AI54" i="2"/>
  <c r="AR59" i="2"/>
  <c r="AL57" i="2"/>
  <c r="AX60" i="2"/>
  <c r="AC66" i="2"/>
  <c r="AB57" i="2"/>
  <c r="AT57" i="2"/>
  <c r="AY62" i="2"/>
  <c r="AH56" i="2"/>
  <c r="AD62" i="2"/>
  <c r="B57" i="2"/>
  <c r="AS56" i="2"/>
  <c r="AI56" i="2"/>
  <c r="AB11" i="3"/>
  <c r="AB13" i="3"/>
  <c r="AB14" i="3"/>
  <c r="AB15" i="3"/>
  <c r="AI33" i="2"/>
  <c r="AI101" i="2" s="1"/>
  <c r="AI271" i="2" s="1"/>
  <c r="AN33" i="2"/>
  <c r="AN203" i="2" s="1"/>
  <c r="AH33" i="2"/>
  <c r="AH203" i="2" s="1"/>
  <c r="AJ33" i="2"/>
  <c r="BA33" i="2"/>
  <c r="BA101" i="2" s="1"/>
  <c r="BA271" i="2" s="1"/>
  <c r="AQ33" i="2"/>
  <c r="AQ101" i="2" s="1"/>
  <c r="AQ271" i="2" s="1"/>
  <c r="BC33" i="2"/>
  <c r="BC203" i="2" s="1"/>
  <c r="AY33" i="2"/>
  <c r="AF33" i="2"/>
  <c r="AF203" i="2" s="1"/>
  <c r="AZ33" i="2"/>
  <c r="AO33" i="2"/>
  <c r="AO203" i="2" s="1"/>
  <c r="BD33" i="2"/>
  <c r="BD101" i="2" s="1"/>
  <c r="BD271" i="2" s="1"/>
  <c r="AL33" i="2"/>
  <c r="AL101" i="2" s="1"/>
  <c r="B33" i="2"/>
  <c r="AG33" i="2"/>
  <c r="AG101" i="2" s="1"/>
  <c r="AG271" i="2" s="1"/>
  <c r="AT33" i="2"/>
  <c r="AW33" i="2"/>
  <c r="AW203" i="2" s="1"/>
  <c r="AC11" i="3"/>
  <c r="AD11" i="3"/>
  <c r="AA11" i="3"/>
  <c r="AC16" i="3"/>
  <c r="AD16" i="3"/>
  <c r="AA16" i="3"/>
  <c r="AC10" i="3"/>
  <c r="AD10" i="3"/>
  <c r="AA10" i="3"/>
  <c r="AC12" i="3"/>
  <c r="AD12" i="3"/>
  <c r="AA12" i="3"/>
  <c r="AC98" i="2"/>
  <c r="AC268" i="2" s="1"/>
  <c r="AC200" i="2"/>
  <c r="AC89" i="2"/>
  <c r="AC259" i="2" s="1"/>
  <c r="AC191" i="2"/>
  <c r="AH89" i="2"/>
  <c r="AH191" i="2"/>
  <c r="AG89" i="2"/>
  <c r="AG259" i="2" s="1"/>
  <c r="AG191" i="2"/>
  <c r="AI94" i="2"/>
  <c r="AI264" i="2" s="1"/>
  <c r="AI196" i="2"/>
  <c r="AE93" i="2"/>
  <c r="AE263" i="2" s="1"/>
  <c r="AE195" i="2"/>
  <c r="AU89" i="2"/>
  <c r="AU259" i="2" s="1"/>
  <c r="AU191" i="2"/>
  <c r="AD94" i="2"/>
  <c r="AD264" i="2" s="1"/>
  <c r="AD196" i="2"/>
  <c r="BE89" i="2"/>
  <c r="BE259" i="2" s="1"/>
  <c r="BE191" i="2"/>
  <c r="AX195" i="2"/>
  <c r="AG93" i="2"/>
  <c r="AG263" i="2" s="1"/>
  <c r="AG195" i="2"/>
  <c r="AG92" i="2"/>
  <c r="AG262" i="2" s="1"/>
  <c r="AG194" i="2"/>
  <c r="AV92" i="2"/>
  <c r="AV262" i="2" s="1"/>
  <c r="AS93" i="2"/>
  <c r="AB98" i="2"/>
  <c r="AB268" i="2" s="1"/>
  <c r="AB200" i="2"/>
  <c r="BC196" i="2"/>
  <c r="BB89" i="2"/>
  <c r="BB259" i="2" s="1"/>
  <c r="BB191" i="2"/>
  <c r="AP89" i="2"/>
  <c r="AP259" i="2" s="1"/>
  <c r="AP191" i="2"/>
  <c r="AF91" i="2"/>
  <c r="AF261" i="2" s="1"/>
  <c r="AF193" i="2"/>
  <c r="AS199" i="2"/>
  <c r="AX88" i="2"/>
  <c r="AX258" i="2" s="1"/>
  <c r="AX190" i="2"/>
  <c r="BD93" i="2"/>
  <c r="BD263" i="2" s="1"/>
  <c r="BD195" i="2"/>
  <c r="AE97" i="2"/>
  <c r="AE267" i="2" s="1"/>
  <c r="AE199" i="2"/>
  <c r="AP88" i="2"/>
  <c r="AP190" i="2"/>
  <c r="AV90" i="2"/>
  <c r="AV260" i="2" s="1"/>
  <c r="AV192" i="2"/>
  <c r="AF92" i="2"/>
  <c r="AF262" i="2" s="1"/>
  <c r="AF194" i="2"/>
  <c r="AF93" i="2"/>
  <c r="AF263" i="2" s="1"/>
  <c r="AF195" i="2"/>
  <c r="AL88" i="2"/>
  <c r="AL258" i="2" s="1"/>
  <c r="AL190" i="2"/>
  <c r="AX92" i="2"/>
  <c r="AX262" i="2" s="1"/>
  <c r="AX194" i="2"/>
  <c r="AH96" i="2"/>
  <c r="AH198" i="2"/>
  <c r="AX89" i="2"/>
  <c r="AX259" i="2" s="1"/>
  <c r="AX191" i="2"/>
  <c r="AD93" i="2"/>
  <c r="AD263" i="2" s="1"/>
  <c r="AD195" i="2"/>
  <c r="AF94" i="2"/>
  <c r="AF196" i="2"/>
  <c r="AE98" i="2"/>
  <c r="AE268" i="2" s="1"/>
  <c r="AE200" i="2"/>
  <c r="AG94" i="2"/>
  <c r="AG264" i="2" s="1"/>
  <c r="AG196" i="2"/>
  <c r="AW93" i="2"/>
  <c r="AW263" i="2" s="1"/>
  <c r="AB89" i="2"/>
  <c r="AB259" i="2" s="1"/>
  <c r="AB191" i="2"/>
  <c r="AB93" i="2"/>
  <c r="AB195" i="2"/>
  <c r="AD89" i="2"/>
  <c r="AD259" i="2" s="1"/>
  <c r="AD191" i="2"/>
  <c r="AB96" i="2"/>
  <c r="AB266" i="2" s="1"/>
  <c r="AB198" i="2"/>
  <c r="AP94" i="2"/>
  <c r="AP264" i="2" s="1"/>
  <c r="AP196" i="2"/>
  <c r="AO89" i="2"/>
  <c r="AO191" i="2"/>
  <c r="AV93" i="2"/>
  <c r="AV263" i="2" s="1"/>
  <c r="AV195" i="2"/>
  <c r="AK89" i="2"/>
  <c r="AK259" i="2" s="1"/>
  <c r="AK191" i="2"/>
  <c r="AV88" i="2"/>
  <c r="AV258" i="2" s="1"/>
  <c r="AV190" i="2"/>
  <c r="AH93" i="2"/>
  <c r="AH195" i="2"/>
  <c r="AG98" i="2"/>
  <c r="AG268" i="2" s="1"/>
  <c r="AG200" i="2"/>
  <c r="AD98" i="2"/>
  <c r="AD200" i="2"/>
  <c r="AQ89" i="2"/>
  <c r="AQ259" i="2" s="1"/>
  <c r="AQ191" i="2"/>
  <c r="BE195" i="2"/>
  <c r="AZ89" i="2"/>
  <c r="AZ259" i="2" s="1"/>
  <c r="AZ191" i="2"/>
  <c r="AJ93" i="2"/>
  <c r="AJ195" i="2"/>
  <c r="AW89" i="2"/>
  <c r="AW191" i="2"/>
  <c r="AV199" i="2"/>
  <c r="BD90" i="2"/>
  <c r="BD260" i="2" s="1"/>
  <c r="BD192" i="2"/>
  <c r="AE96" i="2"/>
  <c r="AE266" i="2" s="1"/>
  <c r="AE198" i="2"/>
  <c r="AL96" i="2"/>
  <c r="AL266" i="2" s="1"/>
  <c r="AL198" i="2"/>
  <c r="AK88" i="2"/>
  <c r="AK258" i="2" s="1"/>
  <c r="AK190" i="2"/>
  <c r="AH97" i="2"/>
  <c r="AH267" i="2" s="1"/>
  <c r="AH199" i="2"/>
  <c r="AN89" i="2"/>
  <c r="AN259" i="2" s="1"/>
  <c r="AN191" i="2"/>
  <c r="AH98" i="2"/>
  <c r="AH268" i="2" s="1"/>
  <c r="AH200" i="2"/>
  <c r="AT93" i="2"/>
  <c r="AT263" i="2" s="1"/>
  <c r="AL89" i="2"/>
  <c r="AL259" i="2" s="1"/>
  <c r="AL191" i="2"/>
  <c r="AF97" i="2"/>
  <c r="AF199" i="2"/>
  <c r="AM94" i="2"/>
  <c r="AM196" i="2"/>
  <c r="AJ89" i="2"/>
  <c r="AJ259" i="2" s="1"/>
  <c r="AJ191" i="2"/>
  <c r="BA93" i="2"/>
  <c r="BA263" i="2" s="1"/>
  <c r="BA195" i="2"/>
  <c r="AJ92" i="2"/>
  <c r="AJ262" i="2" s="1"/>
  <c r="AR89" i="2"/>
  <c r="AR259" i="2" s="1"/>
  <c r="AR191" i="2"/>
  <c r="AN93" i="2"/>
  <c r="AN263" i="2" s="1"/>
  <c r="AN195" i="2"/>
  <c r="AI89" i="2"/>
  <c r="AI259" i="2" s="1"/>
  <c r="AI191" i="2"/>
  <c r="AY94" i="2"/>
  <c r="AY264" i="2" s="1"/>
  <c r="AU90" i="2"/>
  <c r="AU260" i="2" s="1"/>
  <c r="AU192" i="2"/>
  <c r="AU94" i="2"/>
  <c r="AB95" i="2"/>
  <c r="AB265" i="2" s="1"/>
  <c r="AB197" i="2"/>
  <c r="AC93" i="2"/>
  <c r="AC263" i="2" s="1"/>
  <c r="AC195" i="2"/>
  <c r="B98" i="2"/>
  <c r="B268" i="2" s="1"/>
  <c r="B200" i="2"/>
  <c r="B89" i="2"/>
  <c r="B259" i="2" s="1"/>
  <c r="B191" i="2"/>
  <c r="B95" i="2"/>
  <c r="B265" i="2" s="1"/>
  <c r="B197" i="2"/>
  <c r="B92" i="2"/>
  <c r="B262" i="2" s="1"/>
  <c r="B194" i="2"/>
  <c r="B93" i="2"/>
  <c r="B263" i="2" s="1"/>
  <c r="B195" i="2"/>
  <c r="B97" i="2"/>
  <c r="B267" i="2" s="1"/>
  <c r="B199" i="2"/>
  <c r="B100" i="2"/>
  <c r="B270" i="2" s="1"/>
  <c r="B202" i="2"/>
  <c r="AL54" i="2"/>
  <c r="AX58" i="2"/>
  <c r="AH62" i="2"/>
  <c r="AX55" i="2"/>
  <c r="AD59" i="2"/>
  <c r="AF60" i="2"/>
  <c r="AE64" i="2"/>
  <c r="AG60" i="2"/>
  <c r="AB55" i="2"/>
  <c r="AB59" i="2"/>
  <c r="BD56" i="2"/>
  <c r="AE62" i="2"/>
  <c r="AL62" i="2"/>
  <c r="AF59" i="2"/>
  <c r="B59" i="2"/>
  <c r="AC64" i="2"/>
  <c r="AC55" i="2"/>
  <c r="AH55" i="2"/>
  <c r="AP60" i="2"/>
  <c r="AO55" i="2"/>
  <c r="B63" i="2"/>
  <c r="AV59" i="2"/>
  <c r="B66" i="2"/>
  <c r="AK55" i="2"/>
  <c r="AV54" i="2"/>
  <c r="AN63" i="2"/>
  <c r="AH59" i="2"/>
  <c r="AG64" i="2"/>
  <c r="AD64" i="2"/>
  <c r="AQ55" i="2"/>
  <c r="AZ55" i="2"/>
  <c r="AJ59" i="2"/>
  <c r="AW55" i="2"/>
  <c r="AU56" i="2"/>
  <c r="AU60" i="2"/>
  <c r="AB61" i="2"/>
  <c r="AC59" i="2"/>
  <c r="B58" i="2"/>
  <c r="AX54" i="2"/>
  <c r="AG55" i="2"/>
  <c r="BD59" i="2"/>
  <c r="AH63" i="2"/>
  <c r="AE63" i="2"/>
  <c r="AN55" i="2"/>
  <c r="AH64" i="2"/>
  <c r="AL55" i="2"/>
  <c r="AF63" i="2"/>
  <c r="AM60" i="2"/>
  <c r="AJ55" i="2"/>
  <c r="AR55" i="2"/>
  <c r="AN59" i="2"/>
  <c r="AI55" i="2"/>
  <c r="AP55" i="2"/>
  <c r="AF57" i="2"/>
  <c r="B61" i="2"/>
  <c r="AF58" i="2"/>
  <c r="AK54" i="2"/>
  <c r="AP54" i="2"/>
  <c r="AV56" i="2"/>
  <c r="AI60" i="2"/>
  <c r="AE59" i="2"/>
  <c r="AU55" i="2"/>
  <c r="AL64" i="2"/>
  <c r="AD60" i="2"/>
  <c r="BE55" i="2"/>
  <c r="AG59" i="2"/>
  <c r="AG58" i="2"/>
  <c r="AB64" i="2"/>
  <c r="BB55" i="2"/>
  <c r="B64" i="2"/>
  <c r="B55" i="2"/>
  <c r="AD55" i="2"/>
  <c r="AB62" i="2"/>
  <c r="AB16" i="3"/>
  <c r="AB10" i="3"/>
  <c r="C33" i="2"/>
  <c r="C101" i="2" s="1"/>
  <c r="C271" i="2" s="1"/>
  <c r="AC14" i="3"/>
  <c r="AD14" i="3"/>
  <c r="AA14" i="3"/>
  <c r="AB12" i="3"/>
  <c r="AC15" i="3"/>
  <c r="AD15" i="3"/>
  <c r="AA15" i="3"/>
  <c r="AC13" i="3"/>
  <c r="AD13" i="3"/>
  <c r="AA13" i="3"/>
  <c r="C98" i="2"/>
  <c r="C268" i="2" s="1"/>
  <c r="C200" i="2"/>
  <c r="C93" i="2"/>
  <c r="C263" i="2" s="1"/>
  <c r="C195" i="2"/>
  <c r="C94" i="2"/>
  <c r="C264" i="2" s="1"/>
  <c r="C196" i="2"/>
  <c r="C89" i="2"/>
  <c r="C259" i="2" s="1"/>
  <c r="C191" i="2"/>
  <c r="C92" i="2"/>
  <c r="C194" i="2"/>
  <c r="C100" i="2"/>
  <c r="C270" i="2" s="1"/>
  <c r="C202" i="2"/>
  <c r="C99" i="2"/>
  <c r="C269" i="2" s="1"/>
  <c r="C201" i="2"/>
  <c r="C97" i="2"/>
  <c r="C267" i="2" s="1"/>
  <c r="C199" i="2"/>
  <c r="C90" i="2"/>
  <c r="C260" i="2" s="1"/>
  <c r="C192" i="2"/>
  <c r="C96" i="2"/>
  <c r="C266" i="2" s="1"/>
  <c r="C198" i="2"/>
  <c r="C91" i="2"/>
  <c r="C261" i="2" s="1"/>
  <c r="C193" i="2"/>
  <c r="C95" i="2"/>
  <c r="C265" i="2" s="1"/>
  <c r="C197" i="2"/>
  <c r="C88" i="2"/>
  <c r="C258" i="2" s="1"/>
  <c r="C190" i="2"/>
  <c r="C66" i="2"/>
  <c r="C63" i="2"/>
  <c r="C56" i="2"/>
  <c r="C62" i="2"/>
  <c r="C57" i="2"/>
  <c r="C61" i="2"/>
  <c r="C54" i="2"/>
  <c r="C122" i="2" s="1"/>
  <c r="C64" i="2"/>
  <c r="C65" i="2"/>
  <c r="C59" i="2"/>
  <c r="C60" i="2"/>
  <c r="C55" i="2"/>
  <c r="C58" i="2"/>
  <c r="AB21" i="3"/>
  <c r="AB18" i="3"/>
  <c r="AB20" i="3"/>
  <c r="AB17" i="3"/>
  <c r="AB22" i="3"/>
  <c r="AB19" i="3"/>
  <c r="AB23" i="3"/>
  <c r="AC17" i="3"/>
  <c r="AD17" i="3"/>
  <c r="AA17" i="3"/>
  <c r="AC22" i="3"/>
  <c r="AD22" i="3"/>
  <c r="AA22" i="3"/>
  <c r="AC21" i="3"/>
  <c r="AD21" i="3"/>
  <c r="AA21" i="3"/>
  <c r="AC23" i="3"/>
  <c r="AD23" i="3"/>
  <c r="AA23" i="3"/>
  <c r="AC19" i="3"/>
  <c r="AD19" i="3"/>
  <c r="AA19" i="3"/>
  <c r="AC20" i="3"/>
  <c r="AD20" i="3"/>
  <c r="AA20" i="3"/>
  <c r="AB26" i="3"/>
  <c r="AB27" i="3"/>
  <c r="AC25" i="3"/>
  <c r="AD25" i="3"/>
  <c r="AA25" i="3"/>
  <c r="AC30" i="3"/>
  <c r="AD30" i="3"/>
  <c r="AA30" i="3"/>
  <c r="D33" i="2"/>
  <c r="D203" i="2" s="1"/>
  <c r="AB30" i="3"/>
  <c r="D98" i="2"/>
  <c r="D268" i="2" s="1"/>
  <c r="D200" i="2"/>
  <c r="D92" i="2"/>
  <c r="D262" i="2" s="1"/>
  <c r="D194" i="2"/>
  <c r="D99" i="2"/>
  <c r="D269" i="2" s="1"/>
  <c r="D201" i="2"/>
  <c r="D93" i="2"/>
  <c r="D263" i="2" s="1"/>
  <c r="D195" i="2"/>
  <c r="D97" i="2"/>
  <c r="D199" i="2"/>
  <c r="D96" i="2"/>
  <c r="D198" i="2"/>
  <c r="D89" i="2"/>
  <c r="D259" i="2" s="1"/>
  <c r="D191" i="2"/>
  <c r="D88" i="2"/>
  <c r="D190" i="2"/>
  <c r="D91" i="2"/>
  <c r="D261" i="2" s="1"/>
  <c r="D193" i="2"/>
  <c r="D90" i="2"/>
  <c r="D260" i="2" s="1"/>
  <c r="D192" i="2"/>
  <c r="D94" i="2"/>
  <c r="D264" i="2" s="1"/>
  <c r="D196" i="2"/>
  <c r="D95" i="2"/>
  <c r="D265" i="2" s="1"/>
  <c r="D197" i="2"/>
  <c r="D100" i="2"/>
  <c r="D202" i="2"/>
  <c r="D64" i="2"/>
  <c r="D60" i="2"/>
  <c r="D61" i="2"/>
  <c r="D66" i="2"/>
  <c r="D58" i="2"/>
  <c r="D126" i="2" s="1"/>
  <c r="D63" i="2"/>
  <c r="D62" i="2"/>
  <c r="D55" i="2"/>
  <c r="D65" i="2"/>
  <c r="D59" i="2"/>
  <c r="D54" i="2"/>
  <c r="D57" i="2"/>
  <c r="D56" i="2"/>
  <c r="D124" i="2" s="1"/>
  <c r="AB24" i="3"/>
  <c r="AB29" i="3"/>
  <c r="E95" i="2"/>
  <c r="E265" i="2" s="1"/>
  <c r="E197" i="2"/>
  <c r="E88" i="2"/>
  <c r="E258" i="2" s="1"/>
  <c r="E190" i="2"/>
  <c r="E91" i="2"/>
  <c r="E261" i="2" s="1"/>
  <c r="E193" i="2"/>
  <c r="E93" i="2"/>
  <c r="E263" i="2" s="1"/>
  <c r="E195" i="2"/>
  <c r="E96" i="2"/>
  <c r="E266" i="2" s="1"/>
  <c r="E198" i="2"/>
  <c r="E98" i="2"/>
  <c r="E268" i="2" s="1"/>
  <c r="E200" i="2"/>
  <c r="E90" i="2"/>
  <c r="E260" i="2" s="1"/>
  <c r="E192" i="2"/>
  <c r="E92" i="2"/>
  <c r="E262" i="2" s="1"/>
  <c r="E194" i="2"/>
  <c r="E89" i="2"/>
  <c r="E259" i="2" s="1"/>
  <c r="E191" i="2"/>
  <c r="E94" i="2"/>
  <c r="E196" i="2"/>
  <c r="E97" i="2"/>
  <c r="E267" i="2" s="1"/>
  <c r="E199" i="2"/>
  <c r="E99" i="2"/>
  <c r="E269" i="2" s="1"/>
  <c r="E201" i="2"/>
  <c r="E100" i="2"/>
  <c r="E270" i="2" s="1"/>
  <c r="E202" i="2"/>
  <c r="E54" i="2"/>
  <c r="E57" i="2"/>
  <c r="E59" i="2"/>
  <c r="E61" i="2"/>
  <c r="E62" i="2"/>
  <c r="E60" i="2"/>
  <c r="E56" i="2"/>
  <c r="E58" i="2"/>
  <c r="E55" i="2"/>
  <c r="E64" i="2"/>
  <c r="E63" i="2"/>
  <c r="E131" i="2" s="1"/>
  <c r="E65" i="2"/>
  <c r="E66" i="2"/>
  <c r="AB37" i="3"/>
  <c r="F33" i="2"/>
  <c r="F203" i="2" s="1"/>
  <c r="F93" i="2"/>
  <c r="F263" i="2" s="1"/>
  <c r="F195" i="2"/>
  <c r="F89" i="2"/>
  <c r="F191" i="2"/>
  <c r="F100" i="2"/>
  <c r="F270" i="2" s="1"/>
  <c r="F202" i="2"/>
  <c r="F91" i="2"/>
  <c r="F261" i="2" s="1"/>
  <c r="F193" i="2"/>
  <c r="F88" i="2"/>
  <c r="F258" i="2" s="1"/>
  <c r="F190" i="2"/>
  <c r="F95" i="2"/>
  <c r="F265" i="2" s="1"/>
  <c r="F197" i="2"/>
  <c r="F98" i="2"/>
  <c r="F268" i="2" s="1"/>
  <c r="F200" i="2"/>
  <c r="F94" i="2"/>
  <c r="F264" i="2" s="1"/>
  <c r="F196" i="2"/>
  <c r="F96" i="2"/>
  <c r="F198" i="2"/>
  <c r="F97" i="2"/>
  <c r="F267" i="2" s="1"/>
  <c r="F199" i="2"/>
  <c r="F92" i="2"/>
  <c r="F262" i="2" s="1"/>
  <c r="F194" i="2"/>
  <c r="F90" i="2"/>
  <c r="F260" i="2" s="1"/>
  <c r="F192" i="2"/>
  <c r="F60" i="2"/>
  <c r="F59" i="2"/>
  <c r="F55" i="2"/>
  <c r="F66" i="2"/>
  <c r="F57" i="2"/>
  <c r="F54" i="2"/>
  <c r="F61" i="2"/>
  <c r="F64" i="2"/>
  <c r="F63" i="2"/>
  <c r="F58" i="2"/>
  <c r="F62" i="2"/>
  <c r="F56" i="2"/>
  <c r="G33" i="2"/>
  <c r="G94" i="2"/>
  <c r="G264" i="2" s="1"/>
  <c r="G196" i="2"/>
  <c r="G95" i="2"/>
  <c r="G265" i="2" s="1"/>
  <c r="G197" i="2"/>
  <c r="G96" i="2"/>
  <c r="G198" i="2"/>
  <c r="G92" i="2"/>
  <c r="G262" i="2" s="1"/>
  <c r="G194" i="2"/>
  <c r="G97" i="2"/>
  <c r="G267" i="2" s="1"/>
  <c r="G199" i="2"/>
  <c r="G98" i="2"/>
  <c r="G268" i="2" s="1"/>
  <c r="G200" i="2"/>
  <c r="G100" i="2"/>
  <c r="G202" i="2"/>
  <c r="G93" i="2"/>
  <c r="G263" i="2" s="1"/>
  <c r="G195" i="2"/>
  <c r="G89" i="2"/>
  <c r="G259" i="2" s="1"/>
  <c r="G191" i="2"/>
  <c r="G88" i="2"/>
  <c r="G258" i="2" s="1"/>
  <c r="G190" i="2"/>
  <c r="G90" i="2"/>
  <c r="G260" i="2" s="1"/>
  <c r="G192" i="2"/>
  <c r="G91" i="2"/>
  <c r="G193" i="2"/>
  <c r="G61" i="2"/>
  <c r="G62" i="2"/>
  <c r="G58" i="2"/>
  <c r="G63" i="2"/>
  <c r="G64" i="2"/>
  <c r="G66" i="2"/>
  <c r="G59" i="2"/>
  <c r="G55" i="2"/>
  <c r="G54" i="2"/>
  <c r="G60" i="2"/>
  <c r="G56" i="2"/>
  <c r="G57" i="2"/>
  <c r="H33" i="2"/>
  <c r="H101" i="2" s="1"/>
  <c r="H271" i="2" s="1"/>
  <c r="H97" i="2"/>
  <c r="H199" i="2"/>
  <c r="H93" i="2"/>
  <c r="H263" i="2" s="1"/>
  <c r="H195" i="2"/>
  <c r="H95" i="2"/>
  <c r="H265" i="2" s="1"/>
  <c r="H197" i="2"/>
  <c r="H90" i="2"/>
  <c r="H260" i="2" s="1"/>
  <c r="H192" i="2"/>
  <c r="H98" i="2"/>
  <c r="H268" i="2" s="1"/>
  <c r="H200" i="2"/>
  <c r="H100" i="2"/>
  <c r="H270" i="2" s="1"/>
  <c r="H202" i="2"/>
  <c r="H96" i="2"/>
  <c r="H266" i="2" s="1"/>
  <c r="H198" i="2"/>
  <c r="H88" i="2"/>
  <c r="H190" i="2"/>
  <c r="H91" i="2"/>
  <c r="H193" i="2"/>
  <c r="H92" i="2"/>
  <c r="H262" i="2" s="1"/>
  <c r="H194" i="2"/>
  <c r="H94" i="2"/>
  <c r="H196" i="2"/>
  <c r="H99" i="2"/>
  <c r="H269" i="2" s="1"/>
  <c r="H201" i="2"/>
  <c r="H89" i="2"/>
  <c r="H259" i="2" s="1"/>
  <c r="H191" i="2"/>
  <c r="H62" i="2"/>
  <c r="H63" i="2"/>
  <c r="H59" i="2"/>
  <c r="H61" i="2"/>
  <c r="H56" i="2"/>
  <c r="H64" i="2"/>
  <c r="H66" i="2"/>
  <c r="H54" i="2"/>
  <c r="H57" i="2"/>
  <c r="H58" i="2"/>
  <c r="H60" i="2"/>
  <c r="H65" i="2"/>
  <c r="H55" i="2"/>
  <c r="I97" i="2"/>
  <c r="I267" i="2" s="1"/>
  <c r="I199" i="2"/>
  <c r="I63" i="2"/>
  <c r="I33" i="2"/>
  <c r="I101" i="2" s="1"/>
  <c r="I271" i="2" s="1"/>
  <c r="I88" i="2"/>
  <c r="I258" i="2" s="1"/>
  <c r="I190" i="2"/>
  <c r="I100" i="2"/>
  <c r="I270" i="2" s="1"/>
  <c r="I202" i="2"/>
  <c r="I92" i="2"/>
  <c r="I262" i="2" s="1"/>
  <c r="I194" i="2"/>
  <c r="I96" i="2"/>
  <c r="I266" i="2" s="1"/>
  <c r="I198" i="2"/>
  <c r="I95" i="2"/>
  <c r="I265" i="2" s="1"/>
  <c r="I197" i="2"/>
  <c r="I89" i="2"/>
  <c r="I259" i="2" s="1"/>
  <c r="I191" i="2"/>
  <c r="I93" i="2"/>
  <c r="I263" i="2" s="1"/>
  <c r="I195" i="2"/>
  <c r="I90" i="2"/>
  <c r="I260" i="2" s="1"/>
  <c r="I192" i="2"/>
  <c r="I99" i="2"/>
  <c r="I269" i="2" s="1"/>
  <c r="I201" i="2"/>
  <c r="I94" i="2"/>
  <c r="I264" i="2" s="1"/>
  <c r="I196" i="2"/>
  <c r="I98" i="2"/>
  <c r="I200" i="2"/>
  <c r="I59" i="2"/>
  <c r="I54" i="2"/>
  <c r="I64" i="2"/>
  <c r="I66" i="2"/>
  <c r="I58" i="2"/>
  <c r="I62" i="2"/>
  <c r="I61" i="2"/>
  <c r="I55" i="2"/>
  <c r="I56" i="2"/>
  <c r="I65" i="2"/>
  <c r="I60" i="2"/>
  <c r="J33" i="2"/>
  <c r="J203" i="2" s="1"/>
  <c r="J90" i="2"/>
  <c r="J260" i="2" s="1"/>
  <c r="J192" i="2"/>
  <c r="J100" i="2"/>
  <c r="J270" i="2" s="1"/>
  <c r="J202" i="2"/>
  <c r="J95" i="2"/>
  <c r="J265" i="2" s="1"/>
  <c r="J197" i="2"/>
  <c r="J92" i="2"/>
  <c r="J262" i="2" s="1"/>
  <c r="J194" i="2"/>
  <c r="J97" i="2"/>
  <c r="J267" i="2" s="1"/>
  <c r="J199" i="2"/>
  <c r="J99" i="2"/>
  <c r="J269" i="2" s="1"/>
  <c r="J201" i="2"/>
  <c r="J94" i="2"/>
  <c r="J264" i="2" s="1"/>
  <c r="J196" i="2"/>
  <c r="J88" i="2"/>
  <c r="J258" i="2" s="1"/>
  <c r="J190" i="2"/>
  <c r="J89" i="2"/>
  <c r="J259" i="2" s="1"/>
  <c r="J191" i="2"/>
  <c r="J91" i="2"/>
  <c r="J261" i="2" s="1"/>
  <c r="J193" i="2"/>
  <c r="J96" i="2"/>
  <c r="J266" i="2" s="1"/>
  <c r="J198" i="2"/>
  <c r="J98" i="2"/>
  <c r="J268" i="2" s="1"/>
  <c r="J200" i="2"/>
  <c r="J93" i="2"/>
  <c r="J195" i="2"/>
  <c r="J56" i="2"/>
  <c r="J66" i="2"/>
  <c r="J61" i="2"/>
  <c r="J57" i="2"/>
  <c r="J65" i="2"/>
  <c r="J60" i="2"/>
  <c r="J54" i="2"/>
  <c r="J55" i="2"/>
  <c r="J62" i="2"/>
  <c r="J64" i="2"/>
  <c r="J59" i="2"/>
  <c r="J58" i="2"/>
  <c r="J63" i="2"/>
  <c r="K33" i="2"/>
  <c r="K92" i="2"/>
  <c r="K262" i="2" s="1"/>
  <c r="K194" i="2"/>
  <c r="K93" i="2"/>
  <c r="K263" i="2" s="1"/>
  <c r="K195" i="2"/>
  <c r="K88" i="2"/>
  <c r="K258" i="2" s="1"/>
  <c r="K190" i="2"/>
  <c r="K89" i="2"/>
  <c r="K259" i="2" s="1"/>
  <c r="K191" i="2"/>
  <c r="K91" i="2"/>
  <c r="K261" i="2" s="1"/>
  <c r="K193" i="2"/>
  <c r="K100" i="2"/>
  <c r="K270" i="2" s="1"/>
  <c r="K202" i="2"/>
  <c r="K97" i="2"/>
  <c r="K267" i="2" s="1"/>
  <c r="K199" i="2"/>
  <c r="K99" i="2"/>
  <c r="K201" i="2"/>
  <c r="K96" i="2"/>
  <c r="K198" i="2"/>
  <c r="K90" i="2"/>
  <c r="K260" i="2" s="1"/>
  <c r="K192" i="2"/>
  <c r="K94" i="2"/>
  <c r="K264" i="2" s="1"/>
  <c r="K196" i="2"/>
  <c r="K95" i="2"/>
  <c r="K265" i="2" s="1"/>
  <c r="K197" i="2"/>
  <c r="K98" i="2"/>
  <c r="K268" i="2" s="1"/>
  <c r="K200" i="2"/>
  <c r="K58" i="2"/>
  <c r="K59" i="2"/>
  <c r="K54" i="2"/>
  <c r="K122" i="2" s="1"/>
  <c r="K55" i="2"/>
  <c r="K57" i="2"/>
  <c r="K63" i="2"/>
  <c r="K65" i="2"/>
  <c r="K62" i="2"/>
  <c r="K66" i="2"/>
  <c r="K134" i="2" s="1"/>
  <c r="K56" i="2"/>
  <c r="K60" i="2"/>
  <c r="K61" i="2"/>
  <c r="K64" i="2"/>
  <c r="L33" i="2"/>
  <c r="L91" i="2"/>
  <c r="L193" i="2"/>
  <c r="L94" i="2"/>
  <c r="L264" i="2" s="1"/>
  <c r="L196" i="2"/>
  <c r="L96" i="2"/>
  <c r="L266" i="2" s="1"/>
  <c r="L198" i="2"/>
  <c r="L100" i="2"/>
  <c r="L202" i="2"/>
  <c r="L99" i="2"/>
  <c r="L269" i="2" s="1"/>
  <c r="L201" i="2"/>
  <c r="L88" i="2"/>
  <c r="L258" i="2" s="1"/>
  <c r="L190" i="2"/>
  <c r="L97" i="2"/>
  <c r="L267" i="2" s="1"/>
  <c r="L199" i="2"/>
  <c r="L98" i="2"/>
  <c r="L268" i="2" s="1"/>
  <c r="L200" i="2"/>
  <c r="L89" i="2"/>
  <c r="L259" i="2" s="1"/>
  <c r="L191" i="2"/>
  <c r="L92" i="2"/>
  <c r="L262" i="2" s="1"/>
  <c r="L194" i="2"/>
  <c r="L95" i="2"/>
  <c r="L265" i="2" s="1"/>
  <c r="L197" i="2"/>
  <c r="L90" i="2"/>
  <c r="L260" i="2" s="1"/>
  <c r="L192" i="2"/>
  <c r="L93" i="2"/>
  <c r="L263" i="2" s="1"/>
  <c r="L195" i="2"/>
  <c r="L57" i="2"/>
  <c r="L60" i="2"/>
  <c r="L62" i="2"/>
  <c r="L63" i="2"/>
  <c r="L66" i="2"/>
  <c r="L65" i="2"/>
  <c r="L54" i="2"/>
  <c r="L64" i="2"/>
  <c r="L55" i="2"/>
  <c r="L58" i="2"/>
  <c r="L61" i="2"/>
  <c r="L56" i="2"/>
  <c r="L59" i="2"/>
  <c r="M33" i="2"/>
  <c r="M101" i="2" s="1"/>
  <c r="M271" i="2" s="1"/>
  <c r="M96" i="2"/>
  <c r="M266" i="2" s="1"/>
  <c r="M198" i="2"/>
  <c r="M99" i="2"/>
  <c r="M269" i="2" s="1"/>
  <c r="M201" i="2"/>
  <c r="M88" i="2"/>
  <c r="M258" i="2" s="1"/>
  <c r="M190" i="2"/>
  <c r="M93" i="2"/>
  <c r="M263" i="2" s="1"/>
  <c r="M195" i="2"/>
  <c r="M95" i="2"/>
  <c r="M197" i="2"/>
  <c r="M90" i="2"/>
  <c r="M260" i="2" s="1"/>
  <c r="M192" i="2"/>
  <c r="M100" i="2"/>
  <c r="M270" i="2" s="1"/>
  <c r="M202" i="2"/>
  <c r="M89" i="2"/>
  <c r="M191" i="2"/>
  <c r="M92" i="2"/>
  <c r="M262" i="2" s="1"/>
  <c r="M194" i="2"/>
  <c r="M91" i="2"/>
  <c r="M193" i="2"/>
  <c r="M94" i="2"/>
  <c r="M264" i="2" s="1"/>
  <c r="M196" i="2"/>
  <c r="M98" i="2"/>
  <c r="M268" i="2" s="1"/>
  <c r="M200" i="2"/>
  <c r="M97" i="2"/>
  <c r="M267" i="2" s="1"/>
  <c r="M199" i="2"/>
  <c r="M60" i="2"/>
  <c r="M62" i="2"/>
  <c r="M65" i="2"/>
  <c r="M54" i="2"/>
  <c r="M59" i="2"/>
  <c r="M61" i="2"/>
  <c r="M56" i="2"/>
  <c r="M66" i="2"/>
  <c r="M55" i="2"/>
  <c r="M58" i="2"/>
  <c r="M57" i="2"/>
  <c r="M64" i="2"/>
  <c r="M63" i="2"/>
  <c r="N33" i="2"/>
  <c r="N101" i="2" s="1"/>
  <c r="N271" i="2" s="1"/>
  <c r="N100" i="2"/>
  <c r="N270" i="2" s="1"/>
  <c r="N202" i="2"/>
  <c r="N89" i="2"/>
  <c r="N259" i="2" s="1"/>
  <c r="N191" i="2"/>
  <c r="N94" i="2"/>
  <c r="N264" i="2" s="1"/>
  <c r="N196" i="2"/>
  <c r="N95" i="2"/>
  <c r="N197" i="2"/>
  <c r="N90" i="2"/>
  <c r="N260" i="2" s="1"/>
  <c r="N192" i="2"/>
  <c r="N91" i="2"/>
  <c r="N261" i="2" s="1"/>
  <c r="N193" i="2"/>
  <c r="N88" i="2"/>
  <c r="N190" i="2"/>
  <c r="N92" i="2"/>
  <c r="N262" i="2" s="1"/>
  <c r="N194" i="2"/>
  <c r="N96" i="2"/>
  <c r="N266" i="2" s="1"/>
  <c r="N198" i="2"/>
  <c r="N98" i="2"/>
  <c r="N268" i="2" s="1"/>
  <c r="N200" i="2"/>
  <c r="N97" i="2"/>
  <c r="N267" i="2" s="1"/>
  <c r="N199" i="2"/>
  <c r="N93" i="2"/>
  <c r="N263" i="2" s="1"/>
  <c r="N195" i="2"/>
  <c r="N99" i="2"/>
  <c r="N269" i="2" s="1"/>
  <c r="N201" i="2"/>
  <c r="N64" i="2"/>
  <c r="N66" i="2"/>
  <c r="N55" i="2"/>
  <c r="N60" i="2"/>
  <c r="N61" i="2"/>
  <c r="N57" i="2"/>
  <c r="N54" i="2"/>
  <c r="N58" i="2"/>
  <c r="N62" i="2"/>
  <c r="N56" i="2"/>
  <c r="N63" i="2"/>
  <c r="N59" i="2"/>
  <c r="N65" i="2"/>
  <c r="O33" i="2"/>
  <c r="O67" i="2" s="1"/>
  <c r="O88" i="2"/>
  <c r="O258" i="2" s="1"/>
  <c r="O190" i="2"/>
  <c r="O90" i="2"/>
  <c r="O260" i="2" s="1"/>
  <c r="O192" i="2"/>
  <c r="O94" i="2"/>
  <c r="O264" i="2" s="1"/>
  <c r="O196" i="2"/>
  <c r="O89" i="2"/>
  <c r="O259" i="2" s="1"/>
  <c r="O191" i="2"/>
  <c r="O99" i="2"/>
  <c r="O201" i="2"/>
  <c r="O98" i="2"/>
  <c r="O268" i="2" s="1"/>
  <c r="O200" i="2"/>
  <c r="O91" i="2"/>
  <c r="O261" i="2" s="1"/>
  <c r="O193" i="2"/>
  <c r="O96" i="2"/>
  <c r="O198" i="2"/>
  <c r="O97" i="2"/>
  <c r="O267" i="2" s="1"/>
  <c r="O199" i="2"/>
  <c r="O95" i="2"/>
  <c r="O265" i="2" s="1"/>
  <c r="O197" i="2"/>
  <c r="O100" i="2"/>
  <c r="O270" i="2" s="1"/>
  <c r="O202" i="2"/>
  <c r="O92" i="2"/>
  <c r="O194" i="2"/>
  <c r="O93" i="2"/>
  <c r="O263" i="2" s="1"/>
  <c r="O195" i="2"/>
  <c r="O65" i="2"/>
  <c r="O56" i="2"/>
  <c r="O60" i="2"/>
  <c r="O55" i="2"/>
  <c r="O64" i="2"/>
  <c r="O57" i="2"/>
  <c r="O62" i="2"/>
  <c r="O63" i="2"/>
  <c r="O61" i="2"/>
  <c r="O54" i="2"/>
  <c r="O66" i="2"/>
  <c r="O58" i="2"/>
  <c r="O59" i="2"/>
  <c r="P33" i="2"/>
  <c r="P101" i="2" s="1"/>
  <c r="P271" i="2" s="1"/>
  <c r="P100" i="2"/>
  <c r="P202" i="2"/>
  <c r="P93" i="2"/>
  <c r="P263" i="2" s="1"/>
  <c r="P195" i="2"/>
  <c r="P92" i="2"/>
  <c r="P262" i="2" s="1"/>
  <c r="P194" i="2"/>
  <c r="P96" i="2"/>
  <c r="P198" i="2"/>
  <c r="P99" i="2"/>
  <c r="P269" i="2" s="1"/>
  <c r="P201" i="2"/>
  <c r="P94" i="2"/>
  <c r="P264" i="2" s="1"/>
  <c r="P196" i="2"/>
  <c r="P97" i="2"/>
  <c r="P267" i="2" s="1"/>
  <c r="P199" i="2"/>
  <c r="P88" i="2"/>
  <c r="P258" i="2" s="1"/>
  <c r="P190" i="2"/>
  <c r="P95" i="2"/>
  <c r="P265" i="2" s="1"/>
  <c r="P197" i="2"/>
  <c r="P89" i="2"/>
  <c r="P191" i="2"/>
  <c r="P90" i="2"/>
  <c r="P260" i="2" s="1"/>
  <c r="P192" i="2"/>
  <c r="P98" i="2"/>
  <c r="P200" i="2"/>
  <c r="P91" i="2"/>
  <c r="P261" i="2" s="1"/>
  <c r="P193" i="2"/>
  <c r="P63" i="2"/>
  <c r="P59" i="2"/>
  <c r="P66" i="2"/>
  <c r="P54" i="2"/>
  <c r="P58" i="2"/>
  <c r="P62" i="2"/>
  <c r="P65" i="2"/>
  <c r="P60" i="2"/>
  <c r="P61" i="2"/>
  <c r="P55" i="2"/>
  <c r="P56" i="2"/>
  <c r="P64" i="2"/>
  <c r="P57" i="2"/>
  <c r="Q33" i="2"/>
  <c r="Q67" i="2" s="1"/>
  <c r="Q91" i="2"/>
  <c r="Q261" i="2" s="1"/>
  <c r="Q193" i="2"/>
  <c r="Q96" i="2"/>
  <c r="Q266" i="2" s="1"/>
  <c r="Q198" i="2"/>
  <c r="Q89" i="2"/>
  <c r="Q259" i="2" s="1"/>
  <c r="Q191" i="2"/>
  <c r="Q98" i="2"/>
  <c r="Q268" i="2" s="1"/>
  <c r="Q200" i="2"/>
  <c r="Q92" i="2"/>
  <c r="Q262" i="2" s="1"/>
  <c r="Q194" i="2"/>
  <c r="Q88" i="2"/>
  <c r="Q190" i="2"/>
  <c r="Q93" i="2"/>
  <c r="Q263" i="2" s="1"/>
  <c r="Q195" i="2"/>
  <c r="Q94" i="2"/>
  <c r="Q264" i="2" s="1"/>
  <c r="Q196" i="2"/>
  <c r="Q90" i="2"/>
  <c r="Q260" i="2" s="1"/>
  <c r="Q192" i="2"/>
  <c r="Q97" i="2"/>
  <c r="Q199" i="2"/>
  <c r="Q99" i="2"/>
  <c r="Q269" i="2" s="1"/>
  <c r="Q201" i="2"/>
  <c r="Q95" i="2"/>
  <c r="Q265" i="2" s="1"/>
  <c r="Q197" i="2"/>
  <c r="Q100" i="2"/>
  <c r="Q270" i="2" s="1"/>
  <c r="Q202" i="2"/>
  <c r="Q62" i="2"/>
  <c r="Q55" i="2"/>
  <c r="Q64" i="2"/>
  <c r="Q59" i="2"/>
  <c r="Q58" i="2"/>
  <c r="Q54" i="2"/>
  <c r="Q60" i="2"/>
  <c r="Q56" i="2"/>
  <c r="Q57" i="2"/>
  <c r="Q63" i="2"/>
  <c r="Q65" i="2"/>
  <c r="Q61" i="2"/>
  <c r="Q66" i="2"/>
  <c r="R33" i="2"/>
  <c r="R101" i="2" s="1"/>
  <c r="R271" i="2" s="1"/>
  <c r="R91" i="2"/>
  <c r="R261" i="2" s="1"/>
  <c r="R193" i="2"/>
  <c r="R97" i="2"/>
  <c r="R267" i="2" s="1"/>
  <c r="R199" i="2"/>
  <c r="R96" i="2"/>
  <c r="R266" i="2" s="1"/>
  <c r="R198" i="2"/>
  <c r="R88" i="2"/>
  <c r="R258" i="2" s="1"/>
  <c r="R190" i="2"/>
  <c r="R94" i="2"/>
  <c r="R264" i="2" s="1"/>
  <c r="R196" i="2"/>
  <c r="R98" i="2"/>
  <c r="R200" i="2"/>
  <c r="R90" i="2"/>
  <c r="R260" i="2" s="1"/>
  <c r="R192" i="2"/>
  <c r="R92" i="2"/>
  <c r="R262" i="2" s="1"/>
  <c r="R194" i="2"/>
  <c r="R89" i="2"/>
  <c r="R259" i="2" s="1"/>
  <c r="R191" i="2"/>
  <c r="R95" i="2"/>
  <c r="R265" i="2" s="1"/>
  <c r="R197" i="2"/>
  <c r="R93" i="2"/>
  <c r="R263" i="2" s="1"/>
  <c r="R195" i="2"/>
  <c r="R99" i="2"/>
  <c r="R269" i="2" s="1"/>
  <c r="R201" i="2"/>
  <c r="R100" i="2"/>
  <c r="R270" i="2" s="1"/>
  <c r="R202" i="2"/>
  <c r="R63" i="2"/>
  <c r="R62" i="2"/>
  <c r="R60" i="2"/>
  <c r="R55" i="2"/>
  <c r="R54" i="2"/>
  <c r="R64" i="2"/>
  <c r="R56" i="2"/>
  <c r="R58" i="2"/>
  <c r="R57" i="2"/>
  <c r="R61" i="2"/>
  <c r="R59" i="2"/>
  <c r="R65" i="2"/>
  <c r="R66" i="2"/>
  <c r="S33" i="2"/>
  <c r="S100" i="2"/>
  <c r="S270" i="2" s="1"/>
  <c r="S202" i="2"/>
  <c r="S97" i="2"/>
  <c r="S267" i="2" s="1"/>
  <c r="S199" i="2"/>
  <c r="S91" i="2"/>
  <c r="S261" i="2" s="1"/>
  <c r="S193" i="2"/>
  <c r="S88" i="2"/>
  <c r="S258" i="2" s="1"/>
  <c r="S190" i="2"/>
  <c r="S98" i="2"/>
  <c r="S200" i="2"/>
  <c r="S99" i="2"/>
  <c r="S269" i="2" s="1"/>
  <c r="S201" i="2"/>
  <c r="S96" i="2"/>
  <c r="S266" i="2" s="1"/>
  <c r="S198" i="2"/>
  <c r="S89" i="2"/>
  <c r="S259" i="2" s="1"/>
  <c r="S191" i="2"/>
  <c r="S90" i="2"/>
  <c r="S192" i="2"/>
  <c r="S92" i="2"/>
  <c r="S262" i="2" s="1"/>
  <c r="S194" i="2"/>
  <c r="S93" i="2"/>
  <c r="S263" i="2" s="1"/>
  <c r="S195" i="2"/>
  <c r="S95" i="2"/>
  <c r="S265" i="2" s="1"/>
  <c r="S197" i="2"/>
  <c r="S94" i="2"/>
  <c r="S264" i="2" s="1"/>
  <c r="S196" i="2"/>
  <c r="S66" i="2"/>
  <c r="S63" i="2"/>
  <c r="S57" i="2"/>
  <c r="S54" i="2"/>
  <c r="S64" i="2"/>
  <c r="S65" i="2"/>
  <c r="S62" i="2"/>
  <c r="S55" i="2"/>
  <c r="S56" i="2"/>
  <c r="S58" i="2"/>
  <c r="S59" i="2"/>
  <c r="S61" i="2"/>
  <c r="S60" i="2"/>
  <c r="T33" i="2"/>
  <c r="T67" i="2" s="1"/>
  <c r="T94" i="2"/>
  <c r="T264" i="2" s="1"/>
  <c r="T196" i="2"/>
  <c r="T88" i="2"/>
  <c r="T258" i="2" s="1"/>
  <c r="T190" i="2"/>
  <c r="T91" i="2"/>
  <c r="T193" i="2"/>
  <c r="T90" i="2"/>
  <c r="T260" i="2" s="1"/>
  <c r="T192" i="2"/>
  <c r="T96" i="2"/>
  <c r="T266" i="2" s="1"/>
  <c r="T198" i="2"/>
  <c r="T89" i="2"/>
  <c r="T259" i="2" s="1"/>
  <c r="T191" i="2"/>
  <c r="T93" i="2"/>
  <c r="T263" i="2" s="1"/>
  <c r="T195" i="2"/>
  <c r="T92" i="2"/>
  <c r="T262" i="2" s="1"/>
  <c r="T194" i="2"/>
  <c r="T95" i="2"/>
  <c r="T265" i="2" s="1"/>
  <c r="T197" i="2"/>
  <c r="T100" i="2"/>
  <c r="T270" i="2" s="1"/>
  <c r="T202" i="2"/>
  <c r="T99" i="2"/>
  <c r="T269" i="2" s="1"/>
  <c r="T201" i="2"/>
  <c r="T97" i="2"/>
  <c r="T267" i="2" s="1"/>
  <c r="T199" i="2"/>
  <c r="T98" i="2"/>
  <c r="T200" i="2"/>
  <c r="T60" i="2"/>
  <c r="T54" i="2"/>
  <c r="T57" i="2"/>
  <c r="T56" i="2"/>
  <c r="T62" i="2"/>
  <c r="T55" i="2"/>
  <c r="T59" i="2"/>
  <c r="T58" i="2"/>
  <c r="T61" i="2"/>
  <c r="T66" i="2"/>
  <c r="T65" i="2"/>
  <c r="T63" i="2"/>
  <c r="T64" i="2"/>
  <c r="U33" i="2"/>
  <c r="U99" i="2"/>
  <c r="U269" i="2" s="1"/>
  <c r="U201" i="2"/>
  <c r="U92" i="2"/>
  <c r="U262" i="2" s="1"/>
  <c r="U194" i="2"/>
  <c r="U96" i="2"/>
  <c r="U198" i="2"/>
  <c r="U95" i="2"/>
  <c r="U265" i="2" s="1"/>
  <c r="U197" i="2"/>
  <c r="U97" i="2"/>
  <c r="U267" i="2" s="1"/>
  <c r="U199" i="2"/>
  <c r="U91" i="2"/>
  <c r="U193" i="2"/>
  <c r="U93" i="2"/>
  <c r="U263" i="2" s="1"/>
  <c r="U195" i="2"/>
  <c r="U90" i="2"/>
  <c r="U260" i="2" s="1"/>
  <c r="U192" i="2"/>
  <c r="U98" i="2"/>
  <c r="U268" i="2" s="1"/>
  <c r="U200" i="2"/>
  <c r="U100" i="2"/>
  <c r="U202" i="2"/>
  <c r="U88" i="2"/>
  <c r="U258" i="2" s="1"/>
  <c r="U190" i="2"/>
  <c r="U94" i="2"/>
  <c r="U264" i="2" s="1"/>
  <c r="U196" i="2"/>
  <c r="U89" i="2"/>
  <c r="U259" i="2" s="1"/>
  <c r="U191" i="2"/>
  <c r="U65" i="2"/>
  <c r="U58" i="2"/>
  <c r="U64" i="2"/>
  <c r="U61" i="2"/>
  <c r="U63" i="2"/>
  <c r="U57" i="2"/>
  <c r="U62" i="2"/>
  <c r="U59" i="2"/>
  <c r="U56" i="2"/>
  <c r="U66" i="2"/>
  <c r="U54" i="2"/>
  <c r="U60" i="2"/>
  <c r="U55" i="2"/>
  <c r="V33" i="2"/>
  <c r="V101" i="2" s="1"/>
  <c r="V271" i="2" s="1"/>
  <c r="V97" i="2"/>
  <c r="V267" i="2" s="1"/>
  <c r="V199" i="2"/>
  <c r="V93" i="2"/>
  <c r="V195" i="2"/>
  <c r="V98" i="2"/>
  <c r="V200" i="2"/>
  <c r="V88" i="2"/>
  <c r="V258" i="2" s="1"/>
  <c r="V190" i="2"/>
  <c r="V94" i="2"/>
  <c r="V264" i="2" s="1"/>
  <c r="V196" i="2"/>
  <c r="V100" i="2"/>
  <c r="V202" i="2"/>
  <c r="V89" i="2"/>
  <c r="V191" i="2"/>
  <c r="V90" i="2"/>
  <c r="V260" i="2" s="1"/>
  <c r="V192" i="2"/>
  <c r="V95" i="2"/>
  <c r="V265" i="2" s="1"/>
  <c r="V197" i="2"/>
  <c r="V99" i="2"/>
  <c r="V201" i="2"/>
  <c r="V91" i="2"/>
  <c r="V261" i="2" s="1"/>
  <c r="V193" i="2"/>
  <c r="V92" i="2"/>
  <c r="V262" i="2" s="1"/>
  <c r="V194" i="2"/>
  <c r="V96" i="2"/>
  <c r="V266" i="2" s="1"/>
  <c r="V198" i="2"/>
  <c r="V63" i="2"/>
  <c r="V59" i="2"/>
  <c r="V64" i="2"/>
  <c r="V54" i="2"/>
  <c r="V60" i="2"/>
  <c r="V66" i="2"/>
  <c r="V55" i="2"/>
  <c r="V56" i="2"/>
  <c r="V61" i="2"/>
  <c r="V65" i="2"/>
  <c r="V57" i="2"/>
  <c r="V58" i="2"/>
  <c r="V62" i="2"/>
  <c r="W33" i="2"/>
  <c r="W203" i="2" s="1"/>
  <c r="W93" i="2"/>
  <c r="W263" i="2" s="1"/>
  <c r="W195" i="2"/>
  <c r="W100" i="2"/>
  <c r="W202" i="2"/>
  <c r="W95" i="2"/>
  <c r="W265" i="2" s="1"/>
  <c r="W197" i="2"/>
  <c r="W92" i="2"/>
  <c r="W262" i="2" s="1"/>
  <c r="W194" i="2"/>
  <c r="W97" i="2"/>
  <c r="W267" i="2" s="1"/>
  <c r="W199" i="2"/>
  <c r="W90" i="2"/>
  <c r="W260" i="2" s="1"/>
  <c r="W192" i="2"/>
  <c r="W98" i="2"/>
  <c r="W200" i="2"/>
  <c r="W91" i="2"/>
  <c r="W261" i="2" s="1"/>
  <c r="W193" i="2"/>
  <c r="W94" i="2"/>
  <c r="W196" i="2"/>
  <c r="W88" i="2"/>
  <c r="W258" i="2" s="1"/>
  <c r="W190" i="2"/>
  <c r="W96" i="2"/>
  <c r="W266" i="2" s="1"/>
  <c r="W198" i="2"/>
  <c r="W89" i="2"/>
  <c r="W259" i="2" s="1"/>
  <c r="W191" i="2"/>
  <c r="W99" i="2"/>
  <c r="W269" i="2" s="1"/>
  <c r="W201" i="2"/>
  <c r="W54" i="2"/>
  <c r="W59" i="2"/>
  <c r="W66" i="2"/>
  <c r="W61" i="2"/>
  <c r="W64" i="2"/>
  <c r="W58" i="2"/>
  <c r="W63" i="2"/>
  <c r="W56" i="2"/>
  <c r="W57" i="2"/>
  <c r="W60" i="2"/>
  <c r="W62" i="2"/>
  <c r="W55" i="2"/>
  <c r="W65" i="2"/>
  <c r="X33" i="2"/>
  <c r="X203" i="2" s="1"/>
  <c r="X92" i="2"/>
  <c r="X194" i="2"/>
  <c r="X88" i="2"/>
  <c r="X258" i="2" s="1"/>
  <c r="X190" i="2"/>
  <c r="X97" i="2"/>
  <c r="X267" i="2" s="1"/>
  <c r="X199" i="2"/>
  <c r="X93" i="2"/>
  <c r="X263" i="2" s="1"/>
  <c r="X195" i="2"/>
  <c r="X94" i="2"/>
  <c r="X264" i="2" s="1"/>
  <c r="X196" i="2"/>
  <c r="X89" i="2"/>
  <c r="X191" i="2"/>
  <c r="X100" i="2"/>
  <c r="X202" i="2"/>
  <c r="X98" i="2"/>
  <c r="X268" i="2" s="1"/>
  <c r="X200" i="2"/>
  <c r="X95" i="2"/>
  <c r="X265" i="2" s="1"/>
  <c r="X197" i="2"/>
  <c r="X96" i="2"/>
  <c r="X266" i="2" s="1"/>
  <c r="X198" i="2"/>
  <c r="X99" i="2"/>
  <c r="X269" i="2" s="1"/>
  <c r="X201" i="2"/>
  <c r="X90" i="2"/>
  <c r="X192" i="2"/>
  <c r="X91" i="2"/>
  <c r="X261" i="2" s="1"/>
  <c r="X193" i="2"/>
  <c r="X58" i="2"/>
  <c r="X54" i="2"/>
  <c r="X63" i="2"/>
  <c r="X62" i="2"/>
  <c r="X59" i="2"/>
  <c r="X60" i="2"/>
  <c r="X55" i="2"/>
  <c r="X66" i="2"/>
  <c r="X64" i="2"/>
  <c r="X61" i="2"/>
  <c r="X65" i="2"/>
  <c r="X56" i="2"/>
  <c r="X57" i="2"/>
  <c r="Y33" i="2"/>
  <c r="Y203" i="2" s="1"/>
  <c r="Y88" i="2"/>
  <c r="Y258" i="2" s="1"/>
  <c r="Y190" i="2"/>
  <c r="Y100" i="2"/>
  <c r="Y202" i="2"/>
  <c r="Y99" i="2"/>
  <c r="Y269" i="2" s="1"/>
  <c r="Y201" i="2"/>
  <c r="Y96" i="2"/>
  <c r="Y266" i="2" s="1"/>
  <c r="Y198" i="2"/>
  <c r="Y91" i="2"/>
  <c r="Y261" i="2" s="1"/>
  <c r="Y193" i="2"/>
  <c r="Y97" i="2"/>
  <c r="Y267" i="2" s="1"/>
  <c r="Y199" i="2"/>
  <c r="Y93" i="2"/>
  <c r="Y263" i="2" s="1"/>
  <c r="Y195" i="2"/>
  <c r="Y89" i="2"/>
  <c r="Y259" i="2" s="1"/>
  <c r="Y191" i="2"/>
  <c r="Y94" i="2"/>
  <c r="Y264" i="2" s="1"/>
  <c r="Y196" i="2"/>
  <c r="Y90" i="2"/>
  <c r="Y260" i="2" s="1"/>
  <c r="Y192" i="2"/>
  <c r="Y95" i="2"/>
  <c r="Y265" i="2" s="1"/>
  <c r="Y197" i="2"/>
  <c r="Y98" i="2"/>
  <c r="Y268" i="2" s="1"/>
  <c r="Y200" i="2"/>
  <c r="Y92" i="2"/>
  <c r="Y262" i="2" s="1"/>
  <c r="Y194" i="2"/>
  <c r="Y54" i="2"/>
  <c r="Y66" i="2"/>
  <c r="Y65" i="2"/>
  <c r="Y62" i="2"/>
  <c r="Y57" i="2"/>
  <c r="Y63" i="2"/>
  <c r="Y59" i="2"/>
  <c r="Y55" i="2"/>
  <c r="Y60" i="2"/>
  <c r="Y56" i="2"/>
  <c r="Y61" i="2"/>
  <c r="Y64" i="2"/>
  <c r="Y58" i="2"/>
  <c r="Z33" i="2"/>
  <c r="Z93" i="2"/>
  <c r="Z263" i="2" s="1"/>
  <c r="Z195" i="2"/>
  <c r="Z91" i="2"/>
  <c r="Z261" i="2" s="1"/>
  <c r="Z193" i="2"/>
  <c r="Z97" i="2"/>
  <c r="Z267" i="2" s="1"/>
  <c r="Z199" i="2"/>
  <c r="Z95" i="2"/>
  <c r="Z265" i="2" s="1"/>
  <c r="Z197" i="2"/>
  <c r="Z90" i="2"/>
  <c r="Z260" i="2" s="1"/>
  <c r="Z192" i="2"/>
  <c r="Z88" i="2"/>
  <c r="Z190" i="2"/>
  <c r="Z94" i="2"/>
  <c r="Z264" i="2" s="1"/>
  <c r="Z196" i="2"/>
  <c r="Z99" i="2"/>
  <c r="Z269" i="2" s="1"/>
  <c r="Z201" i="2"/>
  <c r="Z96" i="2"/>
  <c r="Z198" i="2"/>
  <c r="Z98" i="2"/>
  <c r="Z268" i="2" s="1"/>
  <c r="Z200" i="2"/>
  <c r="Z92" i="2"/>
  <c r="Z262" i="2" s="1"/>
  <c r="Z194" i="2"/>
  <c r="Z89" i="2"/>
  <c r="Z259" i="2" s="1"/>
  <c r="Z191" i="2"/>
  <c r="Z100" i="2"/>
  <c r="Z270" i="2" s="1"/>
  <c r="Z202" i="2"/>
  <c r="Z59" i="2"/>
  <c r="Z57" i="2"/>
  <c r="Z62" i="2"/>
  <c r="Z63" i="2"/>
  <c r="Z61" i="2"/>
  <c r="Z56" i="2"/>
  <c r="Z54" i="2"/>
  <c r="Z60" i="2"/>
  <c r="Z65" i="2"/>
  <c r="Z64" i="2"/>
  <c r="Z58" i="2"/>
  <c r="Z55" i="2"/>
  <c r="Z66" i="2"/>
  <c r="AA33" i="2"/>
  <c r="AA67" i="2" s="1"/>
  <c r="AA94" i="2"/>
  <c r="AA264" i="2" s="1"/>
  <c r="AA196" i="2"/>
  <c r="AA95" i="2"/>
  <c r="AA197" i="2"/>
  <c r="AA91" i="2"/>
  <c r="AA193" i="2"/>
  <c r="AA98" i="2"/>
  <c r="AA268" i="2" s="1"/>
  <c r="AA200" i="2"/>
  <c r="AA88" i="2"/>
  <c r="AA258" i="2" s="1"/>
  <c r="AA190" i="2"/>
  <c r="AA100" i="2"/>
  <c r="AA270" i="2" s="1"/>
  <c r="AA202" i="2"/>
  <c r="AA92" i="2"/>
  <c r="AA262" i="2" s="1"/>
  <c r="AA194" i="2"/>
  <c r="AA99" i="2"/>
  <c r="AA201" i="2"/>
  <c r="AA89" i="2"/>
  <c r="AA259" i="2" s="1"/>
  <c r="AA191" i="2"/>
  <c r="AA96" i="2"/>
  <c r="AA266" i="2" s="1"/>
  <c r="AA198" i="2"/>
  <c r="AA93" i="2"/>
  <c r="AA263" i="2" s="1"/>
  <c r="AA195" i="2"/>
  <c r="AA97" i="2"/>
  <c r="AA199" i="2"/>
  <c r="AA90" i="2"/>
  <c r="AA260" i="2" s="1"/>
  <c r="AA192" i="2"/>
  <c r="AA65" i="2"/>
  <c r="AA60" i="2"/>
  <c r="AA61" i="2"/>
  <c r="AA57" i="2"/>
  <c r="AA64" i="2"/>
  <c r="AA132" i="2" s="1"/>
  <c r="AA54" i="2"/>
  <c r="AA66" i="2"/>
  <c r="AA58" i="2"/>
  <c r="AA55" i="2"/>
  <c r="AA62" i="2"/>
  <c r="AA59" i="2"/>
  <c r="AA63" i="2"/>
  <c r="AA56" i="2"/>
  <c r="F201" i="2"/>
  <c r="G99" i="2"/>
  <c r="G269" i="2" s="1"/>
  <c r="G201" i="2"/>
  <c r="I91" i="2"/>
  <c r="I261" i="2" s="1"/>
  <c r="I193" i="2"/>
  <c r="F65" i="2"/>
  <c r="F99" i="2"/>
  <c r="F269" i="2" s="1"/>
  <c r="I57" i="2"/>
  <c r="G65" i="2"/>
  <c r="AC34" i="3"/>
  <c r="AD34" i="3"/>
  <c r="AA34" i="3"/>
  <c r="AC28" i="3"/>
  <c r="AD28" i="3"/>
  <c r="AA28" i="3"/>
  <c r="AC26" i="3"/>
  <c r="AD26" i="3"/>
  <c r="AA26" i="3"/>
  <c r="AC18" i="3"/>
  <c r="AD18" i="3"/>
  <c r="AA18" i="3"/>
  <c r="AB28" i="3"/>
  <c r="AB36" i="3"/>
  <c r="AC32" i="3"/>
  <c r="AD32" i="3"/>
  <c r="AA32" i="3"/>
  <c r="AC27" i="3"/>
  <c r="AD27" i="3"/>
  <c r="AA27" i="3"/>
  <c r="AB34" i="3"/>
  <c r="AB33" i="3"/>
  <c r="AC36" i="3"/>
  <c r="AD36" i="3"/>
  <c r="AA36" i="3"/>
  <c r="AC33" i="3"/>
  <c r="AD33" i="3"/>
  <c r="AA33" i="3"/>
  <c r="AB38" i="3"/>
  <c r="AB44" i="3"/>
  <c r="AB42" i="3"/>
  <c r="AC42" i="3"/>
  <c r="AD42" i="3"/>
  <c r="AA42" i="3"/>
  <c r="AB40" i="3"/>
  <c r="AC44" i="3"/>
  <c r="AD44" i="3"/>
  <c r="AA44" i="3"/>
  <c r="E33" i="2"/>
  <c r="E67" i="2" s="1"/>
  <c r="AB25" i="3"/>
  <c r="AC29" i="3"/>
  <c r="AD29" i="3"/>
  <c r="AA29" i="3"/>
  <c r="AC24" i="3"/>
  <c r="AD24" i="3"/>
  <c r="AA24" i="3"/>
  <c r="AB32" i="3"/>
  <c r="AB31" i="3"/>
  <c r="AB35" i="3"/>
  <c r="AC31" i="3"/>
  <c r="AD31" i="3"/>
  <c r="AA31" i="3"/>
  <c r="AC37" i="3"/>
  <c r="AD37" i="3"/>
  <c r="AA37" i="3"/>
  <c r="AC35" i="3"/>
  <c r="AD35" i="3"/>
  <c r="AA35" i="3"/>
  <c r="AB39" i="3"/>
  <c r="AB41" i="3"/>
  <c r="AB43" i="3"/>
  <c r="AC38" i="3"/>
  <c r="AD38" i="3"/>
  <c r="AA38" i="3"/>
  <c r="AC41" i="3"/>
  <c r="AD41" i="3"/>
  <c r="AA41" i="3"/>
  <c r="AC43" i="3"/>
  <c r="AD43" i="3"/>
  <c r="AA43" i="3"/>
  <c r="AC40" i="3"/>
  <c r="AD40" i="3"/>
  <c r="AA40" i="3"/>
  <c r="AC39" i="3"/>
  <c r="AD39" i="3"/>
  <c r="AA39" i="3"/>
  <c r="AB51" i="3"/>
  <c r="U49" i="3"/>
  <c r="Y49" i="3"/>
  <c r="Z49" i="3"/>
  <c r="AA49" i="3"/>
  <c r="AA50" i="3"/>
  <c r="AC49" i="3"/>
  <c r="AD49" i="3"/>
  <c r="AE49" i="3"/>
  <c r="AB52" i="3"/>
  <c r="U46" i="3"/>
  <c r="Y46" i="3"/>
  <c r="Z46" i="3"/>
  <c r="U50" i="3"/>
  <c r="Y50" i="3"/>
  <c r="Z50" i="3"/>
  <c r="AB48" i="3"/>
  <c r="U51" i="3"/>
  <c r="Y51" i="3"/>
  <c r="Z51" i="3"/>
  <c r="U45" i="3"/>
  <c r="AA51" i="3"/>
  <c r="AC51" i="3"/>
  <c r="AD51" i="3"/>
  <c r="AE51" i="3"/>
  <c r="U47" i="3"/>
  <c r="Y47" i="3"/>
  <c r="Z47" i="3"/>
  <c r="U48" i="3"/>
  <c r="Y48" i="3"/>
  <c r="Z48" i="3"/>
  <c r="AB50" i="3"/>
  <c r="AC50" i="3"/>
  <c r="AD50" i="3"/>
  <c r="AE50" i="3"/>
  <c r="AB46" i="3"/>
  <c r="AC46" i="3"/>
  <c r="AD46" i="3"/>
  <c r="AE46" i="3"/>
  <c r="Y45" i="3"/>
  <c r="Z45" i="3"/>
  <c r="U56" i="3"/>
  <c r="Y56" i="3"/>
  <c r="Z56" i="3"/>
  <c r="AA45" i="3"/>
  <c r="AC45" i="3"/>
  <c r="AA47" i="3"/>
  <c r="AC47" i="3"/>
  <c r="AD47" i="3"/>
  <c r="AE47" i="3"/>
  <c r="AB56" i="3"/>
  <c r="AC56" i="3"/>
  <c r="AD56" i="3"/>
  <c r="AE56" i="3"/>
  <c r="U53" i="3"/>
  <c r="Y53" i="3"/>
  <c r="Z53" i="3"/>
  <c r="AD45" i="3"/>
  <c r="AE45" i="3"/>
  <c r="U52" i="3"/>
  <c r="X45" i="3"/>
  <c r="U54" i="3"/>
  <c r="Y54" i="3"/>
  <c r="Z54" i="3"/>
  <c r="Y52" i="3"/>
  <c r="Z52" i="3"/>
  <c r="AB53" i="3"/>
  <c r="AC53" i="3"/>
  <c r="AD53" i="3"/>
  <c r="AE53" i="3"/>
  <c r="AD52" i="3"/>
  <c r="AE52" i="3"/>
  <c r="AA54" i="3"/>
  <c r="AC54" i="3"/>
  <c r="AD54" i="3"/>
  <c r="AE54" i="3"/>
  <c r="AB55" i="3"/>
  <c r="AC55" i="3"/>
  <c r="AD55" i="3"/>
  <c r="AE55" i="3"/>
  <c r="X52" i="3"/>
  <c r="U55" i="3"/>
  <c r="AC48" i="3"/>
  <c r="AC52" i="3"/>
  <c r="AD48" i="3"/>
  <c r="AE48" i="3"/>
  <c r="Y55" i="3"/>
  <c r="Z55" i="3"/>
  <c r="X55" i="3"/>
  <c r="X54" i="3"/>
  <c r="AA52" i="3"/>
  <c r="AA55" i="3"/>
  <c r="AB54" i="3"/>
  <c r="AA53" i="3"/>
  <c r="X53" i="3"/>
  <c r="X56" i="3"/>
  <c r="X47" i="3"/>
  <c r="X48" i="3"/>
  <c r="AA48" i="3"/>
  <c r="AB47" i="3"/>
  <c r="X46" i="3"/>
  <c r="AA46" i="3"/>
  <c r="AB45" i="3"/>
  <c r="X50" i="3"/>
  <c r="X51" i="3"/>
  <c r="AA56" i="3"/>
  <c r="AB49" i="3"/>
  <c r="X49" i="3"/>
  <c r="T10" i="3"/>
  <c r="BD60" i="2" l="1"/>
  <c r="AL61" i="2"/>
  <c r="AT91" i="2"/>
  <c r="AT261" i="2" s="1"/>
  <c r="AN194" i="2"/>
  <c r="BD196" i="2"/>
  <c r="AR92" i="2"/>
  <c r="AN94" i="2"/>
  <c r="AN264" i="2" s="1"/>
  <c r="BB93" i="2"/>
  <c r="BB263" i="2" s="1"/>
  <c r="AR194" i="2"/>
  <c r="AV97" i="2"/>
  <c r="AP98" i="2"/>
  <c r="AP268" i="2" s="1"/>
  <c r="BB62" i="2"/>
  <c r="BD61" i="2"/>
  <c r="AR97" i="2"/>
  <c r="AR267" i="2" s="1"/>
  <c r="AN199" i="2"/>
  <c r="AX198" i="2"/>
  <c r="AJ199" i="2"/>
  <c r="BA94" i="2"/>
  <c r="AL98" i="2"/>
  <c r="AL268" i="2" s="1"/>
  <c r="BB98" i="2"/>
  <c r="BB268" i="2" s="1"/>
  <c r="AJ99" i="2"/>
  <c r="AP64" i="2"/>
  <c r="AT62" i="2"/>
  <c r="BB198" i="2"/>
  <c r="AZ199" i="2"/>
  <c r="BE59" i="2"/>
  <c r="AM200" i="2"/>
  <c r="AS195" i="2"/>
  <c r="BA61" i="2"/>
  <c r="AY194" i="2"/>
  <c r="AQ92" i="2"/>
  <c r="AQ262" i="2" s="1"/>
  <c r="BE63" i="2"/>
  <c r="AO59" i="2"/>
  <c r="BA197" i="2"/>
  <c r="AU198" i="2"/>
  <c r="AO95" i="2"/>
  <c r="AO265" i="2" s="1"/>
  <c r="BA199" i="2"/>
  <c r="AQ98" i="2"/>
  <c r="AQ268" i="2" s="1"/>
  <c r="BE57" i="2"/>
  <c r="AQ56" i="2"/>
  <c r="AM194" i="2"/>
  <c r="AQ94" i="2"/>
  <c r="AQ264" i="2" s="1"/>
  <c r="AK195" i="2"/>
  <c r="AO58" i="2"/>
  <c r="AO196" i="2"/>
  <c r="BE194" i="2"/>
  <c r="AM93" i="2"/>
  <c r="AM263" i="2" s="1"/>
  <c r="AW58" i="2"/>
  <c r="AS94" i="2"/>
  <c r="AS264" i="2" s="1"/>
  <c r="BD98" i="2"/>
  <c r="BD268" i="2" s="1"/>
  <c r="AZ64" i="2"/>
  <c r="Y127" i="2"/>
  <c r="AN64" i="2"/>
  <c r="AZ198" i="2"/>
  <c r="AW96" i="2"/>
  <c r="AW266" i="2" s="1"/>
  <c r="AY60" i="2"/>
  <c r="BA63" i="2"/>
  <c r="AK97" i="2"/>
  <c r="AK267" i="2" s="1"/>
  <c r="BC62" i="2"/>
  <c r="AM62" i="2"/>
  <c r="AS61" i="2"/>
  <c r="AW97" i="2"/>
  <c r="AW267" i="2" s="1"/>
  <c r="AW95" i="2"/>
  <c r="AW265" i="2" s="1"/>
  <c r="BC96" i="2"/>
  <c r="BC266" i="2" s="1"/>
  <c r="BE95" i="2"/>
  <c r="BE265" i="2" s="1"/>
  <c r="AM96" i="2"/>
  <c r="AM266" i="2" s="1"/>
  <c r="AQ198" i="2"/>
  <c r="AY200" i="2"/>
  <c r="AK197" i="2"/>
  <c r="AS95" i="2"/>
  <c r="AS265" i="2" s="1"/>
  <c r="AS63" i="2"/>
  <c r="AW59" i="2"/>
  <c r="BC98" i="2"/>
  <c r="BC268" i="2" s="1"/>
  <c r="AQ58" i="2"/>
  <c r="AW61" i="2"/>
  <c r="AQ60" i="2"/>
  <c r="AU62" i="2"/>
  <c r="AO61" i="2"/>
  <c r="AQ96" i="2"/>
  <c r="AQ266" i="2" s="1"/>
  <c r="AK95" i="2"/>
  <c r="AK265" i="2" s="1"/>
  <c r="BC60" i="2"/>
  <c r="AK63" i="2"/>
  <c r="AM64" i="2"/>
  <c r="AU200" i="2"/>
  <c r="AO63" i="2"/>
  <c r="AY64" i="2"/>
  <c r="AW194" i="2"/>
  <c r="AO60" i="2"/>
  <c r="AK58" i="2"/>
  <c r="AQ61" i="2"/>
  <c r="AY61" i="2"/>
  <c r="AM197" i="2"/>
  <c r="BA194" i="2"/>
  <c r="AK194" i="2"/>
  <c r="AU61" i="2"/>
  <c r="AW60" i="2"/>
  <c r="BA62" i="2"/>
  <c r="BA96" i="2"/>
  <c r="AW196" i="2"/>
  <c r="AU197" i="2"/>
  <c r="AM61" i="2"/>
  <c r="AS60" i="2"/>
  <c r="AK62" i="2"/>
  <c r="AO194" i="2"/>
  <c r="AQ93" i="2"/>
  <c r="AQ263" i="2" s="1"/>
  <c r="BE94" i="2"/>
  <c r="AY195" i="2"/>
  <c r="AS194" i="2"/>
  <c r="AK198" i="2"/>
  <c r="AM195" i="2"/>
  <c r="AU195" i="2"/>
  <c r="AS58" i="2"/>
  <c r="BA196" i="2"/>
  <c r="AQ97" i="2"/>
  <c r="AQ267" i="2" s="1"/>
  <c r="AK60" i="2"/>
  <c r="AY59" i="2"/>
  <c r="AK94" i="2"/>
  <c r="AK264" i="2" s="1"/>
  <c r="AY197" i="2"/>
  <c r="AS96" i="2"/>
  <c r="AS266" i="2" s="1"/>
  <c r="AQ59" i="2"/>
  <c r="BE60" i="2"/>
  <c r="AM97" i="2"/>
  <c r="AM267" i="2" s="1"/>
  <c r="AQ95" i="2"/>
  <c r="AQ265" i="2" s="1"/>
  <c r="BC93" i="2"/>
  <c r="BC263" i="2" s="1"/>
  <c r="AL52" i="2"/>
  <c r="AK176" i="2"/>
  <c r="BC64" i="2"/>
  <c r="AU59" i="2"/>
  <c r="AM162" i="2"/>
  <c r="BA58" i="2"/>
  <c r="BE58" i="2"/>
  <c r="BC59" i="2"/>
  <c r="BC197" i="2"/>
  <c r="AS64" i="2"/>
  <c r="AM230" i="2"/>
  <c r="AT200" i="2"/>
  <c r="AM149" i="2"/>
  <c r="AL188" i="2"/>
  <c r="AM207" i="2"/>
  <c r="AM148" i="2"/>
  <c r="AM231" i="2"/>
  <c r="AM216" i="2"/>
  <c r="AM169" i="2"/>
  <c r="AM140" i="2"/>
  <c r="AM234" i="2"/>
  <c r="AQ63" i="2"/>
  <c r="AY97" i="2"/>
  <c r="AY267" i="2" s="1"/>
  <c r="BE62" i="2"/>
  <c r="AU199" i="2"/>
  <c r="AO62" i="2"/>
  <c r="AW62" i="2"/>
  <c r="AO198" i="2"/>
  <c r="BE96" i="2"/>
  <c r="BE266" i="2" s="1"/>
  <c r="AS98" i="2"/>
  <c r="AS268" i="2" s="1"/>
  <c r="AS62" i="2"/>
  <c r="AM158" i="2"/>
  <c r="AM219" i="2"/>
  <c r="AW99" i="2"/>
  <c r="AW269" i="2" s="1"/>
  <c r="AM166" i="2"/>
  <c r="AM157" i="2"/>
  <c r="AM145" i="2"/>
  <c r="AM236" i="2"/>
  <c r="AM220" i="2"/>
  <c r="AM212" i="2"/>
  <c r="AM165" i="2"/>
  <c r="AM153" i="2"/>
  <c r="AM141" i="2"/>
  <c r="AX201" i="2"/>
  <c r="AM224" i="2"/>
  <c r="AM217" i="2"/>
  <c r="AM206" i="2"/>
  <c r="AM154" i="2"/>
  <c r="AM161" i="2"/>
  <c r="AM152" i="2"/>
  <c r="AM144" i="2"/>
  <c r="AM227" i="2"/>
  <c r="AM221" i="2"/>
  <c r="AM214" i="2"/>
  <c r="AM210" i="2"/>
  <c r="AP126" i="2"/>
  <c r="AK82" i="2"/>
  <c r="AK252" i="2" s="1"/>
  <c r="AT125" i="2"/>
  <c r="V124" i="2"/>
  <c r="BA200" i="2"/>
  <c r="M130" i="2"/>
  <c r="AK40" i="2"/>
  <c r="AM70" i="2"/>
  <c r="AM240" i="2" s="1"/>
  <c r="AM168" i="2"/>
  <c r="AM164" i="2"/>
  <c r="AM160" i="2"/>
  <c r="AM156" i="2"/>
  <c r="AM151" i="2"/>
  <c r="AM147" i="2"/>
  <c r="AM143" i="2"/>
  <c r="AM139" i="2"/>
  <c r="AM233" i="2"/>
  <c r="AM223" i="2"/>
  <c r="AM232" i="2"/>
  <c r="AM229" i="2"/>
  <c r="AM226" i="2"/>
  <c r="AM213" i="2"/>
  <c r="AM215" i="2"/>
  <c r="AM208" i="2"/>
  <c r="AM172" i="2"/>
  <c r="AD131" i="2"/>
  <c r="AQ125" i="2"/>
  <c r="E134" i="2"/>
  <c r="AM36" i="2"/>
  <c r="AM167" i="2"/>
  <c r="AM163" i="2"/>
  <c r="AM159" i="2"/>
  <c r="AM155" i="2"/>
  <c r="AM150" i="2"/>
  <c r="AM146" i="2"/>
  <c r="AM142" i="2"/>
  <c r="AM237" i="2"/>
  <c r="AM235" i="2"/>
  <c r="AM228" i="2"/>
  <c r="AM225" i="2"/>
  <c r="AM222" i="2"/>
  <c r="AM218" i="2"/>
  <c r="AM211" i="2"/>
  <c r="AM209" i="2"/>
  <c r="AV125" i="2"/>
  <c r="AF134" i="2"/>
  <c r="AK48" i="2"/>
  <c r="AM124" i="2"/>
  <c r="AG134" i="2"/>
  <c r="AL17" i="2"/>
  <c r="AP17" i="2"/>
  <c r="AM17" i="2"/>
  <c r="AR17" i="2"/>
  <c r="AV17" i="2"/>
  <c r="AZ17" i="2"/>
  <c r="BD17" i="2"/>
  <c r="A255" i="2"/>
  <c r="A119" i="2"/>
  <c r="AN17" i="2"/>
  <c r="AS17" i="2"/>
  <c r="AW17" i="2"/>
  <c r="BA17" i="2"/>
  <c r="BE17" i="2"/>
  <c r="A391" i="2"/>
  <c r="AJ17" i="2"/>
  <c r="AO17" i="2"/>
  <c r="AT17" i="2"/>
  <c r="AX17" i="2"/>
  <c r="BB17" i="2"/>
  <c r="AK17" i="2"/>
  <c r="AQ17" i="2"/>
  <c r="AU17" i="2"/>
  <c r="AY17" i="2"/>
  <c r="BC17" i="2"/>
  <c r="A323" i="2"/>
  <c r="A221" i="2"/>
  <c r="A357" i="2"/>
  <c r="A187" i="2"/>
  <c r="A85" i="2"/>
  <c r="A51" i="2"/>
  <c r="AL13" i="2"/>
  <c r="AP13" i="2"/>
  <c r="AT13" i="2"/>
  <c r="AX13" i="2"/>
  <c r="BB13" i="2"/>
  <c r="AJ13" i="2"/>
  <c r="AO13" i="2"/>
  <c r="AU13" i="2"/>
  <c r="AZ13" i="2"/>
  <c r="BE13" i="2"/>
  <c r="A217" i="2"/>
  <c r="A81" i="2"/>
  <c r="AK13" i="2"/>
  <c r="AQ13" i="2"/>
  <c r="AV13" i="2"/>
  <c r="BA13" i="2"/>
  <c r="AM13" i="2"/>
  <c r="AR13" i="2"/>
  <c r="AW13" i="2"/>
  <c r="BC13" i="2"/>
  <c r="A387" i="2"/>
  <c r="AN13" i="2"/>
  <c r="AS13" i="2"/>
  <c r="AY13" i="2"/>
  <c r="BD13" i="2"/>
  <c r="A285" i="2"/>
  <c r="A47" i="2"/>
  <c r="A115" i="2"/>
  <c r="A319" i="2"/>
  <c r="A251" i="2"/>
  <c r="A183" i="2"/>
  <c r="A149" i="2"/>
  <c r="AL9" i="2"/>
  <c r="AP9" i="2"/>
  <c r="AT9" i="2"/>
  <c r="AX9" i="2"/>
  <c r="BB9" i="2"/>
  <c r="A383" i="2"/>
  <c r="AM9" i="2"/>
  <c r="AR9" i="2"/>
  <c r="AW9" i="2"/>
  <c r="BC9" i="2"/>
  <c r="A179" i="2"/>
  <c r="AN9" i="2"/>
  <c r="AS9" i="2"/>
  <c r="AY9" i="2"/>
  <c r="BD9" i="2"/>
  <c r="AJ9" i="2"/>
  <c r="AO9" i="2"/>
  <c r="AU9" i="2"/>
  <c r="AZ9" i="2"/>
  <c r="BE9" i="2"/>
  <c r="AK9" i="2"/>
  <c r="AQ9" i="2"/>
  <c r="AV9" i="2"/>
  <c r="BA9" i="2"/>
  <c r="A349" i="2"/>
  <c r="A281" i="2"/>
  <c r="A145" i="2"/>
  <c r="A43" i="2"/>
  <c r="A111" i="2"/>
  <c r="A213" i="2"/>
  <c r="A77" i="2"/>
  <c r="AL5" i="2"/>
  <c r="AP5" i="2"/>
  <c r="AT5" i="2"/>
  <c r="AX5" i="2"/>
  <c r="BB5" i="2"/>
  <c r="AJ5" i="2"/>
  <c r="AO5" i="2"/>
  <c r="AU5" i="2"/>
  <c r="AZ5" i="2"/>
  <c r="BE5" i="2"/>
  <c r="A39" i="2"/>
  <c r="A175" i="2"/>
  <c r="A379" i="2"/>
  <c r="AK5" i="2"/>
  <c r="AQ5" i="2"/>
  <c r="AV5" i="2"/>
  <c r="BA5" i="2"/>
  <c r="AM5" i="2"/>
  <c r="AR5" i="2"/>
  <c r="AW5" i="2"/>
  <c r="BC5" i="2"/>
  <c r="AN5" i="2"/>
  <c r="AS5" i="2"/>
  <c r="AY5" i="2"/>
  <c r="BD5" i="2"/>
  <c r="A311" i="2"/>
  <c r="A345" i="2"/>
  <c r="A107" i="2"/>
  <c r="A277" i="2"/>
  <c r="U325" i="3"/>
  <c r="Y325" i="3" s="1"/>
  <c r="U345" i="3"/>
  <c r="Y345" i="3" s="1"/>
  <c r="U369" i="3"/>
  <c r="Y369" i="3" s="1"/>
  <c r="U389" i="3"/>
  <c r="Y389" i="3" s="1"/>
  <c r="U409" i="3"/>
  <c r="Y409" i="3" s="1"/>
  <c r="U433" i="3"/>
  <c r="Y433" i="3" s="1"/>
  <c r="U453" i="3"/>
  <c r="Y453" i="3" s="1"/>
  <c r="U473" i="3"/>
  <c r="Y473" i="3" s="1"/>
  <c r="U497" i="3"/>
  <c r="Y497" i="3" s="1"/>
  <c r="U326" i="3"/>
  <c r="Y326" i="3" s="1"/>
  <c r="U346" i="3"/>
  <c r="Y346" i="3" s="1"/>
  <c r="U370" i="3"/>
  <c r="Y370" i="3" s="1"/>
  <c r="U390" i="3"/>
  <c r="Y390" i="3" s="1"/>
  <c r="U410" i="3"/>
  <c r="Y410" i="3" s="1"/>
  <c r="U434" i="3"/>
  <c r="Y434" i="3" s="1"/>
  <c r="U454" i="3"/>
  <c r="Y454" i="3" s="1"/>
  <c r="U474" i="3"/>
  <c r="Y474" i="3" s="1"/>
  <c r="U331" i="3"/>
  <c r="Y331" i="3" s="1"/>
  <c r="U351" i="3"/>
  <c r="Y351" i="3" s="1"/>
  <c r="U371" i="3"/>
  <c r="Y371" i="3" s="1"/>
  <c r="U395" i="3"/>
  <c r="Y395" i="3" s="1"/>
  <c r="U415" i="3"/>
  <c r="Y415" i="3" s="1"/>
  <c r="U435" i="3"/>
  <c r="Y435" i="3" s="1"/>
  <c r="U459" i="3"/>
  <c r="Y459" i="3" s="1"/>
  <c r="U479" i="3"/>
  <c r="Y479" i="3" s="1"/>
  <c r="U499" i="3"/>
  <c r="Y499" i="3" s="1"/>
  <c r="U392" i="3"/>
  <c r="Y392" i="3" s="1"/>
  <c r="U472" i="3"/>
  <c r="Y472" i="3" s="1"/>
  <c r="U372" i="3"/>
  <c r="Y372" i="3" s="1"/>
  <c r="U364" i="3"/>
  <c r="Y364" i="3" s="1"/>
  <c r="U444" i="3"/>
  <c r="Y444" i="3" s="1"/>
  <c r="U500" i="3"/>
  <c r="Y500" i="3" s="1"/>
  <c r="U352" i="3"/>
  <c r="Y352" i="3" s="1"/>
  <c r="U432" i="3"/>
  <c r="Y432" i="3" s="1"/>
  <c r="U494" i="3"/>
  <c r="Y494" i="3" s="1"/>
  <c r="U496" i="3"/>
  <c r="Y496" i="3" s="1"/>
  <c r="A141" i="2"/>
  <c r="U337" i="3"/>
  <c r="Y337" i="3" s="1"/>
  <c r="U377" i="3"/>
  <c r="Y377" i="3" s="1"/>
  <c r="U421" i="3"/>
  <c r="Y421" i="3" s="1"/>
  <c r="U465" i="3"/>
  <c r="Y465" i="3" s="1"/>
  <c r="U314" i="3"/>
  <c r="Y314" i="3" s="1"/>
  <c r="U358" i="3"/>
  <c r="Y358" i="3" s="1"/>
  <c r="U402" i="3"/>
  <c r="Y402" i="3" s="1"/>
  <c r="U442" i="3"/>
  <c r="Y442" i="3" s="1"/>
  <c r="U319" i="3"/>
  <c r="Y319" i="3" s="1"/>
  <c r="U363" i="3"/>
  <c r="Y363" i="3" s="1"/>
  <c r="U403" i="3"/>
  <c r="Y403" i="3" s="1"/>
  <c r="U447" i="3"/>
  <c r="Y447" i="3" s="1"/>
  <c r="U491" i="3"/>
  <c r="Y491" i="3" s="1"/>
  <c r="U424" i="3"/>
  <c r="Y424" i="3" s="1"/>
  <c r="U316" i="3"/>
  <c r="Y316" i="3" s="1"/>
  <c r="U484" i="3"/>
  <c r="Y484" i="3" s="1"/>
  <c r="U384" i="3"/>
  <c r="Y384" i="3" s="1"/>
  <c r="U388" i="3"/>
  <c r="Y388" i="3" s="1"/>
  <c r="A243" i="2"/>
  <c r="U309" i="3"/>
  <c r="Y309" i="3" s="1"/>
  <c r="U353" i="3"/>
  <c r="Y353" i="3" s="1"/>
  <c r="U393" i="3"/>
  <c r="Y393" i="3" s="1"/>
  <c r="U437" i="3"/>
  <c r="Y437" i="3" s="1"/>
  <c r="U481" i="3"/>
  <c r="Y481" i="3" s="1"/>
  <c r="U330" i="3"/>
  <c r="Y330" i="3" s="1"/>
  <c r="U374" i="3"/>
  <c r="Y374" i="3" s="1"/>
  <c r="U418" i="3"/>
  <c r="Y418" i="3" s="1"/>
  <c r="U458" i="3"/>
  <c r="Y458" i="3" s="1"/>
  <c r="U335" i="3"/>
  <c r="Y335" i="3" s="1"/>
  <c r="U379" i="3"/>
  <c r="Y379" i="3" s="1"/>
  <c r="U419" i="3"/>
  <c r="Y419" i="3" s="1"/>
  <c r="U463" i="3"/>
  <c r="Y463" i="3" s="1"/>
  <c r="U328" i="3"/>
  <c r="Y328" i="3" s="1"/>
  <c r="U482" i="3"/>
  <c r="Y482" i="3" s="1"/>
  <c r="U380" i="3"/>
  <c r="Y380" i="3" s="1"/>
  <c r="U452" i="3"/>
  <c r="Y452" i="3" s="1"/>
  <c r="U448" i="3"/>
  <c r="Y448" i="3" s="1"/>
  <c r="U313" i="3"/>
  <c r="Y313" i="3" s="1"/>
  <c r="U357" i="3"/>
  <c r="Y357" i="3" s="1"/>
  <c r="U401" i="3"/>
  <c r="Y401" i="3" s="1"/>
  <c r="U441" i="3"/>
  <c r="Y441" i="3" s="1"/>
  <c r="U485" i="3"/>
  <c r="Y485" i="3" s="1"/>
  <c r="U338" i="3"/>
  <c r="Y338" i="3" s="1"/>
  <c r="U378" i="3"/>
  <c r="Y378" i="3" s="1"/>
  <c r="U422" i="3"/>
  <c r="Y422" i="3" s="1"/>
  <c r="U466" i="3"/>
  <c r="Y466" i="3" s="1"/>
  <c r="U339" i="3"/>
  <c r="Y339" i="3" s="1"/>
  <c r="U383" i="3"/>
  <c r="Y383" i="3" s="1"/>
  <c r="U427" i="3"/>
  <c r="Y427" i="3" s="1"/>
  <c r="U467" i="3"/>
  <c r="Y467" i="3" s="1"/>
  <c r="U344" i="3"/>
  <c r="Y344" i="3" s="1"/>
  <c r="U498" i="3"/>
  <c r="Y498" i="3" s="1"/>
  <c r="U396" i="3"/>
  <c r="Y396" i="3" s="1"/>
  <c r="U488" i="3"/>
  <c r="Y488" i="3" s="1"/>
  <c r="U478" i="3"/>
  <c r="Y478" i="3" s="1"/>
  <c r="A73" i="2"/>
  <c r="AJ274" i="2"/>
  <c r="AN274" i="2"/>
  <c r="AR274" i="2"/>
  <c r="AV274" i="2"/>
  <c r="AZ274" i="2"/>
  <c r="BD274" i="2"/>
  <c r="AK274" i="2"/>
  <c r="AO274" i="2"/>
  <c r="AS274" i="2"/>
  <c r="AW274" i="2"/>
  <c r="BA274" i="2"/>
  <c r="BE274" i="2"/>
  <c r="AL274" i="2"/>
  <c r="AP274" i="2"/>
  <c r="AT274" i="2"/>
  <c r="AX274" i="2"/>
  <c r="BB274" i="2"/>
  <c r="AQ274" i="2"/>
  <c r="AU274" i="2"/>
  <c r="AY274" i="2"/>
  <c r="AM274" i="2"/>
  <c r="BC274" i="2"/>
  <c r="A289" i="2"/>
  <c r="AJ278" i="2"/>
  <c r="AN278" i="2"/>
  <c r="AR278" i="2"/>
  <c r="AV278" i="2"/>
  <c r="AZ278" i="2"/>
  <c r="BD278" i="2"/>
  <c r="AK278" i="2"/>
  <c r="AO278" i="2"/>
  <c r="AS278" i="2"/>
  <c r="AW278" i="2"/>
  <c r="BA278" i="2"/>
  <c r="BE278" i="2"/>
  <c r="AL278" i="2"/>
  <c r="AP278" i="2"/>
  <c r="AT278" i="2"/>
  <c r="AX278" i="2"/>
  <c r="BB278" i="2"/>
  <c r="AY278" i="2"/>
  <c r="AM278" i="2"/>
  <c r="BC278" i="2"/>
  <c r="AQ278" i="2"/>
  <c r="AU278" i="2"/>
  <c r="A209" i="2"/>
  <c r="U356" i="3"/>
  <c r="Y356" i="3" s="1"/>
  <c r="U408" i="3"/>
  <c r="Y408" i="3" s="1"/>
  <c r="U355" i="3"/>
  <c r="Y355" i="3" s="1"/>
  <c r="U354" i="3"/>
  <c r="Y354" i="3" s="1"/>
  <c r="U373" i="3"/>
  <c r="Y373" i="3" s="1"/>
  <c r="A247" i="2"/>
  <c r="U368" i="3"/>
  <c r="Y368" i="3" s="1"/>
  <c r="U483" i="3"/>
  <c r="Y483" i="3" s="1"/>
  <c r="U315" i="3"/>
  <c r="Y315" i="3" s="1"/>
  <c r="U310" i="3"/>
  <c r="Y310" i="3" s="1"/>
  <c r="U329" i="3"/>
  <c r="Y329" i="3" s="1"/>
  <c r="AK284" i="2"/>
  <c r="AO284" i="2"/>
  <c r="AS284" i="2"/>
  <c r="AW284" i="2"/>
  <c r="BA284" i="2"/>
  <c r="BE284" i="2"/>
  <c r="AL284" i="2"/>
  <c r="AP284" i="2"/>
  <c r="AT284" i="2"/>
  <c r="AX284" i="2"/>
  <c r="BB284" i="2"/>
  <c r="AM284" i="2"/>
  <c r="AQ284" i="2"/>
  <c r="AU284" i="2"/>
  <c r="AY284" i="2"/>
  <c r="BC284" i="2"/>
  <c r="AJ284" i="2"/>
  <c r="AN284" i="2"/>
  <c r="AR284" i="2"/>
  <c r="AV284" i="2"/>
  <c r="AZ284" i="2"/>
  <c r="BD284" i="2"/>
  <c r="AJ16" i="2"/>
  <c r="AN16" i="2"/>
  <c r="AR16" i="2"/>
  <c r="AV16" i="2"/>
  <c r="AZ16" i="2"/>
  <c r="BD16" i="2"/>
  <c r="AM16" i="2"/>
  <c r="AS16" i="2"/>
  <c r="AX16" i="2"/>
  <c r="BC16" i="2"/>
  <c r="A220" i="2"/>
  <c r="A390" i="2"/>
  <c r="AO16" i="2"/>
  <c r="AT16" i="2"/>
  <c r="AY16" i="2"/>
  <c r="BE16" i="2"/>
  <c r="AK16" i="2"/>
  <c r="AP16" i="2"/>
  <c r="AU16" i="2"/>
  <c r="BA16" i="2"/>
  <c r="AL16" i="2"/>
  <c r="AQ16" i="2"/>
  <c r="AW16" i="2"/>
  <c r="BB16" i="2"/>
  <c r="AJ12" i="2"/>
  <c r="AN12" i="2"/>
  <c r="AR12" i="2"/>
  <c r="AV12" i="2"/>
  <c r="AZ12" i="2"/>
  <c r="BD12" i="2"/>
  <c r="AK12" i="2"/>
  <c r="AP12" i="2"/>
  <c r="AU12" i="2"/>
  <c r="BA12" i="2"/>
  <c r="A46" i="2"/>
  <c r="A148" i="2"/>
  <c r="AL12" i="2"/>
  <c r="AQ12" i="2"/>
  <c r="AW12" i="2"/>
  <c r="BB12" i="2"/>
  <c r="A386" i="2"/>
  <c r="AM12" i="2"/>
  <c r="AS12" i="2"/>
  <c r="AX12" i="2"/>
  <c r="BC12" i="2"/>
  <c r="AO12" i="2"/>
  <c r="AT12" i="2"/>
  <c r="AY12" i="2"/>
  <c r="BE12" i="2"/>
  <c r="AJ8" i="2"/>
  <c r="AN8" i="2"/>
  <c r="AR8" i="2"/>
  <c r="AV8" i="2"/>
  <c r="AZ8" i="2"/>
  <c r="BD8" i="2"/>
  <c r="AM8" i="2"/>
  <c r="AS8" i="2"/>
  <c r="AX8" i="2"/>
  <c r="BC8" i="2"/>
  <c r="A144" i="2"/>
  <c r="A110" i="2"/>
  <c r="AO8" i="2"/>
  <c r="AT8" i="2"/>
  <c r="AY8" i="2"/>
  <c r="BE8" i="2"/>
  <c r="AK8" i="2"/>
  <c r="AP8" i="2"/>
  <c r="AU8" i="2"/>
  <c r="BA8" i="2"/>
  <c r="A382" i="2"/>
  <c r="AL8" i="2"/>
  <c r="AQ8" i="2"/>
  <c r="AW8" i="2"/>
  <c r="BB8" i="2"/>
  <c r="AJ4" i="2"/>
  <c r="AN4" i="2"/>
  <c r="AR4" i="2"/>
  <c r="AV4" i="2"/>
  <c r="AZ4" i="2"/>
  <c r="BD4" i="2"/>
  <c r="A378" i="2"/>
  <c r="AK4" i="2"/>
  <c r="AP4" i="2"/>
  <c r="AU4" i="2"/>
  <c r="BA4" i="2"/>
  <c r="A242" i="2"/>
  <c r="A72" i="2"/>
  <c r="AL4" i="2"/>
  <c r="AQ4" i="2"/>
  <c r="AW4" i="2"/>
  <c r="BB4" i="2"/>
  <c r="AM4" i="2"/>
  <c r="AS4" i="2"/>
  <c r="AX4" i="2"/>
  <c r="BC4" i="2"/>
  <c r="AO4" i="2"/>
  <c r="AT4" i="2"/>
  <c r="AY4" i="2"/>
  <c r="BE4" i="2"/>
  <c r="A288" i="2"/>
  <c r="AK282" i="2"/>
  <c r="AO282" i="2"/>
  <c r="AS282" i="2"/>
  <c r="AW282" i="2"/>
  <c r="BA282" i="2"/>
  <c r="BE282" i="2"/>
  <c r="AL282" i="2"/>
  <c r="AP282" i="2"/>
  <c r="AT282" i="2"/>
  <c r="AX282" i="2"/>
  <c r="BB282" i="2"/>
  <c r="AM282" i="2"/>
  <c r="AQ282" i="2"/>
  <c r="AU282" i="2"/>
  <c r="AY282" i="2"/>
  <c r="BC282" i="2"/>
  <c r="AJ282" i="2"/>
  <c r="AN282" i="2"/>
  <c r="AR282" i="2"/>
  <c r="AV282" i="2"/>
  <c r="AZ282" i="2"/>
  <c r="BD282" i="2"/>
  <c r="A314" i="2"/>
  <c r="A352" i="2"/>
  <c r="U436" i="3"/>
  <c r="Y436" i="3" s="1"/>
  <c r="U486" i="3"/>
  <c r="Y486" i="3" s="1"/>
  <c r="U416" i="3"/>
  <c r="Y416" i="3" s="1"/>
  <c r="U320" i="3"/>
  <c r="Y320" i="3" s="1"/>
  <c r="U492" i="3"/>
  <c r="Y492" i="3" s="1"/>
  <c r="U428" i="3"/>
  <c r="Y428" i="3" s="1"/>
  <c r="U332" i="3"/>
  <c r="Y332" i="3" s="1"/>
  <c r="U340" i="3"/>
  <c r="Y340" i="3" s="1"/>
  <c r="U456" i="3"/>
  <c r="Y456" i="3" s="1"/>
  <c r="U360" i="3"/>
  <c r="Y360" i="3" s="1"/>
  <c r="U495" i="3"/>
  <c r="Y495" i="3" s="1"/>
  <c r="U475" i="3"/>
  <c r="Y475" i="3" s="1"/>
  <c r="U451" i="3"/>
  <c r="Y451" i="3" s="1"/>
  <c r="U431" i="3"/>
  <c r="Y431" i="3" s="1"/>
  <c r="U411" i="3"/>
  <c r="Y411" i="3" s="1"/>
  <c r="U387" i="3"/>
  <c r="Y387" i="3" s="1"/>
  <c r="U367" i="3"/>
  <c r="Y367" i="3" s="1"/>
  <c r="U347" i="3"/>
  <c r="Y347" i="3" s="1"/>
  <c r="U323" i="3"/>
  <c r="Y323" i="3" s="1"/>
  <c r="U470" i="3"/>
  <c r="Y470" i="3" s="1"/>
  <c r="U450" i="3"/>
  <c r="Y450" i="3" s="1"/>
  <c r="U426" i="3"/>
  <c r="Y426" i="3" s="1"/>
  <c r="U406" i="3"/>
  <c r="Y406" i="3" s="1"/>
  <c r="U386" i="3"/>
  <c r="Y386" i="3" s="1"/>
  <c r="U362" i="3"/>
  <c r="Y362" i="3" s="1"/>
  <c r="U342" i="3"/>
  <c r="Y342" i="3" s="1"/>
  <c r="U322" i="3"/>
  <c r="Y322" i="3" s="1"/>
  <c r="U489" i="3"/>
  <c r="Y489" i="3" s="1"/>
  <c r="U469" i="3"/>
  <c r="Y469" i="3" s="1"/>
  <c r="U449" i="3"/>
  <c r="Y449" i="3" s="1"/>
  <c r="U425" i="3"/>
  <c r="Y425" i="3" s="1"/>
  <c r="U405" i="3"/>
  <c r="Y405" i="3" s="1"/>
  <c r="U385" i="3"/>
  <c r="Y385" i="3" s="1"/>
  <c r="U361" i="3"/>
  <c r="Y361" i="3" s="1"/>
  <c r="U341" i="3"/>
  <c r="Y341" i="3" s="1"/>
  <c r="U321" i="3"/>
  <c r="Y321" i="3" s="1"/>
  <c r="A106" i="2"/>
  <c r="A38" i="2"/>
  <c r="M397" i="3" s="1"/>
  <c r="A246" i="2"/>
  <c r="A182" i="2"/>
  <c r="A118" i="2"/>
  <c r="A50" i="2"/>
  <c r="A393" i="2"/>
  <c r="AJ19" i="2"/>
  <c r="AN19" i="2"/>
  <c r="AR19" i="2"/>
  <c r="AV19" i="2"/>
  <c r="AZ19" i="2"/>
  <c r="BD19" i="2"/>
  <c r="A359" i="2"/>
  <c r="A325" i="2"/>
  <c r="A291" i="2"/>
  <c r="A189" i="2"/>
  <c r="AK19" i="2"/>
  <c r="AO19" i="2"/>
  <c r="AS19" i="2"/>
  <c r="AW19" i="2"/>
  <c r="BA19" i="2"/>
  <c r="BE19" i="2"/>
  <c r="AL19" i="2"/>
  <c r="AP19" i="2"/>
  <c r="AT19" i="2"/>
  <c r="AX19" i="2"/>
  <c r="BB19" i="2"/>
  <c r="AM19" i="2"/>
  <c r="AQ19" i="2"/>
  <c r="AU19" i="2"/>
  <c r="AY19" i="2"/>
  <c r="BC19" i="2"/>
  <c r="A389" i="2"/>
  <c r="AL15" i="2"/>
  <c r="AP15" i="2"/>
  <c r="AT15" i="2"/>
  <c r="AX15" i="2"/>
  <c r="BB15" i="2"/>
  <c r="AN15" i="2"/>
  <c r="AS15" i="2"/>
  <c r="AY15" i="2"/>
  <c r="BD15" i="2"/>
  <c r="A355" i="2"/>
  <c r="A321" i="2"/>
  <c r="A287" i="2"/>
  <c r="A49" i="2"/>
  <c r="M316" i="3" s="1"/>
  <c r="A151" i="2"/>
  <c r="AJ15" i="2"/>
  <c r="AO15" i="2"/>
  <c r="AU15" i="2"/>
  <c r="AZ15" i="2"/>
  <c r="BE15" i="2"/>
  <c r="AK15" i="2"/>
  <c r="AQ15" i="2"/>
  <c r="AV15" i="2"/>
  <c r="BA15" i="2"/>
  <c r="AM15" i="2"/>
  <c r="AR15" i="2"/>
  <c r="AW15" i="2"/>
  <c r="BC15" i="2"/>
  <c r="A385" i="2"/>
  <c r="AL11" i="2"/>
  <c r="AP11" i="2"/>
  <c r="AT11" i="2"/>
  <c r="AX11" i="2"/>
  <c r="BB11" i="2"/>
  <c r="AK11" i="2"/>
  <c r="AQ11" i="2"/>
  <c r="AV11" i="2"/>
  <c r="BA11" i="2"/>
  <c r="A351" i="2"/>
  <c r="A317" i="2"/>
  <c r="A283" i="2"/>
  <c r="A249" i="2"/>
  <c r="A113" i="2"/>
  <c r="AM11" i="2"/>
  <c r="AR11" i="2"/>
  <c r="AW11" i="2"/>
  <c r="BC11" i="2"/>
  <c r="AN11" i="2"/>
  <c r="AS11" i="2"/>
  <c r="AY11" i="2"/>
  <c r="BD11" i="2"/>
  <c r="AJ11" i="2"/>
  <c r="AO11" i="2"/>
  <c r="AU11" i="2"/>
  <c r="AZ11" i="2"/>
  <c r="BE11" i="2"/>
  <c r="A381" i="2"/>
  <c r="AL7" i="2"/>
  <c r="AP7" i="2"/>
  <c r="AT7" i="2"/>
  <c r="AX7" i="2"/>
  <c r="BB7" i="2"/>
  <c r="AN7" i="2"/>
  <c r="AS7" i="2"/>
  <c r="AY7" i="2"/>
  <c r="BD7" i="2"/>
  <c r="A347" i="2"/>
  <c r="A313" i="2"/>
  <c r="A279" i="2"/>
  <c r="A211" i="2"/>
  <c r="A75" i="2"/>
  <c r="AJ7" i="2"/>
  <c r="AO7" i="2"/>
  <c r="AU7" i="2"/>
  <c r="AZ7" i="2"/>
  <c r="BE7" i="2"/>
  <c r="AK7" i="2"/>
  <c r="AQ7" i="2"/>
  <c r="AV7" i="2"/>
  <c r="BA7" i="2"/>
  <c r="AM7" i="2"/>
  <c r="AR7" i="2"/>
  <c r="AW7" i="2"/>
  <c r="BC7" i="2"/>
  <c r="A377" i="2"/>
  <c r="AL3" i="2"/>
  <c r="AP3" i="2"/>
  <c r="AT3" i="2"/>
  <c r="AX3" i="2"/>
  <c r="BB3" i="2"/>
  <c r="AK3" i="2"/>
  <c r="AQ3" i="2"/>
  <c r="AV3" i="2"/>
  <c r="BA3" i="2"/>
  <c r="A343" i="2"/>
  <c r="A309" i="2"/>
  <c r="A275" i="2"/>
  <c r="A173" i="2"/>
  <c r="U317" i="3"/>
  <c r="Y317" i="3" s="1"/>
  <c r="U333" i="3"/>
  <c r="Y333" i="3" s="1"/>
  <c r="U349" i="3"/>
  <c r="Y349" i="3" s="1"/>
  <c r="U365" i="3"/>
  <c r="Y365" i="3" s="1"/>
  <c r="U381" i="3"/>
  <c r="Y381" i="3" s="1"/>
  <c r="U397" i="3"/>
  <c r="Y397" i="3" s="1"/>
  <c r="U413" i="3"/>
  <c r="Y413" i="3" s="1"/>
  <c r="U429" i="3"/>
  <c r="Y429" i="3" s="1"/>
  <c r="U445" i="3"/>
  <c r="Y445" i="3" s="1"/>
  <c r="U461" i="3"/>
  <c r="Y461" i="3" s="1"/>
  <c r="U477" i="3"/>
  <c r="Y477" i="3" s="1"/>
  <c r="U493" i="3"/>
  <c r="Y493" i="3" s="1"/>
  <c r="U318" i="3"/>
  <c r="Y318" i="3" s="1"/>
  <c r="U334" i="3"/>
  <c r="Y334" i="3" s="1"/>
  <c r="U350" i="3"/>
  <c r="Y350" i="3" s="1"/>
  <c r="U366" i="3"/>
  <c r="Y366" i="3" s="1"/>
  <c r="U382" i="3"/>
  <c r="Y382" i="3" s="1"/>
  <c r="U398" i="3"/>
  <c r="Y398" i="3" s="1"/>
  <c r="U414" i="3"/>
  <c r="Y414" i="3" s="1"/>
  <c r="U430" i="3"/>
  <c r="Y430" i="3" s="1"/>
  <c r="U446" i="3"/>
  <c r="Y446" i="3" s="1"/>
  <c r="U462" i="3"/>
  <c r="Y462" i="3" s="1"/>
  <c r="U311" i="3"/>
  <c r="Y311" i="3" s="1"/>
  <c r="U327" i="3"/>
  <c r="Y327" i="3" s="1"/>
  <c r="U343" i="3"/>
  <c r="Y343" i="3" s="1"/>
  <c r="U359" i="3"/>
  <c r="Y359" i="3" s="1"/>
  <c r="U375" i="3"/>
  <c r="Y375" i="3" s="1"/>
  <c r="U391" i="3"/>
  <c r="Y391" i="3" s="1"/>
  <c r="U407" i="3"/>
  <c r="Y407" i="3" s="1"/>
  <c r="U423" i="3"/>
  <c r="Y423" i="3" s="1"/>
  <c r="U439" i="3"/>
  <c r="Y439" i="3" s="1"/>
  <c r="U455" i="3"/>
  <c r="Y455" i="3" s="1"/>
  <c r="U471" i="3"/>
  <c r="Y471" i="3" s="1"/>
  <c r="U487" i="3"/>
  <c r="Y487" i="3" s="1"/>
  <c r="U312" i="3"/>
  <c r="Y312" i="3" s="1"/>
  <c r="U376" i="3"/>
  <c r="Y376" i="3" s="1"/>
  <c r="U440" i="3"/>
  <c r="Y440" i="3" s="1"/>
  <c r="U490" i="3"/>
  <c r="Y490" i="3" s="1"/>
  <c r="U420" i="3"/>
  <c r="Y420" i="3" s="1"/>
  <c r="U348" i="3"/>
  <c r="Y348" i="3" s="1"/>
  <c r="U412" i="3"/>
  <c r="Y412" i="3" s="1"/>
  <c r="U476" i="3"/>
  <c r="Y476" i="3" s="1"/>
  <c r="U404" i="3"/>
  <c r="Y404" i="3" s="1"/>
  <c r="U336" i="3"/>
  <c r="Y336" i="3" s="1"/>
  <c r="U400" i="3"/>
  <c r="Y400" i="3" s="1"/>
  <c r="U464" i="3"/>
  <c r="Y464" i="3" s="1"/>
  <c r="U324" i="3"/>
  <c r="Y324" i="3" s="1"/>
  <c r="U480" i="3"/>
  <c r="Y480" i="3" s="1"/>
  <c r="AM3" i="2"/>
  <c r="AR3" i="2"/>
  <c r="AW3" i="2"/>
  <c r="BC3" i="2"/>
  <c r="AN3" i="2"/>
  <c r="AS3" i="2"/>
  <c r="AY3" i="2"/>
  <c r="BD3" i="2"/>
  <c r="AJ3" i="2"/>
  <c r="AO3" i="2"/>
  <c r="AU3" i="2"/>
  <c r="AZ3" i="2"/>
  <c r="BE3" i="2"/>
  <c r="AK286" i="2"/>
  <c r="AO286" i="2"/>
  <c r="AS286" i="2"/>
  <c r="AW286" i="2"/>
  <c r="BA286" i="2"/>
  <c r="BE286" i="2"/>
  <c r="AL286" i="2"/>
  <c r="AP286" i="2"/>
  <c r="AT286" i="2"/>
  <c r="AX286" i="2"/>
  <c r="BB286" i="2"/>
  <c r="AM286" i="2"/>
  <c r="AQ286" i="2"/>
  <c r="AU286" i="2"/>
  <c r="AY286" i="2"/>
  <c r="BC286" i="2"/>
  <c r="AJ286" i="2"/>
  <c r="AN286" i="2"/>
  <c r="AR286" i="2"/>
  <c r="AV286" i="2"/>
  <c r="AZ286" i="2"/>
  <c r="BD286" i="2"/>
  <c r="A276" i="2"/>
  <c r="A318" i="2"/>
  <c r="A356" i="2"/>
  <c r="AK290" i="2"/>
  <c r="AO290" i="2"/>
  <c r="AS290" i="2"/>
  <c r="AW290" i="2"/>
  <c r="BA290" i="2"/>
  <c r="BE290" i="2"/>
  <c r="AL290" i="2"/>
  <c r="AP290" i="2"/>
  <c r="AT290" i="2"/>
  <c r="AX290" i="2"/>
  <c r="BB290" i="2"/>
  <c r="AM290" i="2"/>
  <c r="AQ290" i="2"/>
  <c r="AU290" i="2"/>
  <c r="AY290" i="2"/>
  <c r="BC290" i="2"/>
  <c r="AJ290" i="2"/>
  <c r="AN290" i="2"/>
  <c r="AR290" i="2"/>
  <c r="AV290" i="2"/>
  <c r="AZ290" i="2"/>
  <c r="BD290" i="2"/>
  <c r="A280" i="2"/>
  <c r="A322" i="2"/>
  <c r="A344" i="2"/>
  <c r="BE18" i="2"/>
  <c r="BA18" i="2"/>
  <c r="AW18" i="2"/>
  <c r="AS18" i="2"/>
  <c r="AO18" i="2"/>
  <c r="AK18" i="2"/>
  <c r="BC14" i="2"/>
  <c r="AX14" i="2"/>
  <c r="AS14" i="2"/>
  <c r="AM14" i="2"/>
  <c r="BA10" i="2"/>
  <c r="AU10" i="2"/>
  <c r="AP10" i="2"/>
  <c r="AK10" i="2"/>
  <c r="BC6" i="2"/>
  <c r="AX6" i="2"/>
  <c r="AS6" i="2"/>
  <c r="AM6" i="2"/>
  <c r="BA2" i="2"/>
  <c r="AU2" i="2"/>
  <c r="AP2" i="2"/>
  <c r="AK2" i="2"/>
  <c r="A392" i="2"/>
  <c r="BD18" i="2"/>
  <c r="AZ18" i="2"/>
  <c r="AV18" i="2"/>
  <c r="AR18" i="2"/>
  <c r="AN18" i="2"/>
  <c r="AJ18" i="2"/>
  <c r="BB14" i="2"/>
  <c r="AW14" i="2"/>
  <c r="AQ14" i="2"/>
  <c r="AL14" i="2"/>
  <c r="BE10" i="2"/>
  <c r="AY10" i="2"/>
  <c r="AT10" i="2"/>
  <c r="AO10" i="2"/>
  <c r="BB6" i="2"/>
  <c r="AW6" i="2"/>
  <c r="AQ6" i="2"/>
  <c r="AL6" i="2"/>
  <c r="BE2" i="2"/>
  <c r="AY2" i="2"/>
  <c r="AT2" i="2"/>
  <c r="AO2" i="2"/>
  <c r="A376" i="2"/>
  <c r="A380" i="2"/>
  <c r="G312" i="3" s="1"/>
  <c r="BC18" i="2"/>
  <c r="AY18" i="2"/>
  <c r="AU18" i="2"/>
  <c r="AQ18" i="2"/>
  <c r="AM18" i="2"/>
  <c r="BA14" i="2"/>
  <c r="AU14" i="2"/>
  <c r="AP14" i="2"/>
  <c r="BC10" i="2"/>
  <c r="AX10" i="2"/>
  <c r="AS10" i="2"/>
  <c r="AM10" i="2"/>
  <c r="BA6" i="2"/>
  <c r="AU6" i="2"/>
  <c r="AP6" i="2"/>
  <c r="BC2" i="2"/>
  <c r="AX2" i="2"/>
  <c r="AS2" i="2"/>
  <c r="AJ2" i="2"/>
  <c r="AN2" i="2"/>
  <c r="AR2" i="2"/>
  <c r="AV2" i="2"/>
  <c r="AZ2" i="2"/>
  <c r="BD2" i="2"/>
  <c r="AJ14" i="2"/>
  <c r="AN14" i="2"/>
  <c r="AR14" i="2"/>
  <c r="AV14" i="2"/>
  <c r="AZ14" i="2"/>
  <c r="BD14" i="2"/>
  <c r="AJ10" i="2"/>
  <c r="AN10" i="2"/>
  <c r="AR10" i="2"/>
  <c r="AV10" i="2"/>
  <c r="AZ10" i="2"/>
  <c r="BD10" i="2"/>
  <c r="AJ6" i="2"/>
  <c r="AN6" i="2"/>
  <c r="AR6" i="2"/>
  <c r="AV6" i="2"/>
  <c r="AZ6" i="2"/>
  <c r="BD6" i="2"/>
  <c r="BB18" i="2"/>
  <c r="AX18" i="2"/>
  <c r="AT18" i="2"/>
  <c r="AP18" i="2"/>
  <c r="BE14" i="2"/>
  <c r="AY14" i="2"/>
  <c r="AT14" i="2"/>
  <c r="AO14" i="2"/>
  <c r="BB10" i="2"/>
  <c r="AW10" i="2"/>
  <c r="AQ10" i="2"/>
  <c r="AL10" i="2"/>
  <c r="BE6" i="2"/>
  <c r="AY6" i="2"/>
  <c r="AT6" i="2"/>
  <c r="AO6" i="2"/>
  <c r="BB2" i="2"/>
  <c r="AW2" i="2"/>
  <c r="AQ2" i="2"/>
  <c r="AL2" i="2"/>
  <c r="A388" i="2"/>
  <c r="G316" i="3" s="1"/>
  <c r="AU63" i="2"/>
  <c r="AU131" i="2" s="1"/>
  <c r="AK64" i="2"/>
  <c r="AK132" i="2" s="1"/>
  <c r="AW64" i="2"/>
  <c r="AY63" i="2"/>
  <c r="AY131" i="2" s="1"/>
  <c r="AW98" i="2"/>
  <c r="AW268" i="2" s="1"/>
  <c r="AU101" i="2"/>
  <c r="AU271" i="2" s="1"/>
  <c r="J128" i="2"/>
  <c r="AK200" i="2"/>
  <c r="AI122" i="2"/>
  <c r="AM63" i="2"/>
  <c r="AM131" i="2" s="1"/>
  <c r="BC61" i="2"/>
  <c r="BC129" i="2" s="1"/>
  <c r="R58" i="3"/>
  <c r="R54" i="3"/>
  <c r="H155" i="3"/>
  <c r="Q68" i="3"/>
  <c r="N68" i="3" s="1"/>
  <c r="H66" i="3"/>
  <c r="Q66" i="3"/>
  <c r="N66" i="3" s="1"/>
  <c r="S288" i="3"/>
  <c r="R288" i="3"/>
  <c r="S243" i="3"/>
  <c r="R243" i="3"/>
  <c r="S241" i="3"/>
  <c r="R241" i="3"/>
  <c r="S232" i="3"/>
  <c r="R232" i="3"/>
  <c r="S223" i="3"/>
  <c r="R223" i="3"/>
  <c r="Q157" i="3"/>
  <c r="N157" i="3" s="1"/>
  <c r="H157" i="3"/>
  <c r="S156" i="3"/>
  <c r="R156" i="3"/>
  <c r="S151" i="3"/>
  <c r="R151" i="3"/>
  <c r="H148" i="3"/>
  <c r="Q148" i="3"/>
  <c r="N148" i="3" s="1"/>
  <c r="H129" i="3"/>
  <c r="Q129" i="3"/>
  <c r="N129" i="3" s="1"/>
  <c r="S128" i="3"/>
  <c r="R128" i="3"/>
  <c r="S111" i="3"/>
  <c r="R111" i="3"/>
  <c r="S78" i="3"/>
  <c r="R78" i="3"/>
  <c r="AK125" i="2"/>
  <c r="AT64" i="2"/>
  <c r="AT132" i="2" s="1"/>
  <c r="AX124" i="2"/>
  <c r="AR63" i="2"/>
  <c r="AR131" i="2" s="1"/>
  <c r="AJ63" i="2"/>
  <c r="AJ131" i="2" s="1"/>
  <c r="BC125" i="2"/>
  <c r="AZ63" i="2"/>
  <c r="AZ131" i="2" s="1"/>
  <c r="AF132" i="2"/>
  <c r="AX197" i="2"/>
  <c r="R53" i="3"/>
  <c r="R49" i="3"/>
  <c r="R25" i="3"/>
  <c r="S57" i="3"/>
  <c r="S24" i="3"/>
  <c r="R46" i="3"/>
  <c r="S20" i="3"/>
  <c r="Q63" i="3"/>
  <c r="N63" i="3" s="1"/>
  <c r="H63" i="3"/>
  <c r="H59" i="3"/>
  <c r="Q59" i="3"/>
  <c r="N59" i="3" s="1"/>
  <c r="H51" i="3"/>
  <c r="Q51" i="3"/>
  <c r="N51" i="3" s="1"/>
  <c r="Q47" i="3"/>
  <c r="N47" i="3" s="1"/>
  <c r="H47" i="3"/>
  <c r="H43" i="3"/>
  <c r="Q43" i="3"/>
  <c r="N43" i="3" s="1"/>
  <c r="H39" i="3"/>
  <c r="Q39" i="3"/>
  <c r="N39" i="3" s="1"/>
  <c r="Q27" i="3"/>
  <c r="N27" i="3" s="1"/>
  <c r="H27" i="3"/>
  <c r="Q23" i="3"/>
  <c r="N23" i="3" s="1"/>
  <c r="H23" i="3"/>
  <c r="Q19" i="3"/>
  <c r="N19" i="3" s="1"/>
  <c r="H19" i="3"/>
  <c r="Q79" i="3"/>
  <c r="N79" i="3" s="1"/>
  <c r="R149" i="3"/>
  <c r="R130" i="3"/>
  <c r="Q285" i="3"/>
  <c r="N285" i="3" s="1"/>
  <c r="R64" i="3"/>
  <c r="R92" i="3"/>
  <c r="H71" i="3"/>
  <c r="Q71" i="3"/>
  <c r="N71" i="3" s="1"/>
  <c r="Q67" i="3"/>
  <c r="N67" i="3" s="1"/>
  <c r="H67" i="3"/>
  <c r="H64" i="3"/>
  <c r="Q64" i="3"/>
  <c r="N64" i="3" s="1"/>
  <c r="H270" i="3"/>
  <c r="Q270" i="3"/>
  <c r="N270" i="3" s="1"/>
  <c r="H265" i="3"/>
  <c r="Q265" i="3"/>
  <c r="N265" i="3" s="1"/>
  <c r="S264" i="3"/>
  <c r="R264" i="3"/>
  <c r="H250" i="3"/>
  <c r="Q250" i="3"/>
  <c r="N250" i="3" s="1"/>
  <c r="Q248" i="3"/>
  <c r="N248" i="3" s="1"/>
  <c r="H248" i="3"/>
  <c r="Q246" i="3"/>
  <c r="N246" i="3" s="1"/>
  <c r="H246" i="3"/>
  <c r="S237" i="3"/>
  <c r="R237" i="3"/>
  <c r="Q230" i="3"/>
  <c r="N230" i="3" s="1"/>
  <c r="H230" i="3"/>
  <c r="S191" i="3"/>
  <c r="R191" i="3"/>
  <c r="S175" i="3"/>
  <c r="R175" i="3"/>
  <c r="S171" i="3"/>
  <c r="R171" i="3"/>
  <c r="S161" i="3"/>
  <c r="R161" i="3"/>
  <c r="S299" i="3"/>
  <c r="R299" i="3"/>
  <c r="S282" i="3"/>
  <c r="R282" i="3"/>
  <c r="S275" i="3"/>
  <c r="R275" i="3"/>
  <c r="Q242" i="3"/>
  <c r="N242" i="3" s="1"/>
  <c r="H242" i="3"/>
  <c r="S238" i="3"/>
  <c r="R238" i="3"/>
  <c r="S234" i="3"/>
  <c r="R234" i="3"/>
  <c r="H231" i="3"/>
  <c r="Q231" i="3"/>
  <c r="N231" i="3" s="1"/>
  <c r="S230" i="3"/>
  <c r="R230" i="3"/>
  <c r="Q206" i="3"/>
  <c r="N206" i="3" s="1"/>
  <c r="H206" i="3"/>
  <c r="S205" i="3"/>
  <c r="R205" i="3"/>
  <c r="H144" i="3"/>
  <c r="Q144" i="3"/>
  <c r="N144" i="3" s="1"/>
  <c r="S143" i="3"/>
  <c r="R143" i="3"/>
  <c r="S139" i="3"/>
  <c r="R139" i="3"/>
  <c r="S82" i="3"/>
  <c r="R82" i="3"/>
  <c r="AH67" i="2"/>
  <c r="AL120" i="2"/>
  <c r="BD202" i="2"/>
  <c r="BA125" i="2"/>
  <c r="AH133" i="2"/>
  <c r="BC123" i="2"/>
  <c r="BC124" i="2"/>
  <c r="AG130" i="2"/>
  <c r="BA129" i="2"/>
  <c r="AM123" i="2"/>
  <c r="AK126" i="2"/>
  <c r="AE125" i="2"/>
  <c r="S40" i="3"/>
  <c r="R21" i="3"/>
  <c r="R63" i="3"/>
  <c r="R9" i="3"/>
  <c r="R5" i="3"/>
  <c r="R41" i="3"/>
  <c r="S37" i="3"/>
  <c r="R37" i="3"/>
  <c r="H57" i="3"/>
  <c r="Q57" i="3"/>
  <c r="N57" i="3" s="1"/>
  <c r="H53" i="3"/>
  <c r="Q53" i="3"/>
  <c r="N53" i="3" s="1"/>
  <c r="Q49" i="3"/>
  <c r="N49" i="3" s="1"/>
  <c r="H49" i="3"/>
  <c r="Q45" i="3"/>
  <c r="N45" i="3" s="1"/>
  <c r="H45" i="3"/>
  <c r="H41" i="3"/>
  <c r="Q41" i="3"/>
  <c r="N41" i="3" s="1"/>
  <c r="Q25" i="3"/>
  <c r="N25" i="3" s="1"/>
  <c r="H25" i="3"/>
  <c r="Q21" i="3"/>
  <c r="N21" i="3" s="1"/>
  <c r="H21" i="3"/>
  <c r="Q75" i="3"/>
  <c r="N75" i="3" s="1"/>
  <c r="H276" i="3"/>
  <c r="R286" i="3"/>
  <c r="Q140" i="3"/>
  <c r="N140" i="3" s="1"/>
  <c r="H240" i="3"/>
  <c r="R76" i="3"/>
  <c r="H224" i="3"/>
  <c r="R74" i="3"/>
  <c r="R291" i="3"/>
  <c r="S70" i="3"/>
  <c r="R70" i="3"/>
  <c r="H304" i="3"/>
  <c r="Q304" i="3"/>
  <c r="N304" i="3" s="1"/>
  <c r="S271" i="3"/>
  <c r="R271" i="3"/>
  <c r="S262" i="3"/>
  <c r="R262" i="3"/>
  <c r="S258" i="3"/>
  <c r="R258" i="3"/>
  <c r="S231" i="3"/>
  <c r="R231" i="3"/>
  <c r="Q203" i="3"/>
  <c r="N203" i="3" s="1"/>
  <c r="H203" i="3"/>
  <c r="S193" i="3"/>
  <c r="R193" i="3"/>
  <c r="S185" i="3"/>
  <c r="R185" i="3"/>
  <c r="S169" i="3"/>
  <c r="R169" i="3"/>
  <c r="S159" i="3"/>
  <c r="R159" i="3"/>
  <c r="S287" i="3"/>
  <c r="R287" i="3"/>
  <c r="S172" i="3"/>
  <c r="R172" i="3"/>
  <c r="S244" i="3"/>
  <c r="R244" i="3"/>
  <c r="P129" i="2"/>
  <c r="AC134" i="2"/>
  <c r="BB126" i="2"/>
  <c r="AI203" i="2"/>
  <c r="AJ122" i="2"/>
  <c r="AM122" i="2"/>
  <c r="R133" i="2"/>
  <c r="AJ64" i="2"/>
  <c r="AJ132" i="2" s="1"/>
  <c r="BA64" i="2"/>
  <c r="BA132" i="2" s="1"/>
  <c r="BE97" i="2"/>
  <c r="BE267" i="2" s="1"/>
  <c r="AU98" i="2"/>
  <c r="AU268" i="2" s="1"/>
  <c r="AQ200" i="2"/>
  <c r="AW63" i="2"/>
  <c r="AW131" i="2" s="1"/>
  <c r="AZ62" i="2"/>
  <c r="AZ130" i="2" s="1"/>
  <c r="AW129" i="2"/>
  <c r="AU126" i="2"/>
  <c r="BC63" i="2"/>
  <c r="AO97" i="2"/>
  <c r="AO267" i="2" s="1"/>
  <c r="AK99" i="2"/>
  <c r="AK269" i="2" s="1"/>
  <c r="AR100" i="2"/>
  <c r="AR270" i="2" s="1"/>
  <c r="BC97" i="2"/>
  <c r="BC267" i="2" s="1"/>
  <c r="AR129" i="2"/>
  <c r="AK129" i="2"/>
  <c r="BE124" i="2"/>
  <c r="H126" i="2"/>
  <c r="F126" i="2"/>
  <c r="BB123" i="2"/>
  <c r="AO125" i="2"/>
  <c r="B122" i="2"/>
  <c r="AY124" i="2"/>
  <c r="AV129" i="2"/>
  <c r="AT122" i="2"/>
  <c r="BD129" i="2"/>
  <c r="AC126" i="2"/>
  <c r="AD129" i="2"/>
  <c r="AR203" i="2"/>
  <c r="P125" i="2"/>
  <c r="AE131" i="2"/>
  <c r="AP100" i="2"/>
  <c r="AP270" i="2" s="1"/>
  <c r="B130" i="2"/>
  <c r="AE124" i="2"/>
  <c r="AK127" i="2"/>
  <c r="AO129" i="2"/>
  <c r="J122" i="2"/>
  <c r="B129" i="2"/>
  <c r="V131" i="2"/>
  <c r="AH134" i="2"/>
  <c r="B132" i="2"/>
  <c r="AD130" i="2"/>
  <c r="AB122" i="2"/>
  <c r="AU130" i="2"/>
  <c r="AC67" i="2"/>
  <c r="AT126" i="2"/>
  <c r="AC101" i="2"/>
  <c r="AC271" i="2" s="1"/>
  <c r="X128" i="2"/>
  <c r="H130" i="2"/>
  <c r="L133" i="2"/>
  <c r="AT65" i="2"/>
  <c r="AT133" i="2" s="1"/>
  <c r="AU67" i="2"/>
  <c r="Z123" i="2"/>
  <c r="Q125" i="2"/>
  <c r="M133" i="2"/>
  <c r="L123" i="2"/>
  <c r="AQ129" i="2"/>
  <c r="AV98" i="2"/>
  <c r="AV268" i="2" s="1"/>
  <c r="AJ202" i="2"/>
  <c r="AX128" i="2"/>
  <c r="AO65" i="2"/>
  <c r="AO133" i="2" s="1"/>
  <c r="AN129" i="2"/>
  <c r="AZ129" i="2"/>
  <c r="AS65" i="2"/>
  <c r="AD133" i="2"/>
  <c r="AQ126" i="2"/>
  <c r="AD122" i="2"/>
  <c r="AG122" i="2"/>
  <c r="AC128" i="2"/>
  <c r="AJ65" i="2"/>
  <c r="AJ133" i="2" s="1"/>
  <c r="AU125" i="2"/>
  <c r="AJ124" i="2"/>
  <c r="AS123" i="2"/>
  <c r="AR99" i="2"/>
  <c r="AR269" i="2" s="1"/>
  <c r="BA201" i="2"/>
  <c r="BB99" i="2"/>
  <c r="BB269" i="2" s="1"/>
  <c r="AP201" i="2"/>
  <c r="AP65" i="2"/>
  <c r="BB199" i="2"/>
  <c r="BB63" i="2"/>
  <c r="AL93" i="2"/>
  <c r="AL263" i="2" s="1"/>
  <c r="AL59" i="2"/>
  <c r="AJ194" i="2"/>
  <c r="AJ58" i="2"/>
  <c r="AJ126" i="2" s="1"/>
  <c r="AX91" i="2"/>
  <c r="AX261" i="2" s="1"/>
  <c r="AX57" i="2"/>
  <c r="AN202" i="2"/>
  <c r="AN66" i="2"/>
  <c r="AN134" i="2" s="1"/>
  <c r="AV198" i="2"/>
  <c r="AV62" i="2"/>
  <c r="Y132" i="2"/>
  <c r="AZ66" i="2"/>
  <c r="AV66" i="2"/>
  <c r="AV134" i="2" s="1"/>
  <c r="AL65" i="2"/>
  <c r="AV123" i="2"/>
  <c r="BD62" i="2"/>
  <c r="BD130" i="2" s="1"/>
  <c r="AZ60" i="2"/>
  <c r="AZ128" i="2" s="1"/>
  <c r="AJ94" i="2"/>
  <c r="AJ264" i="2" s="1"/>
  <c r="AR200" i="2"/>
  <c r="BB97" i="2"/>
  <c r="BB267" i="2" s="1"/>
  <c r="AL195" i="2"/>
  <c r="AT97" i="2"/>
  <c r="AT267" i="2" s="1"/>
  <c r="AR94" i="2"/>
  <c r="AR264" i="2" s="1"/>
  <c r="AY100" i="2"/>
  <c r="AY270" i="2" s="1"/>
  <c r="AY202" i="2"/>
  <c r="AQ202" i="2"/>
  <c r="AQ100" i="2"/>
  <c r="AQ270" i="2" s="1"/>
  <c r="BA203" i="2"/>
  <c r="BA67" i="2"/>
  <c r="BA135" i="2" s="1"/>
  <c r="AJ198" i="2"/>
  <c r="AJ62" i="2"/>
  <c r="N124" i="2"/>
  <c r="AG131" i="2"/>
  <c r="AX99" i="2"/>
  <c r="AX269" i="2" s="1"/>
  <c r="BD100" i="2"/>
  <c r="BD270" i="2" s="1"/>
  <c r="AZ200" i="2"/>
  <c r="AX97" i="2"/>
  <c r="AX267" i="2" s="1"/>
  <c r="AF101" i="2"/>
  <c r="AF271" i="2" s="1"/>
  <c r="AX93" i="2"/>
  <c r="AX263" i="2" s="1"/>
  <c r="AP199" i="2"/>
  <c r="AN62" i="2"/>
  <c r="AV60" i="2"/>
  <c r="AV128" i="2" s="1"/>
  <c r="AZ194" i="2"/>
  <c r="AV203" i="2"/>
  <c r="AV67" i="2"/>
  <c r="U128" i="2"/>
  <c r="T203" i="2"/>
  <c r="R125" i="2"/>
  <c r="R131" i="2"/>
  <c r="N133" i="2"/>
  <c r="H133" i="2"/>
  <c r="AP130" i="2"/>
  <c r="AB134" i="2"/>
  <c r="AI131" i="2"/>
  <c r="AY123" i="2"/>
  <c r="AY66" i="2"/>
  <c r="B131" i="2"/>
  <c r="AX63" i="2"/>
  <c r="AP93" i="2"/>
  <c r="AP263" i="2" s="1"/>
  <c r="AJ200" i="2"/>
  <c r="AL199" i="2"/>
  <c r="BE130" i="2"/>
  <c r="BB57" i="2"/>
  <c r="BB125" i="2" s="1"/>
  <c r="BB59" i="2"/>
  <c r="BB127" i="2" s="1"/>
  <c r="AZ58" i="2"/>
  <c r="AZ126" i="2" s="1"/>
  <c r="AX61" i="2"/>
  <c r="AX129" i="2" s="1"/>
  <c r="AY132" i="2"/>
  <c r="BD122" i="2"/>
  <c r="AT201" i="2"/>
  <c r="AN96" i="2"/>
  <c r="AN266" i="2" s="1"/>
  <c r="AV202" i="2"/>
  <c r="AV101" i="2"/>
  <c r="AV271" i="2" s="1"/>
  <c r="AN92" i="2"/>
  <c r="AN262" i="2" s="1"/>
  <c r="AE203" i="2"/>
  <c r="AJ96" i="2"/>
  <c r="AJ266" i="2" s="1"/>
  <c r="AR98" i="2"/>
  <c r="AR268" i="2" s="1"/>
  <c r="AB264" i="2"/>
  <c r="AB128" i="2"/>
  <c r="BD194" i="2"/>
  <c r="BD198" i="2"/>
  <c r="AV196" i="2"/>
  <c r="AL95" i="2"/>
  <c r="AL129" i="2" s="1"/>
  <c r="AZ196" i="2"/>
  <c r="BB129" i="2"/>
  <c r="BD128" i="2"/>
  <c r="AT197" i="2"/>
  <c r="AT61" i="2"/>
  <c r="AT195" i="2"/>
  <c r="AT59" i="2"/>
  <c r="AT127" i="2" s="1"/>
  <c r="I134" i="2"/>
  <c r="AI67" i="2"/>
  <c r="AI135" i="2" s="1"/>
  <c r="AP63" i="2"/>
  <c r="AP131" i="2" s="1"/>
  <c r="AJ66" i="2"/>
  <c r="AJ134" i="2" s="1"/>
  <c r="Y124" i="2"/>
  <c r="H127" i="2"/>
  <c r="H134" i="2"/>
  <c r="AJ125" i="2"/>
  <c r="AT130" i="2"/>
  <c r="AF67" i="2"/>
  <c r="AQ131" i="2"/>
  <c r="AE127" i="2"/>
  <c r="AP59" i="2"/>
  <c r="AP61" i="2"/>
  <c r="AD127" i="2"/>
  <c r="BD64" i="2"/>
  <c r="BD132" i="2" s="1"/>
  <c r="AP95" i="2"/>
  <c r="AP265" i="2" s="1"/>
  <c r="AL97" i="2"/>
  <c r="AL267" i="2" s="1"/>
  <c r="AV96" i="2"/>
  <c r="AV266" i="2" s="1"/>
  <c r="AV200" i="2"/>
  <c r="AV194" i="2"/>
  <c r="AN200" i="2"/>
  <c r="AE67" i="2"/>
  <c r="AE135" i="2" s="1"/>
  <c r="AJ60" i="2"/>
  <c r="AR62" i="2"/>
  <c r="AR130" i="2" s="1"/>
  <c r="BD58" i="2"/>
  <c r="BD126" i="2" s="1"/>
  <c r="AI134" i="2"/>
  <c r="BB65" i="2"/>
  <c r="AC129" i="2"/>
  <c r="AR122" i="2"/>
  <c r="AT63" i="2"/>
  <c r="AN60" i="2"/>
  <c r="AN128" i="2" s="1"/>
  <c r="AZ100" i="2"/>
  <c r="AZ270" i="2" s="1"/>
  <c r="AL99" i="2"/>
  <c r="AL269" i="2" s="1"/>
  <c r="AR198" i="2"/>
  <c r="AP99" i="2"/>
  <c r="AP269" i="2" s="1"/>
  <c r="AT95" i="2"/>
  <c r="AT265" i="2" s="1"/>
  <c r="AD262" i="2"/>
  <c r="AD126" i="2"/>
  <c r="AR202" i="2"/>
  <c r="B123" i="2"/>
  <c r="AI123" i="2"/>
  <c r="AN127" i="2"/>
  <c r="AC127" i="2"/>
  <c r="AU124" i="2"/>
  <c r="AG132" i="2"/>
  <c r="AF123" i="2"/>
  <c r="AN124" i="2"/>
  <c r="AO128" i="2"/>
  <c r="AO122" i="2"/>
  <c r="AP124" i="2"/>
  <c r="BB124" i="2"/>
  <c r="AO201" i="2"/>
  <c r="AS99" i="2"/>
  <c r="AS269" i="2" s="1"/>
  <c r="W129" i="2"/>
  <c r="AK128" i="2"/>
  <c r="BE125" i="2"/>
  <c r="AF129" i="2"/>
  <c r="AF124" i="2"/>
  <c r="BB122" i="2"/>
  <c r="AI129" i="2"/>
  <c r="AW122" i="2"/>
  <c r="AL128" i="2"/>
  <c r="AC133" i="2"/>
  <c r="AI125" i="2"/>
  <c r="AZ124" i="2"/>
  <c r="U126" i="2"/>
  <c r="R122" i="2"/>
  <c r="I130" i="2"/>
  <c r="D101" i="2"/>
  <c r="D271" i="2" s="1"/>
  <c r="AP123" i="2"/>
  <c r="AN132" i="2"/>
  <c r="AS132" i="2"/>
  <c r="AC132" i="2"/>
  <c r="BD124" i="2"/>
  <c r="Z127" i="2"/>
  <c r="W131" i="2"/>
  <c r="T134" i="2"/>
  <c r="S129" i="2"/>
  <c r="S122" i="2"/>
  <c r="M132" i="2"/>
  <c r="I126" i="2"/>
  <c r="AH128" i="2"/>
  <c r="AS125" i="2"/>
  <c r="AG129" i="2"/>
  <c r="AT128" i="2"/>
  <c r="AM127" i="2"/>
  <c r="AF127" i="2"/>
  <c r="AR67" i="2"/>
  <c r="AR135" i="2" s="1"/>
  <c r="F133" i="2"/>
  <c r="X125" i="2"/>
  <c r="T131" i="2"/>
  <c r="T124" i="2"/>
  <c r="R203" i="2"/>
  <c r="N123" i="2"/>
  <c r="M126" i="2"/>
  <c r="C130" i="2"/>
  <c r="BC122" i="2"/>
  <c r="BE64" i="2"/>
  <c r="BE132" i="2" s="1"/>
  <c r="AI128" i="2"/>
  <c r="AS130" i="2"/>
  <c r="AA123" i="2"/>
  <c r="AA129" i="2"/>
  <c r="Z129" i="2"/>
  <c r="AF130" i="2"/>
  <c r="AH129" i="2"/>
  <c r="AX123" i="2"/>
  <c r="AC122" i="2"/>
  <c r="BB128" i="2"/>
  <c r="V130" i="2"/>
  <c r="U127" i="2"/>
  <c r="M134" i="2"/>
  <c r="K132" i="2"/>
  <c r="K125" i="2"/>
  <c r="I203" i="2"/>
  <c r="D123" i="2"/>
  <c r="Z128" i="2"/>
  <c r="W126" i="2"/>
  <c r="W127" i="2"/>
  <c r="U122" i="2"/>
  <c r="T130" i="2"/>
  <c r="S128" i="2"/>
  <c r="Q133" i="2"/>
  <c r="Q128" i="2"/>
  <c r="Q132" i="2"/>
  <c r="N127" i="2"/>
  <c r="N128" i="2"/>
  <c r="L126" i="2"/>
  <c r="L128" i="2"/>
  <c r="I67" i="2"/>
  <c r="I135" i="2" s="1"/>
  <c r="G132" i="2"/>
  <c r="G134" i="2"/>
  <c r="F124" i="2"/>
  <c r="F134" i="2"/>
  <c r="E129" i="2"/>
  <c r="AF122" i="2"/>
  <c r="AB131" i="2"/>
  <c r="AL132" i="2"/>
  <c r="AF125" i="2"/>
  <c r="AG123" i="2"/>
  <c r="AV122" i="2"/>
  <c r="BC130" i="2"/>
  <c r="BD125" i="2"/>
  <c r="X129" i="2"/>
  <c r="X126" i="2"/>
  <c r="V123" i="2"/>
  <c r="R126" i="2"/>
  <c r="Q130" i="2"/>
  <c r="L124" i="2"/>
  <c r="K129" i="2"/>
  <c r="I131" i="2"/>
  <c r="AE128" i="2"/>
  <c r="AR125" i="2"/>
  <c r="BA124" i="2"/>
  <c r="AS122" i="2"/>
  <c r="AD123" i="2"/>
  <c r="BE123" i="2"/>
  <c r="AU123" i="2"/>
  <c r="AL125" i="2"/>
  <c r="AE123" i="2"/>
  <c r="E101" i="2"/>
  <c r="E271" i="2" s="1"/>
  <c r="AA265" i="2"/>
  <c r="Y130" i="2"/>
  <c r="X131" i="2"/>
  <c r="V259" i="2"/>
  <c r="U124" i="2"/>
  <c r="O124" i="2"/>
  <c r="N131" i="2"/>
  <c r="K131" i="2"/>
  <c r="AZ132" i="2"/>
  <c r="C123" i="2"/>
  <c r="AE129" i="2"/>
  <c r="AF133" i="2"/>
  <c r="AN125" i="2"/>
  <c r="AG127" i="2"/>
  <c r="AH131" i="2"/>
  <c r="P130" i="2"/>
  <c r="AI263" i="2"/>
  <c r="AI127" i="2"/>
  <c r="AE262" i="2"/>
  <c r="AE126" i="2"/>
  <c r="AA126" i="2"/>
  <c r="Y131" i="2"/>
  <c r="X123" i="2"/>
  <c r="V122" i="2"/>
  <c r="S131" i="2"/>
  <c r="P126" i="2"/>
  <c r="L127" i="2"/>
  <c r="J129" i="2"/>
  <c r="H123" i="2"/>
  <c r="F122" i="2"/>
  <c r="E127" i="2"/>
  <c r="D129" i="2"/>
  <c r="D67" i="2"/>
  <c r="D132" i="2"/>
  <c r="AK116" i="2"/>
  <c r="AW124" i="2"/>
  <c r="AM130" i="2"/>
  <c r="AQ123" i="2"/>
  <c r="AE132" i="2"/>
  <c r="B101" i="2"/>
  <c r="B271" i="2" s="1"/>
  <c r="B203" i="2"/>
  <c r="BE128" i="2"/>
  <c r="BE264" i="2"/>
  <c r="Z126" i="2"/>
  <c r="Z132" i="2"/>
  <c r="X130" i="2"/>
  <c r="W67" i="2"/>
  <c r="W101" i="2"/>
  <c r="W271" i="2" s="1"/>
  <c r="T122" i="2"/>
  <c r="P134" i="2"/>
  <c r="O134" i="2"/>
  <c r="K101" i="2"/>
  <c r="K271" i="2" s="1"/>
  <c r="K203" i="2"/>
  <c r="F125" i="2"/>
  <c r="C262" i="2"/>
  <c r="C126" i="2"/>
  <c r="AH122" i="2"/>
  <c r="AF131" i="2"/>
  <c r="AF267" i="2"/>
  <c r="AL262" i="2"/>
  <c r="AL126" i="2"/>
  <c r="BB101" i="2"/>
  <c r="BB271" i="2" s="1"/>
  <c r="BB203" i="2"/>
  <c r="AB101" i="2"/>
  <c r="AB271" i="2" s="1"/>
  <c r="AB67" i="2"/>
  <c r="AE133" i="2"/>
  <c r="BB67" i="2"/>
  <c r="BC126" i="2"/>
  <c r="W125" i="2"/>
  <c r="T127" i="2"/>
  <c r="S127" i="2"/>
  <c r="S130" i="2"/>
  <c r="S125" i="2"/>
  <c r="R127" i="2"/>
  <c r="Q126" i="2"/>
  <c r="P128" i="2"/>
  <c r="P122" i="2"/>
  <c r="O123" i="2"/>
  <c r="N132" i="2"/>
  <c r="K133" i="2"/>
  <c r="J123" i="2"/>
  <c r="I129" i="2"/>
  <c r="E128" i="2"/>
  <c r="D134" i="2"/>
  <c r="AV127" i="2"/>
  <c r="AW67" i="2"/>
  <c r="AW101" i="2"/>
  <c r="AW271" i="2" s="1"/>
  <c r="AL67" i="2"/>
  <c r="AL135" i="2" s="1"/>
  <c r="AL203" i="2"/>
  <c r="BA126" i="2"/>
  <c r="AI126" i="2"/>
  <c r="AU122" i="2"/>
  <c r="BA128" i="2"/>
  <c r="BA264" i="2"/>
  <c r="AJ123" i="2"/>
  <c r="AX122" i="2"/>
  <c r="AQ132" i="2"/>
  <c r="AG128" i="2"/>
  <c r="BE200" i="2"/>
  <c r="B125" i="2"/>
  <c r="AH124" i="2"/>
  <c r="AC130" i="2"/>
  <c r="BE122" i="2"/>
  <c r="AQ127" i="2"/>
  <c r="AZ127" i="2"/>
  <c r="AD134" i="2"/>
  <c r="AQ128" i="2"/>
  <c r="AG125" i="2"/>
  <c r="AY127" i="2"/>
  <c r="AC124" i="2"/>
  <c r="H128" i="2"/>
  <c r="H264" i="2"/>
  <c r="AA127" i="2"/>
  <c r="Y128" i="2"/>
  <c r="Y125" i="2"/>
  <c r="Y67" i="2"/>
  <c r="X132" i="2"/>
  <c r="X259" i="2"/>
  <c r="X262" i="2"/>
  <c r="W130" i="2"/>
  <c r="W124" i="2"/>
  <c r="U123" i="2"/>
  <c r="U131" i="2"/>
  <c r="U133" i="2"/>
  <c r="U129" i="2"/>
  <c r="S123" i="2"/>
  <c r="S132" i="2"/>
  <c r="R130" i="2"/>
  <c r="Q124" i="2"/>
  <c r="P270" i="2"/>
  <c r="O127" i="2"/>
  <c r="O126" i="2"/>
  <c r="O133" i="2"/>
  <c r="N126" i="2"/>
  <c r="M127" i="2"/>
  <c r="L130" i="2"/>
  <c r="K126" i="2"/>
  <c r="J130" i="2"/>
  <c r="J132" i="2"/>
  <c r="G124" i="2"/>
  <c r="F132" i="2"/>
  <c r="AT124" i="2"/>
  <c r="AH101" i="2"/>
  <c r="AH271" i="2" s="1"/>
  <c r="AM264" i="2"/>
  <c r="AM128" i="2"/>
  <c r="AP202" i="2"/>
  <c r="AG133" i="2"/>
  <c r="AG269" i="2"/>
  <c r="L203" i="2"/>
  <c r="L67" i="2"/>
  <c r="H258" i="2"/>
  <c r="H122" i="2"/>
  <c r="BA130" i="2"/>
  <c r="BA266" i="2"/>
  <c r="BB202" i="2"/>
  <c r="BB100" i="2"/>
  <c r="BB270" i="2" s="1"/>
  <c r="AX202" i="2"/>
  <c r="AX100" i="2"/>
  <c r="AX270" i="2" s="1"/>
  <c r="AT100" i="2"/>
  <c r="AT270" i="2" s="1"/>
  <c r="AT66" i="2"/>
  <c r="AT202" i="2"/>
  <c r="AL66" i="2"/>
  <c r="AL100" i="2"/>
  <c r="AL270" i="2" s="1"/>
  <c r="BD65" i="2"/>
  <c r="BD201" i="2"/>
  <c r="BD99" i="2"/>
  <c r="BD269" i="2" s="1"/>
  <c r="N203" i="2"/>
  <c r="N67" i="2"/>
  <c r="N135" i="2" s="1"/>
  <c r="W133" i="2"/>
  <c r="S126" i="2"/>
  <c r="R123" i="2"/>
  <c r="Q122" i="2"/>
  <c r="P124" i="2"/>
  <c r="F128" i="2"/>
  <c r="E133" i="2"/>
  <c r="E126" i="2"/>
  <c r="AW127" i="2"/>
  <c r="AX66" i="2"/>
  <c r="B127" i="2"/>
  <c r="AW259" i="2"/>
  <c r="AW123" i="2"/>
  <c r="AO259" i="2"/>
  <c r="AO123" i="2"/>
  <c r="AL271" i="2"/>
  <c r="BA267" i="2"/>
  <c r="BA131" i="2"/>
  <c r="AX266" i="2"/>
  <c r="AX130" i="2"/>
  <c r="AB260" i="2"/>
  <c r="AB124" i="2"/>
  <c r="AR124" i="2"/>
  <c r="AR260" i="2"/>
  <c r="AL202" i="2"/>
  <c r="H203" i="2"/>
  <c r="H67" i="2"/>
  <c r="H135" i="2" s="1"/>
  <c r="AH263" i="2"/>
  <c r="AH127" i="2"/>
  <c r="Y101" i="2"/>
  <c r="Y271" i="2" s="1"/>
  <c r="T128" i="2"/>
  <c r="T101" i="2"/>
  <c r="T271" i="2" s="1"/>
  <c r="S134" i="2"/>
  <c r="R124" i="2"/>
  <c r="R128" i="2"/>
  <c r="Q134" i="2"/>
  <c r="O132" i="2"/>
  <c r="O122" i="2"/>
  <c r="M67" i="2"/>
  <c r="M135" i="2" s="1"/>
  <c r="M203" i="2"/>
  <c r="L101" i="2"/>
  <c r="L271" i="2" s="1"/>
  <c r="H125" i="2"/>
  <c r="G123" i="2"/>
  <c r="D125" i="2"/>
  <c r="B134" i="2"/>
  <c r="BE129" i="2"/>
  <c r="AU264" i="2"/>
  <c r="AU128" i="2"/>
  <c r="BB266" i="2"/>
  <c r="BB130" i="2"/>
  <c r="AJ269" i="2"/>
  <c r="AY265" i="2"/>
  <c r="AY129" i="2"/>
  <c r="AM101" i="2"/>
  <c r="AM271" i="2" s="1"/>
  <c r="AM203" i="2"/>
  <c r="K124" i="2"/>
  <c r="J131" i="2"/>
  <c r="J133" i="2"/>
  <c r="J124" i="2"/>
  <c r="J126" i="2"/>
  <c r="I123" i="2"/>
  <c r="H131" i="2"/>
  <c r="AK123" i="2"/>
  <c r="AM132" i="2"/>
  <c r="AB263" i="2"/>
  <c r="AB127" i="2"/>
  <c r="BD123" i="2"/>
  <c r="AM125" i="2"/>
  <c r="AR65" i="2"/>
  <c r="B264" i="2"/>
  <c r="B128" i="2"/>
  <c r="AT259" i="2"/>
  <c r="AT123" i="2"/>
  <c r="AD261" i="2"/>
  <c r="AD125" i="2"/>
  <c r="AE270" i="2"/>
  <c r="AE134" i="2"/>
  <c r="AS262" i="2"/>
  <c r="AS126" i="2"/>
  <c r="AB269" i="2"/>
  <c r="AB133" i="2"/>
  <c r="AZ201" i="2"/>
  <c r="AZ99" i="2"/>
  <c r="AV201" i="2"/>
  <c r="AV99" i="2"/>
  <c r="AV269" i="2" s="1"/>
  <c r="AV65" i="2"/>
  <c r="N125" i="2"/>
  <c r="N134" i="2"/>
  <c r="M124" i="2"/>
  <c r="J125" i="2"/>
  <c r="I133" i="2"/>
  <c r="F67" i="2"/>
  <c r="F101" i="2"/>
  <c r="F271" i="2" s="1"/>
  <c r="E124" i="2"/>
  <c r="D127" i="2"/>
  <c r="AF126" i="2"/>
  <c r="C133" i="2"/>
  <c r="C125" i="2"/>
  <c r="C134" i="2"/>
  <c r="AK108" i="2"/>
  <c r="AR263" i="2"/>
  <c r="AR127" i="2"/>
  <c r="AY262" i="2"/>
  <c r="AY126" i="2"/>
  <c r="AJ265" i="2"/>
  <c r="AJ129" i="2"/>
  <c r="AL260" i="2"/>
  <c r="AL124" i="2"/>
  <c r="BE203" i="2"/>
  <c r="BE67" i="2"/>
  <c r="BE135" i="2" s="1"/>
  <c r="AD101" i="2"/>
  <c r="AD271" i="2" s="1"/>
  <c r="AD67" i="2"/>
  <c r="AX101" i="2"/>
  <c r="AX271" i="2" s="1"/>
  <c r="AX67" i="2"/>
  <c r="AU202" i="2"/>
  <c r="AU100" i="2"/>
  <c r="AU270" i="2" s="1"/>
  <c r="AM100" i="2"/>
  <c r="AM270" i="2" s="1"/>
  <c r="AM202" i="2"/>
  <c r="AM66" i="2"/>
  <c r="BE99" i="2"/>
  <c r="BE269" i="2" s="1"/>
  <c r="BE201" i="2"/>
  <c r="BD97" i="2"/>
  <c r="BD267" i="2" s="1"/>
  <c r="BD63" i="2"/>
  <c r="G122" i="2"/>
  <c r="G128" i="2"/>
  <c r="E125" i="2"/>
  <c r="D131" i="2"/>
  <c r="C129" i="2"/>
  <c r="AB130" i="2"/>
  <c r="BC128" i="2"/>
  <c r="AG126" i="2"/>
  <c r="AD128" i="2"/>
  <c r="BC132" i="2"/>
  <c r="AR123" i="2"/>
  <c r="AH132" i="2"/>
  <c r="AB129" i="2"/>
  <c r="BE127" i="2"/>
  <c r="AW128" i="2"/>
  <c r="AL130" i="2"/>
  <c r="AU127" i="2"/>
  <c r="AI130" i="2"/>
  <c r="AM126" i="2"/>
  <c r="BB64" i="2"/>
  <c r="BB132" i="2" s="1"/>
  <c r="AW130" i="2"/>
  <c r="AN65" i="2"/>
  <c r="AN133" i="2" s="1"/>
  <c r="AX200" i="2"/>
  <c r="AN201" i="2"/>
  <c r="AO126" i="2"/>
  <c r="AS124" i="2"/>
  <c r="AX98" i="2"/>
  <c r="AY130" i="2"/>
  <c r="AW65" i="2"/>
  <c r="AW133" i="2" s="1"/>
  <c r="AY125" i="2"/>
  <c r="AQ124" i="2"/>
  <c r="AS128" i="2"/>
  <c r="AC125" i="2"/>
  <c r="BE126" i="2"/>
  <c r="AQ130" i="2"/>
  <c r="AK130" i="2"/>
  <c r="AK65" i="2"/>
  <c r="B133" i="2"/>
  <c r="AB126" i="2"/>
  <c r="AK124" i="2"/>
  <c r="AY122" i="2"/>
  <c r="Z134" i="2"/>
  <c r="Z133" i="2"/>
  <c r="T125" i="2"/>
  <c r="T261" i="2"/>
  <c r="R134" i="2"/>
  <c r="P132" i="2"/>
  <c r="P268" i="2"/>
  <c r="O129" i="2"/>
  <c r="AT101" i="2"/>
  <c r="AT67" i="2"/>
  <c r="AT203" i="2"/>
  <c r="AY203" i="2"/>
  <c r="AY101" i="2"/>
  <c r="AY271" i="2" s="1"/>
  <c r="AY67" i="2"/>
  <c r="AJ203" i="2"/>
  <c r="AJ101" i="2"/>
  <c r="AJ271" i="2" s="1"/>
  <c r="AJ67" i="2"/>
  <c r="AI269" i="2"/>
  <c r="AI133" i="2"/>
  <c r="AK101" i="2"/>
  <c r="AK271" i="2" s="1"/>
  <c r="AK67" i="2"/>
  <c r="U132" i="2"/>
  <c r="O101" i="2"/>
  <c r="O271" i="2" s="1"/>
  <c r="O203" i="2"/>
  <c r="BD203" i="2"/>
  <c r="BD67" i="2"/>
  <c r="BD135" i="2" s="1"/>
  <c r="G133" i="2"/>
  <c r="Y133" i="2"/>
  <c r="Y126" i="2"/>
  <c r="X127" i="2"/>
  <c r="V126" i="2"/>
  <c r="V133" i="2"/>
  <c r="V269" i="2"/>
  <c r="U125" i="2"/>
  <c r="T126" i="2"/>
  <c r="S203" i="2"/>
  <c r="S101" i="2"/>
  <c r="S271" i="2" s="1"/>
  <c r="S67" i="2"/>
  <c r="Q203" i="2"/>
  <c r="P133" i="2"/>
  <c r="P67" i="2"/>
  <c r="P135" i="2" s="1"/>
  <c r="P203" i="2"/>
  <c r="M131" i="2"/>
  <c r="M125" i="2"/>
  <c r="M265" i="2"/>
  <c r="M129" i="2"/>
  <c r="L125" i="2"/>
  <c r="L261" i="2"/>
  <c r="K128" i="2"/>
  <c r="I128" i="2"/>
  <c r="G261" i="2"/>
  <c r="G125" i="2"/>
  <c r="G101" i="2"/>
  <c r="G271" i="2" s="1"/>
  <c r="G203" i="2"/>
  <c r="G67" i="2"/>
  <c r="F127" i="2"/>
  <c r="F123" i="2"/>
  <c r="F259" i="2"/>
  <c r="AO127" i="2"/>
  <c r="AC131" i="2"/>
  <c r="AP125" i="2"/>
  <c r="AQ67" i="2"/>
  <c r="AQ135" i="2" s="1"/>
  <c r="B67" i="2"/>
  <c r="AQ203" i="2"/>
  <c r="AH130" i="2"/>
  <c r="AH266" i="2"/>
  <c r="X124" i="2"/>
  <c r="X260" i="2"/>
  <c r="W268" i="2"/>
  <c r="W132" i="2"/>
  <c r="W270" i="2"/>
  <c r="W134" i="2"/>
  <c r="T268" i="2"/>
  <c r="T132" i="2"/>
  <c r="Q101" i="2"/>
  <c r="Q271" i="2" s="1"/>
  <c r="N129" i="2"/>
  <c r="N265" i="2"/>
  <c r="M123" i="2"/>
  <c r="M259" i="2"/>
  <c r="D266" i="2"/>
  <c r="D130" i="2"/>
  <c r="AP258" i="2"/>
  <c r="AP122" i="2"/>
  <c r="AH259" i="2"/>
  <c r="AH123" i="2"/>
  <c r="AZ67" i="2"/>
  <c r="AZ101" i="2"/>
  <c r="AZ271" i="2" s="1"/>
  <c r="AN67" i="2"/>
  <c r="AN101" i="2"/>
  <c r="AN271" i="2" s="1"/>
  <c r="AH261" i="2"/>
  <c r="AH125" i="2"/>
  <c r="BE202" i="2"/>
  <c r="BE100" i="2"/>
  <c r="BE270" i="2" s="1"/>
  <c r="BE66" i="2"/>
  <c r="BA100" i="2"/>
  <c r="BA270" i="2" s="1"/>
  <c r="BA66" i="2"/>
  <c r="BA202" i="2"/>
  <c r="AW202" i="2"/>
  <c r="AW100" i="2"/>
  <c r="AW270" i="2" s="1"/>
  <c r="AW66" i="2"/>
  <c r="P259" i="2"/>
  <c r="P123" i="2"/>
  <c r="J127" i="2"/>
  <c r="AA130" i="2"/>
  <c r="AA122" i="2"/>
  <c r="AA203" i="2"/>
  <c r="AA125" i="2"/>
  <c r="AA261" i="2"/>
  <c r="Y129" i="2"/>
  <c r="X101" i="2"/>
  <c r="X271" i="2" s="1"/>
  <c r="X67" i="2"/>
  <c r="W122" i="2"/>
  <c r="V203" i="2"/>
  <c r="V132" i="2"/>
  <c r="V268" i="2"/>
  <c r="U203" i="2"/>
  <c r="U67" i="2"/>
  <c r="U101" i="2"/>
  <c r="U271" i="2" s="1"/>
  <c r="T129" i="2"/>
  <c r="T123" i="2"/>
  <c r="R268" i="2"/>
  <c r="R132" i="2"/>
  <c r="Q129" i="2"/>
  <c r="Q127" i="2"/>
  <c r="P127" i="2"/>
  <c r="P131" i="2"/>
  <c r="N122" i="2"/>
  <c r="N258" i="2"/>
  <c r="K123" i="2"/>
  <c r="K130" i="2"/>
  <c r="K266" i="2"/>
  <c r="I124" i="2"/>
  <c r="I122" i="2"/>
  <c r="G129" i="2"/>
  <c r="AS129" i="2"/>
  <c r="BC127" i="2"/>
  <c r="AJ263" i="2"/>
  <c r="AJ127" i="2"/>
  <c r="AF264" i="2"/>
  <c r="AF128" i="2"/>
  <c r="AS203" i="2"/>
  <c r="AS101" i="2"/>
  <c r="AS271" i="2" s="1"/>
  <c r="AS67" i="2"/>
  <c r="AP203" i="2"/>
  <c r="AP101" i="2"/>
  <c r="AP271" i="2" s="1"/>
  <c r="BC100" i="2"/>
  <c r="BC270" i="2" s="1"/>
  <c r="BC66" i="2"/>
  <c r="I125" i="2"/>
  <c r="AA124" i="2"/>
  <c r="Z124" i="2"/>
  <c r="X133" i="2"/>
  <c r="W123" i="2"/>
  <c r="V125" i="2"/>
  <c r="U130" i="2"/>
  <c r="S133" i="2"/>
  <c r="S124" i="2"/>
  <c r="R129" i="2"/>
  <c r="O131" i="2"/>
  <c r="O130" i="2"/>
  <c r="N130" i="2"/>
  <c r="L129" i="2"/>
  <c r="L122" i="2"/>
  <c r="L131" i="2"/>
  <c r="L132" i="2"/>
  <c r="L134" i="2"/>
  <c r="K67" i="2"/>
  <c r="K127" i="2"/>
  <c r="J134" i="2"/>
  <c r="I127" i="2"/>
  <c r="H132" i="2"/>
  <c r="AE130" i="2"/>
  <c r="AO66" i="2"/>
  <c r="AO134" i="2" s="1"/>
  <c r="B260" i="2"/>
  <c r="B124" i="2"/>
  <c r="BC202" i="2"/>
  <c r="AZ261" i="2"/>
  <c r="AZ125" i="2"/>
  <c r="AH262" i="2"/>
  <c r="AH126" i="2"/>
  <c r="AO260" i="2"/>
  <c r="AO124" i="2"/>
  <c r="AO202" i="2"/>
  <c r="BA259" i="2"/>
  <c r="BA123" i="2"/>
  <c r="BD262" i="2"/>
  <c r="AR262" i="2"/>
  <c r="AR126" i="2"/>
  <c r="AS100" i="2"/>
  <c r="AS202" i="2"/>
  <c r="AK66" i="2"/>
  <c r="AK100" i="2"/>
  <c r="AK270" i="2" s="1"/>
  <c r="BC99" i="2"/>
  <c r="BC269" i="2" s="1"/>
  <c r="BC201" i="2"/>
  <c r="BC65" i="2"/>
  <c r="AY201" i="2"/>
  <c r="AY65" i="2"/>
  <c r="AA134" i="2"/>
  <c r="Z131" i="2"/>
  <c r="Y123" i="2"/>
  <c r="Y122" i="2"/>
  <c r="X122" i="2"/>
  <c r="V128" i="2"/>
  <c r="U134" i="2"/>
  <c r="T133" i="2"/>
  <c r="Q131" i="2"/>
  <c r="Q123" i="2"/>
  <c r="O125" i="2"/>
  <c r="O128" i="2"/>
  <c r="M122" i="2"/>
  <c r="M128" i="2"/>
  <c r="I132" i="2"/>
  <c r="G131" i="2"/>
  <c r="F266" i="2"/>
  <c r="F130" i="2"/>
  <c r="E122" i="2"/>
  <c r="D258" i="2"/>
  <c r="D122" i="2"/>
  <c r="C128" i="2"/>
  <c r="C124" i="2"/>
  <c r="AY128" i="2"/>
  <c r="AX126" i="2"/>
  <c r="AV131" i="2"/>
  <c r="AD132" i="2"/>
  <c r="AD268" i="2"/>
  <c r="AU265" i="2"/>
  <c r="AU129" i="2"/>
  <c r="AP67" i="2"/>
  <c r="BA122" i="2"/>
  <c r="AI132" i="2"/>
  <c r="AE258" i="2"/>
  <c r="AE122" i="2"/>
  <c r="AY99" i="2"/>
  <c r="AY269" i="2" s="1"/>
  <c r="AQ258" i="2"/>
  <c r="AQ122" i="2"/>
  <c r="AO266" i="2"/>
  <c r="AO130" i="2"/>
  <c r="AW261" i="2"/>
  <c r="AW125" i="2"/>
  <c r="AK202" i="2"/>
  <c r="F131" i="2"/>
  <c r="E123" i="2"/>
  <c r="E130" i="2"/>
  <c r="C127" i="2"/>
  <c r="C131" i="2"/>
  <c r="AP132" i="2"/>
  <c r="AM201" i="2"/>
  <c r="AM65" i="2"/>
  <c r="AM99" i="2"/>
  <c r="AM269" i="2" s="1"/>
  <c r="H124" i="2"/>
  <c r="H129" i="2"/>
  <c r="G127" i="2"/>
  <c r="G126" i="2"/>
  <c r="G130" i="2"/>
  <c r="F129" i="2"/>
  <c r="D133" i="2"/>
  <c r="D128" i="2"/>
  <c r="C132" i="2"/>
  <c r="AB132" i="2"/>
  <c r="AL122" i="2"/>
  <c r="AM104" i="2"/>
  <c r="AN131" i="2"/>
  <c r="AS127" i="2"/>
  <c r="AS263" i="2"/>
  <c r="AU66" i="2"/>
  <c r="AU65" i="2"/>
  <c r="AQ65" i="2"/>
  <c r="AQ133" i="2" s="1"/>
  <c r="AU99" i="2"/>
  <c r="AU269" i="2" s="1"/>
  <c r="AQ201" i="2"/>
  <c r="BE65" i="2"/>
  <c r="AO64" i="2"/>
  <c r="BA65" i="2"/>
  <c r="BA133" i="2" s="1"/>
  <c r="AS131" i="2"/>
  <c r="AV126" i="2"/>
  <c r="AM129" i="2"/>
  <c r="AO98" i="2"/>
  <c r="AO268" i="2" s="1"/>
  <c r="AA131" i="2"/>
  <c r="AA267" i="2"/>
  <c r="Z122" i="2"/>
  <c r="Z258" i="2"/>
  <c r="X134" i="2"/>
  <c r="X270" i="2"/>
  <c r="Z125" i="2"/>
  <c r="Y134" i="2"/>
  <c r="Y270" i="2"/>
  <c r="W128" i="2"/>
  <c r="W264" i="2"/>
  <c r="V129" i="2"/>
  <c r="AA128" i="2"/>
  <c r="V263" i="2"/>
  <c r="V127" i="2"/>
  <c r="AA133" i="2"/>
  <c r="AA269" i="2"/>
  <c r="Z130" i="2"/>
  <c r="Z266" i="2"/>
  <c r="Z67" i="2"/>
  <c r="Z101" i="2"/>
  <c r="Z271" i="2" s="1"/>
  <c r="Z203" i="2"/>
  <c r="V270" i="2"/>
  <c r="V134" i="2"/>
  <c r="E203" i="2"/>
  <c r="AA101" i="2"/>
  <c r="AA271" i="2" s="1"/>
  <c r="U270" i="2"/>
  <c r="U261" i="2"/>
  <c r="U266" i="2"/>
  <c r="S260" i="2"/>
  <c r="S268" i="2"/>
  <c r="R67" i="2"/>
  <c r="R135" i="2" s="1"/>
  <c r="Q267" i="2"/>
  <c r="Q258" i="2"/>
  <c r="P266" i="2"/>
  <c r="O262" i="2"/>
  <c r="O266" i="2"/>
  <c r="O269" i="2"/>
  <c r="M261" i="2"/>
  <c r="L270" i="2"/>
  <c r="K269" i="2"/>
  <c r="J263" i="2"/>
  <c r="J101" i="2"/>
  <c r="J271" i="2" s="1"/>
  <c r="I268" i="2"/>
  <c r="H261" i="2"/>
  <c r="H267" i="2"/>
  <c r="G270" i="2"/>
  <c r="G266" i="2"/>
  <c r="E132" i="2"/>
  <c r="E264" i="2"/>
  <c r="D270" i="2"/>
  <c r="D267" i="2"/>
  <c r="AK122" i="2"/>
  <c r="AB123" i="2"/>
  <c r="AP128" i="2"/>
  <c r="BA127" i="2"/>
  <c r="AZ123" i="2"/>
  <c r="B126" i="2"/>
  <c r="AV124" i="2"/>
  <c r="AL123" i="2"/>
  <c r="C67" i="2"/>
  <c r="C135" i="2" s="1"/>
  <c r="C203" i="2"/>
  <c r="BC67" i="2"/>
  <c r="BD127" i="2"/>
  <c r="AK268" i="2"/>
  <c r="AV267" i="2"/>
  <c r="AN267" i="2"/>
  <c r="AS267" i="2"/>
  <c r="AZ203" i="2"/>
  <c r="BE268" i="2"/>
  <c r="AG203" i="2"/>
  <c r="AG67" i="2"/>
  <c r="AG135" i="2" s="1"/>
  <c r="AI260" i="2"/>
  <c r="AI124" i="2"/>
  <c r="AB261" i="2"/>
  <c r="AB125" i="2"/>
  <c r="AZ258" i="2"/>
  <c r="AZ122" i="2"/>
  <c r="AD260" i="2"/>
  <c r="AD124" i="2"/>
  <c r="V67" i="2"/>
  <c r="V135" i="2" s="1"/>
  <c r="J67" i="2"/>
  <c r="AC123" i="2"/>
  <c r="AK131" i="2"/>
  <c r="AO67" i="2"/>
  <c r="AO101" i="2"/>
  <c r="AO271" i="2" s="1"/>
  <c r="AG260" i="2"/>
  <c r="AG124" i="2"/>
  <c r="AN123" i="2"/>
  <c r="AW126" i="2"/>
  <c r="BC101" i="2"/>
  <c r="BC271" i="2" s="1"/>
  <c r="AN258" i="2"/>
  <c r="AN122" i="2"/>
  <c r="BB66" i="2"/>
  <c r="AU135" i="2" l="1"/>
  <c r="BE133" i="2"/>
  <c r="AO131" i="2"/>
  <c r="AX127" i="2"/>
  <c r="W135" i="2"/>
  <c r="AS133" i="2"/>
  <c r="B135" i="2"/>
  <c r="AX131" i="2"/>
  <c r="AL133" i="2"/>
  <c r="AX125" i="2"/>
  <c r="BB134" i="2"/>
  <c r="AR128" i="2"/>
  <c r="AQ134" i="2"/>
  <c r="AL265" i="2"/>
  <c r="AZ134" i="2"/>
  <c r="AW132" i="2"/>
  <c r="AT131" i="2"/>
  <c r="AR134" i="2"/>
  <c r="AP129" i="2"/>
  <c r="AT129" i="2"/>
  <c r="AP133" i="2"/>
  <c r="AU132" i="2"/>
  <c r="J316" i="3"/>
  <c r="P316" i="3" s="1"/>
  <c r="L316" i="3" s="1"/>
  <c r="AC316" i="3"/>
  <c r="AD316" i="3" s="1"/>
  <c r="AA316" i="3"/>
  <c r="T316" i="3"/>
  <c r="W316" i="3" s="1"/>
  <c r="F316" i="3"/>
  <c r="AB316" i="3"/>
  <c r="AB397" i="3"/>
  <c r="J312" i="3"/>
  <c r="P312" i="3" s="1"/>
  <c r="AC312" i="3"/>
  <c r="AD312" i="3" s="1"/>
  <c r="AA312" i="3"/>
  <c r="T312" i="3"/>
  <c r="W312" i="3" s="1"/>
  <c r="F312" i="3"/>
  <c r="AY176" i="2"/>
  <c r="AY40" i="2"/>
  <c r="AY74" i="2"/>
  <c r="AY244" i="2" s="1"/>
  <c r="AW78" i="2"/>
  <c r="AW248" i="2" s="1"/>
  <c r="AW180" i="2"/>
  <c r="AW44" i="2"/>
  <c r="AY82" i="2"/>
  <c r="AY252" i="2" s="1"/>
  <c r="AY184" i="2"/>
  <c r="AY48" i="2"/>
  <c r="AX188" i="2"/>
  <c r="AX52" i="2"/>
  <c r="AX86" i="2"/>
  <c r="AX256" i="2" s="1"/>
  <c r="BD74" i="2"/>
  <c r="BD244" i="2" s="1"/>
  <c r="BD176" i="2"/>
  <c r="BD40" i="2"/>
  <c r="AN176" i="2"/>
  <c r="AN74" i="2"/>
  <c r="AN244" i="2" s="1"/>
  <c r="AN40" i="2"/>
  <c r="AV180" i="2"/>
  <c r="AV78" i="2"/>
  <c r="AV248" i="2" s="1"/>
  <c r="AV44" i="2"/>
  <c r="BD184" i="2"/>
  <c r="BD82" i="2"/>
  <c r="BD252" i="2" s="1"/>
  <c r="BD48" i="2"/>
  <c r="AN82" i="2"/>
  <c r="AN252" i="2" s="1"/>
  <c r="AN184" i="2"/>
  <c r="AN48" i="2"/>
  <c r="G367" i="3"/>
  <c r="BD211" i="2"/>
  <c r="BD208" i="2"/>
  <c r="BD219" i="2"/>
  <c r="BD220" i="2"/>
  <c r="BD222" i="2"/>
  <c r="BD225" i="2"/>
  <c r="BD237" i="2"/>
  <c r="BD231" i="2"/>
  <c r="BD206" i="2"/>
  <c r="BD212" i="2"/>
  <c r="BD217" i="2"/>
  <c r="BD226" i="2"/>
  <c r="BD224" i="2"/>
  <c r="BD228" i="2"/>
  <c r="BD139" i="2"/>
  <c r="BD143" i="2"/>
  <c r="BD147" i="2"/>
  <c r="BD153" i="2"/>
  <c r="BD148" i="2"/>
  <c r="BD159" i="2"/>
  <c r="BD163" i="2"/>
  <c r="BD167" i="2"/>
  <c r="BD172" i="2"/>
  <c r="BD213" i="2"/>
  <c r="BD223" i="2"/>
  <c r="BD221" i="2"/>
  <c r="BD236" i="2"/>
  <c r="BD138" i="2"/>
  <c r="BD144" i="2"/>
  <c r="BD151" i="2"/>
  <c r="BD150" i="2"/>
  <c r="BD160" i="2"/>
  <c r="BD165" i="2"/>
  <c r="BD207" i="2"/>
  <c r="BD215" i="2"/>
  <c r="BD227" i="2"/>
  <c r="BD229" i="2"/>
  <c r="BD235" i="2"/>
  <c r="BD140" i="2"/>
  <c r="BD145" i="2"/>
  <c r="BD152" i="2"/>
  <c r="BD156" i="2"/>
  <c r="BD161" i="2"/>
  <c r="BD166" i="2"/>
  <c r="BD36" i="2"/>
  <c r="BD209" i="2"/>
  <c r="BD230" i="2"/>
  <c r="BD210" i="2"/>
  <c r="BD216" i="2"/>
  <c r="BD234" i="2"/>
  <c r="BD233" i="2"/>
  <c r="BD146" i="2"/>
  <c r="BD157" i="2"/>
  <c r="BD169" i="2"/>
  <c r="BD232" i="2"/>
  <c r="BD149" i="2"/>
  <c r="BD158" i="2"/>
  <c r="BD168" i="2"/>
  <c r="BD214" i="2"/>
  <c r="BD141" i="2"/>
  <c r="BD154" i="2"/>
  <c r="BD162" i="2"/>
  <c r="BD70" i="2"/>
  <c r="BD240" i="2" s="1"/>
  <c r="BD218" i="2"/>
  <c r="BD142" i="2"/>
  <c r="BD155" i="2"/>
  <c r="BD164" i="2"/>
  <c r="AN206" i="2"/>
  <c r="AN213" i="2"/>
  <c r="AN219" i="2"/>
  <c r="AN223" i="2"/>
  <c r="AN222" i="2"/>
  <c r="AN225" i="2"/>
  <c r="AN237" i="2"/>
  <c r="AN235" i="2"/>
  <c r="AN207" i="2"/>
  <c r="AN208" i="2"/>
  <c r="AN218" i="2"/>
  <c r="AN231" i="2"/>
  <c r="AN221" i="2"/>
  <c r="AN236" i="2"/>
  <c r="AN209" i="2"/>
  <c r="AN217" i="2"/>
  <c r="AN226" i="2"/>
  <c r="AN233" i="2"/>
  <c r="AN141" i="2"/>
  <c r="AN145" i="2"/>
  <c r="AN149" i="2"/>
  <c r="AN154" i="2"/>
  <c r="AN158" i="2"/>
  <c r="AN162" i="2"/>
  <c r="AN166" i="2"/>
  <c r="AN169" i="2"/>
  <c r="AN70" i="2"/>
  <c r="AN240" i="2" s="1"/>
  <c r="AN172" i="2"/>
  <c r="AN212" i="2"/>
  <c r="AN220" i="2"/>
  <c r="AN230" i="2"/>
  <c r="AN228" i="2"/>
  <c r="AN138" i="2"/>
  <c r="AN142" i="2"/>
  <c r="AN146" i="2"/>
  <c r="AN151" i="2"/>
  <c r="AN155" i="2"/>
  <c r="AN159" i="2"/>
  <c r="AN163" i="2"/>
  <c r="AN167" i="2"/>
  <c r="AN210" i="2"/>
  <c r="AN214" i="2"/>
  <c r="AN234" i="2"/>
  <c r="AN211" i="2"/>
  <c r="AN227" i="2"/>
  <c r="AN232" i="2"/>
  <c r="AN216" i="2"/>
  <c r="AN143" i="2"/>
  <c r="AN152" i="2"/>
  <c r="AN160" i="2"/>
  <c r="AN168" i="2"/>
  <c r="AN215" i="2"/>
  <c r="AN144" i="2"/>
  <c r="AN153" i="2"/>
  <c r="AN161" i="2"/>
  <c r="AN150" i="2"/>
  <c r="AN36" i="2"/>
  <c r="AN229" i="2"/>
  <c r="AN139" i="2"/>
  <c r="AN147" i="2"/>
  <c r="AN156" i="2"/>
  <c r="AN164" i="2"/>
  <c r="AN224" i="2"/>
  <c r="AN140" i="2"/>
  <c r="AN148" i="2"/>
  <c r="AN157" i="2"/>
  <c r="AN165" i="2"/>
  <c r="G335" i="3"/>
  <c r="G491" i="3"/>
  <c r="G427" i="3"/>
  <c r="G363" i="3"/>
  <c r="G487" i="3"/>
  <c r="G423" i="3"/>
  <c r="G359" i="3"/>
  <c r="G499" i="3"/>
  <c r="G435" i="3"/>
  <c r="G371" i="3"/>
  <c r="G498" i="3"/>
  <c r="G482" i="3"/>
  <c r="G466" i="3"/>
  <c r="G450" i="3"/>
  <c r="G434" i="3"/>
  <c r="G418" i="3"/>
  <c r="G402" i="3"/>
  <c r="G386" i="3"/>
  <c r="G370" i="3"/>
  <c r="G354" i="3"/>
  <c r="G338" i="3"/>
  <c r="G322" i="3"/>
  <c r="G497" i="3"/>
  <c r="G481" i="3"/>
  <c r="G465" i="3"/>
  <c r="G449" i="3"/>
  <c r="G433" i="3"/>
  <c r="G417" i="3"/>
  <c r="G401" i="3"/>
  <c r="G385" i="3"/>
  <c r="G369" i="3"/>
  <c r="G353" i="3"/>
  <c r="G337" i="3"/>
  <c r="G321" i="3"/>
  <c r="G500" i="3"/>
  <c r="G484" i="3"/>
  <c r="G468" i="3"/>
  <c r="G452" i="3"/>
  <c r="G436" i="3"/>
  <c r="G420" i="3"/>
  <c r="G404" i="3"/>
  <c r="G388" i="3"/>
  <c r="G372" i="3"/>
  <c r="G356" i="3"/>
  <c r="G340" i="3"/>
  <c r="G324" i="3"/>
  <c r="AS208" i="2"/>
  <c r="AS210" i="2"/>
  <c r="AS209" i="2"/>
  <c r="AS218" i="2"/>
  <c r="AS228" i="2"/>
  <c r="AS226" i="2"/>
  <c r="AS231" i="2"/>
  <c r="AS229" i="2"/>
  <c r="AS211" i="2"/>
  <c r="AS212" i="2"/>
  <c r="AS215" i="2"/>
  <c r="AS227" i="2"/>
  <c r="AS234" i="2"/>
  <c r="AS232" i="2"/>
  <c r="AS140" i="2"/>
  <c r="AS142" i="2"/>
  <c r="AS147" i="2"/>
  <c r="AS152" i="2"/>
  <c r="AS145" i="2"/>
  <c r="AS156" i="2"/>
  <c r="AS169" i="2"/>
  <c r="AS172" i="2"/>
  <c r="AS213" i="2"/>
  <c r="AS217" i="2"/>
  <c r="AS230" i="2"/>
  <c r="AS225" i="2"/>
  <c r="AS141" i="2"/>
  <c r="AS148" i="2"/>
  <c r="AS150" i="2"/>
  <c r="AS155" i="2"/>
  <c r="AS160" i="2"/>
  <c r="AS163" i="2"/>
  <c r="AS166" i="2"/>
  <c r="AS70" i="2"/>
  <c r="AS240" i="2" s="1"/>
  <c r="AS207" i="2"/>
  <c r="AS220" i="2"/>
  <c r="AS224" i="2"/>
  <c r="AS221" i="2"/>
  <c r="AS236" i="2"/>
  <c r="AS144" i="2"/>
  <c r="AS149" i="2"/>
  <c r="AS151" i="2"/>
  <c r="AS157" i="2"/>
  <c r="AS164" i="2"/>
  <c r="AS167" i="2"/>
  <c r="AS216" i="2"/>
  <c r="AS237" i="2"/>
  <c r="AS219" i="2"/>
  <c r="AS233" i="2"/>
  <c r="AS223" i="2"/>
  <c r="AS138" i="2"/>
  <c r="AS161" i="2"/>
  <c r="AS158" i="2"/>
  <c r="AS222" i="2"/>
  <c r="AS146" i="2"/>
  <c r="AS165" i="2"/>
  <c r="AS162" i="2"/>
  <c r="AS206" i="2"/>
  <c r="AS235" i="2"/>
  <c r="AS139" i="2"/>
  <c r="AS153" i="2"/>
  <c r="AS168" i="2"/>
  <c r="AS214" i="2"/>
  <c r="AS143" i="2"/>
  <c r="AS154" i="2"/>
  <c r="AS159" i="2"/>
  <c r="AS36" i="2"/>
  <c r="AU74" i="2"/>
  <c r="AU244" i="2" s="1"/>
  <c r="AU176" i="2"/>
  <c r="AU40" i="2"/>
  <c r="AX78" i="2"/>
  <c r="AX248" i="2" s="1"/>
  <c r="AX180" i="2"/>
  <c r="AX44" i="2"/>
  <c r="BA184" i="2"/>
  <c r="BA82" i="2"/>
  <c r="BA252" i="2" s="1"/>
  <c r="BA48" i="2"/>
  <c r="AY86" i="2"/>
  <c r="AY256" i="2" s="1"/>
  <c r="AY188" i="2"/>
  <c r="AY52" i="2"/>
  <c r="AO172" i="2"/>
  <c r="AO206" i="2"/>
  <c r="AO209" i="2"/>
  <c r="AO215" i="2"/>
  <c r="AO228" i="2"/>
  <c r="AO222" i="2"/>
  <c r="AO237" i="2"/>
  <c r="AO225" i="2"/>
  <c r="AO235" i="2"/>
  <c r="AO143" i="2"/>
  <c r="AO147" i="2"/>
  <c r="AO149" i="2"/>
  <c r="AO154" i="2"/>
  <c r="AO160" i="2"/>
  <c r="AO167" i="2"/>
  <c r="AO166" i="2"/>
  <c r="AO168" i="2"/>
  <c r="AO70" i="2"/>
  <c r="AO240" i="2" s="1"/>
  <c r="AO208" i="2"/>
  <c r="AO210" i="2"/>
  <c r="AO212" i="2"/>
  <c r="AO219" i="2"/>
  <c r="AO223" i="2"/>
  <c r="AO226" i="2"/>
  <c r="AO217" i="2"/>
  <c r="AO232" i="2"/>
  <c r="AO140" i="2"/>
  <c r="AO145" i="2"/>
  <c r="AO150" i="2"/>
  <c r="AO151" i="2"/>
  <c r="AO155" i="2"/>
  <c r="AO164" i="2"/>
  <c r="AO157" i="2"/>
  <c r="AO161" i="2"/>
  <c r="AO211" i="2"/>
  <c r="AO213" i="2"/>
  <c r="AO220" i="2"/>
  <c r="AO224" i="2"/>
  <c r="AO231" i="2"/>
  <c r="AO234" i="2"/>
  <c r="AO233" i="2"/>
  <c r="AO221" i="2"/>
  <c r="AO214" i="2"/>
  <c r="AO230" i="2"/>
  <c r="AO138" i="2"/>
  <c r="AO152" i="2"/>
  <c r="AO159" i="2"/>
  <c r="AO165" i="2"/>
  <c r="AO36" i="2"/>
  <c r="AO216" i="2"/>
  <c r="AO229" i="2"/>
  <c r="AO142" i="2"/>
  <c r="AO153" i="2"/>
  <c r="AO163" i="2"/>
  <c r="AO169" i="2"/>
  <c r="AO218" i="2"/>
  <c r="AO236" i="2"/>
  <c r="AO144" i="2"/>
  <c r="AO141" i="2"/>
  <c r="AO148" i="2"/>
  <c r="AO158" i="2"/>
  <c r="AO207" i="2"/>
  <c r="AO227" i="2"/>
  <c r="AO139" i="2"/>
  <c r="AO146" i="2"/>
  <c r="AO156" i="2"/>
  <c r="AO162" i="2"/>
  <c r="AL176" i="2"/>
  <c r="AL40" i="2"/>
  <c r="AL74" i="2"/>
  <c r="AL244" i="2" s="1"/>
  <c r="AO180" i="2"/>
  <c r="AO44" i="2"/>
  <c r="AO78" i="2"/>
  <c r="AO248" i="2" s="1"/>
  <c r="AL82" i="2"/>
  <c r="AL252" i="2" s="1"/>
  <c r="AL184" i="2"/>
  <c r="AL48" i="2"/>
  <c r="AJ188" i="2"/>
  <c r="AJ52" i="2"/>
  <c r="AJ86" i="2"/>
  <c r="AJ256" i="2" s="1"/>
  <c r="AZ86" i="2"/>
  <c r="AZ256" i="2" s="1"/>
  <c r="AZ52" i="2"/>
  <c r="AZ188" i="2"/>
  <c r="AP209" i="2"/>
  <c r="AP210" i="2"/>
  <c r="AP213" i="2"/>
  <c r="AP219" i="2"/>
  <c r="AP218" i="2"/>
  <c r="AP223" i="2"/>
  <c r="AP235" i="2"/>
  <c r="AP230" i="2"/>
  <c r="AP208" i="2"/>
  <c r="AP206" i="2"/>
  <c r="AP216" i="2"/>
  <c r="AP220" i="2"/>
  <c r="AP226" i="2"/>
  <c r="AP234" i="2"/>
  <c r="AP207" i="2"/>
  <c r="AP212" i="2"/>
  <c r="AP229" i="2"/>
  <c r="AP231" i="2"/>
  <c r="AP237" i="2"/>
  <c r="AP141" i="2"/>
  <c r="AP146" i="2"/>
  <c r="AP150" i="2"/>
  <c r="AP157" i="2"/>
  <c r="AP161" i="2"/>
  <c r="AP165" i="2"/>
  <c r="AP153" i="2"/>
  <c r="AP169" i="2"/>
  <c r="AP70" i="2"/>
  <c r="AP240" i="2" s="1"/>
  <c r="AP211" i="2"/>
  <c r="AP217" i="2"/>
  <c r="AP224" i="2"/>
  <c r="AP232" i="2"/>
  <c r="AP236" i="2"/>
  <c r="AP138" i="2"/>
  <c r="AP142" i="2"/>
  <c r="AP147" i="2"/>
  <c r="AP145" i="2"/>
  <c r="AP158" i="2"/>
  <c r="AP162" i="2"/>
  <c r="AP166" i="2"/>
  <c r="AP152" i="2"/>
  <c r="AP172" i="2"/>
  <c r="AP225" i="2"/>
  <c r="AP233" i="2"/>
  <c r="AP221" i="2"/>
  <c r="AP222" i="2"/>
  <c r="AP228" i="2"/>
  <c r="AP143" i="2"/>
  <c r="AP154" i="2"/>
  <c r="AP163" i="2"/>
  <c r="AP155" i="2"/>
  <c r="AP227" i="2"/>
  <c r="AP144" i="2"/>
  <c r="AP156" i="2"/>
  <c r="AP164" i="2"/>
  <c r="AP151" i="2"/>
  <c r="AP215" i="2"/>
  <c r="AP139" i="2"/>
  <c r="AP148" i="2"/>
  <c r="AP159" i="2"/>
  <c r="AP167" i="2"/>
  <c r="AP214" i="2"/>
  <c r="AP140" i="2"/>
  <c r="AP149" i="2"/>
  <c r="AP160" i="2"/>
  <c r="AP168" i="2"/>
  <c r="AP36" i="2"/>
  <c r="AS176" i="2"/>
  <c r="AS40" i="2"/>
  <c r="AS74" i="2"/>
  <c r="AS244" i="2" s="1"/>
  <c r="AP180" i="2"/>
  <c r="AP78" i="2"/>
  <c r="AP248" i="2" s="1"/>
  <c r="AP44" i="2"/>
  <c r="AS82" i="2"/>
  <c r="AS252" i="2" s="1"/>
  <c r="AS48" i="2"/>
  <c r="AS184" i="2"/>
  <c r="AO86" i="2"/>
  <c r="AO256" i="2" s="1"/>
  <c r="AO52" i="2"/>
  <c r="AO188" i="2"/>
  <c r="BE86" i="2"/>
  <c r="BE256" i="2" s="1"/>
  <c r="BE52" i="2"/>
  <c r="BE188" i="2"/>
  <c r="AJ276" i="2"/>
  <c r="AN276" i="2"/>
  <c r="AR276" i="2"/>
  <c r="AV276" i="2"/>
  <c r="AZ276" i="2"/>
  <c r="BD276" i="2"/>
  <c r="AK276" i="2"/>
  <c r="AO276" i="2"/>
  <c r="AS276" i="2"/>
  <c r="AW276" i="2"/>
  <c r="BA276" i="2"/>
  <c r="BE276" i="2"/>
  <c r="AL276" i="2"/>
  <c r="AP276" i="2"/>
  <c r="AT276" i="2"/>
  <c r="AX276" i="2"/>
  <c r="BB276" i="2"/>
  <c r="AU276" i="2"/>
  <c r="AY276" i="2"/>
  <c r="AM276" i="2"/>
  <c r="BC276" i="2"/>
  <c r="AQ276" i="2"/>
  <c r="AO71" i="2"/>
  <c r="AO241" i="2" s="1"/>
  <c r="AO173" i="2"/>
  <c r="AO37" i="2"/>
  <c r="AS173" i="2"/>
  <c r="AS71" i="2"/>
  <c r="AS241" i="2" s="1"/>
  <c r="AS37" i="2"/>
  <c r="AR71" i="2"/>
  <c r="AR241" i="2" s="1"/>
  <c r="AR173" i="2"/>
  <c r="AR37" i="2"/>
  <c r="AQ71" i="2"/>
  <c r="AQ241" i="2" s="1"/>
  <c r="AQ173" i="2"/>
  <c r="AQ37" i="2"/>
  <c r="AT173" i="2"/>
  <c r="AT71" i="2"/>
  <c r="AT241" i="2" s="1"/>
  <c r="AT37" i="2"/>
  <c r="BC75" i="2"/>
  <c r="BC245" i="2" s="1"/>
  <c r="BC177" i="2"/>
  <c r="BC41" i="2"/>
  <c r="BA75" i="2"/>
  <c r="BA245" i="2" s="1"/>
  <c r="BA41" i="2"/>
  <c r="BA177" i="2"/>
  <c r="BE75" i="2"/>
  <c r="BE245" i="2" s="1"/>
  <c r="BE177" i="2"/>
  <c r="BE41" i="2"/>
  <c r="AJ75" i="2"/>
  <c r="AJ245" i="2" s="1"/>
  <c r="AJ177" i="2"/>
  <c r="AJ41" i="2"/>
  <c r="AS75" i="2"/>
  <c r="AS245" i="2" s="1"/>
  <c r="AS177" i="2"/>
  <c r="AS41" i="2"/>
  <c r="AT75" i="2"/>
  <c r="AT245" i="2" s="1"/>
  <c r="AT177" i="2"/>
  <c r="AT41" i="2"/>
  <c r="BE79" i="2"/>
  <c r="BE249" i="2" s="1"/>
  <c r="BE181" i="2"/>
  <c r="BE45" i="2"/>
  <c r="AJ79" i="2"/>
  <c r="AJ249" i="2" s="1"/>
  <c r="AJ181" i="2"/>
  <c r="AJ45" i="2"/>
  <c r="AN181" i="2"/>
  <c r="AN79" i="2"/>
  <c r="AN249" i="2" s="1"/>
  <c r="AN45" i="2"/>
  <c r="AM79" i="2"/>
  <c r="AM249" i="2" s="1"/>
  <c r="AM181" i="2"/>
  <c r="AM45" i="2"/>
  <c r="AQ79" i="2"/>
  <c r="AQ249" i="2" s="1"/>
  <c r="AQ181" i="2"/>
  <c r="AQ45" i="2"/>
  <c r="AT181" i="2"/>
  <c r="AT79" i="2"/>
  <c r="AT249" i="2" s="1"/>
  <c r="AT45" i="2"/>
  <c r="BC83" i="2"/>
  <c r="BC253" i="2" s="1"/>
  <c r="BC49" i="2"/>
  <c r="BC185" i="2"/>
  <c r="BA83" i="2"/>
  <c r="BA253" i="2" s="1"/>
  <c r="BA185" i="2"/>
  <c r="BA49" i="2"/>
  <c r="BE185" i="2"/>
  <c r="BE49" i="2"/>
  <c r="BE83" i="2"/>
  <c r="BE253" i="2" s="1"/>
  <c r="AJ83" i="2"/>
  <c r="AJ253" i="2" s="1"/>
  <c r="AJ185" i="2"/>
  <c r="AJ49" i="2"/>
  <c r="AS83" i="2"/>
  <c r="AS253" i="2" s="1"/>
  <c r="AS185" i="2"/>
  <c r="AS49" i="2"/>
  <c r="AT185" i="2"/>
  <c r="AT83" i="2"/>
  <c r="AT253" i="2" s="1"/>
  <c r="AT49" i="2"/>
  <c r="BC87" i="2"/>
  <c r="BC257" i="2" s="1"/>
  <c r="BC189" i="2"/>
  <c r="BC53" i="2"/>
  <c r="AM87" i="2"/>
  <c r="AM257" i="2" s="1"/>
  <c r="AM189" i="2"/>
  <c r="AM53" i="2"/>
  <c r="AP189" i="2"/>
  <c r="AP87" i="2"/>
  <c r="AP257" i="2" s="1"/>
  <c r="AP53" i="2"/>
  <c r="AW87" i="2"/>
  <c r="AW257" i="2" s="1"/>
  <c r="AW189" i="2"/>
  <c r="AW53" i="2"/>
  <c r="BD87" i="2"/>
  <c r="BD257" i="2" s="1"/>
  <c r="BD189" i="2"/>
  <c r="BD53" i="2"/>
  <c r="AN189" i="2"/>
  <c r="AN53" i="2"/>
  <c r="AN87" i="2"/>
  <c r="AN257" i="2" s="1"/>
  <c r="M369" i="3"/>
  <c r="M407" i="3"/>
  <c r="M361" i="3"/>
  <c r="M495" i="3"/>
  <c r="M395" i="3"/>
  <c r="M415" i="3"/>
  <c r="M377" i="3"/>
  <c r="M389" i="3"/>
  <c r="M403" i="3"/>
  <c r="M353" i="3"/>
  <c r="M337" i="3"/>
  <c r="M427" i="3"/>
  <c r="BE72" i="2"/>
  <c r="BE242" i="2" s="1"/>
  <c r="BE38" i="2"/>
  <c r="BE174" i="2"/>
  <c r="BC72" i="2"/>
  <c r="BC242" i="2" s="1"/>
  <c r="BC174" i="2"/>
  <c r="BC38" i="2"/>
  <c r="BB72" i="2"/>
  <c r="BB242" i="2" s="1"/>
  <c r="BB174" i="2"/>
  <c r="BB38" i="2"/>
  <c r="AP72" i="2"/>
  <c r="AP242" i="2" s="1"/>
  <c r="AP174" i="2"/>
  <c r="AP38" i="2"/>
  <c r="AZ174" i="2"/>
  <c r="AZ38" i="2"/>
  <c r="AZ72" i="2"/>
  <c r="AZ242" i="2" s="1"/>
  <c r="AJ174" i="2"/>
  <c r="AJ72" i="2"/>
  <c r="AJ242" i="2" s="1"/>
  <c r="AJ38" i="2"/>
  <c r="AL76" i="2"/>
  <c r="AL246" i="2" s="1"/>
  <c r="AL178" i="2"/>
  <c r="AL42" i="2"/>
  <c r="AP76" i="2"/>
  <c r="AP246" i="2" s="1"/>
  <c r="AP178" i="2"/>
  <c r="AP42" i="2"/>
  <c r="AT178" i="2"/>
  <c r="AT76" i="2"/>
  <c r="AT246" i="2" s="1"/>
  <c r="AT42" i="2"/>
  <c r="BC178" i="2"/>
  <c r="BC76" i="2"/>
  <c r="BC246" i="2" s="1"/>
  <c r="BC42" i="2"/>
  <c r="BD76" i="2"/>
  <c r="BD246" i="2" s="1"/>
  <c r="BD42" i="2"/>
  <c r="BD178" i="2"/>
  <c r="AN76" i="2"/>
  <c r="AN246" i="2" s="1"/>
  <c r="AN42" i="2"/>
  <c r="AN178" i="2"/>
  <c r="AT182" i="2"/>
  <c r="AT80" i="2"/>
  <c r="AT250" i="2" s="1"/>
  <c r="AT46" i="2"/>
  <c r="AS182" i="2"/>
  <c r="AS46" i="2"/>
  <c r="AS80" i="2"/>
  <c r="AS250" i="2" s="1"/>
  <c r="AW80" i="2"/>
  <c r="AW250" i="2" s="1"/>
  <c r="AW182" i="2"/>
  <c r="AW46" i="2"/>
  <c r="AK80" i="2"/>
  <c r="AK250" i="2" s="1"/>
  <c r="AK182" i="2"/>
  <c r="AK46" i="2"/>
  <c r="AR182" i="2"/>
  <c r="AR80" i="2"/>
  <c r="AR250" i="2" s="1"/>
  <c r="AR46" i="2"/>
  <c r="AW84" i="2"/>
  <c r="AW254" i="2" s="1"/>
  <c r="AW186" i="2"/>
  <c r="AW50" i="2"/>
  <c r="AU186" i="2"/>
  <c r="AU84" i="2"/>
  <c r="AU254" i="2" s="1"/>
  <c r="AU50" i="2"/>
  <c r="AY84" i="2"/>
  <c r="AY254" i="2" s="1"/>
  <c r="AY186" i="2"/>
  <c r="AY50" i="2"/>
  <c r="AM186" i="2"/>
  <c r="AM84" i="2"/>
  <c r="AM254" i="2" s="1"/>
  <c r="AM50" i="2"/>
  <c r="AR84" i="2"/>
  <c r="AR254" i="2" s="1"/>
  <c r="AR50" i="2"/>
  <c r="AR186" i="2"/>
  <c r="M463" i="3"/>
  <c r="M491" i="3"/>
  <c r="M354" i="3"/>
  <c r="M336" i="3"/>
  <c r="M444" i="3"/>
  <c r="M352" i="3"/>
  <c r="M450" i="3"/>
  <c r="M326" i="3"/>
  <c r="M442" i="3"/>
  <c r="M318" i="3"/>
  <c r="M475" i="3"/>
  <c r="M426" i="3"/>
  <c r="M486" i="3"/>
  <c r="M418" i="3"/>
  <c r="M470" i="3"/>
  <c r="M483" i="3"/>
  <c r="M380" i="3"/>
  <c r="M453" i="3"/>
  <c r="M492" i="3"/>
  <c r="M390" i="3"/>
  <c r="M405" i="3"/>
  <c r="M382" i="3"/>
  <c r="M333" i="3"/>
  <c r="M317" i="3"/>
  <c r="M485" i="3"/>
  <c r="M410" i="3"/>
  <c r="M356" i="3"/>
  <c r="M497" i="3"/>
  <c r="M422" i="3"/>
  <c r="M402" i="3"/>
  <c r="M340" i="3"/>
  <c r="M489" i="3"/>
  <c r="M414" i="3"/>
  <c r="M365" i="3"/>
  <c r="AS39" i="2"/>
  <c r="AS73" i="2"/>
  <c r="AS243" i="2" s="1"/>
  <c r="AS175" i="2"/>
  <c r="AR73" i="2"/>
  <c r="AR243" i="2" s="1"/>
  <c r="AR39" i="2"/>
  <c r="AR175" i="2"/>
  <c r="AQ73" i="2"/>
  <c r="AQ243" i="2" s="1"/>
  <c r="AQ39" i="2"/>
  <c r="AQ175" i="2"/>
  <c r="AO39" i="2"/>
  <c r="AO73" i="2"/>
  <c r="AO243" i="2" s="1"/>
  <c r="AO175" i="2"/>
  <c r="AT39" i="2"/>
  <c r="AT73" i="2"/>
  <c r="AT243" i="2" s="1"/>
  <c r="AT175" i="2"/>
  <c r="AV77" i="2"/>
  <c r="AV247" i="2" s="1"/>
  <c r="AV43" i="2"/>
  <c r="AV179" i="2"/>
  <c r="AZ179" i="2"/>
  <c r="AZ77" i="2"/>
  <c r="AZ247" i="2" s="1"/>
  <c r="AZ43" i="2"/>
  <c r="BD43" i="2"/>
  <c r="BD77" i="2"/>
  <c r="BD247" i="2" s="1"/>
  <c r="BD179" i="2"/>
  <c r="AM43" i="2"/>
  <c r="AM77" i="2"/>
  <c r="AM247" i="2" s="1"/>
  <c r="AM179" i="2"/>
  <c r="AT179" i="2"/>
  <c r="AT77" i="2"/>
  <c r="AT247" i="2" s="1"/>
  <c r="AT43" i="2"/>
  <c r="AS47" i="2"/>
  <c r="AS81" i="2"/>
  <c r="AS251" i="2" s="1"/>
  <c r="AS183" i="2"/>
  <c r="AW81" i="2"/>
  <c r="AW251" i="2" s="1"/>
  <c r="AW183" i="2"/>
  <c r="AW47" i="2"/>
  <c r="AV183" i="2"/>
  <c r="AV81" i="2"/>
  <c r="AV251" i="2" s="1"/>
  <c r="AV47" i="2"/>
  <c r="AO183" i="2"/>
  <c r="AO81" i="2"/>
  <c r="AO251" i="2" s="1"/>
  <c r="AO47" i="2"/>
  <c r="AT47" i="2"/>
  <c r="AT81" i="2"/>
  <c r="AT251" i="2" s="1"/>
  <c r="AT183" i="2"/>
  <c r="AQ187" i="2"/>
  <c r="AQ85" i="2"/>
  <c r="AQ255" i="2" s="1"/>
  <c r="AQ51" i="2"/>
  <c r="AT85" i="2"/>
  <c r="AT255" i="2" s="1"/>
  <c r="AT187" i="2"/>
  <c r="AT51" i="2"/>
  <c r="BE187" i="2"/>
  <c r="BE51" i="2"/>
  <c r="BE85" i="2"/>
  <c r="BE255" i="2" s="1"/>
  <c r="AN85" i="2"/>
  <c r="AN255" i="2" s="1"/>
  <c r="AN187" i="2"/>
  <c r="AN51" i="2"/>
  <c r="AZ51" i="2"/>
  <c r="AZ85" i="2"/>
  <c r="AZ255" i="2" s="1"/>
  <c r="AZ187" i="2"/>
  <c r="AP85" i="2"/>
  <c r="AP255" i="2" s="1"/>
  <c r="AP187" i="2"/>
  <c r="AP51" i="2"/>
  <c r="AV132" i="2"/>
  <c r="BB78" i="2"/>
  <c r="BB248" i="2" s="1"/>
  <c r="BB180" i="2"/>
  <c r="BB44" i="2"/>
  <c r="BE82" i="2"/>
  <c r="BE252" i="2" s="1"/>
  <c r="BE184" i="2"/>
  <c r="BE48" i="2"/>
  <c r="BB188" i="2"/>
  <c r="BB52" i="2"/>
  <c r="BB86" i="2"/>
  <c r="BB256" i="2" s="1"/>
  <c r="AZ40" i="2"/>
  <c r="AZ74" i="2"/>
  <c r="AZ244" i="2" s="1"/>
  <c r="AZ176" i="2"/>
  <c r="AJ176" i="2"/>
  <c r="AJ74" i="2"/>
  <c r="AJ244" i="2" s="1"/>
  <c r="AJ40" i="2"/>
  <c r="AR180" i="2"/>
  <c r="AR78" i="2"/>
  <c r="AR248" i="2" s="1"/>
  <c r="AR44" i="2"/>
  <c r="AZ82" i="2"/>
  <c r="AZ252" i="2" s="1"/>
  <c r="AZ184" i="2"/>
  <c r="AZ48" i="2"/>
  <c r="AJ82" i="2"/>
  <c r="AJ252" i="2" s="1"/>
  <c r="AJ184" i="2"/>
  <c r="AJ48" i="2"/>
  <c r="G479" i="3"/>
  <c r="AZ206" i="2"/>
  <c r="AZ212" i="2"/>
  <c r="AZ215" i="2"/>
  <c r="AZ227" i="2"/>
  <c r="AZ214" i="2"/>
  <c r="AZ229" i="2"/>
  <c r="AZ232" i="2"/>
  <c r="AZ224" i="2"/>
  <c r="AZ210" i="2"/>
  <c r="AZ208" i="2"/>
  <c r="AZ223" i="2"/>
  <c r="AZ220" i="2"/>
  <c r="AZ237" i="2"/>
  <c r="AZ235" i="2"/>
  <c r="AZ139" i="2"/>
  <c r="AZ143" i="2"/>
  <c r="AZ147" i="2"/>
  <c r="AZ152" i="2"/>
  <c r="AZ156" i="2"/>
  <c r="AZ160" i="2"/>
  <c r="AZ164" i="2"/>
  <c r="AZ168" i="2"/>
  <c r="AZ209" i="2"/>
  <c r="AZ217" i="2"/>
  <c r="AZ230" i="2"/>
  <c r="AZ236" i="2"/>
  <c r="AZ138" i="2"/>
  <c r="AZ144" i="2"/>
  <c r="AZ150" i="2"/>
  <c r="AZ155" i="2"/>
  <c r="AZ161" i="2"/>
  <c r="AZ166" i="2"/>
  <c r="AZ70" i="2"/>
  <c r="AZ240" i="2" s="1"/>
  <c r="AZ172" i="2"/>
  <c r="AZ213" i="2"/>
  <c r="AZ216" i="2"/>
  <c r="AZ221" i="2"/>
  <c r="AZ228" i="2"/>
  <c r="AZ140" i="2"/>
  <c r="AZ145" i="2"/>
  <c r="AZ151" i="2"/>
  <c r="AZ157" i="2"/>
  <c r="AZ162" i="2"/>
  <c r="AZ167" i="2"/>
  <c r="AZ218" i="2"/>
  <c r="AZ233" i="2"/>
  <c r="AZ219" i="2"/>
  <c r="AZ225" i="2"/>
  <c r="AZ207" i="2"/>
  <c r="AZ231" i="2"/>
  <c r="AZ146" i="2"/>
  <c r="AZ158" i="2"/>
  <c r="AZ149" i="2"/>
  <c r="AZ211" i="2"/>
  <c r="AZ234" i="2"/>
  <c r="AZ148" i="2"/>
  <c r="AZ159" i="2"/>
  <c r="AZ169" i="2"/>
  <c r="AZ36" i="2"/>
  <c r="AZ222" i="2"/>
  <c r="AZ141" i="2"/>
  <c r="AZ153" i="2"/>
  <c r="AZ163" i="2"/>
  <c r="AZ226" i="2"/>
  <c r="AZ142" i="2"/>
  <c r="AZ154" i="2"/>
  <c r="AZ165" i="2"/>
  <c r="AJ138" i="2"/>
  <c r="AJ206" i="2"/>
  <c r="AJ212" i="2"/>
  <c r="AJ218" i="2"/>
  <c r="AJ223" i="2"/>
  <c r="AJ226" i="2"/>
  <c r="AJ225" i="2"/>
  <c r="AJ232" i="2"/>
  <c r="AJ224" i="2"/>
  <c r="AJ172" i="2"/>
  <c r="AJ209" i="2"/>
  <c r="AJ219" i="2"/>
  <c r="AJ227" i="2"/>
  <c r="AJ220" i="2"/>
  <c r="AJ237" i="2"/>
  <c r="AJ234" i="2"/>
  <c r="AJ139" i="2"/>
  <c r="AJ143" i="2"/>
  <c r="AJ147" i="2"/>
  <c r="AJ152" i="2"/>
  <c r="AJ149" i="2"/>
  <c r="AJ159" i="2"/>
  <c r="AJ163" i="2"/>
  <c r="AJ167" i="2"/>
  <c r="AJ211" i="2"/>
  <c r="AJ208" i="2"/>
  <c r="AJ231" i="2"/>
  <c r="AJ229" i="2"/>
  <c r="AJ235" i="2"/>
  <c r="AJ144" i="2"/>
  <c r="AJ150" i="2"/>
  <c r="AJ155" i="2"/>
  <c r="AJ160" i="2"/>
  <c r="AJ165" i="2"/>
  <c r="AJ70" i="2"/>
  <c r="AJ240" i="2" s="1"/>
  <c r="AJ210" i="2"/>
  <c r="AJ214" i="2"/>
  <c r="AJ222" i="2"/>
  <c r="AJ233" i="2"/>
  <c r="AJ140" i="2"/>
  <c r="AJ145" i="2"/>
  <c r="AJ151" i="2"/>
  <c r="AJ156" i="2"/>
  <c r="AJ161" i="2"/>
  <c r="AJ166" i="2"/>
  <c r="AJ216" i="2"/>
  <c r="AJ221" i="2"/>
  <c r="AJ213" i="2"/>
  <c r="AJ230" i="2"/>
  <c r="AJ236" i="2"/>
  <c r="AJ146" i="2"/>
  <c r="AJ157" i="2"/>
  <c r="AJ168" i="2"/>
  <c r="AJ207" i="2"/>
  <c r="AJ228" i="2"/>
  <c r="AJ148" i="2"/>
  <c r="AJ158" i="2"/>
  <c r="AJ169" i="2"/>
  <c r="AJ36" i="2"/>
  <c r="AJ104" i="2" s="1"/>
  <c r="AJ215" i="2"/>
  <c r="AJ141" i="2"/>
  <c r="AJ153" i="2"/>
  <c r="AJ162" i="2"/>
  <c r="AJ217" i="2"/>
  <c r="AJ142" i="2"/>
  <c r="AJ154" i="2"/>
  <c r="AJ164" i="2"/>
  <c r="G447" i="3"/>
  <c r="G475" i="3"/>
  <c r="G411" i="3"/>
  <c r="G347" i="3"/>
  <c r="G471" i="3"/>
  <c r="G407" i="3"/>
  <c r="G343" i="3"/>
  <c r="G483" i="3"/>
  <c r="G419" i="3"/>
  <c r="G355" i="3"/>
  <c r="G494" i="3"/>
  <c r="G478" i="3"/>
  <c r="G462" i="3"/>
  <c r="G446" i="3"/>
  <c r="G430" i="3"/>
  <c r="G414" i="3"/>
  <c r="G398" i="3"/>
  <c r="G382" i="3"/>
  <c r="G366" i="3"/>
  <c r="G350" i="3"/>
  <c r="G334" i="3"/>
  <c r="G318" i="3"/>
  <c r="G493" i="3"/>
  <c r="G477" i="3"/>
  <c r="G461" i="3"/>
  <c r="G445" i="3"/>
  <c r="G429" i="3"/>
  <c r="G413" i="3"/>
  <c r="G397" i="3"/>
  <c r="G381" i="3"/>
  <c r="G365" i="3"/>
  <c r="G349" i="3"/>
  <c r="G333" i="3"/>
  <c r="G317" i="3"/>
  <c r="G496" i="3"/>
  <c r="G480" i="3"/>
  <c r="G464" i="3"/>
  <c r="G448" i="3"/>
  <c r="G432" i="3"/>
  <c r="G416" i="3"/>
  <c r="G400" i="3"/>
  <c r="G384" i="3"/>
  <c r="G368" i="3"/>
  <c r="G352" i="3"/>
  <c r="G336" i="3"/>
  <c r="G320" i="3"/>
  <c r="AX208" i="2"/>
  <c r="AX214" i="2"/>
  <c r="AX206" i="2"/>
  <c r="AX221" i="2"/>
  <c r="AX224" i="2"/>
  <c r="AX231" i="2"/>
  <c r="AX234" i="2"/>
  <c r="AX222" i="2"/>
  <c r="AX207" i="2"/>
  <c r="AX213" i="2"/>
  <c r="AX219" i="2"/>
  <c r="AX228" i="2"/>
  <c r="AX218" i="2"/>
  <c r="AX237" i="2"/>
  <c r="AX141" i="2"/>
  <c r="AX145" i="2"/>
  <c r="AX149" i="2"/>
  <c r="AX156" i="2"/>
  <c r="AX160" i="2"/>
  <c r="AX164" i="2"/>
  <c r="AX168" i="2"/>
  <c r="AX169" i="2"/>
  <c r="AX209" i="2"/>
  <c r="AX217" i="2"/>
  <c r="AX229" i="2"/>
  <c r="AX235" i="2"/>
  <c r="AX232" i="2"/>
  <c r="AX142" i="2"/>
  <c r="AX147" i="2"/>
  <c r="AX154" i="2"/>
  <c r="AX161" i="2"/>
  <c r="AX166" i="2"/>
  <c r="AX153" i="2"/>
  <c r="AX211" i="2"/>
  <c r="AX212" i="2"/>
  <c r="AX220" i="2"/>
  <c r="AX230" i="2"/>
  <c r="AX236" i="2"/>
  <c r="AX138" i="2"/>
  <c r="AX143" i="2"/>
  <c r="AX148" i="2"/>
  <c r="AX157" i="2"/>
  <c r="AX162" i="2"/>
  <c r="AX167" i="2"/>
  <c r="AX36" i="2"/>
  <c r="AX210" i="2"/>
  <c r="AX227" i="2"/>
  <c r="AX146" i="2"/>
  <c r="AX159" i="2"/>
  <c r="AX155" i="2"/>
  <c r="AX215" i="2"/>
  <c r="AX223" i="2"/>
  <c r="AX144" i="2"/>
  <c r="AX158" i="2"/>
  <c r="AX151" i="2"/>
  <c r="AX216" i="2"/>
  <c r="AX150" i="2"/>
  <c r="AX225" i="2"/>
  <c r="AX152" i="2"/>
  <c r="AX226" i="2"/>
  <c r="AX139" i="2"/>
  <c r="AX163" i="2"/>
  <c r="AX70" i="2"/>
  <c r="AX240" i="2" s="1"/>
  <c r="AX172" i="2"/>
  <c r="AX233" i="2"/>
  <c r="AX140" i="2"/>
  <c r="AX165" i="2"/>
  <c r="BA40" i="2"/>
  <c r="BA176" i="2"/>
  <c r="BA74" i="2"/>
  <c r="BA244" i="2" s="1"/>
  <c r="BC78" i="2"/>
  <c r="BC248" i="2" s="1"/>
  <c r="BC180" i="2"/>
  <c r="BC44" i="2"/>
  <c r="AM86" i="2"/>
  <c r="AM256" i="2" s="1"/>
  <c r="AM52" i="2"/>
  <c r="AM188" i="2"/>
  <c r="BC86" i="2"/>
  <c r="BC256" i="2" s="1"/>
  <c r="BC188" i="2"/>
  <c r="BC52" i="2"/>
  <c r="AT172" i="2"/>
  <c r="AT211" i="2"/>
  <c r="AT206" i="2"/>
  <c r="AT219" i="2"/>
  <c r="AT224" i="2"/>
  <c r="AT227" i="2"/>
  <c r="AT226" i="2"/>
  <c r="AT220" i="2"/>
  <c r="AT236" i="2"/>
  <c r="AT208" i="2"/>
  <c r="AT214" i="2"/>
  <c r="AT221" i="2"/>
  <c r="AT218" i="2"/>
  <c r="AT235" i="2"/>
  <c r="AT222" i="2"/>
  <c r="AT207" i="2"/>
  <c r="AT217" i="2"/>
  <c r="AT228" i="2"/>
  <c r="AT234" i="2"/>
  <c r="AT237" i="2"/>
  <c r="AT141" i="2"/>
  <c r="AT146" i="2"/>
  <c r="AT150" i="2"/>
  <c r="AT156" i="2"/>
  <c r="AT160" i="2"/>
  <c r="AT164" i="2"/>
  <c r="AT168" i="2"/>
  <c r="AT169" i="2"/>
  <c r="AT215" i="2"/>
  <c r="AT212" i="2"/>
  <c r="AT223" i="2"/>
  <c r="AT232" i="2"/>
  <c r="AT138" i="2"/>
  <c r="AT142" i="2"/>
  <c r="AT147" i="2"/>
  <c r="AT144" i="2"/>
  <c r="AT157" i="2"/>
  <c r="AT161" i="2"/>
  <c r="AT165" i="2"/>
  <c r="AT153" i="2"/>
  <c r="AT36" i="2"/>
  <c r="AT213" i="2"/>
  <c r="AT231" i="2"/>
  <c r="AT210" i="2"/>
  <c r="AT230" i="2"/>
  <c r="AT225" i="2"/>
  <c r="AT143" i="2"/>
  <c r="AT151" i="2"/>
  <c r="AT162" i="2"/>
  <c r="AT154" i="2"/>
  <c r="AT70" i="2"/>
  <c r="AT240" i="2" s="1"/>
  <c r="AT229" i="2"/>
  <c r="AT145" i="2"/>
  <c r="AT155" i="2"/>
  <c r="AT163" i="2"/>
  <c r="AT152" i="2"/>
  <c r="AT216" i="2"/>
  <c r="AT139" i="2"/>
  <c r="AT148" i="2"/>
  <c r="AT158" i="2"/>
  <c r="AT166" i="2"/>
  <c r="AT209" i="2"/>
  <c r="AT233" i="2"/>
  <c r="AT140" i="2"/>
  <c r="AT149" i="2"/>
  <c r="AT159" i="2"/>
  <c r="AT167" i="2"/>
  <c r="AQ74" i="2"/>
  <c r="AQ244" i="2" s="1"/>
  <c r="AQ176" i="2"/>
  <c r="AQ40" i="2"/>
  <c r="AT78" i="2"/>
  <c r="AT248" i="2" s="1"/>
  <c r="AT44" i="2"/>
  <c r="AT180" i="2"/>
  <c r="AQ82" i="2"/>
  <c r="AQ252" i="2" s="1"/>
  <c r="AQ184" i="2"/>
  <c r="AQ48" i="2"/>
  <c r="AN52" i="2"/>
  <c r="AN86" i="2"/>
  <c r="AN256" i="2" s="1"/>
  <c r="AN188" i="2"/>
  <c r="BD86" i="2"/>
  <c r="BD256" i="2" s="1"/>
  <c r="BD52" i="2"/>
  <c r="BD188" i="2"/>
  <c r="AU210" i="2"/>
  <c r="AU212" i="2"/>
  <c r="AU218" i="2"/>
  <c r="AU219" i="2"/>
  <c r="AU221" i="2"/>
  <c r="AU224" i="2"/>
  <c r="AU236" i="2"/>
  <c r="AU234" i="2"/>
  <c r="AU206" i="2"/>
  <c r="AU216" i="2"/>
  <c r="AU220" i="2"/>
  <c r="AU230" i="2"/>
  <c r="AU228" i="2"/>
  <c r="AU231" i="2"/>
  <c r="AU208" i="2"/>
  <c r="AU217" i="2"/>
  <c r="AU225" i="2"/>
  <c r="AU232" i="2"/>
  <c r="AU237" i="2"/>
  <c r="AU141" i="2"/>
  <c r="AU145" i="2"/>
  <c r="AU149" i="2"/>
  <c r="AU153" i="2"/>
  <c r="AU158" i="2"/>
  <c r="AU162" i="2"/>
  <c r="AU166" i="2"/>
  <c r="AU169" i="2"/>
  <c r="AU207" i="2"/>
  <c r="AU211" i="2"/>
  <c r="AU229" i="2"/>
  <c r="AU227" i="2"/>
  <c r="AU138" i="2"/>
  <c r="AU142" i="2"/>
  <c r="AU146" i="2"/>
  <c r="AU150" i="2"/>
  <c r="AU155" i="2"/>
  <c r="AU159" i="2"/>
  <c r="AU163" i="2"/>
  <c r="AU167" i="2"/>
  <c r="AU36" i="2"/>
  <c r="AU214" i="2"/>
  <c r="AU223" i="2"/>
  <c r="AU215" i="2"/>
  <c r="AU213" i="2"/>
  <c r="AU222" i="2"/>
  <c r="AU143" i="2"/>
  <c r="AU151" i="2"/>
  <c r="AU160" i="2"/>
  <c r="AU168" i="2"/>
  <c r="AU226" i="2"/>
  <c r="AU144" i="2"/>
  <c r="AU152" i="2"/>
  <c r="AU161" i="2"/>
  <c r="AU154" i="2"/>
  <c r="AU172" i="2"/>
  <c r="AU235" i="2"/>
  <c r="AU139" i="2"/>
  <c r="AU147" i="2"/>
  <c r="AU156" i="2"/>
  <c r="AU164" i="2"/>
  <c r="AU70" i="2"/>
  <c r="AU240" i="2" s="1"/>
  <c r="AU209" i="2"/>
  <c r="AU233" i="2"/>
  <c r="AU140" i="2"/>
  <c r="AU148" i="2"/>
  <c r="AU157" i="2"/>
  <c r="AU165" i="2"/>
  <c r="AX74" i="2"/>
  <c r="AX244" i="2" s="1"/>
  <c r="AX176" i="2"/>
  <c r="AX40" i="2"/>
  <c r="AU78" i="2"/>
  <c r="AU248" i="2" s="1"/>
  <c r="AU180" i="2"/>
  <c r="AU44" i="2"/>
  <c r="AX82" i="2"/>
  <c r="AX252" i="2" s="1"/>
  <c r="AX184" i="2"/>
  <c r="AX48" i="2"/>
  <c r="AS86" i="2"/>
  <c r="AS256" i="2" s="1"/>
  <c r="AS52" i="2"/>
  <c r="AS188" i="2"/>
  <c r="BE71" i="2"/>
  <c r="BE241" i="2" s="1"/>
  <c r="BE173" i="2"/>
  <c r="BE37" i="2"/>
  <c r="AJ173" i="2"/>
  <c r="AJ37" i="2"/>
  <c r="AJ71" i="2"/>
  <c r="AJ241" i="2" s="1"/>
  <c r="AN71" i="2"/>
  <c r="AN241" i="2" s="1"/>
  <c r="AN37" i="2"/>
  <c r="AN173" i="2"/>
  <c r="AM71" i="2"/>
  <c r="AM241" i="2" s="1"/>
  <c r="AM173" i="2"/>
  <c r="AM37" i="2"/>
  <c r="AK71" i="2"/>
  <c r="AK241" i="2" s="1"/>
  <c r="AK173" i="2"/>
  <c r="AK37" i="2"/>
  <c r="AP71" i="2"/>
  <c r="AP241" i="2" s="1"/>
  <c r="AP173" i="2"/>
  <c r="AP37" i="2"/>
  <c r="AW75" i="2"/>
  <c r="AW245" i="2" s="1"/>
  <c r="AW177" i="2"/>
  <c r="AW41" i="2"/>
  <c r="AV75" i="2"/>
  <c r="AV245" i="2" s="1"/>
  <c r="AV177" i="2"/>
  <c r="AV41" i="2"/>
  <c r="AZ177" i="2"/>
  <c r="AZ75" i="2"/>
  <c r="AZ245" i="2" s="1"/>
  <c r="AZ41" i="2"/>
  <c r="AN75" i="2"/>
  <c r="AN245" i="2" s="1"/>
  <c r="AN41" i="2"/>
  <c r="AN177" i="2"/>
  <c r="AP75" i="2"/>
  <c r="AP245" i="2" s="1"/>
  <c r="AP177" i="2"/>
  <c r="AP41" i="2"/>
  <c r="AZ79" i="2"/>
  <c r="AZ249" i="2" s="1"/>
  <c r="AZ45" i="2"/>
  <c r="AZ181" i="2"/>
  <c r="BD79" i="2"/>
  <c r="BD249" i="2" s="1"/>
  <c r="BD45" i="2"/>
  <c r="BD181" i="2"/>
  <c r="BC79" i="2"/>
  <c r="BC249" i="2" s="1"/>
  <c r="BC181" i="2"/>
  <c r="BC45" i="2"/>
  <c r="AK79" i="2"/>
  <c r="AK249" i="2" s="1"/>
  <c r="AK181" i="2"/>
  <c r="AK45" i="2"/>
  <c r="AP181" i="2"/>
  <c r="AP45" i="2"/>
  <c r="AP79" i="2"/>
  <c r="AP249" i="2" s="1"/>
  <c r="AW83" i="2"/>
  <c r="AW253" i="2" s="1"/>
  <c r="AW185" i="2"/>
  <c r="AW49" i="2"/>
  <c r="AV185" i="2"/>
  <c r="AV83" i="2"/>
  <c r="AV253" i="2" s="1"/>
  <c r="AV49" i="2"/>
  <c r="AZ83" i="2"/>
  <c r="AZ253" i="2" s="1"/>
  <c r="AZ185" i="2"/>
  <c r="AZ49" i="2"/>
  <c r="AN83" i="2"/>
  <c r="AN253" i="2" s="1"/>
  <c r="AN185" i="2"/>
  <c r="AN49" i="2"/>
  <c r="AP83" i="2"/>
  <c r="AP253" i="2" s="1"/>
  <c r="AP49" i="2"/>
  <c r="AP185" i="2"/>
  <c r="AY87" i="2"/>
  <c r="AY257" i="2" s="1"/>
  <c r="AY189" i="2"/>
  <c r="AY53" i="2"/>
  <c r="BB87" i="2"/>
  <c r="BB257" i="2" s="1"/>
  <c r="BB189" i="2"/>
  <c r="BB53" i="2"/>
  <c r="AL87" i="2"/>
  <c r="AL257" i="2" s="1"/>
  <c r="AL189" i="2"/>
  <c r="AL53" i="2"/>
  <c r="AS87" i="2"/>
  <c r="AS257" i="2" s="1"/>
  <c r="AS189" i="2"/>
  <c r="AS53" i="2"/>
  <c r="AM291" i="2"/>
  <c r="AQ291" i="2"/>
  <c r="AU291" i="2"/>
  <c r="AY291" i="2"/>
  <c r="BC291" i="2"/>
  <c r="AJ291" i="2"/>
  <c r="AN291" i="2"/>
  <c r="AR291" i="2"/>
  <c r="AV291" i="2"/>
  <c r="AZ291" i="2"/>
  <c r="BD291" i="2"/>
  <c r="AK291" i="2"/>
  <c r="AO291" i="2"/>
  <c r="AS291" i="2"/>
  <c r="AW291" i="2"/>
  <c r="BA291" i="2"/>
  <c r="BE291" i="2"/>
  <c r="AL291" i="2"/>
  <c r="AP291" i="2"/>
  <c r="AT291" i="2"/>
  <c r="AX291" i="2"/>
  <c r="BB291" i="2"/>
  <c r="AZ87" i="2"/>
  <c r="AZ257" i="2" s="1"/>
  <c r="AZ189" i="2"/>
  <c r="AZ53" i="2"/>
  <c r="AJ53" i="2"/>
  <c r="AJ87" i="2"/>
  <c r="AJ257" i="2" s="1"/>
  <c r="AJ189" i="2"/>
  <c r="M429" i="3"/>
  <c r="M334" i="3"/>
  <c r="M392" i="3"/>
  <c r="M458" i="3"/>
  <c r="M322" i="3"/>
  <c r="M342" i="3"/>
  <c r="M408" i="3"/>
  <c r="M474" i="3"/>
  <c r="M330" i="3"/>
  <c r="M384" i="3"/>
  <c r="M454" i="3"/>
  <c r="M499" i="3"/>
  <c r="M478" i="3"/>
  <c r="AY72" i="2"/>
  <c r="AY242" i="2" s="1"/>
  <c r="AY38" i="2"/>
  <c r="AY174" i="2"/>
  <c r="AX174" i="2"/>
  <c r="AX72" i="2"/>
  <c r="AX242" i="2" s="1"/>
  <c r="AX38" i="2"/>
  <c r="AW72" i="2"/>
  <c r="AW242" i="2" s="1"/>
  <c r="AW174" i="2"/>
  <c r="AW38" i="2"/>
  <c r="AK174" i="2"/>
  <c r="AK72" i="2"/>
  <c r="AK242" i="2" s="1"/>
  <c r="AK38" i="2"/>
  <c r="AV72" i="2"/>
  <c r="AV242" i="2" s="1"/>
  <c r="AV174" i="2"/>
  <c r="AV38" i="2"/>
  <c r="BB76" i="2"/>
  <c r="BB246" i="2" s="1"/>
  <c r="BB178" i="2"/>
  <c r="BB42" i="2"/>
  <c r="AK76" i="2"/>
  <c r="AK246" i="2" s="1"/>
  <c r="AK178" i="2"/>
  <c r="AK42" i="2"/>
  <c r="AO178" i="2"/>
  <c r="AO76" i="2"/>
  <c r="AO246" i="2" s="1"/>
  <c r="AO42" i="2"/>
  <c r="AX76" i="2"/>
  <c r="AX246" i="2" s="1"/>
  <c r="AX178" i="2"/>
  <c r="AX42" i="2"/>
  <c r="AZ76" i="2"/>
  <c r="AZ246" i="2" s="1"/>
  <c r="AZ178" i="2"/>
  <c r="AZ42" i="2"/>
  <c r="AJ76" i="2"/>
  <c r="AJ246" i="2" s="1"/>
  <c r="AJ178" i="2"/>
  <c r="AJ42" i="2"/>
  <c r="AO80" i="2"/>
  <c r="AO250" i="2" s="1"/>
  <c r="AO182" i="2"/>
  <c r="AO46" i="2"/>
  <c r="AM80" i="2"/>
  <c r="AM250" i="2" s="1"/>
  <c r="AM182" i="2"/>
  <c r="AM46" i="2"/>
  <c r="AQ80" i="2"/>
  <c r="AQ250" i="2" s="1"/>
  <c r="AQ182" i="2"/>
  <c r="AQ46" i="2"/>
  <c r="BA80" i="2"/>
  <c r="BA250" i="2" s="1"/>
  <c r="BA46" i="2"/>
  <c r="BA182" i="2"/>
  <c r="BD80" i="2"/>
  <c r="BD250" i="2" s="1"/>
  <c r="BD182" i="2"/>
  <c r="BD46" i="2"/>
  <c r="AN46" i="2"/>
  <c r="AN80" i="2"/>
  <c r="AN250" i="2" s="1"/>
  <c r="AN182" i="2"/>
  <c r="AQ186" i="2"/>
  <c r="AQ50" i="2"/>
  <c r="AQ84" i="2"/>
  <c r="AQ254" i="2" s="1"/>
  <c r="AP84" i="2"/>
  <c r="AP254" i="2" s="1"/>
  <c r="AP186" i="2"/>
  <c r="AP50" i="2"/>
  <c r="AT186" i="2"/>
  <c r="AT84" i="2"/>
  <c r="AT254" i="2" s="1"/>
  <c r="AT50" i="2"/>
  <c r="BC84" i="2"/>
  <c r="BC254" i="2" s="1"/>
  <c r="BC50" i="2"/>
  <c r="BC186" i="2"/>
  <c r="BD84" i="2"/>
  <c r="BD254" i="2" s="1"/>
  <c r="BD186" i="2"/>
  <c r="BD50" i="2"/>
  <c r="AN50" i="2"/>
  <c r="AN186" i="2"/>
  <c r="AN84" i="2"/>
  <c r="AN254" i="2" s="1"/>
  <c r="M383" i="3"/>
  <c r="M449" i="3"/>
  <c r="M443" i="3"/>
  <c r="M323" i="3"/>
  <c r="M325" i="3"/>
  <c r="M315" i="3"/>
  <c r="M498" i="3"/>
  <c r="M451" i="3"/>
  <c r="M401" i="3"/>
  <c r="M417" i="3"/>
  <c r="M496" i="3"/>
  <c r="M344" i="3"/>
  <c r="M432" i="3"/>
  <c r="M328" i="3"/>
  <c r="M446" i="3"/>
  <c r="M387" i="3"/>
  <c r="M345" i="3"/>
  <c r="M379" i="3"/>
  <c r="M329" i="3"/>
  <c r="M466" i="3"/>
  <c r="M445" i="3"/>
  <c r="M467" i="3"/>
  <c r="M482" i="3"/>
  <c r="M416" i="3"/>
  <c r="M346" i="3"/>
  <c r="M357" i="3"/>
  <c r="M433" i="3"/>
  <c r="M358" i="3"/>
  <c r="M338" i="3"/>
  <c r="M494" i="3"/>
  <c r="M424" i="3"/>
  <c r="M350" i="3"/>
  <c r="AN73" i="2"/>
  <c r="AN243" i="2" s="1"/>
  <c r="AN175" i="2"/>
  <c r="AN39" i="2"/>
  <c r="AM175" i="2"/>
  <c r="AM73" i="2"/>
  <c r="AM243" i="2" s="1"/>
  <c r="AM39" i="2"/>
  <c r="AK175" i="2"/>
  <c r="AK39" i="2"/>
  <c r="AK73" i="2"/>
  <c r="AK243" i="2" s="1"/>
  <c r="BE175" i="2"/>
  <c r="BE39" i="2"/>
  <c r="BE73" i="2"/>
  <c r="BE243" i="2" s="1"/>
  <c r="AJ39" i="2"/>
  <c r="AJ73" i="2"/>
  <c r="AJ243" i="2" s="1"/>
  <c r="AJ175" i="2"/>
  <c r="AP175" i="2"/>
  <c r="AP39" i="2"/>
  <c r="AP73" i="2"/>
  <c r="AP243" i="2" s="1"/>
  <c r="AL281" i="2"/>
  <c r="AP281" i="2"/>
  <c r="AT281" i="2"/>
  <c r="AX281" i="2"/>
  <c r="AM281" i="2"/>
  <c r="AQ281" i="2"/>
  <c r="AU281" i="2"/>
  <c r="AY281" i="2"/>
  <c r="AO281" i="2"/>
  <c r="AW281" i="2"/>
  <c r="BC281" i="2"/>
  <c r="AJ281" i="2"/>
  <c r="AR281" i="2"/>
  <c r="AZ281" i="2"/>
  <c r="BD281" i="2"/>
  <c r="AK281" i="2"/>
  <c r="AS281" i="2"/>
  <c r="BA281" i="2"/>
  <c r="BE281" i="2"/>
  <c r="AN281" i="2"/>
  <c r="AV281" i="2"/>
  <c r="BB281" i="2"/>
  <c r="AQ77" i="2"/>
  <c r="AQ247" i="2" s="1"/>
  <c r="AQ179" i="2"/>
  <c r="AQ43" i="2"/>
  <c r="AU179" i="2"/>
  <c r="AU43" i="2"/>
  <c r="AU77" i="2"/>
  <c r="AU247" i="2" s="1"/>
  <c r="AY179" i="2"/>
  <c r="AY43" i="2"/>
  <c r="AY77" i="2"/>
  <c r="AY247" i="2" s="1"/>
  <c r="BC43" i="2"/>
  <c r="BC77" i="2"/>
  <c r="BC247" i="2" s="1"/>
  <c r="BC179" i="2"/>
  <c r="AP77" i="2"/>
  <c r="AP247" i="2" s="1"/>
  <c r="AP43" i="2"/>
  <c r="AP179" i="2"/>
  <c r="AM285" i="2"/>
  <c r="AQ285" i="2"/>
  <c r="AU285" i="2"/>
  <c r="AY285" i="2"/>
  <c r="BC285" i="2"/>
  <c r="AJ285" i="2"/>
  <c r="AN285" i="2"/>
  <c r="AR285" i="2"/>
  <c r="AV285" i="2"/>
  <c r="AZ285" i="2"/>
  <c r="BD285" i="2"/>
  <c r="AK285" i="2"/>
  <c r="AO285" i="2"/>
  <c r="AS285" i="2"/>
  <c r="AW285" i="2"/>
  <c r="BA285" i="2"/>
  <c r="BE285" i="2"/>
  <c r="AL285" i="2"/>
  <c r="AP285" i="2"/>
  <c r="AT285" i="2"/>
  <c r="AX285" i="2"/>
  <c r="BB285" i="2"/>
  <c r="AN81" i="2"/>
  <c r="AN251" i="2" s="1"/>
  <c r="AN183" i="2"/>
  <c r="AN47" i="2"/>
  <c r="AR183" i="2"/>
  <c r="AR47" i="2"/>
  <c r="AR81" i="2"/>
  <c r="AR251" i="2" s="1"/>
  <c r="AQ183" i="2"/>
  <c r="AQ81" i="2"/>
  <c r="AQ251" i="2" s="1"/>
  <c r="AQ47" i="2"/>
  <c r="BE81" i="2"/>
  <c r="BE251" i="2" s="1"/>
  <c r="BE47" i="2"/>
  <c r="BE183" i="2"/>
  <c r="AJ81" i="2"/>
  <c r="AJ251" i="2" s="1"/>
  <c r="AJ47" i="2"/>
  <c r="AJ183" i="2"/>
  <c r="AP81" i="2"/>
  <c r="AP251" i="2" s="1"/>
  <c r="AP183" i="2"/>
  <c r="AP47" i="2"/>
  <c r="BC187" i="2"/>
  <c r="BC85" i="2"/>
  <c r="BC255" i="2" s="1"/>
  <c r="BC51" i="2"/>
  <c r="AK51" i="2"/>
  <c r="AK85" i="2"/>
  <c r="AK255" i="2" s="1"/>
  <c r="AK187" i="2"/>
  <c r="AO85" i="2"/>
  <c r="AO255" i="2" s="1"/>
  <c r="AO51" i="2"/>
  <c r="AO187" i="2"/>
  <c r="BA187" i="2"/>
  <c r="BA51" i="2"/>
  <c r="BA85" i="2"/>
  <c r="BA255" i="2" s="1"/>
  <c r="AV51" i="2"/>
  <c r="AV85" i="2"/>
  <c r="AV255" i="2" s="1"/>
  <c r="AV187" i="2"/>
  <c r="AL51" i="2"/>
  <c r="AL85" i="2"/>
  <c r="AL255" i="2" s="1"/>
  <c r="AL187" i="2"/>
  <c r="BE74" i="2"/>
  <c r="BE244" i="2" s="1"/>
  <c r="BE176" i="2"/>
  <c r="BE40" i="2"/>
  <c r="AL138" i="2"/>
  <c r="AL209" i="2"/>
  <c r="AL206" i="2"/>
  <c r="AL217" i="2"/>
  <c r="AL225" i="2"/>
  <c r="AL212" i="2"/>
  <c r="AL210" i="2"/>
  <c r="AL234" i="2"/>
  <c r="AL233" i="2"/>
  <c r="AL139" i="2"/>
  <c r="AL143" i="2"/>
  <c r="AL147" i="2"/>
  <c r="AL153" i="2"/>
  <c r="AL158" i="2"/>
  <c r="AL162" i="2"/>
  <c r="AL166" i="2"/>
  <c r="AL151" i="2"/>
  <c r="AL208" i="2"/>
  <c r="AL215" i="2"/>
  <c r="AL219" i="2"/>
  <c r="AL229" i="2"/>
  <c r="AL216" i="2"/>
  <c r="AL222" i="2"/>
  <c r="AL226" i="2"/>
  <c r="AL237" i="2"/>
  <c r="AL140" i="2"/>
  <c r="AL144" i="2"/>
  <c r="AL148" i="2"/>
  <c r="AL155" i="2"/>
  <c r="AL159" i="2"/>
  <c r="AL163" i="2"/>
  <c r="AL167" i="2"/>
  <c r="AL154" i="2"/>
  <c r="AL36" i="2"/>
  <c r="AL207" i="2"/>
  <c r="AL218" i="2"/>
  <c r="AL223" i="2"/>
  <c r="AL230" i="2"/>
  <c r="AL146" i="2"/>
  <c r="AL157" i="2"/>
  <c r="AL165" i="2"/>
  <c r="AL70" i="2"/>
  <c r="AL240" i="2" s="1"/>
  <c r="AL211" i="2"/>
  <c r="AL221" i="2"/>
  <c r="AL227" i="2"/>
  <c r="AL231" i="2"/>
  <c r="AL141" i="2"/>
  <c r="AL149" i="2"/>
  <c r="AL160" i="2"/>
  <c r="AL168" i="2"/>
  <c r="AL214" i="2"/>
  <c r="AL224" i="2"/>
  <c r="AL235" i="2"/>
  <c r="AL232" i="2"/>
  <c r="AL142" i="2"/>
  <c r="AL150" i="2"/>
  <c r="AL161" i="2"/>
  <c r="AL152" i="2"/>
  <c r="AL172" i="2"/>
  <c r="AL213" i="2"/>
  <c r="AL228" i="2"/>
  <c r="AL220" i="2"/>
  <c r="AL236" i="2"/>
  <c r="AL145" i="2"/>
  <c r="AL156" i="2"/>
  <c r="AL164" i="2"/>
  <c r="AL169" i="2"/>
  <c r="AL78" i="2"/>
  <c r="AL248" i="2" s="1"/>
  <c r="AL180" i="2"/>
  <c r="AL44" i="2"/>
  <c r="AP86" i="2"/>
  <c r="AP256" i="2" s="1"/>
  <c r="AP188" i="2"/>
  <c r="AP52" i="2"/>
  <c r="BD78" i="2"/>
  <c r="BD248" i="2" s="1"/>
  <c r="BD180" i="2"/>
  <c r="BD44" i="2"/>
  <c r="AN180" i="2"/>
  <c r="AN44" i="2"/>
  <c r="AN78" i="2"/>
  <c r="AN248" i="2" s="1"/>
  <c r="AV184" i="2"/>
  <c r="AV82" i="2"/>
  <c r="AV252" i="2" s="1"/>
  <c r="AV48" i="2"/>
  <c r="G495" i="3"/>
  <c r="G415" i="3"/>
  <c r="AV207" i="2"/>
  <c r="AV209" i="2"/>
  <c r="AV215" i="2"/>
  <c r="AV218" i="2"/>
  <c r="AV227" i="2"/>
  <c r="AV221" i="2"/>
  <c r="AV237" i="2"/>
  <c r="AV224" i="2"/>
  <c r="AV211" i="2"/>
  <c r="AV212" i="2"/>
  <c r="AV214" i="2"/>
  <c r="AV222" i="2"/>
  <c r="AV229" i="2"/>
  <c r="AV236" i="2"/>
  <c r="AV141" i="2"/>
  <c r="AV145" i="2"/>
  <c r="AV149" i="2"/>
  <c r="AV154" i="2"/>
  <c r="AV157" i="2"/>
  <c r="AV161" i="2"/>
  <c r="AV165" i="2"/>
  <c r="AV169" i="2"/>
  <c r="AV210" i="2"/>
  <c r="AV219" i="2"/>
  <c r="AV226" i="2"/>
  <c r="AV228" i="2"/>
  <c r="AV234" i="2"/>
  <c r="AV142" i="2"/>
  <c r="AV147" i="2"/>
  <c r="AV153" i="2"/>
  <c r="AV158" i="2"/>
  <c r="AV163" i="2"/>
  <c r="AV168" i="2"/>
  <c r="AV70" i="2"/>
  <c r="AV240" i="2" s="1"/>
  <c r="AV213" i="2"/>
  <c r="AV217" i="2"/>
  <c r="AV230" i="2"/>
  <c r="AV232" i="2"/>
  <c r="AV138" i="2"/>
  <c r="AV143" i="2"/>
  <c r="AV148" i="2"/>
  <c r="AV155" i="2"/>
  <c r="AV159" i="2"/>
  <c r="AV164" i="2"/>
  <c r="AV206" i="2"/>
  <c r="AV223" i="2"/>
  <c r="AV235" i="2"/>
  <c r="AV146" i="2"/>
  <c r="AV172" i="2"/>
  <c r="AV220" i="2"/>
  <c r="AV231" i="2"/>
  <c r="AV144" i="2"/>
  <c r="AV208" i="2"/>
  <c r="AV139" i="2"/>
  <c r="AV150" i="2"/>
  <c r="AV166" i="2"/>
  <c r="AV216" i="2"/>
  <c r="AV140" i="2"/>
  <c r="AV156" i="2"/>
  <c r="AV167" i="2"/>
  <c r="AV225" i="2"/>
  <c r="AV151" i="2"/>
  <c r="AV160" i="2"/>
  <c r="AV233" i="2"/>
  <c r="AV152" i="2"/>
  <c r="AV162" i="2"/>
  <c r="AV36" i="2"/>
  <c r="G463" i="3"/>
  <c r="G383" i="3"/>
  <c r="G459" i="3"/>
  <c r="G395" i="3"/>
  <c r="G331" i="3"/>
  <c r="G455" i="3"/>
  <c r="G391" i="3"/>
  <c r="G327" i="3"/>
  <c r="G467" i="3"/>
  <c r="G403" i="3"/>
  <c r="G339" i="3"/>
  <c r="G490" i="3"/>
  <c r="G474" i="3"/>
  <c r="G458" i="3"/>
  <c r="G442" i="3"/>
  <c r="G426" i="3"/>
  <c r="G410" i="3"/>
  <c r="G394" i="3"/>
  <c r="G378" i="3"/>
  <c r="G362" i="3"/>
  <c r="G346" i="3"/>
  <c r="G330" i="3"/>
  <c r="G314" i="3"/>
  <c r="G489" i="3"/>
  <c r="G473" i="3"/>
  <c r="G457" i="3"/>
  <c r="G441" i="3"/>
  <c r="G425" i="3"/>
  <c r="G409" i="3"/>
  <c r="G393" i="3"/>
  <c r="G377" i="3"/>
  <c r="G361" i="3"/>
  <c r="G345" i="3"/>
  <c r="G329" i="3"/>
  <c r="G313" i="3"/>
  <c r="G492" i="3"/>
  <c r="G476" i="3"/>
  <c r="G460" i="3"/>
  <c r="G444" i="3"/>
  <c r="G428" i="3"/>
  <c r="G412" i="3"/>
  <c r="G396" i="3"/>
  <c r="G380" i="3"/>
  <c r="G364" i="3"/>
  <c r="G348" i="3"/>
  <c r="G332" i="3"/>
  <c r="BC210" i="2"/>
  <c r="BC211" i="2"/>
  <c r="BC218" i="2"/>
  <c r="BC220" i="2"/>
  <c r="BC221" i="2"/>
  <c r="BC224" i="2"/>
  <c r="BC227" i="2"/>
  <c r="BC234" i="2"/>
  <c r="BC138" i="2"/>
  <c r="BC142" i="2"/>
  <c r="BC146" i="2"/>
  <c r="BC150" i="2"/>
  <c r="BC155" i="2"/>
  <c r="BC159" i="2"/>
  <c r="BC163" i="2"/>
  <c r="BC167" i="2"/>
  <c r="BC70" i="2"/>
  <c r="BC240" i="2" s="1"/>
  <c r="BC209" i="2"/>
  <c r="BC215" i="2"/>
  <c r="BC213" i="2"/>
  <c r="BC222" i="2"/>
  <c r="BC225" i="2"/>
  <c r="BC228" i="2"/>
  <c r="BC231" i="2"/>
  <c r="BC237" i="2"/>
  <c r="BC139" i="2"/>
  <c r="BC143" i="2"/>
  <c r="BC147" i="2"/>
  <c r="BC151" i="2"/>
  <c r="BC156" i="2"/>
  <c r="BC160" i="2"/>
  <c r="BC164" i="2"/>
  <c r="BC168" i="2"/>
  <c r="BC206" i="2"/>
  <c r="BC212" i="2"/>
  <c r="BC214" i="2"/>
  <c r="BC216" i="2"/>
  <c r="BC230" i="2"/>
  <c r="BC219" i="2"/>
  <c r="BC172" i="2"/>
  <c r="BC226" i="2"/>
  <c r="BC235" i="2"/>
  <c r="BC145" i="2"/>
  <c r="BC153" i="2"/>
  <c r="BC162" i="2"/>
  <c r="BC154" i="2"/>
  <c r="BC208" i="2"/>
  <c r="BC229" i="2"/>
  <c r="BC223" i="2"/>
  <c r="BC140" i="2"/>
  <c r="BC148" i="2"/>
  <c r="BC157" i="2"/>
  <c r="BC165" i="2"/>
  <c r="BC207" i="2"/>
  <c r="BC232" i="2"/>
  <c r="BC233" i="2"/>
  <c r="BC141" i="2"/>
  <c r="BC149" i="2"/>
  <c r="BC158" i="2"/>
  <c r="BC166" i="2"/>
  <c r="BC217" i="2"/>
  <c r="BC236" i="2"/>
  <c r="BC144" i="2"/>
  <c r="BC152" i="2"/>
  <c r="BC161" i="2"/>
  <c r="BC169" i="2"/>
  <c r="BC36" i="2"/>
  <c r="AM78" i="2"/>
  <c r="AM248" i="2" s="1"/>
  <c r="AM180" i="2"/>
  <c r="AM44" i="2"/>
  <c r="AP82" i="2"/>
  <c r="AP252" i="2" s="1"/>
  <c r="AP184" i="2"/>
  <c r="AP48" i="2"/>
  <c r="AQ188" i="2"/>
  <c r="AQ52" i="2"/>
  <c r="AQ86" i="2"/>
  <c r="AQ256" i="2" s="1"/>
  <c r="AY210" i="2"/>
  <c r="AY212" i="2"/>
  <c r="AY213" i="2"/>
  <c r="AY220" i="2"/>
  <c r="AY219" i="2"/>
  <c r="AY224" i="2"/>
  <c r="AY236" i="2"/>
  <c r="AY234" i="2"/>
  <c r="AY208" i="2"/>
  <c r="AY215" i="2"/>
  <c r="AY222" i="2"/>
  <c r="AY225" i="2"/>
  <c r="AY232" i="2"/>
  <c r="AY237" i="2"/>
  <c r="AY139" i="2"/>
  <c r="AY143" i="2"/>
  <c r="AY147" i="2"/>
  <c r="AY151" i="2"/>
  <c r="AY156" i="2"/>
  <c r="AY160" i="2"/>
  <c r="AY164" i="2"/>
  <c r="AY168" i="2"/>
  <c r="AY211" i="2"/>
  <c r="AY217" i="2"/>
  <c r="AY221" i="2"/>
  <c r="AY223" i="2"/>
  <c r="AY138" i="2"/>
  <c r="AY144" i="2"/>
  <c r="AY149" i="2"/>
  <c r="AY154" i="2"/>
  <c r="AY161" i="2"/>
  <c r="AY166" i="2"/>
  <c r="AY172" i="2"/>
  <c r="AY216" i="2"/>
  <c r="AY214" i="2"/>
  <c r="AY229" i="2"/>
  <c r="AY231" i="2"/>
  <c r="AY140" i="2"/>
  <c r="AY145" i="2"/>
  <c r="AY150" i="2"/>
  <c r="AY157" i="2"/>
  <c r="AY162" i="2"/>
  <c r="AY167" i="2"/>
  <c r="AY36" i="2"/>
  <c r="AY209" i="2"/>
  <c r="AY230" i="2"/>
  <c r="AY233" i="2"/>
  <c r="AY206" i="2"/>
  <c r="AY226" i="2"/>
  <c r="AY235" i="2"/>
  <c r="AY228" i="2"/>
  <c r="AY146" i="2"/>
  <c r="AY158" i="2"/>
  <c r="AY169" i="2"/>
  <c r="AY227" i="2"/>
  <c r="AY148" i="2"/>
  <c r="AY159" i="2"/>
  <c r="AY155" i="2"/>
  <c r="AY207" i="2"/>
  <c r="AY141" i="2"/>
  <c r="AY152" i="2"/>
  <c r="AY163" i="2"/>
  <c r="AY70" i="2"/>
  <c r="AY240" i="2" s="1"/>
  <c r="AY218" i="2"/>
  <c r="AY142" i="2"/>
  <c r="AY153" i="2"/>
  <c r="AY165" i="2"/>
  <c r="AW176" i="2"/>
  <c r="AW40" i="2"/>
  <c r="AW74" i="2"/>
  <c r="AW244" i="2" s="1"/>
  <c r="AY78" i="2"/>
  <c r="AY248" i="2" s="1"/>
  <c r="AY44" i="2"/>
  <c r="AY180" i="2"/>
  <c r="AW82" i="2"/>
  <c r="AW252" i="2" s="1"/>
  <c r="AW184" i="2"/>
  <c r="AW48" i="2"/>
  <c r="AR188" i="2"/>
  <c r="AR86" i="2"/>
  <c r="AR256" i="2" s="1"/>
  <c r="AR52" i="2"/>
  <c r="BA208" i="2"/>
  <c r="BA210" i="2"/>
  <c r="BA212" i="2"/>
  <c r="BA218" i="2"/>
  <c r="BA223" i="2"/>
  <c r="BA226" i="2"/>
  <c r="BA225" i="2"/>
  <c r="BA232" i="2"/>
  <c r="BA172" i="2"/>
  <c r="BA214" i="2"/>
  <c r="BA220" i="2"/>
  <c r="BA215" i="2"/>
  <c r="BA230" i="2"/>
  <c r="BA237" i="2"/>
  <c r="BA235" i="2"/>
  <c r="BA142" i="2"/>
  <c r="BA149" i="2"/>
  <c r="BA151" i="2"/>
  <c r="BA155" i="2"/>
  <c r="BA158" i="2"/>
  <c r="BA169" i="2"/>
  <c r="BA165" i="2"/>
  <c r="BA167" i="2"/>
  <c r="BA209" i="2"/>
  <c r="BA224" i="2"/>
  <c r="BA222" i="2"/>
  <c r="BA221" i="2"/>
  <c r="BA144" i="2"/>
  <c r="BA148" i="2"/>
  <c r="BA154" i="2"/>
  <c r="BA162" i="2"/>
  <c r="BA157" i="2"/>
  <c r="BA168" i="2"/>
  <c r="BA70" i="2"/>
  <c r="BA240" i="2" s="1"/>
  <c r="BA207" i="2"/>
  <c r="BA213" i="2"/>
  <c r="BA228" i="2"/>
  <c r="BA229" i="2"/>
  <c r="BA236" i="2"/>
  <c r="BA139" i="2"/>
  <c r="BA141" i="2"/>
  <c r="BA150" i="2"/>
  <c r="BA140" i="2"/>
  <c r="BA166" i="2"/>
  <c r="BA161" i="2"/>
  <c r="BA206" i="2"/>
  <c r="BA217" i="2"/>
  <c r="BA145" i="2"/>
  <c r="BA163" i="2"/>
  <c r="BA164" i="2"/>
  <c r="BA211" i="2"/>
  <c r="BA227" i="2"/>
  <c r="BA231" i="2"/>
  <c r="BA146" i="2"/>
  <c r="BA159" i="2"/>
  <c r="BA160" i="2"/>
  <c r="BA216" i="2"/>
  <c r="BA152" i="2"/>
  <c r="BA219" i="2"/>
  <c r="BA153" i="2"/>
  <c r="BA234" i="2"/>
  <c r="BA143" i="2"/>
  <c r="BA156" i="2"/>
  <c r="BA233" i="2"/>
  <c r="BA138" i="2"/>
  <c r="BA147" i="2"/>
  <c r="BA36" i="2"/>
  <c r="BC74" i="2"/>
  <c r="BC244" i="2" s="1"/>
  <c r="BC40" i="2"/>
  <c r="BC176" i="2"/>
  <c r="BA78" i="2"/>
  <c r="BA248" i="2" s="1"/>
  <c r="BA180" i="2"/>
  <c r="BA44" i="2"/>
  <c r="BC82" i="2"/>
  <c r="BC252" i="2" s="1"/>
  <c r="BC184" i="2"/>
  <c r="BC48" i="2"/>
  <c r="AW86" i="2"/>
  <c r="AW256" i="2" s="1"/>
  <c r="AW188" i="2"/>
  <c r="AW52" i="2"/>
  <c r="AZ71" i="2"/>
  <c r="AZ241" i="2" s="1"/>
  <c r="AZ173" i="2"/>
  <c r="AZ37" i="2"/>
  <c r="BD71" i="2"/>
  <c r="BD241" i="2" s="1"/>
  <c r="BD173" i="2"/>
  <c r="BD37" i="2"/>
  <c r="BC71" i="2"/>
  <c r="BC241" i="2" s="1"/>
  <c r="BC173" i="2"/>
  <c r="BC37" i="2"/>
  <c r="BA173" i="2"/>
  <c r="BA71" i="2"/>
  <c r="BA241" i="2" s="1"/>
  <c r="BA37" i="2"/>
  <c r="BB71" i="2"/>
  <c r="BB241" i="2" s="1"/>
  <c r="BB37" i="2"/>
  <c r="BB173" i="2"/>
  <c r="AL173" i="2"/>
  <c r="AL71" i="2"/>
  <c r="AL241" i="2" s="1"/>
  <c r="AL37" i="2"/>
  <c r="AR75" i="2"/>
  <c r="AR245" i="2" s="1"/>
  <c r="AR41" i="2"/>
  <c r="AR177" i="2"/>
  <c r="AQ177" i="2"/>
  <c r="AQ75" i="2"/>
  <c r="AQ245" i="2" s="1"/>
  <c r="AQ41" i="2"/>
  <c r="AU75" i="2"/>
  <c r="AU245" i="2" s="1"/>
  <c r="AU177" i="2"/>
  <c r="AU41" i="2"/>
  <c r="BD177" i="2"/>
  <c r="BD41" i="2"/>
  <c r="BD75" i="2"/>
  <c r="BD245" i="2" s="1"/>
  <c r="BB75" i="2"/>
  <c r="BB245" i="2" s="1"/>
  <c r="BB41" i="2"/>
  <c r="BB177" i="2"/>
  <c r="AL75" i="2"/>
  <c r="AL245" i="2" s="1"/>
  <c r="AL177" i="2"/>
  <c r="AL41" i="2"/>
  <c r="AU45" i="2"/>
  <c r="AU79" i="2"/>
  <c r="AU249" i="2" s="1"/>
  <c r="AU181" i="2"/>
  <c r="AY79" i="2"/>
  <c r="AY249" i="2" s="1"/>
  <c r="AY45" i="2"/>
  <c r="AY181" i="2"/>
  <c r="AW79" i="2"/>
  <c r="AW249" i="2" s="1"/>
  <c r="AW181" i="2"/>
  <c r="AW45" i="2"/>
  <c r="BA79" i="2"/>
  <c r="BA249" i="2" s="1"/>
  <c r="BA181" i="2"/>
  <c r="BA45" i="2"/>
  <c r="BB79" i="2"/>
  <c r="BB249" i="2" s="1"/>
  <c r="BB181" i="2"/>
  <c r="BB45" i="2"/>
  <c r="AL181" i="2"/>
  <c r="AL79" i="2"/>
  <c r="AL249" i="2" s="1"/>
  <c r="AL45" i="2"/>
  <c r="AR83" i="2"/>
  <c r="AR253" i="2" s="1"/>
  <c r="AR185" i="2"/>
  <c r="AR49" i="2"/>
  <c r="AQ185" i="2"/>
  <c r="AQ83" i="2"/>
  <c r="AQ253" i="2" s="1"/>
  <c r="AQ49" i="2"/>
  <c r="AU83" i="2"/>
  <c r="AU253" i="2" s="1"/>
  <c r="AU185" i="2"/>
  <c r="AU49" i="2"/>
  <c r="BD83" i="2"/>
  <c r="BD253" i="2" s="1"/>
  <c r="BD185" i="2"/>
  <c r="BD49" i="2"/>
  <c r="BB83" i="2"/>
  <c r="BB253" i="2" s="1"/>
  <c r="BB49" i="2"/>
  <c r="BB185" i="2"/>
  <c r="AL83" i="2"/>
  <c r="AL253" i="2" s="1"/>
  <c r="AL49" i="2"/>
  <c r="AL185" i="2"/>
  <c r="AU189" i="2"/>
  <c r="AU87" i="2"/>
  <c r="AU257" i="2" s="1"/>
  <c r="AU53" i="2"/>
  <c r="AX87" i="2"/>
  <c r="AX257" i="2" s="1"/>
  <c r="AX53" i="2"/>
  <c r="AX189" i="2"/>
  <c r="BE87" i="2"/>
  <c r="BE257" i="2" s="1"/>
  <c r="BE53" i="2"/>
  <c r="BE189" i="2"/>
  <c r="AO189" i="2"/>
  <c r="AO87" i="2"/>
  <c r="AO257" i="2" s="1"/>
  <c r="AO53" i="2"/>
  <c r="AV87" i="2"/>
  <c r="AV257" i="2" s="1"/>
  <c r="AV53" i="2"/>
  <c r="AV189" i="2"/>
  <c r="M484" i="3"/>
  <c r="M398" i="3"/>
  <c r="M473" i="3"/>
  <c r="M468" i="3"/>
  <c r="M386" i="3"/>
  <c r="M406" i="3"/>
  <c r="M481" i="3"/>
  <c r="M324" i="3"/>
  <c r="M394" i="3"/>
  <c r="M469" i="3"/>
  <c r="M460" i="3"/>
  <c r="AK288" i="2"/>
  <c r="AO288" i="2"/>
  <c r="AS288" i="2"/>
  <c r="AW288" i="2"/>
  <c r="BA288" i="2"/>
  <c r="BE288" i="2"/>
  <c r="AL288" i="2"/>
  <c r="AP288" i="2"/>
  <c r="AT288" i="2"/>
  <c r="AX288" i="2"/>
  <c r="BB288" i="2"/>
  <c r="AM288" i="2"/>
  <c r="AQ288" i="2"/>
  <c r="AU288" i="2"/>
  <c r="AY288" i="2"/>
  <c r="BC288" i="2"/>
  <c r="AJ288" i="2"/>
  <c r="AN288" i="2"/>
  <c r="AR288" i="2"/>
  <c r="AV288" i="2"/>
  <c r="AZ288" i="2"/>
  <c r="BD288" i="2"/>
  <c r="AT72" i="2"/>
  <c r="AT242" i="2" s="1"/>
  <c r="AT174" i="2"/>
  <c r="AT38" i="2"/>
  <c r="AS72" i="2"/>
  <c r="AS242" i="2" s="1"/>
  <c r="AS174" i="2"/>
  <c r="AS38" i="2"/>
  <c r="AQ72" i="2"/>
  <c r="AQ242" i="2" s="1"/>
  <c r="AQ174" i="2"/>
  <c r="AQ38" i="2"/>
  <c r="BA72" i="2"/>
  <c r="BA242" i="2" s="1"/>
  <c r="BA174" i="2"/>
  <c r="BA38" i="2"/>
  <c r="AR38" i="2"/>
  <c r="AR72" i="2"/>
  <c r="AR242" i="2" s="1"/>
  <c r="AR174" i="2"/>
  <c r="AW178" i="2"/>
  <c r="AW76" i="2"/>
  <c r="AW246" i="2" s="1"/>
  <c r="AW42" i="2"/>
  <c r="BA76" i="2"/>
  <c r="BA246" i="2" s="1"/>
  <c r="BA42" i="2"/>
  <c r="BA178" i="2"/>
  <c r="BE76" i="2"/>
  <c r="BE246" i="2" s="1"/>
  <c r="BE178" i="2"/>
  <c r="BE42" i="2"/>
  <c r="AS42" i="2"/>
  <c r="AS76" i="2"/>
  <c r="AS246" i="2" s="1"/>
  <c r="AS178" i="2"/>
  <c r="AV76" i="2"/>
  <c r="AV246" i="2" s="1"/>
  <c r="AV178" i="2"/>
  <c r="AV42" i="2"/>
  <c r="BE46" i="2"/>
  <c r="BE80" i="2"/>
  <c r="BE250" i="2" s="1"/>
  <c r="BE182" i="2"/>
  <c r="BC182" i="2"/>
  <c r="BC46" i="2"/>
  <c r="BC80" i="2"/>
  <c r="BC250" i="2" s="1"/>
  <c r="AL80" i="2"/>
  <c r="AL250" i="2" s="1"/>
  <c r="AL182" i="2"/>
  <c r="AL46" i="2"/>
  <c r="AU80" i="2"/>
  <c r="AU250" i="2" s="1"/>
  <c r="AU46" i="2"/>
  <c r="AU182" i="2"/>
  <c r="AZ182" i="2"/>
  <c r="AZ46" i="2"/>
  <c r="AZ80" i="2"/>
  <c r="AZ250" i="2" s="1"/>
  <c r="AJ182" i="2"/>
  <c r="AJ80" i="2"/>
  <c r="AJ250" i="2" s="1"/>
  <c r="AJ46" i="2"/>
  <c r="AL84" i="2"/>
  <c r="AL254" i="2" s="1"/>
  <c r="AL186" i="2"/>
  <c r="AL50" i="2"/>
  <c r="AK84" i="2"/>
  <c r="AK254" i="2" s="1"/>
  <c r="AK50" i="2"/>
  <c r="AK186" i="2"/>
  <c r="AO84" i="2"/>
  <c r="AO254" i="2" s="1"/>
  <c r="AO50" i="2"/>
  <c r="AO186" i="2"/>
  <c r="AX186" i="2"/>
  <c r="AX50" i="2"/>
  <c r="AX84" i="2"/>
  <c r="AX254" i="2" s="1"/>
  <c r="AZ186" i="2"/>
  <c r="AZ84" i="2"/>
  <c r="AZ254" i="2" s="1"/>
  <c r="AZ50" i="2"/>
  <c r="AJ84" i="2"/>
  <c r="AJ254" i="2" s="1"/>
  <c r="AJ50" i="2"/>
  <c r="AJ186" i="2"/>
  <c r="M471" i="3"/>
  <c r="M362" i="3"/>
  <c r="M464" i="3"/>
  <c r="M438" i="3"/>
  <c r="M314" i="3"/>
  <c r="M376" i="3"/>
  <c r="M472" i="3"/>
  <c r="M360" i="3"/>
  <c r="M430" i="3"/>
  <c r="M462" i="3"/>
  <c r="M388" i="3"/>
  <c r="M319" i="3"/>
  <c r="M372" i="3"/>
  <c r="M311" i="3"/>
  <c r="M456" i="3"/>
  <c r="M378" i="3"/>
  <c r="M465" i="3"/>
  <c r="M370" i="3"/>
  <c r="M457" i="3"/>
  <c r="M364" i="3"/>
  <c r="M477" i="3"/>
  <c r="M385" i="3"/>
  <c r="M419" i="3"/>
  <c r="M452" i="3"/>
  <c r="M409" i="3"/>
  <c r="M312" i="3"/>
  <c r="M411" i="3"/>
  <c r="M341" i="3"/>
  <c r="M393" i="3"/>
  <c r="M423" i="3"/>
  <c r="AL277" i="2"/>
  <c r="AP277" i="2"/>
  <c r="AT277" i="2"/>
  <c r="AX277" i="2"/>
  <c r="BB277" i="2"/>
  <c r="AM277" i="2"/>
  <c r="AQ277" i="2"/>
  <c r="AU277" i="2"/>
  <c r="AY277" i="2"/>
  <c r="BC277" i="2"/>
  <c r="AJ277" i="2"/>
  <c r="AN277" i="2"/>
  <c r="AR277" i="2"/>
  <c r="AV277" i="2"/>
  <c r="AZ277" i="2"/>
  <c r="BD277" i="2"/>
  <c r="AO277" i="2"/>
  <c r="BE277" i="2"/>
  <c r="AS277" i="2"/>
  <c r="AW277" i="2"/>
  <c r="AK277" i="2"/>
  <c r="BA277" i="2"/>
  <c r="BD73" i="2"/>
  <c r="BD243" i="2" s="1"/>
  <c r="BD39" i="2"/>
  <c r="BD175" i="2"/>
  <c r="BC73" i="2"/>
  <c r="BC243" i="2" s="1"/>
  <c r="BC175" i="2"/>
  <c r="BC39" i="2"/>
  <c r="BA73" i="2"/>
  <c r="BA243" i="2" s="1"/>
  <c r="BA39" i="2"/>
  <c r="BA175" i="2"/>
  <c r="AZ73" i="2"/>
  <c r="AZ243" i="2" s="1"/>
  <c r="AZ175" i="2"/>
  <c r="AZ39" i="2"/>
  <c r="BB39" i="2"/>
  <c r="BB73" i="2"/>
  <c r="BB243" i="2" s="1"/>
  <c r="BB175" i="2"/>
  <c r="AL73" i="2"/>
  <c r="AL243" i="2" s="1"/>
  <c r="AL175" i="2"/>
  <c r="AL39" i="2"/>
  <c r="AK77" i="2"/>
  <c r="AK247" i="2" s="1"/>
  <c r="AK179" i="2"/>
  <c r="AK43" i="2"/>
  <c r="AO179" i="2"/>
  <c r="AO77" i="2"/>
  <c r="AO247" i="2" s="1"/>
  <c r="AO43" i="2"/>
  <c r="AS179" i="2"/>
  <c r="AS43" i="2"/>
  <c r="AS77" i="2"/>
  <c r="AS247" i="2" s="1"/>
  <c r="AW179" i="2"/>
  <c r="AW43" i="2"/>
  <c r="AW77" i="2"/>
  <c r="AW247" i="2" s="1"/>
  <c r="BB77" i="2"/>
  <c r="BB247" i="2" s="1"/>
  <c r="BB179" i="2"/>
  <c r="BB43" i="2"/>
  <c r="AL77" i="2"/>
  <c r="AL247" i="2" s="1"/>
  <c r="AL43" i="2"/>
  <c r="AL179" i="2"/>
  <c r="BD47" i="2"/>
  <c r="BD81" i="2"/>
  <c r="BD251" i="2" s="1"/>
  <c r="BD183" i="2"/>
  <c r="AM47" i="2"/>
  <c r="AM81" i="2"/>
  <c r="AM251" i="2" s="1"/>
  <c r="AM183" i="2"/>
  <c r="AK81" i="2"/>
  <c r="AK251" i="2" s="1"/>
  <c r="AK183" i="2"/>
  <c r="AK47" i="2"/>
  <c r="AZ183" i="2"/>
  <c r="AZ81" i="2"/>
  <c r="AZ251" i="2" s="1"/>
  <c r="AZ47" i="2"/>
  <c r="BB81" i="2"/>
  <c r="BB251" i="2" s="1"/>
  <c r="BB47" i="2"/>
  <c r="BB183" i="2"/>
  <c r="AL183" i="2"/>
  <c r="AL81" i="2"/>
  <c r="AL251" i="2" s="1"/>
  <c r="AL47" i="2"/>
  <c r="AY85" i="2"/>
  <c r="AY255" i="2" s="1"/>
  <c r="AY187" i="2"/>
  <c r="AY51" i="2"/>
  <c r="BB51" i="2"/>
  <c r="BB85" i="2"/>
  <c r="BB255" i="2" s="1"/>
  <c r="BB187" i="2"/>
  <c r="AJ85" i="2"/>
  <c r="AJ255" i="2" s="1"/>
  <c r="AJ187" i="2"/>
  <c r="AJ51" i="2"/>
  <c r="AW51" i="2"/>
  <c r="AW85" i="2"/>
  <c r="AW255" i="2" s="1"/>
  <c r="AW187" i="2"/>
  <c r="AR51" i="2"/>
  <c r="AR85" i="2"/>
  <c r="AR255" i="2" s="1"/>
  <c r="AR187" i="2"/>
  <c r="AW172" i="2"/>
  <c r="AW206" i="2"/>
  <c r="AW213" i="2"/>
  <c r="AW216" i="2"/>
  <c r="AW228" i="2"/>
  <c r="AW222" i="2"/>
  <c r="AW234" i="2"/>
  <c r="AW229" i="2"/>
  <c r="AW235" i="2"/>
  <c r="AW210" i="2"/>
  <c r="AW220" i="2"/>
  <c r="AW224" i="2"/>
  <c r="AW226" i="2"/>
  <c r="AW221" i="2"/>
  <c r="AW236" i="2"/>
  <c r="AW140" i="2"/>
  <c r="AW148" i="2"/>
  <c r="AW151" i="2"/>
  <c r="AW155" i="2"/>
  <c r="AW162" i="2"/>
  <c r="AW159" i="2"/>
  <c r="AW168" i="2"/>
  <c r="AW166" i="2"/>
  <c r="AW207" i="2"/>
  <c r="AW212" i="2"/>
  <c r="AW217" i="2"/>
  <c r="AW225" i="2"/>
  <c r="AW232" i="2"/>
  <c r="AW139" i="2"/>
  <c r="AW147" i="2"/>
  <c r="AW154" i="2"/>
  <c r="AW157" i="2"/>
  <c r="AW160" i="2"/>
  <c r="AW169" i="2"/>
  <c r="AW211" i="2"/>
  <c r="AW215" i="2"/>
  <c r="AW223" i="2"/>
  <c r="AW237" i="2"/>
  <c r="AW138" i="2"/>
  <c r="AW145" i="2"/>
  <c r="AW149" i="2"/>
  <c r="AW146" i="2"/>
  <c r="AW161" i="2"/>
  <c r="AW164" i="2"/>
  <c r="AW36" i="2"/>
  <c r="AW208" i="2"/>
  <c r="AW218" i="2"/>
  <c r="AW231" i="2"/>
  <c r="AW144" i="2"/>
  <c r="AW158" i="2"/>
  <c r="AW167" i="2"/>
  <c r="AW219" i="2"/>
  <c r="AW233" i="2"/>
  <c r="AW150" i="2"/>
  <c r="AW143" i="2"/>
  <c r="AW163" i="2"/>
  <c r="AW209" i="2"/>
  <c r="AW142" i="2"/>
  <c r="AW165" i="2"/>
  <c r="AW70" i="2"/>
  <c r="AW240" i="2" s="1"/>
  <c r="AW214" i="2"/>
  <c r="AW141" i="2"/>
  <c r="AW156" i="2"/>
  <c r="AW227" i="2"/>
  <c r="AW152" i="2"/>
  <c r="AW230" i="2"/>
  <c r="AW153" i="2"/>
  <c r="BE131" i="2"/>
  <c r="BB133" i="2"/>
  <c r="BB209" i="2"/>
  <c r="BB206" i="2"/>
  <c r="BB210" i="2"/>
  <c r="BB218" i="2"/>
  <c r="BB224" i="2"/>
  <c r="BB222" i="2"/>
  <c r="BB212" i="2"/>
  <c r="BB233" i="2"/>
  <c r="BB211" i="2"/>
  <c r="BB217" i="2"/>
  <c r="BB225" i="2"/>
  <c r="BB227" i="2"/>
  <c r="BB234" i="2"/>
  <c r="BB220" i="2"/>
  <c r="BB207" i="2"/>
  <c r="BB216" i="2"/>
  <c r="BB228" i="2"/>
  <c r="BB226" i="2"/>
  <c r="BB236" i="2"/>
  <c r="BB141" i="2"/>
  <c r="BB146" i="2"/>
  <c r="BB150" i="2"/>
  <c r="BB156" i="2"/>
  <c r="BB160" i="2"/>
  <c r="BB164" i="2"/>
  <c r="BB168" i="2"/>
  <c r="BB169" i="2"/>
  <c r="BB70" i="2"/>
  <c r="BB240" i="2" s="1"/>
  <c r="BB215" i="2"/>
  <c r="BB219" i="2"/>
  <c r="BB223" i="2"/>
  <c r="BB232" i="2"/>
  <c r="BB138" i="2"/>
  <c r="BB142" i="2"/>
  <c r="BB147" i="2"/>
  <c r="BB144" i="2"/>
  <c r="BB157" i="2"/>
  <c r="BB161" i="2"/>
  <c r="BB165" i="2"/>
  <c r="BB152" i="2"/>
  <c r="BB213" i="2"/>
  <c r="BB235" i="2"/>
  <c r="BB214" i="2"/>
  <c r="BB231" i="2"/>
  <c r="BB172" i="2"/>
  <c r="BB230" i="2"/>
  <c r="BB143" i="2"/>
  <c r="BB153" i="2"/>
  <c r="BB162" i="2"/>
  <c r="BB151" i="2"/>
  <c r="BB208" i="2"/>
  <c r="BB237" i="2"/>
  <c r="BB145" i="2"/>
  <c r="BB155" i="2"/>
  <c r="BB163" i="2"/>
  <c r="BB154" i="2"/>
  <c r="BB221" i="2"/>
  <c r="BB139" i="2"/>
  <c r="BB148" i="2"/>
  <c r="BB158" i="2"/>
  <c r="BB166" i="2"/>
  <c r="BB229" i="2"/>
  <c r="BB140" i="2"/>
  <c r="BB149" i="2"/>
  <c r="BB159" i="2"/>
  <c r="BB167" i="2"/>
  <c r="BB36" i="2"/>
  <c r="K135" i="2"/>
  <c r="T135" i="2"/>
  <c r="AM135" i="2"/>
  <c r="AC135" i="2"/>
  <c r="AJ128" i="2"/>
  <c r="BC131" i="2"/>
  <c r="AO74" i="2"/>
  <c r="AO244" i="2" s="1"/>
  <c r="AO176" i="2"/>
  <c r="AO40" i="2"/>
  <c r="AO184" i="2"/>
  <c r="AO82" i="2"/>
  <c r="AO252" i="2" s="1"/>
  <c r="AO48" i="2"/>
  <c r="AV74" i="2"/>
  <c r="AV244" i="2" s="1"/>
  <c r="AV40" i="2"/>
  <c r="AV176" i="2"/>
  <c r="BD134" i="2"/>
  <c r="E135" i="2"/>
  <c r="AK133" i="2"/>
  <c r="AL131" i="2"/>
  <c r="AR133" i="2"/>
  <c r="D135" i="2"/>
  <c r="AP127" i="2"/>
  <c r="AQ210" i="2"/>
  <c r="AQ216" i="2"/>
  <c r="AQ218" i="2"/>
  <c r="AQ220" i="2"/>
  <c r="AQ221" i="2"/>
  <c r="AQ228" i="2"/>
  <c r="AQ231" i="2"/>
  <c r="AQ223" i="2"/>
  <c r="AQ172" i="2"/>
  <c r="AQ212" i="2"/>
  <c r="AQ207" i="2"/>
  <c r="AQ226" i="2"/>
  <c r="AQ224" i="2"/>
  <c r="AQ235" i="2"/>
  <c r="AQ233" i="2"/>
  <c r="AQ206" i="2"/>
  <c r="AQ211" i="2"/>
  <c r="AQ222" i="2"/>
  <c r="AQ219" i="2"/>
  <c r="AQ234" i="2"/>
  <c r="AQ141" i="2"/>
  <c r="AQ145" i="2"/>
  <c r="AQ149" i="2"/>
  <c r="AQ153" i="2"/>
  <c r="AQ158" i="2"/>
  <c r="AQ162" i="2"/>
  <c r="AQ166" i="2"/>
  <c r="AQ155" i="2"/>
  <c r="AQ209" i="2"/>
  <c r="AQ214" i="2"/>
  <c r="AQ230" i="2"/>
  <c r="AQ232" i="2"/>
  <c r="AQ237" i="2"/>
  <c r="AQ138" i="2"/>
  <c r="AQ142" i="2"/>
  <c r="AQ146" i="2"/>
  <c r="AQ150" i="2"/>
  <c r="AQ154" i="2"/>
  <c r="AQ159" i="2"/>
  <c r="AQ163" i="2"/>
  <c r="AQ167" i="2"/>
  <c r="AQ36" i="2"/>
  <c r="AQ213" i="2"/>
  <c r="AQ227" i="2"/>
  <c r="AQ217" i="2"/>
  <c r="AQ236" i="2"/>
  <c r="AQ208" i="2"/>
  <c r="AQ143" i="2"/>
  <c r="AQ151" i="2"/>
  <c r="AQ160" i="2"/>
  <c r="AQ168" i="2"/>
  <c r="AQ215" i="2"/>
  <c r="AQ144" i="2"/>
  <c r="AQ152" i="2"/>
  <c r="AQ161" i="2"/>
  <c r="AQ169" i="2"/>
  <c r="AQ225" i="2"/>
  <c r="AQ139" i="2"/>
  <c r="AQ147" i="2"/>
  <c r="AQ156" i="2"/>
  <c r="AQ164" i="2"/>
  <c r="AQ70" i="2"/>
  <c r="AQ240" i="2" s="1"/>
  <c r="AQ229" i="2"/>
  <c r="AQ140" i="2"/>
  <c r="AQ148" i="2"/>
  <c r="AQ157" i="2"/>
  <c r="AQ165" i="2"/>
  <c r="AT176" i="2"/>
  <c r="AT40" i="2"/>
  <c r="AT74" i="2"/>
  <c r="AT244" i="2" s="1"/>
  <c r="AQ78" i="2"/>
  <c r="AQ248" i="2" s="1"/>
  <c r="AQ180" i="2"/>
  <c r="AQ44" i="2"/>
  <c r="AT184" i="2"/>
  <c r="AT82" i="2"/>
  <c r="AT252" i="2" s="1"/>
  <c r="AT48" i="2"/>
  <c r="AT188" i="2"/>
  <c r="AT86" i="2"/>
  <c r="AT256" i="2" s="1"/>
  <c r="AT52" i="2"/>
  <c r="AR74" i="2"/>
  <c r="AR244" i="2" s="1"/>
  <c r="AR176" i="2"/>
  <c r="AR40" i="2"/>
  <c r="AZ78" i="2"/>
  <c r="AZ248" i="2" s="1"/>
  <c r="AZ180" i="2"/>
  <c r="AZ44" i="2"/>
  <c r="AJ78" i="2"/>
  <c r="AJ248" i="2" s="1"/>
  <c r="AJ180" i="2"/>
  <c r="AJ44" i="2"/>
  <c r="AR82" i="2"/>
  <c r="AR252" i="2" s="1"/>
  <c r="AR184" i="2"/>
  <c r="AR48" i="2"/>
  <c r="G431" i="3"/>
  <c r="G351" i="3"/>
  <c r="AR172" i="2"/>
  <c r="AR210" i="2"/>
  <c r="AR212" i="2"/>
  <c r="AR218" i="2"/>
  <c r="AR227" i="2"/>
  <c r="AR220" i="2"/>
  <c r="AR228" i="2"/>
  <c r="AR224" i="2"/>
  <c r="AR234" i="2"/>
  <c r="AR206" i="2"/>
  <c r="AR216" i="2"/>
  <c r="AR217" i="2"/>
  <c r="AR230" i="2"/>
  <c r="AR233" i="2"/>
  <c r="AR231" i="2"/>
  <c r="AR213" i="2"/>
  <c r="AR215" i="2"/>
  <c r="AR221" i="2"/>
  <c r="AR236" i="2"/>
  <c r="AR141" i="2"/>
  <c r="AR145" i="2"/>
  <c r="AR150" i="2"/>
  <c r="AR154" i="2"/>
  <c r="AR157" i="2"/>
  <c r="AR161" i="2"/>
  <c r="AR165" i="2"/>
  <c r="AR169" i="2"/>
  <c r="AR207" i="2"/>
  <c r="AR208" i="2"/>
  <c r="AR223" i="2"/>
  <c r="AR225" i="2"/>
  <c r="AR232" i="2"/>
  <c r="AR138" i="2"/>
  <c r="AR142" i="2"/>
  <c r="AR146" i="2"/>
  <c r="AR151" i="2"/>
  <c r="AR155" i="2"/>
  <c r="AR158" i="2"/>
  <c r="AR162" i="2"/>
  <c r="AR166" i="2"/>
  <c r="AR36" i="2"/>
  <c r="AR209" i="2"/>
  <c r="AR226" i="2"/>
  <c r="AR211" i="2"/>
  <c r="AR222" i="2"/>
  <c r="AR235" i="2"/>
  <c r="AR229" i="2"/>
  <c r="AR143" i="2"/>
  <c r="AR152" i="2"/>
  <c r="AR159" i="2"/>
  <c r="AR167" i="2"/>
  <c r="AR70" i="2"/>
  <c r="AR240" i="2" s="1"/>
  <c r="AR237" i="2"/>
  <c r="AR144" i="2"/>
  <c r="AR153" i="2"/>
  <c r="AR160" i="2"/>
  <c r="AR168" i="2"/>
  <c r="AR214" i="2"/>
  <c r="AR139" i="2"/>
  <c r="AR147" i="2"/>
  <c r="AR149" i="2"/>
  <c r="AR163" i="2"/>
  <c r="AR219" i="2"/>
  <c r="AR140" i="2"/>
  <c r="AR148" i="2"/>
  <c r="AR156" i="2"/>
  <c r="AR164" i="2"/>
  <c r="G399" i="3"/>
  <c r="G319" i="3"/>
  <c r="G443" i="3"/>
  <c r="G379" i="3"/>
  <c r="G315" i="3"/>
  <c r="G439" i="3"/>
  <c r="G375" i="3"/>
  <c r="G311" i="3"/>
  <c r="G451" i="3"/>
  <c r="G387" i="3"/>
  <c r="G323" i="3"/>
  <c r="G486" i="3"/>
  <c r="G470" i="3"/>
  <c r="G454" i="3"/>
  <c r="G438" i="3"/>
  <c r="G422" i="3"/>
  <c r="G406" i="3"/>
  <c r="G390" i="3"/>
  <c r="G374" i="3"/>
  <c r="G358" i="3"/>
  <c r="G342" i="3"/>
  <c r="G326" i="3"/>
  <c r="G310" i="3"/>
  <c r="G485" i="3"/>
  <c r="G469" i="3"/>
  <c r="G453" i="3"/>
  <c r="G437" i="3"/>
  <c r="G421" i="3"/>
  <c r="G405" i="3"/>
  <c r="G389" i="3"/>
  <c r="G373" i="3"/>
  <c r="G357" i="3"/>
  <c r="G341" i="3"/>
  <c r="G325" i="3"/>
  <c r="G309" i="3"/>
  <c r="G488" i="3"/>
  <c r="G472" i="3"/>
  <c r="G456" i="3"/>
  <c r="G440" i="3"/>
  <c r="G424" i="3"/>
  <c r="G408" i="3"/>
  <c r="G392" i="3"/>
  <c r="G376" i="3"/>
  <c r="G360" i="3"/>
  <c r="G344" i="3"/>
  <c r="G328" i="3"/>
  <c r="AP74" i="2"/>
  <c r="AP244" i="2" s="1"/>
  <c r="AP176" i="2"/>
  <c r="AP40" i="2"/>
  <c r="AS180" i="2"/>
  <c r="AS78" i="2"/>
  <c r="AS248" i="2" s="1"/>
  <c r="AS44" i="2"/>
  <c r="AU184" i="2"/>
  <c r="AU82" i="2"/>
  <c r="AU252" i="2" s="1"/>
  <c r="AU48" i="2"/>
  <c r="AU86" i="2"/>
  <c r="AU256" i="2" s="1"/>
  <c r="AU188" i="2"/>
  <c r="AU52" i="2"/>
  <c r="BE211" i="2"/>
  <c r="BE213" i="2"/>
  <c r="BE220" i="2"/>
  <c r="BE224" i="2"/>
  <c r="BE222" i="2"/>
  <c r="BE237" i="2"/>
  <c r="BE217" i="2"/>
  <c r="BE221" i="2"/>
  <c r="BE207" i="2"/>
  <c r="BE209" i="2"/>
  <c r="BE219" i="2"/>
  <c r="BE227" i="2"/>
  <c r="BE231" i="2"/>
  <c r="BE232" i="2"/>
  <c r="BE208" i="2"/>
  <c r="BE212" i="2"/>
  <c r="BE228" i="2"/>
  <c r="BE234" i="2"/>
  <c r="BE236" i="2"/>
  <c r="BE138" i="2"/>
  <c r="BE150" i="2"/>
  <c r="BE149" i="2"/>
  <c r="BE154" i="2"/>
  <c r="BE160" i="2"/>
  <c r="BE167" i="2"/>
  <c r="BE166" i="2"/>
  <c r="BE169" i="2"/>
  <c r="BE70" i="2"/>
  <c r="BE240" i="2" s="1"/>
  <c r="BE206" i="2"/>
  <c r="BE216" i="2"/>
  <c r="BE223" i="2"/>
  <c r="BE229" i="2"/>
  <c r="BE235" i="2"/>
  <c r="BE140" i="2"/>
  <c r="BE142" i="2"/>
  <c r="BE146" i="2"/>
  <c r="BE151" i="2"/>
  <c r="BE155" i="2"/>
  <c r="BE164" i="2"/>
  <c r="BE168" i="2"/>
  <c r="BE157" i="2"/>
  <c r="BE172" i="2"/>
  <c r="BE218" i="2"/>
  <c r="BE225" i="2"/>
  <c r="BE215" i="2"/>
  <c r="BE233" i="2"/>
  <c r="BE226" i="2"/>
  <c r="BE147" i="2"/>
  <c r="BE152" i="2"/>
  <c r="BE159" i="2"/>
  <c r="BE161" i="2"/>
  <c r="BE230" i="2"/>
  <c r="BE148" i="2"/>
  <c r="BE153" i="2"/>
  <c r="BE163" i="2"/>
  <c r="BE165" i="2"/>
  <c r="BE36" i="2"/>
  <c r="BE210" i="2"/>
  <c r="BE139" i="2"/>
  <c r="BE141" i="2"/>
  <c r="BE144" i="2"/>
  <c r="BE158" i="2"/>
  <c r="BE214" i="2"/>
  <c r="BE143" i="2"/>
  <c r="BE145" i="2"/>
  <c r="BE156" i="2"/>
  <c r="BE162" i="2"/>
  <c r="BB74" i="2"/>
  <c r="BB244" i="2" s="1"/>
  <c r="BB40" i="2"/>
  <c r="BB176" i="2"/>
  <c r="BE44" i="2"/>
  <c r="BE78" i="2"/>
  <c r="BE248" i="2" s="1"/>
  <c r="BE180" i="2"/>
  <c r="BB184" i="2"/>
  <c r="BB48" i="2"/>
  <c r="BB82" i="2"/>
  <c r="BB252" i="2" s="1"/>
  <c r="AV52" i="2"/>
  <c r="AV86" i="2"/>
  <c r="AV256" i="2" s="1"/>
  <c r="AV188" i="2"/>
  <c r="AK138" i="2"/>
  <c r="AK172" i="2"/>
  <c r="AK206" i="2"/>
  <c r="AK213" i="2"/>
  <c r="AK216" i="2"/>
  <c r="AK223" i="2"/>
  <c r="AK222" i="2"/>
  <c r="AK229" i="2"/>
  <c r="AK233" i="2"/>
  <c r="AK235" i="2"/>
  <c r="AK208" i="2"/>
  <c r="AK214" i="2"/>
  <c r="AK219" i="2"/>
  <c r="AK227" i="2"/>
  <c r="AK230" i="2"/>
  <c r="AK225" i="2"/>
  <c r="AK141" i="2"/>
  <c r="AK140" i="2"/>
  <c r="AK151" i="2"/>
  <c r="AK155" i="2"/>
  <c r="AK158" i="2"/>
  <c r="AK160" i="2"/>
  <c r="AK157" i="2"/>
  <c r="AK209" i="2"/>
  <c r="AK224" i="2"/>
  <c r="AK226" i="2"/>
  <c r="AK221" i="2"/>
  <c r="AK146" i="2"/>
  <c r="AK148" i="2"/>
  <c r="AK154" i="2"/>
  <c r="AK162" i="2"/>
  <c r="AK169" i="2"/>
  <c r="AK164" i="2"/>
  <c r="AK207" i="2"/>
  <c r="AK212" i="2"/>
  <c r="AK228" i="2"/>
  <c r="AK215" i="2"/>
  <c r="AK232" i="2"/>
  <c r="AK139" i="2"/>
  <c r="AK149" i="2"/>
  <c r="AK150" i="2"/>
  <c r="AK147" i="2"/>
  <c r="AK166" i="2"/>
  <c r="AK167" i="2"/>
  <c r="AK36" i="2"/>
  <c r="AK218" i="2"/>
  <c r="AK237" i="2"/>
  <c r="AK220" i="2"/>
  <c r="AK234" i="2"/>
  <c r="AK211" i="2"/>
  <c r="AK236" i="2"/>
  <c r="AK144" i="2"/>
  <c r="AK159" i="2"/>
  <c r="AK161" i="2"/>
  <c r="AK70" i="2"/>
  <c r="AK240" i="2" s="1"/>
  <c r="AK210" i="2"/>
  <c r="AK145" i="2"/>
  <c r="AK163" i="2"/>
  <c r="AK165" i="2"/>
  <c r="AK231" i="2"/>
  <c r="AK143" i="2"/>
  <c r="AK152" i="2"/>
  <c r="AK156" i="2"/>
  <c r="AK217" i="2"/>
  <c r="AK142" i="2"/>
  <c r="AK153" i="2"/>
  <c r="AK168" i="2"/>
  <c r="AM176" i="2"/>
  <c r="AM74" i="2"/>
  <c r="AM244" i="2" s="1"/>
  <c r="AM40" i="2"/>
  <c r="AK44" i="2"/>
  <c r="AK78" i="2"/>
  <c r="AK248" i="2" s="1"/>
  <c r="AK180" i="2"/>
  <c r="AM82" i="2"/>
  <c r="AM252" i="2" s="1"/>
  <c r="AM184" i="2"/>
  <c r="AM48" i="2"/>
  <c r="AK86" i="2"/>
  <c r="AK256" i="2" s="1"/>
  <c r="AK188" i="2"/>
  <c r="AK52" i="2"/>
  <c r="BA86" i="2"/>
  <c r="BA256" i="2" s="1"/>
  <c r="BA188" i="2"/>
  <c r="BA52" i="2"/>
  <c r="AJ280" i="2"/>
  <c r="AN280" i="2"/>
  <c r="AR280" i="2"/>
  <c r="AV280" i="2"/>
  <c r="AZ280" i="2"/>
  <c r="BD280" i="2"/>
  <c r="AK280" i="2"/>
  <c r="AO280" i="2"/>
  <c r="AS280" i="2"/>
  <c r="AW280" i="2"/>
  <c r="BA280" i="2"/>
  <c r="BE280" i="2"/>
  <c r="AM280" i="2"/>
  <c r="AU280" i="2"/>
  <c r="BC280" i="2"/>
  <c r="AP280" i="2"/>
  <c r="AX280" i="2"/>
  <c r="AQ280" i="2"/>
  <c r="AY280" i="2"/>
  <c r="AL280" i="2"/>
  <c r="AT280" i="2"/>
  <c r="BB280" i="2"/>
  <c r="AU173" i="2"/>
  <c r="AU71" i="2"/>
  <c r="AU241" i="2" s="1"/>
  <c r="AU37" i="2"/>
  <c r="AY71" i="2"/>
  <c r="AY241" i="2" s="1"/>
  <c r="AY37" i="2"/>
  <c r="AY173" i="2"/>
  <c r="AW71" i="2"/>
  <c r="AW241" i="2" s="1"/>
  <c r="AW173" i="2"/>
  <c r="AW37" i="2"/>
  <c r="AL275" i="2"/>
  <c r="AP275" i="2"/>
  <c r="AT275" i="2"/>
  <c r="AX275" i="2"/>
  <c r="BB275" i="2"/>
  <c r="AM275" i="2"/>
  <c r="AQ275" i="2"/>
  <c r="AU275" i="2"/>
  <c r="AY275" i="2"/>
  <c r="BC275" i="2"/>
  <c r="AJ275" i="2"/>
  <c r="AN275" i="2"/>
  <c r="AR275" i="2"/>
  <c r="AV275" i="2"/>
  <c r="AZ275" i="2"/>
  <c r="BD275" i="2"/>
  <c r="AK275" i="2"/>
  <c r="BA275" i="2"/>
  <c r="AO275" i="2"/>
  <c r="BE275" i="2"/>
  <c r="AS275" i="2"/>
  <c r="AW275" i="2"/>
  <c r="AV71" i="2"/>
  <c r="AV241" i="2" s="1"/>
  <c r="AV173" i="2"/>
  <c r="AV37" i="2"/>
  <c r="AX71" i="2"/>
  <c r="AX241" i="2" s="1"/>
  <c r="AX173" i="2"/>
  <c r="AX37" i="2"/>
  <c r="AM75" i="2"/>
  <c r="AM245" i="2" s="1"/>
  <c r="AM177" i="2"/>
  <c r="AM41" i="2"/>
  <c r="AK177" i="2"/>
  <c r="AK75" i="2"/>
  <c r="AK245" i="2" s="1"/>
  <c r="AK41" i="2"/>
  <c r="AO41" i="2"/>
  <c r="AO75" i="2"/>
  <c r="AO245" i="2" s="1"/>
  <c r="AO177" i="2"/>
  <c r="AL279" i="2"/>
  <c r="AP279" i="2"/>
  <c r="AT279" i="2"/>
  <c r="AX279" i="2"/>
  <c r="BB279" i="2"/>
  <c r="AM279" i="2"/>
  <c r="AQ279" i="2"/>
  <c r="AU279" i="2"/>
  <c r="AY279" i="2"/>
  <c r="BC279" i="2"/>
  <c r="AJ279" i="2"/>
  <c r="AN279" i="2"/>
  <c r="AR279" i="2"/>
  <c r="AS279" i="2"/>
  <c r="BA279" i="2"/>
  <c r="AV279" i="2"/>
  <c r="BD279" i="2"/>
  <c r="AK279" i="2"/>
  <c r="AW279" i="2"/>
  <c r="BE279" i="2"/>
  <c r="AO279" i="2"/>
  <c r="AZ279" i="2"/>
  <c r="AY177" i="2"/>
  <c r="AY41" i="2"/>
  <c r="AY75" i="2"/>
  <c r="AY245" i="2" s="1"/>
  <c r="AX75" i="2"/>
  <c r="AX245" i="2" s="1"/>
  <c r="AX41" i="2"/>
  <c r="AX177" i="2"/>
  <c r="AO79" i="2"/>
  <c r="AO249" i="2" s="1"/>
  <c r="AO45" i="2"/>
  <c r="AO181" i="2"/>
  <c r="AS181" i="2"/>
  <c r="AS79" i="2"/>
  <c r="AS249" i="2" s="1"/>
  <c r="AS45" i="2"/>
  <c r="AR79" i="2"/>
  <c r="AR249" i="2" s="1"/>
  <c r="AR181" i="2"/>
  <c r="AR45" i="2"/>
  <c r="AM283" i="2"/>
  <c r="AQ283" i="2"/>
  <c r="AU283" i="2"/>
  <c r="AY283" i="2"/>
  <c r="BC283" i="2"/>
  <c r="AJ283" i="2"/>
  <c r="AN283" i="2"/>
  <c r="AR283" i="2"/>
  <c r="AV283" i="2"/>
  <c r="AZ283" i="2"/>
  <c r="BD283" i="2"/>
  <c r="AK283" i="2"/>
  <c r="AO283" i="2"/>
  <c r="AS283" i="2"/>
  <c r="AW283" i="2"/>
  <c r="BA283" i="2"/>
  <c r="BE283" i="2"/>
  <c r="AL283" i="2"/>
  <c r="AP283" i="2"/>
  <c r="AT283" i="2"/>
  <c r="AX283" i="2"/>
  <c r="BB283" i="2"/>
  <c r="AV181" i="2"/>
  <c r="AV45" i="2"/>
  <c r="AV79" i="2"/>
  <c r="AV249" i="2" s="1"/>
  <c r="AX181" i="2"/>
  <c r="AX79" i="2"/>
  <c r="AX249" i="2" s="1"/>
  <c r="AX45" i="2"/>
  <c r="AM185" i="2"/>
  <c r="AM83" i="2"/>
  <c r="AM253" i="2" s="1"/>
  <c r="AM49" i="2"/>
  <c r="AK83" i="2"/>
  <c r="AK253" i="2" s="1"/>
  <c r="AK185" i="2"/>
  <c r="AK49" i="2"/>
  <c r="AO83" i="2"/>
  <c r="AO253" i="2" s="1"/>
  <c r="AO185" i="2"/>
  <c r="AO49" i="2"/>
  <c r="AM287" i="2"/>
  <c r="AQ287" i="2"/>
  <c r="AU287" i="2"/>
  <c r="AY287" i="2"/>
  <c r="BC287" i="2"/>
  <c r="AJ287" i="2"/>
  <c r="AN287" i="2"/>
  <c r="AR287" i="2"/>
  <c r="AV287" i="2"/>
  <c r="AZ287" i="2"/>
  <c r="BD287" i="2"/>
  <c r="AK287" i="2"/>
  <c r="AO287" i="2"/>
  <c r="AS287" i="2"/>
  <c r="AW287" i="2"/>
  <c r="BA287" i="2"/>
  <c r="BE287" i="2"/>
  <c r="AL287" i="2"/>
  <c r="AP287" i="2"/>
  <c r="AT287" i="2"/>
  <c r="AX287" i="2"/>
  <c r="BB287" i="2"/>
  <c r="AY83" i="2"/>
  <c r="AY253" i="2" s="1"/>
  <c r="AY185" i="2"/>
  <c r="AY49" i="2"/>
  <c r="AX185" i="2"/>
  <c r="AX49" i="2"/>
  <c r="AX83" i="2"/>
  <c r="AX253" i="2" s="1"/>
  <c r="AQ87" i="2"/>
  <c r="AQ257" i="2" s="1"/>
  <c r="AQ189" i="2"/>
  <c r="AQ53" i="2"/>
  <c r="AT189" i="2"/>
  <c r="AT53" i="2"/>
  <c r="AT87" i="2"/>
  <c r="AT257" i="2" s="1"/>
  <c r="BA87" i="2"/>
  <c r="BA257" i="2" s="1"/>
  <c r="BA53" i="2"/>
  <c r="BA189" i="2"/>
  <c r="AK189" i="2"/>
  <c r="AK53" i="2"/>
  <c r="AK87" i="2"/>
  <c r="AK257" i="2" s="1"/>
  <c r="AR87" i="2"/>
  <c r="AR257" i="2" s="1"/>
  <c r="AR189" i="2"/>
  <c r="AR53" i="2"/>
  <c r="M480" i="3"/>
  <c r="M500" i="3"/>
  <c r="M363" i="3"/>
  <c r="M313" i="3"/>
  <c r="M371" i="3"/>
  <c r="M428" i="3"/>
  <c r="M374" i="3"/>
  <c r="M440" i="3"/>
  <c r="M366" i="3"/>
  <c r="M437" i="3"/>
  <c r="M309" i="3"/>
  <c r="M435" i="3"/>
  <c r="M412" i="3"/>
  <c r="M343" i="3"/>
  <c r="M373" i="3"/>
  <c r="M431" i="3"/>
  <c r="M331" i="3"/>
  <c r="M351" i="3"/>
  <c r="M421" i="3"/>
  <c r="M439" i="3"/>
  <c r="M339" i="3"/>
  <c r="M349" i="3"/>
  <c r="M396" i="3"/>
  <c r="M368" i="3"/>
  <c r="AO174" i="2"/>
  <c r="AO72" i="2"/>
  <c r="AO242" i="2" s="1"/>
  <c r="AO38" i="2"/>
  <c r="AM72" i="2"/>
  <c r="AM242" i="2" s="1"/>
  <c r="AM38" i="2"/>
  <c r="AM174" i="2"/>
  <c r="AL72" i="2"/>
  <c r="AL242" i="2" s="1"/>
  <c r="AL38" i="2"/>
  <c r="AL174" i="2"/>
  <c r="AU72" i="2"/>
  <c r="AU242" i="2" s="1"/>
  <c r="AU38" i="2"/>
  <c r="AU174" i="2"/>
  <c r="BD72" i="2"/>
  <c r="BD242" i="2" s="1"/>
  <c r="BD174" i="2"/>
  <c r="BD38" i="2"/>
  <c r="AN174" i="2"/>
  <c r="AN38" i="2"/>
  <c r="AN72" i="2"/>
  <c r="AN242" i="2" s="1"/>
  <c r="AQ42" i="2"/>
  <c r="AQ76" i="2"/>
  <c r="AQ246" i="2" s="1"/>
  <c r="AQ178" i="2"/>
  <c r="AU76" i="2"/>
  <c r="AU246" i="2" s="1"/>
  <c r="AU42" i="2"/>
  <c r="AU178" i="2"/>
  <c r="AY76" i="2"/>
  <c r="AY246" i="2" s="1"/>
  <c r="AY178" i="2"/>
  <c r="AY42" i="2"/>
  <c r="AM76" i="2"/>
  <c r="AM246" i="2" s="1"/>
  <c r="AM178" i="2"/>
  <c r="AM42" i="2"/>
  <c r="AR178" i="2"/>
  <c r="AR76" i="2"/>
  <c r="AR246" i="2" s="1"/>
  <c r="AR42" i="2"/>
  <c r="AY80" i="2"/>
  <c r="AY250" i="2" s="1"/>
  <c r="AY46" i="2"/>
  <c r="AY182" i="2"/>
  <c r="AX80" i="2"/>
  <c r="AX250" i="2" s="1"/>
  <c r="AX182" i="2"/>
  <c r="AX46" i="2"/>
  <c r="BB80" i="2"/>
  <c r="BB250" i="2" s="1"/>
  <c r="BB46" i="2"/>
  <c r="BB182" i="2"/>
  <c r="AP182" i="2"/>
  <c r="AP80" i="2"/>
  <c r="AP250" i="2" s="1"/>
  <c r="AP46" i="2"/>
  <c r="AV182" i="2"/>
  <c r="AV80" i="2"/>
  <c r="AV250" i="2" s="1"/>
  <c r="AV46" i="2"/>
  <c r="BB186" i="2"/>
  <c r="BB84" i="2"/>
  <c r="BB254" i="2" s="1"/>
  <c r="BB50" i="2"/>
  <c r="BA84" i="2"/>
  <c r="BA254" i="2" s="1"/>
  <c r="BA186" i="2"/>
  <c r="BA50" i="2"/>
  <c r="BE186" i="2"/>
  <c r="BE50" i="2"/>
  <c r="BE84" i="2"/>
  <c r="BE254" i="2" s="1"/>
  <c r="AS84" i="2"/>
  <c r="AS254" i="2" s="1"/>
  <c r="AS50" i="2"/>
  <c r="AS186" i="2"/>
  <c r="AV84" i="2"/>
  <c r="AV254" i="2" s="1"/>
  <c r="AV186" i="2"/>
  <c r="AV50" i="2"/>
  <c r="M375" i="3"/>
  <c r="M488" i="3"/>
  <c r="M441" i="3"/>
  <c r="M381" i="3"/>
  <c r="AM289" i="2"/>
  <c r="AQ289" i="2"/>
  <c r="AU289" i="2"/>
  <c r="AY289" i="2"/>
  <c r="BC289" i="2"/>
  <c r="AJ289" i="2"/>
  <c r="AN289" i="2"/>
  <c r="AR289" i="2"/>
  <c r="AV289" i="2"/>
  <c r="AZ289" i="2"/>
  <c r="BD289" i="2"/>
  <c r="AK289" i="2"/>
  <c r="AO289" i="2"/>
  <c r="AS289" i="2"/>
  <c r="AW289" i="2"/>
  <c r="BA289" i="2"/>
  <c r="BE289" i="2"/>
  <c r="AL289" i="2"/>
  <c r="AP289" i="2"/>
  <c r="AT289" i="2"/>
  <c r="AX289" i="2"/>
  <c r="BB289" i="2"/>
  <c r="M461" i="3"/>
  <c r="M490" i="3"/>
  <c r="M420" i="3"/>
  <c r="M335" i="3"/>
  <c r="M404" i="3"/>
  <c r="M327" i="3"/>
  <c r="M400" i="3"/>
  <c r="M320" i="3"/>
  <c r="M434" i="3"/>
  <c r="M310" i="3"/>
  <c r="M425" i="3"/>
  <c r="M493" i="3"/>
  <c r="M459" i="3"/>
  <c r="M321" i="3"/>
  <c r="M487" i="3"/>
  <c r="M399" i="3"/>
  <c r="M479" i="3"/>
  <c r="M391" i="3"/>
  <c r="M413" i="3"/>
  <c r="M332" i="3"/>
  <c r="M436" i="3"/>
  <c r="M355" i="3"/>
  <c r="M455" i="3"/>
  <c r="M476" i="3"/>
  <c r="M367" i="3"/>
  <c r="M347" i="3"/>
  <c r="M447" i="3"/>
  <c r="M448" i="3"/>
  <c r="M359" i="3"/>
  <c r="M348" i="3"/>
  <c r="AY73" i="2"/>
  <c r="AY243" i="2" s="1"/>
  <c r="AY175" i="2"/>
  <c r="AY39" i="2"/>
  <c r="AW73" i="2"/>
  <c r="AW243" i="2" s="1"/>
  <c r="AW175" i="2"/>
  <c r="AW39" i="2"/>
  <c r="AV73" i="2"/>
  <c r="AV243" i="2" s="1"/>
  <c r="AV39" i="2"/>
  <c r="AV175" i="2"/>
  <c r="AU175" i="2"/>
  <c r="AU73" i="2"/>
  <c r="AU243" i="2" s="1"/>
  <c r="AU39" i="2"/>
  <c r="AX73" i="2"/>
  <c r="AX243" i="2" s="1"/>
  <c r="AX175" i="2"/>
  <c r="AX39" i="2"/>
  <c r="BA77" i="2"/>
  <c r="BA247" i="2" s="1"/>
  <c r="BA179" i="2"/>
  <c r="BA43" i="2"/>
  <c r="BE77" i="2"/>
  <c r="BE247" i="2" s="1"/>
  <c r="BE179" i="2"/>
  <c r="BE43" i="2"/>
  <c r="AJ43" i="2"/>
  <c r="AJ77" i="2"/>
  <c r="AJ247" i="2" s="1"/>
  <c r="AJ179" i="2"/>
  <c r="AN77" i="2"/>
  <c r="AN247" i="2" s="1"/>
  <c r="AN179" i="2"/>
  <c r="AN43" i="2"/>
  <c r="AR179" i="2"/>
  <c r="AR43" i="2"/>
  <c r="AR77" i="2"/>
  <c r="AR247" i="2" s="1"/>
  <c r="AX43" i="2"/>
  <c r="AX179" i="2"/>
  <c r="AX77" i="2"/>
  <c r="AX247" i="2" s="1"/>
  <c r="AY81" i="2"/>
  <c r="AY251" i="2" s="1"/>
  <c r="AY183" i="2"/>
  <c r="AY47" i="2"/>
  <c r="BC183" i="2"/>
  <c r="BC81" i="2"/>
  <c r="BC251" i="2" s="1"/>
  <c r="BC47" i="2"/>
  <c r="BA183" i="2"/>
  <c r="BA81" i="2"/>
  <c r="BA251" i="2" s="1"/>
  <c r="BA47" i="2"/>
  <c r="AU81" i="2"/>
  <c r="AU251" i="2" s="1"/>
  <c r="AU183" i="2"/>
  <c r="AU47" i="2"/>
  <c r="AX183" i="2"/>
  <c r="AX81" i="2"/>
  <c r="AX251" i="2" s="1"/>
  <c r="AX47" i="2"/>
  <c r="AU51" i="2"/>
  <c r="AU187" i="2"/>
  <c r="AU85" i="2"/>
  <c r="AU255" i="2" s="1"/>
  <c r="AX85" i="2"/>
  <c r="AX255" i="2" s="1"/>
  <c r="AX187" i="2"/>
  <c r="AX51" i="2"/>
  <c r="AS187" i="2"/>
  <c r="AS51" i="2"/>
  <c r="AS85" i="2"/>
  <c r="AS255" i="2" s="1"/>
  <c r="BD187" i="2"/>
  <c r="BD51" i="2"/>
  <c r="BD85" i="2"/>
  <c r="BD255" i="2" s="1"/>
  <c r="AM85" i="2"/>
  <c r="AM255" i="2" s="1"/>
  <c r="AM187" i="2"/>
  <c r="AM51" i="2"/>
  <c r="BB131" i="2"/>
  <c r="AP134" i="2"/>
  <c r="AN126" i="2"/>
  <c r="AY134" i="2"/>
  <c r="AF135" i="2"/>
  <c r="AL127" i="2"/>
  <c r="S135" i="2"/>
  <c r="AV135" i="2"/>
  <c r="AJ130" i="2"/>
  <c r="AU134" i="2"/>
  <c r="AN130" i="2"/>
  <c r="AV130" i="2"/>
  <c r="BC134" i="2"/>
  <c r="AS135" i="2"/>
  <c r="AX133" i="2"/>
  <c r="AR132" i="2"/>
  <c r="AB135" i="2"/>
  <c r="BC135" i="2"/>
  <c r="AJ135" i="2"/>
  <c r="U135" i="2"/>
  <c r="AK135" i="2"/>
  <c r="AH135" i="2"/>
  <c r="AW135" i="2"/>
  <c r="AD135" i="2"/>
  <c r="Z135" i="2"/>
  <c r="BB135" i="2"/>
  <c r="AP135" i="2"/>
  <c r="BD131" i="2"/>
  <c r="AM134" i="2"/>
  <c r="AL134" i="2"/>
  <c r="AX135" i="2"/>
  <c r="J135" i="2"/>
  <c r="AA135" i="2"/>
  <c r="AZ269" i="2"/>
  <c r="AZ133" i="2"/>
  <c r="AO135" i="2"/>
  <c r="AU133" i="2"/>
  <c r="BC133" i="2"/>
  <c r="X135" i="2"/>
  <c r="AX268" i="2"/>
  <c r="AX132" i="2"/>
  <c r="AV133" i="2"/>
  <c r="BD133" i="2"/>
  <c r="Y135" i="2"/>
  <c r="AT134" i="2"/>
  <c r="L135" i="2"/>
  <c r="F135" i="2"/>
  <c r="AX134" i="2"/>
  <c r="AO132" i="2"/>
  <c r="AM133" i="2"/>
  <c r="AK134" i="2"/>
  <c r="BE134" i="2"/>
  <c r="AN135" i="2"/>
  <c r="AY135" i="2"/>
  <c r="G135" i="2"/>
  <c r="AT135" i="2"/>
  <c r="AT271" i="2"/>
  <c r="Q135" i="2"/>
  <c r="AY133" i="2"/>
  <c r="AS270" i="2"/>
  <c r="AS134" i="2"/>
  <c r="AW134" i="2"/>
  <c r="BA134" i="2"/>
  <c r="AZ135" i="2"/>
  <c r="O135" i="2"/>
  <c r="BE119" i="2" l="1"/>
  <c r="AM111" i="2"/>
  <c r="AT107" i="2"/>
  <c r="AS107" i="2"/>
  <c r="AS114" i="2"/>
  <c r="AJ120" i="2"/>
  <c r="AV114" i="2"/>
  <c r="AL106" i="2"/>
  <c r="BA121" i="2"/>
  <c r="AS113" i="2"/>
  <c r="AO113" i="2"/>
  <c r="BD119" i="2"/>
  <c r="AY109" i="2"/>
  <c r="AV120" i="2"/>
  <c r="BB104" i="2"/>
  <c r="AX119" i="2"/>
  <c r="BA111" i="2"/>
  <c r="AW107" i="2"/>
  <c r="AY117" i="2"/>
  <c r="AK117" i="2"/>
  <c r="AX105" i="2"/>
  <c r="AW105" i="2"/>
  <c r="AK104" i="2"/>
  <c r="AU120" i="2"/>
  <c r="AR108" i="2"/>
  <c r="AQ119" i="2"/>
  <c r="AW115" i="2"/>
  <c r="AQ107" i="2"/>
  <c r="AY118" i="2"/>
  <c r="AK114" i="2"/>
  <c r="BD110" i="2"/>
  <c r="AP110" i="2"/>
  <c r="AP106" i="2"/>
  <c r="AM121" i="2"/>
  <c r="AJ117" i="2"/>
  <c r="BE117" i="2"/>
  <c r="AT113" i="2"/>
  <c r="AJ113" i="2"/>
  <c r="AJ109" i="2"/>
  <c r="AT105" i="2"/>
  <c r="AO105" i="2"/>
  <c r="AS116" i="2"/>
  <c r="AP104" i="2"/>
  <c r="AZ120" i="2"/>
  <c r="AL108" i="2"/>
  <c r="AO104" i="2"/>
  <c r="BA116" i="2"/>
  <c r="AN104" i="2"/>
  <c r="BD116" i="2"/>
  <c r="AV115" i="2"/>
  <c r="AM118" i="2"/>
  <c r="AR114" i="2"/>
  <c r="AT114" i="2"/>
  <c r="AN110" i="2"/>
  <c r="AT110" i="2"/>
  <c r="AP121" i="2"/>
  <c r="AN113" i="2"/>
  <c r="AS105" i="2"/>
  <c r="AO120" i="2"/>
  <c r="AS104" i="2"/>
  <c r="BC119" i="2"/>
  <c r="AQ115" i="2"/>
  <c r="AP111" i="2"/>
  <c r="AM107" i="2"/>
  <c r="AN118" i="2"/>
  <c r="AM114" i="2"/>
  <c r="AX110" i="2"/>
  <c r="AV106" i="2"/>
  <c r="AS121" i="2"/>
  <c r="AW117" i="2"/>
  <c r="AZ113" i="2"/>
  <c r="AZ109" i="2"/>
  <c r="AK105" i="2"/>
  <c r="BE105" i="2"/>
  <c r="AS120" i="2"/>
  <c r="AX108" i="2"/>
  <c r="AQ116" i="2"/>
  <c r="AT112" i="2"/>
  <c r="BC120" i="2"/>
  <c r="AM120" i="2"/>
  <c r="AZ104" i="2"/>
  <c r="AJ111" i="2"/>
  <c r="AN106" i="2"/>
  <c r="AT121" i="2"/>
  <c r="AN120" i="2"/>
  <c r="AW104" i="2"/>
  <c r="AL115" i="2"/>
  <c r="BB115" i="2"/>
  <c r="BD107" i="2"/>
  <c r="AO118" i="2"/>
  <c r="AJ114" i="2"/>
  <c r="BA110" i="2"/>
  <c r="AO121" i="2"/>
  <c r="BE121" i="2"/>
  <c r="BB117" i="2"/>
  <c r="AQ117" i="2"/>
  <c r="BB109" i="2"/>
  <c r="AQ109" i="2"/>
  <c r="AR109" i="2"/>
  <c r="BA105" i="2"/>
  <c r="BA104" i="2"/>
  <c r="AV104" i="2"/>
  <c r="AW114" i="2"/>
  <c r="AL110" i="2"/>
  <c r="BB106" i="2"/>
  <c r="BD121" i="2"/>
  <c r="BC121" i="2"/>
  <c r="AQ113" i="2"/>
  <c r="BE113" i="2"/>
  <c r="BE109" i="2"/>
  <c r="AQ105" i="2"/>
  <c r="AX112" i="2"/>
  <c r="BD104" i="2"/>
  <c r="AY116" i="2"/>
  <c r="BA119" i="2"/>
  <c r="AR115" i="2"/>
  <c r="BC111" i="2"/>
  <c r="AM119" i="2"/>
  <c r="AX111" i="2"/>
  <c r="AN111" i="2"/>
  <c r="AX107" i="2"/>
  <c r="AY107" i="2"/>
  <c r="BA118" i="2"/>
  <c r="AM110" i="2"/>
  <c r="AV105" i="2"/>
  <c r="BA120" i="2"/>
  <c r="AR116" i="2"/>
  <c r="AL107" i="2"/>
  <c r="BC107" i="2"/>
  <c r="BE110" i="2"/>
  <c r="BA106" i="2"/>
  <c r="BA113" i="2"/>
  <c r="AL109" i="2"/>
  <c r="AW120" i="2"/>
  <c r="AM112" i="2"/>
  <c r="BE115" i="2"/>
  <c r="AR112" i="2"/>
  <c r="AN119" i="2"/>
  <c r="AV112" i="2"/>
  <c r="BA115" i="2"/>
  <c r="AP114" i="2"/>
  <c r="BB114" i="2"/>
  <c r="AR110" i="2"/>
  <c r="AM106" i="2"/>
  <c r="AX109" i="2"/>
  <c r="AY105" i="2"/>
  <c r="AR104" i="2"/>
  <c r="AT120" i="2"/>
  <c r="AU121" i="2"/>
  <c r="AL117" i="2"/>
  <c r="AV116" i="2"/>
  <c r="AP113" i="2"/>
  <c r="AJ116" i="2"/>
  <c r="BB120" i="2"/>
  <c r="AR119" i="2"/>
  <c r="AJ119" i="2"/>
  <c r="AL111" i="2"/>
  <c r="AJ118" i="2"/>
  <c r="AK118" i="2"/>
  <c r="AU114" i="2"/>
  <c r="AS110" i="2"/>
  <c r="AR106" i="2"/>
  <c r="AQ106" i="2"/>
  <c r="AX121" i="2"/>
  <c r="AR117" i="2"/>
  <c r="AW113" i="2"/>
  <c r="AY113" i="2"/>
  <c r="AU113" i="2"/>
  <c r="BD109" i="2"/>
  <c r="BC105" i="2"/>
  <c r="BC116" i="2"/>
  <c r="AR120" i="2"/>
  <c r="AQ120" i="2"/>
  <c r="BC104" i="2"/>
  <c r="BD112" i="2"/>
  <c r="BD118" i="2"/>
  <c r="BC118" i="2"/>
  <c r="AQ114" i="2"/>
  <c r="AZ110" i="2"/>
  <c r="BB110" i="2"/>
  <c r="AX106" i="2"/>
  <c r="AY106" i="2"/>
  <c r="AY121" i="2"/>
  <c r="AP117" i="2"/>
  <c r="AV117" i="2"/>
  <c r="BC113" i="2"/>
  <c r="BD113" i="2"/>
  <c r="AP105" i="2"/>
  <c r="AU112" i="2"/>
  <c r="AJ108" i="2"/>
  <c r="BB112" i="2"/>
  <c r="AY108" i="2"/>
  <c r="AS119" i="2"/>
  <c r="AX115" i="2"/>
  <c r="AY115" i="2"/>
  <c r="AU107" i="2"/>
  <c r="AV107" i="2"/>
  <c r="AB348" i="3"/>
  <c r="AB347" i="3"/>
  <c r="AB355" i="3"/>
  <c r="AB391" i="3"/>
  <c r="AB321" i="3"/>
  <c r="AB310" i="3"/>
  <c r="AB327" i="3"/>
  <c r="AB490" i="3"/>
  <c r="AB381" i="3"/>
  <c r="AV118" i="2"/>
  <c r="AS118" i="2"/>
  <c r="BB118" i="2"/>
  <c r="AX114" i="2"/>
  <c r="AY114" i="2"/>
  <c r="AY110" i="2"/>
  <c r="AU110" i="2"/>
  <c r="AQ110" i="2"/>
  <c r="BD106" i="2"/>
  <c r="AU106" i="2"/>
  <c r="AO106" i="2"/>
  <c r="AB368" i="3"/>
  <c r="AB439" i="3"/>
  <c r="AB431" i="3"/>
  <c r="AB435" i="3"/>
  <c r="AB440" i="3"/>
  <c r="AB313" i="3"/>
  <c r="AR121" i="2"/>
  <c r="AK121" i="2"/>
  <c r="AQ121" i="2"/>
  <c r="AX117" i="2"/>
  <c r="AX113" i="2"/>
  <c r="AV113" i="2"/>
  <c r="AR113" i="2"/>
  <c r="AK109" i="2"/>
  <c r="AU105" i="2"/>
  <c r="AK120" i="2"/>
  <c r="AK112" i="2"/>
  <c r="AS112" i="2"/>
  <c r="J360" i="3"/>
  <c r="P360" i="3" s="1"/>
  <c r="AA360" i="3"/>
  <c r="AC360" i="3"/>
  <c r="AD360" i="3" s="1"/>
  <c r="T360" i="3"/>
  <c r="W360" i="3" s="1"/>
  <c r="F360" i="3"/>
  <c r="J424" i="3"/>
  <c r="P424" i="3" s="1"/>
  <c r="AA424" i="3"/>
  <c r="AC424" i="3"/>
  <c r="AD424" i="3" s="1"/>
  <c r="T424" i="3"/>
  <c r="W424" i="3" s="1"/>
  <c r="J488" i="3"/>
  <c r="P488" i="3" s="1"/>
  <c r="AA488" i="3"/>
  <c r="AC488" i="3"/>
  <c r="AD488" i="3" s="1"/>
  <c r="T488" i="3"/>
  <c r="W488" i="3" s="1"/>
  <c r="F488" i="3"/>
  <c r="J357" i="3"/>
  <c r="P357" i="3" s="1"/>
  <c r="L357" i="3" s="1"/>
  <c r="AC357" i="3"/>
  <c r="AD357" i="3" s="1"/>
  <c r="AA357" i="3"/>
  <c r="T357" i="3"/>
  <c r="W357" i="3" s="1"/>
  <c r="J421" i="3"/>
  <c r="P421" i="3" s="1"/>
  <c r="AC421" i="3"/>
  <c r="AD421" i="3" s="1"/>
  <c r="AA421" i="3"/>
  <c r="T421" i="3"/>
  <c r="W421" i="3" s="1"/>
  <c r="F421" i="3"/>
  <c r="J485" i="3"/>
  <c r="P485" i="3" s="1"/>
  <c r="AC485" i="3"/>
  <c r="AD485" i="3" s="1"/>
  <c r="AA485" i="3"/>
  <c r="T485" i="3"/>
  <c r="W485" i="3" s="1"/>
  <c r="F485" i="3"/>
  <c r="J358" i="3"/>
  <c r="P358" i="3" s="1"/>
  <c r="L358" i="3" s="1"/>
  <c r="AC358" i="3"/>
  <c r="AD358" i="3" s="1"/>
  <c r="AA358" i="3"/>
  <c r="T358" i="3"/>
  <c r="W358" i="3" s="1"/>
  <c r="J422" i="3"/>
  <c r="P422" i="3" s="1"/>
  <c r="L422" i="3" s="1"/>
  <c r="AC422" i="3"/>
  <c r="AD422" i="3" s="1"/>
  <c r="AA422" i="3"/>
  <c r="T422" i="3"/>
  <c r="W422" i="3" s="1"/>
  <c r="J486" i="3"/>
  <c r="P486" i="3" s="1"/>
  <c r="L486" i="3" s="1"/>
  <c r="AC486" i="3"/>
  <c r="AD486" i="3" s="1"/>
  <c r="AA486" i="3"/>
  <c r="T486" i="3"/>
  <c r="W486" i="3" s="1"/>
  <c r="J311" i="3"/>
  <c r="P311" i="3" s="1"/>
  <c r="L311" i="3" s="1"/>
  <c r="AA311" i="3"/>
  <c r="AC311" i="3"/>
  <c r="AD311" i="3" s="1"/>
  <c r="T311" i="3"/>
  <c r="W311" i="3" s="1"/>
  <c r="J379" i="3"/>
  <c r="P379" i="3" s="1"/>
  <c r="L379" i="3" s="1"/>
  <c r="AC379" i="3"/>
  <c r="AD379" i="3" s="1"/>
  <c r="AA379" i="3"/>
  <c r="T379" i="3"/>
  <c r="W379" i="3" s="1"/>
  <c r="J431" i="3"/>
  <c r="P431" i="3" s="1"/>
  <c r="L431" i="3" s="1"/>
  <c r="AA431" i="3"/>
  <c r="AC431" i="3"/>
  <c r="AD431" i="3" s="1"/>
  <c r="T431" i="3"/>
  <c r="W431" i="3" s="1"/>
  <c r="F431" i="3"/>
  <c r="AJ112" i="2"/>
  <c r="AQ112" i="2"/>
  <c r="AT108" i="2"/>
  <c r="AO108" i="2"/>
  <c r="AW119" i="2"/>
  <c r="AZ115" i="2"/>
  <c r="AM115" i="2"/>
  <c r="AO111" i="2"/>
  <c r="AZ107" i="2"/>
  <c r="BA107" i="2"/>
  <c r="AB341" i="3"/>
  <c r="AB452" i="3"/>
  <c r="AB364" i="3"/>
  <c r="AB378" i="3"/>
  <c r="AB319" i="3"/>
  <c r="L360" i="3"/>
  <c r="AB360" i="3"/>
  <c r="AB438" i="3"/>
  <c r="AV110" i="2"/>
  <c r="AW110" i="2"/>
  <c r="AS106" i="2"/>
  <c r="AB460" i="3"/>
  <c r="AB481" i="3"/>
  <c r="AB473" i="3"/>
  <c r="AV121" i="2"/>
  <c r="BD117" i="2"/>
  <c r="AL113" i="2"/>
  <c r="AL105" i="2"/>
  <c r="BB105" i="2"/>
  <c r="BD105" i="2"/>
  <c r="BA112" i="2"/>
  <c r="BC108" i="2"/>
  <c r="AW116" i="2"/>
  <c r="AY112" i="2"/>
  <c r="AY104" i="2"/>
  <c r="J332" i="3"/>
  <c r="P332" i="3" s="1"/>
  <c r="L332" i="3" s="1"/>
  <c r="AC332" i="3"/>
  <c r="AD332" i="3" s="1"/>
  <c r="AA332" i="3"/>
  <c r="T332" i="3"/>
  <c r="W332" i="3" s="1"/>
  <c r="J396" i="3"/>
  <c r="P396" i="3" s="1"/>
  <c r="L396" i="3" s="1"/>
  <c r="AA396" i="3"/>
  <c r="AC396" i="3"/>
  <c r="AD396" i="3" s="1"/>
  <c r="T396" i="3"/>
  <c r="W396" i="3" s="1"/>
  <c r="J460" i="3"/>
  <c r="P460" i="3" s="1"/>
  <c r="L460" i="3" s="1"/>
  <c r="AA460" i="3"/>
  <c r="AC460" i="3"/>
  <c r="AD460" i="3" s="1"/>
  <c r="T460" i="3"/>
  <c r="W460" i="3" s="1"/>
  <c r="F460" i="3"/>
  <c r="J329" i="3"/>
  <c r="P329" i="3" s="1"/>
  <c r="AC329" i="3"/>
  <c r="AD329" i="3" s="1"/>
  <c r="AA329" i="3"/>
  <c r="T329" i="3"/>
  <c r="W329" i="3" s="1"/>
  <c r="F329" i="3"/>
  <c r="J393" i="3"/>
  <c r="P393" i="3" s="1"/>
  <c r="AA393" i="3"/>
  <c r="AC393" i="3"/>
  <c r="AD393" i="3" s="1"/>
  <c r="T393" i="3"/>
  <c r="W393" i="3" s="1"/>
  <c r="F393" i="3"/>
  <c r="J457" i="3"/>
  <c r="P457" i="3" s="1"/>
  <c r="L457" i="3" s="1"/>
  <c r="AA457" i="3"/>
  <c r="AC457" i="3"/>
  <c r="AD457" i="3" s="1"/>
  <c r="T457" i="3"/>
  <c r="W457" i="3" s="1"/>
  <c r="J330" i="3"/>
  <c r="P330" i="3" s="1"/>
  <c r="L330" i="3" s="1"/>
  <c r="AA330" i="3"/>
  <c r="AC330" i="3"/>
  <c r="AD330" i="3" s="1"/>
  <c r="T330" i="3"/>
  <c r="W330" i="3" s="1"/>
  <c r="J394" i="3"/>
  <c r="P394" i="3" s="1"/>
  <c r="L394" i="3" s="1"/>
  <c r="AA394" i="3"/>
  <c r="AC394" i="3"/>
  <c r="AD394" i="3" s="1"/>
  <c r="T394" i="3"/>
  <c r="W394" i="3" s="1"/>
  <c r="J458" i="3"/>
  <c r="P458" i="3" s="1"/>
  <c r="AA458" i="3"/>
  <c r="AC458" i="3"/>
  <c r="AD458" i="3" s="1"/>
  <c r="T458" i="3"/>
  <c r="W458" i="3" s="1"/>
  <c r="F458" i="3"/>
  <c r="J403" i="3"/>
  <c r="P403" i="3" s="1"/>
  <c r="L403" i="3" s="1"/>
  <c r="AA403" i="3"/>
  <c r="AC403" i="3"/>
  <c r="AD403" i="3" s="1"/>
  <c r="T403" i="3"/>
  <c r="W403" i="3" s="1"/>
  <c r="F403" i="3"/>
  <c r="J455" i="3"/>
  <c r="P455" i="3" s="1"/>
  <c r="AC455" i="3"/>
  <c r="AD455" i="3" s="1"/>
  <c r="AA455" i="3"/>
  <c r="T455" i="3"/>
  <c r="W455" i="3" s="1"/>
  <c r="F455" i="3"/>
  <c r="J383" i="3"/>
  <c r="P383" i="3" s="1"/>
  <c r="L383" i="3" s="1"/>
  <c r="AA383" i="3"/>
  <c r="AC383" i="3"/>
  <c r="AD383" i="3" s="1"/>
  <c r="T383" i="3"/>
  <c r="W383" i="3" s="1"/>
  <c r="F383" i="3"/>
  <c r="AP120" i="2"/>
  <c r="AL119" i="2"/>
  <c r="AO119" i="2"/>
  <c r="AK119" i="2"/>
  <c r="AP115" i="2"/>
  <c r="AJ115" i="2"/>
  <c r="AQ111" i="2"/>
  <c r="BE107" i="2"/>
  <c r="AN107" i="2"/>
  <c r="AB424" i="3"/>
  <c r="L424" i="3"/>
  <c r="AB433" i="3"/>
  <c r="AB482" i="3"/>
  <c r="AB329" i="3"/>
  <c r="L329" i="3"/>
  <c r="AB446" i="3"/>
  <c r="AB496" i="3"/>
  <c r="AB498" i="3"/>
  <c r="AB443" i="3"/>
  <c r="AT118" i="2"/>
  <c r="BD114" i="2"/>
  <c r="BA114" i="2"/>
  <c r="AO114" i="2"/>
  <c r="AO110" i="2"/>
  <c r="AK106" i="2"/>
  <c r="AB478" i="3"/>
  <c r="AB330" i="3"/>
  <c r="AB322" i="3"/>
  <c r="AB429" i="3"/>
  <c r="AZ121" i="2"/>
  <c r="AL121" i="2"/>
  <c r="AN117" i="2"/>
  <c r="AV109" i="2"/>
  <c r="AM105" i="2"/>
  <c r="AN105" i="2"/>
  <c r="BD120" i="2"/>
  <c r="AT104" i="2"/>
  <c r="BA108" i="2"/>
  <c r="J320" i="3"/>
  <c r="P320" i="3" s="1"/>
  <c r="AA320" i="3"/>
  <c r="AC320" i="3"/>
  <c r="AD320" i="3" s="1"/>
  <c r="T320" i="3"/>
  <c r="W320" i="3" s="1"/>
  <c r="F320" i="3"/>
  <c r="J384" i="3"/>
  <c r="P384" i="3" s="1"/>
  <c r="AA384" i="3"/>
  <c r="AC384" i="3"/>
  <c r="AD384" i="3" s="1"/>
  <c r="T384" i="3"/>
  <c r="W384" i="3" s="1"/>
  <c r="F384" i="3"/>
  <c r="J448" i="3"/>
  <c r="P448" i="3" s="1"/>
  <c r="L448" i="3" s="1"/>
  <c r="AA448" i="3"/>
  <c r="AC448" i="3"/>
  <c r="AD448" i="3" s="1"/>
  <c r="T448" i="3"/>
  <c r="W448" i="3" s="1"/>
  <c r="J317" i="3"/>
  <c r="P317" i="3" s="1"/>
  <c r="L317" i="3" s="1"/>
  <c r="AA317" i="3"/>
  <c r="AC317" i="3"/>
  <c r="AD317" i="3" s="1"/>
  <c r="T317" i="3"/>
  <c r="W317" i="3" s="1"/>
  <c r="J381" i="3"/>
  <c r="P381" i="3" s="1"/>
  <c r="L381" i="3" s="1"/>
  <c r="AA381" i="3"/>
  <c r="AC381" i="3"/>
  <c r="AD381" i="3" s="1"/>
  <c r="T381" i="3"/>
  <c r="W381" i="3" s="1"/>
  <c r="J445" i="3"/>
  <c r="P445" i="3" s="1"/>
  <c r="AA445" i="3"/>
  <c r="AC445" i="3"/>
  <c r="AD445" i="3" s="1"/>
  <c r="T445" i="3"/>
  <c r="W445" i="3" s="1"/>
  <c r="J318" i="3"/>
  <c r="P318" i="3" s="1"/>
  <c r="AA318" i="3"/>
  <c r="AC318" i="3"/>
  <c r="AD318" i="3" s="1"/>
  <c r="T318" i="3"/>
  <c r="W318" i="3" s="1"/>
  <c r="F318" i="3"/>
  <c r="J382" i="3"/>
  <c r="P382" i="3" s="1"/>
  <c r="L382" i="3" s="1"/>
  <c r="AA382" i="3"/>
  <c r="AC382" i="3"/>
  <c r="AD382" i="3" s="1"/>
  <c r="T382" i="3"/>
  <c r="W382" i="3" s="1"/>
  <c r="J446" i="3"/>
  <c r="P446" i="3" s="1"/>
  <c r="L446" i="3" s="1"/>
  <c r="AC446" i="3"/>
  <c r="AD446" i="3" s="1"/>
  <c r="AA446" i="3"/>
  <c r="T446" i="3"/>
  <c r="W446" i="3" s="1"/>
  <c r="F446" i="3"/>
  <c r="J355" i="3"/>
  <c r="P355" i="3" s="1"/>
  <c r="L355" i="3" s="1"/>
  <c r="AC355" i="3"/>
  <c r="AD355" i="3" s="1"/>
  <c r="AA355" i="3"/>
  <c r="T355" i="3"/>
  <c r="W355" i="3" s="1"/>
  <c r="F355" i="3"/>
  <c r="J407" i="3"/>
  <c r="P407" i="3" s="1"/>
  <c r="L407" i="3" s="1"/>
  <c r="AA407" i="3"/>
  <c r="AC407" i="3"/>
  <c r="AD407" i="3" s="1"/>
  <c r="T407" i="3"/>
  <c r="W407" i="3" s="1"/>
  <c r="F407" i="3"/>
  <c r="J475" i="3"/>
  <c r="P475" i="3" s="1"/>
  <c r="L475" i="3" s="1"/>
  <c r="AA475" i="3"/>
  <c r="AC475" i="3"/>
  <c r="AD475" i="3" s="1"/>
  <c r="T475" i="3"/>
  <c r="W475" i="3" s="1"/>
  <c r="J479" i="3"/>
  <c r="P479" i="3" s="1"/>
  <c r="L479" i="3" s="1"/>
  <c r="AA479" i="3"/>
  <c r="AC479" i="3"/>
  <c r="AD479" i="3" s="1"/>
  <c r="T479" i="3"/>
  <c r="W479" i="3" s="1"/>
  <c r="F479" i="3"/>
  <c r="AZ116" i="2"/>
  <c r="AZ119" i="2"/>
  <c r="AO115" i="2"/>
  <c r="AT111" i="2"/>
  <c r="BD111" i="2"/>
  <c r="AO107" i="2"/>
  <c r="AB489" i="3"/>
  <c r="AB497" i="3"/>
  <c r="AB317" i="3"/>
  <c r="AB390" i="3"/>
  <c r="AB483" i="3"/>
  <c r="AB426" i="3"/>
  <c r="AB326" i="3"/>
  <c r="AB336" i="3"/>
  <c r="AW118" i="2"/>
  <c r="BC110" i="2"/>
  <c r="AJ106" i="2"/>
  <c r="AZ106" i="2"/>
  <c r="BC106" i="2"/>
  <c r="BE106" i="2"/>
  <c r="AB353" i="3"/>
  <c r="AB415" i="3"/>
  <c r="AB407" i="3"/>
  <c r="AW121" i="2"/>
  <c r="AT117" i="2"/>
  <c r="BA117" i="2"/>
  <c r="BC117" i="2"/>
  <c r="AM113" i="2"/>
  <c r="AT109" i="2"/>
  <c r="AR105" i="2"/>
  <c r="BE120" i="2"/>
  <c r="AP112" i="2"/>
  <c r="AS108" i="2"/>
  <c r="AU108" i="2"/>
  <c r="J356" i="3"/>
  <c r="P356" i="3" s="1"/>
  <c r="AC356" i="3"/>
  <c r="AD356" i="3" s="1"/>
  <c r="AA356" i="3"/>
  <c r="T356" i="3"/>
  <c r="W356" i="3" s="1"/>
  <c r="F356" i="3"/>
  <c r="J420" i="3"/>
  <c r="P420" i="3" s="1"/>
  <c r="L420" i="3" s="1"/>
  <c r="AC420" i="3"/>
  <c r="AD420" i="3" s="1"/>
  <c r="AA420" i="3"/>
  <c r="T420" i="3"/>
  <c r="W420" i="3" s="1"/>
  <c r="J484" i="3"/>
  <c r="P484" i="3" s="1"/>
  <c r="L484" i="3" s="1"/>
  <c r="AA484" i="3"/>
  <c r="AC484" i="3"/>
  <c r="AD484" i="3" s="1"/>
  <c r="T484" i="3"/>
  <c r="W484" i="3" s="1"/>
  <c r="J353" i="3"/>
  <c r="P353" i="3" s="1"/>
  <c r="L353" i="3" s="1"/>
  <c r="AA353" i="3"/>
  <c r="AC353" i="3"/>
  <c r="AD353" i="3" s="1"/>
  <c r="T353" i="3"/>
  <c r="W353" i="3" s="1"/>
  <c r="J417" i="3"/>
  <c r="P417" i="3" s="1"/>
  <c r="L417" i="3" s="1"/>
  <c r="AA417" i="3"/>
  <c r="AC417" i="3"/>
  <c r="AD417" i="3" s="1"/>
  <c r="T417" i="3"/>
  <c r="W417" i="3" s="1"/>
  <c r="F417" i="3"/>
  <c r="J481" i="3"/>
  <c r="P481" i="3" s="1"/>
  <c r="L481" i="3" s="1"/>
  <c r="AA481" i="3"/>
  <c r="AC481" i="3"/>
  <c r="AD481" i="3" s="1"/>
  <c r="T481" i="3"/>
  <c r="W481" i="3" s="1"/>
  <c r="J354" i="3"/>
  <c r="P354" i="3" s="1"/>
  <c r="L354" i="3" s="1"/>
  <c r="AA354" i="3"/>
  <c r="AC354" i="3"/>
  <c r="AD354" i="3" s="1"/>
  <c r="T354" i="3"/>
  <c r="W354" i="3" s="1"/>
  <c r="J418" i="3"/>
  <c r="P418" i="3" s="1"/>
  <c r="L418" i="3" s="1"/>
  <c r="AC418" i="3"/>
  <c r="AD418" i="3" s="1"/>
  <c r="AA418" i="3"/>
  <c r="T418" i="3"/>
  <c r="W418" i="3" s="1"/>
  <c r="J482" i="3"/>
  <c r="P482" i="3" s="1"/>
  <c r="L482" i="3" s="1"/>
  <c r="AC482" i="3"/>
  <c r="AD482" i="3" s="1"/>
  <c r="AA482" i="3"/>
  <c r="T482" i="3"/>
  <c r="W482" i="3" s="1"/>
  <c r="F482" i="3"/>
  <c r="J499" i="3"/>
  <c r="P499" i="3" s="1"/>
  <c r="L499" i="3" s="1"/>
  <c r="AC499" i="3"/>
  <c r="AD499" i="3" s="1"/>
  <c r="AA499" i="3"/>
  <c r="T499" i="3"/>
  <c r="W499" i="3" s="1"/>
  <c r="F499" i="3"/>
  <c r="J363" i="3"/>
  <c r="P363" i="3" s="1"/>
  <c r="L363" i="3" s="1"/>
  <c r="AC363" i="3"/>
  <c r="AD363" i="3" s="1"/>
  <c r="AA363" i="3"/>
  <c r="T363" i="3"/>
  <c r="W363" i="3" s="1"/>
  <c r="F363" i="3"/>
  <c r="AN108" i="2"/>
  <c r="AW112" i="2"/>
  <c r="BC115" i="2"/>
  <c r="AB359" i="3"/>
  <c r="AB367" i="3"/>
  <c r="AB436" i="3"/>
  <c r="AB479" i="3"/>
  <c r="AB459" i="3"/>
  <c r="AB434" i="3"/>
  <c r="AB404" i="3"/>
  <c r="AB461" i="3"/>
  <c r="AB441" i="3"/>
  <c r="AB396" i="3"/>
  <c r="AB421" i="3"/>
  <c r="L421" i="3"/>
  <c r="AB373" i="3"/>
  <c r="AB309" i="3"/>
  <c r="AB374" i="3"/>
  <c r="AB363" i="3"/>
  <c r="AM117" i="2"/>
  <c r="AM108" i="2"/>
  <c r="BB108" i="2"/>
  <c r="BE104" i="2"/>
  <c r="AU116" i="2"/>
  <c r="J376" i="3"/>
  <c r="P376" i="3" s="1"/>
  <c r="AC376" i="3"/>
  <c r="AD376" i="3" s="1"/>
  <c r="AA376" i="3"/>
  <c r="T376" i="3"/>
  <c r="W376" i="3" s="1"/>
  <c r="J440" i="3"/>
  <c r="P440" i="3" s="1"/>
  <c r="L440" i="3" s="1"/>
  <c r="AA440" i="3"/>
  <c r="AC440" i="3"/>
  <c r="AD440" i="3" s="1"/>
  <c r="T440" i="3"/>
  <c r="W440" i="3" s="1"/>
  <c r="J309" i="3"/>
  <c r="P309" i="3" s="1"/>
  <c r="L309" i="3" s="1"/>
  <c r="AC309" i="3"/>
  <c r="AD309" i="3" s="1"/>
  <c r="AA309" i="3"/>
  <c r="T309" i="3"/>
  <c r="W309" i="3" s="1"/>
  <c r="J373" i="3"/>
  <c r="P373" i="3" s="1"/>
  <c r="L373" i="3" s="1"/>
  <c r="AA373" i="3"/>
  <c r="AC373" i="3"/>
  <c r="AD373" i="3" s="1"/>
  <c r="T373" i="3"/>
  <c r="W373" i="3" s="1"/>
  <c r="J437" i="3"/>
  <c r="P437" i="3" s="1"/>
  <c r="L437" i="3" s="1"/>
  <c r="AC437" i="3"/>
  <c r="AD437" i="3" s="1"/>
  <c r="AA437" i="3"/>
  <c r="T437" i="3"/>
  <c r="W437" i="3" s="1"/>
  <c r="F437" i="3"/>
  <c r="J310" i="3"/>
  <c r="P310" i="3" s="1"/>
  <c r="L310" i="3" s="1"/>
  <c r="AA310" i="3"/>
  <c r="AC310" i="3"/>
  <c r="AD310" i="3" s="1"/>
  <c r="T310" i="3"/>
  <c r="W310" i="3" s="1"/>
  <c r="F310" i="3"/>
  <c r="J374" i="3"/>
  <c r="P374" i="3" s="1"/>
  <c r="L374" i="3" s="1"/>
  <c r="AC374" i="3"/>
  <c r="AD374" i="3" s="1"/>
  <c r="AA374" i="3"/>
  <c r="T374" i="3"/>
  <c r="W374" i="3" s="1"/>
  <c r="J438" i="3"/>
  <c r="P438" i="3" s="1"/>
  <c r="L438" i="3" s="1"/>
  <c r="AA438" i="3"/>
  <c r="AC438" i="3"/>
  <c r="AD438" i="3" s="1"/>
  <c r="T438" i="3"/>
  <c r="W438" i="3" s="1"/>
  <c r="J323" i="3"/>
  <c r="P323" i="3" s="1"/>
  <c r="L323" i="3" s="1"/>
  <c r="AA323" i="3"/>
  <c r="AC323" i="3"/>
  <c r="AD323" i="3" s="1"/>
  <c r="T323" i="3"/>
  <c r="W323" i="3" s="1"/>
  <c r="J375" i="3"/>
  <c r="P375" i="3" s="1"/>
  <c r="AC375" i="3"/>
  <c r="AD375" i="3" s="1"/>
  <c r="AA375" i="3"/>
  <c r="T375" i="3"/>
  <c r="W375" i="3" s="1"/>
  <c r="F375" i="3"/>
  <c r="J443" i="3"/>
  <c r="P443" i="3" s="1"/>
  <c r="L443" i="3" s="1"/>
  <c r="AA443" i="3"/>
  <c r="AC443" i="3"/>
  <c r="AD443" i="3" s="1"/>
  <c r="T443" i="3"/>
  <c r="W443" i="3" s="1"/>
  <c r="AT116" i="2"/>
  <c r="AO116" i="2"/>
  <c r="AB411" i="3"/>
  <c r="AB419" i="3"/>
  <c r="AB457" i="3"/>
  <c r="AB456" i="3"/>
  <c r="AB388" i="3"/>
  <c r="AB472" i="3"/>
  <c r="AB464" i="3"/>
  <c r="AB469" i="3"/>
  <c r="AB406" i="3"/>
  <c r="AB398" i="3"/>
  <c r="J348" i="3"/>
  <c r="P348" i="3" s="1"/>
  <c r="L348" i="3" s="1"/>
  <c r="AA348" i="3"/>
  <c r="AC348" i="3"/>
  <c r="AD348" i="3" s="1"/>
  <c r="T348" i="3"/>
  <c r="W348" i="3" s="1"/>
  <c r="F348" i="3"/>
  <c r="J412" i="3"/>
  <c r="P412" i="3" s="1"/>
  <c r="L412" i="3" s="1"/>
  <c r="AC412" i="3"/>
  <c r="AD412" i="3" s="1"/>
  <c r="AA412" i="3"/>
  <c r="T412" i="3"/>
  <c r="W412" i="3" s="1"/>
  <c r="J476" i="3"/>
  <c r="P476" i="3" s="1"/>
  <c r="L476" i="3" s="1"/>
  <c r="AA476" i="3"/>
  <c r="AC476" i="3"/>
  <c r="AD476" i="3" s="1"/>
  <c r="T476" i="3"/>
  <c r="W476" i="3" s="1"/>
  <c r="J345" i="3"/>
  <c r="P345" i="3" s="1"/>
  <c r="L345" i="3" s="1"/>
  <c r="AA345" i="3"/>
  <c r="AC345" i="3"/>
  <c r="AD345" i="3" s="1"/>
  <c r="T345" i="3"/>
  <c r="W345" i="3" s="1"/>
  <c r="J409" i="3"/>
  <c r="P409" i="3" s="1"/>
  <c r="L409" i="3" s="1"/>
  <c r="AC409" i="3"/>
  <c r="AD409" i="3" s="1"/>
  <c r="AA409" i="3"/>
  <c r="T409" i="3"/>
  <c r="W409" i="3" s="1"/>
  <c r="J473" i="3"/>
  <c r="P473" i="3" s="1"/>
  <c r="L473" i="3" s="1"/>
  <c r="AC473" i="3"/>
  <c r="AD473" i="3" s="1"/>
  <c r="AA473" i="3"/>
  <c r="T473" i="3"/>
  <c r="W473" i="3" s="1"/>
  <c r="F473" i="3"/>
  <c r="J346" i="3"/>
  <c r="P346" i="3" s="1"/>
  <c r="AA346" i="3"/>
  <c r="AC346" i="3"/>
  <c r="AD346" i="3" s="1"/>
  <c r="T346" i="3"/>
  <c r="W346" i="3" s="1"/>
  <c r="F346" i="3"/>
  <c r="J410" i="3"/>
  <c r="P410" i="3" s="1"/>
  <c r="AA410" i="3"/>
  <c r="AC410" i="3"/>
  <c r="AD410" i="3" s="1"/>
  <c r="T410" i="3"/>
  <c r="W410" i="3" s="1"/>
  <c r="J474" i="3"/>
  <c r="P474" i="3" s="1"/>
  <c r="L474" i="3" s="1"/>
  <c r="AA474" i="3"/>
  <c r="AC474" i="3"/>
  <c r="AD474" i="3" s="1"/>
  <c r="T474" i="3"/>
  <c r="W474" i="3" s="1"/>
  <c r="F474" i="3"/>
  <c r="J467" i="3"/>
  <c r="P467" i="3" s="1"/>
  <c r="L467" i="3" s="1"/>
  <c r="AA467" i="3"/>
  <c r="AC467" i="3"/>
  <c r="AD467" i="3" s="1"/>
  <c r="T467" i="3"/>
  <c r="W467" i="3" s="1"/>
  <c r="J331" i="3"/>
  <c r="P331" i="3" s="1"/>
  <c r="AA331" i="3"/>
  <c r="AC331" i="3"/>
  <c r="AD331" i="3" s="1"/>
  <c r="T331" i="3"/>
  <c r="W331" i="3" s="1"/>
  <c r="J463" i="3"/>
  <c r="P463" i="3" s="1"/>
  <c r="AA463" i="3"/>
  <c r="AC463" i="3"/>
  <c r="AD463" i="3" s="1"/>
  <c r="T463" i="3"/>
  <c r="W463" i="3" s="1"/>
  <c r="J415" i="3"/>
  <c r="P415" i="3" s="1"/>
  <c r="L415" i="3" s="1"/>
  <c r="AC415" i="3"/>
  <c r="AD415" i="3" s="1"/>
  <c r="AA415" i="3"/>
  <c r="T415" i="3"/>
  <c r="W415" i="3" s="1"/>
  <c r="F415" i="3"/>
  <c r="AB494" i="3"/>
  <c r="AB357" i="3"/>
  <c r="AB467" i="3"/>
  <c r="AB379" i="3"/>
  <c r="AB328" i="3"/>
  <c r="AB417" i="3"/>
  <c r="AB315" i="3"/>
  <c r="AB449" i="3"/>
  <c r="AB499" i="3"/>
  <c r="AB474" i="3"/>
  <c r="AB458" i="3"/>
  <c r="L458" i="3"/>
  <c r="J336" i="3"/>
  <c r="P336" i="3" s="1"/>
  <c r="L336" i="3" s="1"/>
  <c r="AA336" i="3"/>
  <c r="AC336" i="3"/>
  <c r="AD336" i="3" s="1"/>
  <c r="T336" i="3"/>
  <c r="W336" i="3" s="1"/>
  <c r="F336" i="3"/>
  <c r="J400" i="3"/>
  <c r="P400" i="3" s="1"/>
  <c r="L400" i="3" s="1"/>
  <c r="AC400" i="3"/>
  <c r="AD400" i="3" s="1"/>
  <c r="AA400" i="3"/>
  <c r="T400" i="3"/>
  <c r="W400" i="3" s="1"/>
  <c r="J464" i="3"/>
  <c r="P464" i="3" s="1"/>
  <c r="L464" i="3" s="1"/>
  <c r="AA464" i="3"/>
  <c r="AC464" i="3"/>
  <c r="AD464" i="3" s="1"/>
  <c r="T464" i="3"/>
  <c r="W464" i="3" s="1"/>
  <c r="F464" i="3"/>
  <c r="J333" i="3"/>
  <c r="P333" i="3" s="1"/>
  <c r="L333" i="3" s="1"/>
  <c r="AA333" i="3"/>
  <c r="AC333" i="3"/>
  <c r="AD333" i="3" s="1"/>
  <c r="T333" i="3"/>
  <c r="W333" i="3" s="1"/>
  <c r="F333" i="3"/>
  <c r="J397" i="3"/>
  <c r="P397" i="3" s="1"/>
  <c r="L397" i="3" s="1"/>
  <c r="AA397" i="3"/>
  <c r="AC397" i="3"/>
  <c r="AD397" i="3" s="1"/>
  <c r="T397" i="3"/>
  <c r="W397" i="3" s="1"/>
  <c r="J461" i="3"/>
  <c r="P461" i="3" s="1"/>
  <c r="L461" i="3" s="1"/>
  <c r="AC461" i="3"/>
  <c r="AD461" i="3" s="1"/>
  <c r="AA461" i="3"/>
  <c r="T461" i="3"/>
  <c r="W461" i="3" s="1"/>
  <c r="F461" i="3"/>
  <c r="J334" i="3"/>
  <c r="P334" i="3" s="1"/>
  <c r="AC334" i="3"/>
  <c r="AD334" i="3" s="1"/>
  <c r="AA334" i="3"/>
  <c r="T334" i="3"/>
  <c r="W334" i="3" s="1"/>
  <c r="F334" i="3"/>
  <c r="J398" i="3"/>
  <c r="P398" i="3" s="1"/>
  <c r="L398" i="3" s="1"/>
  <c r="AC398" i="3"/>
  <c r="AD398" i="3" s="1"/>
  <c r="AA398" i="3"/>
  <c r="T398" i="3"/>
  <c r="W398" i="3" s="1"/>
  <c r="F398" i="3"/>
  <c r="J462" i="3"/>
  <c r="P462" i="3" s="1"/>
  <c r="L462" i="3" s="1"/>
  <c r="AC462" i="3"/>
  <c r="AD462" i="3" s="1"/>
  <c r="AA462" i="3"/>
  <c r="T462" i="3"/>
  <c r="W462" i="3" s="1"/>
  <c r="F462" i="3"/>
  <c r="J419" i="3"/>
  <c r="P419" i="3" s="1"/>
  <c r="L419" i="3" s="1"/>
  <c r="AA419" i="3"/>
  <c r="AC419" i="3"/>
  <c r="AD419" i="3" s="1"/>
  <c r="T419" i="3"/>
  <c r="W419" i="3" s="1"/>
  <c r="J471" i="3"/>
  <c r="P471" i="3" s="1"/>
  <c r="L471" i="3" s="1"/>
  <c r="AA471" i="3"/>
  <c r="AC471" i="3"/>
  <c r="AD471" i="3" s="1"/>
  <c r="T471" i="3"/>
  <c r="W471" i="3" s="1"/>
  <c r="F471" i="3"/>
  <c r="J447" i="3"/>
  <c r="P447" i="3" s="1"/>
  <c r="L447" i="3" s="1"/>
  <c r="AC447" i="3"/>
  <c r="AD447" i="3" s="1"/>
  <c r="AA447" i="3"/>
  <c r="T447" i="3"/>
  <c r="W447" i="3" s="1"/>
  <c r="AZ111" i="2"/>
  <c r="AV111" i="2"/>
  <c r="AR107" i="2"/>
  <c r="AB340" i="3"/>
  <c r="AB356" i="3"/>
  <c r="L356" i="3"/>
  <c r="AB333" i="3"/>
  <c r="AB492" i="3"/>
  <c r="AB470" i="3"/>
  <c r="AB475" i="3"/>
  <c r="AB450" i="3"/>
  <c r="AB354" i="3"/>
  <c r="AR118" i="2"/>
  <c r="AU118" i="2"/>
  <c r="AB403" i="3"/>
  <c r="AB395" i="3"/>
  <c r="AB369" i="3"/>
  <c r="BA109" i="2"/>
  <c r="J372" i="3"/>
  <c r="P372" i="3" s="1"/>
  <c r="L372" i="3" s="1"/>
  <c r="AA372" i="3"/>
  <c r="AC372" i="3"/>
  <c r="AD372" i="3" s="1"/>
  <c r="T372" i="3"/>
  <c r="W372" i="3" s="1"/>
  <c r="J436" i="3"/>
  <c r="P436" i="3" s="1"/>
  <c r="L436" i="3" s="1"/>
  <c r="AA436" i="3"/>
  <c r="AC436" i="3"/>
  <c r="AD436" i="3" s="1"/>
  <c r="T436" i="3"/>
  <c r="W436" i="3" s="1"/>
  <c r="J500" i="3"/>
  <c r="P500" i="3" s="1"/>
  <c r="L500" i="3" s="1"/>
  <c r="AC500" i="3"/>
  <c r="AD500" i="3" s="1"/>
  <c r="AA500" i="3"/>
  <c r="T500" i="3"/>
  <c r="W500" i="3" s="1"/>
  <c r="J369" i="3"/>
  <c r="P369" i="3" s="1"/>
  <c r="L369" i="3" s="1"/>
  <c r="AA369" i="3"/>
  <c r="AC369" i="3"/>
  <c r="AD369" i="3" s="1"/>
  <c r="T369" i="3"/>
  <c r="W369" i="3" s="1"/>
  <c r="J433" i="3"/>
  <c r="P433" i="3" s="1"/>
  <c r="L433" i="3" s="1"/>
  <c r="AC433" i="3"/>
  <c r="AD433" i="3" s="1"/>
  <c r="AA433" i="3"/>
  <c r="T433" i="3"/>
  <c r="W433" i="3" s="1"/>
  <c r="J497" i="3"/>
  <c r="P497" i="3" s="1"/>
  <c r="L497" i="3" s="1"/>
  <c r="AA497" i="3"/>
  <c r="AC497" i="3"/>
  <c r="AD497" i="3" s="1"/>
  <c r="T497" i="3"/>
  <c r="W497" i="3" s="1"/>
  <c r="F497" i="3"/>
  <c r="J370" i="3"/>
  <c r="P370" i="3" s="1"/>
  <c r="L370" i="3" s="1"/>
  <c r="AA370" i="3"/>
  <c r="AC370" i="3"/>
  <c r="AD370" i="3" s="1"/>
  <c r="T370" i="3"/>
  <c r="W370" i="3" s="1"/>
  <c r="J434" i="3"/>
  <c r="P434" i="3" s="1"/>
  <c r="L434" i="3" s="1"/>
  <c r="AA434" i="3"/>
  <c r="AC434" i="3"/>
  <c r="AD434" i="3" s="1"/>
  <c r="T434" i="3"/>
  <c r="W434" i="3" s="1"/>
  <c r="J498" i="3"/>
  <c r="P498" i="3" s="1"/>
  <c r="L498" i="3" s="1"/>
  <c r="AC498" i="3"/>
  <c r="AD498" i="3" s="1"/>
  <c r="AA498" i="3"/>
  <c r="T498" i="3"/>
  <c r="W498" i="3" s="1"/>
  <c r="J359" i="3"/>
  <c r="P359" i="3" s="1"/>
  <c r="L359" i="3" s="1"/>
  <c r="AC359" i="3"/>
  <c r="AD359" i="3" s="1"/>
  <c r="AA359" i="3"/>
  <c r="T359" i="3"/>
  <c r="W359" i="3" s="1"/>
  <c r="J427" i="3"/>
  <c r="P427" i="3" s="1"/>
  <c r="L427" i="3" s="1"/>
  <c r="AC427" i="3"/>
  <c r="AD427" i="3" s="1"/>
  <c r="AA427" i="3"/>
  <c r="T427" i="3"/>
  <c r="W427" i="3" s="1"/>
  <c r="F427" i="3"/>
  <c r="AB448" i="3"/>
  <c r="AB476" i="3"/>
  <c r="AB332" i="3"/>
  <c r="AB399" i="3"/>
  <c r="AB493" i="3"/>
  <c r="AB320" i="3"/>
  <c r="L320" i="3"/>
  <c r="AB335" i="3"/>
  <c r="AB488" i="3"/>
  <c r="L488" i="3"/>
  <c r="AB349" i="3"/>
  <c r="AB351" i="3"/>
  <c r="AB343" i="3"/>
  <c r="AB437" i="3"/>
  <c r="AB428" i="3"/>
  <c r="AB500" i="3"/>
  <c r="J328" i="3"/>
  <c r="P328" i="3" s="1"/>
  <c r="L328" i="3" s="1"/>
  <c r="AC328" i="3"/>
  <c r="AD328" i="3" s="1"/>
  <c r="AA328" i="3"/>
  <c r="T328" i="3"/>
  <c r="W328" i="3" s="1"/>
  <c r="J392" i="3"/>
  <c r="P392" i="3" s="1"/>
  <c r="L392" i="3" s="1"/>
  <c r="AC392" i="3"/>
  <c r="AD392" i="3" s="1"/>
  <c r="AA392" i="3"/>
  <c r="T392" i="3"/>
  <c r="W392" i="3" s="1"/>
  <c r="J456" i="3"/>
  <c r="P456" i="3" s="1"/>
  <c r="L456" i="3" s="1"/>
  <c r="AA456" i="3"/>
  <c r="AC456" i="3"/>
  <c r="AD456" i="3" s="1"/>
  <c r="T456" i="3"/>
  <c r="W456" i="3" s="1"/>
  <c r="F456" i="3"/>
  <c r="J325" i="3"/>
  <c r="P325" i="3" s="1"/>
  <c r="L325" i="3" s="1"/>
  <c r="AC325" i="3"/>
  <c r="AD325" i="3" s="1"/>
  <c r="AA325" i="3"/>
  <c r="T325" i="3"/>
  <c r="W325" i="3" s="1"/>
  <c r="J389" i="3"/>
  <c r="P389" i="3" s="1"/>
  <c r="L389" i="3" s="1"/>
  <c r="AC389" i="3"/>
  <c r="AD389" i="3" s="1"/>
  <c r="AA389" i="3"/>
  <c r="T389" i="3"/>
  <c r="W389" i="3" s="1"/>
  <c r="J453" i="3"/>
  <c r="P453" i="3" s="1"/>
  <c r="L453" i="3" s="1"/>
  <c r="AA453" i="3"/>
  <c r="AC453" i="3"/>
  <c r="AD453" i="3" s="1"/>
  <c r="T453" i="3"/>
  <c r="W453" i="3" s="1"/>
  <c r="J326" i="3"/>
  <c r="P326" i="3" s="1"/>
  <c r="L326" i="3" s="1"/>
  <c r="AA326" i="3"/>
  <c r="AC326" i="3"/>
  <c r="AD326" i="3" s="1"/>
  <c r="T326" i="3"/>
  <c r="W326" i="3" s="1"/>
  <c r="J390" i="3"/>
  <c r="P390" i="3" s="1"/>
  <c r="L390" i="3" s="1"/>
  <c r="AC390" i="3"/>
  <c r="AD390" i="3" s="1"/>
  <c r="AA390" i="3"/>
  <c r="T390" i="3"/>
  <c r="W390" i="3" s="1"/>
  <c r="J454" i="3"/>
  <c r="P454" i="3" s="1"/>
  <c r="L454" i="3" s="1"/>
  <c r="AA454" i="3"/>
  <c r="AC454" i="3"/>
  <c r="AD454" i="3" s="1"/>
  <c r="T454" i="3"/>
  <c r="W454" i="3" s="1"/>
  <c r="F454" i="3"/>
  <c r="J387" i="3"/>
  <c r="P387" i="3" s="1"/>
  <c r="AC387" i="3"/>
  <c r="AD387" i="3" s="1"/>
  <c r="AA387" i="3"/>
  <c r="T387" i="3"/>
  <c r="W387" i="3" s="1"/>
  <c r="J439" i="3"/>
  <c r="P439" i="3" s="1"/>
  <c r="L439" i="3" s="1"/>
  <c r="AA439" i="3"/>
  <c r="AC439" i="3"/>
  <c r="AD439" i="3" s="1"/>
  <c r="T439" i="3"/>
  <c r="W439" i="3" s="1"/>
  <c r="F439" i="3"/>
  <c r="J319" i="3"/>
  <c r="P319" i="3" s="1"/>
  <c r="L319" i="3" s="1"/>
  <c r="AC319" i="3"/>
  <c r="AD319" i="3" s="1"/>
  <c r="AA319" i="3"/>
  <c r="T319" i="3"/>
  <c r="W319" i="3" s="1"/>
  <c r="BB119" i="2"/>
  <c r="AS111" i="2"/>
  <c r="AB423" i="3"/>
  <c r="AB312" i="3"/>
  <c r="L312" i="3"/>
  <c r="AB385" i="3"/>
  <c r="AB370" i="3"/>
  <c r="AB311" i="3"/>
  <c r="AB462" i="3"/>
  <c r="AB376" i="3"/>
  <c r="L376" i="3"/>
  <c r="AB362" i="3"/>
  <c r="AZ114" i="2"/>
  <c r="AB394" i="3"/>
  <c r="AB386" i="3"/>
  <c r="AB484" i="3"/>
  <c r="J364" i="3"/>
  <c r="P364" i="3" s="1"/>
  <c r="L364" i="3" s="1"/>
  <c r="AC364" i="3"/>
  <c r="AD364" i="3" s="1"/>
  <c r="AA364" i="3"/>
  <c r="T364" i="3"/>
  <c r="W364" i="3" s="1"/>
  <c r="F364" i="3"/>
  <c r="J428" i="3"/>
  <c r="P428" i="3" s="1"/>
  <c r="L428" i="3" s="1"/>
  <c r="AC428" i="3"/>
  <c r="AD428" i="3" s="1"/>
  <c r="AA428" i="3"/>
  <c r="T428" i="3"/>
  <c r="W428" i="3" s="1"/>
  <c r="J492" i="3"/>
  <c r="P492" i="3" s="1"/>
  <c r="L492" i="3" s="1"/>
  <c r="AC492" i="3"/>
  <c r="AD492" i="3" s="1"/>
  <c r="AA492" i="3"/>
  <c r="T492" i="3"/>
  <c r="W492" i="3" s="1"/>
  <c r="F492" i="3"/>
  <c r="J361" i="3"/>
  <c r="P361" i="3" s="1"/>
  <c r="L361" i="3" s="1"/>
  <c r="AA361" i="3"/>
  <c r="AC361" i="3"/>
  <c r="AD361" i="3" s="1"/>
  <c r="T361" i="3"/>
  <c r="W361" i="3" s="1"/>
  <c r="J425" i="3"/>
  <c r="P425" i="3" s="1"/>
  <c r="L425" i="3" s="1"/>
  <c r="AA425" i="3"/>
  <c r="AC425" i="3"/>
  <c r="AD425" i="3" s="1"/>
  <c r="T425" i="3"/>
  <c r="W425" i="3" s="1"/>
  <c r="J489" i="3"/>
  <c r="P489" i="3" s="1"/>
  <c r="L489" i="3" s="1"/>
  <c r="AA489" i="3"/>
  <c r="AC489" i="3"/>
  <c r="AD489" i="3" s="1"/>
  <c r="T489" i="3"/>
  <c r="W489" i="3" s="1"/>
  <c r="J362" i="3"/>
  <c r="P362" i="3" s="1"/>
  <c r="L362" i="3" s="1"/>
  <c r="AC362" i="3"/>
  <c r="AD362" i="3" s="1"/>
  <c r="AA362" i="3"/>
  <c r="T362" i="3"/>
  <c r="W362" i="3" s="1"/>
  <c r="J426" i="3"/>
  <c r="P426" i="3" s="1"/>
  <c r="L426" i="3" s="1"/>
  <c r="AA426" i="3"/>
  <c r="AC426" i="3"/>
  <c r="AD426" i="3" s="1"/>
  <c r="T426" i="3"/>
  <c r="W426" i="3" s="1"/>
  <c r="J490" i="3"/>
  <c r="P490" i="3" s="1"/>
  <c r="L490" i="3" s="1"/>
  <c r="AA490" i="3"/>
  <c r="AC490" i="3"/>
  <c r="AD490" i="3" s="1"/>
  <c r="T490" i="3"/>
  <c r="W490" i="3" s="1"/>
  <c r="F490" i="3"/>
  <c r="J327" i="3"/>
  <c r="P327" i="3" s="1"/>
  <c r="L327" i="3" s="1"/>
  <c r="AA327" i="3"/>
  <c r="AC327" i="3"/>
  <c r="AD327" i="3" s="1"/>
  <c r="T327" i="3"/>
  <c r="W327" i="3" s="1"/>
  <c r="F327" i="3"/>
  <c r="J395" i="3"/>
  <c r="P395" i="3" s="1"/>
  <c r="L395" i="3" s="1"/>
  <c r="AC395" i="3"/>
  <c r="AD395" i="3" s="1"/>
  <c r="AA395" i="3"/>
  <c r="T395" i="3"/>
  <c r="W395" i="3" s="1"/>
  <c r="J495" i="3"/>
  <c r="P495" i="3" s="1"/>
  <c r="L495" i="3" s="1"/>
  <c r="AA495" i="3"/>
  <c r="AC495" i="3"/>
  <c r="AD495" i="3" s="1"/>
  <c r="T495" i="3"/>
  <c r="W495" i="3" s="1"/>
  <c r="AU111" i="2"/>
  <c r="AP107" i="2"/>
  <c r="AJ107" i="2"/>
  <c r="AB338" i="3"/>
  <c r="AB346" i="3"/>
  <c r="L346" i="3"/>
  <c r="L445" i="3"/>
  <c r="AB445" i="3"/>
  <c r="AB345" i="3"/>
  <c r="AB432" i="3"/>
  <c r="AB401" i="3"/>
  <c r="AB325" i="3"/>
  <c r="AB383" i="3"/>
  <c r="AB454" i="3"/>
  <c r="AB408" i="3"/>
  <c r="AB392" i="3"/>
  <c r="J352" i="3"/>
  <c r="P352" i="3" s="1"/>
  <c r="L352" i="3" s="1"/>
  <c r="AC352" i="3"/>
  <c r="AD352" i="3" s="1"/>
  <c r="AA352" i="3"/>
  <c r="T352" i="3"/>
  <c r="W352" i="3" s="1"/>
  <c r="F352" i="3"/>
  <c r="J416" i="3"/>
  <c r="P416" i="3" s="1"/>
  <c r="L416" i="3" s="1"/>
  <c r="AA416" i="3"/>
  <c r="AC416" i="3"/>
  <c r="AD416" i="3" s="1"/>
  <c r="T416" i="3"/>
  <c r="W416" i="3" s="1"/>
  <c r="J480" i="3"/>
  <c r="P480" i="3" s="1"/>
  <c r="L480" i="3" s="1"/>
  <c r="AA480" i="3"/>
  <c r="AC480" i="3"/>
  <c r="AD480" i="3" s="1"/>
  <c r="T480" i="3"/>
  <c r="W480" i="3" s="1"/>
  <c r="J349" i="3"/>
  <c r="P349" i="3" s="1"/>
  <c r="L349" i="3" s="1"/>
  <c r="AC349" i="3"/>
  <c r="AD349" i="3" s="1"/>
  <c r="AA349" i="3"/>
  <c r="T349" i="3"/>
  <c r="W349" i="3" s="1"/>
  <c r="J413" i="3"/>
  <c r="P413" i="3" s="1"/>
  <c r="L413" i="3" s="1"/>
  <c r="AC413" i="3"/>
  <c r="AD413" i="3" s="1"/>
  <c r="AA413" i="3"/>
  <c r="T413" i="3"/>
  <c r="W413" i="3" s="1"/>
  <c r="F413" i="3"/>
  <c r="J477" i="3"/>
  <c r="P477" i="3" s="1"/>
  <c r="L477" i="3" s="1"/>
  <c r="AC477" i="3"/>
  <c r="AD477" i="3" s="1"/>
  <c r="AA477" i="3"/>
  <c r="T477" i="3"/>
  <c r="W477" i="3" s="1"/>
  <c r="F477" i="3"/>
  <c r="J350" i="3"/>
  <c r="P350" i="3" s="1"/>
  <c r="L350" i="3" s="1"/>
  <c r="AA350" i="3"/>
  <c r="AC350" i="3"/>
  <c r="AD350" i="3" s="1"/>
  <c r="T350" i="3"/>
  <c r="W350" i="3" s="1"/>
  <c r="J414" i="3"/>
  <c r="P414" i="3" s="1"/>
  <c r="L414" i="3" s="1"/>
  <c r="AA414" i="3"/>
  <c r="AC414" i="3"/>
  <c r="AD414" i="3" s="1"/>
  <c r="T414" i="3"/>
  <c r="W414" i="3" s="1"/>
  <c r="J478" i="3"/>
  <c r="P478" i="3" s="1"/>
  <c r="L478" i="3" s="1"/>
  <c r="AA478" i="3"/>
  <c r="AC478" i="3"/>
  <c r="AD478" i="3" s="1"/>
  <c r="T478" i="3"/>
  <c r="W478" i="3" s="1"/>
  <c r="F478" i="3"/>
  <c r="J483" i="3"/>
  <c r="P483" i="3" s="1"/>
  <c r="L483" i="3" s="1"/>
  <c r="AC483" i="3"/>
  <c r="AD483" i="3" s="1"/>
  <c r="AA483" i="3"/>
  <c r="T483" i="3"/>
  <c r="W483" i="3" s="1"/>
  <c r="F483" i="3"/>
  <c r="J347" i="3"/>
  <c r="P347" i="3" s="1"/>
  <c r="L347" i="3" s="1"/>
  <c r="AA347" i="3"/>
  <c r="AC347" i="3"/>
  <c r="AD347" i="3" s="1"/>
  <c r="T347" i="3"/>
  <c r="W347" i="3" s="1"/>
  <c r="AB365" i="3"/>
  <c r="AB402" i="3"/>
  <c r="AB410" i="3"/>
  <c r="L410" i="3"/>
  <c r="AB382" i="3"/>
  <c r="AB453" i="3"/>
  <c r="AB418" i="3"/>
  <c r="AB318" i="3"/>
  <c r="L318" i="3"/>
  <c r="AB352" i="3"/>
  <c r="AB491" i="3"/>
  <c r="AB427" i="3"/>
  <c r="AB389" i="3"/>
  <c r="AB495" i="3"/>
  <c r="J324" i="3"/>
  <c r="P324" i="3" s="1"/>
  <c r="AA324" i="3"/>
  <c r="AC324" i="3"/>
  <c r="AD324" i="3" s="1"/>
  <c r="T324" i="3"/>
  <c r="W324" i="3" s="1"/>
  <c r="J388" i="3"/>
  <c r="P388" i="3" s="1"/>
  <c r="L388" i="3" s="1"/>
  <c r="AA388" i="3"/>
  <c r="AC388" i="3"/>
  <c r="AD388" i="3" s="1"/>
  <c r="T388" i="3"/>
  <c r="W388" i="3" s="1"/>
  <c r="J452" i="3"/>
  <c r="P452" i="3" s="1"/>
  <c r="L452" i="3" s="1"/>
  <c r="AC452" i="3"/>
  <c r="AD452" i="3" s="1"/>
  <c r="AA452" i="3"/>
  <c r="T452" i="3"/>
  <c r="W452" i="3" s="1"/>
  <c r="J321" i="3"/>
  <c r="P321" i="3" s="1"/>
  <c r="L321" i="3" s="1"/>
  <c r="AA321" i="3"/>
  <c r="AC321" i="3"/>
  <c r="AD321" i="3" s="1"/>
  <c r="T321" i="3"/>
  <c r="W321" i="3" s="1"/>
  <c r="J385" i="3"/>
  <c r="P385" i="3" s="1"/>
  <c r="L385" i="3" s="1"/>
  <c r="AC385" i="3"/>
  <c r="AD385" i="3" s="1"/>
  <c r="AA385" i="3"/>
  <c r="T385" i="3"/>
  <c r="W385" i="3" s="1"/>
  <c r="F385" i="3"/>
  <c r="J449" i="3"/>
  <c r="P449" i="3" s="1"/>
  <c r="L449" i="3" s="1"/>
  <c r="AC449" i="3"/>
  <c r="AD449" i="3" s="1"/>
  <c r="AA449" i="3"/>
  <c r="T449" i="3"/>
  <c r="W449" i="3" s="1"/>
  <c r="F449" i="3"/>
  <c r="J322" i="3"/>
  <c r="P322" i="3" s="1"/>
  <c r="L322" i="3" s="1"/>
  <c r="AC322" i="3"/>
  <c r="AD322" i="3" s="1"/>
  <c r="AA322" i="3"/>
  <c r="T322" i="3"/>
  <c r="W322" i="3" s="1"/>
  <c r="J386" i="3"/>
  <c r="P386" i="3" s="1"/>
  <c r="L386" i="3" s="1"/>
  <c r="AC386" i="3"/>
  <c r="AD386" i="3" s="1"/>
  <c r="AA386" i="3"/>
  <c r="T386" i="3"/>
  <c r="W386" i="3" s="1"/>
  <c r="F386" i="3"/>
  <c r="J450" i="3"/>
  <c r="P450" i="3" s="1"/>
  <c r="L450" i="3" s="1"/>
  <c r="AA450" i="3"/>
  <c r="AC450" i="3"/>
  <c r="AD450" i="3" s="1"/>
  <c r="T450" i="3"/>
  <c r="W450" i="3" s="1"/>
  <c r="J371" i="3"/>
  <c r="P371" i="3" s="1"/>
  <c r="L371" i="3" s="1"/>
  <c r="AC371" i="3"/>
  <c r="AD371" i="3" s="1"/>
  <c r="AA371" i="3"/>
  <c r="T371" i="3"/>
  <c r="W371" i="3" s="1"/>
  <c r="F371" i="3"/>
  <c r="J423" i="3"/>
  <c r="P423" i="3" s="1"/>
  <c r="L423" i="3" s="1"/>
  <c r="AA423" i="3"/>
  <c r="AC423" i="3"/>
  <c r="AD423" i="3" s="1"/>
  <c r="T423" i="3"/>
  <c r="W423" i="3" s="1"/>
  <c r="F423" i="3"/>
  <c r="J491" i="3"/>
  <c r="P491" i="3" s="1"/>
  <c r="L491" i="3" s="1"/>
  <c r="AA491" i="3"/>
  <c r="AC491" i="3"/>
  <c r="AD491" i="3" s="1"/>
  <c r="T491" i="3"/>
  <c r="W491" i="3" s="1"/>
  <c r="J367" i="3"/>
  <c r="P367" i="3" s="1"/>
  <c r="L367" i="3" s="1"/>
  <c r="AA367" i="3"/>
  <c r="AC367" i="3"/>
  <c r="AD367" i="3" s="1"/>
  <c r="T367" i="3"/>
  <c r="W367" i="3" s="1"/>
  <c r="AU119" i="2"/>
  <c r="AU115" i="2"/>
  <c r="AR111" i="2"/>
  <c r="BE111" i="2"/>
  <c r="AB447" i="3"/>
  <c r="L455" i="3"/>
  <c r="AB455" i="3"/>
  <c r="AB413" i="3"/>
  <c r="AB487" i="3"/>
  <c r="AB425" i="3"/>
  <c r="AB400" i="3"/>
  <c r="AB420" i="3"/>
  <c r="AB375" i="3"/>
  <c r="L375" i="3"/>
  <c r="BE118" i="2"/>
  <c r="AB339" i="3"/>
  <c r="L331" i="3"/>
  <c r="AB331" i="3"/>
  <c r="AB412" i="3"/>
  <c r="AB366" i="3"/>
  <c r="AB371" i="3"/>
  <c r="AB480" i="3"/>
  <c r="AO117" i="2"/>
  <c r="AO109" i="2"/>
  <c r="AM109" i="2"/>
  <c r="AM116" i="2"/>
  <c r="BB116" i="2"/>
  <c r="BE112" i="2"/>
  <c r="AP108" i="2"/>
  <c r="J344" i="3"/>
  <c r="P344" i="3" s="1"/>
  <c r="L344" i="3" s="1"/>
  <c r="AC344" i="3"/>
  <c r="AD344" i="3" s="1"/>
  <c r="AA344" i="3"/>
  <c r="T344" i="3"/>
  <c r="W344" i="3" s="1"/>
  <c r="J408" i="3"/>
  <c r="P408" i="3" s="1"/>
  <c r="L408" i="3" s="1"/>
  <c r="AA408" i="3"/>
  <c r="AC408" i="3"/>
  <c r="AD408" i="3" s="1"/>
  <c r="T408" i="3"/>
  <c r="W408" i="3" s="1"/>
  <c r="F408" i="3"/>
  <c r="J472" i="3"/>
  <c r="P472" i="3" s="1"/>
  <c r="L472" i="3" s="1"/>
  <c r="AA472" i="3"/>
  <c r="AC472" i="3"/>
  <c r="AD472" i="3" s="1"/>
  <c r="T472" i="3"/>
  <c r="W472" i="3" s="1"/>
  <c r="J341" i="3"/>
  <c r="P341" i="3" s="1"/>
  <c r="L341" i="3" s="1"/>
  <c r="AC341" i="3"/>
  <c r="AD341" i="3" s="1"/>
  <c r="AA341" i="3"/>
  <c r="T341" i="3"/>
  <c r="W341" i="3" s="1"/>
  <c r="J405" i="3"/>
  <c r="P405" i="3" s="1"/>
  <c r="L405" i="3" s="1"/>
  <c r="AA405" i="3"/>
  <c r="AC405" i="3"/>
  <c r="AD405" i="3" s="1"/>
  <c r="T405" i="3"/>
  <c r="W405" i="3" s="1"/>
  <c r="F405" i="3"/>
  <c r="J469" i="3"/>
  <c r="P469" i="3" s="1"/>
  <c r="L469" i="3" s="1"/>
  <c r="AA469" i="3"/>
  <c r="AC469" i="3"/>
  <c r="AD469" i="3" s="1"/>
  <c r="T469" i="3"/>
  <c r="W469" i="3" s="1"/>
  <c r="J342" i="3"/>
  <c r="P342" i="3" s="1"/>
  <c r="L342" i="3" s="1"/>
  <c r="AA342" i="3"/>
  <c r="AC342" i="3"/>
  <c r="AD342" i="3" s="1"/>
  <c r="T342" i="3"/>
  <c r="W342" i="3" s="1"/>
  <c r="J406" i="3"/>
  <c r="P406" i="3" s="1"/>
  <c r="L406" i="3" s="1"/>
  <c r="AA406" i="3"/>
  <c r="AC406" i="3"/>
  <c r="AD406" i="3" s="1"/>
  <c r="T406" i="3"/>
  <c r="W406" i="3" s="1"/>
  <c r="J470" i="3"/>
  <c r="P470" i="3" s="1"/>
  <c r="L470" i="3" s="1"/>
  <c r="AA470" i="3"/>
  <c r="AC470" i="3"/>
  <c r="AD470" i="3" s="1"/>
  <c r="T470" i="3"/>
  <c r="W470" i="3" s="1"/>
  <c r="F470" i="3"/>
  <c r="J451" i="3"/>
  <c r="P451" i="3" s="1"/>
  <c r="L451" i="3" s="1"/>
  <c r="AA451" i="3"/>
  <c r="AC451" i="3"/>
  <c r="AD451" i="3" s="1"/>
  <c r="T451" i="3"/>
  <c r="W451" i="3" s="1"/>
  <c r="F451" i="3"/>
  <c r="J315" i="3"/>
  <c r="P315" i="3" s="1"/>
  <c r="L315" i="3" s="1"/>
  <c r="AC315" i="3"/>
  <c r="AD315" i="3" s="1"/>
  <c r="AA315" i="3"/>
  <c r="T315" i="3"/>
  <c r="W315" i="3" s="1"/>
  <c r="F315" i="3"/>
  <c r="J399" i="3"/>
  <c r="P399" i="3" s="1"/>
  <c r="L399" i="3" s="1"/>
  <c r="AA399" i="3"/>
  <c r="AC399" i="3"/>
  <c r="AD399" i="3" s="1"/>
  <c r="T399" i="3"/>
  <c r="W399" i="3" s="1"/>
  <c r="J351" i="3"/>
  <c r="P351" i="3" s="1"/>
  <c r="L351" i="3" s="1"/>
  <c r="AC351" i="3"/>
  <c r="AD351" i="3" s="1"/>
  <c r="AA351" i="3"/>
  <c r="T351" i="3"/>
  <c r="W351" i="3" s="1"/>
  <c r="F351" i="3"/>
  <c r="AZ112" i="2"/>
  <c r="AQ104" i="2"/>
  <c r="AV108" i="2"/>
  <c r="AY119" i="2"/>
  <c r="AK115" i="2"/>
  <c r="BD115" i="2"/>
  <c r="BB111" i="2"/>
  <c r="AW111" i="2"/>
  <c r="AK111" i="2"/>
  <c r="BB107" i="2"/>
  <c r="AB393" i="3"/>
  <c r="L393" i="3"/>
  <c r="AB409" i="3"/>
  <c r="AB477" i="3"/>
  <c r="AB465" i="3"/>
  <c r="AB372" i="3"/>
  <c r="AB430" i="3"/>
  <c r="AB314" i="3"/>
  <c r="AB471" i="3"/>
  <c r="AZ118" i="2"/>
  <c r="AX118" i="2"/>
  <c r="AL118" i="2"/>
  <c r="AL114" i="2"/>
  <c r="BC114" i="2"/>
  <c r="BE114" i="2"/>
  <c r="AT106" i="2"/>
  <c r="L324" i="3"/>
  <c r="AB324" i="3"/>
  <c r="AB468" i="3"/>
  <c r="AU117" i="2"/>
  <c r="BB113" i="2"/>
  <c r="AU109" i="2"/>
  <c r="AZ105" i="2"/>
  <c r="AW108" i="2"/>
  <c r="AP116" i="2"/>
  <c r="J380" i="3"/>
  <c r="P380" i="3" s="1"/>
  <c r="L380" i="3" s="1"/>
  <c r="AC380" i="3"/>
  <c r="AD380" i="3" s="1"/>
  <c r="AA380" i="3"/>
  <c r="T380" i="3"/>
  <c r="W380" i="3" s="1"/>
  <c r="F380" i="3"/>
  <c r="J444" i="3"/>
  <c r="P444" i="3" s="1"/>
  <c r="L444" i="3" s="1"/>
  <c r="AC444" i="3"/>
  <c r="AD444" i="3" s="1"/>
  <c r="AA444" i="3"/>
  <c r="T444" i="3"/>
  <c r="W444" i="3" s="1"/>
  <c r="F444" i="3"/>
  <c r="J313" i="3"/>
  <c r="P313" i="3" s="1"/>
  <c r="L313" i="3" s="1"/>
  <c r="AC313" i="3"/>
  <c r="AD313" i="3" s="1"/>
  <c r="AA313" i="3"/>
  <c r="T313" i="3"/>
  <c r="W313" i="3" s="1"/>
  <c r="F313" i="3"/>
  <c r="J377" i="3"/>
  <c r="P377" i="3" s="1"/>
  <c r="L377" i="3" s="1"/>
  <c r="AC377" i="3"/>
  <c r="AD377" i="3" s="1"/>
  <c r="AA377" i="3"/>
  <c r="T377" i="3"/>
  <c r="W377" i="3" s="1"/>
  <c r="J441" i="3"/>
  <c r="P441" i="3" s="1"/>
  <c r="L441" i="3" s="1"/>
  <c r="AA441" i="3"/>
  <c r="AC441" i="3"/>
  <c r="AD441" i="3" s="1"/>
  <c r="T441" i="3"/>
  <c r="W441" i="3" s="1"/>
  <c r="F441" i="3"/>
  <c r="J314" i="3"/>
  <c r="P314" i="3" s="1"/>
  <c r="L314" i="3" s="1"/>
  <c r="AA314" i="3"/>
  <c r="AC314" i="3"/>
  <c r="AD314" i="3" s="1"/>
  <c r="T314" i="3"/>
  <c r="W314" i="3" s="1"/>
  <c r="F314" i="3"/>
  <c r="J378" i="3"/>
  <c r="P378" i="3" s="1"/>
  <c r="L378" i="3" s="1"/>
  <c r="AA378" i="3"/>
  <c r="AC378" i="3"/>
  <c r="AD378" i="3" s="1"/>
  <c r="T378" i="3"/>
  <c r="W378" i="3" s="1"/>
  <c r="F378" i="3"/>
  <c r="J442" i="3"/>
  <c r="P442" i="3" s="1"/>
  <c r="L442" i="3" s="1"/>
  <c r="AA442" i="3"/>
  <c r="AC442" i="3"/>
  <c r="AD442" i="3" s="1"/>
  <c r="T442" i="3"/>
  <c r="W442" i="3" s="1"/>
  <c r="J339" i="3"/>
  <c r="P339" i="3" s="1"/>
  <c r="L339" i="3" s="1"/>
  <c r="AA339" i="3"/>
  <c r="AC339" i="3"/>
  <c r="AD339" i="3" s="1"/>
  <c r="T339" i="3"/>
  <c r="W339" i="3" s="1"/>
  <c r="J391" i="3"/>
  <c r="P391" i="3" s="1"/>
  <c r="L391" i="3" s="1"/>
  <c r="AC391" i="3"/>
  <c r="AD391" i="3" s="1"/>
  <c r="AA391" i="3"/>
  <c r="T391" i="3"/>
  <c r="W391" i="3" s="1"/>
  <c r="F391" i="3"/>
  <c r="J459" i="3"/>
  <c r="P459" i="3" s="1"/>
  <c r="L459" i="3" s="1"/>
  <c r="AA459" i="3"/>
  <c r="AC459" i="3"/>
  <c r="AD459" i="3" s="1"/>
  <c r="T459" i="3"/>
  <c r="W459" i="3" s="1"/>
  <c r="AN112" i="2"/>
  <c r="AL112" i="2"/>
  <c r="AL104" i="2"/>
  <c r="BE108" i="2"/>
  <c r="AV119" i="2"/>
  <c r="AN115" i="2"/>
  <c r="AY111" i="2"/>
  <c r="AK107" i="2"/>
  <c r="AB350" i="3"/>
  <c r="AB358" i="3"/>
  <c r="AB416" i="3"/>
  <c r="AB466" i="3"/>
  <c r="AB387" i="3"/>
  <c r="L387" i="3"/>
  <c r="AB344" i="3"/>
  <c r="AB451" i="3"/>
  <c r="AB323" i="3"/>
  <c r="AP118" i="2"/>
  <c r="AQ118" i="2"/>
  <c r="AN114" i="2"/>
  <c r="AJ110" i="2"/>
  <c r="AK110" i="2"/>
  <c r="AW106" i="2"/>
  <c r="AB384" i="3"/>
  <c r="L384" i="3"/>
  <c r="AB342" i="3"/>
  <c r="AB334" i="3"/>
  <c r="L334" i="3"/>
  <c r="AJ121" i="2"/>
  <c r="BB121" i="2"/>
  <c r="AZ117" i="2"/>
  <c r="AK113" i="2"/>
  <c r="AP109" i="2"/>
  <c r="AN109" i="2"/>
  <c r="AW109" i="2"/>
  <c r="AJ105" i="2"/>
  <c r="AX116" i="2"/>
  <c r="AU104" i="2"/>
  <c r="AQ108" i="2"/>
  <c r="BC112" i="2"/>
  <c r="AX104" i="2"/>
  <c r="J368" i="3"/>
  <c r="P368" i="3" s="1"/>
  <c r="L368" i="3" s="1"/>
  <c r="AA368" i="3"/>
  <c r="AC368" i="3"/>
  <c r="AD368" i="3" s="1"/>
  <c r="T368" i="3"/>
  <c r="W368" i="3" s="1"/>
  <c r="J432" i="3"/>
  <c r="P432" i="3" s="1"/>
  <c r="L432" i="3" s="1"/>
  <c r="AA432" i="3"/>
  <c r="AC432" i="3"/>
  <c r="AD432" i="3" s="1"/>
  <c r="T432" i="3"/>
  <c r="W432" i="3" s="1"/>
  <c r="F432" i="3"/>
  <c r="J496" i="3"/>
  <c r="P496" i="3" s="1"/>
  <c r="L496" i="3" s="1"/>
  <c r="AA496" i="3"/>
  <c r="AC496" i="3"/>
  <c r="AD496" i="3" s="1"/>
  <c r="T496" i="3"/>
  <c r="W496" i="3" s="1"/>
  <c r="J365" i="3"/>
  <c r="P365" i="3" s="1"/>
  <c r="L365" i="3" s="1"/>
  <c r="AA365" i="3"/>
  <c r="AC365" i="3"/>
  <c r="AD365" i="3" s="1"/>
  <c r="T365" i="3"/>
  <c r="W365" i="3" s="1"/>
  <c r="F365" i="3"/>
  <c r="J429" i="3"/>
  <c r="P429" i="3" s="1"/>
  <c r="L429" i="3" s="1"/>
  <c r="AC429" i="3"/>
  <c r="AD429" i="3" s="1"/>
  <c r="AA429" i="3"/>
  <c r="T429" i="3"/>
  <c r="W429" i="3" s="1"/>
  <c r="J493" i="3"/>
  <c r="P493" i="3" s="1"/>
  <c r="L493" i="3" s="1"/>
  <c r="AC493" i="3"/>
  <c r="AD493" i="3" s="1"/>
  <c r="AA493" i="3"/>
  <c r="T493" i="3"/>
  <c r="W493" i="3" s="1"/>
  <c r="J366" i="3"/>
  <c r="P366" i="3" s="1"/>
  <c r="L366" i="3" s="1"/>
  <c r="AC366" i="3"/>
  <c r="AD366" i="3" s="1"/>
  <c r="AA366" i="3"/>
  <c r="T366" i="3"/>
  <c r="W366" i="3" s="1"/>
  <c r="J430" i="3"/>
  <c r="P430" i="3" s="1"/>
  <c r="L430" i="3" s="1"/>
  <c r="AA430" i="3"/>
  <c r="AC430" i="3"/>
  <c r="AD430" i="3" s="1"/>
  <c r="T430" i="3"/>
  <c r="W430" i="3" s="1"/>
  <c r="J494" i="3"/>
  <c r="P494" i="3" s="1"/>
  <c r="L494" i="3" s="1"/>
  <c r="AA494" i="3"/>
  <c r="AC494" i="3"/>
  <c r="AD494" i="3" s="1"/>
  <c r="T494" i="3"/>
  <c r="W494" i="3" s="1"/>
  <c r="F494" i="3"/>
  <c r="J343" i="3"/>
  <c r="P343" i="3" s="1"/>
  <c r="L343" i="3" s="1"/>
  <c r="AC343" i="3"/>
  <c r="AD343" i="3" s="1"/>
  <c r="AA343" i="3"/>
  <c r="T343" i="3"/>
  <c r="W343" i="3" s="1"/>
  <c r="F343" i="3"/>
  <c r="J411" i="3"/>
  <c r="P411" i="3" s="1"/>
  <c r="L411" i="3" s="1"/>
  <c r="AA411" i="3"/>
  <c r="AC411" i="3"/>
  <c r="AD411" i="3" s="1"/>
  <c r="T411" i="3"/>
  <c r="W411" i="3" s="1"/>
  <c r="AZ108" i="2"/>
  <c r="BE116" i="2"/>
  <c r="AP119" i="2"/>
  <c r="AT119" i="2"/>
  <c r="AT115" i="2"/>
  <c r="AS115" i="2"/>
  <c r="AB414" i="3"/>
  <c r="AB422" i="3"/>
  <c r="L485" i="3"/>
  <c r="AB485" i="3"/>
  <c r="AB405" i="3"/>
  <c r="AB380" i="3"/>
  <c r="AB486" i="3"/>
  <c r="AB442" i="3"/>
  <c r="AB444" i="3"/>
  <c r="L463" i="3"/>
  <c r="AB463" i="3"/>
  <c r="AB337" i="3"/>
  <c r="AB377" i="3"/>
  <c r="AB361" i="3"/>
  <c r="AN121" i="2"/>
  <c r="AS117" i="2"/>
  <c r="AS109" i="2"/>
  <c r="BC109" i="2"/>
  <c r="AL116" i="2"/>
  <c r="AO112" i="2"/>
  <c r="AY120" i="2"/>
  <c r="J340" i="3"/>
  <c r="P340" i="3" s="1"/>
  <c r="L340" i="3" s="1"/>
  <c r="AA340" i="3"/>
  <c r="AC340" i="3"/>
  <c r="AD340" i="3" s="1"/>
  <c r="T340" i="3"/>
  <c r="W340" i="3" s="1"/>
  <c r="J404" i="3"/>
  <c r="P404" i="3" s="1"/>
  <c r="L404" i="3" s="1"/>
  <c r="AA404" i="3"/>
  <c r="AC404" i="3"/>
  <c r="AD404" i="3" s="1"/>
  <c r="T404" i="3"/>
  <c r="W404" i="3" s="1"/>
  <c r="F404" i="3"/>
  <c r="J468" i="3"/>
  <c r="P468" i="3" s="1"/>
  <c r="L468" i="3" s="1"/>
  <c r="AC468" i="3"/>
  <c r="AD468" i="3" s="1"/>
  <c r="AA468" i="3"/>
  <c r="T468" i="3"/>
  <c r="W468" i="3" s="1"/>
  <c r="J337" i="3"/>
  <c r="P337" i="3" s="1"/>
  <c r="L337" i="3" s="1"/>
  <c r="AA337" i="3"/>
  <c r="AC337" i="3"/>
  <c r="AD337" i="3" s="1"/>
  <c r="T337" i="3"/>
  <c r="W337" i="3" s="1"/>
  <c r="F337" i="3"/>
  <c r="J401" i="3"/>
  <c r="P401" i="3" s="1"/>
  <c r="L401" i="3" s="1"/>
  <c r="AC401" i="3"/>
  <c r="AD401" i="3" s="1"/>
  <c r="AA401" i="3"/>
  <c r="T401" i="3"/>
  <c r="W401" i="3" s="1"/>
  <c r="J465" i="3"/>
  <c r="P465" i="3" s="1"/>
  <c r="L465" i="3" s="1"/>
  <c r="AC465" i="3"/>
  <c r="AD465" i="3" s="1"/>
  <c r="AA465" i="3"/>
  <c r="T465" i="3"/>
  <c r="W465" i="3" s="1"/>
  <c r="J338" i="3"/>
  <c r="P338" i="3" s="1"/>
  <c r="L338" i="3" s="1"/>
  <c r="AA338" i="3"/>
  <c r="AC338" i="3"/>
  <c r="AD338" i="3" s="1"/>
  <c r="T338" i="3"/>
  <c r="W338" i="3" s="1"/>
  <c r="J402" i="3"/>
  <c r="P402" i="3" s="1"/>
  <c r="L402" i="3" s="1"/>
  <c r="AC402" i="3"/>
  <c r="AD402" i="3" s="1"/>
  <c r="AA402" i="3"/>
  <c r="T402" i="3"/>
  <c r="W402" i="3" s="1"/>
  <c r="J466" i="3"/>
  <c r="P466" i="3" s="1"/>
  <c r="L466" i="3" s="1"/>
  <c r="AC466" i="3"/>
  <c r="AD466" i="3" s="1"/>
  <c r="AA466" i="3"/>
  <c r="T466" i="3"/>
  <c r="W466" i="3" s="1"/>
  <c r="J435" i="3"/>
  <c r="P435" i="3" s="1"/>
  <c r="L435" i="3" s="1"/>
  <c r="AA435" i="3"/>
  <c r="AC435" i="3"/>
  <c r="AD435" i="3" s="1"/>
  <c r="T435" i="3"/>
  <c r="W435" i="3" s="1"/>
  <c r="J487" i="3"/>
  <c r="P487" i="3" s="1"/>
  <c r="L487" i="3" s="1"/>
  <c r="AA487" i="3"/>
  <c r="AC487" i="3"/>
  <c r="AD487" i="3" s="1"/>
  <c r="T487" i="3"/>
  <c r="W487" i="3" s="1"/>
  <c r="J335" i="3"/>
  <c r="P335" i="3" s="1"/>
  <c r="L335" i="3" s="1"/>
  <c r="AC335" i="3"/>
  <c r="AD335" i="3" s="1"/>
  <c r="AA335" i="3"/>
  <c r="T335" i="3"/>
  <c r="W335" i="3" s="1"/>
  <c r="AN116" i="2"/>
  <c r="BD108" i="2"/>
  <c r="AX120" i="2"/>
  <c r="F468" i="3" l="1"/>
  <c r="F453" i="3"/>
  <c r="F429" i="3"/>
  <c r="F435" i="3"/>
  <c r="F367" i="3"/>
  <c r="F322" i="3"/>
  <c r="F389" i="3"/>
  <c r="F495" i="3"/>
  <c r="F344" i="3"/>
  <c r="F420" i="3"/>
  <c r="F401" i="3"/>
  <c r="F472" i="3"/>
  <c r="F416" i="3"/>
  <c r="F447" i="3"/>
  <c r="F335" i="3"/>
  <c r="F340" i="3"/>
  <c r="F368" i="3"/>
  <c r="F465" i="3"/>
  <c r="F366" i="3"/>
  <c r="F339" i="3"/>
  <c r="F361" i="3"/>
  <c r="F324" i="3"/>
  <c r="F379" i="3"/>
  <c r="F487" i="3"/>
  <c r="F496" i="3"/>
  <c r="F426" i="3"/>
  <c r="F331" i="3"/>
  <c r="F409" i="3"/>
  <c r="F418" i="3"/>
  <c r="F341" i="3"/>
  <c r="F434" i="3"/>
  <c r="F419" i="3"/>
  <c r="F353" i="3"/>
  <c r="F445" i="3"/>
  <c r="F399" i="3"/>
  <c r="F406" i="3"/>
  <c r="F459" i="3"/>
  <c r="F428" i="3"/>
  <c r="F309" i="3"/>
  <c r="F411" i="3"/>
  <c r="F414" i="3"/>
  <c r="F480" i="3"/>
  <c r="F369" i="3"/>
  <c r="F484" i="3"/>
  <c r="F311" i="3"/>
  <c r="F402" i="3"/>
  <c r="F338" i="3"/>
  <c r="F469" i="3"/>
  <c r="F452" i="3"/>
  <c r="F347" i="3"/>
  <c r="F350" i="3"/>
  <c r="F489" i="3"/>
  <c r="F326" i="3"/>
  <c r="F328" i="3"/>
  <c r="F359" i="3"/>
  <c r="F436" i="3"/>
  <c r="F476" i="3"/>
  <c r="F374" i="3"/>
  <c r="F376" i="3"/>
  <c r="F481" i="3"/>
  <c r="F475" i="3"/>
  <c r="F382" i="3"/>
  <c r="F330" i="3"/>
  <c r="F332" i="3"/>
  <c r="F486" i="3"/>
  <c r="F450" i="3"/>
  <c r="F362" i="3"/>
  <c r="F345" i="3"/>
  <c r="F323" i="3"/>
  <c r="F354" i="3"/>
  <c r="F317" i="3"/>
  <c r="F394" i="3"/>
  <c r="F400" i="3"/>
  <c r="F443" i="3"/>
  <c r="F358" i="3"/>
  <c r="F430" i="3"/>
  <c r="F442" i="3"/>
  <c r="F377" i="3"/>
  <c r="F342" i="3"/>
  <c r="F491" i="3"/>
  <c r="F321" i="3"/>
  <c r="F349" i="3"/>
  <c r="F425" i="3"/>
  <c r="F387" i="3"/>
  <c r="F392" i="3"/>
  <c r="F498" i="3"/>
  <c r="F433" i="3"/>
  <c r="F372" i="3"/>
  <c r="F397" i="3"/>
  <c r="F467" i="3"/>
  <c r="F412" i="3"/>
  <c r="F440" i="3"/>
  <c r="F381" i="3"/>
  <c r="F457" i="3"/>
  <c r="F396" i="3"/>
  <c r="F424" i="3"/>
  <c r="F466" i="3"/>
  <c r="F493" i="3"/>
  <c r="F388" i="3"/>
  <c r="F395" i="3"/>
  <c r="F319" i="3"/>
  <c r="F390" i="3"/>
  <c r="F325" i="3"/>
  <c r="F370" i="3"/>
  <c r="F500" i="3"/>
  <c r="F463" i="3"/>
  <c r="F410" i="3"/>
  <c r="F438" i="3"/>
  <c r="F373" i="3"/>
  <c r="F448" i="3"/>
  <c r="F422" i="3"/>
  <c r="F357" i="3"/>
  <c r="J7" i="3" l="1"/>
  <c r="J9" i="3"/>
  <c r="J8" i="3"/>
  <c r="F8" i="3" s="1"/>
  <c r="B7" i="2" s="1"/>
  <c r="M14" i="3" s="1"/>
  <c r="J11" i="3"/>
  <c r="F11" i="3" s="1"/>
  <c r="B10" i="2" s="1"/>
  <c r="M18" i="3" s="1"/>
  <c r="J6" i="3"/>
  <c r="J4" i="3"/>
  <c r="P4" i="3" s="1"/>
  <c r="L4" i="3" s="1"/>
  <c r="B18" i="2" s="1"/>
  <c r="G19" i="3" s="1"/>
  <c r="J10" i="3"/>
  <c r="J3" i="3"/>
  <c r="J5" i="3"/>
  <c r="P8" i="3" l="1"/>
  <c r="L8" i="3" s="1"/>
  <c r="B19" i="2" s="1"/>
  <c r="G20" i="3" s="1"/>
  <c r="B177" i="2"/>
  <c r="B41" i="2"/>
  <c r="B75" i="2"/>
  <c r="B245" i="2" s="1"/>
  <c r="B86" i="2"/>
  <c r="B256" i="2" s="1"/>
  <c r="B188" i="2"/>
  <c r="B52" i="2"/>
  <c r="B180" i="2"/>
  <c r="B78" i="2"/>
  <c r="B248" i="2" s="1"/>
  <c r="B44" i="2"/>
  <c r="P5" i="3"/>
  <c r="L5" i="3" s="1"/>
  <c r="B16" i="2" s="1"/>
  <c r="G17" i="3" s="1"/>
  <c r="F5" i="3"/>
  <c r="B4" i="2" s="1"/>
  <c r="M19" i="3" s="1"/>
  <c r="J19" i="3" s="1"/>
  <c r="P7" i="3"/>
  <c r="L7" i="3" s="1"/>
  <c r="B11" i="2" s="1"/>
  <c r="G12" i="3" s="1"/>
  <c r="F7" i="3"/>
  <c r="B6" i="2" s="1"/>
  <c r="M20" i="3" s="1"/>
  <c r="F9" i="3"/>
  <c r="B8" i="2" s="1"/>
  <c r="M16" i="3" s="1"/>
  <c r="P9" i="3"/>
  <c r="L9" i="3" s="1"/>
  <c r="B12" i="2" s="1"/>
  <c r="G13" i="3" s="1"/>
  <c r="V4" i="3"/>
  <c r="F4" i="3"/>
  <c r="B3" i="2" s="1"/>
  <c r="M17" i="3" s="1"/>
  <c r="P11" i="3"/>
  <c r="L11" i="3" s="1"/>
  <c r="B13" i="2" s="1"/>
  <c r="G14" i="3" s="1"/>
  <c r="J14" i="3" s="1"/>
  <c r="F14" i="3" s="1"/>
  <c r="C13" i="2" s="1"/>
  <c r="P3" i="3"/>
  <c r="L3" i="3" s="1"/>
  <c r="B14" i="2" s="1"/>
  <c r="G15" i="3" s="1"/>
  <c r="F3" i="3"/>
  <c r="B2" i="2" s="1"/>
  <c r="B145" i="2" s="1"/>
  <c r="F10" i="3"/>
  <c r="B9" i="2" s="1"/>
  <c r="M13" i="3" s="1"/>
  <c r="P10" i="3"/>
  <c r="L10" i="3" s="1"/>
  <c r="B15" i="2" s="1"/>
  <c r="G16" i="3" s="1"/>
  <c r="J16" i="3" s="1"/>
  <c r="F16" i="3" s="1"/>
  <c r="C15" i="2" s="1"/>
  <c r="P6" i="3"/>
  <c r="L6" i="3" s="1"/>
  <c r="B17" i="2" s="1"/>
  <c r="G18" i="3" s="1"/>
  <c r="J18" i="3" s="1"/>
  <c r="F6" i="3"/>
  <c r="B5" i="2" s="1"/>
  <c r="M15" i="3" s="1"/>
  <c r="V8" i="3"/>
  <c r="T19" i="3" l="1"/>
  <c r="T13" i="3"/>
  <c r="T17" i="3"/>
  <c r="J20" i="3"/>
  <c r="F20" i="3" s="1"/>
  <c r="C19" i="2" s="1"/>
  <c r="B87" i="2"/>
  <c r="B257" i="2" s="1"/>
  <c r="T15" i="3"/>
  <c r="B53" i="2"/>
  <c r="B189" i="2"/>
  <c r="J13" i="3"/>
  <c r="T20" i="3"/>
  <c r="J17" i="3"/>
  <c r="F17" i="3" s="1"/>
  <c r="C16" i="2" s="1"/>
  <c r="C186" i="2" s="1"/>
  <c r="J15" i="3"/>
  <c r="P15" i="3" s="1"/>
  <c r="L15" i="3" s="1"/>
  <c r="C5" i="2" s="1"/>
  <c r="T18" i="3"/>
  <c r="B281" i="2"/>
  <c r="M28" i="3"/>
  <c r="C185" i="2"/>
  <c r="M24" i="3"/>
  <c r="C183" i="2"/>
  <c r="M21" i="3"/>
  <c r="T14" i="3"/>
  <c r="T16" i="3"/>
  <c r="V10" i="3"/>
  <c r="B158" i="2"/>
  <c r="B328" i="2" s="1"/>
  <c r="B48" i="2"/>
  <c r="B71" i="2"/>
  <c r="B241" i="2" s="1"/>
  <c r="B159" i="2"/>
  <c r="B329" i="2" s="1"/>
  <c r="B160" i="2"/>
  <c r="B330" i="2" s="1"/>
  <c r="B72" i="2"/>
  <c r="B242" i="2" s="1"/>
  <c r="B150" i="2"/>
  <c r="B85" i="2"/>
  <c r="B255" i="2" s="1"/>
  <c r="B181" i="2"/>
  <c r="B144" i="2"/>
  <c r="B149" i="2"/>
  <c r="B151" i="2"/>
  <c r="B226" i="2"/>
  <c r="B230" i="2"/>
  <c r="B225" i="2"/>
  <c r="B231" i="2"/>
  <c r="B229" i="2"/>
  <c r="B211" i="2"/>
  <c r="B223" i="2"/>
  <c r="B206" i="2"/>
  <c r="B236" i="2"/>
  <c r="B40" i="2"/>
  <c r="B39" i="2"/>
  <c r="B163" i="2"/>
  <c r="B333" i="2" s="1"/>
  <c r="B162" i="2"/>
  <c r="B332" i="2" s="1"/>
  <c r="B166" i="2"/>
  <c r="B336" i="2" s="1"/>
  <c r="B141" i="2"/>
  <c r="B147" i="2"/>
  <c r="B173" i="2"/>
  <c r="B168" i="2"/>
  <c r="B338" i="2" s="1"/>
  <c r="B161" i="2"/>
  <c r="B331" i="2" s="1"/>
  <c r="B77" i="2"/>
  <c r="B247" i="2" s="1"/>
  <c r="B174" i="2"/>
  <c r="B51" i="2"/>
  <c r="B119" i="2" s="1"/>
  <c r="B47" i="2"/>
  <c r="C47" i="2" s="1"/>
  <c r="B42" i="2"/>
  <c r="B152" i="2"/>
  <c r="B148" i="2"/>
  <c r="B214" i="2"/>
  <c r="B233" i="2"/>
  <c r="B235" i="2"/>
  <c r="B213" i="2"/>
  <c r="B315" i="2" s="1"/>
  <c r="B232" i="2"/>
  <c r="B217" i="2"/>
  <c r="B237" i="2"/>
  <c r="B219" i="2"/>
  <c r="B176" i="2"/>
  <c r="B175" i="2"/>
  <c r="B186" i="2"/>
  <c r="B157" i="2"/>
  <c r="B327" i="2" s="1"/>
  <c r="B46" i="2"/>
  <c r="B83" i="2"/>
  <c r="B253" i="2" s="1"/>
  <c r="B155" i="2"/>
  <c r="M12" i="3"/>
  <c r="B140" i="2"/>
  <c r="B142" i="2"/>
  <c r="B82" i="2"/>
  <c r="B252" i="2" s="1"/>
  <c r="B179" i="2"/>
  <c r="B169" i="2"/>
  <c r="B339" i="2" s="1"/>
  <c r="B187" i="2"/>
  <c r="B45" i="2"/>
  <c r="B81" i="2"/>
  <c r="B251" i="2" s="1"/>
  <c r="B76" i="2"/>
  <c r="B246" i="2" s="1"/>
  <c r="B153" i="2"/>
  <c r="B36" i="2"/>
  <c r="B227" i="2"/>
  <c r="B228" i="2"/>
  <c r="B207" i="2"/>
  <c r="B222" i="2"/>
  <c r="B234" i="2"/>
  <c r="B212" i="2"/>
  <c r="B218" i="2"/>
  <c r="B220" i="2"/>
  <c r="B73" i="2"/>
  <c r="B243" i="2" s="1"/>
  <c r="B50" i="2"/>
  <c r="B164" i="2"/>
  <c r="B334" i="2" s="1"/>
  <c r="B167" i="2"/>
  <c r="B337" i="2" s="1"/>
  <c r="B165" i="2"/>
  <c r="B335" i="2" s="1"/>
  <c r="B80" i="2"/>
  <c r="B250" i="2" s="1"/>
  <c r="B49" i="2"/>
  <c r="C49" i="2" s="1"/>
  <c r="B146" i="2"/>
  <c r="B139" i="2"/>
  <c r="B184" i="2"/>
  <c r="B37" i="2"/>
  <c r="B105" i="2" s="1"/>
  <c r="B43" i="2"/>
  <c r="B111" i="2" s="1"/>
  <c r="B38" i="2"/>
  <c r="B79" i="2"/>
  <c r="B249" i="2" s="1"/>
  <c r="B183" i="2"/>
  <c r="B178" i="2"/>
  <c r="B138" i="2"/>
  <c r="B154" i="2"/>
  <c r="B290" i="2" s="1"/>
  <c r="B70" i="2"/>
  <c r="B240" i="2" s="1"/>
  <c r="B208" i="2"/>
  <c r="B210" i="2"/>
  <c r="B224" i="2"/>
  <c r="B209" i="2"/>
  <c r="B216" i="2"/>
  <c r="B215" i="2"/>
  <c r="B221" i="2"/>
  <c r="B172" i="2"/>
  <c r="B74" i="2"/>
  <c r="B244" i="2" s="1"/>
  <c r="B84" i="2"/>
  <c r="B254" i="2" s="1"/>
  <c r="B156" i="2"/>
  <c r="B326" i="2" s="1"/>
  <c r="B182" i="2"/>
  <c r="B185" i="2"/>
  <c r="B143" i="2"/>
  <c r="B112" i="2"/>
  <c r="B116" i="2"/>
  <c r="B115" i="2"/>
  <c r="B110" i="2"/>
  <c r="B362" i="2"/>
  <c r="B396" i="2" s="1"/>
  <c r="B121" i="2"/>
  <c r="B372" i="2"/>
  <c r="B406" i="2" s="1"/>
  <c r="B106" i="2"/>
  <c r="B286" i="2"/>
  <c r="B320" i="2"/>
  <c r="B289" i="2"/>
  <c r="B323" i="2"/>
  <c r="B107" i="2"/>
  <c r="B365" i="2"/>
  <c r="B399" i="2" s="1"/>
  <c r="B120" i="2"/>
  <c r="B274" i="2"/>
  <c r="B308" i="2"/>
  <c r="B371" i="2"/>
  <c r="B405" i="2" s="1"/>
  <c r="B370" i="2"/>
  <c r="B404" i="2" s="1"/>
  <c r="B114" i="2"/>
  <c r="B363" i="2"/>
  <c r="B397" i="2" s="1"/>
  <c r="B373" i="2"/>
  <c r="B407" i="2" s="1"/>
  <c r="B280" i="2"/>
  <c r="B314" i="2"/>
  <c r="B285" i="2"/>
  <c r="B319" i="2"/>
  <c r="B287" i="2"/>
  <c r="B321" i="2"/>
  <c r="B368" i="2"/>
  <c r="B402" i="2" s="1"/>
  <c r="B366" i="2"/>
  <c r="B400" i="2" s="1"/>
  <c r="B361" i="2"/>
  <c r="B395" i="2" s="1"/>
  <c r="C50" i="2"/>
  <c r="B283" i="2"/>
  <c r="B317" i="2"/>
  <c r="B364" i="2"/>
  <c r="B398" i="2" s="1"/>
  <c r="B288" i="2"/>
  <c r="B322" i="2"/>
  <c r="B284" i="2"/>
  <c r="B318" i="2"/>
  <c r="B109" i="2"/>
  <c r="B367" i="2"/>
  <c r="B401" i="2" s="1"/>
  <c r="B369" i="2"/>
  <c r="B403" i="2" s="1"/>
  <c r="B117" i="2"/>
  <c r="C84" i="2"/>
  <c r="P13" i="3"/>
  <c r="L13" i="3" s="1"/>
  <c r="C9" i="2" s="1"/>
  <c r="C77" i="2" s="1"/>
  <c r="F13" i="3"/>
  <c r="C12" i="2" s="1"/>
  <c r="P19" i="3"/>
  <c r="L19" i="3" s="1"/>
  <c r="C4" i="2" s="1"/>
  <c r="F19" i="3"/>
  <c r="C18" i="2" s="1"/>
  <c r="P16" i="3"/>
  <c r="L16" i="3" s="1"/>
  <c r="C8" i="2" s="1"/>
  <c r="V6" i="3"/>
  <c r="P18" i="3"/>
  <c r="L18" i="3" s="1"/>
  <c r="C10" i="2" s="1"/>
  <c r="F18" i="3"/>
  <c r="C17" i="2" s="1"/>
  <c r="P17" i="3"/>
  <c r="L17" i="3" s="1"/>
  <c r="C3" i="2" s="1"/>
  <c r="C71" i="2" s="1"/>
  <c r="V3" i="3"/>
  <c r="P14" i="3"/>
  <c r="L14" i="3" s="1"/>
  <c r="C7" i="2" s="1"/>
  <c r="V11" i="3"/>
  <c r="V9" i="3"/>
  <c r="V7" i="3"/>
  <c r="V5" i="3"/>
  <c r="B118" i="2" l="1"/>
  <c r="C87" i="2"/>
  <c r="P20" i="3"/>
  <c r="L20" i="3" s="1"/>
  <c r="C6" i="2" s="1"/>
  <c r="F15" i="3"/>
  <c r="C14" i="2" s="1"/>
  <c r="C184" i="2" s="1"/>
  <c r="B113" i="2"/>
  <c r="B108" i="2"/>
  <c r="B349" i="2"/>
  <c r="B383" i="2" s="1"/>
  <c r="M26" i="3"/>
  <c r="M23" i="3"/>
  <c r="C180" i="2"/>
  <c r="G21" i="3"/>
  <c r="C52" i="2"/>
  <c r="C86" i="2"/>
  <c r="C256" i="2" s="1"/>
  <c r="C188" i="2"/>
  <c r="M25" i="3"/>
  <c r="C182" i="2"/>
  <c r="C80" i="2"/>
  <c r="C250" i="2" s="1"/>
  <c r="C46" i="2"/>
  <c r="B324" i="2"/>
  <c r="C44" i="2"/>
  <c r="C43" i="2"/>
  <c r="C111" i="2" s="1"/>
  <c r="B282" i="2"/>
  <c r="B316" i="2"/>
  <c r="B104" i="2"/>
  <c r="B291" i="2"/>
  <c r="B325" i="2"/>
  <c r="G25" i="3"/>
  <c r="C177" i="2"/>
  <c r="C41" i="2"/>
  <c r="C109" i="2" s="1"/>
  <c r="C75" i="2"/>
  <c r="C245" i="2" s="1"/>
  <c r="G29" i="3"/>
  <c r="C174" i="2"/>
  <c r="G27" i="3"/>
  <c r="C179" i="2"/>
  <c r="B360" i="2"/>
  <c r="B394" i="2" s="1"/>
  <c r="B309" i="2"/>
  <c r="B278" i="2"/>
  <c r="B312" i="2"/>
  <c r="G23" i="3"/>
  <c r="C175" i="2"/>
  <c r="C73" i="2"/>
  <c r="C243" i="2" s="1"/>
  <c r="C39" i="2"/>
  <c r="M22" i="3"/>
  <c r="C189" i="2"/>
  <c r="G26" i="3"/>
  <c r="C42" i="2"/>
  <c r="C178" i="2"/>
  <c r="C76" i="2"/>
  <c r="C246" i="2" s="1"/>
  <c r="C48" i="2"/>
  <c r="C72" i="2"/>
  <c r="C242" i="2" s="1"/>
  <c r="C78" i="2"/>
  <c r="B276" i="2"/>
  <c r="B310" i="2"/>
  <c r="B277" i="2"/>
  <c r="B311" i="2"/>
  <c r="C83" i="2"/>
  <c r="C253" i="2" s="1"/>
  <c r="G28" i="3"/>
  <c r="C173" i="2"/>
  <c r="G24" i="3"/>
  <c r="C74" i="2"/>
  <c r="C244" i="2" s="1"/>
  <c r="C40" i="2"/>
  <c r="C176" i="2"/>
  <c r="M27" i="3"/>
  <c r="C187" i="2"/>
  <c r="C51" i="2"/>
  <c r="C85" i="2"/>
  <c r="C255" i="2" s="1"/>
  <c r="C38" i="2"/>
  <c r="C53" i="2"/>
  <c r="C121" i="2" s="1"/>
  <c r="C37" i="2"/>
  <c r="C105" i="2" s="1"/>
  <c r="C82" i="2"/>
  <c r="C116" i="2" s="1"/>
  <c r="B279" i="2"/>
  <c r="B313" i="2"/>
  <c r="B275" i="2"/>
  <c r="J12" i="3"/>
  <c r="T12" i="3"/>
  <c r="C81" i="2"/>
  <c r="C251" i="2" s="1"/>
  <c r="B356" i="2"/>
  <c r="B390" i="2" s="1"/>
  <c r="B353" i="2"/>
  <c r="B387" i="2" s="1"/>
  <c r="B348" i="2"/>
  <c r="B382" i="2" s="1"/>
  <c r="B352" i="2"/>
  <c r="B386" i="2" s="1"/>
  <c r="C118" i="2"/>
  <c r="B355" i="2"/>
  <c r="B389" i="2" s="1"/>
  <c r="B342" i="2"/>
  <c r="B376" i="2" s="1"/>
  <c r="C248" i="2"/>
  <c r="C254" i="2"/>
  <c r="C247" i="2"/>
  <c r="B351" i="2"/>
  <c r="B385" i="2" s="1"/>
  <c r="B358" i="2"/>
  <c r="B392" i="2" s="1"/>
  <c r="C112" i="2"/>
  <c r="B354" i="2"/>
  <c r="B388" i="2" s="1"/>
  <c r="C241" i="2"/>
  <c r="C257" i="2"/>
  <c r="B357" i="2"/>
  <c r="B391" i="2" s="1"/>
  <c r="V14" i="3"/>
  <c r="V17" i="3"/>
  <c r="V16" i="3"/>
  <c r="V19" i="3"/>
  <c r="V13" i="3"/>
  <c r="V20" i="3"/>
  <c r="V18" i="3"/>
  <c r="V15" i="3"/>
  <c r="C106" i="2" l="1"/>
  <c r="C120" i="2"/>
  <c r="C252" i="2"/>
  <c r="B350" i="2"/>
  <c r="B384" i="2" s="1"/>
  <c r="C107" i="2"/>
  <c r="B346" i="2"/>
  <c r="B380" i="2" s="1"/>
  <c r="C114" i="2"/>
  <c r="C119" i="2"/>
  <c r="C108" i="2"/>
  <c r="T28" i="3"/>
  <c r="J28" i="3"/>
  <c r="F28" i="3" s="1"/>
  <c r="D3" i="2" s="1"/>
  <c r="B344" i="2"/>
  <c r="B378" i="2" s="1"/>
  <c r="J26" i="3"/>
  <c r="F26" i="3" s="1"/>
  <c r="D8" i="2" s="1"/>
  <c r="T26" i="3"/>
  <c r="J27" i="3"/>
  <c r="F27" i="3" s="1"/>
  <c r="D9" i="2" s="1"/>
  <c r="T27" i="3"/>
  <c r="C115" i="2"/>
  <c r="B343" i="2"/>
  <c r="B377" i="2" s="1"/>
  <c r="C117" i="2"/>
  <c r="P12" i="3"/>
  <c r="F12" i="3"/>
  <c r="C11" i="2" s="1"/>
  <c r="B347" i="2"/>
  <c r="B381" i="2" s="1"/>
  <c r="T24" i="3"/>
  <c r="J24" i="3"/>
  <c r="F24" i="3"/>
  <c r="D6" i="2" s="1"/>
  <c r="B345" i="2"/>
  <c r="B379" i="2" s="1"/>
  <c r="J23" i="3"/>
  <c r="T23" i="3"/>
  <c r="J25" i="3"/>
  <c r="F25" i="3" s="1"/>
  <c r="D7" i="2" s="1"/>
  <c r="T25" i="3"/>
  <c r="C110" i="2"/>
  <c r="B359" i="2"/>
  <c r="B393" i="2" s="1"/>
  <c r="T21" i="3"/>
  <c r="J21" i="3"/>
  <c r="M34" i="3" l="1"/>
  <c r="D173" i="2"/>
  <c r="D71" i="2"/>
  <c r="D241" i="2" s="1"/>
  <c r="D37" i="2"/>
  <c r="M36" i="3"/>
  <c r="D176" i="2"/>
  <c r="D74" i="2"/>
  <c r="D244" i="2" s="1"/>
  <c r="D40" i="2"/>
  <c r="P24" i="3"/>
  <c r="L24" i="3" s="1"/>
  <c r="D13" i="2" s="1"/>
  <c r="P26" i="3"/>
  <c r="L26" i="3" s="1"/>
  <c r="D14" i="2" s="1"/>
  <c r="M38" i="3"/>
  <c r="D177" i="2"/>
  <c r="D41" i="2"/>
  <c r="D75" i="2"/>
  <c r="D245" i="2" s="1"/>
  <c r="P23" i="3"/>
  <c r="L23" i="3" s="1"/>
  <c r="D10" i="2" s="1"/>
  <c r="M29" i="3"/>
  <c r="C45" i="2"/>
  <c r="C79" i="2"/>
  <c r="C249" i="2" s="1"/>
  <c r="C181" i="2"/>
  <c r="P27" i="3"/>
  <c r="L27" i="3" s="1"/>
  <c r="D17" i="2" s="1"/>
  <c r="L12" i="3"/>
  <c r="C2" i="2" s="1"/>
  <c r="V12" i="3"/>
  <c r="M35" i="3"/>
  <c r="D178" i="2"/>
  <c r="D76" i="2"/>
  <c r="D246" i="2" s="1"/>
  <c r="D42" i="2"/>
  <c r="F21" i="3"/>
  <c r="D18" i="2" s="1"/>
  <c r="P21" i="3"/>
  <c r="L21" i="3" s="1"/>
  <c r="D16" i="2" s="1"/>
  <c r="V21" i="3"/>
  <c r="P25" i="3"/>
  <c r="L25" i="3" s="1"/>
  <c r="D12" i="2" s="1"/>
  <c r="F23" i="3"/>
  <c r="D5" i="2" s="1"/>
  <c r="M32" i="3"/>
  <c r="D179" i="2"/>
  <c r="D43" i="2"/>
  <c r="D77" i="2"/>
  <c r="P28" i="3"/>
  <c r="L28" i="3" s="1"/>
  <c r="D15" i="2" s="1"/>
  <c r="V28" i="3" l="1"/>
  <c r="V27" i="3"/>
  <c r="V26" i="3"/>
  <c r="V24" i="3"/>
  <c r="D105" i="2"/>
  <c r="C113" i="2"/>
  <c r="D109" i="2"/>
  <c r="D110" i="2"/>
  <c r="D111" i="2"/>
  <c r="D247" i="2"/>
  <c r="M33" i="3"/>
  <c r="D186" i="2"/>
  <c r="D50" i="2"/>
  <c r="D84" i="2"/>
  <c r="D254" i="2" s="1"/>
  <c r="G33" i="3"/>
  <c r="D184" i="2"/>
  <c r="D48" i="2"/>
  <c r="D82" i="2"/>
  <c r="D252" i="2" s="1"/>
  <c r="D108" i="2"/>
  <c r="G38" i="3"/>
  <c r="D185" i="2"/>
  <c r="D49" i="2"/>
  <c r="D117" i="2" s="1"/>
  <c r="D83" i="2"/>
  <c r="D253" i="2" s="1"/>
  <c r="G32" i="3"/>
  <c r="D39" i="2"/>
  <c r="D73" i="2"/>
  <c r="D243" i="2" s="1"/>
  <c r="D175" i="2"/>
  <c r="V25" i="3"/>
  <c r="M37" i="3"/>
  <c r="D188" i="2"/>
  <c r="D52" i="2"/>
  <c r="D86" i="2"/>
  <c r="D256" i="2" s="1"/>
  <c r="G36" i="3"/>
  <c r="D187" i="2"/>
  <c r="D85" i="2"/>
  <c r="D255" i="2" s="1"/>
  <c r="D51" i="2"/>
  <c r="J29" i="3"/>
  <c r="T29" i="3"/>
  <c r="G30" i="3"/>
  <c r="D182" i="2"/>
  <c r="D46" i="2"/>
  <c r="D80" i="2"/>
  <c r="D250" i="2" s="1"/>
  <c r="G35" i="3"/>
  <c r="D180" i="2"/>
  <c r="D78" i="2"/>
  <c r="D248" i="2" s="1"/>
  <c r="D44" i="2"/>
  <c r="G22" i="3"/>
  <c r="C220" i="2"/>
  <c r="C235" i="2"/>
  <c r="C230" i="2"/>
  <c r="C215" i="2"/>
  <c r="C233" i="2"/>
  <c r="C210" i="2"/>
  <c r="C214" i="2"/>
  <c r="C217" i="2"/>
  <c r="C168" i="2"/>
  <c r="C338" i="2" s="1"/>
  <c r="C237" i="2"/>
  <c r="C146" i="2"/>
  <c r="C150" i="2"/>
  <c r="C166" i="2"/>
  <c r="C336" i="2" s="1"/>
  <c r="C167" i="2"/>
  <c r="C337" i="2" s="1"/>
  <c r="C143" i="2"/>
  <c r="C165" i="2"/>
  <c r="C335" i="2" s="1"/>
  <c r="C162" i="2"/>
  <c r="C332" i="2" s="1"/>
  <c r="C228" i="2"/>
  <c r="C234" i="2"/>
  <c r="C236" i="2"/>
  <c r="C227" i="2"/>
  <c r="C138" i="2"/>
  <c r="C211" i="2"/>
  <c r="C218" i="2"/>
  <c r="C224" i="2"/>
  <c r="C141" i="2"/>
  <c r="C229" i="2"/>
  <c r="C154" i="2"/>
  <c r="C157" i="2"/>
  <c r="C327" i="2" s="1"/>
  <c r="C152" i="2"/>
  <c r="C148" i="2"/>
  <c r="C147" i="2"/>
  <c r="C140" i="2"/>
  <c r="C221" i="2"/>
  <c r="C172" i="2"/>
  <c r="C223" i="2"/>
  <c r="C208" i="2"/>
  <c r="C216" i="2"/>
  <c r="C161" i="2"/>
  <c r="C331" i="2" s="1"/>
  <c r="C232" i="2"/>
  <c r="C225" i="2"/>
  <c r="C155" i="2"/>
  <c r="C209" i="2"/>
  <c r="C169" i="2"/>
  <c r="C339" i="2" s="1"/>
  <c r="C151" i="2"/>
  <c r="C156" i="2"/>
  <c r="C326" i="2" s="1"/>
  <c r="C144" i="2"/>
  <c r="C145" i="2"/>
  <c r="C142" i="2"/>
  <c r="C231" i="2"/>
  <c r="C219" i="2"/>
  <c r="C222" i="2"/>
  <c r="C226" i="2"/>
  <c r="C213" i="2"/>
  <c r="C163" i="2"/>
  <c r="C333" i="2" s="1"/>
  <c r="C212" i="2"/>
  <c r="C206" i="2"/>
  <c r="C207" i="2"/>
  <c r="C159" i="2"/>
  <c r="C329" i="2" s="1"/>
  <c r="C158" i="2"/>
  <c r="C328" i="2" s="1"/>
  <c r="C160" i="2"/>
  <c r="C330" i="2" s="1"/>
  <c r="C149" i="2"/>
  <c r="C153" i="2"/>
  <c r="C164" i="2"/>
  <c r="C334" i="2" s="1"/>
  <c r="C139" i="2"/>
  <c r="C70" i="2"/>
  <c r="C240" i="2" s="1"/>
  <c r="C36" i="2"/>
  <c r="V23" i="3"/>
  <c r="G31" i="3"/>
  <c r="D183" i="2"/>
  <c r="D47" i="2"/>
  <c r="D115" i="2" s="1"/>
  <c r="D81" i="2"/>
  <c r="D251" i="2" s="1"/>
  <c r="D114" i="2" l="1"/>
  <c r="D107" i="2"/>
  <c r="D119" i="2"/>
  <c r="C368" i="2"/>
  <c r="C402" i="2" s="1"/>
  <c r="C362" i="2"/>
  <c r="C396" i="2" s="1"/>
  <c r="C315" i="2"/>
  <c r="C281" i="2"/>
  <c r="C373" i="2"/>
  <c r="C407" i="2" s="1"/>
  <c r="C283" i="2"/>
  <c r="C317" i="2"/>
  <c r="C324" i="2"/>
  <c r="C290" i="2"/>
  <c r="C369" i="2"/>
  <c r="C403" i="2" s="1"/>
  <c r="C286" i="2"/>
  <c r="C320" i="2"/>
  <c r="J22" i="3"/>
  <c r="T22" i="3"/>
  <c r="J35" i="3"/>
  <c r="T35" i="3"/>
  <c r="D120" i="2"/>
  <c r="J38" i="3"/>
  <c r="F38" i="3" s="1"/>
  <c r="E15" i="2" s="1"/>
  <c r="T38" i="3"/>
  <c r="C104" i="2"/>
  <c r="C289" i="2"/>
  <c r="C323" i="2"/>
  <c r="C363" i="2"/>
  <c r="C397" i="2" s="1"/>
  <c r="C367" i="2"/>
  <c r="C401" i="2" s="1"/>
  <c r="C314" i="2"/>
  <c r="C280" i="2"/>
  <c r="C365" i="2"/>
  <c r="C399" i="2" s="1"/>
  <c r="C318" i="2"/>
  <c r="C284" i="2"/>
  <c r="C313" i="2"/>
  <c r="C279" i="2"/>
  <c r="C316" i="2"/>
  <c r="C282" i="2"/>
  <c r="D112" i="2"/>
  <c r="J33" i="3"/>
  <c r="T33" i="3"/>
  <c r="C360" i="2"/>
  <c r="C394" i="2" s="1"/>
  <c r="C288" i="2"/>
  <c r="C322" i="2"/>
  <c r="C311" i="2"/>
  <c r="C277" i="2"/>
  <c r="C308" i="2"/>
  <c r="C274" i="2"/>
  <c r="C371" i="2"/>
  <c r="C405" i="2" s="1"/>
  <c r="P29" i="3"/>
  <c r="L29" i="3" s="1"/>
  <c r="D11" i="2" s="1"/>
  <c r="F29" i="3"/>
  <c r="D4" i="2" s="1"/>
  <c r="T36" i="3"/>
  <c r="J36" i="3"/>
  <c r="C319" i="2"/>
  <c r="C285" i="2"/>
  <c r="C325" i="2"/>
  <c r="C291" i="2"/>
  <c r="C309" i="2"/>
  <c r="C275" i="2"/>
  <c r="C364" i="2"/>
  <c r="C398" i="2" s="1"/>
  <c r="C312" i="2"/>
  <c r="C278" i="2"/>
  <c r="C321" i="2"/>
  <c r="C287" i="2"/>
  <c r="C310" i="2"/>
  <c r="C276" i="2"/>
  <c r="C361" i="2"/>
  <c r="C395" i="2" s="1"/>
  <c r="C366" i="2"/>
  <c r="C400" i="2" s="1"/>
  <c r="C370" i="2"/>
  <c r="C404" i="2" s="1"/>
  <c r="C372" i="2"/>
  <c r="C406" i="2" s="1"/>
  <c r="J32" i="3"/>
  <c r="F32" i="3" s="1"/>
  <c r="E5" i="2" s="1"/>
  <c r="T32" i="3"/>
  <c r="D116" i="2"/>
  <c r="D118" i="2"/>
  <c r="C349" i="2" l="1"/>
  <c r="C383" i="2" s="1"/>
  <c r="C345" i="2"/>
  <c r="C379" i="2" s="1"/>
  <c r="C347" i="2"/>
  <c r="C381" i="2" s="1"/>
  <c r="C344" i="2"/>
  <c r="C378" i="2" s="1"/>
  <c r="V29" i="3"/>
  <c r="C350" i="2"/>
  <c r="C384" i="2" s="1"/>
  <c r="M41" i="3"/>
  <c r="E175" i="2"/>
  <c r="E73" i="2"/>
  <c r="E243" i="2" s="1"/>
  <c r="E39" i="2"/>
  <c r="C359" i="2"/>
  <c r="C393" i="2" s="1"/>
  <c r="P36" i="3"/>
  <c r="L36" i="3" s="1"/>
  <c r="E6" i="2" s="1"/>
  <c r="C346" i="2"/>
  <c r="C380" i="2" s="1"/>
  <c r="C352" i="2"/>
  <c r="C386" i="2" s="1"/>
  <c r="P22" i="3"/>
  <c r="L22" i="3" s="1"/>
  <c r="D19" i="2" s="1"/>
  <c r="P32" i="3"/>
  <c r="L32" i="3" s="1"/>
  <c r="E9" i="2" s="1"/>
  <c r="M31" i="3"/>
  <c r="D174" i="2"/>
  <c r="D72" i="2"/>
  <c r="D242" i="2" s="1"/>
  <c r="D38" i="2"/>
  <c r="C356" i="2"/>
  <c r="C390" i="2" s="1"/>
  <c r="F33" i="3"/>
  <c r="E14" i="2" s="1"/>
  <c r="P33" i="3"/>
  <c r="L33" i="3" s="1"/>
  <c r="E16" i="2" s="1"/>
  <c r="M39" i="3"/>
  <c r="E185" i="2"/>
  <c r="E49" i="2"/>
  <c r="E83" i="2"/>
  <c r="E253" i="2" s="1"/>
  <c r="F35" i="3"/>
  <c r="E10" i="2" s="1"/>
  <c r="P35" i="3"/>
  <c r="L35" i="3" s="1"/>
  <c r="E8" i="2" s="1"/>
  <c r="V35" i="3"/>
  <c r="C358" i="2"/>
  <c r="C392" i="2" s="1"/>
  <c r="C355" i="2"/>
  <c r="C389" i="2" s="1"/>
  <c r="C343" i="2"/>
  <c r="C377" i="2" s="1"/>
  <c r="C353" i="2"/>
  <c r="C387" i="2" s="1"/>
  <c r="F36" i="3"/>
  <c r="E17" i="2" s="1"/>
  <c r="C342" i="2"/>
  <c r="C376" i="2" s="1"/>
  <c r="G37" i="3"/>
  <c r="D181" i="2"/>
  <c r="D79" i="2"/>
  <c r="D249" i="2" s="1"/>
  <c r="D45" i="2"/>
  <c r="C348" i="2"/>
  <c r="C382" i="2" s="1"/>
  <c r="C357" i="2"/>
  <c r="C391" i="2" s="1"/>
  <c r="P38" i="3"/>
  <c r="L38" i="3" s="1"/>
  <c r="E7" i="2" s="1"/>
  <c r="F22" i="3"/>
  <c r="D2" i="2" s="1"/>
  <c r="C354" i="2"/>
  <c r="C388" i="2" s="1"/>
  <c r="C351" i="2"/>
  <c r="C385" i="2" s="1"/>
  <c r="V22" i="3" l="1"/>
  <c r="E117" i="2"/>
  <c r="E107" i="2"/>
  <c r="V38" i="3"/>
  <c r="D113" i="2"/>
  <c r="G43" i="3"/>
  <c r="E178" i="2"/>
  <c r="E76" i="2"/>
  <c r="E246" i="2" s="1"/>
  <c r="E42" i="2"/>
  <c r="M30" i="3"/>
  <c r="D232" i="2"/>
  <c r="D236" i="2"/>
  <c r="D225" i="2"/>
  <c r="D220" i="2"/>
  <c r="D230" i="2"/>
  <c r="D217" i="2"/>
  <c r="D214" i="2"/>
  <c r="D159" i="2"/>
  <c r="D329" i="2" s="1"/>
  <c r="D221" i="2"/>
  <c r="D155" i="2"/>
  <c r="D156" i="2"/>
  <c r="D326" i="2" s="1"/>
  <c r="D144" i="2"/>
  <c r="D146" i="2"/>
  <c r="D149" i="2"/>
  <c r="D157" i="2"/>
  <c r="D327" i="2" s="1"/>
  <c r="D152" i="2"/>
  <c r="D224" i="2"/>
  <c r="D216" i="2"/>
  <c r="D222" i="2"/>
  <c r="D215" i="2"/>
  <c r="D161" i="2"/>
  <c r="D331" i="2" s="1"/>
  <c r="D207" i="2"/>
  <c r="D218" i="2"/>
  <c r="D234" i="2"/>
  <c r="D162" i="2"/>
  <c r="D332" i="2" s="1"/>
  <c r="D237" i="2"/>
  <c r="D164" i="2"/>
  <c r="D334" i="2" s="1"/>
  <c r="D153" i="2"/>
  <c r="D160" i="2"/>
  <c r="D330" i="2" s="1"/>
  <c r="D138" i="2"/>
  <c r="D169" i="2"/>
  <c r="D339" i="2" s="1"/>
  <c r="D139" i="2"/>
  <c r="D141" i="2"/>
  <c r="D223" i="2"/>
  <c r="D211" i="2"/>
  <c r="D231" i="2"/>
  <c r="D233" i="2"/>
  <c r="D208" i="2"/>
  <c r="D219" i="2"/>
  <c r="D227" i="2"/>
  <c r="D229" i="2"/>
  <c r="D163" i="2"/>
  <c r="D333" i="2" s="1"/>
  <c r="D226" i="2"/>
  <c r="D158" i="2"/>
  <c r="D328" i="2" s="1"/>
  <c r="D142" i="2"/>
  <c r="D167" i="2"/>
  <c r="D337" i="2" s="1"/>
  <c r="D145" i="2"/>
  <c r="D151" i="2"/>
  <c r="D150" i="2"/>
  <c r="D235" i="2"/>
  <c r="D210" i="2"/>
  <c r="D213" i="2"/>
  <c r="D206" i="2"/>
  <c r="D228" i="2"/>
  <c r="D212" i="2"/>
  <c r="D209" i="2"/>
  <c r="D165" i="2"/>
  <c r="D335" i="2" s="1"/>
  <c r="D166" i="2"/>
  <c r="D336" i="2" s="1"/>
  <c r="D172" i="2"/>
  <c r="D147" i="2"/>
  <c r="D154" i="2"/>
  <c r="D143" i="2"/>
  <c r="D140" i="2"/>
  <c r="D148" i="2"/>
  <c r="D168" i="2"/>
  <c r="D338" i="2" s="1"/>
  <c r="D36" i="2"/>
  <c r="D70" i="2"/>
  <c r="D240" i="2" s="1"/>
  <c r="J37" i="3"/>
  <c r="T37" i="3"/>
  <c r="M43" i="3"/>
  <c r="E187" i="2"/>
  <c r="E51" i="2"/>
  <c r="E85" i="2"/>
  <c r="E255" i="2" s="1"/>
  <c r="V33" i="3"/>
  <c r="D106" i="2"/>
  <c r="V32" i="3"/>
  <c r="G45" i="3"/>
  <c r="E186" i="2"/>
  <c r="E84" i="2"/>
  <c r="E254" i="2" s="1"/>
  <c r="E50" i="2"/>
  <c r="G44" i="3"/>
  <c r="E179" i="2"/>
  <c r="E43" i="2"/>
  <c r="E111" i="2" s="1"/>
  <c r="E77" i="2"/>
  <c r="E247" i="2" s="1"/>
  <c r="M47" i="3"/>
  <c r="E184" i="2"/>
  <c r="E82" i="2"/>
  <c r="E252" i="2" s="1"/>
  <c r="E48" i="2"/>
  <c r="G39" i="3"/>
  <c r="E176" i="2"/>
  <c r="E40" i="2"/>
  <c r="E108" i="2" s="1"/>
  <c r="E74" i="2"/>
  <c r="E244" i="2" s="1"/>
  <c r="G47" i="3"/>
  <c r="E177" i="2"/>
  <c r="E41" i="2"/>
  <c r="E75" i="2"/>
  <c r="E245" i="2" s="1"/>
  <c r="M44" i="3"/>
  <c r="E180" i="2"/>
  <c r="E78" i="2"/>
  <c r="E248" i="2" s="1"/>
  <c r="E44" i="2"/>
  <c r="J31" i="3"/>
  <c r="T31" i="3"/>
  <c r="G34" i="3"/>
  <c r="D189" i="2"/>
  <c r="D87" i="2"/>
  <c r="D257" i="2" s="1"/>
  <c r="D53" i="2"/>
  <c r="D121" i="2" s="1"/>
  <c r="V36" i="3"/>
  <c r="E119" i="2" l="1"/>
  <c r="E110" i="2"/>
  <c r="E109" i="2"/>
  <c r="D104" i="2"/>
  <c r="D310" i="2"/>
  <c r="D276" i="2"/>
  <c r="D315" i="2"/>
  <c r="D281" i="2"/>
  <c r="D373" i="2"/>
  <c r="D407" i="2" s="1"/>
  <c r="D368" i="2"/>
  <c r="D402" i="2" s="1"/>
  <c r="D361" i="2"/>
  <c r="D395" i="2" s="1"/>
  <c r="D360" i="2"/>
  <c r="D394" i="2" s="1"/>
  <c r="P31" i="3"/>
  <c r="L31" i="3" s="1"/>
  <c r="E4" i="2" s="1"/>
  <c r="F31" i="3"/>
  <c r="E13" i="2" s="1"/>
  <c r="T47" i="3"/>
  <c r="J47" i="3"/>
  <c r="T39" i="3"/>
  <c r="J39" i="3"/>
  <c r="F39" i="3" s="1"/>
  <c r="F6" i="2" s="1"/>
  <c r="D313" i="2"/>
  <c r="D279" i="2"/>
  <c r="D370" i="2"/>
  <c r="D404" i="2" s="1"/>
  <c r="D371" i="2"/>
  <c r="D405" i="2" s="1"/>
  <c r="D367" i="2"/>
  <c r="D401" i="2" s="1"/>
  <c r="D308" i="2"/>
  <c r="D274" i="2"/>
  <c r="D319" i="2"/>
  <c r="D285" i="2"/>
  <c r="D325" i="2"/>
  <c r="D291" i="2"/>
  <c r="E112" i="2"/>
  <c r="J44" i="3"/>
  <c r="T44" i="3"/>
  <c r="D372" i="2"/>
  <c r="D406" i="2" s="1"/>
  <c r="D324" i="2"/>
  <c r="D290" i="2"/>
  <c r="D369" i="2"/>
  <c r="D403" i="2" s="1"/>
  <c r="D320" i="2"/>
  <c r="D286" i="2"/>
  <c r="D312" i="2"/>
  <c r="D278" i="2"/>
  <c r="D311" i="2"/>
  <c r="D277" i="2"/>
  <c r="D345" i="2" s="1"/>
  <c r="D379" i="2" s="1"/>
  <c r="D364" i="2"/>
  <c r="D398" i="2" s="1"/>
  <c r="D366" i="2"/>
  <c r="D400" i="2" s="1"/>
  <c r="D365" i="2"/>
  <c r="D399" i="2" s="1"/>
  <c r="D316" i="2"/>
  <c r="D282" i="2"/>
  <c r="J34" i="3"/>
  <c r="F34" i="3" s="1"/>
  <c r="E19" i="2" s="1"/>
  <c r="T34" i="3"/>
  <c r="E116" i="2"/>
  <c r="E118" i="2"/>
  <c r="F37" i="3"/>
  <c r="E11" i="2" s="1"/>
  <c r="P37" i="3"/>
  <c r="L37" i="3" s="1"/>
  <c r="E18" i="2" s="1"/>
  <c r="D318" i="2"/>
  <c r="D284" i="2"/>
  <c r="D317" i="2"/>
  <c r="D283" i="2"/>
  <c r="D321" i="2"/>
  <c r="D287" i="2"/>
  <c r="D362" i="2"/>
  <c r="D396" i="2" s="1"/>
  <c r="D309" i="2"/>
  <c r="D275" i="2"/>
  <c r="D323" i="2"/>
  <c r="D289" i="2"/>
  <c r="D322" i="2"/>
  <c r="D288" i="2"/>
  <c r="D314" i="2"/>
  <c r="D280" i="2"/>
  <c r="D363" i="2"/>
  <c r="D397" i="2" s="1"/>
  <c r="T30" i="3"/>
  <c r="J30" i="3"/>
  <c r="J43" i="3"/>
  <c r="F43" i="3" s="1"/>
  <c r="F8" i="2" s="1"/>
  <c r="T43" i="3"/>
  <c r="D346" i="2" l="1"/>
  <c r="D380" i="2" s="1"/>
  <c r="D349" i="2"/>
  <c r="D383" i="2" s="1"/>
  <c r="V31" i="3"/>
  <c r="D344" i="2"/>
  <c r="D378" i="2" s="1"/>
  <c r="D350" i="2"/>
  <c r="D384" i="2" s="1"/>
  <c r="M51" i="3"/>
  <c r="F178" i="2"/>
  <c r="F42" i="2"/>
  <c r="F76" i="2"/>
  <c r="F246" i="2" s="1"/>
  <c r="M55" i="3"/>
  <c r="F176" i="2"/>
  <c r="F74" i="2"/>
  <c r="F244" i="2" s="1"/>
  <c r="F40" i="2"/>
  <c r="M46" i="3"/>
  <c r="E189" i="2"/>
  <c r="E53" i="2"/>
  <c r="E87" i="2"/>
  <c r="E257" i="2" s="1"/>
  <c r="P30" i="3"/>
  <c r="L30" i="3" s="1"/>
  <c r="E2" i="2" s="1"/>
  <c r="F30" i="3"/>
  <c r="E12" i="2" s="1"/>
  <c r="D357" i="2"/>
  <c r="D391" i="2" s="1"/>
  <c r="P34" i="3"/>
  <c r="L34" i="3" s="1"/>
  <c r="E3" i="2" s="1"/>
  <c r="V37" i="3"/>
  <c r="D358" i="2"/>
  <c r="D392" i="2" s="1"/>
  <c r="F44" i="3"/>
  <c r="F9" i="2" s="1"/>
  <c r="P44" i="3"/>
  <c r="L44" i="3" s="1"/>
  <c r="F10" i="2" s="1"/>
  <c r="D342" i="2"/>
  <c r="D376" i="2" s="1"/>
  <c r="G42" i="3"/>
  <c r="E188" i="2"/>
  <c r="E52" i="2"/>
  <c r="E86" i="2"/>
  <c r="E256" i="2" s="1"/>
  <c r="D347" i="2"/>
  <c r="D381" i="2" s="1"/>
  <c r="F47" i="3"/>
  <c r="F7" i="2" s="1"/>
  <c r="P47" i="3"/>
  <c r="L47" i="3" s="1"/>
  <c r="F14" i="2" s="1"/>
  <c r="G46" i="3"/>
  <c r="E174" i="2"/>
  <c r="E38" i="2"/>
  <c r="E72" i="2"/>
  <c r="E242" i="2" s="1"/>
  <c r="D348" i="2"/>
  <c r="D382" i="2" s="1"/>
  <c r="P43" i="3"/>
  <c r="L43" i="3" s="1"/>
  <c r="F17" i="2" s="1"/>
  <c r="V43" i="3"/>
  <c r="D356" i="2"/>
  <c r="D390" i="2" s="1"/>
  <c r="D351" i="2"/>
  <c r="D385" i="2" s="1"/>
  <c r="M45" i="3"/>
  <c r="E181" i="2"/>
  <c r="E45" i="2"/>
  <c r="E79" i="2"/>
  <c r="E249" i="2" s="1"/>
  <c r="D359" i="2"/>
  <c r="D393" i="2" s="1"/>
  <c r="D355" i="2"/>
  <c r="D389" i="2" s="1"/>
  <c r="D343" i="2"/>
  <c r="D377" i="2" s="1"/>
  <c r="D352" i="2"/>
  <c r="D386" i="2" s="1"/>
  <c r="D354" i="2"/>
  <c r="D388" i="2" s="1"/>
  <c r="D353" i="2"/>
  <c r="D387" i="2" s="1"/>
  <c r="P39" i="3"/>
  <c r="L39" i="3" s="1"/>
  <c r="F15" i="2" s="1"/>
  <c r="M42" i="3"/>
  <c r="E183" i="2"/>
  <c r="E47" i="2"/>
  <c r="E81" i="2"/>
  <c r="E251" i="2" s="1"/>
  <c r="F108" i="2" l="1"/>
  <c r="E121" i="2"/>
  <c r="F110" i="2"/>
  <c r="E120" i="2"/>
  <c r="V34" i="3"/>
  <c r="E115" i="2"/>
  <c r="E106" i="2"/>
  <c r="G56" i="3"/>
  <c r="F185" i="2"/>
  <c r="F83" i="2"/>
  <c r="F253" i="2" s="1"/>
  <c r="F49" i="2"/>
  <c r="E113" i="2"/>
  <c r="G54" i="3"/>
  <c r="F187" i="2"/>
  <c r="F51" i="2"/>
  <c r="F85" i="2"/>
  <c r="J46" i="3"/>
  <c r="F46" i="3" s="1"/>
  <c r="F4" i="2" s="1"/>
  <c r="T46" i="3"/>
  <c r="G53" i="3"/>
  <c r="F180" i="2"/>
  <c r="F44" i="2"/>
  <c r="F78" i="2"/>
  <c r="F248" i="2" s="1"/>
  <c r="M40" i="3"/>
  <c r="E182" i="2"/>
  <c r="E46" i="2"/>
  <c r="E80" i="2"/>
  <c r="E250" i="2" s="1"/>
  <c r="V47" i="3"/>
  <c r="G51" i="3"/>
  <c r="F179" i="2"/>
  <c r="F43" i="2"/>
  <c r="F111" i="2" s="1"/>
  <c r="F77" i="2"/>
  <c r="F247" i="2" s="1"/>
  <c r="V30" i="3"/>
  <c r="V39" i="3"/>
  <c r="T45" i="3"/>
  <c r="J45" i="3"/>
  <c r="G48" i="3"/>
  <c r="F184" i="2"/>
  <c r="F48" i="2"/>
  <c r="F116" i="2" s="1"/>
  <c r="F82" i="2"/>
  <c r="F252" i="2" s="1"/>
  <c r="J42" i="3"/>
  <c r="F42" i="3" s="1"/>
  <c r="F18" i="2" s="1"/>
  <c r="T42" i="3"/>
  <c r="G41" i="3"/>
  <c r="E231" i="2"/>
  <c r="E226" i="2"/>
  <c r="E145" i="2"/>
  <c r="E211" i="2"/>
  <c r="E237" i="2"/>
  <c r="E210" i="2"/>
  <c r="E227" i="2"/>
  <c r="E229" i="2"/>
  <c r="E215" i="2"/>
  <c r="E162" i="2"/>
  <c r="E332" i="2" s="1"/>
  <c r="E146" i="2"/>
  <c r="E144" i="2"/>
  <c r="E166" i="2"/>
  <c r="E336" i="2" s="1"/>
  <c r="E147" i="2"/>
  <c r="E169" i="2"/>
  <c r="E339" i="2" s="1"/>
  <c r="E150" i="2"/>
  <c r="E212" i="2"/>
  <c r="E228" i="2"/>
  <c r="E217" i="2"/>
  <c r="E216" i="2"/>
  <c r="E223" i="2"/>
  <c r="E235" i="2"/>
  <c r="E230" i="2"/>
  <c r="E139" i="2"/>
  <c r="E233" i="2"/>
  <c r="E164" i="2"/>
  <c r="E334" i="2" s="1"/>
  <c r="E149" i="2"/>
  <c r="E158" i="2"/>
  <c r="E328" i="2" s="1"/>
  <c r="E165" i="2"/>
  <c r="E335" i="2" s="1"/>
  <c r="E143" i="2"/>
  <c r="E148" i="2"/>
  <c r="E161" i="2"/>
  <c r="E331" i="2" s="1"/>
  <c r="E222" i="2"/>
  <c r="E214" i="2"/>
  <c r="E232" i="2"/>
  <c r="E207" i="2"/>
  <c r="E236" i="2"/>
  <c r="E208" i="2"/>
  <c r="E224" i="2"/>
  <c r="E225" i="2"/>
  <c r="E163" i="2"/>
  <c r="E333" i="2" s="1"/>
  <c r="E142" i="2"/>
  <c r="E154" i="2"/>
  <c r="E138" i="2"/>
  <c r="E160" i="2"/>
  <c r="E330" i="2" s="1"/>
  <c r="E156" i="2"/>
  <c r="E326" i="2" s="1"/>
  <c r="E155" i="2"/>
  <c r="E141" i="2"/>
  <c r="E220" i="2"/>
  <c r="E218" i="2"/>
  <c r="E172" i="2"/>
  <c r="E234" i="2"/>
  <c r="E221" i="2"/>
  <c r="E209" i="2"/>
  <c r="E206" i="2"/>
  <c r="E219" i="2"/>
  <c r="E213" i="2"/>
  <c r="E167" i="2"/>
  <c r="E337" i="2" s="1"/>
  <c r="E168" i="2"/>
  <c r="E338" i="2" s="1"/>
  <c r="E152" i="2"/>
  <c r="E153" i="2"/>
  <c r="E157" i="2"/>
  <c r="E327" i="2" s="1"/>
  <c r="E151" i="2"/>
  <c r="E159" i="2"/>
  <c r="E329" i="2" s="1"/>
  <c r="E140" i="2"/>
  <c r="E70" i="2"/>
  <c r="E240" i="2" s="1"/>
  <c r="E36" i="2"/>
  <c r="E104" i="2" s="1"/>
  <c r="M54" i="3"/>
  <c r="F177" i="2"/>
  <c r="F41" i="2"/>
  <c r="F75" i="2"/>
  <c r="F245" i="2" s="1"/>
  <c r="V44" i="3"/>
  <c r="G40" i="3"/>
  <c r="E173" i="2"/>
  <c r="E71" i="2"/>
  <c r="E241" i="2" s="1"/>
  <c r="E37" i="2"/>
  <c r="F117" i="2" l="1"/>
  <c r="E324" i="2"/>
  <c r="E290" i="2"/>
  <c r="E319" i="2"/>
  <c r="E285" i="2"/>
  <c r="E373" i="2"/>
  <c r="E407" i="2" s="1"/>
  <c r="E316" i="2"/>
  <c r="E282" i="2"/>
  <c r="E315" i="2"/>
  <c r="E281" i="2"/>
  <c r="M52" i="3"/>
  <c r="F188" i="2"/>
  <c r="F52" i="2"/>
  <c r="F86" i="2"/>
  <c r="F256" i="2" s="1"/>
  <c r="M48" i="3"/>
  <c r="J48" i="3" s="1"/>
  <c r="F174" i="2"/>
  <c r="F38" i="2"/>
  <c r="F72" i="2"/>
  <c r="F242" i="2" s="1"/>
  <c r="E325" i="2"/>
  <c r="E291" i="2"/>
  <c r="E318" i="2"/>
  <c r="E284" i="2"/>
  <c r="F109" i="2"/>
  <c r="E312" i="2"/>
  <c r="E278" i="2"/>
  <c r="E313" i="2"/>
  <c r="E279" i="2"/>
  <c r="E368" i="2"/>
  <c r="E402" i="2" s="1"/>
  <c r="E317" i="2"/>
  <c r="E283" i="2"/>
  <c r="E366" i="2"/>
  <c r="E400" i="2" s="1"/>
  <c r="E114" i="2"/>
  <c r="F112" i="2"/>
  <c r="E361" i="2"/>
  <c r="E395" i="2" s="1"/>
  <c r="E371" i="2"/>
  <c r="E405" i="2" s="1"/>
  <c r="E360" i="2"/>
  <c r="E394" i="2" s="1"/>
  <c r="J40" i="3"/>
  <c r="F40" i="3" s="1"/>
  <c r="F3" i="2" s="1"/>
  <c r="T40" i="3"/>
  <c r="E310" i="2"/>
  <c r="E276" i="2"/>
  <c r="E323" i="2"/>
  <c r="E289" i="2"/>
  <c r="E364" i="2"/>
  <c r="E398" i="2" s="1"/>
  <c r="E367" i="2"/>
  <c r="E401" i="2" s="1"/>
  <c r="E369" i="2"/>
  <c r="E403" i="2" s="1"/>
  <c r="E370" i="2"/>
  <c r="E404" i="2" s="1"/>
  <c r="P42" i="3"/>
  <c r="L42" i="3" s="1"/>
  <c r="F13" i="2" s="1"/>
  <c r="T48" i="3"/>
  <c r="T51" i="3"/>
  <c r="J51" i="3"/>
  <c r="F51" i="3" s="1"/>
  <c r="G9" i="2" s="1"/>
  <c r="P46" i="3"/>
  <c r="L46" i="3" s="1"/>
  <c r="F19" i="2" s="1"/>
  <c r="J54" i="3"/>
  <c r="F54" i="3" s="1"/>
  <c r="G17" i="2" s="1"/>
  <c r="T54" i="3"/>
  <c r="E321" i="2"/>
  <c r="E287" i="2"/>
  <c r="E372" i="2"/>
  <c r="E406" i="2" s="1"/>
  <c r="E105" i="2"/>
  <c r="E363" i="2"/>
  <c r="E397" i="2" s="1"/>
  <c r="E322" i="2"/>
  <c r="E288" i="2"/>
  <c r="E311" i="2"/>
  <c r="E277" i="2"/>
  <c r="E308" i="2"/>
  <c r="E274" i="2"/>
  <c r="E365" i="2"/>
  <c r="E399" i="2" s="1"/>
  <c r="E362" i="2"/>
  <c r="E396" i="2" s="1"/>
  <c r="E309" i="2"/>
  <c r="E275" i="2"/>
  <c r="E320" i="2"/>
  <c r="E286" i="2"/>
  <c r="E314" i="2"/>
  <c r="E280" i="2"/>
  <c r="T41" i="3"/>
  <c r="J41" i="3"/>
  <c r="F41" i="3" s="1"/>
  <c r="F2" i="2" s="1"/>
  <c r="F45" i="3"/>
  <c r="F16" i="2" s="1"/>
  <c r="P45" i="3"/>
  <c r="L45" i="3" s="1"/>
  <c r="F11" i="2" s="1"/>
  <c r="F119" i="2"/>
  <c r="F255" i="2"/>
  <c r="E350" i="2" l="1"/>
  <c r="E384" i="2" s="1"/>
  <c r="E349" i="2"/>
  <c r="E383" i="2" s="1"/>
  <c r="E346" i="2"/>
  <c r="E380" i="2" s="1"/>
  <c r="M50" i="3"/>
  <c r="F173" i="2"/>
  <c r="F71" i="2"/>
  <c r="F241" i="2" s="1"/>
  <c r="F37" i="2"/>
  <c r="M61" i="3"/>
  <c r="G179" i="2"/>
  <c r="G43" i="2"/>
  <c r="G77" i="2"/>
  <c r="G247" i="2" s="1"/>
  <c r="M58" i="3"/>
  <c r="G187" i="2"/>
  <c r="G51" i="2"/>
  <c r="G85" i="2"/>
  <c r="G255" i="2" s="1"/>
  <c r="G49" i="3"/>
  <c r="F183" i="2"/>
  <c r="F81" i="2"/>
  <c r="F251" i="2" s="1"/>
  <c r="F47" i="2"/>
  <c r="F115" i="2" s="1"/>
  <c r="E357" i="2"/>
  <c r="E391" i="2" s="1"/>
  <c r="E344" i="2"/>
  <c r="E378" i="2" s="1"/>
  <c r="E347" i="2"/>
  <c r="E381" i="2" s="1"/>
  <c r="V45" i="3"/>
  <c r="P41" i="3"/>
  <c r="L41" i="3" s="1"/>
  <c r="F5" i="2" s="1"/>
  <c r="E351" i="2"/>
  <c r="E385" i="2" s="1"/>
  <c r="E352" i="2"/>
  <c r="E386" i="2" s="1"/>
  <c r="E359" i="2"/>
  <c r="E393" i="2" s="1"/>
  <c r="M56" i="3"/>
  <c r="F181" i="2"/>
  <c r="F45" i="2"/>
  <c r="F79" i="2"/>
  <c r="F249" i="2" s="1"/>
  <c r="P48" i="3"/>
  <c r="L48" i="3" s="1"/>
  <c r="G4" i="2" s="1"/>
  <c r="M53" i="3"/>
  <c r="F219" i="2"/>
  <c r="F231" i="2"/>
  <c r="F232" i="2"/>
  <c r="F216" i="2"/>
  <c r="F227" i="2"/>
  <c r="F172" i="2"/>
  <c r="F208" i="2"/>
  <c r="F157" i="2"/>
  <c r="F327" i="2" s="1"/>
  <c r="F235" i="2"/>
  <c r="F151" i="2"/>
  <c r="F147" i="2"/>
  <c r="F162" i="2"/>
  <c r="F332" i="2" s="1"/>
  <c r="F148" i="2"/>
  <c r="F138" i="2"/>
  <c r="F160" i="2"/>
  <c r="F330" i="2" s="1"/>
  <c r="F163" i="2"/>
  <c r="F333" i="2" s="1"/>
  <c r="F218" i="2"/>
  <c r="F220" i="2"/>
  <c r="F215" i="2"/>
  <c r="F209" i="2"/>
  <c r="F228" i="2"/>
  <c r="F225" i="2"/>
  <c r="F236" i="2"/>
  <c r="F230" i="2"/>
  <c r="F164" i="2"/>
  <c r="F334" i="2" s="1"/>
  <c r="F159" i="2"/>
  <c r="F329" i="2" s="1"/>
  <c r="F143" i="2"/>
  <c r="F149" i="2"/>
  <c r="F145" i="2"/>
  <c r="F166" i="2"/>
  <c r="F336" i="2" s="1"/>
  <c r="F141" i="2"/>
  <c r="F161" i="2"/>
  <c r="F331" i="2" s="1"/>
  <c r="F211" i="2"/>
  <c r="F212" i="2"/>
  <c r="F229" i="2"/>
  <c r="F233" i="2"/>
  <c r="F223" i="2"/>
  <c r="F207" i="2"/>
  <c r="F237" i="2"/>
  <c r="F210" i="2"/>
  <c r="F144" i="2"/>
  <c r="F158" i="2"/>
  <c r="F328" i="2" s="1"/>
  <c r="F168" i="2"/>
  <c r="F338" i="2" s="1"/>
  <c r="F169" i="2"/>
  <c r="F339" i="2" s="1"/>
  <c r="F142" i="2"/>
  <c r="F152" i="2"/>
  <c r="F167" i="2"/>
  <c r="F337" i="2" s="1"/>
  <c r="F146" i="2"/>
  <c r="F206" i="2"/>
  <c r="F234" i="2"/>
  <c r="F224" i="2"/>
  <c r="F213" i="2"/>
  <c r="F226" i="2"/>
  <c r="F222" i="2"/>
  <c r="F217" i="2"/>
  <c r="F221" i="2"/>
  <c r="F214" i="2"/>
  <c r="F155" i="2"/>
  <c r="F154" i="2"/>
  <c r="F153" i="2"/>
  <c r="F165" i="2"/>
  <c r="F335" i="2" s="1"/>
  <c r="F150" i="2"/>
  <c r="F139" i="2"/>
  <c r="F140" i="2"/>
  <c r="F156" i="2"/>
  <c r="F326" i="2" s="1"/>
  <c r="F70" i="2"/>
  <c r="F240" i="2" s="1"/>
  <c r="F36" i="2"/>
  <c r="E342" i="2"/>
  <c r="E376" i="2" s="1"/>
  <c r="E356" i="2"/>
  <c r="E390" i="2" s="1"/>
  <c r="E348" i="2"/>
  <c r="E382" i="2" s="1"/>
  <c r="E354" i="2"/>
  <c r="E388" i="2" s="1"/>
  <c r="E343" i="2"/>
  <c r="E377" i="2" s="1"/>
  <c r="E345" i="2"/>
  <c r="E379" i="2" s="1"/>
  <c r="P54" i="3"/>
  <c r="L54" i="3" s="1"/>
  <c r="G7" i="2" s="1"/>
  <c r="P51" i="3"/>
  <c r="L51" i="3" s="1"/>
  <c r="G8" i="2" s="1"/>
  <c r="M49" i="3"/>
  <c r="F186" i="2"/>
  <c r="F84" i="2"/>
  <c r="F254" i="2" s="1"/>
  <c r="F50" i="2"/>
  <c r="E355" i="2"/>
  <c r="E389" i="2" s="1"/>
  <c r="V46" i="3"/>
  <c r="V42" i="3"/>
  <c r="P40" i="3"/>
  <c r="L40" i="3" s="1"/>
  <c r="F12" i="2" s="1"/>
  <c r="F106" i="2"/>
  <c r="F120" i="2"/>
  <c r="G52" i="3"/>
  <c r="F189" i="2"/>
  <c r="F87" i="2"/>
  <c r="F257" i="2" s="1"/>
  <c r="F53" i="2"/>
  <c r="F121" i="2" s="1"/>
  <c r="F48" i="3"/>
  <c r="G14" i="2" s="1"/>
  <c r="E353" i="2"/>
  <c r="E387" i="2" s="1"/>
  <c r="E358" i="2"/>
  <c r="E392" i="2" s="1"/>
  <c r="G111" i="2" l="1"/>
  <c r="G119" i="2"/>
  <c r="V54" i="3"/>
  <c r="F105" i="2"/>
  <c r="M57" i="3"/>
  <c r="G184" i="2"/>
  <c r="G48" i="2"/>
  <c r="G82" i="2"/>
  <c r="G252" i="2" s="1"/>
  <c r="T52" i="3"/>
  <c r="J52" i="3"/>
  <c r="F52" i="3" s="1"/>
  <c r="G19" i="2" s="1"/>
  <c r="F118" i="2"/>
  <c r="V51" i="3"/>
  <c r="F104" i="2"/>
  <c r="F309" i="2"/>
  <c r="F275" i="2"/>
  <c r="F324" i="2"/>
  <c r="F290" i="2"/>
  <c r="F371" i="2"/>
  <c r="F405" i="2" s="1"/>
  <c r="F372" i="2"/>
  <c r="F406" i="2" s="1"/>
  <c r="F311" i="2"/>
  <c r="F277" i="2"/>
  <c r="F313" i="2"/>
  <c r="F279" i="2"/>
  <c r="F364" i="2"/>
  <c r="F398" i="2" s="1"/>
  <c r="F317" i="2"/>
  <c r="F283" i="2"/>
  <c r="V48" i="3"/>
  <c r="V41" i="3"/>
  <c r="G55" i="3"/>
  <c r="F182" i="2"/>
  <c r="F80" i="2"/>
  <c r="F250" i="2" s="1"/>
  <c r="F46" i="2"/>
  <c r="F320" i="2"/>
  <c r="F286" i="2"/>
  <c r="F322" i="2"/>
  <c r="F288" i="2"/>
  <c r="F362" i="2"/>
  <c r="F396" i="2" s="1"/>
  <c r="F370" i="2"/>
  <c r="F404" i="2" s="1"/>
  <c r="F363" i="2"/>
  <c r="F397" i="2" s="1"/>
  <c r="F308" i="2"/>
  <c r="F274" i="2"/>
  <c r="F321" i="2"/>
  <c r="F287" i="2"/>
  <c r="G64" i="3"/>
  <c r="G174" i="2"/>
  <c r="G38" i="2"/>
  <c r="G72" i="2"/>
  <c r="G242" i="2" s="1"/>
  <c r="T56" i="3"/>
  <c r="J56" i="3"/>
  <c r="G50" i="3"/>
  <c r="F175" i="2"/>
  <c r="F39" i="2"/>
  <c r="F73" i="2"/>
  <c r="F243" i="2" s="1"/>
  <c r="F325" i="2"/>
  <c r="F291" i="2"/>
  <c r="F359" i="2" s="1"/>
  <c r="F393" i="2" s="1"/>
  <c r="F360" i="2"/>
  <c r="F394" i="2" s="1"/>
  <c r="F369" i="2"/>
  <c r="F403" i="2" s="1"/>
  <c r="F312" i="2"/>
  <c r="F278" i="2"/>
  <c r="F346" i="2" s="1"/>
  <c r="F380" i="2" s="1"/>
  <c r="F314" i="2"/>
  <c r="F280" i="2"/>
  <c r="F315" i="2"/>
  <c r="F281" i="2"/>
  <c r="F368" i="2"/>
  <c r="F402" i="2" s="1"/>
  <c r="F318" i="2"/>
  <c r="F284" i="2"/>
  <c r="G63" i="3"/>
  <c r="G178" i="2"/>
  <c r="G76" i="2"/>
  <c r="G246" i="2" s="1"/>
  <c r="G42" i="2"/>
  <c r="V40" i="3"/>
  <c r="G62" i="3"/>
  <c r="G177" i="2"/>
  <c r="G41" i="2"/>
  <c r="G75" i="2"/>
  <c r="G245" i="2" s="1"/>
  <c r="F310" i="2"/>
  <c r="F276" i="2"/>
  <c r="F323" i="2"/>
  <c r="F289" i="2"/>
  <c r="F316" i="2"/>
  <c r="F282" i="2"/>
  <c r="F350" i="2" s="1"/>
  <c r="F384" i="2" s="1"/>
  <c r="F373" i="2"/>
  <c r="F407" i="2" s="1"/>
  <c r="F365" i="2"/>
  <c r="F399" i="2" s="1"/>
  <c r="F319" i="2"/>
  <c r="F285" i="2"/>
  <c r="F367" i="2"/>
  <c r="F401" i="2" s="1"/>
  <c r="F366" i="2"/>
  <c r="F400" i="2" s="1"/>
  <c r="F361" i="2"/>
  <c r="F395" i="2" s="1"/>
  <c r="T53" i="3"/>
  <c r="J53" i="3"/>
  <c r="F113" i="2"/>
  <c r="J49" i="3"/>
  <c r="T49" i="3"/>
  <c r="AB58" i="3"/>
  <c r="AB61" i="3"/>
  <c r="G110" i="2" l="1"/>
  <c r="G116" i="2"/>
  <c r="M65" i="3"/>
  <c r="G189" i="2"/>
  <c r="G53" i="2"/>
  <c r="G87" i="2"/>
  <c r="G257" i="2" s="1"/>
  <c r="G109" i="2"/>
  <c r="AA62" i="3" s="1"/>
  <c r="AA63" i="3"/>
  <c r="F352" i="2"/>
  <c r="F386" i="2" s="1"/>
  <c r="F349" i="2"/>
  <c r="F383" i="2" s="1"/>
  <c r="F348" i="2"/>
  <c r="F382" i="2" s="1"/>
  <c r="F107" i="2"/>
  <c r="F355" i="2"/>
  <c r="F389" i="2" s="1"/>
  <c r="F356" i="2"/>
  <c r="F390" i="2" s="1"/>
  <c r="F114" i="2"/>
  <c r="F351" i="2"/>
  <c r="F385" i="2" s="1"/>
  <c r="F347" i="2"/>
  <c r="F381" i="2" s="1"/>
  <c r="F343" i="2"/>
  <c r="F377" i="2" s="1"/>
  <c r="F344" i="2"/>
  <c r="F378" i="2" s="1"/>
  <c r="J50" i="3"/>
  <c r="F50" i="3" s="1"/>
  <c r="G5" i="2" s="1"/>
  <c r="T50" i="3"/>
  <c r="G106" i="2"/>
  <c r="AA64" i="3" s="1"/>
  <c r="F345" i="2"/>
  <c r="F379" i="2" s="1"/>
  <c r="F358" i="2"/>
  <c r="F392" i="2" s="1"/>
  <c r="P52" i="3"/>
  <c r="L52" i="3" s="1"/>
  <c r="G18" i="2" s="1"/>
  <c r="F49" i="3"/>
  <c r="G13" i="2" s="1"/>
  <c r="P49" i="3"/>
  <c r="L49" i="3" s="1"/>
  <c r="G16" i="2" s="1"/>
  <c r="F353" i="2"/>
  <c r="F387" i="2" s="1"/>
  <c r="P53" i="3"/>
  <c r="L53" i="3" s="1"/>
  <c r="G2" i="2" s="1"/>
  <c r="F53" i="3"/>
  <c r="G10" i="2" s="1"/>
  <c r="F357" i="2"/>
  <c r="F391" i="2" s="1"/>
  <c r="P56" i="3"/>
  <c r="L56" i="3" s="1"/>
  <c r="G11" i="2" s="1"/>
  <c r="F56" i="3"/>
  <c r="G15" i="2" s="1"/>
  <c r="F342" i="2"/>
  <c r="F376" i="2" s="1"/>
  <c r="F354" i="2"/>
  <c r="F388" i="2" s="1"/>
  <c r="T55" i="3"/>
  <c r="J55" i="3"/>
  <c r="AB57" i="3"/>
  <c r="G121" i="2" l="1"/>
  <c r="V53" i="3"/>
  <c r="V52" i="3"/>
  <c r="P55" i="3"/>
  <c r="L55" i="3" s="1"/>
  <c r="G6" i="2" s="1"/>
  <c r="M64" i="3"/>
  <c r="G185" i="2"/>
  <c r="G83" i="2"/>
  <c r="G253" i="2" s="1"/>
  <c r="G49" i="2"/>
  <c r="U64" i="3"/>
  <c r="Y64" i="3" s="1"/>
  <c r="Z64" i="3" s="1"/>
  <c r="M63" i="3"/>
  <c r="G175" i="2"/>
  <c r="G39" i="2"/>
  <c r="G107" i="2" s="1"/>
  <c r="G73" i="2"/>
  <c r="G243" i="2" s="1"/>
  <c r="U63" i="3"/>
  <c r="Y63" i="3" s="1"/>
  <c r="Z63" i="3" s="1"/>
  <c r="U58" i="3"/>
  <c r="Y58" i="3" s="1"/>
  <c r="Z58" i="3" s="1"/>
  <c r="G58" i="3"/>
  <c r="G214" i="2"/>
  <c r="G217" i="2"/>
  <c r="G221" i="2"/>
  <c r="G216" i="2"/>
  <c r="G234" i="2"/>
  <c r="G236" i="2"/>
  <c r="G230" i="2"/>
  <c r="G229" i="2"/>
  <c r="G166" i="2"/>
  <c r="G336" i="2" s="1"/>
  <c r="G145" i="2"/>
  <c r="G151" i="2"/>
  <c r="G143" i="2"/>
  <c r="G154" i="2"/>
  <c r="G146" i="2"/>
  <c r="G144" i="2"/>
  <c r="G138" i="2"/>
  <c r="G237" i="2"/>
  <c r="G207" i="2"/>
  <c r="G228" i="2"/>
  <c r="G172" i="2"/>
  <c r="G210" i="2"/>
  <c r="G206" i="2"/>
  <c r="G222" i="2"/>
  <c r="G218" i="2"/>
  <c r="G165" i="2"/>
  <c r="G335" i="2" s="1"/>
  <c r="G160" i="2"/>
  <c r="G330" i="2" s="1"/>
  <c r="G159" i="2"/>
  <c r="G329" i="2" s="1"/>
  <c r="G158" i="2"/>
  <c r="G328" i="2" s="1"/>
  <c r="G162" i="2"/>
  <c r="G332" i="2" s="1"/>
  <c r="G140" i="2"/>
  <c r="G152" i="2"/>
  <c r="G169" i="2"/>
  <c r="G339" i="2" s="1"/>
  <c r="G224" i="2"/>
  <c r="G225" i="2"/>
  <c r="G209" i="2"/>
  <c r="G231" i="2"/>
  <c r="G211" i="2"/>
  <c r="G215" i="2"/>
  <c r="G227" i="2"/>
  <c r="G220" i="2"/>
  <c r="G156" i="2"/>
  <c r="G326" i="2" s="1"/>
  <c r="G149" i="2"/>
  <c r="G157" i="2"/>
  <c r="G327" i="2" s="1"/>
  <c r="G163" i="2"/>
  <c r="G333" i="2" s="1"/>
  <c r="G153" i="2"/>
  <c r="G142" i="2"/>
  <c r="G155" i="2"/>
  <c r="G141" i="2"/>
  <c r="G212" i="2"/>
  <c r="G226" i="2"/>
  <c r="G235" i="2"/>
  <c r="G223" i="2"/>
  <c r="G213" i="2"/>
  <c r="G219" i="2"/>
  <c r="G233" i="2"/>
  <c r="G232" i="2"/>
  <c r="G208" i="2"/>
  <c r="G164" i="2"/>
  <c r="G334" i="2" s="1"/>
  <c r="G161" i="2"/>
  <c r="G331" i="2" s="1"/>
  <c r="G168" i="2"/>
  <c r="G338" i="2" s="1"/>
  <c r="G148" i="2"/>
  <c r="G150" i="2"/>
  <c r="G167" i="2"/>
  <c r="G337" i="2" s="1"/>
  <c r="G139" i="2"/>
  <c r="G147" i="2"/>
  <c r="G36" i="2"/>
  <c r="G70" i="2"/>
  <c r="G240" i="2" s="1"/>
  <c r="V49" i="3"/>
  <c r="F55" i="3"/>
  <c r="G12" i="2" s="1"/>
  <c r="U59" i="3" s="1"/>
  <c r="Y59" i="3" s="1"/>
  <c r="Z59" i="3" s="1"/>
  <c r="V56" i="3"/>
  <c r="M60" i="3"/>
  <c r="G183" i="2"/>
  <c r="G47" i="2"/>
  <c r="G81" i="2"/>
  <c r="G251" i="2" s="1"/>
  <c r="U60" i="3"/>
  <c r="Y60" i="3" s="1"/>
  <c r="Z60" i="3" s="1"/>
  <c r="G60" i="3"/>
  <c r="G181" i="2"/>
  <c r="G79" i="2"/>
  <c r="G249" i="2" s="1"/>
  <c r="G45" i="2"/>
  <c r="M62" i="3"/>
  <c r="G180" i="2"/>
  <c r="G78" i="2"/>
  <c r="G248" i="2" s="1"/>
  <c r="G44" i="2"/>
  <c r="U62" i="3"/>
  <c r="Y62" i="3" s="1"/>
  <c r="Z62" i="3" s="1"/>
  <c r="P50" i="3"/>
  <c r="L50" i="3" s="1"/>
  <c r="G3" i="2" s="1"/>
  <c r="U65" i="3"/>
  <c r="Y65" i="3" s="1"/>
  <c r="Z65" i="3" s="1"/>
  <c r="G65" i="3"/>
  <c r="G186" i="2"/>
  <c r="G50" i="2"/>
  <c r="G84" i="2"/>
  <c r="G254" i="2" s="1"/>
  <c r="G59" i="3"/>
  <c r="G188" i="2"/>
  <c r="G86" i="2"/>
  <c r="G256" i="2" s="1"/>
  <c r="G52" i="2"/>
  <c r="AB65" i="3"/>
  <c r="V50" i="3" l="1"/>
  <c r="G113" i="2"/>
  <c r="V55" i="3"/>
  <c r="G112" i="2"/>
  <c r="G120" i="2"/>
  <c r="AA59" i="3" s="1"/>
  <c r="T65" i="3"/>
  <c r="W65" i="3" s="1"/>
  <c r="X65" i="3" s="1"/>
  <c r="J65" i="3"/>
  <c r="F65" i="3" s="1"/>
  <c r="H16" i="2" s="1"/>
  <c r="AB62" i="3"/>
  <c r="AC62" i="3" s="1"/>
  <c r="AD62" i="3" s="1"/>
  <c r="AE62" i="3" s="1"/>
  <c r="J62" i="3"/>
  <c r="T62" i="3"/>
  <c r="W62" i="3" s="1"/>
  <c r="X62" i="3" s="1"/>
  <c r="J60" i="3"/>
  <c r="F60" i="3" s="1"/>
  <c r="H11" i="2" s="1"/>
  <c r="T60" i="3"/>
  <c r="W60" i="3" s="1"/>
  <c r="X60" i="3" s="1"/>
  <c r="AA60" i="3"/>
  <c r="G309" i="2"/>
  <c r="G275" i="2"/>
  <c r="G372" i="2"/>
  <c r="G406" i="2" s="1"/>
  <c r="G311" i="2"/>
  <c r="G277" i="2"/>
  <c r="G367" i="2"/>
  <c r="G401" i="2" s="1"/>
  <c r="G373" i="2"/>
  <c r="G407" i="2" s="1"/>
  <c r="G362" i="2"/>
  <c r="G396" i="2" s="1"/>
  <c r="G308" i="2"/>
  <c r="G274" i="2"/>
  <c r="G313" i="2"/>
  <c r="G279" i="2"/>
  <c r="J58" i="3"/>
  <c r="T58" i="3"/>
  <c r="W58" i="3" s="1"/>
  <c r="X58" i="3" s="1"/>
  <c r="G117" i="2"/>
  <c r="G371" i="2"/>
  <c r="G405" i="2" s="1"/>
  <c r="G365" i="2"/>
  <c r="G399" i="2" s="1"/>
  <c r="G325" i="2"/>
  <c r="G291" i="2"/>
  <c r="G361" i="2"/>
  <c r="G395" i="2" s="1"/>
  <c r="G322" i="2"/>
  <c r="G288" i="2"/>
  <c r="G363" i="2"/>
  <c r="G397" i="2" s="1"/>
  <c r="G314" i="2"/>
  <c r="G280" i="2"/>
  <c r="G321" i="2"/>
  <c r="G287" i="2"/>
  <c r="U61" i="3"/>
  <c r="Y61" i="3" s="1"/>
  <c r="Z61" i="3" s="1"/>
  <c r="G61" i="3"/>
  <c r="G176" i="2"/>
  <c r="G74" i="2"/>
  <c r="G244" i="2" s="1"/>
  <c r="G40" i="2"/>
  <c r="G118" i="2"/>
  <c r="AA65" i="3" s="1"/>
  <c r="AC65" i="3" s="1"/>
  <c r="AD65" i="3" s="1"/>
  <c r="AE65" i="3" s="1"/>
  <c r="G104" i="2"/>
  <c r="AA58" i="3" s="1"/>
  <c r="AC58" i="3" s="1"/>
  <c r="AD58" i="3" s="1"/>
  <c r="AE58" i="3" s="1"/>
  <c r="G320" i="2"/>
  <c r="G286" i="2"/>
  <c r="G368" i="2"/>
  <c r="G402" i="2" s="1"/>
  <c r="G312" i="2"/>
  <c r="G278" i="2"/>
  <c r="G319" i="2"/>
  <c r="G285" i="2"/>
  <c r="G310" i="2"/>
  <c r="G276" i="2"/>
  <c r="G364" i="2"/>
  <c r="G398" i="2" s="1"/>
  <c r="G316" i="2"/>
  <c r="G282" i="2"/>
  <c r="G315" i="2"/>
  <c r="G281" i="2"/>
  <c r="AB63" i="3"/>
  <c r="AC63" i="3" s="1"/>
  <c r="AD63" i="3" s="1"/>
  <c r="AE63" i="3" s="1"/>
  <c r="J63" i="3"/>
  <c r="T63" i="3"/>
  <c r="W63" i="3" s="1"/>
  <c r="X63" i="3" s="1"/>
  <c r="U57" i="3"/>
  <c r="G57" i="3"/>
  <c r="G173" i="2"/>
  <c r="G71" i="2"/>
  <c r="G241" i="2" s="1"/>
  <c r="G37" i="2"/>
  <c r="G115" i="2"/>
  <c r="AB60" i="3" s="1"/>
  <c r="M59" i="3"/>
  <c r="G182" i="2"/>
  <c r="G80" i="2"/>
  <c r="G250" i="2" s="1"/>
  <c r="G46" i="2"/>
  <c r="G317" i="2"/>
  <c r="G283" i="2"/>
  <c r="G318" i="2"/>
  <c r="G284" i="2"/>
  <c r="G323" i="2"/>
  <c r="G289" i="2"/>
  <c r="G360" i="2"/>
  <c r="G394" i="2" s="1"/>
  <c r="G366" i="2"/>
  <c r="G400" i="2" s="1"/>
  <c r="G369" i="2"/>
  <c r="G403" i="2" s="1"/>
  <c r="G324" i="2"/>
  <c r="G290" i="2"/>
  <c r="G370" i="2"/>
  <c r="G404" i="2" s="1"/>
  <c r="AB64" i="3"/>
  <c r="AC64" i="3" s="1"/>
  <c r="AD64" i="3" s="1"/>
  <c r="AE64" i="3" s="1"/>
  <c r="J64" i="3"/>
  <c r="T64" i="3"/>
  <c r="W64" i="3" s="1"/>
  <c r="X64" i="3" s="1"/>
  <c r="G346" i="2" l="1"/>
  <c r="G380" i="2" s="1"/>
  <c r="G105" i="2"/>
  <c r="G345" i="2"/>
  <c r="G379" i="2" s="1"/>
  <c r="G350" i="2"/>
  <c r="G384" i="2" s="1"/>
  <c r="M66" i="3"/>
  <c r="H181" i="2"/>
  <c r="H45" i="2"/>
  <c r="H79" i="2"/>
  <c r="H249" i="2" s="1"/>
  <c r="P63" i="3"/>
  <c r="L63" i="3" s="1"/>
  <c r="H5" i="2" s="1"/>
  <c r="F63" i="3"/>
  <c r="H8" i="2" s="1"/>
  <c r="G349" i="2"/>
  <c r="G383" i="2" s="1"/>
  <c r="G344" i="2"/>
  <c r="G378" i="2" s="1"/>
  <c r="G355" i="2"/>
  <c r="G389" i="2" s="1"/>
  <c r="G359" i="2"/>
  <c r="G393" i="2" s="1"/>
  <c r="G342" i="2"/>
  <c r="G376" i="2" s="1"/>
  <c r="P65" i="3"/>
  <c r="L65" i="3" s="1"/>
  <c r="H19" i="2" s="1"/>
  <c r="G354" i="2"/>
  <c r="G388" i="2" s="1"/>
  <c r="G357" i="2"/>
  <c r="G391" i="2" s="1"/>
  <c r="G351" i="2"/>
  <c r="G385" i="2" s="1"/>
  <c r="G114" i="2"/>
  <c r="AB59" i="3" s="1"/>
  <c r="AC59" i="3" s="1"/>
  <c r="AD59" i="3" s="1"/>
  <c r="AE59" i="3" s="1"/>
  <c r="AA57" i="3"/>
  <c r="J57" i="3"/>
  <c r="T57" i="3"/>
  <c r="AC57" i="3"/>
  <c r="T61" i="3"/>
  <c r="W61" i="3" s="1"/>
  <c r="X61" i="3" s="1"/>
  <c r="J61" i="3"/>
  <c r="G356" i="2"/>
  <c r="G390" i="2" s="1"/>
  <c r="AC60" i="3"/>
  <c r="AD60" i="3" s="1"/>
  <c r="AE60" i="3" s="1"/>
  <c r="F62" i="3"/>
  <c r="H7" i="2" s="1"/>
  <c r="P62" i="3"/>
  <c r="L62" i="3" s="1"/>
  <c r="H10" i="2" s="1"/>
  <c r="T59" i="3"/>
  <c r="W59" i="3" s="1"/>
  <c r="X59" i="3" s="1"/>
  <c r="Y57" i="3"/>
  <c r="Z57" i="3" s="1"/>
  <c r="G353" i="2"/>
  <c r="G387" i="2" s="1"/>
  <c r="G108" i="2"/>
  <c r="AA61" i="3" s="1"/>
  <c r="AC61" i="3" s="1"/>
  <c r="AD61" i="3" s="1"/>
  <c r="AE61" i="3" s="1"/>
  <c r="G348" i="2"/>
  <c r="G382" i="2" s="1"/>
  <c r="G347" i="2"/>
  <c r="G381" i="2" s="1"/>
  <c r="J59" i="3"/>
  <c r="G352" i="2"/>
  <c r="G386" i="2" s="1"/>
  <c r="F64" i="3"/>
  <c r="H4" i="2" s="1"/>
  <c r="P64" i="3"/>
  <c r="L64" i="3" s="1"/>
  <c r="H15" i="2" s="1"/>
  <c r="G358" i="2"/>
  <c r="G392" i="2" s="1"/>
  <c r="F58" i="3"/>
  <c r="H2" i="2" s="1"/>
  <c r="P58" i="3"/>
  <c r="L58" i="3" s="1"/>
  <c r="H17" i="2" s="1"/>
  <c r="G343" i="2"/>
  <c r="G377" i="2" s="1"/>
  <c r="P60" i="3"/>
  <c r="L60" i="3" s="1"/>
  <c r="H13" i="2" s="1"/>
  <c r="V60" i="3"/>
  <c r="M72" i="3"/>
  <c r="H186" i="2"/>
  <c r="H50" i="2"/>
  <c r="H84" i="2"/>
  <c r="H254" i="2" s="1"/>
  <c r="V64" i="3" l="1"/>
  <c r="M67" i="3"/>
  <c r="H183" i="2"/>
  <c r="H47" i="2"/>
  <c r="H81" i="2"/>
  <c r="H251" i="2" s="1"/>
  <c r="V58" i="3"/>
  <c r="M68" i="3"/>
  <c r="H225" i="2"/>
  <c r="H216" i="2"/>
  <c r="H236" i="2"/>
  <c r="H228" i="2"/>
  <c r="H210" i="2"/>
  <c r="H220" i="2"/>
  <c r="H226" i="2"/>
  <c r="H227" i="2"/>
  <c r="H221" i="2"/>
  <c r="H162" i="2"/>
  <c r="H332" i="2" s="1"/>
  <c r="H366" i="2" s="1"/>
  <c r="H400" i="2" s="1"/>
  <c r="H148" i="2"/>
  <c r="H155" i="2"/>
  <c r="H138" i="2"/>
  <c r="H157" i="2"/>
  <c r="H327" i="2" s="1"/>
  <c r="H361" i="2" s="1"/>
  <c r="H395" i="2" s="1"/>
  <c r="H167" i="2"/>
  <c r="H337" i="2" s="1"/>
  <c r="H371" i="2" s="1"/>
  <c r="H405" i="2" s="1"/>
  <c r="H164" i="2"/>
  <c r="H334" i="2" s="1"/>
  <c r="H368" i="2" s="1"/>
  <c r="H402" i="2" s="1"/>
  <c r="H166" i="2"/>
  <c r="H336" i="2" s="1"/>
  <c r="H370" i="2" s="1"/>
  <c r="H404" i="2" s="1"/>
  <c r="H233" i="2"/>
  <c r="H229" i="2"/>
  <c r="H223" i="2"/>
  <c r="H237" i="2"/>
  <c r="H213" i="2"/>
  <c r="H230" i="2"/>
  <c r="H208" i="2"/>
  <c r="H207" i="2"/>
  <c r="H160" i="2"/>
  <c r="H330" i="2" s="1"/>
  <c r="H364" i="2" s="1"/>
  <c r="H398" i="2" s="1"/>
  <c r="H151" i="2"/>
  <c r="H149" i="2"/>
  <c r="H143" i="2"/>
  <c r="H158" i="2"/>
  <c r="H328" i="2" s="1"/>
  <c r="H362" i="2" s="1"/>
  <c r="H396" i="2" s="1"/>
  <c r="H156" i="2"/>
  <c r="H326" i="2" s="1"/>
  <c r="H360" i="2" s="1"/>
  <c r="H394" i="2" s="1"/>
  <c r="H147" i="2"/>
  <c r="H150" i="2"/>
  <c r="H224" i="2"/>
  <c r="H234" i="2"/>
  <c r="H222" i="2"/>
  <c r="H206" i="2"/>
  <c r="H172" i="2"/>
  <c r="H219" i="2"/>
  <c r="H218" i="2"/>
  <c r="H235" i="2"/>
  <c r="H169" i="2"/>
  <c r="H339" i="2" s="1"/>
  <c r="H373" i="2" s="1"/>
  <c r="H407" i="2" s="1"/>
  <c r="H153" i="2"/>
  <c r="H163" i="2"/>
  <c r="H333" i="2" s="1"/>
  <c r="H367" i="2" s="1"/>
  <c r="H401" i="2" s="1"/>
  <c r="H139" i="2"/>
  <c r="H152" i="2"/>
  <c r="H140" i="2"/>
  <c r="H168" i="2"/>
  <c r="H338" i="2" s="1"/>
  <c r="H372" i="2" s="1"/>
  <c r="H406" i="2" s="1"/>
  <c r="H165" i="2"/>
  <c r="H335" i="2" s="1"/>
  <c r="H369" i="2" s="1"/>
  <c r="H403" i="2" s="1"/>
  <c r="H215" i="2"/>
  <c r="H209" i="2"/>
  <c r="H217" i="2"/>
  <c r="H232" i="2"/>
  <c r="H214" i="2"/>
  <c r="H231" i="2"/>
  <c r="H211" i="2"/>
  <c r="H212" i="2"/>
  <c r="H159" i="2"/>
  <c r="H329" i="2" s="1"/>
  <c r="H363" i="2" s="1"/>
  <c r="H397" i="2" s="1"/>
  <c r="H161" i="2"/>
  <c r="H331" i="2" s="1"/>
  <c r="H365" i="2" s="1"/>
  <c r="H399" i="2" s="1"/>
  <c r="H142" i="2"/>
  <c r="H141" i="2"/>
  <c r="H145" i="2"/>
  <c r="H144" i="2"/>
  <c r="H154" i="2"/>
  <c r="H146" i="2"/>
  <c r="H70" i="2"/>
  <c r="H240" i="2" s="1"/>
  <c r="H36" i="2"/>
  <c r="P61" i="3"/>
  <c r="L61" i="3" s="1"/>
  <c r="H9" i="2" s="1"/>
  <c r="W57" i="3"/>
  <c r="U68" i="3"/>
  <c r="Y68" i="3" s="1"/>
  <c r="Z68" i="3" s="1"/>
  <c r="G68" i="3"/>
  <c r="H178" i="2"/>
  <c r="H76" i="2"/>
  <c r="H246" i="2" s="1"/>
  <c r="H42" i="2"/>
  <c r="H110" i="2" s="1"/>
  <c r="G71" i="3"/>
  <c r="H180" i="2"/>
  <c r="H78" i="2"/>
  <c r="H248" i="2" s="1"/>
  <c r="H44" i="2"/>
  <c r="AD57" i="3"/>
  <c r="AE57" i="3" s="1"/>
  <c r="M73" i="3"/>
  <c r="H174" i="2"/>
  <c r="H72" i="2"/>
  <c r="H242" i="2" s="1"/>
  <c r="H38" i="2"/>
  <c r="V62" i="3"/>
  <c r="P57" i="3"/>
  <c r="L57" i="3" s="1"/>
  <c r="H14" i="2" s="1"/>
  <c r="V65" i="3"/>
  <c r="V63" i="3"/>
  <c r="H113" i="2"/>
  <c r="U67" i="3"/>
  <c r="Y67" i="3" s="1"/>
  <c r="Z67" i="3" s="1"/>
  <c r="G67" i="3"/>
  <c r="H189" i="2"/>
  <c r="H87" i="2"/>
  <c r="H257" i="2" s="1"/>
  <c r="H53" i="2"/>
  <c r="G74" i="3"/>
  <c r="H175" i="2"/>
  <c r="H73" i="2"/>
  <c r="H243" i="2" s="1"/>
  <c r="H39" i="2"/>
  <c r="H107" i="2" s="1"/>
  <c r="U73" i="3"/>
  <c r="Y73" i="3" s="1"/>
  <c r="Z73" i="3" s="1"/>
  <c r="G73" i="3"/>
  <c r="H187" i="2"/>
  <c r="H51" i="2"/>
  <c r="H119" i="2" s="1"/>
  <c r="H85" i="2"/>
  <c r="H255" i="2" s="1"/>
  <c r="P59" i="3"/>
  <c r="L59" i="3" s="1"/>
  <c r="H12" i="2" s="1"/>
  <c r="F59" i="3"/>
  <c r="H18" i="2" s="1"/>
  <c r="H118" i="2"/>
  <c r="AB72" i="3" s="1"/>
  <c r="U72" i="3"/>
  <c r="Y72" i="3" s="1"/>
  <c r="Z72" i="3" s="1"/>
  <c r="G72" i="3"/>
  <c r="H185" i="2"/>
  <c r="H49" i="2"/>
  <c r="H83" i="2"/>
  <c r="H253" i="2" s="1"/>
  <c r="M69" i="3"/>
  <c r="H177" i="2"/>
  <c r="H75" i="2"/>
  <c r="H245" i="2" s="1"/>
  <c r="H41" i="2"/>
  <c r="H109" i="2" s="1"/>
  <c r="F61" i="3"/>
  <c r="H6" i="2" s="1"/>
  <c r="U74" i="3" s="1"/>
  <c r="Y74" i="3" s="1"/>
  <c r="Z74" i="3" s="1"/>
  <c r="F57" i="3"/>
  <c r="H3" i="2" s="1"/>
  <c r="AB66" i="3"/>
  <c r="M71" i="3" l="1"/>
  <c r="H173" i="2"/>
  <c r="H37" i="2"/>
  <c r="H71" i="2"/>
  <c r="H241" i="2" s="1"/>
  <c r="M70" i="3"/>
  <c r="H188" i="2"/>
  <c r="H52" i="2"/>
  <c r="H86" i="2"/>
  <c r="H256" i="2" s="1"/>
  <c r="J67" i="3"/>
  <c r="F67" i="3" s="1"/>
  <c r="I19" i="2" s="1"/>
  <c r="T67" i="3"/>
  <c r="W67" i="3" s="1"/>
  <c r="X67" i="3" s="1"/>
  <c r="T71" i="3"/>
  <c r="W71" i="3" s="1"/>
  <c r="X71" i="3" s="1"/>
  <c r="J71" i="3"/>
  <c r="X57" i="3"/>
  <c r="H315" i="2"/>
  <c r="H281" i="2"/>
  <c r="H322" i="2"/>
  <c r="H288" i="2"/>
  <c r="U66" i="3"/>
  <c r="G66" i="3"/>
  <c r="H182" i="2"/>
  <c r="H80" i="2"/>
  <c r="H250" i="2" s="1"/>
  <c r="H46" i="2"/>
  <c r="AA73" i="3"/>
  <c r="T73" i="3"/>
  <c r="W73" i="3" s="1"/>
  <c r="X73" i="3" s="1"/>
  <c r="J73" i="3"/>
  <c r="F73" i="3" s="1"/>
  <c r="I17" i="2" s="1"/>
  <c r="M74" i="3"/>
  <c r="H176" i="2"/>
  <c r="H74" i="2"/>
  <c r="H244" i="2" s="1"/>
  <c r="H40" i="2"/>
  <c r="AB69" i="3"/>
  <c r="J72" i="3"/>
  <c r="T72" i="3"/>
  <c r="W72" i="3" s="1"/>
  <c r="X72" i="3" s="1"/>
  <c r="V59" i="3"/>
  <c r="H121" i="2"/>
  <c r="AA67" i="3" s="1"/>
  <c r="V57" i="3"/>
  <c r="H106" i="2"/>
  <c r="AB73" i="3" s="1"/>
  <c r="H112" i="2"/>
  <c r="AA71" i="3" s="1"/>
  <c r="U71" i="3"/>
  <c r="Y71" i="3" s="1"/>
  <c r="Z71" i="3" s="1"/>
  <c r="T68" i="3"/>
  <c r="W68" i="3" s="1"/>
  <c r="X68" i="3" s="1"/>
  <c r="J68" i="3"/>
  <c r="F68" i="3" s="1"/>
  <c r="I8" i="2" s="1"/>
  <c r="AA68" i="3"/>
  <c r="V61" i="3"/>
  <c r="H316" i="2"/>
  <c r="H282" i="2"/>
  <c r="H311" i="2"/>
  <c r="H277" i="2"/>
  <c r="H309" i="2"/>
  <c r="H275" i="2"/>
  <c r="H320" i="2"/>
  <c r="H286" i="2"/>
  <c r="H313" i="2"/>
  <c r="H279" i="2"/>
  <c r="H308" i="2"/>
  <c r="H274" i="2"/>
  <c r="H115" i="2"/>
  <c r="AB67" i="3" s="1"/>
  <c r="U70" i="3"/>
  <c r="Y70" i="3" s="1"/>
  <c r="Z70" i="3" s="1"/>
  <c r="G70" i="3"/>
  <c r="H184" i="2"/>
  <c r="H82" i="2"/>
  <c r="H252" i="2" s="1"/>
  <c r="H48" i="2"/>
  <c r="U69" i="3"/>
  <c r="Y69" i="3" s="1"/>
  <c r="Z69" i="3" s="1"/>
  <c r="G69" i="3"/>
  <c r="H179" i="2"/>
  <c r="H43" i="2"/>
  <c r="H77" i="2"/>
  <c r="H247" i="2" s="1"/>
  <c r="H324" i="2"/>
  <c r="H290" i="2"/>
  <c r="H312" i="2"/>
  <c r="H278" i="2"/>
  <c r="H317" i="2"/>
  <c r="H283" i="2"/>
  <c r="H319" i="2"/>
  <c r="H285" i="2"/>
  <c r="H325" i="2"/>
  <c r="H291" i="2"/>
  <c r="H117" i="2"/>
  <c r="AA72" i="3" s="1"/>
  <c r="AC72" i="3" s="1"/>
  <c r="AD72" i="3" s="1"/>
  <c r="AE72" i="3" s="1"/>
  <c r="AA74" i="3"/>
  <c r="J74" i="3"/>
  <c r="F74" i="3" s="1"/>
  <c r="I5" i="2" s="1"/>
  <c r="T74" i="3"/>
  <c r="W74" i="3" s="1"/>
  <c r="X74" i="3" s="1"/>
  <c r="H104" i="2"/>
  <c r="AB68" i="3" s="1"/>
  <c r="H314" i="2"/>
  <c r="H280" i="2"/>
  <c r="H310" i="2"/>
  <c r="H276" i="2"/>
  <c r="H323" i="2"/>
  <c r="H289" i="2"/>
  <c r="H321" i="2"/>
  <c r="H287" i="2"/>
  <c r="H318" i="2"/>
  <c r="H284" i="2"/>
  <c r="H105" i="2" l="1"/>
  <c r="H116" i="2"/>
  <c r="H350" i="2"/>
  <c r="H384" i="2" s="1"/>
  <c r="H345" i="2"/>
  <c r="H379" i="2" s="1"/>
  <c r="H108" i="2"/>
  <c r="H114" i="2"/>
  <c r="H356" i="2"/>
  <c r="H390" i="2" s="1"/>
  <c r="H355" i="2"/>
  <c r="H389" i="2" s="1"/>
  <c r="H346" i="2"/>
  <c r="H380" i="2" s="1"/>
  <c r="H342" i="2"/>
  <c r="H376" i="2" s="1"/>
  <c r="H354" i="2"/>
  <c r="H388" i="2" s="1"/>
  <c r="AC67" i="3"/>
  <c r="AD67" i="3" s="1"/>
  <c r="AE67" i="3" s="1"/>
  <c r="M82" i="3"/>
  <c r="I187" i="2"/>
  <c r="I51" i="2"/>
  <c r="I85" i="2"/>
  <c r="I255" i="2" s="1"/>
  <c r="Y66" i="3"/>
  <c r="Z66" i="3" s="1"/>
  <c r="M79" i="3"/>
  <c r="I189" i="2"/>
  <c r="I53" i="2"/>
  <c r="I121" i="2" s="1"/>
  <c r="I87" i="2"/>
  <c r="I257" i="2" s="1"/>
  <c r="P73" i="3"/>
  <c r="L73" i="3" s="1"/>
  <c r="I4" i="2" s="1"/>
  <c r="P71" i="3"/>
  <c r="L71" i="3" s="1"/>
  <c r="I3" i="2" s="1"/>
  <c r="H120" i="2"/>
  <c r="AB70" i="3" s="1"/>
  <c r="M78" i="3"/>
  <c r="I175" i="2"/>
  <c r="I73" i="2"/>
  <c r="I243" i="2" s="1"/>
  <c r="I39" i="2"/>
  <c r="T70" i="3"/>
  <c r="W70" i="3" s="1"/>
  <c r="X70" i="3" s="1"/>
  <c r="J70" i="3"/>
  <c r="AA70" i="3"/>
  <c r="H353" i="2"/>
  <c r="H387" i="2" s="1"/>
  <c r="M75" i="3"/>
  <c r="I178" i="2"/>
  <c r="I42" i="2"/>
  <c r="I76" i="2"/>
  <c r="I246" i="2" s="1"/>
  <c r="P72" i="3"/>
  <c r="L72" i="3" s="1"/>
  <c r="I16" i="2" s="1"/>
  <c r="H352" i="2"/>
  <c r="H386" i="2" s="1"/>
  <c r="H357" i="2"/>
  <c r="H391" i="2" s="1"/>
  <c r="H348" i="2"/>
  <c r="H382" i="2" s="1"/>
  <c r="P74" i="3"/>
  <c r="L74" i="3" s="1"/>
  <c r="I6" i="2" s="1"/>
  <c r="H111" i="2"/>
  <c r="H347" i="2"/>
  <c r="H381" i="2" s="1"/>
  <c r="AC68" i="3"/>
  <c r="AD68" i="3" s="1"/>
  <c r="AE68" i="3" s="1"/>
  <c r="H344" i="2"/>
  <c r="H378" i="2" s="1"/>
  <c r="H359" i="2"/>
  <c r="H393" i="2" s="1"/>
  <c r="H351" i="2"/>
  <c r="H385" i="2" s="1"/>
  <c r="H358" i="2"/>
  <c r="H392" i="2" s="1"/>
  <c r="J69" i="3"/>
  <c r="AA69" i="3"/>
  <c r="AC69" i="3" s="1"/>
  <c r="AD69" i="3" s="1"/>
  <c r="AE69" i="3" s="1"/>
  <c r="T69" i="3"/>
  <c r="W69" i="3" s="1"/>
  <c r="X69" i="3" s="1"/>
  <c r="H343" i="2"/>
  <c r="H377" i="2" s="1"/>
  <c r="P68" i="3"/>
  <c r="L68" i="3" s="1"/>
  <c r="I2" i="2" s="1"/>
  <c r="F72" i="3"/>
  <c r="I15" i="2" s="1"/>
  <c r="AB74" i="3"/>
  <c r="AC74" i="3" s="1"/>
  <c r="AD74" i="3" s="1"/>
  <c r="AE74" i="3" s="1"/>
  <c r="AC73" i="3"/>
  <c r="AD73" i="3" s="1"/>
  <c r="AE73" i="3" s="1"/>
  <c r="T66" i="3"/>
  <c r="AA66" i="3"/>
  <c r="AC66" i="3" s="1"/>
  <c r="J66" i="3"/>
  <c r="H349" i="2"/>
  <c r="H383" i="2" s="1"/>
  <c r="F71" i="3"/>
  <c r="I10" i="2" s="1"/>
  <c r="P67" i="3"/>
  <c r="L67" i="3" s="1"/>
  <c r="I13" i="2" s="1"/>
  <c r="AB71" i="3"/>
  <c r="AC71" i="3" s="1"/>
  <c r="AD71" i="3" s="1"/>
  <c r="AE71" i="3" s="1"/>
  <c r="V72" i="3" l="1"/>
  <c r="I119" i="2"/>
  <c r="V67" i="3"/>
  <c r="AB79" i="3"/>
  <c r="I107" i="2"/>
  <c r="AB82" i="3"/>
  <c r="V68" i="3"/>
  <c r="AC70" i="3"/>
  <c r="AD70" i="3" s="1"/>
  <c r="AE70" i="3" s="1"/>
  <c r="V71" i="3"/>
  <c r="G76" i="3"/>
  <c r="I211" i="2"/>
  <c r="I207" i="2"/>
  <c r="I223" i="2"/>
  <c r="I208" i="2"/>
  <c r="I228" i="2"/>
  <c r="I226" i="2"/>
  <c r="I233" i="2"/>
  <c r="I232" i="2"/>
  <c r="I166" i="2"/>
  <c r="I336" i="2" s="1"/>
  <c r="I370" i="2" s="1"/>
  <c r="I404" i="2" s="1"/>
  <c r="I138" i="2"/>
  <c r="I144" i="2"/>
  <c r="I151" i="2"/>
  <c r="I147" i="2"/>
  <c r="I143" i="2"/>
  <c r="I161" i="2"/>
  <c r="I331" i="2" s="1"/>
  <c r="I365" i="2" s="1"/>
  <c r="I399" i="2" s="1"/>
  <c r="I154" i="2"/>
  <c r="I231" i="2"/>
  <c r="I217" i="2"/>
  <c r="I224" i="2"/>
  <c r="I222" i="2"/>
  <c r="I235" i="2"/>
  <c r="I206" i="2"/>
  <c r="I221" i="2"/>
  <c r="I220" i="2"/>
  <c r="I159" i="2"/>
  <c r="I329" i="2" s="1"/>
  <c r="I363" i="2" s="1"/>
  <c r="I397" i="2" s="1"/>
  <c r="I148" i="2"/>
  <c r="I140" i="2"/>
  <c r="I163" i="2"/>
  <c r="I333" i="2" s="1"/>
  <c r="I367" i="2" s="1"/>
  <c r="I401" i="2" s="1"/>
  <c r="I142" i="2"/>
  <c r="I141" i="2"/>
  <c r="I160" i="2"/>
  <c r="I330" i="2" s="1"/>
  <c r="I364" i="2" s="1"/>
  <c r="I398" i="2" s="1"/>
  <c r="I157" i="2"/>
  <c r="I327" i="2" s="1"/>
  <c r="I361" i="2" s="1"/>
  <c r="I395" i="2" s="1"/>
  <c r="I213" i="2"/>
  <c r="I234" i="2"/>
  <c r="I172" i="2"/>
  <c r="I212" i="2"/>
  <c r="I210" i="2"/>
  <c r="I225" i="2"/>
  <c r="I236" i="2"/>
  <c r="I229" i="2"/>
  <c r="I214" i="2"/>
  <c r="I164" i="2"/>
  <c r="I334" i="2" s="1"/>
  <c r="I368" i="2" s="1"/>
  <c r="I402" i="2" s="1"/>
  <c r="I152" i="2"/>
  <c r="I165" i="2"/>
  <c r="I335" i="2" s="1"/>
  <c r="I369" i="2" s="1"/>
  <c r="I403" i="2" s="1"/>
  <c r="I153" i="2"/>
  <c r="I149" i="2"/>
  <c r="I168" i="2"/>
  <c r="I338" i="2" s="1"/>
  <c r="I372" i="2" s="1"/>
  <c r="I406" i="2" s="1"/>
  <c r="I150" i="2"/>
  <c r="I146" i="2"/>
  <c r="I237" i="2"/>
  <c r="I227" i="2"/>
  <c r="I218" i="2"/>
  <c r="I209" i="2"/>
  <c r="I230" i="2"/>
  <c r="I219" i="2"/>
  <c r="I215" i="2"/>
  <c r="I216" i="2"/>
  <c r="I162" i="2"/>
  <c r="I332" i="2" s="1"/>
  <c r="I366" i="2" s="1"/>
  <c r="I400" i="2" s="1"/>
  <c r="I145" i="2"/>
  <c r="I158" i="2"/>
  <c r="I328" i="2" s="1"/>
  <c r="I362" i="2" s="1"/>
  <c r="I396" i="2" s="1"/>
  <c r="I156" i="2"/>
  <c r="I326" i="2" s="1"/>
  <c r="I360" i="2" s="1"/>
  <c r="I394" i="2" s="1"/>
  <c r="I169" i="2"/>
  <c r="I339" i="2" s="1"/>
  <c r="I373" i="2" s="1"/>
  <c r="I407" i="2" s="1"/>
  <c r="I167" i="2"/>
  <c r="I337" i="2" s="1"/>
  <c r="I371" i="2" s="1"/>
  <c r="I405" i="2" s="1"/>
  <c r="I139" i="2"/>
  <c r="I155" i="2"/>
  <c r="I70" i="2"/>
  <c r="I240" i="2" s="1"/>
  <c r="I36" i="2"/>
  <c r="P70" i="3"/>
  <c r="L70" i="3" s="1"/>
  <c r="I18" i="2" s="1"/>
  <c r="U82" i="3"/>
  <c r="Y82" i="3" s="1"/>
  <c r="Z82" i="3" s="1"/>
  <c r="G82" i="3"/>
  <c r="I173" i="2"/>
  <c r="I37" i="2"/>
  <c r="I71" i="2"/>
  <c r="I241" i="2" s="1"/>
  <c r="U83" i="3"/>
  <c r="Y83" i="3" s="1"/>
  <c r="Z83" i="3" s="1"/>
  <c r="G83" i="3"/>
  <c r="I183" i="2"/>
  <c r="I47" i="2"/>
  <c r="I115" i="2" s="1"/>
  <c r="I81" i="2"/>
  <c r="I251" i="2" s="1"/>
  <c r="F66" i="3"/>
  <c r="I12" i="2" s="1"/>
  <c r="P66" i="3"/>
  <c r="L66" i="3" s="1"/>
  <c r="I11" i="2" s="1"/>
  <c r="P69" i="3"/>
  <c r="L69" i="3" s="1"/>
  <c r="I7" i="2" s="1"/>
  <c r="M77" i="3"/>
  <c r="I180" i="2"/>
  <c r="I78" i="2"/>
  <c r="I248" i="2" s="1"/>
  <c r="I44" i="2"/>
  <c r="M83" i="3"/>
  <c r="I185" i="2"/>
  <c r="I83" i="2"/>
  <c r="I253" i="2" s="1"/>
  <c r="I49" i="2"/>
  <c r="F69" i="3"/>
  <c r="I9" i="2" s="1"/>
  <c r="V74" i="3"/>
  <c r="I110" i="2"/>
  <c r="AB75" i="3" s="1"/>
  <c r="AB78" i="3"/>
  <c r="V73" i="3"/>
  <c r="G80" i="3"/>
  <c r="I176" i="2"/>
  <c r="I74" i="2"/>
  <c r="I244" i="2" s="1"/>
  <c r="I40" i="2"/>
  <c r="F70" i="3"/>
  <c r="I14" i="2" s="1"/>
  <c r="U80" i="3" s="1"/>
  <c r="Y80" i="3" s="1"/>
  <c r="Z80" i="3" s="1"/>
  <c r="U77" i="3"/>
  <c r="Y77" i="3" s="1"/>
  <c r="Z77" i="3" s="1"/>
  <c r="G77" i="3"/>
  <c r="I174" i="2"/>
  <c r="I38" i="2"/>
  <c r="I72" i="2"/>
  <c r="I242" i="2" s="1"/>
  <c r="W66" i="3"/>
  <c r="AD66" i="3"/>
  <c r="AE66" i="3" s="1"/>
  <c r="U81" i="3"/>
  <c r="Y81" i="3" s="1"/>
  <c r="Z81" i="3" s="1"/>
  <c r="G81" i="3"/>
  <c r="I186" i="2"/>
  <c r="I50" i="2"/>
  <c r="I84" i="2"/>
  <c r="I254" i="2" s="1"/>
  <c r="I104" i="2" l="1"/>
  <c r="I108" i="2"/>
  <c r="I106" i="2"/>
  <c r="V66" i="3"/>
  <c r="V69" i="3"/>
  <c r="I118" i="2"/>
  <c r="I319" i="2"/>
  <c r="I285" i="2"/>
  <c r="I311" i="2"/>
  <c r="I277" i="2"/>
  <c r="I318" i="2"/>
  <c r="I284" i="2"/>
  <c r="I313" i="2"/>
  <c r="I279" i="2"/>
  <c r="I308" i="2"/>
  <c r="I274" i="2"/>
  <c r="X66" i="3"/>
  <c r="T77" i="3"/>
  <c r="W77" i="3" s="1"/>
  <c r="X77" i="3" s="1"/>
  <c r="AA77" i="3"/>
  <c r="J77" i="3"/>
  <c r="F77" i="3" s="1"/>
  <c r="J4" i="2" s="1"/>
  <c r="M76" i="3"/>
  <c r="J76" i="3" s="1"/>
  <c r="I179" i="2"/>
  <c r="I43" i="2"/>
  <c r="I77" i="2"/>
  <c r="I247" i="2" s="1"/>
  <c r="U79" i="3"/>
  <c r="Y79" i="3" s="1"/>
  <c r="Z79" i="3" s="1"/>
  <c r="G79" i="3"/>
  <c r="I181" i="2"/>
  <c r="I79" i="2"/>
  <c r="I249" i="2" s="1"/>
  <c r="I45" i="2"/>
  <c r="I105" i="2"/>
  <c r="V70" i="3"/>
  <c r="I325" i="2"/>
  <c r="I291" i="2"/>
  <c r="I316" i="2"/>
  <c r="I282" i="2"/>
  <c r="I323" i="2"/>
  <c r="I289" i="2"/>
  <c r="I312" i="2"/>
  <c r="I278" i="2"/>
  <c r="I317" i="2"/>
  <c r="I283" i="2"/>
  <c r="M80" i="3"/>
  <c r="J80" i="3" s="1"/>
  <c r="I184" i="2"/>
  <c r="I48" i="2"/>
  <c r="I82" i="2"/>
  <c r="I252" i="2" s="1"/>
  <c r="T80" i="3"/>
  <c r="W80" i="3" s="1"/>
  <c r="X80" i="3" s="1"/>
  <c r="AA80" i="3"/>
  <c r="AA81" i="3"/>
  <c r="I117" i="2"/>
  <c r="AB83" i="3" s="1"/>
  <c r="I112" i="2"/>
  <c r="AB77" i="3" s="1"/>
  <c r="M81" i="3"/>
  <c r="T81" i="3" s="1"/>
  <c r="W81" i="3" s="1"/>
  <c r="X81" i="3" s="1"/>
  <c r="I182" i="2"/>
  <c r="I46" i="2"/>
  <c r="I80" i="2"/>
  <c r="I250" i="2" s="1"/>
  <c r="T83" i="3"/>
  <c r="W83" i="3" s="1"/>
  <c r="X83" i="3" s="1"/>
  <c r="AA83" i="3"/>
  <c r="J83" i="3"/>
  <c r="F83" i="3" s="1"/>
  <c r="J13" i="2" s="1"/>
  <c r="U78" i="3"/>
  <c r="Y78" i="3" s="1"/>
  <c r="Z78" i="3" s="1"/>
  <c r="G78" i="3"/>
  <c r="I188" i="2"/>
  <c r="I86" i="2"/>
  <c r="I256" i="2" s="1"/>
  <c r="I52" i="2"/>
  <c r="I309" i="2"/>
  <c r="I275" i="2"/>
  <c r="I320" i="2"/>
  <c r="I286" i="2"/>
  <c r="I324" i="2"/>
  <c r="I290" i="2"/>
  <c r="I321" i="2"/>
  <c r="I287" i="2"/>
  <c r="T76" i="3"/>
  <c r="W76" i="3" s="1"/>
  <c r="X76" i="3" s="1"/>
  <c r="AA76" i="3"/>
  <c r="U75" i="3"/>
  <c r="G75" i="3"/>
  <c r="I177" i="2"/>
  <c r="I41" i="2"/>
  <c r="I75" i="2"/>
  <c r="I245" i="2" s="1"/>
  <c r="J82" i="3"/>
  <c r="T82" i="3"/>
  <c r="W82" i="3" s="1"/>
  <c r="X82" i="3" s="1"/>
  <c r="AA82" i="3"/>
  <c r="AC82" i="3" s="1"/>
  <c r="AD82" i="3" s="1"/>
  <c r="AE82" i="3" s="1"/>
  <c r="I315" i="2"/>
  <c r="I281" i="2"/>
  <c r="I322" i="2"/>
  <c r="I288" i="2"/>
  <c r="I310" i="2"/>
  <c r="I276" i="2"/>
  <c r="I314" i="2"/>
  <c r="I280" i="2"/>
  <c r="U76" i="3"/>
  <c r="Y76" i="3" s="1"/>
  <c r="Z76" i="3" s="1"/>
  <c r="I116" i="2" l="1"/>
  <c r="I351" i="2"/>
  <c r="I385" i="2" s="1"/>
  <c r="I357" i="2"/>
  <c r="I391" i="2" s="1"/>
  <c r="I359" i="2"/>
  <c r="I393" i="2" s="1"/>
  <c r="I342" i="2"/>
  <c r="I376" i="2" s="1"/>
  <c r="I352" i="2"/>
  <c r="I386" i="2" s="1"/>
  <c r="I353" i="2"/>
  <c r="I387" i="2" s="1"/>
  <c r="I345" i="2"/>
  <c r="I379" i="2" s="1"/>
  <c r="I343" i="2"/>
  <c r="I377" i="2" s="1"/>
  <c r="AB80" i="3"/>
  <c r="I350" i="2"/>
  <c r="I384" i="2" s="1"/>
  <c r="Y75" i="3"/>
  <c r="Z75" i="3" s="1"/>
  <c r="I358" i="2"/>
  <c r="I392" i="2" s="1"/>
  <c r="P83" i="3"/>
  <c r="L83" i="3" s="1"/>
  <c r="J15" i="2" s="1"/>
  <c r="I114" i="2"/>
  <c r="I113" i="2"/>
  <c r="I111" i="2"/>
  <c r="P77" i="3"/>
  <c r="L77" i="3" s="1"/>
  <c r="J10" i="2" s="1"/>
  <c r="I347" i="2"/>
  <c r="I381" i="2" s="1"/>
  <c r="I349" i="2"/>
  <c r="I383" i="2" s="1"/>
  <c r="P82" i="3"/>
  <c r="L82" i="3" s="1"/>
  <c r="J17" i="2" s="1"/>
  <c r="P76" i="3"/>
  <c r="L76" i="3" s="1"/>
  <c r="J9" i="2" s="1"/>
  <c r="I109" i="2"/>
  <c r="F76" i="3"/>
  <c r="J2" i="2" s="1"/>
  <c r="J78" i="3"/>
  <c r="F78" i="3" s="1"/>
  <c r="J18" i="2" s="1"/>
  <c r="T78" i="3"/>
  <c r="W78" i="3" s="1"/>
  <c r="X78" i="3" s="1"/>
  <c r="AC83" i="3"/>
  <c r="AD83" i="3" s="1"/>
  <c r="AE83" i="3" s="1"/>
  <c r="F80" i="3"/>
  <c r="J6" i="2" s="1"/>
  <c r="P80" i="3"/>
  <c r="L80" i="3" s="1"/>
  <c r="J14" i="2" s="1"/>
  <c r="AC77" i="3"/>
  <c r="AD77" i="3" s="1"/>
  <c r="AE77" i="3" s="1"/>
  <c r="J75" i="3"/>
  <c r="F75" i="3" s="1"/>
  <c r="J7" i="2" s="1"/>
  <c r="T75" i="3"/>
  <c r="AA75" i="3"/>
  <c r="AC75" i="3" s="1"/>
  <c r="F82" i="3"/>
  <c r="J3" i="2" s="1"/>
  <c r="I348" i="2"/>
  <c r="I382" i="2" s="1"/>
  <c r="I356" i="2"/>
  <c r="I390" i="2" s="1"/>
  <c r="I344" i="2"/>
  <c r="I378" i="2" s="1"/>
  <c r="I355" i="2"/>
  <c r="I389" i="2" s="1"/>
  <c r="I354" i="2"/>
  <c r="I388" i="2" s="1"/>
  <c r="I120" i="2"/>
  <c r="AA78" i="3" s="1"/>
  <c r="AC78" i="3" s="1"/>
  <c r="AD78" i="3" s="1"/>
  <c r="AE78" i="3" s="1"/>
  <c r="AB81" i="3"/>
  <c r="AC81" i="3" s="1"/>
  <c r="AD81" i="3" s="1"/>
  <c r="AE81" i="3" s="1"/>
  <c r="J81" i="3"/>
  <c r="AC80" i="3"/>
  <c r="AD80" i="3" s="1"/>
  <c r="AE80" i="3" s="1"/>
  <c r="I346" i="2"/>
  <c r="I380" i="2" s="1"/>
  <c r="AB76" i="3"/>
  <c r="AC76" i="3" s="1"/>
  <c r="AD76" i="3" s="1"/>
  <c r="AE76" i="3" s="1"/>
  <c r="M91" i="3"/>
  <c r="J183" i="2"/>
  <c r="J81" i="2"/>
  <c r="J251" i="2" s="1"/>
  <c r="J47" i="2"/>
  <c r="J115" i="2" s="1"/>
  <c r="AA79" i="3"/>
  <c r="AC79" i="3" s="1"/>
  <c r="AD79" i="3" s="1"/>
  <c r="AE79" i="3" s="1"/>
  <c r="T79" i="3"/>
  <c r="W79" i="3" s="1"/>
  <c r="X79" i="3" s="1"/>
  <c r="J79" i="3"/>
  <c r="M88" i="3"/>
  <c r="J174" i="2"/>
  <c r="J72" i="2"/>
  <c r="J242" i="2" s="1"/>
  <c r="J38" i="2"/>
  <c r="V82" i="3" l="1"/>
  <c r="V83" i="3"/>
  <c r="V80" i="3"/>
  <c r="P79" i="3"/>
  <c r="L79" i="3" s="1"/>
  <c r="J19" i="2" s="1"/>
  <c r="M87" i="3"/>
  <c r="J173" i="2"/>
  <c r="J71" i="2"/>
  <c r="J241" i="2" s="1"/>
  <c r="J37" i="2"/>
  <c r="P75" i="3"/>
  <c r="L75" i="3" s="1"/>
  <c r="J8" i="2" s="1"/>
  <c r="M85" i="3"/>
  <c r="J176" i="2"/>
  <c r="J74" i="2"/>
  <c r="J244" i="2" s="1"/>
  <c r="J40" i="2"/>
  <c r="G90" i="3"/>
  <c r="J187" i="2"/>
  <c r="J51" i="2"/>
  <c r="J85" i="2"/>
  <c r="J255" i="2" s="1"/>
  <c r="V77" i="3"/>
  <c r="AD75" i="3"/>
  <c r="AE75" i="3" s="1"/>
  <c r="V76" i="3"/>
  <c r="U89" i="3"/>
  <c r="Y89" i="3" s="1"/>
  <c r="Z89" i="3" s="1"/>
  <c r="G89" i="3"/>
  <c r="J180" i="2"/>
  <c r="J44" i="2"/>
  <c r="J78" i="2"/>
  <c r="J248" i="2" s="1"/>
  <c r="M89" i="3"/>
  <c r="J188" i="2"/>
  <c r="J52" i="2"/>
  <c r="J86" i="2"/>
  <c r="J256" i="2" s="1"/>
  <c r="P78" i="3"/>
  <c r="L78" i="3" s="1"/>
  <c r="J5" i="2" s="1"/>
  <c r="U88" i="3"/>
  <c r="Y88" i="3" s="1"/>
  <c r="Z88" i="3" s="1"/>
  <c r="G88" i="3"/>
  <c r="J179" i="2"/>
  <c r="J43" i="2"/>
  <c r="J77" i="2"/>
  <c r="J247" i="2" s="1"/>
  <c r="U84" i="3"/>
  <c r="G84" i="3"/>
  <c r="J185" i="2"/>
  <c r="J83" i="2"/>
  <c r="J253" i="2" s="1"/>
  <c r="J49" i="2"/>
  <c r="AB88" i="3"/>
  <c r="M86" i="3"/>
  <c r="J177" i="2"/>
  <c r="J75" i="2"/>
  <c r="J245" i="2" s="1"/>
  <c r="J41" i="2"/>
  <c r="J106" i="2"/>
  <c r="F79" i="3"/>
  <c r="J11" i="2" s="1"/>
  <c r="AB91" i="3"/>
  <c r="P81" i="3"/>
  <c r="L81" i="3" s="1"/>
  <c r="J12" i="2" s="1"/>
  <c r="F81" i="3"/>
  <c r="J16" i="2" s="1"/>
  <c r="W75" i="3"/>
  <c r="G92" i="3"/>
  <c r="J184" i="2"/>
  <c r="J82" i="2"/>
  <c r="J252" i="2" s="1"/>
  <c r="J48" i="2"/>
  <c r="U85" i="3"/>
  <c r="Y85" i="3" s="1"/>
  <c r="Z85" i="3" s="1"/>
  <c r="G85" i="3"/>
  <c r="J225" i="2"/>
  <c r="J214" i="2"/>
  <c r="J237" i="2"/>
  <c r="J224" i="2"/>
  <c r="J235" i="2"/>
  <c r="J217" i="2"/>
  <c r="J222" i="2"/>
  <c r="J232" i="2"/>
  <c r="J141" i="2"/>
  <c r="J169" i="2"/>
  <c r="J339" i="2" s="1"/>
  <c r="J373" i="2" s="1"/>
  <c r="J407" i="2" s="1"/>
  <c r="J165" i="2"/>
  <c r="J335" i="2" s="1"/>
  <c r="J369" i="2" s="1"/>
  <c r="J403" i="2" s="1"/>
  <c r="J140" i="2"/>
  <c r="J147" i="2"/>
  <c r="J153" i="2"/>
  <c r="J159" i="2"/>
  <c r="J329" i="2" s="1"/>
  <c r="J363" i="2" s="1"/>
  <c r="J397" i="2" s="1"/>
  <c r="J168" i="2"/>
  <c r="J338" i="2" s="1"/>
  <c r="J372" i="2" s="1"/>
  <c r="J406" i="2" s="1"/>
  <c r="J219" i="2"/>
  <c r="J229" i="2"/>
  <c r="J216" i="2"/>
  <c r="J210" i="2"/>
  <c r="J215" i="2"/>
  <c r="J221" i="2"/>
  <c r="J211" i="2"/>
  <c r="J230" i="2"/>
  <c r="J142" i="2"/>
  <c r="J151" i="2"/>
  <c r="J167" i="2"/>
  <c r="J337" i="2" s="1"/>
  <c r="J371" i="2" s="1"/>
  <c r="J405" i="2" s="1"/>
  <c r="J145" i="2"/>
  <c r="J156" i="2"/>
  <c r="J326" i="2" s="1"/>
  <c r="J360" i="2" s="1"/>
  <c r="J394" i="2" s="1"/>
  <c r="J150" i="2"/>
  <c r="J161" i="2"/>
  <c r="J331" i="2" s="1"/>
  <c r="J365" i="2" s="1"/>
  <c r="J399" i="2" s="1"/>
  <c r="J148" i="2"/>
  <c r="J212" i="2"/>
  <c r="J226" i="2"/>
  <c r="J227" i="2"/>
  <c r="J236" i="2"/>
  <c r="J218" i="2"/>
  <c r="J233" i="2"/>
  <c r="J172" i="2"/>
  <c r="J207" i="2"/>
  <c r="J208" i="2"/>
  <c r="J157" i="2"/>
  <c r="J327" i="2" s="1"/>
  <c r="J361" i="2" s="1"/>
  <c r="J395" i="2" s="1"/>
  <c r="J160" i="2"/>
  <c r="J330" i="2" s="1"/>
  <c r="J364" i="2" s="1"/>
  <c r="J398" i="2" s="1"/>
  <c r="J163" i="2"/>
  <c r="J333" i="2" s="1"/>
  <c r="J367" i="2" s="1"/>
  <c r="J401" i="2" s="1"/>
  <c r="J138" i="2"/>
  <c r="J146" i="2"/>
  <c r="J144" i="2"/>
  <c r="J155" i="2"/>
  <c r="J166" i="2"/>
  <c r="J336" i="2" s="1"/>
  <c r="J370" i="2" s="1"/>
  <c r="J404" i="2" s="1"/>
  <c r="J206" i="2"/>
  <c r="J228" i="2"/>
  <c r="J234" i="2"/>
  <c r="J209" i="2"/>
  <c r="J231" i="2"/>
  <c r="J223" i="2"/>
  <c r="J213" i="2"/>
  <c r="J220" i="2"/>
  <c r="J143" i="2"/>
  <c r="J154" i="2"/>
  <c r="J152" i="2"/>
  <c r="J158" i="2"/>
  <c r="J328" i="2" s="1"/>
  <c r="J362" i="2" s="1"/>
  <c r="J396" i="2" s="1"/>
  <c r="J164" i="2"/>
  <c r="J334" i="2" s="1"/>
  <c r="J368" i="2" s="1"/>
  <c r="J402" i="2" s="1"/>
  <c r="J162" i="2"/>
  <c r="J332" i="2" s="1"/>
  <c r="J366" i="2" s="1"/>
  <c r="J400" i="2" s="1"/>
  <c r="J139" i="2"/>
  <c r="J149" i="2"/>
  <c r="J36" i="2"/>
  <c r="J70" i="2"/>
  <c r="J240" i="2" s="1"/>
  <c r="V75" i="3" l="1"/>
  <c r="J109" i="2"/>
  <c r="J112" i="2"/>
  <c r="J120" i="2"/>
  <c r="AB89" i="3" s="1"/>
  <c r="V79" i="3"/>
  <c r="J309" i="2"/>
  <c r="J275" i="2"/>
  <c r="J322" i="2"/>
  <c r="J288" i="2"/>
  <c r="J325" i="2"/>
  <c r="J291" i="2"/>
  <c r="J318" i="2"/>
  <c r="J284" i="2"/>
  <c r="J315" i="2"/>
  <c r="J281" i="2"/>
  <c r="J310" i="2"/>
  <c r="J276" i="2"/>
  <c r="J85" i="3"/>
  <c r="P85" i="3" s="1"/>
  <c r="V85" i="3" s="1"/>
  <c r="T85" i="3"/>
  <c r="W85" i="3" s="1"/>
  <c r="X85" i="3" s="1"/>
  <c r="X75" i="3"/>
  <c r="J117" i="2"/>
  <c r="Y84" i="3"/>
  <c r="Z84" i="3" s="1"/>
  <c r="J88" i="3"/>
  <c r="F88" i="3" s="1"/>
  <c r="K9" i="2" s="1"/>
  <c r="T88" i="3"/>
  <c r="W88" i="3" s="1"/>
  <c r="X88" i="3" s="1"/>
  <c r="J119" i="2"/>
  <c r="J108" i="2"/>
  <c r="J324" i="2"/>
  <c r="J358" i="2" s="1"/>
  <c r="J392" i="2" s="1"/>
  <c r="J290" i="2"/>
  <c r="M90" i="3"/>
  <c r="J186" i="2"/>
  <c r="J84" i="2"/>
  <c r="J254" i="2" s="1"/>
  <c r="J50" i="2"/>
  <c r="M92" i="3"/>
  <c r="T92" i="3" s="1"/>
  <c r="W92" i="3" s="1"/>
  <c r="X92" i="3" s="1"/>
  <c r="J181" i="2"/>
  <c r="J45" i="2"/>
  <c r="J113" i="2" s="1"/>
  <c r="J79" i="2"/>
  <c r="J249" i="2" s="1"/>
  <c r="U87" i="3"/>
  <c r="Y87" i="3" s="1"/>
  <c r="Z87" i="3" s="1"/>
  <c r="G87" i="3"/>
  <c r="J178" i="2"/>
  <c r="J76" i="2"/>
  <c r="J246" i="2" s="1"/>
  <c r="J42" i="2"/>
  <c r="J314" i="2"/>
  <c r="J280" i="2"/>
  <c r="J104" i="2"/>
  <c r="AA85" i="3" s="1"/>
  <c r="J313" i="2"/>
  <c r="J279" i="2"/>
  <c r="J316" i="2"/>
  <c r="J282" i="2"/>
  <c r="J320" i="2"/>
  <c r="J286" i="2"/>
  <c r="J321" i="2"/>
  <c r="J287" i="2"/>
  <c r="J323" i="2"/>
  <c r="J289" i="2"/>
  <c r="J116" i="2"/>
  <c r="AA92" i="3" s="1"/>
  <c r="U92" i="3"/>
  <c r="Y92" i="3" s="1"/>
  <c r="Z92" i="3" s="1"/>
  <c r="V81" i="3"/>
  <c r="AB86" i="3"/>
  <c r="J111" i="2"/>
  <c r="AA88" i="3" s="1"/>
  <c r="AC88" i="3" s="1"/>
  <c r="AD88" i="3" s="1"/>
  <c r="AE88" i="3" s="1"/>
  <c r="V78" i="3"/>
  <c r="T90" i="3"/>
  <c r="W90" i="3" s="1"/>
  <c r="X90" i="3" s="1"/>
  <c r="J90" i="3"/>
  <c r="AA90" i="3"/>
  <c r="J105" i="2"/>
  <c r="AB87" i="3" s="1"/>
  <c r="J319" i="2"/>
  <c r="J285" i="2"/>
  <c r="J308" i="2"/>
  <c r="J274" i="2"/>
  <c r="J312" i="2"/>
  <c r="J278" i="2"/>
  <c r="J317" i="2"/>
  <c r="J283" i="2"/>
  <c r="J311" i="2"/>
  <c r="J277" i="2"/>
  <c r="U91" i="3"/>
  <c r="Y91" i="3" s="1"/>
  <c r="Z91" i="3" s="1"/>
  <c r="G91" i="3"/>
  <c r="J182" i="2"/>
  <c r="J46" i="2"/>
  <c r="J80" i="2"/>
  <c r="J250" i="2" s="1"/>
  <c r="AA84" i="3"/>
  <c r="U86" i="3"/>
  <c r="Y86" i="3" s="1"/>
  <c r="Z86" i="3" s="1"/>
  <c r="G86" i="3"/>
  <c r="J175" i="2"/>
  <c r="J73" i="2"/>
  <c r="J243" i="2" s="1"/>
  <c r="J39" i="2"/>
  <c r="AA89" i="3"/>
  <c r="J89" i="3"/>
  <c r="T89" i="3"/>
  <c r="W89" i="3" s="1"/>
  <c r="X89" i="3" s="1"/>
  <c r="U90" i="3"/>
  <c r="Y90" i="3" s="1"/>
  <c r="Z90" i="3" s="1"/>
  <c r="AB85" i="3"/>
  <c r="L85" i="3"/>
  <c r="K6" i="2" s="1"/>
  <c r="M84" i="3"/>
  <c r="T84" i="3" s="1"/>
  <c r="J189" i="2"/>
  <c r="J53" i="2"/>
  <c r="J87" i="2"/>
  <c r="J257" i="2" s="1"/>
  <c r="AC89" i="3" l="1"/>
  <c r="AD89" i="3" s="1"/>
  <c r="AE89" i="3" s="1"/>
  <c r="J114" i="2"/>
  <c r="AA91" i="3" s="1"/>
  <c r="AC91" i="3" s="1"/>
  <c r="AD91" i="3" s="1"/>
  <c r="AE91" i="3" s="1"/>
  <c r="J346" i="2"/>
  <c r="J380" i="2" s="1"/>
  <c r="J359" i="2"/>
  <c r="J393" i="2" s="1"/>
  <c r="AC85" i="3"/>
  <c r="AD85" i="3" s="1"/>
  <c r="AE85" i="3" s="1"/>
  <c r="J351" i="2"/>
  <c r="J385" i="2" s="1"/>
  <c r="J342" i="2"/>
  <c r="J376" i="2" s="1"/>
  <c r="J355" i="2"/>
  <c r="J389" i="2" s="1"/>
  <c r="J350" i="2"/>
  <c r="J384" i="2" s="1"/>
  <c r="J352" i="2"/>
  <c r="J386" i="2" s="1"/>
  <c r="J356" i="2"/>
  <c r="J390" i="2" s="1"/>
  <c r="W84" i="3"/>
  <c r="M100" i="3"/>
  <c r="K179" i="2"/>
  <c r="K43" i="2"/>
  <c r="K77" i="2"/>
  <c r="K247" i="2" s="1"/>
  <c r="J110" i="2"/>
  <c r="AB92" i="3"/>
  <c r="AC92" i="3" s="1"/>
  <c r="AD92" i="3" s="1"/>
  <c r="AE92" i="3" s="1"/>
  <c r="J92" i="3"/>
  <c r="J344" i="2"/>
  <c r="J378" i="2" s="1"/>
  <c r="J84" i="3"/>
  <c r="P90" i="3"/>
  <c r="L90" i="3" s="1"/>
  <c r="K16" i="2" s="1"/>
  <c r="J118" i="2"/>
  <c r="AB90" i="3" s="1"/>
  <c r="AC90" i="3" s="1"/>
  <c r="AD90" i="3" s="1"/>
  <c r="AE90" i="3" s="1"/>
  <c r="J121" i="2"/>
  <c r="AB84" i="3" s="1"/>
  <c r="AC84" i="3" s="1"/>
  <c r="P89" i="3"/>
  <c r="L89" i="3" s="1"/>
  <c r="K18" i="2" s="1"/>
  <c r="V89" i="3"/>
  <c r="T86" i="3"/>
  <c r="W86" i="3" s="1"/>
  <c r="X86" i="3" s="1"/>
  <c r="J86" i="3"/>
  <c r="J345" i="2"/>
  <c r="J379" i="2" s="1"/>
  <c r="J353" i="2"/>
  <c r="J387" i="2" s="1"/>
  <c r="F90" i="3"/>
  <c r="K17" i="2" s="1"/>
  <c r="J348" i="2"/>
  <c r="J382" i="2" s="1"/>
  <c r="F85" i="3"/>
  <c r="K2" i="2" s="1"/>
  <c r="G97" i="3"/>
  <c r="K176" i="2"/>
  <c r="K74" i="2"/>
  <c r="K244" i="2" s="1"/>
  <c r="K40" i="2"/>
  <c r="F89" i="3"/>
  <c r="K10" i="2" s="1"/>
  <c r="U97" i="3" s="1"/>
  <c r="Y97" i="3" s="1"/>
  <c r="Z97" i="3" s="1"/>
  <c r="J107" i="2"/>
  <c r="AA86" i="3" s="1"/>
  <c r="AC86" i="3" s="1"/>
  <c r="AD86" i="3" s="1"/>
  <c r="AE86" i="3" s="1"/>
  <c r="J91" i="3"/>
  <c r="F91" i="3" s="1"/>
  <c r="K12" i="2" s="1"/>
  <c r="T91" i="3"/>
  <c r="W91" i="3" s="1"/>
  <c r="X91" i="3" s="1"/>
  <c r="J357" i="2"/>
  <c r="J391" i="2" s="1"/>
  <c r="J354" i="2"/>
  <c r="J388" i="2" s="1"/>
  <c r="J347" i="2"/>
  <c r="J381" i="2" s="1"/>
  <c r="J87" i="3"/>
  <c r="F87" i="3" s="1"/>
  <c r="K8" i="2" s="1"/>
  <c r="T87" i="3"/>
  <c r="W87" i="3" s="1"/>
  <c r="X87" i="3" s="1"/>
  <c r="AA87" i="3"/>
  <c r="AC87" i="3" s="1"/>
  <c r="AD87" i="3" s="1"/>
  <c r="AE87" i="3" s="1"/>
  <c r="P88" i="3"/>
  <c r="L88" i="3" s="1"/>
  <c r="K4" i="2" s="1"/>
  <c r="J349" i="2"/>
  <c r="J383" i="2" s="1"/>
  <c r="J343" i="2"/>
  <c r="J377" i="2" s="1"/>
  <c r="V88" i="3" l="1"/>
  <c r="AD84" i="3"/>
  <c r="AE84" i="3" s="1"/>
  <c r="U94" i="3"/>
  <c r="Y94" i="3" s="1"/>
  <c r="Z94" i="3" s="1"/>
  <c r="G94" i="3"/>
  <c r="K174" i="2"/>
  <c r="K38" i="2"/>
  <c r="K72" i="2"/>
  <c r="K242" i="2" s="1"/>
  <c r="K108" i="2"/>
  <c r="M95" i="3"/>
  <c r="K187" i="2"/>
  <c r="K51" i="2"/>
  <c r="K119" i="2" s="1"/>
  <c r="K85" i="2"/>
  <c r="K255" i="2" s="1"/>
  <c r="G93" i="3"/>
  <c r="K188" i="2"/>
  <c r="K86" i="2"/>
  <c r="K256" i="2" s="1"/>
  <c r="K52" i="2"/>
  <c r="V90" i="3"/>
  <c r="P92" i="3"/>
  <c r="L92" i="3" s="1"/>
  <c r="K11" i="2" s="1"/>
  <c r="F92" i="3"/>
  <c r="K14" i="2" s="1"/>
  <c r="M98" i="3"/>
  <c r="K222" i="2"/>
  <c r="K212" i="2"/>
  <c r="K227" i="2"/>
  <c r="K211" i="2"/>
  <c r="K215" i="2"/>
  <c r="K209" i="2"/>
  <c r="K236" i="2"/>
  <c r="K219" i="2"/>
  <c r="K154" i="2"/>
  <c r="K150" i="2"/>
  <c r="K151" i="2"/>
  <c r="K167" i="2"/>
  <c r="K337" i="2" s="1"/>
  <c r="K371" i="2" s="1"/>
  <c r="K405" i="2" s="1"/>
  <c r="K169" i="2"/>
  <c r="K339" i="2" s="1"/>
  <c r="K373" i="2" s="1"/>
  <c r="K407" i="2" s="1"/>
  <c r="K160" i="2"/>
  <c r="K330" i="2" s="1"/>
  <c r="K364" i="2" s="1"/>
  <c r="K398" i="2" s="1"/>
  <c r="K147" i="2"/>
  <c r="K141" i="2"/>
  <c r="K206" i="2"/>
  <c r="K231" i="2"/>
  <c r="K213" i="2"/>
  <c r="K207" i="2"/>
  <c r="K228" i="2"/>
  <c r="K208" i="2"/>
  <c r="K216" i="2"/>
  <c r="K234" i="2"/>
  <c r="K168" i="2"/>
  <c r="K338" i="2" s="1"/>
  <c r="K372" i="2" s="1"/>
  <c r="K406" i="2" s="1"/>
  <c r="K157" i="2"/>
  <c r="K327" i="2" s="1"/>
  <c r="K361" i="2" s="1"/>
  <c r="K395" i="2" s="1"/>
  <c r="K144" i="2"/>
  <c r="K164" i="2"/>
  <c r="K334" i="2" s="1"/>
  <c r="K368" i="2" s="1"/>
  <c r="K402" i="2" s="1"/>
  <c r="K139" i="2"/>
  <c r="K138" i="2"/>
  <c r="K161" i="2"/>
  <c r="K331" i="2" s="1"/>
  <c r="K365" i="2" s="1"/>
  <c r="K399" i="2" s="1"/>
  <c r="K149" i="2"/>
  <c r="K210" i="2"/>
  <c r="K226" i="2"/>
  <c r="K214" i="2"/>
  <c r="K230" i="2"/>
  <c r="K225" i="2"/>
  <c r="K221" i="2"/>
  <c r="K224" i="2"/>
  <c r="K218" i="2"/>
  <c r="K217" i="2"/>
  <c r="K158" i="2"/>
  <c r="K328" i="2" s="1"/>
  <c r="K362" i="2" s="1"/>
  <c r="K396" i="2" s="1"/>
  <c r="K142" i="2"/>
  <c r="K140" i="2"/>
  <c r="K145" i="2"/>
  <c r="K165" i="2"/>
  <c r="K335" i="2" s="1"/>
  <c r="K369" i="2" s="1"/>
  <c r="K403" i="2" s="1"/>
  <c r="K163" i="2"/>
  <c r="K333" i="2" s="1"/>
  <c r="K367" i="2" s="1"/>
  <c r="K401" i="2" s="1"/>
  <c r="K143" i="2"/>
  <c r="K155" i="2"/>
  <c r="K172" i="2"/>
  <c r="K233" i="2"/>
  <c r="K235" i="2"/>
  <c r="K237" i="2"/>
  <c r="K229" i="2"/>
  <c r="K232" i="2"/>
  <c r="K220" i="2"/>
  <c r="K223" i="2"/>
  <c r="K159" i="2"/>
  <c r="K329" i="2" s="1"/>
  <c r="K363" i="2" s="1"/>
  <c r="K397" i="2" s="1"/>
  <c r="K156" i="2"/>
  <c r="K326" i="2" s="1"/>
  <c r="K360" i="2" s="1"/>
  <c r="K394" i="2" s="1"/>
  <c r="K146" i="2"/>
  <c r="K148" i="2"/>
  <c r="K152" i="2"/>
  <c r="K166" i="2"/>
  <c r="K336" i="2" s="1"/>
  <c r="K370" i="2" s="1"/>
  <c r="K404" i="2" s="1"/>
  <c r="K153" i="2"/>
  <c r="K162" i="2"/>
  <c r="K332" i="2" s="1"/>
  <c r="K366" i="2" s="1"/>
  <c r="K400" i="2" s="1"/>
  <c r="K36" i="2"/>
  <c r="K70" i="2"/>
  <c r="K240" i="2" s="1"/>
  <c r="V86" i="3"/>
  <c r="P86" i="3"/>
  <c r="L86" i="3" s="1"/>
  <c r="K7" i="2" s="1"/>
  <c r="G101" i="3"/>
  <c r="K186" i="2"/>
  <c r="K84" i="2"/>
  <c r="K254" i="2" s="1"/>
  <c r="K50" i="2"/>
  <c r="M97" i="3"/>
  <c r="K180" i="2"/>
  <c r="K78" i="2"/>
  <c r="K248" i="2" s="1"/>
  <c r="K44" i="2"/>
  <c r="P84" i="3"/>
  <c r="L84" i="3" s="1"/>
  <c r="K19" i="2" s="1"/>
  <c r="V84" i="3"/>
  <c r="F84" i="3"/>
  <c r="K15" i="2" s="1"/>
  <c r="U93" i="3" s="1"/>
  <c r="Y93" i="3" s="1"/>
  <c r="Z93" i="3" s="1"/>
  <c r="K111" i="2"/>
  <c r="AB100" i="3" s="1"/>
  <c r="M94" i="3"/>
  <c r="K178" i="2"/>
  <c r="K76" i="2"/>
  <c r="K246" i="2" s="1"/>
  <c r="K42" i="2"/>
  <c r="P87" i="3"/>
  <c r="L87" i="3" s="1"/>
  <c r="K3" i="2" s="1"/>
  <c r="V87" i="3"/>
  <c r="M99" i="3"/>
  <c r="K182" i="2"/>
  <c r="K80" i="2"/>
  <c r="K250" i="2" s="1"/>
  <c r="K46" i="2"/>
  <c r="V91" i="3"/>
  <c r="P91" i="3"/>
  <c r="L91" i="3" s="1"/>
  <c r="K13" i="2" s="1"/>
  <c r="J97" i="3"/>
  <c r="AA97" i="3"/>
  <c r="T97" i="3"/>
  <c r="W97" i="3" s="1"/>
  <c r="X97" i="3" s="1"/>
  <c r="F86" i="3"/>
  <c r="K5" i="2" s="1"/>
  <c r="X84" i="3"/>
  <c r="K104" i="2" l="1"/>
  <c r="K114" i="2"/>
  <c r="U96" i="3"/>
  <c r="Y96" i="3" s="1"/>
  <c r="Z96" i="3" s="1"/>
  <c r="G96" i="3"/>
  <c r="K183" i="2"/>
  <c r="K47" i="2"/>
  <c r="K81" i="2"/>
  <c r="K251" i="2" s="1"/>
  <c r="K110" i="2"/>
  <c r="U99" i="3"/>
  <c r="Y99" i="3" s="1"/>
  <c r="Z99" i="3" s="1"/>
  <c r="G99" i="3"/>
  <c r="K189" i="2"/>
  <c r="K53" i="2"/>
  <c r="K87" i="2"/>
  <c r="K257" i="2" s="1"/>
  <c r="K312" i="2"/>
  <c r="K278" i="2"/>
  <c r="K314" i="2"/>
  <c r="K280" i="2"/>
  <c r="K317" i="2"/>
  <c r="K283" i="2"/>
  <c r="K321" i="2"/>
  <c r="K287" i="2"/>
  <c r="K106" i="2"/>
  <c r="U100" i="3"/>
  <c r="Y100" i="3" s="1"/>
  <c r="Z100" i="3" s="1"/>
  <c r="G100" i="3"/>
  <c r="K173" i="2"/>
  <c r="K37" i="2"/>
  <c r="K71" i="2"/>
  <c r="K241" i="2" s="1"/>
  <c r="AB94" i="3"/>
  <c r="M101" i="3"/>
  <c r="J101" i="3" s="1"/>
  <c r="F101" i="3" s="1"/>
  <c r="L16" i="2" s="1"/>
  <c r="K175" i="2"/>
  <c r="K73" i="2"/>
  <c r="K243" i="2" s="1"/>
  <c r="K39" i="2"/>
  <c r="AB99" i="3"/>
  <c r="K112" i="2"/>
  <c r="AB97" i="3" s="1"/>
  <c r="AC97" i="3" s="1"/>
  <c r="AD97" i="3" s="1"/>
  <c r="AE97" i="3" s="1"/>
  <c r="K118" i="2"/>
  <c r="AA101" i="3" s="1"/>
  <c r="U101" i="3"/>
  <c r="Y101" i="3" s="1"/>
  <c r="Z101" i="3" s="1"/>
  <c r="K322" i="2"/>
  <c r="K288" i="2"/>
  <c r="K308" i="2"/>
  <c r="K342" i="2" s="1"/>
  <c r="K376" i="2" s="1"/>
  <c r="K274" i="2"/>
  <c r="K320" i="2"/>
  <c r="K286" i="2"/>
  <c r="M96" i="3"/>
  <c r="K184" i="2"/>
  <c r="K82" i="2"/>
  <c r="K252" i="2" s="1"/>
  <c r="K48" i="2"/>
  <c r="K120" i="2"/>
  <c r="AA93" i="3" s="1"/>
  <c r="AB95" i="3"/>
  <c r="M93" i="3"/>
  <c r="K185" i="2"/>
  <c r="K49" i="2"/>
  <c r="K117" i="2" s="1"/>
  <c r="K83" i="2"/>
  <c r="K253" i="2" s="1"/>
  <c r="U98" i="3"/>
  <c r="Y98" i="3" s="1"/>
  <c r="Z98" i="3" s="1"/>
  <c r="G98" i="3"/>
  <c r="K177" i="2"/>
  <c r="K75" i="2"/>
  <c r="K245" i="2" s="1"/>
  <c r="K41" i="2"/>
  <c r="K318" i="2"/>
  <c r="K284" i="2"/>
  <c r="K325" i="2"/>
  <c r="K291" i="2"/>
  <c r="K315" i="2"/>
  <c r="K281" i="2"/>
  <c r="K309" i="2"/>
  <c r="K275" i="2"/>
  <c r="K324" i="2"/>
  <c r="K290" i="2"/>
  <c r="V92" i="3"/>
  <c r="AA94" i="3"/>
  <c r="AC94" i="3" s="1"/>
  <c r="AD94" i="3" s="1"/>
  <c r="AE94" i="3" s="1"/>
  <c r="J94" i="3"/>
  <c r="T94" i="3"/>
  <c r="W94" i="3" s="1"/>
  <c r="X94" i="3" s="1"/>
  <c r="F97" i="3"/>
  <c r="L6" i="2" s="1"/>
  <c r="P97" i="3"/>
  <c r="L97" i="3" s="1"/>
  <c r="L10" i="2" s="1"/>
  <c r="K323" i="2"/>
  <c r="K289" i="2"/>
  <c r="K316" i="2"/>
  <c r="K282" i="2"/>
  <c r="K313" i="2"/>
  <c r="K279" i="2"/>
  <c r="K310" i="2"/>
  <c r="K276" i="2"/>
  <c r="K319" i="2"/>
  <c r="K285" i="2"/>
  <c r="K311" i="2"/>
  <c r="K277" i="2"/>
  <c r="AB98" i="3"/>
  <c r="U95" i="3"/>
  <c r="Y95" i="3" s="1"/>
  <c r="Z95" i="3" s="1"/>
  <c r="G95" i="3"/>
  <c r="K181" i="2"/>
  <c r="K79" i="2"/>
  <c r="K249" i="2" s="1"/>
  <c r="K45" i="2"/>
  <c r="K113" i="2" s="1"/>
  <c r="K344" i="2" l="1"/>
  <c r="K378" i="2" s="1"/>
  <c r="K350" i="2"/>
  <c r="K384" i="2" s="1"/>
  <c r="K355" i="2"/>
  <c r="K389" i="2" s="1"/>
  <c r="K348" i="2"/>
  <c r="K382" i="2" s="1"/>
  <c r="K358" i="2"/>
  <c r="K392" i="2" s="1"/>
  <c r="K352" i="2"/>
  <c r="K386" i="2" s="1"/>
  <c r="K116" i="2"/>
  <c r="K105" i="2"/>
  <c r="K351" i="2"/>
  <c r="K385" i="2" s="1"/>
  <c r="K359" i="2"/>
  <c r="K393" i="2" s="1"/>
  <c r="K109" i="2"/>
  <c r="AB93" i="3"/>
  <c r="AC93" i="3" s="1"/>
  <c r="AD93" i="3" s="1"/>
  <c r="AE93" i="3" s="1"/>
  <c r="M107" i="3"/>
  <c r="L186" i="2"/>
  <c r="L84" i="2"/>
  <c r="L254" i="2" s="1"/>
  <c r="L50" i="2"/>
  <c r="M104" i="3"/>
  <c r="L176" i="2"/>
  <c r="L74" i="2"/>
  <c r="L244" i="2" s="1"/>
  <c r="L40" i="2"/>
  <c r="K343" i="2"/>
  <c r="K377" i="2" s="1"/>
  <c r="K354" i="2"/>
  <c r="K388" i="2" s="1"/>
  <c r="K356" i="2"/>
  <c r="K390" i="2" s="1"/>
  <c r="J99" i="3"/>
  <c r="F99" i="3" s="1"/>
  <c r="L19" i="2" s="1"/>
  <c r="T99" i="3"/>
  <c r="W99" i="3" s="1"/>
  <c r="X99" i="3" s="1"/>
  <c r="K115" i="2"/>
  <c r="K353" i="2"/>
  <c r="K387" i="2" s="1"/>
  <c r="K347" i="2"/>
  <c r="K381" i="2" s="1"/>
  <c r="K357" i="2"/>
  <c r="K391" i="2" s="1"/>
  <c r="K107" i="2"/>
  <c r="AB101" i="3" s="1"/>
  <c r="AC101" i="3" s="1"/>
  <c r="AD101" i="3" s="1"/>
  <c r="AE101" i="3" s="1"/>
  <c r="AA100" i="3"/>
  <c r="AC100" i="3" s="1"/>
  <c r="AD100" i="3" s="1"/>
  <c r="AE100" i="3" s="1"/>
  <c r="J100" i="3"/>
  <c r="F100" i="3" s="1"/>
  <c r="L3" i="2" s="1"/>
  <c r="T100" i="3"/>
  <c r="W100" i="3" s="1"/>
  <c r="X100" i="3" s="1"/>
  <c r="T93" i="3"/>
  <c r="W93" i="3" s="1"/>
  <c r="T95" i="3"/>
  <c r="W95" i="3" s="1"/>
  <c r="X95" i="3" s="1"/>
  <c r="J95" i="3"/>
  <c r="AA95" i="3"/>
  <c r="AC95" i="3" s="1"/>
  <c r="AD95" i="3" s="1"/>
  <c r="AE95" i="3" s="1"/>
  <c r="K345" i="2"/>
  <c r="K379" i="2" s="1"/>
  <c r="V97" i="3"/>
  <c r="F94" i="3"/>
  <c r="L4" i="2" s="1"/>
  <c r="P94" i="3"/>
  <c r="L94" i="3" s="1"/>
  <c r="L8" i="2" s="1"/>
  <c r="K349" i="2"/>
  <c r="K383" i="2" s="1"/>
  <c r="J98" i="3"/>
  <c r="T98" i="3"/>
  <c r="W98" i="3" s="1"/>
  <c r="X98" i="3" s="1"/>
  <c r="AA98" i="3"/>
  <c r="AC98" i="3" s="1"/>
  <c r="AD98" i="3" s="1"/>
  <c r="AE98" i="3" s="1"/>
  <c r="AB96" i="3"/>
  <c r="J93" i="3"/>
  <c r="K346" i="2"/>
  <c r="K380" i="2" s="1"/>
  <c r="T101" i="3"/>
  <c r="W101" i="3" s="1"/>
  <c r="X101" i="3" s="1"/>
  <c r="K121" i="2"/>
  <c r="AA99" i="3" s="1"/>
  <c r="AC99" i="3" s="1"/>
  <c r="AD99" i="3" s="1"/>
  <c r="AE99" i="3" s="1"/>
  <c r="J96" i="3"/>
  <c r="F96" i="3" s="1"/>
  <c r="L13" i="2" s="1"/>
  <c r="AA96" i="3"/>
  <c r="AC96" i="3" s="1"/>
  <c r="AD96" i="3" s="1"/>
  <c r="AE96" i="3" s="1"/>
  <c r="T96" i="3"/>
  <c r="W96" i="3" s="1"/>
  <c r="X96" i="3" s="1"/>
  <c r="U107" i="3"/>
  <c r="Y107" i="3" s="1"/>
  <c r="Z107" i="3" s="1"/>
  <c r="G107" i="3"/>
  <c r="L180" i="2"/>
  <c r="L44" i="2"/>
  <c r="L78" i="2"/>
  <c r="L248" i="2" s="1"/>
  <c r="P101" i="3"/>
  <c r="L101" i="3" s="1"/>
  <c r="L5" i="2" s="1"/>
  <c r="V94" i="3" l="1"/>
  <c r="L112" i="2"/>
  <c r="V101" i="3"/>
  <c r="U105" i="3"/>
  <c r="Y105" i="3" s="1"/>
  <c r="Z105" i="3" s="1"/>
  <c r="G105" i="3"/>
  <c r="L178" i="2"/>
  <c r="L42" i="2"/>
  <c r="L76" i="2"/>
  <c r="L246" i="2" s="1"/>
  <c r="X93" i="3"/>
  <c r="U102" i="3"/>
  <c r="Y102" i="3" s="1"/>
  <c r="Z102" i="3" s="1"/>
  <c r="G102" i="3"/>
  <c r="L175" i="2"/>
  <c r="L39" i="2"/>
  <c r="L73" i="2"/>
  <c r="L243" i="2" s="1"/>
  <c r="AA107" i="3"/>
  <c r="J107" i="3"/>
  <c r="T107" i="3"/>
  <c r="W107" i="3" s="1"/>
  <c r="X107" i="3" s="1"/>
  <c r="P98" i="3"/>
  <c r="L98" i="3" s="1"/>
  <c r="L2" i="2" s="1"/>
  <c r="M103" i="3"/>
  <c r="L173" i="2"/>
  <c r="L71" i="2"/>
  <c r="L241" i="2" s="1"/>
  <c r="L37" i="2"/>
  <c r="F98" i="3"/>
  <c r="L7" i="2" s="1"/>
  <c r="M102" i="3"/>
  <c r="L174" i="2"/>
  <c r="L38" i="2"/>
  <c r="L106" i="2" s="1"/>
  <c r="L72" i="2"/>
  <c r="L242" i="2" s="1"/>
  <c r="F95" i="3"/>
  <c r="L11" i="2" s="1"/>
  <c r="P95" i="3"/>
  <c r="L95" i="3" s="1"/>
  <c r="L17" i="2" s="1"/>
  <c r="P99" i="3"/>
  <c r="L99" i="3" s="1"/>
  <c r="L12" i="2" s="1"/>
  <c r="M105" i="3"/>
  <c r="L183" i="2"/>
  <c r="L47" i="2"/>
  <c r="L81" i="2"/>
  <c r="L251" i="2" s="1"/>
  <c r="P96" i="3"/>
  <c r="L96" i="3" s="1"/>
  <c r="L14" i="2" s="1"/>
  <c r="P93" i="3"/>
  <c r="L93" i="3" s="1"/>
  <c r="L15" i="2" s="1"/>
  <c r="F93" i="3"/>
  <c r="L18" i="2" s="1"/>
  <c r="P100" i="3"/>
  <c r="L100" i="3" s="1"/>
  <c r="L9" i="2" s="1"/>
  <c r="M106" i="3"/>
  <c r="L189" i="2"/>
  <c r="L53" i="2"/>
  <c r="L87" i="2"/>
  <c r="L257" i="2" s="1"/>
  <c r="L108" i="2"/>
  <c r="AB104" i="3" s="1"/>
  <c r="L118" i="2"/>
  <c r="AB107" i="3" s="1"/>
  <c r="L115" i="2" l="1"/>
  <c r="V99" i="3"/>
  <c r="L107" i="2"/>
  <c r="U108" i="3"/>
  <c r="Y108" i="3" s="1"/>
  <c r="Z108" i="3" s="1"/>
  <c r="G108" i="3"/>
  <c r="L187" i="2"/>
  <c r="L51" i="2"/>
  <c r="L85" i="2"/>
  <c r="L255" i="2" s="1"/>
  <c r="U103" i="3"/>
  <c r="Y103" i="3" s="1"/>
  <c r="Z103" i="3" s="1"/>
  <c r="G103" i="3"/>
  <c r="L230" i="2"/>
  <c r="L225" i="2"/>
  <c r="L235" i="2"/>
  <c r="L224" i="2"/>
  <c r="L226" i="2"/>
  <c r="L222" i="2"/>
  <c r="L232" i="2"/>
  <c r="L208" i="2"/>
  <c r="L143" i="2"/>
  <c r="L166" i="2"/>
  <c r="L336" i="2" s="1"/>
  <c r="L370" i="2" s="1"/>
  <c r="L404" i="2" s="1"/>
  <c r="L150" i="2"/>
  <c r="L147" i="2"/>
  <c r="L157" i="2"/>
  <c r="L327" i="2" s="1"/>
  <c r="L361" i="2" s="1"/>
  <c r="L395" i="2" s="1"/>
  <c r="L141" i="2"/>
  <c r="L139" i="2"/>
  <c r="L145" i="2"/>
  <c r="L236" i="2"/>
  <c r="L212" i="2"/>
  <c r="L229" i="2"/>
  <c r="L213" i="2"/>
  <c r="L214" i="2"/>
  <c r="L172" i="2"/>
  <c r="L227" i="2"/>
  <c r="L206" i="2"/>
  <c r="L149" i="2"/>
  <c r="L167" i="2"/>
  <c r="L337" i="2" s="1"/>
  <c r="L371" i="2" s="1"/>
  <c r="L405" i="2" s="1"/>
  <c r="L161" i="2"/>
  <c r="L331" i="2" s="1"/>
  <c r="L365" i="2" s="1"/>
  <c r="L399" i="2" s="1"/>
  <c r="L164" i="2"/>
  <c r="L334" i="2" s="1"/>
  <c r="L368" i="2" s="1"/>
  <c r="L402" i="2" s="1"/>
  <c r="L165" i="2"/>
  <c r="L335" i="2" s="1"/>
  <c r="L369" i="2" s="1"/>
  <c r="L403" i="2" s="1"/>
  <c r="L144" i="2"/>
  <c r="L168" i="2"/>
  <c r="L338" i="2" s="1"/>
  <c r="L372" i="2" s="1"/>
  <c r="L406" i="2" s="1"/>
  <c r="L151" i="2"/>
  <c r="L218" i="2"/>
  <c r="L209" i="2"/>
  <c r="L219" i="2"/>
  <c r="L216" i="2"/>
  <c r="L217" i="2"/>
  <c r="L223" i="2"/>
  <c r="L228" i="2"/>
  <c r="L215" i="2"/>
  <c r="L163" i="2"/>
  <c r="L333" i="2" s="1"/>
  <c r="L367" i="2" s="1"/>
  <c r="L401" i="2" s="1"/>
  <c r="L162" i="2"/>
  <c r="L332" i="2" s="1"/>
  <c r="L366" i="2" s="1"/>
  <c r="L400" i="2" s="1"/>
  <c r="L152" i="2"/>
  <c r="L138" i="2"/>
  <c r="L142" i="2"/>
  <c r="L140" i="2"/>
  <c r="L154" i="2"/>
  <c r="L159" i="2"/>
  <c r="L329" i="2" s="1"/>
  <c r="L363" i="2" s="1"/>
  <c r="L397" i="2" s="1"/>
  <c r="L237" i="2"/>
  <c r="L221" i="2"/>
  <c r="L231" i="2"/>
  <c r="L220" i="2"/>
  <c r="L234" i="2"/>
  <c r="L210" i="2"/>
  <c r="L207" i="2"/>
  <c r="L233" i="2"/>
  <c r="L211" i="2"/>
  <c r="L160" i="2"/>
  <c r="L330" i="2" s="1"/>
  <c r="L364" i="2" s="1"/>
  <c r="L398" i="2" s="1"/>
  <c r="L169" i="2"/>
  <c r="L339" i="2" s="1"/>
  <c r="L373" i="2" s="1"/>
  <c r="L407" i="2" s="1"/>
  <c r="L155" i="2"/>
  <c r="L146" i="2"/>
  <c r="L158" i="2"/>
  <c r="L328" i="2" s="1"/>
  <c r="L362" i="2" s="1"/>
  <c r="L396" i="2" s="1"/>
  <c r="L153" i="2"/>
  <c r="L156" i="2"/>
  <c r="L326" i="2" s="1"/>
  <c r="L360" i="2" s="1"/>
  <c r="L394" i="2" s="1"/>
  <c r="L148" i="2"/>
  <c r="L36" i="2"/>
  <c r="L70" i="2"/>
  <c r="L240" i="2" s="1"/>
  <c r="L110" i="2"/>
  <c r="M109" i="3"/>
  <c r="L185" i="2"/>
  <c r="L83" i="2"/>
  <c r="L253" i="2" s="1"/>
  <c r="L49" i="2"/>
  <c r="L121" i="2"/>
  <c r="V100" i="3"/>
  <c r="U106" i="3"/>
  <c r="Y106" i="3" s="1"/>
  <c r="Z106" i="3" s="1"/>
  <c r="G106" i="3"/>
  <c r="L184" i="2"/>
  <c r="L82" i="2"/>
  <c r="L252" i="2" s="1"/>
  <c r="L48" i="2"/>
  <c r="M110" i="3"/>
  <c r="L181" i="2"/>
  <c r="L45" i="2"/>
  <c r="L79" i="2"/>
  <c r="L249" i="2" s="1"/>
  <c r="AB102" i="3"/>
  <c r="M108" i="3"/>
  <c r="L188" i="2"/>
  <c r="L86" i="2"/>
  <c r="L256" i="2" s="1"/>
  <c r="L52" i="2"/>
  <c r="V96" i="3"/>
  <c r="AB105" i="3"/>
  <c r="U109" i="3"/>
  <c r="Y109" i="3" s="1"/>
  <c r="Z109" i="3" s="1"/>
  <c r="G109" i="3"/>
  <c r="L182" i="2"/>
  <c r="L46" i="2"/>
  <c r="L80" i="2"/>
  <c r="L250" i="2" s="1"/>
  <c r="U104" i="3"/>
  <c r="Y104" i="3" s="1"/>
  <c r="Z104" i="3" s="1"/>
  <c r="G104" i="3"/>
  <c r="L177" i="2"/>
  <c r="L41" i="2"/>
  <c r="L109" i="2" s="1"/>
  <c r="L75" i="2"/>
  <c r="L245" i="2" s="1"/>
  <c r="F107" i="3"/>
  <c r="M10" i="2" s="1"/>
  <c r="P107" i="3"/>
  <c r="L107" i="3" s="1"/>
  <c r="M16" i="2" s="1"/>
  <c r="AA105" i="3"/>
  <c r="J105" i="3"/>
  <c r="T105" i="3"/>
  <c r="W105" i="3" s="1"/>
  <c r="X105" i="3" s="1"/>
  <c r="U110" i="3"/>
  <c r="Y110" i="3" s="1"/>
  <c r="Z110" i="3" s="1"/>
  <c r="G110" i="3"/>
  <c r="L179" i="2"/>
  <c r="L43" i="2"/>
  <c r="L77" i="2"/>
  <c r="L247" i="2" s="1"/>
  <c r="AB106" i="3"/>
  <c r="V93" i="3"/>
  <c r="V95" i="3"/>
  <c r="L105" i="2"/>
  <c r="AB103" i="3" s="1"/>
  <c r="V98" i="3"/>
  <c r="AC107" i="3"/>
  <c r="AD107" i="3" s="1"/>
  <c r="AE107" i="3" s="1"/>
  <c r="T102" i="3"/>
  <c r="W102" i="3" s="1"/>
  <c r="X102" i="3" s="1"/>
  <c r="J102" i="3"/>
  <c r="F102" i="3" s="1"/>
  <c r="M5" i="2" s="1"/>
  <c r="AA102" i="3"/>
  <c r="AC102" i="3" s="1"/>
  <c r="AD102" i="3" s="1"/>
  <c r="AE102" i="3" s="1"/>
  <c r="L104" i="2" l="1"/>
  <c r="L113" i="2"/>
  <c r="L111" i="2"/>
  <c r="G119" i="3"/>
  <c r="M186" i="2"/>
  <c r="M50" i="2"/>
  <c r="M84" i="2"/>
  <c r="M254" i="2" s="1"/>
  <c r="L114" i="2"/>
  <c r="P102" i="3"/>
  <c r="L102" i="3" s="1"/>
  <c r="M4" i="2" s="1"/>
  <c r="V102" i="3"/>
  <c r="AC105" i="3"/>
  <c r="AD105" i="3" s="1"/>
  <c r="AE105" i="3" s="1"/>
  <c r="T104" i="3"/>
  <c r="W104" i="3" s="1"/>
  <c r="X104" i="3" s="1"/>
  <c r="J104" i="3"/>
  <c r="F104" i="3" s="1"/>
  <c r="M7" i="2" s="1"/>
  <c r="AA104" i="3"/>
  <c r="AC104" i="3" s="1"/>
  <c r="AD104" i="3" s="1"/>
  <c r="AE104" i="3" s="1"/>
  <c r="L318" i="2"/>
  <c r="L284" i="2"/>
  <c r="L316" i="2"/>
  <c r="L282" i="2"/>
  <c r="L312" i="2"/>
  <c r="L278" i="2"/>
  <c r="L319" i="2"/>
  <c r="L285" i="2"/>
  <c r="L313" i="2"/>
  <c r="L279" i="2"/>
  <c r="L119" i="2"/>
  <c r="T110" i="3"/>
  <c r="W110" i="3" s="1"/>
  <c r="X110" i="3" s="1"/>
  <c r="J110" i="3"/>
  <c r="F110" i="3" s="1"/>
  <c r="M9" i="2" s="1"/>
  <c r="AA110" i="3"/>
  <c r="P105" i="3"/>
  <c r="L105" i="3" s="1"/>
  <c r="M13" i="2" s="1"/>
  <c r="M115" i="3"/>
  <c r="M180" i="2"/>
  <c r="M78" i="2"/>
  <c r="M248" i="2" s="1"/>
  <c r="M44" i="2"/>
  <c r="F105" i="3"/>
  <c r="M8" i="2" s="1"/>
  <c r="V107" i="3"/>
  <c r="J109" i="3"/>
  <c r="T109" i="3"/>
  <c r="W109" i="3" s="1"/>
  <c r="X109" i="3" s="1"/>
  <c r="AA109" i="3"/>
  <c r="L120" i="2"/>
  <c r="AB108" i="3" s="1"/>
  <c r="AB110" i="3"/>
  <c r="T106" i="3"/>
  <c r="W106" i="3" s="1"/>
  <c r="X106" i="3" s="1"/>
  <c r="J106" i="3"/>
  <c r="F106" i="3" s="1"/>
  <c r="M14" i="2" s="1"/>
  <c r="L117" i="2"/>
  <c r="AB109" i="3" s="1"/>
  <c r="L325" i="2"/>
  <c r="L291" i="2"/>
  <c r="L308" i="2"/>
  <c r="L274" i="2"/>
  <c r="L321" i="2"/>
  <c r="L287" i="2"/>
  <c r="L315" i="2"/>
  <c r="L281" i="2"/>
  <c r="L317" i="2"/>
  <c r="L283" i="2"/>
  <c r="AA103" i="3"/>
  <c r="AC103" i="3" s="1"/>
  <c r="AD103" i="3" s="1"/>
  <c r="AE103" i="3" s="1"/>
  <c r="J103" i="3"/>
  <c r="F103" i="3" s="1"/>
  <c r="M2" i="2" s="1"/>
  <c r="T103" i="3"/>
  <c r="W103" i="3" s="1"/>
  <c r="X103" i="3" s="1"/>
  <c r="M118" i="3"/>
  <c r="M175" i="2"/>
  <c r="M39" i="2"/>
  <c r="M73" i="2"/>
  <c r="M243" i="2" s="1"/>
  <c r="L116" i="2"/>
  <c r="AA106" i="3" s="1"/>
  <c r="AC106" i="3" s="1"/>
  <c r="AD106" i="3" s="1"/>
  <c r="AE106" i="3" s="1"/>
  <c r="L323" i="2"/>
  <c r="L289" i="2"/>
  <c r="L324" i="2"/>
  <c r="L290" i="2"/>
  <c r="L322" i="2"/>
  <c r="L288" i="2"/>
  <c r="L309" i="2"/>
  <c r="L275" i="2"/>
  <c r="L320" i="2"/>
  <c r="L286" i="2"/>
  <c r="J108" i="3"/>
  <c r="F108" i="3" s="1"/>
  <c r="M17" i="2" s="1"/>
  <c r="AA108" i="3"/>
  <c r="T108" i="3"/>
  <c r="W108" i="3" s="1"/>
  <c r="X108" i="3" s="1"/>
  <c r="L310" i="2"/>
  <c r="L276" i="2"/>
  <c r="L314" i="2"/>
  <c r="L280" i="2"/>
  <c r="L311" i="2"/>
  <c r="L277" i="2"/>
  <c r="L346" i="2" l="1"/>
  <c r="L380" i="2" s="1"/>
  <c r="L345" i="2"/>
  <c r="L379" i="2" s="1"/>
  <c r="L359" i="2"/>
  <c r="L393" i="2" s="1"/>
  <c r="L354" i="2"/>
  <c r="L388" i="2" s="1"/>
  <c r="L356" i="2"/>
  <c r="L390" i="2" s="1"/>
  <c r="L357" i="2"/>
  <c r="L391" i="2" s="1"/>
  <c r="L342" i="2"/>
  <c r="L376" i="2" s="1"/>
  <c r="AC110" i="3"/>
  <c r="AD110" i="3" s="1"/>
  <c r="AE110" i="3" s="1"/>
  <c r="M112" i="2"/>
  <c r="V105" i="3"/>
  <c r="M114" i="3"/>
  <c r="M224" i="2"/>
  <c r="M229" i="2"/>
  <c r="M220" i="2"/>
  <c r="M206" i="2"/>
  <c r="M217" i="2"/>
  <c r="M233" i="2"/>
  <c r="M232" i="2"/>
  <c r="M211" i="2"/>
  <c r="M143" i="2"/>
  <c r="M161" i="2"/>
  <c r="M331" i="2" s="1"/>
  <c r="M365" i="2" s="1"/>
  <c r="M399" i="2" s="1"/>
  <c r="M166" i="2"/>
  <c r="M336" i="2" s="1"/>
  <c r="M370" i="2" s="1"/>
  <c r="M404" i="2" s="1"/>
  <c r="M163" i="2"/>
  <c r="M333" i="2" s="1"/>
  <c r="M367" i="2" s="1"/>
  <c r="M401" i="2" s="1"/>
  <c r="M139" i="2"/>
  <c r="M140" i="2"/>
  <c r="M168" i="2"/>
  <c r="M338" i="2" s="1"/>
  <c r="M372" i="2" s="1"/>
  <c r="M406" i="2" s="1"/>
  <c r="M164" i="2"/>
  <c r="M334" i="2" s="1"/>
  <c r="M368" i="2" s="1"/>
  <c r="M402" i="2" s="1"/>
  <c r="M228" i="2"/>
  <c r="M216" i="2"/>
  <c r="M231" i="2"/>
  <c r="M226" i="2"/>
  <c r="M230" i="2"/>
  <c r="M214" i="2"/>
  <c r="M209" i="2"/>
  <c r="M219" i="2"/>
  <c r="M218" i="2"/>
  <c r="M141" i="2"/>
  <c r="M146" i="2"/>
  <c r="M162" i="2"/>
  <c r="M332" i="2" s="1"/>
  <c r="M366" i="2" s="1"/>
  <c r="M400" i="2" s="1"/>
  <c r="M142" i="2"/>
  <c r="M148" i="2"/>
  <c r="M154" i="2"/>
  <c r="M167" i="2"/>
  <c r="M337" i="2" s="1"/>
  <c r="M371" i="2" s="1"/>
  <c r="M405" i="2" s="1"/>
  <c r="M159" i="2"/>
  <c r="M329" i="2" s="1"/>
  <c r="M363" i="2" s="1"/>
  <c r="M397" i="2" s="1"/>
  <c r="M213" i="2"/>
  <c r="M207" i="2"/>
  <c r="M215" i="2"/>
  <c r="M208" i="2"/>
  <c r="M235" i="2"/>
  <c r="M237" i="2"/>
  <c r="M227" i="2"/>
  <c r="M221" i="2"/>
  <c r="M157" i="2"/>
  <c r="M327" i="2" s="1"/>
  <c r="M361" i="2" s="1"/>
  <c r="M395" i="2" s="1"/>
  <c r="M160" i="2"/>
  <c r="M330" i="2" s="1"/>
  <c r="M364" i="2" s="1"/>
  <c r="M398" i="2" s="1"/>
  <c r="M169" i="2"/>
  <c r="M339" i="2" s="1"/>
  <c r="M373" i="2" s="1"/>
  <c r="M407" i="2" s="1"/>
  <c r="M151" i="2"/>
  <c r="M138" i="2"/>
  <c r="M150" i="2"/>
  <c r="M158" i="2"/>
  <c r="M328" i="2" s="1"/>
  <c r="M362" i="2" s="1"/>
  <c r="M396" i="2" s="1"/>
  <c r="M144" i="2"/>
  <c r="M225" i="2"/>
  <c r="M236" i="2"/>
  <c r="M223" i="2"/>
  <c r="M222" i="2"/>
  <c r="M234" i="2"/>
  <c r="M210" i="2"/>
  <c r="M172" i="2"/>
  <c r="M212" i="2"/>
  <c r="M155" i="2"/>
  <c r="M153" i="2"/>
  <c r="M145" i="2"/>
  <c r="M165" i="2"/>
  <c r="M335" i="2" s="1"/>
  <c r="M369" i="2" s="1"/>
  <c r="M403" i="2" s="1"/>
  <c r="M152" i="2"/>
  <c r="M147" i="2"/>
  <c r="M149" i="2"/>
  <c r="M156" i="2"/>
  <c r="M326" i="2" s="1"/>
  <c r="M360" i="2" s="1"/>
  <c r="M394" i="2" s="1"/>
  <c r="M70" i="2"/>
  <c r="M240" i="2" s="1"/>
  <c r="M36" i="2"/>
  <c r="AC108" i="3"/>
  <c r="AD108" i="3" s="1"/>
  <c r="AE108" i="3" s="1"/>
  <c r="M111" i="3"/>
  <c r="M184" i="2"/>
  <c r="M48" i="2"/>
  <c r="M82" i="2"/>
  <c r="M252" i="2" s="1"/>
  <c r="U118" i="3"/>
  <c r="Y118" i="3" s="1"/>
  <c r="Z118" i="3" s="1"/>
  <c r="G118" i="3"/>
  <c r="M183" i="2"/>
  <c r="M81" i="2"/>
  <c r="M251" i="2" s="1"/>
  <c r="M47" i="2"/>
  <c r="P110" i="3"/>
  <c r="L110" i="3" s="1"/>
  <c r="M11" i="2" s="1"/>
  <c r="L347" i="2"/>
  <c r="L381" i="2" s="1"/>
  <c r="L352" i="2"/>
  <c r="L386" i="2" s="1"/>
  <c r="M118" i="2"/>
  <c r="L344" i="2"/>
  <c r="L378" i="2" s="1"/>
  <c r="F109" i="3"/>
  <c r="M12" i="2" s="1"/>
  <c r="P109" i="3"/>
  <c r="L109" i="3" s="1"/>
  <c r="M15" i="2" s="1"/>
  <c r="M117" i="3"/>
  <c r="M187" i="2"/>
  <c r="M51" i="2"/>
  <c r="M85" i="2"/>
  <c r="P108" i="3"/>
  <c r="L108" i="3" s="1"/>
  <c r="M18" i="2" s="1"/>
  <c r="L343" i="2"/>
  <c r="L377" i="2" s="1"/>
  <c r="L358" i="2"/>
  <c r="L392" i="2" s="1"/>
  <c r="U113" i="3"/>
  <c r="Y113" i="3" s="1"/>
  <c r="Z113" i="3" s="1"/>
  <c r="G113" i="3"/>
  <c r="M174" i="2"/>
  <c r="M38" i="2"/>
  <c r="M72" i="2"/>
  <c r="M242" i="2" s="1"/>
  <c r="P106" i="3"/>
  <c r="L106" i="3" s="1"/>
  <c r="M19" i="2" s="1"/>
  <c r="M119" i="3"/>
  <c r="T119" i="3" s="1"/>
  <c r="W119" i="3" s="1"/>
  <c r="X119" i="3" s="1"/>
  <c r="M179" i="2"/>
  <c r="M43" i="2"/>
  <c r="M77" i="2"/>
  <c r="M247" i="2" s="1"/>
  <c r="P104" i="3"/>
  <c r="L104" i="3" s="1"/>
  <c r="M6" i="2" s="1"/>
  <c r="L348" i="2"/>
  <c r="L382" i="2" s="1"/>
  <c r="M107" i="2"/>
  <c r="AB118" i="3" s="1"/>
  <c r="L351" i="2"/>
  <c r="L385" i="2" s="1"/>
  <c r="L355" i="2"/>
  <c r="L389" i="2" s="1"/>
  <c r="AC109" i="3"/>
  <c r="AD109" i="3" s="1"/>
  <c r="AE109" i="3" s="1"/>
  <c r="M116" i="3"/>
  <c r="M178" i="2"/>
  <c r="M42" i="2"/>
  <c r="M76" i="2"/>
  <c r="M246" i="2" s="1"/>
  <c r="AB115" i="3"/>
  <c r="L353" i="2"/>
  <c r="L387" i="2" s="1"/>
  <c r="L350" i="2"/>
  <c r="L384" i="2" s="1"/>
  <c r="AA119" i="3"/>
  <c r="J119" i="3"/>
  <c r="P103" i="3"/>
  <c r="L103" i="3" s="1"/>
  <c r="M3" i="2" s="1"/>
  <c r="L349" i="2"/>
  <c r="L383" i="2" s="1"/>
  <c r="M112" i="3"/>
  <c r="M177" i="2"/>
  <c r="M41" i="2"/>
  <c r="M75" i="2"/>
  <c r="M245" i="2" s="1"/>
  <c r="U119" i="3"/>
  <c r="Y119" i="3" s="1"/>
  <c r="Z119" i="3" s="1"/>
  <c r="V103" i="3" l="1"/>
  <c r="M111" i="2"/>
  <c r="AB119" i="3" s="1"/>
  <c r="AC119" i="3" s="1"/>
  <c r="AD119" i="3" s="1"/>
  <c r="AE119" i="3" s="1"/>
  <c r="V106" i="3"/>
  <c r="M109" i="2"/>
  <c r="U111" i="3"/>
  <c r="Y111" i="3" s="1"/>
  <c r="Z111" i="3" s="1"/>
  <c r="G111" i="3"/>
  <c r="M185" i="2"/>
  <c r="M49" i="2"/>
  <c r="M83" i="2"/>
  <c r="M253" i="2" s="1"/>
  <c r="M110" i="2"/>
  <c r="V104" i="3"/>
  <c r="V108" i="3"/>
  <c r="M113" i="3"/>
  <c r="AB113" i="3" s="1"/>
  <c r="M182" i="2"/>
  <c r="M80" i="2"/>
  <c r="M250" i="2" s="1"/>
  <c r="M46" i="2"/>
  <c r="M114" i="2" s="1"/>
  <c r="V110" i="3"/>
  <c r="M116" i="2"/>
  <c r="M104" i="2"/>
  <c r="M317" i="2"/>
  <c r="M283" i="2"/>
  <c r="M323" i="2"/>
  <c r="M289" i="2"/>
  <c r="M320" i="2"/>
  <c r="M286" i="2"/>
  <c r="M324" i="2"/>
  <c r="M290" i="2"/>
  <c r="M316" i="2"/>
  <c r="M282" i="2"/>
  <c r="U116" i="3"/>
  <c r="Y116" i="3" s="1"/>
  <c r="Z116" i="3" s="1"/>
  <c r="G116" i="3"/>
  <c r="M176" i="2"/>
  <c r="M40" i="2"/>
  <c r="M108" i="2" s="1"/>
  <c r="M74" i="2"/>
  <c r="M244" i="2" s="1"/>
  <c r="U114" i="3"/>
  <c r="Y114" i="3" s="1"/>
  <c r="Z114" i="3" s="1"/>
  <c r="G114" i="3"/>
  <c r="M188" i="2"/>
  <c r="M86" i="2"/>
  <c r="M256" i="2" s="1"/>
  <c r="M52" i="2"/>
  <c r="U115" i="3"/>
  <c r="Y115" i="3" s="1"/>
  <c r="Z115" i="3" s="1"/>
  <c r="G115" i="3"/>
  <c r="M181" i="2"/>
  <c r="M79" i="2"/>
  <c r="M249" i="2" s="1"/>
  <c r="M45" i="2"/>
  <c r="J118" i="3"/>
  <c r="F118" i="3" s="1"/>
  <c r="N13" i="2" s="1"/>
  <c r="T118" i="3"/>
  <c r="W118" i="3" s="1"/>
  <c r="X118" i="3" s="1"/>
  <c r="M322" i="2"/>
  <c r="M288" i="2"/>
  <c r="M325" i="2"/>
  <c r="M291" i="2"/>
  <c r="M308" i="2"/>
  <c r="M274" i="2"/>
  <c r="M318" i="2"/>
  <c r="M284" i="2"/>
  <c r="M311" i="2"/>
  <c r="M277" i="2"/>
  <c r="M310" i="2"/>
  <c r="M276" i="2"/>
  <c r="P119" i="3"/>
  <c r="L119" i="3" s="1"/>
  <c r="N9" i="2" s="1"/>
  <c r="U117" i="3"/>
  <c r="Y117" i="3" s="1"/>
  <c r="Z117" i="3" s="1"/>
  <c r="G117" i="3"/>
  <c r="M189" i="2"/>
  <c r="M53" i="2"/>
  <c r="M87" i="2"/>
  <c r="M257" i="2" s="1"/>
  <c r="M106" i="2"/>
  <c r="AA113" i="3" s="1"/>
  <c r="M119" i="2"/>
  <c r="AB117" i="3" s="1"/>
  <c r="M255" i="2"/>
  <c r="V109" i="3"/>
  <c r="M115" i="2"/>
  <c r="AA118" i="3" s="1"/>
  <c r="AC118" i="3" s="1"/>
  <c r="AD118" i="3" s="1"/>
  <c r="AE118" i="3" s="1"/>
  <c r="AB111" i="3"/>
  <c r="M314" i="2"/>
  <c r="M280" i="2"/>
  <c r="M321" i="2"/>
  <c r="M287" i="2"/>
  <c r="M312" i="2"/>
  <c r="M278" i="2"/>
  <c r="M309" i="2"/>
  <c r="M275" i="2"/>
  <c r="M313" i="2"/>
  <c r="M279" i="2"/>
  <c r="U112" i="3"/>
  <c r="Y112" i="3" s="1"/>
  <c r="Z112" i="3" s="1"/>
  <c r="G112" i="3"/>
  <c r="M173" i="2"/>
  <c r="M37" i="2"/>
  <c r="M71" i="2"/>
  <c r="M241" i="2" s="1"/>
  <c r="AB116" i="3"/>
  <c r="AB112" i="3"/>
  <c r="F119" i="3"/>
  <c r="N16" i="2" s="1"/>
  <c r="M319" i="2"/>
  <c r="M285" i="2"/>
  <c r="M315" i="2"/>
  <c r="M281" i="2"/>
  <c r="AB114" i="3"/>
  <c r="M353" i="2" l="1"/>
  <c r="M387" i="2" s="1"/>
  <c r="V119" i="3"/>
  <c r="AC113" i="3"/>
  <c r="AD113" i="3" s="1"/>
  <c r="AE113" i="3" s="1"/>
  <c r="M113" i="2"/>
  <c r="M105" i="2"/>
  <c r="M346" i="2"/>
  <c r="M380" i="2" s="1"/>
  <c r="M349" i="2"/>
  <c r="M383" i="2" s="1"/>
  <c r="M121" i="2"/>
  <c r="T114" i="3"/>
  <c r="W114" i="3" s="1"/>
  <c r="X114" i="3" s="1"/>
  <c r="J114" i="3"/>
  <c r="F114" i="3" s="1"/>
  <c r="N18" i="2" s="1"/>
  <c r="M350" i="2"/>
  <c r="M384" i="2" s="1"/>
  <c r="M354" i="2"/>
  <c r="M388" i="2" s="1"/>
  <c r="M351" i="2"/>
  <c r="M385" i="2" s="1"/>
  <c r="J113" i="3"/>
  <c r="M117" i="2"/>
  <c r="M123" i="3"/>
  <c r="N186" i="2"/>
  <c r="N84" i="2"/>
  <c r="N254" i="2" s="1"/>
  <c r="N50" i="2"/>
  <c r="M347" i="2"/>
  <c r="M381" i="2" s="1"/>
  <c r="M348" i="2"/>
  <c r="M382" i="2" s="1"/>
  <c r="AA112" i="3"/>
  <c r="AC112" i="3" s="1"/>
  <c r="AD112" i="3" s="1"/>
  <c r="AE112" i="3" s="1"/>
  <c r="J112" i="3"/>
  <c r="F112" i="3" s="1"/>
  <c r="N3" i="2" s="1"/>
  <c r="T112" i="3"/>
  <c r="W112" i="3" s="1"/>
  <c r="X112" i="3" s="1"/>
  <c r="G125" i="3"/>
  <c r="N179" i="2"/>
  <c r="N43" i="2"/>
  <c r="N77" i="2"/>
  <c r="M345" i="2"/>
  <c r="M379" i="2" s="1"/>
  <c r="M342" i="2"/>
  <c r="M376" i="2" s="1"/>
  <c r="M356" i="2"/>
  <c r="M390" i="2" s="1"/>
  <c r="P118" i="3"/>
  <c r="L118" i="3" s="1"/>
  <c r="N5" i="2" s="1"/>
  <c r="M120" i="2"/>
  <c r="AA114" i="3" s="1"/>
  <c r="AC114" i="3" s="1"/>
  <c r="AD114" i="3" s="1"/>
  <c r="AE114" i="3" s="1"/>
  <c r="J116" i="3"/>
  <c r="T116" i="3"/>
  <c r="W116" i="3" s="1"/>
  <c r="X116" i="3" s="1"/>
  <c r="AA116" i="3"/>
  <c r="AC116" i="3" s="1"/>
  <c r="AD116" i="3" s="1"/>
  <c r="AE116" i="3" s="1"/>
  <c r="M343" i="2"/>
  <c r="M377" i="2" s="1"/>
  <c r="M355" i="2"/>
  <c r="M389" i="2" s="1"/>
  <c r="AA117" i="3"/>
  <c r="AC117" i="3" s="1"/>
  <c r="AD117" i="3" s="1"/>
  <c r="AE117" i="3" s="1"/>
  <c r="T117" i="3"/>
  <c r="W117" i="3" s="1"/>
  <c r="X117" i="3" s="1"/>
  <c r="J117" i="3"/>
  <c r="M120" i="3"/>
  <c r="N183" i="2"/>
  <c r="N47" i="2"/>
  <c r="N81" i="2"/>
  <c r="N251" i="2" s="1"/>
  <c r="J115" i="3"/>
  <c r="F115" i="3" s="1"/>
  <c r="N11" i="2" s="1"/>
  <c r="AA115" i="3"/>
  <c r="AC115" i="3" s="1"/>
  <c r="AD115" i="3" s="1"/>
  <c r="AE115" i="3" s="1"/>
  <c r="T115" i="3"/>
  <c r="W115" i="3" s="1"/>
  <c r="X115" i="3" s="1"/>
  <c r="M358" i="2"/>
  <c r="M392" i="2" s="1"/>
  <c r="M357" i="2"/>
  <c r="M391" i="2" s="1"/>
  <c r="AA111" i="3"/>
  <c r="AC111" i="3" s="1"/>
  <c r="AD111" i="3" s="1"/>
  <c r="AE111" i="3" s="1"/>
  <c r="T111" i="3"/>
  <c r="W111" i="3" s="1"/>
  <c r="X111" i="3" s="1"/>
  <c r="J111" i="3"/>
  <c r="M344" i="2"/>
  <c r="M378" i="2" s="1"/>
  <c r="M352" i="2"/>
  <c r="M386" i="2" s="1"/>
  <c r="M359" i="2"/>
  <c r="M393" i="2" s="1"/>
  <c r="T113" i="3"/>
  <c r="W113" i="3" s="1"/>
  <c r="X113" i="3" s="1"/>
  <c r="N118" i="2" l="1"/>
  <c r="AB123" i="3"/>
  <c r="M125" i="3"/>
  <c r="T125" i="3" s="1"/>
  <c r="W125" i="3" s="1"/>
  <c r="X125" i="3" s="1"/>
  <c r="N188" i="2"/>
  <c r="N86" i="2"/>
  <c r="N256" i="2" s="1"/>
  <c r="N52" i="2"/>
  <c r="U125" i="3"/>
  <c r="Y125" i="3" s="1"/>
  <c r="Z125" i="3" s="1"/>
  <c r="M122" i="3"/>
  <c r="N173" i="2"/>
  <c r="N37" i="2"/>
  <c r="N71" i="2"/>
  <c r="N241" i="2" s="1"/>
  <c r="M127" i="3"/>
  <c r="N181" i="2"/>
  <c r="N45" i="2"/>
  <c r="N79" i="2"/>
  <c r="N249" i="2" s="1"/>
  <c r="N115" i="2"/>
  <c r="P116" i="3"/>
  <c r="L116" i="3" s="1"/>
  <c r="N8" i="2" s="1"/>
  <c r="P117" i="3"/>
  <c r="L117" i="3" s="1"/>
  <c r="N17" i="2" s="1"/>
  <c r="P113" i="3"/>
  <c r="L113" i="3" s="1"/>
  <c r="N12" i="2" s="1"/>
  <c r="F113" i="3"/>
  <c r="N4" i="2" s="1"/>
  <c r="F117" i="3"/>
  <c r="N19" i="2" s="1"/>
  <c r="F116" i="3"/>
  <c r="N6" i="2" s="1"/>
  <c r="F111" i="3"/>
  <c r="N15" i="2" s="1"/>
  <c r="P111" i="3"/>
  <c r="L111" i="3" s="1"/>
  <c r="N14" i="2" s="1"/>
  <c r="P115" i="3"/>
  <c r="L115" i="3" s="1"/>
  <c r="N10" i="2" s="1"/>
  <c r="AB120" i="3"/>
  <c r="V118" i="3"/>
  <c r="J125" i="3"/>
  <c r="P112" i="3"/>
  <c r="L112" i="3" s="1"/>
  <c r="N7" i="2" s="1"/>
  <c r="P114" i="3"/>
  <c r="L114" i="3" s="1"/>
  <c r="N2" i="2" s="1"/>
  <c r="U127" i="3"/>
  <c r="Y127" i="3" s="1"/>
  <c r="Z127" i="3" s="1"/>
  <c r="G127" i="3"/>
  <c r="N175" i="2"/>
  <c r="N39" i="2"/>
  <c r="N73" i="2"/>
  <c r="N243" i="2" s="1"/>
  <c r="N111" i="2"/>
  <c r="AA125" i="3" s="1"/>
  <c r="N247" i="2"/>
  <c r="V115" i="3" l="1"/>
  <c r="N120" i="2"/>
  <c r="N105" i="2"/>
  <c r="U128" i="3"/>
  <c r="Y128" i="3" s="1"/>
  <c r="Z128" i="3" s="1"/>
  <c r="G128" i="3"/>
  <c r="N184" i="2"/>
  <c r="N48" i="2"/>
  <c r="N82" i="2"/>
  <c r="N252" i="2" s="1"/>
  <c r="M121" i="3"/>
  <c r="N174" i="2"/>
  <c r="N38" i="2"/>
  <c r="N72" i="2"/>
  <c r="N242" i="2" s="1"/>
  <c r="T127" i="3"/>
  <c r="W127" i="3" s="1"/>
  <c r="X127" i="3" s="1"/>
  <c r="J127" i="3"/>
  <c r="V112" i="3"/>
  <c r="P125" i="3"/>
  <c r="L125" i="3" s="1"/>
  <c r="O18" i="2" s="1"/>
  <c r="U126" i="3"/>
  <c r="Y126" i="3" s="1"/>
  <c r="Z126" i="3" s="1"/>
  <c r="G126" i="3"/>
  <c r="N180" i="2"/>
  <c r="N44" i="2"/>
  <c r="N78" i="2"/>
  <c r="N248" i="2" s="1"/>
  <c r="M126" i="3"/>
  <c r="N185" i="2"/>
  <c r="N83" i="2"/>
  <c r="N253" i="2" s="1"/>
  <c r="N49" i="2"/>
  <c r="V113" i="3"/>
  <c r="V116" i="3"/>
  <c r="N113" i="2"/>
  <c r="U122" i="3"/>
  <c r="Y122" i="3" s="1"/>
  <c r="Z122" i="3" s="1"/>
  <c r="G122" i="3"/>
  <c r="N176" i="2"/>
  <c r="N74" i="2"/>
  <c r="N244" i="2" s="1"/>
  <c r="N40" i="2"/>
  <c r="M128" i="3"/>
  <c r="N182" i="2"/>
  <c r="N46" i="2"/>
  <c r="N80" i="2"/>
  <c r="N250" i="2" s="1"/>
  <c r="U123" i="3"/>
  <c r="Y123" i="3" s="1"/>
  <c r="Z123" i="3" s="1"/>
  <c r="G123" i="3"/>
  <c r="N177" i="2"/>
  <c r="N75" i="2"/>
  <c r="N245" i="2" s="1"/>
  <c r="N41" i="2"/>
  <c r="U124" i="3"/>
  <c r="Y124" i="3" s="1"/>
  <c r="Z124" i="3" s="1"/>
  <c r="G124" i="3"/>
  <c r="N178" i="2"/>
  <c r="N76" i="2"/>
  <c r="N246" i="2" s="1"/>
  <c r="N42" i="2"/>
  <c r="N110" i="2" s="1"/>
  <c r="N107" i="2"/>
  <c r="AA127" i="3" s="1"/>
  <c r="V114" i="3"/>
  <c r="F125" i="3"/>
  <c r="O9" i="2" s="1"/>
  <c r="V111" i="3"/>
  <c r="M124" i="3"/>
  <c r="N189" i="2"/>
  <c r="N87" i="2"/>
  <c r="N257" i="2" s="1"/>
  <c r="N53" i="2"/>
  <c r="V117" i="3"/>
  <c r="AB127" i="3"/>
  <c r="AB122" i="3"/>
  <c r="U121" i="3"/>
  <c r="Y121" i="3" s="1"/>
  <c r="Z121" i="3" s="1"/>
  <c r="G121" i="3"/>
  <c r="N208" i="2"/>
  <c r="N211" i="2"/>
  <c r="N210" i="2"/>
  <c r="N235" i="2"/>
  <c r="N207" i="2"/>
  <c r="N209" i="2"/>
  <c r="N219" i="2"/>
  <c r="N223" i="2"/>
  <c r="N146" i="2"/>
  <c r="N141" i="2"/>
  <c r="N169" i="2"/>
  <c r="N339" i="2" s="1"/>
  <c r="N373" i="2" s="1"/>
  <c r="N407" i="2" s="1"/>
  <c r="N164" i="2"/>
  <c r="N334" i="2" s="1"/>
  <c r="N368" i="2" s="1"/>
  <c r="N402" i="2" s="1"/>
  <c r="N152" i="2"/>
  <c r="N153" i="2"/>
  <c r="N165" i="2"/>
  <c r="N335" i="2" s="1"/>
  <c r="N369" i="2" s="1"/>
  <c r="N403" i="2" s="1"/>
  <c r="N138" i="2"/>
  <c r="N231" i="2"/>
  <c r="N206" i="2"/>
  <c r="N229" i="2"/>
  <c r="N232" i="2"/>
  <c r="N213" i="2"/>
  <c r="N234" i="2"/>
  <c r="N218" i="2"/>
  <c r="N214" i="2"/>
  <c r="N147" i="2"/>
  <c r="N151" i="2"/>
  <c r="N139" i="2"/>
  <c r="N162" i="2"/>
  <c r="N332" i="2" s="1"/>
  <c r="N366" i="2" s="1"/>
  <c r="N400" i="2" s="1"/>
  <c r="N167" i="2"/>
  <c r="N337" i="2" s="1"/>
  <c r="N371" i="2" s="1"/>
  <c r="N405" i="2" s="1"/>
  <c r="N142" i="2"/>
  <c r="N149" i="2"/>
  <c r="N145" i="2"/>
  <c r="N220" i="2"/>
  <c r="N224" i="2"/>
  <c r="N237" i="2"/>
  <c r="N230" i="2"/>
  <c r="N221" i="2"/>
  <c r="N212" i="2"/>
  <c r="N236" i="2"/>
  <c r="N217" i="2"/>
  <c r="N144" i="2"/>
  <c r="N150" i="2"/>
  <c r="N157" i="2"/>
  <c r="N327" i="2" s="1"/>
  <c r="N361" i="2" s="1"/>
  <c r="N395" i="2" s="1"/>
  <c r="N158" i="2"/>
  <c r="N328" i="2" s="1"/>
  <c r="N362" i="2" s="1"/>
  <c r="N396" i="2" s="1"/>
  <c r="N156" i="2"/>
  <c r="N326" i="2" s="1"/>
  <c r="N360" i="2" s="1"/>
  <c r="N394" i="2" s="1"/>
  <c r="N166" i="2"/>
  <c r="N336" i="2" s="1"/>
  <c r="N370" i="2" s="1"/>
  <c r="N404" i="2" s="1"/>
  <c r="N159" i="2"/>
  <c r="N329" i="2" s="1"/>
  <c r="N363" i="2" s="1"/>
  <c r="N397" i="2" s="1"/>
  <c r="N163" i="2"/>
  <c r="N333" i="2" s="1"/>
  <c r="N367" i="2" s="1"/>
  <c r="N401" i="2" s="1"/>
  <c r="N225" i="2"/>
  <c r="N222" i="2"/>
  <c r="N226" i="2"/>
  <c r="N227" i="2"/>
  <c r="N228" i="2"/>
  <c r="N216" i="2"/>
  <c r="N172" i="2"/>
  <c r="N233" i="2"/>
  <c r="N215" i="2"/>
  <c r="N143" i="2"/>
  <c r="N148" i="2"/>
  <c r="N168" i="2"/>
  <c r="N338" i="2" s="1"/>
  <c r="N372" i="2" s="1"/>
  <c r="N406" i="2" s="1"/>
  <c r="N161" i="2"/>
  <c r="N331" i="2" s="1"/>
  <c r="N365" i="2" s="1"/>
  <c r="N399" i="2" s="1"/>
  <c r="N160" i="2"/>
  <c r="N330" i="2" s="1"/>
  <c r="N364" i="2" s="1"/>
  <c r="N398" i="2" s="1"/>
  <c r="N155" i="2"/>
  <c r="N154" i="2"/>
  <c r="N140" i="2"/>
  <c r="N36" i="2"/>
  <c r="N70" i="2"/>
  <c r="N240" i="2" s="1"/>
  <c r="U120" i="3"/>
  <c r="Y120" i="3" s="1"/>
  <c r="Z120" i="3" s="1"/>
  <c r="G120" i="3"/>
  <c r="N187" i="2"/>
  <c r="N51" i="2"/>
  <c r="N85" i="2"/>
  <c r="N255" i="2" s="1"/>
  <c r="AB125" i="3"/>
  <c r="AC125" i="3" s="1"/>
  <c r="AD125" i="3" s="1"/>
  <c r="AE125" i="3" s="1"/>
  <c r="N108" i="2" l="1"/>
  <c r="N117" i="2"/>
  <c r="N104" i="2"/>
  <c r="N116" i="2"/>
  <c r="AC127" i="3"/>
  <c r="AD127" i="3" s="1"/>
  <c r="AE127" i="3" s="1"/>
  <c r="N114" i="2"/>
  <c r="V125" i="3"/>
  <c r="J120" i="3"/>
  <c r="T120" i="3"/>
  <c r="W120" i="3" s="1"/>
  <c r="X120" i="3" s="1"/>
  <c r="N317" i="2"/>
  <c r="N283" i="2"/>
  <c r="N322" i="2"/>
  <c r="N288" i="2"/>
  <c r="N316" i="2"/>
  <c r="N282" i="2"/>
  <c r="F127" i="3"/>
  <c r="O5" i="2" s="1"/>
  <c r="P127" i="3"/>
  <c r="L127" i="3" s="1"/>
  <c r="O11" i="2" s="1"/>
  <c r="N106" i="2"/>
  <c r="N310" i="2"/>
  <c r="N276" i="2"/>
  <c r="N314" i="2"/>
  <c r="N280" i="2"/>
  <c r="N119" i="2"/>
  <c r="AA120" i="3" s="1"/>
  <c r="AC120" i="3" s="1"/>
  <c r="AD120" i="3" s="1"/>
  <c r="AE120" i="3" s="1"/>
  <c r="N324" i="2"/>
  <c r="N290" i="2"/>
  <c r="N315" i="2"/>
  <c r="N281" i="2"/>
  <c r="N308" i="2"/>
  <c r="N274" i="2"/>
  <c r="J121" i="3"/>
  <c r="T121" i="3"/>
  <c r="W121" i="3" s="1"/>
  <c r="X121" i="3" s="1"/>
  <c r="AA121" i="3"/>
  <c r="J124" i="3"/>
  <c r="T124" i="3"/>
  <c r="W124" i="3" s="1"/>
  <c r="X124" i="3" s="1"/>
  <c r="AA124" i="3"/>
  <c r="N112" i="2"/>
  <c r="N325" i="2"/>
  <c r="N359" i="2" s="1"/>
  <c r="N393" i="2" s="1"/>
  <c r="N291" i="2"/>
  <c r="N318" i="2"/>
  <c r="N284" i="2"/>
  <c r="N319" i="2"/>
  <c r="N353" i="2" s="1"/>
  <c r="N387" i="2" s="1"/>
  <c r="N285" i="2"/>
  <c r="N309" i="2"/>
  <c r="N275" i="2"/>
  <c r="N121" i="2"/>
  <c r="AB124" i="3" s="1"/>
  <c r="T123" i="3"/>
  <c r="W123" i="3" s="1"/>
  <c r="X123" i="3" s="1"/>
  <c r="J123" i="3"/>
  <c r="G130" i="3"/>
  <c r="O188" i="2"/>
  <c r="O52" i="2"/>
  <c r="O86" i="2"/>
  <c r="O256" i="2" s="1"/>
  <c r="AB121" i="3"/>
  <c r="T128" i="3"/>
  <c r="W128" i="3" s="1"/>
  <c r="X128" i="3" s="1"/>
  <c r="J128" i="3"/>
  <c r="AA128" i="3"/>
  <c r="N313" i="2"/>
  <c r="N279" i="2"/>
  <c r="N320" i="2"/>
  <c r="N286" i="2"/>
  <c r="N312" i="2"/>
  <c r="N278" i="2"/>
  <c r="N321" i="2"/>
  <c r="N287" i="2"/>
  <c r="N323" i="2"/>
  <c r="N289" i="2"/>
  <c r="N311" i="2"/>
  <c r="N277" i="2"/>
  <c r="M129" i="3"/>
  <c r="O179" i="2"/>
  <c r="O43" i="2"/>
  <c r="O77" i="2"/>
  <c r="O247" i="2" s="1"/>
  <c r="N109" i="2"/>
  <c r="AA123" i="3" s="1"/>
  <c r="AC123" i="3" s="1"/>
  <c r="AD123" i="3" s="1"/>
  <c r="AE123" i="3" s="1"/>
  <c r="AB128" i="3"/>
  <c r="J122" i="3"/>
  <c r="T122" i="3"/>
  <c r="W122" i="3" s="1"/>
  <c r="X122" i="3" s="1"/>
  <c r="AA122" i="3"/>
  <c r="AC122" i="3" s="1"/>
  <c r="AD122" i="3" s="1"/>
  <c r="AE122" i="3" s="1"/>
  <c r="AB126" i="3"/>
  <c r="J126" i="3"/>
  <c r="T126" i="3"/>
  <c r="W126" i="3" s="1"/>
  <c r="X126" i="3" s="1"/>
  <c r="AA126" i="3"/>
  <c r="F126" i="3"/>
  <c r="O10" i="2" s="1"/>
  <c r="N349" i="2" l="1"/>
  <c r="N383" i="2" s="1"/>
  <c r="N342" i="2"/>
  <c r="N376" i="2" s="1"/>
  <c r="N358" i="2"/>
  <c r="N392" i="2" s="1"/>
  <c r="N346" i="2"/>
  <c r="N380" i="2" s="1"/>
  <c r="V127" i="3"/>
  <c r="AC121" i="3"/>
  <c r="AD121" i="3" s="1"/>
  <c r="AE121" i="3" s="1"/>
  <c r="N356" i="2"/>
  <c r="N390" i="2" s="1"/>
  <c r="AC128" i="3"/>
  <c r="AD128" i="3" s="1"/>
  <c r="AE128" i="3" s="1"/>
  <c r="O111" i="2"/>
  <c r="N355" i="2"/>
  <c r="N389" i="2" s="1"/>
  <c r="N354" i="2"/>
  <c r="N388" i="2" s="1"/>
  <c r="G131" i="3"/>
  <c r="O181" i="2"/>
  <c r="O79" i="2"/>
  <c r="O249" i="2" s="1"/>
  <c r="O45" i="2"/>
  <c r="M133" i="3"/>
  <c r="O180" i="2"/>
  <c r="O44" i="2"/>
  <c r="O78" i="2"/>
  <c r="O248" i="2" s="1"/>
  <c r="P122" i="3"/>
  <c r="L122" i="3" s="1"/>
  <c r="O3" i="2" s="1"/>
  <c r="O120" i="2"/>
  <c r="P124" i="3"/>
  <c r="L124" i="3" s="1"/>
  <c r="O19" i="2" s="1"/>
  <c r="N344" i="2"/>
  <c r="N378" i="2" s="1"/>
  <c r="M134" i="3"/>
  <c r="O175" i="2"/>
  <c r="O39" i="2"/>
  <c r="O73" i="2"/>
  <c r="O243" i="2" s="1"/>
  <c r="P128" i="3"/>
  <c r="L128" i="3" s="1"/>
  <c r="O12" i="2" s="1"/>
  <c r="AB129" i="3"/>
  <c r="N357" i="2"/>
  <c r="N391" i="2" s="1"/>
  <c r="N347" i="2"/>
  <c r="N381" i="2" s="1"/>
  <c r="F123" i="3"/>
  <c r="O7" i="2" s="1"/>
  <c r="P123" i="3"/>
  <c r="L123" i="3" s="1"/>
  <c r="O16" i="2" s="1"/>
  <c r="N343" i="2"/>
  <c r="N377" i="2" s="1"/>
  <c r="N352" i="2"/>
  <c r="N386" i="2" s="1"/>
  <c r="F124" i="3"/>
  <c r="O8" i="2" s="1"/>
  <c r="P121" i="3"/>
  <c r="L121" i="3" s="1"/>
  <c r="O4" i="2" s="1"/>
  <c r="AC126" i="3"/>
  <c r="AD126" i="3" s="1"/>
  <c r="AE126" i="3" s="1"/>
  <c r="F122" i="3"/>
  <c r="O6" i="2" s="1"/>
  <c r="P126" i="3"/>
  <c r="L126" i="3" s="1"/>
  <c r="O15" i="2" s="1"/>
  <c r="N345" i="2"/>
  <c r="N379" i="2" s="1"/>
  <c r="F128" i="3"/>
  <c r="O14" i="2" s="1"/>
  <c r="AA130" i="3"/>
  <c r="AC124" i="3"/>
  <c r="AD124" i="3" s="1"/>
  <c r="AE124" i="3" s="1"/>
  <c r="F121" i="3"/>
  <c r="O2" i="2" s="1"/>
  <c r="N348" i="2"/>
  <c r="N382" i="2" s="1"/>
  <c r="N350" i="2"/>
  <c r="N384" i="2" s="1"/>
  <c r="N351" i="2"/>
  <c r="N385" i="2" s="1"/>
  <c r="F120" i="3"/>
  <c r="O17" i="2" s="1"/>
  <c r="P120" i="3"/>
  <c r="L120" i="3" s="1"/>
  <c r="O13" i="2" s="1"/>
  <c r="O112" i="2" l="1"/>
  <c r="V122" i="3"/>
  <c r="V120" i="3"/>
  <c r="V123" i="3"/>
  <c r="O113" i="2"/>
  <c r="U136" i="3"/>
  <c r="Y136" i="3" s="1"/>
  <c r="Z136" i="3" s="1"/>
  <c r="G136" i="3"/>
  <c r="O174" i="2"/>
  <c r="O38" i="2"/>
  <c r="O72" i="2"/>
  <c r="O242" i="2" s="1"/>
  <c r="U135" i="3"/>
  <c r="Y135" i="3" s="1"/>
  <c r="Z135" i="3" s="1"/>
  <c r="G135" i="3"/>
  <c r="O186" i="2"/>
  <c r="O50" i="2"/>
  <c r="O118" i="2" s="1"/>
  <c r="O84" i="2"/>
  <c r="O254" i="2" s="1"/>
  <c r="U132" i="3"/>
  <c r="Y132" i="3" s="1"/>
  <c r="Z132" i="3" s="1"/>
  <c r="G132" i="3"/>
  <c r="O183" i="2"/>
  <c r="O81" i="2"/>
  <c r="O251" i="2" s="1"/>
  <c r="O47" i="2"/>
  <c r="M136" i="3"/>
  <c r="O176" i="2"/>
  <c r="O40" i="2"/>
  <c r="O108" i="2" s="1"/>
  <c r="O74" i="2"/>
  <c r="O244" i="2" s="1"/>
  <c r="M137" i="3"/>
  <c r="O187" i="2"/>
  <c r="O51" i="2"/>
  <c r="O85" i="2"/>
  <c r="M131" i="3"/>
  <c r="O177" i="2"/>
  <c r="O75" i="2"/>
  <c r="O245" i="2" s="1"/>
  <c r="O41" i="2"/>
  <c r="O107" i="2"/>
  <c r="U134" i="3"/>
  <c r="Y134" i="3" s="1"/>
  <c r="Z134" i="3" s="1"/>
  <c r="G134" i="3"/>
  <c r="O185" i="2"/>
  <c r="O83" i="2"/>
  <c r="O253" i="2" s="1"/>
  <c r="O49" i="2"/>
  <c r="O117" i="2" s="1"/>
  <c r="U133" i="3"/>
  <c r="Y133" i="3" s="1"/>
  <c r="Z133" i="3" s="1"/>
  <c r="G133" i="3"/>
  <c r="O184" i="2"/>
  <c r="O48" i="2"/>
  <c r="O82" i="2"/>
  <c r="O252" i="2" s="1"/>
  <c r="M130" i="3"/>
  <c r="O178" i="2"/>
  <c r="O76" i="2"/>
  <c r="O246" i="2" s="1"/>
  <c r="O42" i="2"/>
  <c r="U130" i="3"/>
  <c r="Y130" i="3" s="1"/>
  <c r="Z130" i="3" s="1"/>
  <c r="M135" i="3"/>
  <c r="O218" i="2"/>
  <c r="O214" i="2"/>
  <c r="O210" i="2"/>
  <c r="O228" i="2"/>
  <c r="O212" i="2"/>
  <c r="O231" i="2"/>
  <c r="O236" i="2"/>
  <c r="O209" i="2"/>
  <c r="O164" i="2"/>
  <c r="O334" i="2" s="1"/>
  <c r="O368" i="2" s="1"/>
  <c r="O402" i="2" s="1"/>
  <c r="O145" i="2"/>
  <c r="O156" i="2"/>
  <c r="O326" i="2" s="1"/>
  <c r="O360" i="2" s="1"/>
  <c r="O394" i="2" s="1"/>
  <c r="O139" i="2"/>
  <c r="O147" i="2"/>
  <c r="O169" i="2"/>
  <c r="O339" i="2" s="1"/>
  <c r="O373" i="2" s="1"/>
  <c r="O407" i="2" s="1"/>
  <c r="O157" i="2"/>
  <c r="O327" i="2" s="1"/>
  <c r="O361" i="2" s="1"/>
  <c r="O395" i="2" s="1"/>
  <c r="O162" i="2"/>
  <c r="O332" i="2" s="1"/>
  <c r="O366" i="2" s="1"/>
  <c r="O400" i="2" s="1"/>
  <c r="O221" i="2"/>
  <c r="O233" i="2"/>
  <c r="O216" i="2"/>
  <c r="O217" i="2"/>
  <c r="O225" i="2"/>
  <c r="O234" i="2"/>
  <c r="O223" i="2"/>
  <c r="O206" i="2"/>
  <c r="O208" i="2"/>
  <c r="O165" i="2"/>
  <c r="O335" i="2" s="1"/>
  <c r="O369" i="2" s="1"/>
  <c r="O403" i="2" s="1"/>
  <c r="O160" i="2"/>
  <c r="O330" i="2" s="1"/>
  <c r="O364" i="2" s="1"/>
  <c r="O398" i="2" s="1"/>
  <c r="O159" i="2"/>
  <c r="O329" i="2" s="1"/>
  <c r="O363" i="2" s="1"/>
  <c r="O397" i="2" s="1"/>
  <c r="O148" i="2"/>
  <c r="O158" i="2"/>
  <c r="O328" i="2" s="1"/>
  <c r="O362" i="2" s="1"/>
  <c r="O396" i="2" s="1"/>
  <c r="O140" i="2"/>
  <c r="O163" i="2"/>
  <c r="O333" i="2" s="1"/>
  <c r="O367" i="2" s="1"/>
  <c r="O401" i="2" s="1"/>
  <c r="O161" i="2"/>
  <c r="O331" i="2" s="1"/>
  <c r="O365" i="2" s="1"/>
  <c r="O399" i="2" s="1"/>
  <c r="O219" i="2"/>
  <c r="O230" i="2"/>
  <c r="O222" i="2"/>
  <c r="O215" i="2"/>
  <c r="O232" i="2"/>
  <c r="O226" i="2"/>
  <c r="O224" i="2"/>
  <c r="O227" i="2"/>
  <c r="O154" i="2"/>
  <c r="O144" i="2"/>
  <c r="O138" i="2"/>
  <c r="O151" i="2"/>
  <c r="O167" i="2"/>
  <c r="O337" i="2" s="1"/>
  <c r="O371" i="2" s="1"/>
  <c r="O405" i="2" s="1"/>
  <c r="O142" i="2"/>
  <c r="O143" i="2"/>
  <c r="O153" i="2"/>
  <c r="O213" i="2"/>
  <c r="O220" i="2"/>
  <c r="O172" i="2"/>
  <c r="O237" i="2"/>
  <c r="O229" i="2"/>
  <c r="O211" i="2"/>
  <c r="O207" i="2"/>
  <c r="O235" i="2"/>
  <c r="O152" i="2"/>
  <c r="O141" i="2"/>
  <c r="O146" i="2"/>
  <c r="O166" i="2"/>
  <c r="O336" i="2" s="1"/>
  <c r="O370" i="2" s="1"/>
  <c r="O404" i="2" s="1"/>
  <c r="O150" i="2"/>
  <c r="O149" i="2"/>
  <c r="O168" i="2"/>
  <c r="O338" i="2" s="1"/>
  <c r="O372" i="2" s="1"/>
  <c r="O406" i="2" s="1"/>
  <c r="O155" i="2"/>
  <c r="O36" i="2"/>
  <c r="O104" i="2" s="1"/>
  <c r="O70" i="2"/>
  <c r="O240" i="2" s="1"/>
  <c r="V126" i="3"/>
  <c r="V121" i="3"/>
  <c r="V128" i="3"/>
  <c r="V124" i="3"/>
  <c r="M132" i="3"/>
  <c r="O173" i="2"/>
  <c r="O71" i="2"/>
  <c r="O241" i="2" s="1"/>
  <c r="O37" i="2"/>
  <c r="AB133" i="3"/>
  <c r="AA131" i="3"/>
  <c r="T131" i="3"/>
  <c r="W131" i="3" s="1"/>
  <c r="X131" i="3" s="1"/>
  <c r="J131" i="3"/>
  <c r="F131" i="3" s="1"/>
  <c r="P11" i="2" s="1"/>
  <c r="U137" i="3"/>
  <c r="Y137" i="3" s="1"/>
  <c r="Z137" i="3" s="1"/>
  <c r="G137" i="3"/>
  <c r="O182" i="2"/>
  <c r="O46" i="2"/>
  <c r="O80" i="2"/>
  <c r="O250" i="2" s="1"/>
  <c r="AB134" i="3"/>
  <c r="U129" i="3"/>
  <c r="Y129" i="3" s="1"/>
  <c r="Z129" i="3" s="1"/>
  <c r="G129" i="3"/>
  <c r="O189" i="2"/>
  <c r="O87" i="2"/>
  <c r="O257" i="2" s="1"/>
  <c r="O53" i="2"/>
  <c r="U131" i="3"/>
  <c r="Y131" i="3" s="1"/>
  <c r="Z131" i="3" s="1"/>
  <c r="O116" i="2" l="1"/>
  <c r="O121" i="2"/>
  <c r="M145" i="3"/>
  <c r="P181" i="2"/>
  <c r="P45" i="2"/>
  <c r="P79" i="2"/>
  <c r="P249" i="2" s="1"/>
  <c r="O316" i="2"/>
  <c r="O282" i="2"/>
  <c r="O313" i="2"/>
  <c r="O279" i="2"/>
  <c r="O308" i="2"/>
  <c r="O274" i="2"/>
  <c r="O309" i="2"/>
  <c r="O275" i="2"/>
  <c r="AB135" i="3"/>
  <c r="AB136" i="3"/>
  <c r="T132" i="3"/>
  <c r="W132" i="3" s="1"/>
  <c r="X132" i="3" s="1"/>
  <c r="J132" i="3"/>
  <c r="O106" i="2"/>
  <c r="O114" i="2"/>
  <c r="AA137" i="3" s="1"/>
  <c r="J137" i="3"/>
  <c r="F137" i="3" s="1"/>
  <c r="P12" i="2" s="1"/>
  <c r="T137" i="3"/>
  <c r="W137" i="3" s="1"/>
  <c r="X137" i="3" s="1"/>
  <c r="P131" i="3"/>
  <c r="L131" i="3" s="1"/>
  <c r="P7" i="2" s="1"/>
  <c r="V131" i="3"/>
  <c r="O105" i="2"/>
  <c r="AB132" i="3" s="1"/>
  <c r="O319" i="2"/>
  <c r="O285" i="2"/>
  <c r="O311" i="2"/>
  <c r="O277" i="2"/>
  <c r="O312" i="2"/>
  <c r="O278" i="2"/>
  <c r="O314" i="2"/>
  <c r="O280" i="2"/>
  <c r="O310" i="2"/>
  <c r="O276" i="2"/>
  <c r="T130" i="3"/>
  <c r="W130" i="3" s="1"/>
  <c r="X130" i="3" s="1"/>
  <c r="J130" i="3"/>
  <c r="J133" i="3"/>
  <c r="AA133" i="3"/>
  <c r="AC133" i="3" s="1"/>
  <c r="AD133" i="3" s="1"/>
  <c r="AE133" i="3" s="1"/>
  <c r="T133" i="3"/>
  <c r="W133" i="3" s="1"/>
  <c r="X133" i="3" s="1"/>
  <c r="O109" i="2"/>
  <c r="AB131" i="3" s="1"/>
  <c r="AC131" i="3" s="1"/>
  <c r="AD131" i="3" s="1"/>
  <c r="AE131" i="3" s="1"/>
  <c r="O119" i="2"/>
  <c r="AB137" i="3" s="1"/>
  <c r="O255" i="2"/>
  <c r="O115" i="2"/>
  <c r="AA132" i="3" s="1"/>
  <c r="AA135" i="3"/>
  <c r="AC135" i="3" s="1"/>
  <c r="AD135" i="3" s="1"/>
  <c r="AE135" i="3" s="1"/>
  <c r="J135" i="3"/>
  <c r="T135" i="3"/>
  <c r="W135" i="3" s="1"/>
  <c r="X135" i="3" s="1"/>
  <c r="O320" i="2"/>
  <c r="O286" i="2"/>
  <c r="O322" i="2"/>
  <c r="O288" i="2"/>
  <c r="O324" i="2"/>
  <c r="O290" i="2"/>
  <c r="O315" i="2"/>
  <c r="O281" i="2"/>
  <c r="O110" i="2"/>
  <c r="AB130" i="3" s="1"/>
  <c r="AC130" i="3" s="1"/>
  <c r="AD130" i="3" s="1"/>
  <c r="AE130" i="3" s="1"/>
  <c r="AA134" i="3"/>
  <c r="AC134" i="3" s="1"/>
  <c r="AD134" i="3" s="1"/>
  <c r="AE134" i="3" s="1"/>
  <c r="J134" i="3"/>
  <c r="F134" i="3" s="1"/>
  <c r="P15" i="2" s="1"/>
  <c r="T134" i="3"/>
  <c r="W134" i="3" s="1"/>
  <c r="X134" i="3" s="1"/>
  <c r="J136" i="3"/>
  <c r="T136" i="3"/>
  <c r="W136" i="3" s="1"/>
  <c r="X136" i="3" s="1"/>
  <c r="AA136" i="3"/>
  <c r="AA129" i="3"/>
  <c r="AC129" i="3" s="1"/>
  <c r="AD129" i="3" s="1"/>
  <c r="AE129" i="3" s="1"/>
  <c r="T129" i="3"/>
  <c r="W129" i="3" s="1"/>
  <c r="X129" i="3" s="1"/>
  <c r="J129" i="3"/>
  <c r="F129" i="3" s="1"/>
  <c r="P19" i="2" s="1"/>
  <c r="O325" i="2"/>
  <c r="O291" i="2"/>
  <c r="O323" i="2"/>
  <c r="O289" i="2"/>
  <c r="O321" i="2"/>
  <c r="O287" i="2"/>
  <c r="O318" i="2"/>
  <c r="O284" i="2"/>
  <c r="O317" i="2"/>
  <c r="O283" i="2"/>
  <c r="AC136" i="3" l="1"/>
  <c r="AD136" i="3" s="1"/>
  <c r="AE136" i="3" s="1"/>
  <c r="O351" i="2"/>
  <c r="O385" i="2" s="1"/>
  <c r="O355" i="2"/>
  <c r="O389" i="2" s="1"/>
  <c r="O359" i="2"/>
  <c r="O393" i="2" s="1"/>
  <c r="AC132" i="3"/>
  <c r="AD132" i="3" s="1"/>
  <c r="AE132" i="3" s="1"/>
  <c r="O348" i="2"/>
  <c r="O382" i="2" s="1"/>
  <c r="O343" i="2"/>
  <c r="O377" i="2" s="1"/>
  <c r="O342" i="2"/>
  <c r="O376" i="2" s="1"/>
  <c r="O350" i="2"/>
  <c r="O384" i="2" s="1"/>
  <c r="AC137" i="3"/>
  <c r="AD137" i="3" s="1"/>
  <c r="AE137" i="3" s="1"/>
  <c r="M144" i="3"/>
  <c r="P185" i="2"/>
  <c r="P49" i="2"/>
  <c r="P83" i="2"/>
  <c r="P253" i="2" s="1"/>
  <c r="O358" i="2"/>
  <c r="O392" i="2" s="1"/>
  <c r="O354" i="2"/>
  <c r="O388" i="2" s="1"/>
  <c r="P135" i="3"/>
  <c r="L135" i="3" s="1"/>
  <c r="P2" i="2" s="1"/>
  <c r="F133" i="3"/>
  <c r="P14" i="2" s="1"/>
  <c r="P133" i="3"/>
  <c r="L133" i="3" s="1"/>
  <c r="P10" i="2" s="1"/>
  <c r="V133" i="3"/>
  <c r="O352" i="2"/>
  <c r="O386" i="2" s="1"/>
  <c r="O357" i="2"/>
  <c r="O391" i="2" s="1"/>
  <c r="P129" i="3"/>
  <c r="L129" i="3" s="1"/>
  <c r="P9" i="2" s="1"/>
  <c r="F135" i="3"/>
  <c r="P16" i="2" s="1"/>
  <c r="P130" i="3"/>
  <c r="L130" i="3" s="1"/>
  <c r="P8" i="2" s="1"/>
  <c r="F130" i="3"/>
  <c r="P18" i="2" s="1"/>
  <c r="U142" i="3" s="1"/>
  <c r="Y142" i="3" s="1"/>
  <c r="Z142" i="3" s="1"/>
  <c r="O344" i="2"/>
  <c r="O378" i="2" s="1"/>
  <c r="O346" i="2"/>
  <c r="O380" i="2" s="1"/>
  <c r="O353" i="2"/>
  <c r="O387" i="2" s="1"/>
  <c r="M146" i="3"/>
  <c r="P182" i="2"/>
  <c r="P46" i="2"/>
  <c r="P80" i="2"/>
  <c r="P250" i="2" s="1"/>
  <c r="P137" i="3"/>
  <c r="L137" i="3" s="1"/>
  <c r="P17" i="2" s="1"/>
  <c r="P132" i="3"/>
  <c r="L132" i="3" s="1"/>
  <c r="P3" i="2" s="1"/>
  <c r="O347" i="2"/>
  <c r="O381" i="2" s="1"/>
  <c r="P134" i="3"/>
  <c r="L134" i="3" s="1"/>
  <c r="P5" i="2" s="1"/>
  <c r="O349" i="2"/>
  <c r="O383" i="2" s="1"/>
  <c r="O356" i="2"/>
  <c r="O390" i="2" s="1"/>
  <c r="P113" i="2"/>
  <c r="P136" i="3"/>
  <c r="L136" i="3" s="1"/>
  <c r="P6" i="2" s="1"/>
  <c r="O345" i="2"/>
  <c r="O379" i="2" s="1"/>
  <c r="M141" i="3"/>
  <c r="P189" i="2"/>
  <c r="P53" i="2"/>
  <c r="P87" i="2"/>
  <c r="P257" i="2" s="1"/>
  <c r="F136" i="3"/>
  <c r="P4" i="2" s="1"/>
  <c r="G142" i="3"/>
  <c r="P177" i="2"/>
  <c r="P75" i="2"/>
  <c r="P245" i="2" s="1"/>
  <c r="P41" i="2"/>
  <c r="F132" i="3"/>
  <c r="P13" i="2" s="1"/>
  <c r="AB145" i="3"/>
  <c r="V135" i="3" l="1"/>
  <c r="V130" i="3"/>
  <c r="P114" i="2"/>
  <c r="V136" i="3"/>
  <c r="V137" i="3"/>
  <c r="M139" i="3"/>
  <c r="P174" i="2"/>
  <c r="P72" i="2"/>
  <c r="P242" i="2" s="1"/>
  <c r="P38" i="2"/>
  <c r="U138" i="3"/>
  <c r="Y138" i="3" s="1"/>
  <c r="Z138" i="3" s="1"/>
  <c r="G138" i="3"/>
  <c r="P176" i="2"/>
  <c r="P74" i="2"/>
  <c r="P244" i="2" s="1"/>
  <c r="P40" i="2"/>
  <c r="V134" i="3"/>
  <c r="V132" i="3"/>
  <c r="M142" i="3"/>
  <c r="P188" i="2"/>
  <c r="P86" i="2"/>
  <c r="P256" i="2" s="1"/>
  <c r="P52" i="2"/>
  <c r="V129" i="3"/>
  <c r="U140" i="3"/>
  <c r="Y140" i="3" s="1"/>
  <c r="Z140" i="3" s="1"/>
  <c r="G140" i="3"/>
  <c r="P222" i="2"/>
  <c r="P218" i="2"/>
  <c r="P215" i="2"/>
  <c r="P212" i="2"/>
  <c r="P224" i="2"/>
  <c r="P235" i="2"/>
  <c r="P210" i="2"/>
  <c r="P221" i="2"/>
  <c r="P165" i="2"/>
  <c r="P335" i="2" s="1"/>
  <c r="P369" i="2" s="1"/>
  <c r="P403" i="2" s="1"/>
  <c r="P153" i="2"/>
  <c r="P169" i="2"/>
  <c r="P339" i="2" s="1"/>
  <c r="P373" i="2" s="1"/>
  <c r="P407" i="2" s="1"/>
  <c r="P159" i="2"/>
  <c r="P329" i="2" s="1"/>
  <c r="P363" i="2" s="1"/>
  <c r="P397" i="2" s="1"/>
  <c r="P141" i="2"/>
  <c r="P145" i="2"/>
  <c r="P154" i="2"/>
  <c r="P161" i="2"/>
  <c r="P331" i="2" s="1"/>
  <c r="P365" i="2" s="1"/>
  <c r="P399" i="2" s="1"/>
  <c r="P220" i="2"/>
  <c r="P207" i="2"/>
  <c r="P226" i="2"/>
  <c r="P223" i="2"/>
  <c r="P233" i="2"/>
  <c r="P211" i="2"/>
  <c r="P216" i="2"/>
  <c r="P228" i="2"/>
  <c r="P163" i="2"/>
  <c r="P333" i="2" s="1"/>
  <c r="P367" i="2" s="1"/>
  <c r="P401" i="2" s="1"/>
  <c r="P156" i="2"/>
  <c r="P326" i="2" s="1"/>
  <c r="P360" i="2" s="1"/>
  <c r="P394" i="2" s="1"/>
  <c r="P144" i="2"/>
  <c r="P155" i="2"/>
  <c r="P162" i="2"/>
  <c r="P332" i="2" s="1"/>
  <c r="P366" i="2" s="1"/>
  <c r="P400" i="2" s="1"/>
  <c r="P143" i="2"/>
  <c r="P167" i="2"/>
  <c r="P337" i="2" s="1"/>
  <c r="P371" i="2" s="1"/>
  <c r="P405" i="2" s="1"/>
  <c r="P147" i="2"/>
  <c r="P229" i="2"/>
  <c r="P234" i="2"/>
  <c r="P209" i="2"/>
  <c r="P236" i="2"/>
  <c r="P231" i="2"/>
  <c r="P213" i="2"/>
  <c r="P219" i="2"/>
  <c r="P237" i="2"/>
  <c r="P225" i="2"/>
  <c r="P142" i="2"/>
  <c r="P140" i="2"/>
  <c r="P139" i="2"/>
  <c r="P164" i="2"/>
  <c r="P334" i="2" s="1"/>
  <c r="P368" i="2" s="1"/>
  <c r="P402" i="2" s="1"/>
  <c r="P166" i="2"/>
  <c r="P336" i="2" s="1"/>
  <c r="P370" i="2" s="1"/>
  <c r="P404" i="2" s="1"/>
  <c r="P160" i="2"/>
  <c r="P330" i="2" s="1"/>
  <c r="P364" i="2" s="1"/>
  <c r="P398" i="2" s="1"/>
  <c r="P148" i="2"/>
  <c r="P158" i="2"/>
  <c r="P328" i="2" s="1"/>
  <c r="P362" i="2" s="1"/>
  <c r="P396" i="2" s="1"/>
  <c r="P232" i="2"/>
  <c r="P227" i="2"/>
  <c r="P206" i="2"/>
  <c r="P208" i="2"/>
  <c r="P172" i="2"/>
  <c r="P214" i="2"/>
  <c r="P217" i="2"/>
  <c r="P230" i="2"/>
  <c r="P168" i="2"/>
  <c r="P338" i="2" s="1"/>
  <c r="P372" i="2" s="1"/>
  <c r="P406" i="2" s="1"/>
  <c r="P146" i="2"/>
  <c r="P152" i="2"/>
  <c r="P151" i="2"/>
  <c r="P157" i="2"/>
  <c r="P327" i="2" s="1"/>
  <c r="P361" i="2" s="1"/>
  <c r="P395" i="2" s="1"/>
  <c r="P149" i="2"/>
  <c r="P150" i="2"/>
  <c r="P138" i="2"/>
  <c r="P36" i="2"/>
  <c r="P70" i="2"/>
  <c r="P240" i="2" s="1"/>
  <c r="P117" i="2"/>
  <c r="U139" i="3"/>
  <c r="Y139" i="3" s="1"/>
  <c r="Z139" i="3" s="1"/>
  <c r="G139" i="3"/>
  <c r="P173" i="2"/>
  <c r="P37" i="2"/>
  <c r="P71" i="2"/>
  <c r="P241" i="2" s="1"/>
  <c r="U143" i="3"/>
  <c r="Y143" i="3" s="1"/>
  <c r="Z143" i="3" s="1"/>
  <c r="G143" i="3"/>
  <c r="P179" i="2"/>
  <c r="P43" i="2"/>
  <c r="P77" i="2"/>
  <c r="P247" i="2" s="1"/>
  <c r="U146" i="3"/>
  <c r="Y146" i="3" s="1"/>
  <c r="Z146" i="3" s="1"/>
  <c r="G146" i="3"/>
  <c r="P180" i="2"/>
  <c r="P78" i="2"/>
  <c r="P248" i="2" s="1"/>
  <c r="P44" i="2"/>
  <c r="U141" i="3"/>
  <c r="Y141" i="3" s="1"/>
  <c r="Z141" i="3" s="1"/>
  <c r="G141" i="3"/>
  <c r="P175" i="2"/>
  <c r="P73" i="2"/>
  <c r="P243" i="2" s="1"/>
  <c r="P39" i="2"/>
  <c r="M140" i="3"/>
  <c r="P183" i="2"/>
  <c r="P81" i="2"/>
  <c r="P251" i="2" s="1"/>
  <c r="P47" i="2"/>
  <c r="J142" i="3"/>
  <c r="F142" i="3" s="1"/>
  <c r="Q7" i="2" s="1"/>
  <c r="T142" i="3"/>
  <c r="W142" i="3" s="1"/>
  <c r="X142" i="3" s="1"/>
  <c r="P121" i="2"/>
  <c r="AB141" i="3" s="1"/>
  <c r="U145" i="3"/>
  <c r="Y145" i="3" s="1"/>
  <c r="Z145" i="3" s="1"/>
  <c r="G145" i="3"/>
  <c r="P178" i="2"/>
  <c r="P76" i="2"/>
  <c r="P246" i="2" s="1"/>
  <c r="P42" i="2"/>
  <c r="M143" i="3"/>
  <c r="P184" i="2"/>
  <c r="P82" i="2"/>
  <c r="P252" i="2" s="1"/>
  <c r="P48" i="2"/>
  <c r="AB144" i="3"/>
  <c r="P109" i="2"/>
  <c r="AA142" i="3" s="1"/>
  <c r="U144" i="3"/>
  <c r="Y144" i="3" s="1"/>
  <c r="Z144" i="3" s="1"/>
  <c r="G144" i="3"/>
  <c r="P187" i="2"/>
  <c r="P51" i="2"/>
  <c r="P85" i="2"/>
  <c r="P255" i="2" s="1"/>
  <c r="AB146" i="3"/>
  <c r="M138" i="3"/>
  <c r="P186" i="2"/>
  <c r="P84" i="2"/>
  <c r="P254" i="2" s="1"/>
  <c r="P50" i="2"/>
  <c r="P116" i="2" l="1"/>
  <c r="P105" i="2"/>
  <c r="P118" i="2"/>
  <c r="P110" i="2"/>
  <c r="P106" i="2"/>
  <c r="P112" i="2"/>
  <c r="P108" i="2"/>
  <c r="P119" i="2"/>
  <c r="J144" i="3"/>
  <c r="F144" i="3" s="1"/>
  <c r="Q17" i="2" s="1"/>
  <c r="T144" i="3"/>
  <c r="W144" i="3" s="1"/>
  <c r="X144" i="3" s="1"/>
  <c r="AA144" i="3"/>
  <c r="AC144" i="3" s="1"/>
  <c r="AD144" i="3" s="1"/>
  <c r="AE144" i="3" s="1"/>
  <c r="P142" i="3"/>
  <c r="L142" i="3" s="1"/>
  <c r="Q18" i="2" s="1"/>
  <c r="T141" i="3"/>
  <c r="W141" i="3" s="1"/>
  <c r="X141" i="3" s="1"/>
  <c r="J141" i="3"/>
  <c r="F141" i="3" s="1"/>
  <c r="Q5" i="2" s="1"/>
  <c r="P111" i="2"/>
  <c r="P308" i="2"/>
  <c r="P274" i="2"/>
  <c r="P321" i="2"/>
  <c r="P287" i="2"/>
  <c r="P311" i="2"/>
  <c r="P277" i="2"/>
  <c r="P120" i="2"/>
  <c r="AB142" i="3" s="1"/>
  <c r="AC142" i="3" s="1"/>
  <c r="AD142" i="3" s="1"/>
  <c r="AE142" i="3" s="1"/>
  <c r="M148" i="3"/>
  <c r="Q177" i="2"/>
  <c r="Q75" i="2"/>
  <c r="Q245" i="2" s="1"/>
  <c r="Q41" i="2"/>
  <c r="P115" i="2"/>
  <c r="AB140" i="3" s="1"/>
  <c r="P107" i="2"/>
  <c r="AA141" i="3" s="1"/>
  <c r="AC141" i="3" s="1"/>
  <c r="AD141" i="3" s="1"/>
  <c r="AE141" i="3" s="1"/>
  <c r="J146" i="3"/>
  <c r="AA146" i="3"/>
  <c r="AC146" i="3" s="1"/>
  <c r="AD146" i="3" s="1"/>
  <c r="AE146" i="3" s="1"/>
  <c r="T146" i="3"/>
  <c r="W146" i="3" s="1"/>
  <c r="X146" i="3" s="1"/>
  <c r="P320" i="2"/>
  <c r="P286" i="2"/>
  <c r="P322" i="2"/>
  <c r="P288" i="2"/>
  <c r="P318" i="2"/>
  <c r="P284" i="2"/>
  <c r="P309" i="2"/>
  <c r="P275" i="2"/>
  <c r="P317" i="2"/>
  <c r="P283" i="2"/>
  <c r="P325" i="2"/>
  <c r="P291" i="2"/>
  <c r="T140" i="3"/>
  <c r="W140" i="3" s="1"/>
  <c r="X140" i="3" s="1"/>
  <c r="J140" i="3"/>
  <c r="T138" i="3"/>
  <c r="W138" i="3" s="1"/>
  <c r="X138" i="3" s="1"/>
  <c r="AA138" i="3"/>
  <c r="J138" i="3"/>
  <c r="F138" i="3" s="1"/>
  <c r="Q6" i="2" s="1"/>
  <c r="AB143" i="3"/>
  <c r="J145" i="3"/>
  <c r="F145" i="3" s="1"/>
  <c r="Q8" i="2" s="1"/>
  <c r="T145" i="3"/>
  <c r="W145" i="3" s="1"/>
  <c r="X145" i="3" s="1"/>
  <c r="AA145" i="3"/>
  <c r="AC145" i="3" s="1"/>
  <c r="AD145" i="3" s="1"/>
  <c r="AE145" i="3" s="1"/>
  <c r="AA143" i="3"/>
  <c r="T143" i="3"/>
  <c r="W143" i="3" s="1"/>
  <c r="X143" i="3" s="1"/>
  <c r="J143" i="3"/>
  <c r="F143" i="3" s="1"/>
  <c r="Q9" i="2" s="1"/>
  <c r="P319" i="2"/>
  <c r="P285" i="2"/>
  <c r="P316" i="2"/>
  <c r="P282" i="2"/>
  <c r="P310" i="2"/>
  <c r="P276" i="2"/>
  <c r="P314" i="2"/>
  <c r="P280" i="2"/>
  <c r="P324" i="2"/>
  <c r="P290" i="2"/>
  <c r="AB138" i="3"/>
  <c r="AA139" i="3"/>
  <c r="T139" i="3"/>
  <c r="W139" i="3" s="1"/>
  <c r="X139" i="3" s="1"/>
  <c r="J139" i="3"/>
  <c r="F139" i="3" s="1"/>
  <c r="Q3" i="2" s="1"/>
  <c r="P104" i="2"/>
  <c r="AA140" i="3" s="1"/>
  <c r="P312" i="2"/>
  <c r="P278" i="2"/>
  <c r="P313" i="2"/>
  <c r="P279" i="2"/>
  <c r="P315" i="2"/>
  <c r="P281" i="2"/>
  <c r="P323" i="2"/>
  <c r="P289" i="2"/>
  <c r="AB139" i="3"/>
  <c r="P357" i="2" l="1"/>
  <c r="P391" i="2" s="1"/>
  <c r="P347" i="2"/>
  <c r="P381" i="2" s="1"/>
  <c r="P359" i="2"/>
  <c r="P393" i="2" s="1"/>
  <c r="P342" i="2"/>
  <c r="P376" i="2" s="1"/>
  <c r="P351" i="2"/>
  <c r="P385" i="2" s="1"/>
  <c r="P352" i="2"/>
  <c r="P386" i="2" s="1"/>
  <c r="P354" i="2"/>
  <c r="P388" i="2" s="1"/>
  <c r="M150" i="3"/>
  <c r="Q175" i="2"/>
  <c r="Q73" i="2"/>
  <c r="Q243" i="2" s="1"/>
  <c r="Q39" i="2"/>
  <c r="AC140" i="3"/>
  <c r="AD140" i="3" s="1"/>
  <c r="AE140" i="3" s="1"/>
  <c r="M154" i="3"/>
  <c r="Q187" i="2"/>
  <c r="Q51" i="2"/>
  <c r="Q119" i="2" s="1"/>
  <c r="Q85" i="2"/>
  <c r="Q255" i="2" s="1"/>
  <c r="M149" i="3"/>
  <c r="Q176" i="2"/>
  <c r="Q40" i="2"/>
  <c r="Q74" i="2"/>
  <c r="Q244" i="2" s="1"/>
  <c r="F140" i="3"/>
  <c r="Q2" i="2" s="1"/>
  <c r="P140" i="3"/>
  <c r="L140" i="3" s="1"/>
  <c r="Q13" i="2" s="1"/>
  <c r="AC139" i="3"/>
  <c r="AD139" i="3" s="1"/>
  <c r="AE139" i="3" s="1"/>
  <c r="P358" i="2"/>
  <c r="P392" i="2" s="1"/>
  <c r="P344" i="2"/>
  <c r="P378" i="2" s="1"/>
  <c r="P353" i="2"/>
  <c r="P387" i="2" s="1"/>
  <c r="AC143" i="3"/>
  <c r="AD143" i="3" s="1"/>
  <c r="AE143" i="3" s="1"/>
  <c r="P145" i="3"/>
  <c r="L145" i="3" s="1"/>
  <c r="Q11" i="2" s="1"/>
  <c r="AC138" i="3"/>
  <c r="AD138" i="3" s="1"/>
  <c r="AE138" i="3" s="1"/>
  <c r="Q109" i="2"/>
  <c r="AB148" i="3" s="1"/>
  <c r="P355" i="2"/>
  <c r="P389" i="2" s="1"/>
  <c r="M153" i="3"/>
  <c r="Q178" i="2"/>
  <c r="Q76" i="2"/>
  <c r="Q246" i="2" s="1"/>
  <c r="Q42" i="2"/>
  <c r="F146" i="3"/>
  <c r="Q10" i="2" s="1"/>
  <c r="P146" i="3"/>
  <c r="L146" i="3" s="1"/>
  <c r="Q12" i="2" s="1"/>
  <c r="V142" i="3"/>
  <c r="M151" i="3"/>
  <c r="Q179" i="2"/>
  <c r="Q43" i="2"/>
  <c r="Q77" i="2"/>
  <c r="Q247" i="2" s="1"/>
  <c r="P143" i="3"/>
  <c r="L143" i="3" s="1"/>
  <c r="Q14" i="2" s="1"/>
  <c r="U149" i="3"/>
  <c r="Y149" i="3" s="1"/>
  <c r="Z149" i="3" s="1"/>
  <c r="G149" i="3"/>
  <c r="Q188" i="2"/>
  <c r="Q52" i="2"/>
  <c r="Q86" i="2"/>
  <c r="Q256" i="2" s="1"/>
  <c r="M147" i="3"/>
  <c r="Q173" i="2"/>
  <c r="Q37" i="2"/>
  <c r="Q71" i="2"/>
  <c r="Q241" i="2" s="1"/>
  <c r="P139" i="3"/>
  <c r="L139" i="3" s="1"/>
  <c r="Q4" i="2" s="1"/>
  <c r="P348" i="2"/>
  <c r="P382" i="2" s="1"/>
  <c r="P350" i="2"/>
  <c r="P384" i="2" s="1"/>
  <c r="P345" i="2"/>
  <c r="P379" i="2" s="1"/>
  <c r="P141" i="3"/>
  <c r="L141" i="3" s="1"/>
  <c r="Q19" i="2" s="1"/>
  <c r="P349" i="2"/>
  <c r="P383" i="2" s="1"/>
  <c r="P346" i="2"/>
  <c r="P380" i="2" s="1"/>
  <c r="P138" i="3"/>
  <c r="L138" i="3" s="1"/>
  <c r="Q16" i="2" s="1"/>
  <c r="P343" i="2"/>
  <c r="P377" i="2" s="1"/>
  <c r="P356" i="2"/>
  <c r="P390" i="2" s="1"/>
  <c r="P144" i="3"/>
  <c r="L144" i="3" s="1"/>
  <c r="Q15" i="2" s="1"/>
  <c r="Q120" i="2" l="1"/>
  <c r="V141" i="3"/>
  <c r="V143" i="3"/>
  <c r="Q107" i="2"/>
  <c r="Q105" i="2"/>
  <c r="AB147" i="3" s="1"/>
  <c r="V144" i="3"/>
  <c r="V138" i="3"/>
  <c r="Q110" i="2"/>
  <c r="Q108" i="2"/>
  <c r="U153" i="3"/>
  <c r="Y153" i="3" s="1"/>
  <c r="Z153" i="3" s="1"/>
  <c r="G153" i="3"/>
  <c r="Q186" i="2"/>
  <c r="Q84" i="2"/>
  <c r="Q254" i="2" s="1"/>
  <c r="Q50" i="2"/>
  <c r="V139" i="3"/>
  <c r="U154" i="3"/>
  <c r="Y154" i="3" s="1"/>
  <c r="Z154" i="3" s="1"/>
  <c r="G154" i="3"/>
  <c r="Q184" i="2"/>
  <c r="Q48" i="2"/>
  <c r="Q82" i="2"/>
  <c r="Q252" i="2" s="1"/>
  <c r="M152" i="3"/>
  <c r="Q180" i="2"/>
  <c r="Q44" i="2"/>
  <c r="Q78" i="2"/>
  <c r="Q248" i="2" s="1"/>
  <c r="AB153" i="3"/>
  <c r="V145" i="3"/>
  <c r="V140" i="3"/>
  <c r="U148" i="3"/>
  <c r="Y148" i="3" s="1"/>
  <c r="Z148" i="3" s="1"/>
  <c r="G148" i="3"/>
  <c r="Q174" i="2"/>
  <c r="Q38" i="2"/>
  <c r="Q72" i="2"/>
  <c r="Q242" i="2" s="1"/>
  <c r="AA149" i="3"/>
  <c r="J149" i="3"/>
  <c r="T149" i="3"/>
  <c r="W149" i="3" s="1"/>
  <c r="X149" i="3" s="1"/>
  <c r="U147" i="3"/>
  <c r="Y147" i="3" s="1"/>
  <c r="Z147" i="3" s="1"/>
  <c r="G147" i="3"/>
  <c r="Q181" i="2"/>
  <c r="Q79" i="2"/>
  <c r="Q249" i="2" s="1"/>
  <c r="Q45" i="2"/>
  <c r="Q113" i="2" s="1"/>
  <c r="U151" i="3"/>
  <c r="Y151" i="3" s="1"/>
  <c r="Z151" i="3" s="1"/>
  <c r="G151" i="3"/>
  <c r="Q183" i="2"/>
  <c r="Q47" i="2"/>
  <c r="Q115" i="2" s="1"/>
  <c r="Q81" i="2"/>
  <c r="Q251" i="2" s="1"/>
  <c r="U152" i="3"/>
  <c r="Y152" i="3" s="1"/>
  <c r="Z152" i="3" s="1"/>
  <c r="G152" i="3"/>
  <c r="Q189" i="2"/>
  <c r="Q87" i="2"/>
  <c r="Q257" i="2" s="1"/>
  <c r="Q53" i="2"/>
  <c r="Q111" i="2"/>
  <c r="AB151" i="3" s="1"/>
  <c r="V146" i="3"/>
  <c r="M155" i="3"/>
  <c r="Q236" i="2"/>
  <c r="Q227" i="2"/>
  <c r="Q231" i="2"/>
  <c r="Q219" i="2"/>
  <c r="Q218" i="2"/>
  <c r="Q224" i="2"/>
  <c r="Q230" i="2"/>
  <c r="Q208" i="2"/>
  <c r="Q162" i="2"/>
  <c r="Q332" i="2" s="1"/>
  <c r="Q366" i="2" s="1"/>
  <c r="Q400" i="2" s="1"/>
  <c r="Q153" i="2"/>
  <c r="Q151" i="2"/>
  <c r="Q146" i="2"/>
  <c r="Q143" i="2"/>
  <c r="Q163" i="2"/>
  <c r="Q333" i="2" s="1"/>
  <c r="Q367" i="2" s="1"/>
  <c r="Q401" i="2" s="1"/>
  <c r="Q158" i="2"/>
  <c r="Q328" i="2" s="1"/>
  <c r="Q362" i="2" s="1"/>
  <c r="Q396" i="2" s="1"/>
  <c r="Q168" i="2"/>
  <c r="Q338" i="2" s="1"/>
  <c r="Q372" i="2" s="1"/>
  <c r="Q406" i="2" s="1"/>
  <c r="Q214" i="2"/>
  <c r="Q237" i="2"/>
  <c r="Q216" i="2"/>
  <c r="Q215" i="2"/>
  <c r="Q206" i="2"/>
  <c r="Q209" i="2"/>
  <c r="Q211" i="2"/>
  <c r="Q222" i="2"/>
  <c r="Q142" i="2"/>
  <c r="Q156" i="2"/>
  <c r="Q326" i="2" s="1"/>
  <c r="Q360" i="2" s="1"/>
  <c r="Q394" i="2" s="1"/>
  <c r="Q164" i="2"/>
  <c r="Q334" i="2" s="1"/>
  <c r="Q368" i="2" s="1"/>
  <c r="Q402" i="2" s="1"/>
  <c r="Q145" i="2"/>
  <c r="Q159" i="2"/>
  <c r="Q329" i="2" s="1"/>
  <c r="Q363" i="2" s="1"/>
  <c r="Q397" i="2" s="1"/>
  <c r="Q160" i="2"/>
  <c r="Q330" i="2" s="1"/>
  <c r="Q364" i="2" s="1"/>
  <c r="Q398" i="2" s="1"/>
  <c r="Q155" i="2"/>
  <c r="Q152" i="2"/>
  <c r="Q235" i="2"/>
  <c r="Q212" i="2"/>
  <c r="Q233" i="2"/>
  <c r="Q229" i="2"/>
  <c r="Q210" i="2"/>
  <c r="Q232" i="2"/>
  <c r="Q172" i="2"/>
  <c r="Q223" i="2"/>
  <c r="Q213" i="2"/>
  <c r="Q139" i="2"/>
  <c r="Q165" i="2"/>
  <c r="Q335" i="2" s="1"/>
  <c r="Q369" i="2" s="1"/>
  <c r="Q403" i="2" s="1"/>
  <c r="Q147" i="2"/>
  <c r="Q154" i="2"/>
  <c r="Q150" i="2"/>
  <c r="Q149" i="2"/>
  <c r="Q138" i="2"/>
  <c r="Q140" i="2"/>
  <c r="Q234" i="2"/>
  <c r="Q221" i="2"/>
  <c r="Q207" i="2"/>
  <c r="Q225" i="2"/>
  <c r="Q228" i="2"/>
  <c r="Q217" i="2"/>
  <c r="Q226" i="2"/>
  <c r="Q220" i="2"/>
  <c r="Q169" i="2"/>
  <c r="Q339" i="2" s="1"/>
  <c r="Q373" i="2" s="1"/>
  <c r="Q407" i="2" s="1"/>
  <c r="Q157" i="2"/>
  <c r="Q327" i="2" s="1"/>
  <c r="Q361" i="2" s="1"/>
  <c r="Q395" i="2" s="1"/>
  <c r="Q141" i="2"/>
  <c r="Q161" i="2"/>
  <c r="Q331" i="2" s="1"/>
  <c r="Q365" i="2" s="1"/>
  <c r="Q399" i="2" s="1"/>
  <c r="Q167" i="2"/>
  <c r="Q337" i="2" s="1"/>
  <c r="Q371" i="2" s="1"/>
  <c r="Q405" i="2" s="1"/>
  <c r="Q148" i="2"/>
  <c r="Q166" i="2"/>
  <c r="Q336" i="2" s="1"/>
  <c r="Q370" i="2" s="1"/>
  <c r="Q404" i="2" s="1"/>
  <c r="Q144" i="2"/>
  <c r="Q36" i="2"/>
  <c r="Q70" i="2"/>
  <c r="Q240" i="2" s="1"/>
  <c r="AB149" i="3"/>
  <c r="AB154" i="3"/>
  <c r="U155" i="3"/>
  <c r="Y155" i="3" s="1"/>
  <c r="Z155" i="3" s="1"/>
  <c r="G155" i="3"/>
  <c r="Q185" i="2"/>
  <c r="Q83" i="2"/>
  <c r="Q253" i="2" s="1"/>
  <c r="Q49" i="2"/>
  <c r="U150" i="3"/>
  <c r="Y150" i="3" s="1"/>
  <c r="Z150" i="3" s="1"/>
  <c r="G150" i="3"/>
  <c r="Q182" i="2"/>
  <c r="Q46" i="2"/>
  <c r="Q80" i="2"/>
  <c r="Q250" i="2" s="1"/>
  <c r="AB150" i="3"/>
  <c r="Q118" i="2" l="1"/>
  <c r="Q112" i="2"/>
  <c r="T155" i="3"/>
  <c r="W155" i="3" s="1"/>
  <c r="X155" i="3" s="1"/>
  <c r="J155" i="3"/>
  <c r="F155" i="3" s="1"/>
  <c r="R15" i="2" s="1"/>
  <c r="Q318" i="2"/>
  <c r="Q284" i="2"/>
  <c r="Q319" i="2"/>
  <c r="Q285" i="2"/>
  <c r="Q325" i="2"/>
  <c r="Q291" i="2"/>
  <c r="Q321" i="2"/>
  <c r="Q287" i="2"/>
  <c r="T154" i="3"/>
  <c r="W154" i="3" s="1"/>
  <c r="X154" i="3" s="1"/>
  <c r="J154" i="3"/>
  <c r="Q114" i="2"/>
  <c r="Q117" i="2"/>
  <c r="AA155" i="3" s="1"/>
  <c r="Q104" i="2"/>
  <c r="Q320" i="2"/>
  <c r="Q286" i="2"/>
  <c r="Q309" i="2"/>
  <c r="Q275" i="2"/>
  <c r="Q323" i="2"/>
  <c r="Q289" i="2"/>
  <c r="T152" i="3"/>
  <c r="W152" i="3" s="1"/>
  <c r="X152" i="3" s="1"/>
  <c r="J152" i="3"/>
  <c r="Q106" i="2"/>
  <c r="Q314" i="2"/>
  <c r="Q280" i="2"/>
  <c r="Q310" i="2"/>
  <c r="Q276" i="2"/>
  <c r="Q324" i="2"/>
  <c r="Q290" i="2"/>
  <c r="Q312" i="2"/>
  <c r="Q278" i="2"/>
  <c r="Q313" i="2"/>
  <c r="Q279" i="2"/>
  <c r="Q121" i="2"/>
  <c r="AA152" i="3" s="1"/>
  <c r="AA151" i="3"/>
  <c r="AC151" i="3" s="1"/>
  <c r="AD151" i="3" s="1"/>
  <c r="AE151" i="3" s="1"/>
  <c r="J151" i="3"/>
  <c r="F151" i="3" s="1"/>
  <c r="R13" i="2" s="1"/>
  <c r="T151" i="3"/>
  <c r="W151" i="3" s="1"/>
  <c r="X151" i="3" s="1"/>
  <c r="F149" i="3"/>
  <c r="R18" i="2" s="1"/>
  <c r="P149" i="3"/>
  <c r="L149" i="3" s="1"/>
  <c r="R6" i="2" s="1"/>
  <c r="Q116" i="2"/>
  <c r="AA154" i="3" s="1"/>
  <c r="AC154" i="3" s="1"/>
  <c r="AD154" i="3" s="1"/>
  <c r="AE154" i="3" s="1"/>
  <c r="J153" i="3"/>
  <c r="AA153" i="3"/>
  <c r="AC153" i="3" s="1"/>
  <c r="AD153" i="3" s="1"/>
  <c r="AE153" i="3" s="1"/>
  <c r="T153" i="3"/>
  <c r="W153" i="3" s="1"/>
  <c r="X153" i="3" s="1"/>
  <c r="AA150" i="3"/>
  <c r="AC150" i="3" s="1"/>
  <c r="AD150" i="3" s="1"/>
  <c r="AE150" i="3" s="1"/>
  <c r="T150" i="3"/>
  <c r="W150" i="3" s="1"/>
  <c r="X150" i="3" s="1"/>
  <c r="J150" i="3"/>
  <c r="F150" i="3" s="1"/>
  <c r="R12" i="2" s="1"/>
  <c r="Q311" i="2"/>
  <c r="Q277" i="2"/>
  <c r="Q308" i="2"/>
  <c r="Q274" i="2"/>
  <c r="Q317" i="2"/>
  <c r="Q283" i="2"/>
  <c r="Q322" i="2"/>
  <c r="Q288" i="2"/>
  <c r="Q315" i="2"/>
  <c r="Q281" i="2"/>
  <c r="Q316" i="2"/>
  <c r="Q282" i="2"/>
  <c r="AB155" i="3"/>
  <c r="AA147" i="3"/>
  <c r="AC147" i="3" s="1"/>
  <c r="AD147" i="3" s="1"/>
  <c r="AE147" i="3" s="1"/>
  <c r="T147" i="3"/>
  <c r="W147" i="3" s="1"/>
  <c r="X147" i="3" s="1"/>
  <c r="J147" i="3"/>
  <c r="F147" i="3" s="1"/>
  <c r="R11" i="2" s="1"/>
  <c r="AC149" i="3"/>
  <c r="AD149" i="3" s="1"/>
  <c r="AE149" i="3" s="1"/>
  <c r="AA148" i="3"/>
  <c r="AC148" i="3" s="1"/>
  <c r="AD148" i="3" s="1"/>
  <c r="AE148" i="3" s="1"/>
  <c r="T148" i="3"/>
  <c r="W148" i="3" s="1"/>
  <c r="X148" i="3" s="1"/>
  <c r="J148" i="3"/>
  <c r="F148" i="3" s="1"/>
  <c r="R4" i="2" s="1"/>
  <c r="AB152" i="3"/>
  <c r="Q359" i="2" l="1"/>
  <c r="Q393" i="2" s="1"/>
  <c r="AC152" i="3"/>
  <c r="AD152" i="3" s="1"/>
  <c r="AE152" i="3" s="1"/>
  <c r="Q352" i="2"/>
  <c r="Q386" i="2" s="1"/>
  <c r="AC155" i="3"/>
  <c r="AD155" i="3" s="1"/>
  <c r="AE155" i="3" s="1"/>
  <c r="Q347" i="2"/>
  <c r="Q381" i="2" s="1"/>
  <c r="Q358" i="2"/>
  <c r="Q392" i="2" s="1"/>
  <c r="Q355" i="2"/>
  <c r="Q389" i="2" s="1"/>
  <c r="Q353" i="2"/>
  <c r="Q387" i="2" s="1"/>
  <c r="G160" i="3"/>
  <c r="R185" i="2"/>
  <c r="R83" i="2"/>
  <c r="R253" i="2" s="1"/>
  <c r="R49" i="2"/>
  <c r="G162" i="3"/>
  <c r="R183" i="2"/>
  <c r="R47" i="2"/>
  <c r="R115" i="2" s="1"/>
  <c r="R81" i="2"/>
  <c r="R251" i="2" s="1"/>
  <c r="U157" i="3"/>
  <c r="Y157" i="3" s="1"/>
  <c r="Z157" i="3" s="1"/>
  <c r="G157" i="3"/>
  <c r="R181" i="2"/>
  <c r="R45" i="2"/>
  <c r="R113" i="2" s="1"/>
  <c r="R79" i="2"/>
  <c r="R249" i="2" s="1"/>
  <c r="Q349" i="2"/>
  <c r="Q383" i="2" s="1"/>
  <c r="Q351" i="2"/>
  <c r="Q385" i="2" s="1"/>
  <c r="Q345" i="2"/>
  <c r="Q379" i="2" s="1"/>
  <c r="P147" i="3"/>
  <c r="L147" i="3" s="1"/>
  <c r="R3" i="2" s="1"/>
  <c r="P153" i="3"/>
  <c r="L153" i="3" s="1"/>
  <c r="R8" i="2" s="1"/>
  <c r="Q350" i="2"/>
  <c r="Q384" i="2" s="1"/>
  <c r="Q356" i="2"/>
  <c r="Q390" i="2" s="1"/>
  <c r="Q342" i="2"/>
  <c r="Q376" i="2" s="1"/>
  <c r="P150" i="3"/>
  <c r="L150" i="3" s="1"/>
  <c r="R5" i="2" s="1"/>
  <c r="F153" i="3"/>
  <c r="R16" i="2" s="1"/>
  <c r="Q346" i="2"/>
  <c r="Q380" i="2" s="1"/>
  <c r="Q344" i="2"/>
  <c r="Q378" i="2" s="1"/>
  <c r="F152" i="3"/>
  <c r="R19" i="2" s="1"/>
  <c r="P152" i="3"/>
  <c r="L152" i="3" s="1"/>
  <c r="R10" i="2" s="1"/>
  <c r="Q357" i="2"/>
  <c r="Q391" i="2" s="1"/>
  <c r="Q354" i="2"/>
  <c r="Q388" i="2" s="1"/>
  <c r="M163" i="3"/>
  <c r="R174" i="2"/>
  <c r="R72" i="2"/>
  <c r="R242" i="2" s="1"/>
  <c r="R38" i="2"/>
  <c r="U158" i="3"/>
  <c r="Y158" i="3" s="1"/>
  <c r="Z158" i="3" s="1"/>
  <c r="G158" i="3"/>
  <c r="R182" i="2"/>
  <c r="R46" i="2"/>
  <c r="R80" i="2"/>
  <c r="R250" i="2" s="1"/>
  <c r="V149" i="3"/>
  <c r="P154" i="3"/>
  <c r="L154" i="3" s="1"/>
  <c r="R17" i="2" s="1"/>
  <c r="P155" i="3"/>
  <c r="L155" i="3" s="1"/>
  <c r="R2" i="2" s="1"/>
  <c r="M157" i="3"/>
  <c r="R176" i="2"/>
  <c r="R40" i="2"/>
  <c r="R74" i="2"/>
  <c r="R244" i="2" s="1"/>
  <c r="P151" i="3"/>
  <c r="L151" i="3" s="1"/>
  <c r="R9" i="2" s="1"/>
  <c r="Q348" i="2"/>
  <c r="Q382" i="2" s="1"/>
  <c r="Q343" i="2"/>
  <c r="Q377" i="2" s="1"/>
  <c r="F154" i="3"/>
  <c r="R14" i="2" s="1"/>
  <c r="P148" i="3"/>
  <c r="L148" i="3" s="1"/>
  <c r="R7" i="2" s="1"/>
  <c r="U156" i="3"/>
  <c r="Y156" i="3" s="1"/>
  <c r="Z156" i="3" s="1"/>
  <c r="G156" i="3"/>
  <c r="R188" i="2"/>
  <c r="R86" i="2"/>
  <c r="R256" i="2" s="1"/>
  <c r="R52" i="2"/>
  <c r="R108" i="2" l="1"/>
  <c r="V153" i="3"/>
  <c r="V150" i="3"/>
  <c r="V148" i="3"/>
  <c r="V152" i="3"/>
  <c r="U164" i="3"/>
  <c r="Y164" i="3" s="1"/>
  <c r="Z164" i="3" s="1"/>
  <c r="G164" i="3"/>
  <c r="R184" i="2"/>
  <c r="R48" i="2"/>
  <c r="R82" i="2"/>
  <c r="R252" i="2" s="1"/>
  <c r="U161" i="3"/>
  <c r="Y161" i="3" s="1"/>
  <c r="Z161" i="3" s="1"/>
  <c r="G161" i="3"/>
  <c r="R187" i="2"/>
  <c r="R51" i="2"/>
  <c r="R119" i="2" s="1"/>
  <c r="R85" i="2"/>
  <c r="R255" i="2" s="1"/>
  <c r="M156" i="3"/>
  <c r="R173" i="2"/>
  <c r="R71" i="2"/>
  <c r="R241" i="2" s="1"/>
  <c r="R37" i="2"/>
  <c r="J157" i="3"/>
  <c r="T157" i="3"/>
  <c r="W157" i="3" s="1"/>
  <c r="X157" i="3" s="1"/>
  <c r="AA157" i="3"/>
  <c r="AC157" i="3" s="1"/>
  <c r="AD157" i="3" s="1"/>
  <c r="AE157" i="3" s="1"/>
  <c r="F157" i="3"/>
  <c r="S11" i="2" s="1"/>
  <c r="M160" i="3"/>
  <c r="R179" i="2"/>
  <c r="R43" i="2"/>
  <c r="R77" i="2"/>
  <c r="R247" i="2" s="1"/>
  <c r="AB157" i="3"/>
  <c r="R120" i="2"/>
  <c r="AA156" i="3" s="1"/>
  <c r="V155" i="3"/>
  <c r="M161" i="3"/>
  <c r="R175" i="2"/>
  <c r="R73" i="2"/>
  <c r="R243" i="2" s="1"/>
  <c r="R39" i="2"/>
  <c r="R107" i="2" s="1"/>
  <c r="AA162" i="3"/>
  <c r="M164" i="3"/>
  <c r="R227" i="2"/>
  <c r="R221" i="2"/>
  <c r="R225" i="2"/>
  <c r="R224" i="2"/>
  <c r="R222" i="2"/>
  <c r="R228" i="2"/>
  <c r="R219" i="2"/>
  <c r="R231" i="2"/>
  <c r="R165" i="2"/>
  <c r="R335" i="2" s="1"/>
  <c r="R369" i="2" s="1"/>
  <c r="R403" i="2" s="1"/>
  <c r="R145" i="2"/>
  <c r="R162" i="2"/>
  <c r="R332" i="2" s="1"/>
  <c r="R366" i="2" s="1"/>
  <c r="R400" i="2" s="1"/>
  <c r="R149" i="2"/>
  <c r="R138" i="2"/>
  <c r="R156" i="2"/>
  <c r="R326" i="2" s="1"/>
  <c r="R360" i="2" s="1"/>
  <c r="R394" i="2" s="1"/>
  <c r="R161" i="2"/>
  <c r="R331" i="2" s="1"/>
  <c r="R365" i="2" s="1"/>
  <c r="R399" i="2" s="1"/>
  <c r="R140" i="2"/>
  <c r="R230" i="2"/>
  <c r="R217" i="2"/>
  <c r="R223" i="2"/>
  <c r="R220" i="2"/>
  <c r="R235" i="2"/>
  <c r="R229" i="2"/>
  <c r="R209" i="2"/>
  <c r="R206" i="2"/>
  <c r="R215" i="2"/>
  <c r="R169" i="2"/>
  <c r="R339" i="2" s="1"/>
  <c r="R373" i="2" s="1"/>
  <c r="R407" i="2" s="1"/>
  <c r="R151" i="2"/>
  <c r="R166" i="2"/>
  <c r="R336" i="2" s="1"/>
  <c r="R370" i="2" s="1"/>
  <c r="R404" i="2" s="1"/>
  <c r="R153" i="2"/>
  <c r="R152" i="2"/>
  <c r="R144" i="2"/>
  <c r="R150" i="2"/>
  <c r="R139" i="2"/>
  <c r="R213" i="2"/>
  <c r="R232" i="2"/>
  <c r="R208" i="2"/>
  <c r="R207" i="2"/>
  <c r="R172" i="2"/>
  <c r="R212" i="2"/>
  <c r="R210" i="2"/>
  <c r="R233" i="2"/>
  <c r="R164" i="2"/>
  <c r="R334" i="2" s="1"/>
  <c r="R368" i="2" s="1"/>
  <c r="R402" i="2" s="1"/>
  <c r="R160" i="2"/>
  <c r="R330" i="2" s="1"/>
  <c r="R364" i="2" s="1"/>
  <c r="R398" i="2" s="1"/>
  <c r="R163" i="2"/>
  <c r="R333" i="2" s="1"/>
  <c r="R367" i="2" s="1"/>
  <c r="R401" i="2" s="1"/>
  <c r="R148" i="2"/>
  <c r="R168" i="2"/>
  <c r="R338" i="2" s="1"/>
  <c r="R372" i="2" s="1"/>
  <c r="R406" i="2" s="1"/>
  <c r="R147" i="2"/>
  <c r="R167" i="2"/>
  <c r="R337" i="2" s="1"/>
  <c r="R371" i="2" s="1"/>
  <c r="R405" i="2" s="1"/>
  <c r="R155" i="2"/>
  <c r="R234" i="2"/>
  <c r="R216" i="2"/>
  <c r="R226" i="2"/>
  <c r="R214" i="2"/>
  <c r="R236" i="2"/>
  <c r="R237" i="2"/>
  <c r="R218" i="2"/>
  <c r="R211" i="2"/>
  <c r="R146" i="2"/>
  <c r="R154" i="2"/>
  <c r="R143" i="2"/>
  <c r="R158" i="2"/>
  <c r="R328" i="2" s="1"/>
  <c r="R362" i="2" s="1"/>
  <c r="R396" i="2" s="1"/>
  <c r="R159" i="2"/>
  <c r="R329" i="2" s="1"/>
  <c r="R363" i="2" s="1"/>
  <c r="R397" i="2" s="1"/>
  <c r="R141" i="2"/>
  <c r="R157" i="2"/>
  <c r="R327" i="2" s="1"/>
  <c r="R361" i="2" s="1"/>
  <c r="R395" i="2" s="1"/>
  <c r="R142" i="2"/>
  <c r="R70" i="2"/>
  <c r="R240" i="2" s="1"/>
  <c r="R36" i="2"/>
  <c r="M162" i="3"/>
  <c r="J162" i="3" s="1"/>
  <c r="R180" i="2"/>
  <c r="R44" i="2"/>
  <c r="R78" i="2"/>
  <c r="R248" i="2" s="1"/>
  <c r="M158" i="3"/>
  <c r="J158" i="3" s="1"/>
  <c r="R178" i="2"/>
  <c r="R76" i="2"/>
  <c r="R246" i="2" s="1"/>
  <c r="R42" i="2"/>
  <c r="U162" i="3"/>
  <c r="Y162" i="3" s="1"/>
  <c r="Z162" i="3" s="1"/>
  <c r="T160" i="3"/>
  <c r="W160" i="3" s="1"/>
  <c r="X160" i="3" s="1"/>
  <c r="J160" i="3"/>
  <c r="F160" i="3" s="1"/>
  <c r="S15" i="2" s="1"/>
  <c r="M159" i="3"/>
  <c r="R177" i="2"/>
  <c r="R41" i="2"/>
  <c r="R75" i="2"/>
  <c r="R245" i="2" s="1"/>
  <c r="V151" i="3"/>
  <c r="V154" i="3"/>
  <c r="R114" i="2"/>
  <c r="AA158" i="3" s="1"/>
  <c r="R106" i="2"/>
  <c r="AB163" i="3" s="1"/>
  <c r="U159" i="3"/>
  <c r="Y159" i="3" s="1"/>
  <c r="Z159" i="3" s="1"/>
  <c r="G159" i="3"/>
  <c r="R189" i="2"/>
  <c r="R53" i="2"/>
  <c r="R87" i="2"/>
  <c r="R257" i="2" s="1"/>
  <c r="U163" i="3"/>
  <c r="Y163" i="3" s="1"/>
  <c r="Z163" i="3" s="1"/>
  <c r="G163" i="3"/>
  <c r="R186" i="2"/>
  <c r="R50" i="2"/>
  <c r="R84" i="2"/>
  <c r="R254" i="2" s="1"/>
  <c r="V147" i="3"/>
  <c r="R117" i="2"/>
  <c r="AA160" i="3" s="1"/>
  <c r="U160" i="3"/>
  <c r="Y160" i="3" s="1"/>
  <c r="Z160" i="3" s="1"/>
  <c r="R111" i="2" l="1"/>
  <c r="R104" i="2"/>
  <c r="R112" i="2"/>
  <c r="P158" i="3"/>
  <c r="L158" i="3" s="1"/>
  <c r="S8" i="2" s="1"/>
  <c r="F158" i="3"/>
  <c r="S12" i="2" s="1"/>
  <c r="P162" i="3"/>
  <c r="L162" i="3" s="1"/>
  <c r="S10" i="2" s="1"/>
  <c r="F162" i="3"/>
  <c r="S13" i="2" s="1"/>
  <c r="R118" i="2"/>
  <c r="AA163" i="3" s="1"/>
  <c r="AC163" i="3" s="1"/>
  <c r="AD163" i="3" s="1"/>
  <c r="AE163" i="3" s="1"/>
  <c r="R121" i="2"/>
  <c r="T163" i="3"/>
  <c r="W163" i="3" s="1"/>
  <c r="X163" i="3" s="1"/>
  <c r="J163" i="3"/>
  <c r="R109" i="2"/>
  <c r="AB159" i="3" s="1"/>
  <c r="P160" i="3"/>
  <c r="L160" i="3" s="1"/>
  <c r="S9" i="2" s="1"/>
  <c r="R110" i="2"/>
  <c r="R313" i="2"/>
  <c r="R279" i="2"/>
  <c r="R320" i="2"/>
  <c r="R286" i="2"/>
  <c r="R310" i="2"/>
  <c r="R276" i="2"/>
  <c r="R319" i="2"/>
  <c r="R285" i="2"/>
  <c r="AB164" i="3"/>
  <c r="AB161" i="3"/>
  <c r="AB160" i="3"/>
  <c r="AC160" i="3" s="1"/>
  <c r="AD160" i="3" s="1"/>
  <c r="AE160" i="3" s="1"/>
  <c r="P157" i="3"/>
  <c r="L157" i="3" s="1"/>
  <c r="S6" i="2" s="1"/>
  <c r="AA161" i="3"/>
  <c r="J161" i="3"/>
  <c r="F161" i="3" s="1"/>
  <c r="S17" i="2" s="1"/>
  <c r="T161" i="3"/>
  <c r="W161" i="3" s="1"/>
  <c r="X161" i="3" s="1"/>
  <c r="T159" i="3"/>
  <c r="W159" i="3" s="1"/>
  <c r="X159" i="3" s="1"/>
  <c r="J159" i="3"/>
  <c r="F159" i="3" s="1"/>
  <c r="S19" i="2" s="1"/>
  <c r="AA159" i="3"/>
  <c r="R311" i="2"/>
  <c r="R277" i="2"/>
  <c r="R324" i="2"/>
  <c r="R290" i="2"/>
  <c r="R317" i="2"/>
  <c r="R283" i="2"/>
  <c r="R314" i="2"/>
  <c r="R280" i="2"/>
  <c r="R321" i="2"/>
  <c r="R287" i="2"/>
  <c r="M172" i="3"/>
  <c r="S181" i="2"/>
  <c r="S79" i="2"/>
  <c r="S249" i="2" s="1"/>
  <c r="S45" i="2"/>
  <c r="R105" i="2"/>
  <c r="AB156" i="3" s="1"/>
  <c r="AC156" i="3" s="1"/>
  <c r="AD156" i="3" s="1"/>
  <c r="AE156" i="3" s="1"/>
  <c r="T164" i="3"/>
  <c r="W164" i="3" s="1"/>
  <c r="X164" i="3" s="1"/>
  <c r="J164" i="3"/>
  <c r="J156" i="3"/>
  <c r="R316" i="2"/>
  <c r="R282" i="2"/>
  <c r="R322" i="2"/>
  <c r="R288" i="2"/>
  <c r="R315" i="2"/>
  <c r="R281" i="2"/>
  <c r="M169" i="3"/>
  <c r="S185" i="2"/>
  <c r="S83" i="2"/>
  <c r="S253" i="2" s="1"/>
  <c r="S49" i="2"/>
  <c r="AB158" i="3"/>
  <c r="AC158" i="3" s="1"/>
  <c r="AD158" i="3" s="1"/>
  <c r="AE158" i="3" s="1"/>
  <c r="AB162" i="3"/>
  <c r="AC162" i="3" s="1"/>
  <c r="AD162" i="3" s="1"/>
  <c r="AE162" i="3" s="1"/>
  <c r="R312" i="2"/>
  <c r="R278" i="2"/>
  <c r="R325" i="2"/>
  <c r="R291" i="2"/>
  <c r="R318" i="2"/>
  <c r="R284" i="2"/>
  <c r="R309" i="2"/>
  <c r="R275" i="2"/>
  <c r="R323" i="2"/>
  <c r="R289" i="2"/>
  <c r="R308" i="2"/>
  <c r="R274" i="2"/>
  <c r="T162" i="3"/>
  <c r="W162" i="3" s="1"/>
  <c r="X162" i="3" s="1"/>
  <c r="T158" i="3"/>
  <c r="W158" i="3" s="1"/>
  <c r="X158" i="3" s="1"/>
  <c r="R116" i="2"/>
  <c r="AA164" i="3" s="1"/>
  <c r="AC164" i="3" s="1"/>
  <c r="AD164" i="3" s="1"/>
  <c r="AE164" i="3" s="1"/>
  <c r="T156" i="3"/>
  <c r="W156" i="3" s="1"/>
  <c r="X156" i="3" s="1"/>
  <c r="V162" i="3" l="1"/>
  <c r="S113" i="2"/>
  <c r="V158" i="3"/>
  <c r="V157" i="3"/>
  <c r="R357" i="2"/>
  <c r="R391" i="2" s="1"/>
  <c r="R352" i="2"/>
  <c r="R386" i="2" s="1"/>
  <c r="R346" i="2"/>
  <c r="R380" i="2" s="1"/>
  <c r="R353" i="2"/>
  <c r="R387" i="2" s="1"/>
  <c r="R354" i="2"/>
  <c r="R388" i="2" s="1"/>
  <c r="V160" i="3"/>
  <c r="R349" i="2"/>
  <c r="R383" i="2" s="1"/>
  <c r="M173" i="3"/>
  <c r="S189" i="2"/>
  <c r="S87" i="2"/>
  <c r="S257" i="2" s="1"/>
  <c r="S53" i="2"/>
  <c r="M171" i="3"/>
  <c r="S187" i="2"/>
  <c r="S51" i="2"/>
  <c r="S85" i="2"/>
  <c r="R350" i="2"/>
  <c r="R384" i="2" s="1"/>
  <c r="P164" i="3"/>
  <c r="L164" i="3" s="1"/>
  <c r="S2" i="2" s="1"/>
  <c r="R342" i="2"/>
  <c r="R376" i="2" s="1"/>
  <c r="R343" i="2"/>
  <c r="R377" i="2" s="1"/>
  <c r="R359" i="2"/>
  <c r="R393" i="2" s="1"/>
  <c r="P156" i="3"/>
  <c r="L156" i="3" s="1"/>
  <c r="S3" i="2" s="1"/>
  <c r="F156" i="3"/>
  <c r="S18" i="2" s="1"/>
  <c r="S117" i="2"/>
  <c r="AB169" i="3" s="1"/>
  <c r="R356" i="2"/>
  <c r="R390" i="2" s="1"/>
  <c r="F164" i="3"/>
  <c r="S14" i="2" s="1"/>
  <c r="AB172" i="3"/>
  <c r="R348" i="2"/>
  <c r="R382" i="2" s="1"/>
  <c r="R358" i="2"/>
  <c r="R392" i="2" s="1"/>
  <c r="AC159" i="3"/>
  <c r="AD159" i="3" s="1"/>
  <c r="AE159" i="3" s="1"/>
  <c r="R344" i="2"/>
  <c r="R378" i="2" s="1"/>
  <c r="R347" i="2"/>
  <c r="R381" i="2" s="1"/>
  <c r="M168" i="3"/>
  <c r="S183" i="2"/>
  <c r="S47" i="2"/>
  <c r="S115" i="2" s="1"/>
  <c r="S81" i="2"/>
  <c r="S251" i="2" s="1"/>
  <c r="P159" i="3"/>
  <c r="L159" i="3" s="1"/>
  <c r="S7" i="2" s="1"/>
  <c r="P161" i="3"/>
  <c r="L161" i="3" s="1"/>
  <c r="S5" i="2" s="1"/>
  <c r="U173" i="3"/>
  <c r="Y173" i="3" s="1"/>
  <c r="Z173" i="3" s="1"/>
  <c r="G173" i="3"/>
  <c r="S176" i="2"/>
  <c r="S40" i="2"/>
  <c r="S74" i="2"/>
  <c r="S244" i="2" s="1"/>
  <c r="M170" i="3"/>
  <c r="S182" i="2"/>
  <c r="S80" i="2"/>
  <c r="S250" i="2" s="1"/>
  <c r="S46" i="2"/>
  <c r="R355" i="2"/>
  <c r="R389" i="2" s="1"/>
  <c r="R351" i="2"/>
  <c r="R385" i="2" s="1"/>
  <c r="R345" i="2"/>
  <c r="R379" i="2" s="1"/>
  <c r="AC161" i="3"/>
  <c r="AD161" i="3" s="1"/>
  <c r="AE161" i="3" s="1"/>
  <c r="F163" i="3"/>
  <c r="S16" i="2" s="1"/>
  <c r="P163" i="3"/>
  <c r="L163" i="3" s="1"/>
  <c r="S4" i="2" s="1"/>
  <c r="U171" i="3"/>
  <c r="Y171" i="3" s="1"/>
  <c r="Z171" i="3" s="1"/>
  <c r="G171" i="3"/>
  <c r="S180" i="2"/>
  <c r="S78" i="2"/>
  <c r="S248" i="2" s="1"/>
  <c r="S44" i="2"/>
  <c r="U170" i="3"/>
  <c r="Y170" i="3" s="1"/>
  <c r="Z170" i="3" s="1"/>
  <c r="G170" i="3"/>
  <c r="S179" i="2"/>
  <c r="S43" i="2"/>
  <c r="S77" i="2"/>
  <c r="S247" i="2" s="1"/>
  <c r="U169" i="3"/>
  <c r="Y169" i="3" s="1"/>
  <c r="Z169" i="3" s="1"/>
  <c r="G169" i="3"/>
  <c r="S178" i="2"/>
  <c r="S42" i="2"/>
  <c r="S110" i="2" s="1"/>
  <c r="S76" i="2"/>
  <c r="S246" i="2" s="1"/>
  <c r="S108" i="2" l="1"/>
  <c r="S121" i="2"/>
  <c r="S114" i="2"/>
  <c r="V159" i="3"/>
  <c r="J171" i="3"/>
  <c r="F171" i="3" s="1"/>
  <c r="T10" i="2" s="1"/>
  <c r="T171" i="3"/>
  <c r="W171" i="3" s="1"/>
  <c r="X171" i="3" s="1"/>
  <c r="AA169" i="3"/>
  <c r="AC169" i="3" s="1"/>
  <c r="AD169" i="3" s="1"/>
  <c r="AE169" i="3" s="1"/>
  <c r="J169" i="3"/>
  <c r="T169" i="3"/>
  <c r="W169" i="3" s="1"/>
  <c r="X169" i="3" s="1"/>
  <c r="V163" i="3"/>
  <c r="AB168" i="3"/>
  <c r="U166" i="3"/>
  <c r="Y166" i="3" s="1"/>
  <c r="Z166" i="3" s="1"/>
  <c r="G166" i="3"/>
  <c r="S173" i="2"/>
  <c r="S37" i="2"/>
  <c r="S71" i="2"/>
  <c r="S241" i="2" s="1"/>
  <c r="S119" i="2"/>
  <c r="S255" i="2"/>
  <c r="T170" i="3"/>
  <c r="W170" i="3" s="1"/>
  <c r="X170" i="3" s="1"/>
  <c r="J170" i="3"/>
  <c r="F170" i="3" s="1"/>
  <c r="T9" i="2" s="1"/>
  <c r="U165" i="3"/>
  <c r="Y165" i="3" s="1"/>
  <c r="Z165" i="3" s="1"/>
  <c r="G165" i="3"/>
  <c r="S174" i="2"/>
  <c r="S38" i="2"/>
  <c r="S72" i="2"/>
  <c r="S242" i="2" s="1"/>
  <c r="V161" i="3"/>
  <c r="V164" i="3"/>
  <c r="U167" i="3"/>
  <c r="Y167" i="3" s="1"/>
  <c r="Z167" i="3" s="1"/>
  <c r="G167" i="3"/>
  <c r="S175" i="2"/>
  <c r="S73" i="2"/>
  <c r="S243" i="2" s="1"/>
  <c r="S39" i="2"/>
  <c r="M165" i="3"/>
  <c r="S188" i="2"/>
  <c r="S52" i="2"/>
  <c r="S86" i="2"/>
  <c r="S256" i="2" s="1"/>
  <c r="S153" i="2"/>
  <c r="S289" i="2" s="1"/>
  <c r="U172" i="3"/>
  <c r="Y172" i="3" s="1"/>
  <c r="Z172" i="3" s="1"/>
  <c r="G172" i="3"/>
  <c r="S230" i="2"/>
  <c r="S222" i="2"/>
  <c r="S206" i="2"/>
  <c r="S211" i="2"/>
  <c r="S220" i="2"/>
  <c r="S228" i="2"/>
  <c r="S226" i="2"/>
  <c r="S215" i="2"/>
  <c r="S162" i="2"/>
  <c r="S332" i="2" s="1"/>
  <c r="S366" i="2" s="1"/>
  <c r="S400" i="2" s="1"/>
  <c r="S143" i="2"/>
  <c r="S164" i="2"/>
  <c r="S334" i="2" s="1"/>
  <c r="S368" i="2" s="1"/>
  <c r="S402" i="2" s="1"/>
  <c r="S141" i="2"/>
  <c r="S157" i="2"/>
  <c r="S327" i="2" s="1"/>
  <c r="S361" i="2" s="1"/>
  <c r="S395" i="2" s="1"/>
  <c r="S165" i="2"/>
  <c r="S335" i="2" s="1"/>
  <c r="S369" i="2" s="1"/>
  <c r="S403" i="2" s="1"/>
  <c r="S148" i="2"/>
  <c r="S167" i="2"/>
  <c r="S337" i="2" s="1"/>
  <c r="S371" i="2" s="1"/>
  <c r="S405" i="2" s="1"/>
  <c r="S237" i="2"/>
  <c r="S233" i="2"/>
  <c r="S221" i="2"/>
  <c r="S323" i="2" s="1"/>
  <c r="S357" i="2" s="1"/>
  <c r="S391" i="2" s="1"/>
  <c r="S210" i="2"/>
  <c r="S172" i="2"/>
  <c r="S209" i="2"/>
  <c r="S219" i="2"/>
  <c r="S214" i="2"/>
  <c r="S145" i="2"/>
  <c r="S144" i="2"/>
  <c r="S142" i="2"/>
  <c r="S161" i="2"/>
  <c r="S331" i="2" s="1"/>
  <c r="S365" i="2" s="1"/>
  <c r="S399" i="2" s="1"/>
  <c r="S147" i="2"/>
  <c r="S138" i="2"/>
  <c r="S155" i="2"/>
  <c r="S225" i="2"/>
  <c r="S227" i="2"/>
  <c r="S231" i="2"/>
  <c r="S235" i="2"/>
  <c r="S208" i="2"/>
  <c r="S224" i="2"/>
  <c r="S216" i="2"/>
  <c r="S218" i="2"/>
  <c r="S207" i="2"/>
  <c r="S146" i="2"/>
  <c r="S140" i="2"/>
  <c r="S163" i="2"/>
  <c r="S333" i="2" s="1"/>
  <c r="S367" i="2" s="1"/>
  <c r="S401" i="2" s="1"/>
  <c r="S154" i="2"/>
  <c r="S158" i="2"/>
  <c r="S328" i="2" s="1"/>
  <c r="S362" i="2" s="1"/>
  <c r="S396" i="2" s="1"/>
  <c r="S159" i="2"/>
  <c r="S329" i="2" s="1"/>
  <c r="S363" i="2" s="1"/>
  <c r="S397" i="2" s="1"/>
  <c r="S151" i="2"/>
  <c r="S169" i="2"/>
  <c r="S339" i="2" s="1"/>
  <c r="S373" i="2" s="1"/>
  <c r="S407" i="2" s="1"/>
  <c r="S212" i="2"/>
  <c r="S217" i="2"/>
  <c r="S223" i="2"/>
  <c r="S213" i="2"/>
  <c r="S232" i="2"/>
  <c r="S236" i="2"/>
  <c r="S234" i="2"/>
  <c r="S229" i="2"/>
  <c r="S166" i="2"/>
  <c r="S336" i="2" s="1"/>
  <c r="S370" i="2" s="1"/>
  <c r="S404" i="2" s="1"/>
  <c r="S139" i="2"/>
  <c r="S152" i="2"/>
  <c r="S149" i="2"/>
  <c r="S156" i="2"/>
  <c r="S326" i="2" s="1"/>
  <c r="S360" i="2" s="1"/>
  <c r="S394" i="2" s="1"/>
  <c r="S150" i="2"/>
  <c r="S168" i="2"/>
  <c r="S338" i="2" s="1"/>
  <c r="S372" i="2" s="1"/>
  <c r="S406" i="2" s="1"/>
  <c r="S160" i="2"/>
  <c r="S330" i="2" s="1"/>
  <c r="S364" i="2" s="1"/>
  <c r="S398" i="2" s="1"/>
  <c r="S36" i="2"/>
  <c r="S70" i="2"/>
  <c r="S240" i="2" s="1"/>
  <c r="M166" i="3"/>
  <c r="S186" i="2"/>
  <c r="S84" i="2"/>
  <c r="S254" i="2" s="1"/>
  <c r="S50" i="2"/>
  <c r="S111" i="2"/>
  <c r="AA170" i="3" s="1"/>
  <c r="S112" i="2"/>
  <c r="AA171" i="3" s="1"/>
  <c r="AB170" i="3"/>
  <c r="J173" i="3"/>
  <c r="AA173" i="3"/>
  <c r="T173" i="3"/>
  <c r="W173" i="3" s="1"/>
  <c r="X173" i="3" s="1"/>
  <c r="U168" i="3"/>
  <c r="Y168" i="3" s="1"/>
  <c r="Z168" i="3" s="1"/>
  <c r="G168" i="3"/>
  <c r="S177" i="2"/>
  <c r="S41" i="2"/>
  <c r="S75" i="2"/>
  <c r="S245" i="2" s="1"/>
  <c r="M167" i="3"/>
  <c r="S184" i="2"/>
  <c r="S48" i="2"/>
  <c r="S82" i="2"/>
  <c r="S252" i="2" s="1"/>
  <c r="V156" i="3"/>
  <c r="AB171" i="3"/>
  <c r="AB173" i="3"/>
  <c r="AC171" i="3" l="1"/>
  <c r="AD171" i="3" s="1"/>
  <c r="AE171" i="3" s="1"/>
  <c r="S118" i="2"/>
  <c r="S107" i="2"/>
  <c r="S106" i="2"/>
  <c r="AC170" i="3"/>
  <c r="AD170" i="3" s="1"/>
  <c r="AE170" i="3" s="1"/>
  <c r="G181" i="3"/>
  <c r="T180" i="2"/>
  <c r="T44" i="2"/>
  <c r="T78" i="2"/>
  <c r="T248" i="2" s="1"/>
  <c r="S104" i="2"/>
  <c r="S316" i="2"/>
  <c r="S282" i="2"/>
  <c r="S317" i="2"/>
  <c r="S351" i="2" s="1"/>
  <c r="S385" i="2" s="1"/>
  <c r="S283" i="2"/>
  <c r="S315" i="2"/>
  <c r="S281" i="2"/>
  <c r="M180" i="3"/>
  <c r="T179" i="2"/>
  <c r="T43" i="2"/>
  <c r="T111" i="2" s="1"/>
  <c r="T77" i="2"/>
  <c r="T247" i="2" s="1"/>
  <c r="T168" i="3"/>
  <c r="W168" i="3" s="1"/>
  <c r="X168" i="3" s="1"/>
  <c r="J168" i="3"/>
  <c r="F173" i="3"/>
  <c r="T6" i="2" s="1"/>
  <c r="P173" i="3"/>
  <c r="L173" i="3" s="1"/>
  <c r="T19" i="2" s="1"/>
  <c r="S116" i="2"/>
  <c r="AB167" i="3" s="1"/>
  <c r="S109" i="2"/>
  <c r="AA168" i="3" s="1"/>
  <c r="AC168" i="3" s="1"/>
  <c r="AD168" i="3" s="1"/>
  <c r="AE168" i="3" s="1"/>
  <c r="S319" i="2"/>
  <c r="S285" i="2"/>
  <c r="S324" i="2"/>
  <c r="S290" i="2"/>
  <c r="S311" i="2"/>
  <c r="S277" i="2"/>
  <c r="AA172" i="3"/>
  <c r="AC172" i="3" s="1"/>
  <c r="AD172" i="3" s="1"/>
  <c r="AE172" i="3" s="1"/>
  <c r="J172" i="3"/>
  <c r="F172" i="3" s="1"/>
  <c r="T2" i="2" s="1"/>
  <c r="T172" i="3"/>
  <c r="W172" i="3" s="1"/>
  <c r="X172" i="3" s="1"/>
  <c r="S120" i="2"/>
  <c r="AB165" i="3" s="1"/>
  <c r="P170" i="3"/>
  <c r="L170" i="3" s="1"/>
  <c r="T12" i="2" s="1"/>
  <c r="T166" i="3"/>
  <c r="W166" i="3" s="1"/>
  <c r="X166" i="3" s="1"/>
  <c r="J166" i="3"/>
  <c r="F166" i="3" s="1"/>
  <c r="T3" i="2" s="1"/>
  <c r="AC173" i="3"/>
  <c r="AD173" i="3" s="1"/>
  <c r="AE173" i="3" s="1"/>
  <c r="AB166" i="3"/>
  <c r="S322" i="2"/>
  <c r="S288" i="2"/>
  <c r="S321" i="2"/>
  <c r="S287" i="2"/>
  <c r="S325" i="2"/>
  <c r="S291" i="2"/>
  <c r="S312" i="2"/>
  <c r="S278" i="2"/>
  <c r="S318" i="2"/>
  <c r="S284" i="2"/>
  <c r="AA165" i="3"/>
  <c r="T165" i="3"/>
  <c r="W165" i="3" s="1"/>
  <c r="X165" i="3" s="1"/>
  <c r="J165" i="3"/>
  <c r="F165" i="3" s="1"/>
  <c r="T4" i="2" s="1"/>
  <c r="F169" i="3"/>
  <c r="T8" i="2" s="1"/>
  <c r="P169" i="3"/>
  <c r="L169" i="3" s="1"/>
  <c r="T15" i="2" s="1"/>
  <c r="S320" i="2"/>
  <c r="S286" i="2"/>
  <c r="S309" i="2"/>
  <c r="S275" i="2"/>
  <c r="S310" i="2"/>
  <c r="S276" i="2"/>
  <c r="S308" i="2"/>
  <c r="S274" i="2"/>
  <c r="S314" i="2"/>
  <c r="S280" i="2"/>
  <c r="S313" i="2"/>
  <c r="S279" i="2"/>
  <c r="AA167" i="3"/>
  <c r="J167" i="3"/>
  <c r="F167" i="3" s="1"/>
  <c r="T5" i="2" s="1"/>
  <c r="T167" i="3"/>
  <c r="W167" i="3" s="1"/>
  <c r="X167" i="3" s="1"/>
  <c r="S105" i="2"/>
  <c r="AA166" i="3" s="1"/>
  <c r="P171" i="3"/>
  <c r="L171" i="3" s="1"/>
  <c r="T17" i="2" s="1"/>
  <c r="V170" i="3" l="1"/>
  <c r="S349" i="2"/>
  <c r="S383" i="2" s="1"/>
  <c r="S350" i="2"/>
  <c r="S384" i="2" s="1"/>
  <c r="S345" i="2"/>
  <c r="S379" i="2" s="1"/>
  <c r="S353" i="2"/>
  <c r="S387" i="2" s="1"/>
  <c r="V173" i="3"/>
  <c r="AB180" i="3"/>
  <c r="AC166" i="3"/>
  <c r="AD166" i="3" s="1"/>
  <c r="AE166" i="3" s="1"/>
  <c r="AC167" i="3"/>
  <c r="AD167" i="3" s="1"/>
  <c r="AE167" i="3" s="1"/>
  <c r="S348" i="2"/>
  <c r="S382" i="2" s="1"/>
  <c r="S344" i="2"/>
  <c r="S378" i="2" s="1"/>
  <c r="S354" i="2"/>
  <c r="S388" i="2" s="1"/>
  <c r="V171" i="3"/>
  <c r="V169" i="3"/>
  <c r="M178" i="3"/>
  <c r="T219" i="2"/>
  <c r="T223" i="2"/>
  <c r="T220" i="2"/>
  <c r="T226" i="2"/>
  <c r="T224" i="2"/>
  <c r="T233" i="2"/>
  <c r="T207" i="2"/>
  <c r="T211" i="2"/>
  <c r="T148" i="2"/>
  <c r="T149" i="2"/>
  <c r="T158" i="2"/>
  <c r="T328" i="2" s="1"/>
  <c r="T362" i="2" s="1"/>
  <c r="T396" i="2" s="1"/>
  <c r="T160" i="2"/>
  <c r="T330" i="2" s="1"/>
  <c r="T364" i="2" s="1"/>
  <c r="T398" i="2" s="1"/>
  <c r="T147" i="2"/>
  <c r="T163" i="2"/>
  <c r="T333" i="2" s="1"/>
  <c r="T367" i="2" s="1"/>
  <c r="T401" i="2" s="1"/>
  <c r="T169" i="2"/>
  <c r="T339" i="2" s="1"/>
  <c r="T373" i="2" s="1"/>
  <c r="T407" i="2" s="1"/>
  <c r="T164" i="2"/>
  <c r="T334" i="2" s="1"/>
  <c r="T368" i="2" s="1"/>
  <c r="T402" i="2" s="1"/>
  <c r="T165" i="2"/>
  <c r="T335" i="2" s="1"/>
  <c r="T369" i="2" s="1"/>
  <c r="T403" i="2" s="1"/>
  <c r="T209" i="2"/>
  <c r="T221" i="2"/>
  <c r="T218" i="2"/>
  <c r="T210" i="2"/>
  <c r="T215" i="2"/>
  <c r="T231" i="2"/>
  <c r="T222" i="2"/>
  <c r="T227" i="2"/>
  <c r="T157" i="2"/>
  <c r="T327" i="2" s="1"/>
  <c r="T361" i="2" s="1"/>
  <c r="T395" i="2" s="1"/>
  <c r="T142" i="2"/>
  <c r="T153" i="2"/>
  <c r="T161" i="2"/>
  <c r="T331" i="2" s="1"/>
  <c r="T365" i="2" s="1"/>
  <c r="T399" i="2" s="1"/>
  <c r="T154" i="2"/>
  <c r="T162" i="2"/>
  <c r="T332" i="2" s="1"/>
  <c r="T366" i="2" s="1"/>
  <c r="T400" i="2" s="1"/>
  <c r="T159" i="2"/>
  <c r="T329" i="2" s="1"/>
  <c r="T363" i="2" s="1"/>
  <c r="T397" i="2" s="1"/>
  <c r="T235" i="2"/>
  <c r="T229" i="2"/>
  <c r="T228" i="2"/>
  <c r="T216" i="2"/>
  <c r="T213" i="2"/>
  <c r="T208" i="2"/>
  <c r="T232" i="2"/>
  <c r="T217" i="2"/>
  <c r="T172" i="2"/>
  <c r="T143" i="2"/>
  <c r="T166" i="2"/>
  <c r="T336" i="2" s="1"/>
  <c r="T370" i="2" s="1"/>
  <c r="T404" i="2" s="1"/>
  <c r="T141" i="2"/>
  <c r="T138" i="2"/>
  <c r="T144" i="2"/>
  <c r="T139" i="2"/>
  <c r="T168" i="2"/>
  <c r="T338" i="2" s="1"/>
  <c r="T372" i="2" s="1"/>
  <c r="T406" i="2" s="1"/>
  <c r="T155" i="2"/>
  <c r="T230" i="2"/>
  <c r="T206" i="2"/>
  <c r="T214" i="2"/>
  <c r="T225" i="2"/>
  <c r="T237" i="2"/>
  <c r="T212" i="2"/>
  <c r="T236" i="2"/>
  <c r="T234" i="2"/>
  <c r="T156" i="2"/>
  <c r="T326" i="2" s="1"/>
  <c r="T360" i="2" s="1"/>
  <c r="T394" i="2" s="1"/>
  <c r="T146" i="2"/>
  <c r="T167" i="2"/>
  <c r="T337" i="2" s="1"/>
  <c r="T371" i="2" s="1"/>
  <c r="T405" i="2" s="1"/>
  <c r="T140" i="2"/>
  <c r="T150" i="2"/>
  <c r="T152" i="2"/>
  <c r="T151" i="2"/>
  <c r="T145" i="2"/>
  <c r="T70" i="2"/>
  <c r="T240" i="2" s="1"/>
  <c r="T36" i="2"/>
  <c r="M181" i="3"/>
  <c r="T175" i="2"/>
  <c r="T39" i="2"/>
  <c r="T73" i="2"/>
  <c r="T243" i="2" s="1"/>
  <c r="U182" i="3"/>
  <c r="Y182" i="3" s="1"/>
  <c r="Z182" i="3" s="1"/>
  <c r="G182" i="3"/>
  <c r="T185" i="2"/>
  <c r="T83" i="2"/>
  <c r="T253" i="2" s="1"/>
  <c r="T49" i="2"/>
  <c r="S358" i="2"/>
  <c r="S392" i="2" s="1"/>
  <c r="T112" i="2"/>
  <c r="U180" i="3"/>
  <c r="Y180" i="3" s="1"/>
  <c r="Z180" i="3" s="1"/>
  <c r="G180" i="3"/>
  <c r="T187" i="2"/>
  <c r="T51" i="2"/>
  <c r="T85" i="2"/>
  <c r="T255" i="2" s="1"/>
  <c r="P165" i="3"/>
  <c r="L165" i="3" s="1"/>
  <c r="T18" i="2" s="1"/>
  <c r="S352" i="2"/>
  <c r="S386" i="2" s="1"/>
  <c r="S359" i="2"/>
  <c r="S393" i="2" s="1"/>
  <c r="S356" i="2"/>
  <c r="S390" i="2" s="1"/>
  <c r="P166" i="3"/>
  <c r="L166" i="3" s="1"/>
  <c r="T16" i="2" s="1"/>
  <c r="P167" i="3"/>
  <c r="L167" i="3" s="1"/>
  <c r="T14" i="2" s="1"/>
  <c r="S347" i="2"/>
  <c r="S381" i="2" s="1"/>
  <c r="S342" i="2"/>
  <c r="S376" i="2" s="1"/>
  <c r="S343" i="2"/>
  <c r="S377" i="2" s="1"/>
  <c r="M174" i="3"/>
  <c r="T178" i="2"/>
  <c r="T42" i="2"/>
  <c r="T76" i="2"/>
  <c r="T246" i="2" s="1"/>
  <c r="AC165" i="3"/>
  <c r="AD165" i="3" s="1"/>
  <c r="AE165" i="3" s="1"/>
  <c r="S346" i="2"/>
  <c r="S380" i="2" s="1"/>
  <c r="S355" i="2"/>
  <c r="S389" i="2" s="1"/>
  <c r="F168" i="3"/>
  <c r="T7" i="2" s="1"/>
  <c r="U176" i="3" s="1"/>
  <c r="Y176" i="3" s="1"/>
  <c r="Z176" i="3" s="1"/>
  <c r="P168" i="3"/>
  <c r="L168" i="3" s="1"/>
  <c r="T13" i="2" s="1"/>
  <c r="M175" i="3"/>
  <c r="T174" i="2"/>
  <c r="T72" i="2"/>
  <c r="T242" i="2" s="1"/>
  <c r="T38" i="2"/>
  <c r="M182" i="3"/>
  <c r="T173" i="2"/>
  <c r="T71" i="2"/>
  <c r="T241" i="2" s="1"/>
  <c r="T37" i="2"/>
  <c r="U178" i="3"/>
  <c r="Y178" i="3" s="1"/>
  <c r="Z178" i="3" s="1"/>
  <c r="G178" i="3"/>
  <c r="T189" i="2"/>
  <c r="T87" i="2"/>
  <c r="T257" i="2" s="1"/>
  <c r="T53" i="2"/>
  <c r="T181" i="3"/>
  <c r="W181" i="3" s="1"/>
  <c r="X181" i="3" s="1"/>
  <c r="J181" i="3"/>
  <c r="F181" i="3" s="1"/>
  <c r="U10" i="2" s="1"/>
  <c r="AA181" i="3"/>
  <c r="G176" i="3"/>
  <c r="T182" i="2"/>
  <c r="T80" i="2"/>
  <c r="T250" i="2" s="1"/>
  <c r="T46" i="2"/>
  <c r="P172" i="3"/>
  <c r="L172" i="3" s="1"/>
  <c r="T11" i="2" s="1"/>
  <c r="M177" i="3"/>
  <c r="T176" i="2"/>
  <c r="T40" i="2"/>
  <c r="T74" i="2"/>
  <c r="T244" i="2" s="1"/>
  <c r="U181" i="3"/>
  <c r="Y181" i="3" s="1"/>
  <c r="Z181" i="3" s="1"/>
  <c r="V172" i="3" l="1"/>
  <c r="T107" i="2"/>
  <c r="T106" i="2"/>
  <c r="T104" i="2"/>
  <c r="T105" i="2"/>
  <c r="V166" i="3"/>
  <c r="T114" i="2"/>
  <c r="M188" i="3"/>
  <c r="U180" i="2"/>
  <c r="U78" i="2"/>
  <c r="U248" i="2" s="1"/>
  <c r="U44" i="2"/>
  <c r="U174" i="3"/>
  <c r="Y174" i="3" s="1"/>
  <c r="Z174" i="3" s="1"/>
  <c r="G174" i="3"/>
  <c r="T184" i="2"/>
  <c r="T82" i="2"/>
  <c r="T252" i="2" s="1"/>
  <c r="T48" i="2"/>
  <c r="T322" i="2"/>
  <c r="T288" i="2"/>
  <c r="T316" i="2"/>
  <c r="T350" i="2" s="1"/>
  <c r="T384" i="2" s="1"/>
  <c r="T282" i="2"/>
  <c r="T309" i="2"/>
  <c r="T275" i="2"/>
  <c r="T312" i="2"/>
  <c r="T346" i="2" s="1"/>
  <c r="T380" i="2" s="1"/>
  <c r="T278" i="2"/>
  <c r="T178" i="3"/>
  <c r="W178" i="3" s="1"/>
  <c r="X178" i="3" s="1"/>
  <c r="J178" i="3"/>
  <c r="F178" i="3" s="1"/>
  <c r="U19" i="2" s="1"/>
  <c r="M176" i="3"/>
  <c r="J176" i="3" s="1"/>
  <c r="T177" i="2"/>
  <c r="T75" i="2"/>
  <c r="T245" i="2" s="1"/>
  <c r="T41" i="2"/>
  <c r="T121" i="2"/>
  <c r="AA178" i="3" s="1"/>
  <c r="AB182" i="3"/>
  <c r="AB175" i="3"/>
  <c r="T110" i="2"/>
  <c r="T119" i="2"/>
  <c r="T320" i="2"/>
  <c r="T286" i="2"/>
  <c r="T314" i="2"/>
  <c r="T280" i="2"/>
  <c r="T313" i="2"/>
  <c r="T279" i="2"/>
  <c r="T324" i="2"/>
  <c r="T290" i="2"/>
  <c r="T319" i="2"/>
  <c r="T285" i="2"/>
  <c r="U177" i="3"/>
  <c r="Y177" i="3" s="1"/>
  <c r="Z177" i="3" s="1"/>
  <c r="G177" i="3"/>
  <c r="T183" i="2"/>
  <c r="T47" i="2"/>
  <c r="T81" i="2"/>
  <c r="T251" i="2" s="1"/>
  <c r="U179" i="3"/>
  <c r="Y179" i="3" s="1"/>
  <c r="Z179" i="3" s="1"/>
  <c r="G179" i="3"/>
  <c r="T186" i="2"/>
  <c r="T84" i="2"/>
  <c r="T254" i="2" s="1"/>
  <c r="T50" i="2"/>
  <c r="V165" i="3"/>
  <c r="T182" i="3"/>
  <c r="W182" i="3" s="1"/>
  <c r="X182" i="3" s="1"/>
  <c r="J182" i="3"/>
  <c r="F182" i="3" s="1"/>
  <c r="U15" i="2" s="1"/>
  <c r="T315" i="2"/>
  <c r="T281" i="2"/>
  <c r="T310" i="2"/>
  <c r="T276" i="2"/>
  <c r="T325" i="2"/>
  <c r="T291" i="2"/>
  <c r="T308" i="2"/>
  <c r="T274" i="2"/>
  <c r="T317" i="2"/>
  <c r="T283" i="2"/>
  <c r="T318" i="2"/>
  <c r="T284" i="2"/>
  <c r="T108" i="2"/>
  <c r="AB177" i="3" s="1"/>
  <c r="U175" i="3"/>
  <c r="Y175" i="3" s="1"/>
  <c r="Z175" i="3" s="1"/>
  <c r="G175" i="3"/>
  <c r="T181" i="2"/>
  <c r="T45" i="2"/>
  <c r="T79" i="2"/>
  <c r="T249" i="2" s="1"/>
  <c r="AA176" i="3"/>
  <c r="T176" i="3"/>
  <c r="W176" i="3" s="1"/>
  <c r="X176" i="3" s="1"/>
  <c r="P181" i="3"/>
  <c r="L181" i="3" s="1"/>
  <c r="U5" i="2" s="1"/>
  <c r="V168" i="3"/>
  <c r="AB174" i="3"/>
  <c r="V167" i="3"/>
  <c r="M179" i="3"/>
  <c r="T188" i="2"/>
  <c r="T52" i="2"/>
  <c r="T86" i="2"/>
  <c r="T256" i="2" s="1"/>
  <c r="AA180" i="3"/>
  <c r="AC180" i="3" s="1"/>
  <c r="AD180" i="3" s="1"/>
  <c r="AE180" i="3" s="1"/>
  <c r="T180" i="3"/>
  <c r="W180" i="3" s="1"/>
  <c r="X180" i="3" s="1"/>
  <c r="J180" i="3"/>
  <c r="F180" i="3" s="1"/>
  <c r="U17" i="2" s="1"/>
  <c r="T117" i="2"/>
  <c r="AA182" i="3" s="1"/>
  <c r="AC182" i="3" s="1"/>
  <c r="AD182" i="3" s="1"/>
  <c r="AE182" i="3" s="1"/>
  <c r="AB181" i="3"/>
  <c r="AC181" i="3" s="1"/>
  <c r="AD181" i="3" s="1"/>
  <c r="AE181" i="3" s="1"/>
  <c r="T321" i="2"/>
  <c r="T287" i="2"/>
  <c r="T311" i="2"/>
  <c r="T277" i="2"/>
  <c r="T323" i="2"/>
  <c r="T289" i="2"/>
  <c r="AB178" i="3"/>
  <c r="T109" i="2" l="1"/>
  <c r="U112" i="2"/>
  <c r="V181" i="3"/>
  <c r="T353" i="2"/>
  <c r="T387" i="2" s="1"/>
  <c r="T347" i="2"/>
  <c r="T381" i="2" s="1"/>
  <c r="T354" i="2"/>
  <c r="T388" i="2" s="1"/>
  <c r="AC178" i="3"/>
  <c r="AD178" i="3" s="1"/>
  <c r="AE178" i="3" s="1"/>
  <c r="T116" i="2"/>
  <c r="AB188" i="3"/>
  <c r="T352" i="2"/>
  <c r="T386" i="2" s="1"/>
  <c r="T342" i="2"/>
  <c r="T376" i="2" s="1"/>
  <c r="T344" i="2"/>
  <c r="T378" i="2" s="1"/>
  <c r="M187" i="3"/>
  <c r="U185" i="2"/>
  <c r="U49" i="2"/>
  <c r="U83" i="2"/>
  <c r="U253" i="2" s="1"/>
  <c r="T345" i="2"/>
  <c r="T379" i="2" s="1"/>
  <c r="M183" i="3"/>
  <c r="U175" i="2"/>
  <c r="U39" i="2"/>
  <c r="U107" i="2" s="1"/>
  <c r="U73" i="2"/>
  <c r="U243" i="2" s="1"/>
  <c r="J175" i="3"/>
  <c r="T175" i="3"/>
  <c r="W175" i="3" s="1"/>
  <c r="X175" i="3" s="1"/>
  <c r="T118" i="2"/>
  <c r="J177" i="3"/>
  <c r="F177" i="3" s="1"/>
  <c r="U13" i="2" s="1"/>
  <c r="T177" i="3"/>
  <c r="W177" i="3" s="1"/>
  <c r="X177" i="3" s="1"/>
  <c r="M191" i="3"/>
  <c r="U187" i="2"/>
  <c r="U51" i="2"/>
  <c r="U85" i="2"/>
  <c r="P178" i="3"/>
  <c r="L178" i="3" s="1"/>
  <c r="U2" i="2" s="1"/>
  <c r="T120" i="2"/>
  <c r="AB179" i="3" s="1"/>
  <c r="T113" i="2"/>
  <c r="AA175" i="3" s="1"/>
  <c r="AC175" i="3" s="1"/>
  <c r="AD175" i="3" s="1"/>
  <c r="AE175" i="3" s="1"/>
  <c r="T351" i="2"/>
  <c r="T385" i="2" s="1"/>
  <c r="T359" i="2"/>
  <c r="T393" i="2" s="1"/>
  <c r="T349" i="2"/>
  <c r="T383" i="2" s="1"/>
  <c r="T115" i="2"/>
  <c r="AA177" i="3" s="1"/>
  <c r="AC177" i="3" s="1"/>
  <c r="AD177" i="3" s="1"/>
  <c r="AE177" i="3" s="1"/>
  <c r="T358" i="2"/>
  <c r="T392" i="2" s="1"/>
  <c r="T348" i="2"/>
  <c r="T382" i="2" s="1"/>
  <c r="AB176" i="3"/>
  <c r="AC176" i="3" s="1"/>
  <c r="AD176" i="3" s="1"/>
  <c r="AE176" i="3" s="1"/>
  <c r="T343" i="2"/>
  <c r="T377" i="2" s="1"/>
  <c r="T356" i="2"/>
  <c r="T390" i="2" s="1"/>
  <c r="J174" i="3"/>
  <c r="F174" i="3" s="1"/>
  <c r="U14" i="2" s="1"/>
  <c r="T174" i="3"/>
  <c r="W174" i="3" s="1"/>
  <c r="X174" i="3" s="1"/>
  <c r="AA174" i="3"/>
  <c r="AC174" i="3" s="1"/>
  <c r="AD174" i="3" s="1"/>
  <c r="AE174" i="3" s="1"/>
  <c r="T357" i="2"/>
  <c r="T391" i="2" s="1"/>
  <c r="T355" i="2"/>
  <c r="T389" i="2" s="1"/>
  <c r="P180" i="3"/>
  <c r="L180" i="3" s="1"/>
  <c r="U9" i="2" s="1"/>
  <c r="F176" i="3"/>
  <c r="U12" i="2" s="1"/>
  <c r="P176" i="3"/>
  <c r="L176" i="3" s="1"/>
  <c r="U7" i="2" s="1"/>
  <c r="P182" i="3"/>
  <c r="L182" i="3" s="1"/>
  <c r="U3" i="2" s="1"/>
  <c r="J179" i="3"/>
  <c r="AA179" i="3"/>
  <c r="T179" i="3"/>
  <c r="W179" i="3" s="1"/>
  <c r="X179" i="3" s="1"/>
  <c r="M190" i="3"/>
  <c r="U189" i="2"/>
  <c r="U87" i="2"/>
  <c r="U257" i="2" s="1"/>
  <c r="U53" i="2"/>
  <c r="U121" i="2" l="1"/>
  <c r="V178" i="3"/>
  <c r="V180" i="3"/>
  <c r="V182" i="3"/>
  <c r="AC179" i="3"/>
  <c r="AD179" i="3" s="1"/>
  <c r="AE179" i="3" s="1"/>
  <c r="M189" i="3"/>
  <c r="U184" i="2"/>
  <c r="U82" i="2"/>
  <c r="U252" i="2" s="1"/>
  <c r="U48" i="2"/>
  <c r="M185" i="3"/>
  <c r="U183" i="2"/>
  <c r="U81" i="2"/>
  <c r="U251" i="2" s="1"/>
  <c r="U47" i="2"/>
  <c r="U190" i="3"/>
  <c r="Y190" i="3" s="1"/>
  <c r="Z190" i="3" s="1"/>
  <c r="G190" i="3"/>
  <c r="U173" i="2"/>
  <c r="U37" i="2"/>
  <c r="U105" i="2" s="1"/>
  <c r="U71" i="2"/>
  <c r="U241" i="2" s="1"/>
  <c r="V176" i="3"/>
  <c r="U183" i="3"/>
  <c r="Y183" i="3" s="1"/>
  <c r="Z183" i="3" s="1"/>
  <c r="G183" i="3"/>
  <c r="U179" i="2"/>
  <c r="U43" i="2"/>
  <c r="U77" i="2"/>
  <c r="U247" i="2" s="1"/>
  <c r="U119" i="2"/>
  <c r="U255" i="2"/>
  <c r="AB183" i="3"/>
  <c r="AB190" i="3"/>
  <c r="F179" i="3"/>
  <c r="U16" i="2" s="1"/>
  <c r="P179" i="3"/>
  <c r="L179" i="3" s="1"/>
  <c r="U18" i="2" s="1"/>
  <c r="U187" i="3"/>
  <c r="Y187" i="3" s="1"/>
  <c r="Z187" i="3" s="1"/>
  <c r="G187" i="3"/>
  <c r="U177" i="2"/>
  <c r="U75" i="2"/>
  <c r="U245" i="2" s="1"/>
  <c r="U41" i="2"/>
  <c r="U117" i="2"/>
  <c r="M184" i="3"/>
  <c r="U182" i="2"/>
  <c r="U46" i="2"/>
  <c r="U80" i="2"/>
  <c r="U250" i="2" s="1"/>
  <c r="P174" i="3"/>
  <c r="L174" i="3" s="1"/>
  <c r="U8" i="2" s="1"/>
  <c r="U184" i="3"/>
  <c r="Y184" i="3" s="1"/>
  <c r="Z184" i="3" s="1"/>
  <c r="G184" i="3"/>
  <c r="U232" i="2"/>
  <c r="U212" i="2"/>
  <c r="U218" i="2"/>
  <c r="U225" i="2"/>
  <c r="U228" i="2"/>
  <c r="U224" i="2"/>
  <c r="U215" i="2"/>
  <c r="U237" i="2"/>
  <c r="U163" i="2"/>
  <c r="U333" i="2" s="1"/>
  <c r="U367" i="2" s="1"/>
  <c r="U401" i="2" s="1"/>
  <c r="U168" i="2"/>
  <c r="U338" i="2" s="1"/>
  <c r="U372" i="2" s="1"/>
  <c r="U406" i="2" s="1"/>
  <c r="U164" i="2"/>
  <c r="U334" i="2" s="1"/>
  <c r="U368" i="2" s="1"/>
  <c r="U402" i="2" s="1"/>
  <c r="U155" i="2"/>
  <c r="U149" i="2"/>
  <c r="U156" i="2"/>
  <c r="U326" i="2" s="1"/>
  <c r="U360" i="2" s="1"/>
  <c r="U394" i="2" s="1"/>
  <c r="U141" i="2"/>
  <c r="U143" i="2"/>
  <c r="U208" i="2"/>
  <c r="U221" i="2"/>
  <c r="U235" i="2"/>
  <c r="U219" i="2"/>
  <c r="U207" i="2"/>
  <c r="U230" i="2"/>
  <c r="U209" i="2"/>
  <c r="U210" i="2"/>
  <c r="U213" i="2"/>
  <c r="U165" i="2"/>
  <c r="U335" i="2" s="1"/>
  <c r="U369" i="2" s="1"/>
  <c r="U403" i="2" s="1"/>
  <c r="U152" i="2"/>
  <c r="U150" i="2"/>
  <c r="U154" i="2"/>
  <c r="U138" i="2"/>
  <c r="U159" i="2"/>
  <c r="U329" i="2" s="1"/>
  <c r="U363" i="2" s="1"/>
  <c r="U397" i="2" s="1"/>
  <c r="U161" i="2"/>
  <c r="U331" i="2" s="1"/>
  <c r="U365" i="2" s="1"/>
  <c r="U399" i="2" s="1"/>
  <c r="U231" i="2"/>
  <c r="U229" i="2"/>
  <c r="U220" i="2"/>
  <c r="U226" i="2"/>
  <c r="U233" i="2"/>
  <c r="U236" i="2"/>
  <c r="U211" i="2"/>
  <c r="U234" i="2"/>
  <c r="U169" i="2"/>
  <c r="U339" i="2" s="1"/>
  <c r="U373" i="2" s="1"/>
  <c r="U407" i="2" s="1"/>
  <c r="U151" i="2"/>
  <c r="U153" i="2"/>
  <c r="U148" i="2"/>
  <c r="U145" i="2"/>
  <c r="U162" i="2"/>
  <c r="U332" i="2" s="1"/>
  <c r="U366" i="2" s="1"/>
  <c r="U400" i="2" s="1"/>
  <c r="U157" i="2"/>
  <c r="U327" i="2" s="1"/>
  <c r="U361" i="2" s="1"/>
  <c r="U395" i="2" s="1"/>
  <c r="U142" i="2"/>
  <c r="U172" i="2"/>
  <c r="U206" i="2"/>
  <c r="U217" i="2"/>
  <c r="U227" i="2"/>
  <c r="U214" i="2"/>
  <c r="U216" i="2"/>
  <c r="U222" i="2"/>
  <c r="U223" i="2"/>
  <c r="U166" i="2"/>
  <c r="U336" i="2" s="1"/>
  <c r="U370" i="2" s="1"/>
  <c r="U404" i="2" s="1"/>
  <c r="U158" i="2"/>
  <c r="U328" i="2" s="1"/>
  <c r="U362" i="2" s="1"/>
  <c r="U396" i="2" s="1"/>
  <c r="U144" i="2"/>
  <c r="U147" i="2"/>
  <c r="U160" i="2"/>
  <c r="U330" i="2" s="1"/>
  <c r="U364" i="2" s="1"/>
  <c r="U398" i="2" s="1"/>
  <c r="U139" i="2"/>
  <c r="U146" i="2"/>
  <c r="U140" i="2"/>
  <c r="U167" i="2"/>
  <c r="U337" i="2" s="1"/>
  <c r="U371" i="2" s="1"/>
  <c r="U405" i="2" s="1"/>
  <c r="U36" i="2"/>
  <c r="U70" i="2"/>
  <c r="U240" i="2" s="1"/>
  <c r="AB191" i="3"/>
  <c r="P177" i="3"/>
  <c r="L177" i="3" s="1"/>
  <c r="U6" i="2" s="1"/>
  <c r="F175" i="3"/>
  <c r="U11" i="2" s="1"/>
  <c r="P175" i="3"/>
  <c r="L175" i="3" s="1"/>
  <c r="U4" i="2" s="1"/>
  <c r="AB187" i="3"/>
  <c r="U116" i="2" l="1"/>
  <c r="V175" i="3"/>
  <c r="U114" i="2"/>
  <c r="U109" i="2"/>
  <c r="U316" i="2"/>
  <c r="U282" i="2"/>
  <c r="U185" i="3"/>
  <c r="Y185" i="3" s="1"/>
  <c r="Z185" i="3" s="1"/>
  <c r="G185" i="3"/>
  <c r="U174" i="2"/>
  <c r="U72" i="2"/>
  <c r="U242" i="2" s="1"/>
  <c r="U38" i="2"/>
  <c r="U310" i="2"/>
  <c r="U276" i="2"/>
  <c r="U317" i="2"/>
  <c r="U351" i="2" s="1"/>
  <c r="U385" i="2" s="1"/>
  <c r="U283" i="2"/>
  <c r="U312" i="2"/>
  <c r="U278" i="2"/>
  <c r="U318" i="2"/>
  <c r="U352" i="2" s="1"/>
  <c r="U386" i="2" s="1"/>
  <c r="U284" i="2"/>
  <c r="U320" i="2"/>
  <c r="U286" i="2"/>
  <c r="U313" i="2"/>
  <c r="U347" i="2" s="1"/>
  <c r="U381" i="2" s="1"/>
  <c r="U279" i="2"/>
  <c r="U325" i="2"/>
  <c r="U291" i="2"/>
  <c r="T184" i="3"/>
  <c r="W184" i="3" s="1"/>
  <c r="X184" i="3" s="1"/>
  <c r="J184" i="3"/>
  <c r="F184" i="3" s="1"/>
  <c r="V2" i="2" s="1"/>
  <c r="T187" i="3"/>
  <c r="W187" i="3" s="1"/>
  <c r="X187" i="3" s="1"/>
  <c r="J187" i="3"/>
  <c r="F187" i="3" s="1"/>
  <c r="V7" i="2" s="1"/>
  <c r="AA187" i="3"/>
  <c r="AC187" i="3" s="1"/>
  <c r="AD187" i="3" s="1"/>
  <c r="AE187" i="3" s="1"/>
  <c r="U189" i="3"/>
  <c r="Y189" i="3" s="1"/>
  <c r="Z189" i="3" s="1"/>
  <c r="G189" i="3"/>
  <c r="U186" i="2"/>
  <c r="U50" i="2"/>
  <c r="U84" i="2"/>
  <c r="U254" i="2" s="1"/>
  <c r="J183" i="3"/>
  <c r="T183" i="3"/>
  <c r="W183" i="3" s="1"/>
  <c r="X183" i="3" s="1"/>
  <c r="U115" i="2"/>
  <c r="U323" i="2"/>
  <c r="U289" i="2"/>
  <c r="U322" i="2"/>
  <c r="U288" i="2"/>
  <c r="U311" i="2"/>
  <c r="U277" i="2"/>
  <c r="M186" i="3"/>
  <c r="U181" i="2"/>
  <c r="U79" i="2"/>
  <c r="U249" i="2" s="1"/>
  <c r="U45" i="2"/>
  <c r="U314" i="2"/>
  <c r="U280" i="2"/>
  <c r="V177" i="3"/>
  <c r="U104" i="2"/>
  <c r="AA184" i="3" s="1"/>
  <c r="U309" i="2"/>
  <c r="U275" i="2"/>
  <c r="U321" i="2"/>
  <c r="U287" i="2"/>
  <c r="U308" i="2"/>
  <c r="U274" i="2"/>
  <c r="V174" i="3"/>
  <c r="V179" i="3"/>
  <c r="U111" i="2"/>
  <c r="AA183" i="3" s="1"/>
  <c r="AC183" i="3" s="1"/>
  <c r="AD183" i="3" s="1"/>
  <c r="AE183" i="3" s="1"/>
  <c r="J190" i="3"/>
  <c r="F190" i="3" s="1"/>
  <c r="V3" i="2" s="1"/>
  <c r="AA190" i="3"/>
  <c r="AC190" i="3" s="1"/>
  <c r="AD190" i="3" s="1"/>
  <c r="AE190" i="3" s="1"/>
  <c r="T190" i="3"/>
  <c r="W190" i="3" s="1"/>
  <c r="X190" i="3" s="1"/>
  <c r="U191" i="3"/>
  <c r="Y191" i="3" s="1"/>
  <c r="Z191" i="3" s="1"/>
  <c r="G191" i="3"/>
  <c r="U176" i="2"/>
  <c r="U74" i="2"/>
  <c r="U244" i="2" s="1"/>
  <c r="U40" i="2"/>
  <c r="U108" i="2" s="1"/>
  <c r="U315" i="2"/>
  <c r="U281" i="2"/>
  <c r="U324" i="2"/>
  <c r="U290" i="2"/>
  <c r="U319" i="2"/>
  <c r="U285" i="2"/>
  <c r="U188" i="3"/>
  <c r="Y188" i="3" s="1"/>
  <c r="Z188" i="3" s="1"/>
  <c r="G188" i="3"/>
  <c r="U178" i="2"/>
  <c r="U76" i="2"/>
  <c r="U246" i="2" s="1"/>
  <c r="U42" i="2"/>
  <c r="AB184" i="3"/>
  <c r="U186" i="3"/>
  <c r="Y186" i="3" s="1"/>
  <c r="Z186" i="3" s="1"/>
  <c r="G186" i="3"/>
  <c r="U188" i="2"/>
  <c r="U86" i="2"/>
  <c r="U256" i="2" s="1"/>
  <c r="U52" i="2"/>
  <c r="AB185" i="3"/>
  <c r="AB189" i="3"/>
  <c r="U343" i="2" l="1"/>
  <c r="U377" i="2" s="1"/>
  <c r="U349" i="2"/>
  <c r="U383" i="2" s="1"/>
  <c r="U342" i="2"/>
  <c r="U376" i="2" s="1"/>
  <c r="U348" i="2"/>
  <c r="U382" i="2" s="1"/>
  <c r="U356" i="2"/>
  <c r="U390" i="2" s="1"/>
  <c r="U350" i="2"/>
  <c r="U384" i="2" s="1"/>
  <c r="U358" i="2"/>
  <c r="U392" i="2" s="1"/>
  <c r="U118" i="2"/>
  <c r="U120" i="2"/>
  <c r="AC184" i="3"/>
  <c r="AD184" i="3" s="1"/>
  <c r="AE184" i="3" s="1"/>
  <c r="U113" i="2"/>
  <c r="AB186" i="3" s="1"/>
  <c r="T188" i="3"/>
  <c r="W188" i="3" s="1"/>
  <c r="X188" i="3" s="1"/>
  <c r="J188" i="3"/>
  <c r="F188" i="3" s="1"/>
  <c r="V8" i="2" s="1"/>
  <c r="U355" i="2"/>
  <c r="U389" i="2" s="1"/>
  <c r="U345" i="2"/>
  <c r="U379" i="2" s="1"/>
  <c r="U357" i="2"/>
  <c r="U391" i="2" s="1"/>
  <c r="F183" i="3"/>
  <c r="V9" i="2" s="1"/>
  <c r="P183" i="3"/>
  <c r="L183" i="3" s="1"/>
  <c r="V5" i="2" s="1"/>
  <c r="P184" i="3"/>
  <c r="L184" i="3" s="1"/>
  <c r="V12" i="2" s="1"/>
  <c r="U359" i="2"/>
  <c r="U393" i="2" s="1"/>
  <c r="U354" i="2"/>
  <c r="U388" i="2" s="1"/>
  <c r="U346" i="2"/>
  <c r="U380" i="2" s="1"/>
  <c r="U344" i="2"/>
  <c r="U378" i="2" s="1"/>
  <c r="T185" i="3"/>
  <c r="W185" i="3" s="1"/>
  <c r="X185" i="3" s="1"/>
  <c r="J185" i="3"/>
  <c r="F185" i="3" s="1"/>
  <c r="V4" i="2" s="1"/>
  <c r="U110" i="2"/>
  <c r="AA188" i="3" s="1"/>
  <c r="AC188" i="3" s="1"/>
  <c r="AD188" i="3" s="1"/>
  <c r="AE188" i="3" s="1"/>
  <c r="P190" i="3"/>
  <c r="L190" i="3" s="1"/>
  <c r="V19" i="2" s="1"/>
  <c r="AA189" i="3"/>
  <c r="AC189" i="3" s="1"/>
  <c r="AD189" i="3" s="1"/>
  <c r="AE189" i="3" s="1"/>
  <c r="T189" i="3"/>
  <c r="W189" i="3" s="1"/>
  <c r="X189" i="3" s="1"/>
  <c r="J189" i="3"/>
  <c r="P187" i="3"/>
  <c r="L187" i="3" s="1"/>
  <c r="V15" i="2" s="1"/>
  <c r="U106" i="2"/>
  <c r="AA185" i="3" s="1"/>
  <c r="AC185" i="3" s="1"/>
  <c r="AD185" i="3" s="1"/>
  <c r="AE185" i="3" s="1"/>
  <c r="T186" i="3"/>
  <c r="W186" i="3" s="1"/>
  <c r="X186" i="3" s="1"/>
  <c r="J186" i="3"/>
  <c r="F186" i="3" s="1"/>
  <c r="V18" i="2" s="1"/>
  <c r="AA186" i="3"/>
  <c r="M193" i="3"/>
  <c r="V173" i="2"/>
  <c r="V71" i="2"/>
  <c r="V241" i="2" s="1"/>
  <c r="V37" i="2"/>
  <c r="U353" i="2"/>
  <c r="U387" i="2" s="1"/>
  <c r="AA191" i="3"/>
  <c r="AC191" i="3" s="1"/>
  <c r="AD191" i="3" s="1"/>
  <c r="AE191" i="3" s="1"/>
  <c r="T191" i="3"/>
  <c r="W191" i="3" s="1"/>
  <c r="X191" i="3" s="1"/>
  <c r="J191" i="3"/>
  <c r="F191" i="3" s="1"/>
  <c r="V6" i="2" s="1"/>
  <c r="M195" i="3"/>
  <c r="V177" i="2"/>
  <c r="V41" i="2"/>
  <c r="V75" i="2"/>
  <c r="V245" i="2" s="1"/>
  <c r="V143" i="2"/>
  <c r="V279" i="2" s="1"/>
  <c r="M200" i="3"/>
  <c r="V145" i="2"/>
  <c r="V236" i="2"/>
  <c r="V237" i="2"/>
  <c r="V228" i="2"/>
  <c r="V234" i="2"/>
  <c r="V232" i="2"/>
  <c r="V209" i="2"/>
  <c r="V217" i="2"/>
  <c r="V213" i="2"/>
  <c r="V162" i="2"/>
  <c r="V332" i="2" s="1"/>
  <c r="V366" i="2" s="1"/>
  <c r="V400" i="2" s="1"/>
  <c r="V148" i="2"/>
  <c r="V168" i="2"/>
  <c r="V338" i="2" s="1"/>
  <c r="V372" i="2" s="1"/>
  <c r="V406" i="2" s="1"/>
  <c r="V169" i="2"/>
  <c r="V339" i="2" s="1"/>
  <c r="V373" i="2" s="1"/>
  <c r="V407" i="2" s="1"/>
  <c r="V165" i="2"/>
  <c r="V335" i="2" s="1"/>
  <c r="V369" i="2" s="1"/>
  <c r="V403" i="2" s="1"/>
  <c r="V149" i="2"/>
  <c r="V157" i="2"/>
  <c r="V327" i="2" s="1"/>
  <c r="V361" i="2" s="1"/>
  <c r="V395" i="2" s="1"/>
  <c r="V144" i="2"/>
  <c r="V218" i="2"/>
  <c r="V224" i="2"/>
  <c r="V172" i="2"/>
  <c r="V233" i="2"/>
  <c r="V212" i="2"/>
  <c r="V229" i="2"/>
  <c r="V222" i="2"/>
  <c r="V214" i="2"/>
  <c r="V161" i="2"/>
  <c r="V331" i="2" s="1"/>
  <c r="V365" i="2" s="1"/>
  <c r="V399" i="2" s="1"/>
  <c r="V140" i="2"/>
  <c r="V167" i="2"/>
  <c r="V337" i="2" s="1"/>
  <c r="V371" i="2" s="1"/>
  <c r="V405" i="2" s="1"/>
  <c r="V154" i="2"/>
  <c r="V146" i="2"/>
  <c r="V141" i="2"/>
  <c r="V153" i="2"/>
  <c r="V230" i="2"/>
  <c r="V227" i="2"/>
  <c r="V231" i="2"/>
  <c r="V219" i="2"/>
  <c r="V225" i="2"/>
  <c r="V220" i="2"/>
  <c r="V226" i="2"/>
  <c r="V206" i="2"/>
  <c r="V208" i="2"/>
  <c r="V142" i="2"/>
  <c r="V139" i="2"/>
  <c r="V159" i="2"/>
  <c r="V329" i="2" s="1"/>
  <c r="V363" i="2" s="1"/>
  <c r="V397" i="2" s="1"/>
  <c r="V151" i="2"/>
  <c r="V138" i="2"/>
  <c r="V155" i="2"/>
  <c r="V156" i="2"/>
  <c r="V326" i="2" s="1"/>
  <c r="V360" i="2" s="1"/>
  <c r="V394" i="2" s="1"/>
  <c r="V216" i="2"/>
  <c r="V223" i="2"/>
  <c r="V207" i="2"/>
  <c r="V211" i="2"/>
  <c r="V313" i="2" s="1"/>
  <c r="V347" i="2" s="1"/>
  <c r="V381" i="2" s="1"/>
  <c r="V235" i="2"/>
  <c r="V215" i="2"/>
  <c r="V210" i="2"/>
  <c r="V221" i="2"/>
  <c r="V164" i="2"/>
  <c r="V334" i="2" s="1"/>
  <c r="V368" i="2" s="1"/>
  <c r="V402" i="2" s="1"/>
  <c r="V166" i="2"/>
  <c r="V336" i="2" s="1"/>
  <c r="V370" i="2" s="1"/>
  <c r="V404" i="2" s="1"/>
  <c r="V150" i="2"/>
  <c r="V160" i="2"/>
  <c r="V330" i="2" s="1"/>
  <c r="V364" i="2" s="1"/>
  <c r="V398" i="2" s="1"/>
  <c r="V152" i="2"/>
  <c r="V163" i="2"/>
  <c r="V333" i="2" s="1"/>
  <c r="V367" i="2" s="1"/>
  <c r="V401" i="2" s="1"/>
  <c r="V147" i="2"/>
  <c r="V158" i="2"/>
  <c r="V328" i="2" s="1"/>
  <c r="V362" i="2" s="1"/>
  <c r="V396" i="2" s="1"/>
  <c r="V36" i="2"/>
  <c r="V70" i="2"/>
  <c r="V240" i="2" s="1"/>
  <c r="AC186" i="3" l="1"/>
  <c r="AD186" i="3" s="1"/>
  <c r="AE186" i="3" s="1"/>
  <c r="V184" i="3"/>
  <c r="V190" i="3"/>
  <c r="M196" i="3"/>
  <c r="V174" i="2"/>
  <c r="V38" i="2"/>
  <c r="V72" i="2"/>
  <c r="V242" i="2" s="1"/>
  <c r="M194" i="3"/>
  <c r="V188" i="2"/>
  <c r="V86" i="2"/>
  <c r="V256" i="2" s="1"/>
  <c r="V52" i="2"/>
  <c r="V317" i="2"/>
  <c r="V283" i="2"/>
  <c r="V312" i="2"/>
  <c r="V278" i="2"/>
  <c r="V316" i="2"/>
  <c r="V282" i="2"/>
  <c r="V104" i="2"/>
  <c r="AB200" i="3" s="1"/>
  <c r="V322" i="2"/>
  <c r="V356" i="2" s="1"/>
  <c r="V390" i="2" s="1"/>
  <c r="V288" i="2"/>
  <c r="V321" i="2"/>
  <c r="V287" i="2"/>
  <c r="V324" i="2"/>
  <c r="V358" i="2" s="1"/>
  <c r="V392" i="2" s="1"/>
  <c r="V290" i="2"/>
  <c r="V314" i="2"/>
  <c r="V280" i="2"/>
  <c r="V315" i="2"/>
  <c r="V349" i="2" s="1"/>
  <c r="V383" i="2" s="1"/>
  <c r="V281" i="2"/>
  <c r="V109" i="2"/>
  <c r="P191" i="3"/>
  <c r="L191" i="3" s="1"/>
  <c r="V17" i="2" s="1"/>
  <c r="V105" i="2"/>
  <c r="V183" i="3"/>
  <c r="V323" i="2"/>
  <c r="V289" i="2"/>
  <c r="V187" i="3"/>
  <c r="U200" i="3"/>
  <c r="Y200" i="3" s="1"/>
  <c r="Z200" i="3" s="1"/>
  <c r="G200" i="3"/>
  <c r="V175" i="2"/>
  <c r="V73" i="2"/>
  <c r="V243" i="2" s="1"/>
  <c r="V39" i="2"/>
  <c r="V320" i="2"/>
  <c r="V286" i="2"/>
  <c r="V325" i="2"/>
  <c r="V291" i="2"/>
  <c r="V311" i="2"/>
  <c r="V277" i="2"/>
  <c r="V319" i="2"/>
  <c r="V285" i="2"/>
  <c r="V318" i="2"/>
  <c r="V284" i="2"/>
  <c r="AB195" i="3"/>
  <c r="P186" i="3"/>
  <c r="L186" i="3" s="1"/>
  <c r="V11" i="2" s="1"/>
  <c r="U197" i="3"/>
  <c r="Y197" i="3" s="1"/>
  <c r="Z197" i="3" s="1"/>
  <c r="G197" i="3"/>
  <c r="V185" i="2"/>
  <c r="V49" i="2"/>
  <c r="V83" i="2"/>
  <c r="V253" i="2" s="1"/>
  <c r="U193" i="3"/>
  <c r="Y193" i="3" s="1"/>
  <c r="Z193" i="3" s="1"/>
  <c r="G193" i="3"/>
  <c r="V182" i="2"/>
  <c r="V80" i="2"/>
  <c r="V250" i="2" s="1"/>
  <c r="V46" i="2"/>
  <c r="M192" i="3"/>
  <c r="V179" i="2"/>
  <c r="V43" i="2"/>
  <c r="V111" i="2" s="1"/>
  <c r="V77" i="2"/>
  <c r="V247" i="2" s="1"/>
  <c r="P188" i="3"/>
  <c r="L188" i="3" s="1"/>
  <c r="V10" i="2" s="1"/>
  <c r="V309" i="2"/>
  <c r="V275" i="2"/>
  <c r="V310" i="2"/>
  <c r="V276" i="2"/>
  <c r="V308" i="2"/>
  <c r="V274" i="2"/>
  <c r="M197" i="3"/>
  <c r="V176" i="2"/>
  <c r="V40" i="2"/>
  <c r="V74" i="2"/>
  <c r="V244" i="2" s="1"/>
  <c r="AB193" i="3"/>
  <c r="F189" i="3"/>
  <c r="V16" i="2" s="1"/>
  <c r="P189" i="3"/>
  <c r="L189" i="3" s="1"/>
  <c r="V14" i="2" s="1"/>
  <c r="U196" i="3"/>
  <c r="Y196" i="3" s="1"/>
  <c r="Z196" i="3" s="1"/>
  <c r="G196" i="3"/>
  <c r="V189" i="2"/>
  <c r="V87" i="2"/>
  <c r="V257" i="2" s="1"/>
  <c r="V53" i="2"/>
  <c r="P185" i="3"/>
  <c r="L185" i="3" s="1"/>
  <c r="V13" i="2" s="1"/>
  <c r="V185" i="3"/>
  <c r="M198" i="3"/>
  <c r="V178" i="2"/>
  <c r="V76" i="2"/>
  <c r="V246" i="2" s="1"/>
  <c r="V42" i="2"/>
  <c r="V120" i="2" l="1"/>
  <c r="V357" i="2"/>
  <c r="V391" i="2" s="1"/>
  <c r="V348" i="2"/>
  <c r="V382" i="2" s="1"/>
  <c r="V355" i="2"/>
  <c r="V389" i="2" s="1"/>
  <c r="V108" i="2"/>
  <c r="V342" i="2"/>
  <c r="V376" i="2" s="1"/>
  <c r="V107" i="2"/>
  <c r="V110" i="2"/>
  <c r="AB198" i="3" s="1"/>
  <c r="V189" i="3"/>
  <c r="V191" i="3"/>
  <c r="AB192" i="3"/>
  <c r="V121" i="2"/>
  <c r="AA196" i="3" s="1"/>
  <c r="V344" i="2"/>
  <c r="V378" i="2" s="1"/>
  <c r="U194" i="3"/>
  <c r="Y194" i="3" s="1"/>
  <c r="Z194" i="3" s="1"/>
  <c r="G194" i="3"/>
  <c r="V183" i="2"/>
  <c r="V47" i="2"/>
  <c r="V81" i="2"/>
  <c r="V251" i="2" s="1"/>
  <c r="T196" i="3"/>
  <c r="W196" i="3" s="1"/>
  <c r="X196" i="3" s="1"/>
  <c r="J196" i="3"/>
  <c r="F196" i="3" s="1"/>
  <c r="W19" i="2" s="1"/>
  <c r="M199" i="3"/>
  <c r="V186" i="2"/>
  <c r="V84" i="2"/>
  <c r="V254" i="2" s="1"/>
  <c r="V50" i="2"/>
  <c r="V188" i="3"/>
  <c r="V117" i="2"/>
  <c r="V186" i="3"/>
  <c r="V352" i="2"/>
  <c r="V386" i="2" s="1"/>
  <c r="V345" i="2"/>
  <c r="V379" i="2" s="1"/>
  <c r="V354" i="2"/>
  <c r="V388" i="2" s="1"/>
  <c r="J200" i="3"/>
  <c r="T200" i="3"/>
  <c r="W200" i="3" s="1"/>
  <c r="X200" i="3" s="1"/>
  <c r="AA200" i="3"/>
  <c r="AC200" i="3" s="1"/>
  <c r="AD200" i="3" s="1"/>
  <c r="AE200" i="3" s="1"/>
  <c r="AB197" i="3"/>
  <c r="U192" i="3"/>
  <c r="Y192" i="3" s="1"/>
  <c r="Z192" i="3" s="1"/>
  <c r="G192" i="3"/>
  <c r="V180" i="2"/>
  <c r="V78" i="2"/>
  <c r="V248" i="2" s="1"/>
  <c r="V44" i="2"/>
  <c r="T193" i="3"/>
  <c r="W193" i="3" s="1"/>
  <c r="X193" i="3" s="1"/>
  <c r="J193" i="3"/>
  <c r="F193" i="3" s="1"/>
  <c r="W12" i="2" s="1"/>
  <c r="U199" i="3"/>
  <c r="Y199" i="3" s="1"/>
  <c r="Z199" i="3" s="1"/>
  <c r="G199" i="3"/>
  <c r="V181" i="2"/>
  <c r="V45" i="2"/>
  <c r="V79" i="2"/>
  <c r="V249" i="2" s="1"/>
  <c r="U198" i="3"/>
  <c r="Y198" i="3" s="1"/>
  <c r="Z198" i="3" s="1"/>
  <c r="G198" i="3"/>
  <c r="V187" i="2"/>
  <c r="V51" i="2"/>
  <c r="V85" i="2"/>
  <c r="V255" i="2" s="1"/>
  <c r="V346" i="2"/>
  <c r="V380" i="2" s="1"/>
  <c r="V106" i="2"/>
  <c r="V343" i="2"/>
  <c r="V377" i="2" s="1"/>
  <c r="V114" i="2"/>
  <c r="AA193" i="3" s="1"/>
  <c r="AC193" i="3" s="1"/>
  <c r="AD193" i="3" s="1"/>
  <c r="AE193" i="3" s="1"/>
  <c r="T197" i="3"/>
  <c r="W197" i="3" s="1"/>
  <c r="X197" i="3" s="1"/>
  <c r="AA197" i="3"/>
  <c r="AC197" i="3" s="1"/>
  <c r="AD197" i="3" s="1"/>
  <c r="AE197" i="3" s="1"/>
  <c r="J197" i="3"/>
  <c r="V353" i="2"/>
  <c r="V387" i="2" s="1"/>
  <c r="V359" i="2"/>
  <c r="V393" i="2" s="1"/>
  <c r="U195" i="3"/>
  <c r="Y195" i="3" s="1"/>
  <c r="Z195" i="3" s="1"/>
  <c r="G195" i="3"/>
  <c r="V184" i="2"/>
  <c r="V82" i="2"/>
  <c r="V252" i="2" s="1"/>
  <c r="V48" i="2"/>
  <c r="V116" i="2" s="1"/>
  <c r="V350" i="2"/>
  <c r="V384" i="2" s="1"/>
  <c r="V351" i="2"/>
  <c r="V385" i="2" s="1"/>
  <c r="AB194" i="3"/>
  <c r="AB196" i="3"/>
  <c r="V112" i="2" l="1"/>
  <c r="V118" i="2"/>
  <c r="V119" i="2"/>
  <c r="V113" i="2"/>
  <c r="V115" i="2"/>
  <c r="F197" i="3"/>
  <c r="W15" i="2" s="1"/>
  <c r="P197" i="3"/>
  <c r="J192" i="3"/>
  <c r="T192" i="3"/>
  <c r="W192" i="3" s="1"/>
  <c r="X192" i="3" s="1"/>
  <c r="AA192" i="3"/>
  <c r="AC192" i="3" s="1"/>
  <c r="AD192" i="3" s="1"/>
  <c r="AE192" i="3" s="1"/>
  <c r="P196" i="3"/>
  <c r="L196" i="3" s="1"/>
  <c r="W4" i="2" s="1"/>
  <c r="M201" i="3"/>
  <c r="W182" i="2"/>
  <c r="W46" i="2"/>
  <c r="W80" i="2"/>
  <c r="W250" i="2" s="1"/>
  <c r="AA198" i="3"/>
  <c r="AC198" i="3" s="1"/>
  <c r="AD198" i="3" s="1"/>
  <c r="AE198" i="3" s="1"/>
  <c r="J198" i="3"/>
  <c r="F198" i="3" s="1"/>
  <c r="W17" i="2" s="1"/>
  <c r="T198" i="3"/>
  <c r="W198" i="3" s="1"/>
  <c r="X198" i="3" s="1"/>
  <c r="P193" i="3"/>
  <c r="L193" i="3" s="1"/>
  <c r="W3" i="2" s="1"/>
  <c r="AB199" i="3"/>
  <c r="AC196" i="3"/>
  <c r="AD196" i="3" s="1"/>
  <c r="AE196" i="3" s="1"/>
  <c r="AA194" i="3"/>
  <c r="AC194" i="3" s="1"/>
  <c r="AD194" i="3" s="1"/>
  <c r="AE194" i="3" s="1"/>
  <c r="J194" i="3"/>
  <c r="F194" i="3" s="1"/>
  <c r="W13" i="2" s="1"/>
  <c r="T194" i="3"/>
  <c r="W194" i="3" s="1"/>
  <c r="X194" i="3" s="1"/>
  <c r="J195" i="3"/>
  <c r="T195" i="3"/>
  <c r="W195" i="3" s="1"/>
  <c r="X195" i="3" s="1"/>
  <c r="AA195" i="3"/>
  <c r="AC195" i="3" s="1"/>
  <c r="AD195" i="3" s="1"/>
  <c r="AE195" i="3" s="1"/>
  <c r="T199" i="3"/>
  <c r="W199" i="3" s="1"/>
  <c r="X199" i="3" s="1"/>
  <c r="AA199" i="3"/>
  <c r="J199" i="3"/>
  <c r="F199" i="3" s="1"/>
  <c r="W11" i="2" s="1"/>
  <c r="F200" i="3"/>
  <c r="W5" i="2" s="1"/>
  <c r="P200" i="3"/>
  <c r="L200" i="3" s="1"/>
  <c r="W2" i="2" s="1"/>
  <c r="M205" i="3"/>
  <c r="W189" i="2"/>
  <c r="W53" i="2"/>
  <c r="W87" i="2"/>
  <c r="W257" i="2" s="1"/>
  <c r="V200" i="3" l="1"/>
  <c r="W114" i="2"/>
  <c r="W121" i="2"/>
  <c r="AB205" i="3" s="1"/>
  <c r="V193" i="3"/>
  <c r="M209" i="3"/>
  <c r="W187" i="2"/>
  <c r="W51" i="2"/>
  <c r="W85" i="2"/>
  <c r="W255" i="2" s="1"/>
  <c r="M207" i="3"/>
  <c r="W183" i="2"/>
  <c r="W47" i="2"/>
  <c r="W81" i="2"/>
  <c r="W251" i="2" s="1"/>
  <c r="W156" i="2"/>
  <c r="W326" i="2" s="1"/>
  <c r="W360" i="2" s="1"/>
  <c r="W394" i="2" s="1"/>
  <c r="G203" i="3"/>
  <c r="W212" i="2"/>
  <c r="W237" i="2"/>
  <c r="W224" i="2"/>
  <c r="W228" i="2"/>
  <c r="W208" i="2"/>
  <c r="W216" i="2"/>
  <c r="W214" i="2"/>
  <c r="W226" i="2"/>
  <c r="W230" i="2"/>
  <c r="W146" i="2"/>
  <c r="W155" i="2"/>
  <c r="W161" i="2"/>
  <c r="W331" i="2" s="1"/>
  <c r="W365" i="2" s="1"/>
  <c r="W399" i="2" s="1"/>
  <c r="W149" i="2"/>
  <c r="W164" i="2"/>
  <c r="W334" i="2" s="1"/>
  <c r="W368" i="2" s="1"/>
  <c r="W402" i="2" s="1"/>
  <c r="W151" i="2"/>
  <c r="W163" i="2"/>
  <c r="W333" i="2" s="1"/>
  <c r="W367" i="2" s="1"/>
  <c r="W401" i="2" s="1"/>
  <c r="W169" i="2"/>
  <c r="W339" i="2" s="1"/>
  <c r="W373" i="2" s="1"/>
  <c r="W407" i="2" s="1"/>
  <c r="W153" i="2"/>
  <c r="W209" i="2"/>
  <c r="W213" i="2"/>
  <c r="W235" i="2"/>
  <c r="W236" i="2"/>
  <c r="W218" i="2"/>
  <c r="W219" i="2"/>
  <c r="W206" i="2"/>
  <c r="W215" i="2"/>
  <c r="W162" i="2"/>
  <c r="W332" i="2" s="1"/>
  <c r="W366" i="2" s="1"/>
  <c r="W400" i="2" s="1"/>
  <c r="W139" i="2"/>
  <c r="W158" i="2"/>
  <c r="W328" i="2" s="1"/>
  <c r="W362" i="2" s="1"/>
  <c r="W396" i="2" s="1"/>
  <c r="W160" i="2"/>
  <c r="W330" i="2" s="1"/>
  <c r="W364" i="2" s="1"/>
  <c r="W398" i="2" s="1"/>
  <c r="W138" i="2"/>
  <c r="W165" i="2"/>
  <c r="W335" i="2" s="1"/>
  <c r="W369" i="2" s="1"/>
  <c r="W403" i="2" s="1"/>
  <c r="W154" i="2"/>
  <c r="W220" i="2"/>
  <c r="W232" i="2"/>
  <c r="W227" i="2"/>
  <c r="W223" i="2"/>
  <c r="W211" i="2"/>
  <c r="W217" i="2"/>
  <c r="W172" i="2"/>
  <c r="W231" i="2"/>
  <c r="W140" i="2"/>
  <c r="W145" i="2"/>
  <c r="W159" i="2"/>
  <c r="W329" i="2" s="1"/>
  <c r="W363" i="2" s="1"/>
  <c r="W397" i="2" s="1"/>
  <c r="W147" i="2"/>
  <c r="W148" i="2"/>
  <c r="W144" i="2"/>
  <c r="W168" i="2"/>
  <c r="W338" i="2" s="1"/>
  <c r="W372" i="2" s="1"/>
  <c r="W406" i="2" s="1"/>
  <c r="W142" i="2"/>
  <c r="W210" i="2"/>
  <c r="W225" i="2"/>
  <c r="W233" i="2"/>
  <c r="W222" i="2"/>
  <c r="W221" i="2"/>
  <c r="W234" i="2"/>
  <c r="W229" i="2"/>
  <c r="W207" i="2"/>
  <c r="W157" i="2"/>
  <c r="W327" i="2" s="1"/>
  <c r="W361" i="2" s="1"/>
  <c r="W395" i="2" s="1"/>
  <c r="W167" i="2"/>
  <c r="W337" i="2" s="1"/>
  <c r="W371" i="2" s="1"/>
  <c r="W405" i="2" s="1"/>
  <c r="W141" i="2"/>
  <c r="W143" i="2"/>
  <c r="W166" i="2"/>
  <c r="W336" i="2" s="1"/>
  <c r="W370" i="2" s="1"/>
  <c r="W404" i="2" s="1"/>
  <c r="W152" i="2"/>
  <c r="W150" i="2"/>
  <c r="W36" i="2"/>
  <c r="W70" i="2"/>
  <c r="W240" i="2" s="1"/>
  <c r="AC199" i="3"/>
  <c r="AD199" i="3" s="1"/>
  <c r="AE199" i="3" s="1"/>
  <c r="F195" i="3"/>
  <c r="W14" i="2" s="1"/>
  <c r="P195" i="3"/>
  <c r="L195" i="3" s="1"/>
  <c r="W7" i="2" s="1"/>
  <c r="U202" i="3"/>
  <c r="Y202" i="3" s="1"/>
  <c r="Z202" i="3" s="1"/>
  <c r="G202" i="3"/>
  <c r="W173" i="2"/>
  <c r="W71" i="2"/>
  <c r="W241" i="2" s="1"/>
  <c r="W37" i="2"/>
  <c r="AB201" i="3"/>
  <c r="M202" i="3"/>
  <c r="W175" i="2"/>
  <c r="W73" i="2"/>
  <c r="W243" i="2" s="1"/>
  <c r="W39" i="2"/>
  <c r="V196" i="3"/>
  <c r="F192" i="3"/>
  <c r="W10" i="2" s="1"/>
  <c r="U203" i="3" s="1"/>
  <c r="Y203" i="3" s="1"/>
  <c r="Z203" i="3" s="1"/>
  <c r="P192" i="3"/>
  <c r="L192" i="3" s="1"/>
  <c r="W9" i="2" s="1"/>
  <c r="U208" i="3"/>
  <c r="Y208" i="3" s="1"/>
  <c r="Z208" i="3" s="1"/>
  <c r="G208" i="3"/>
  <c r="W181" i="2"/>
  <c r="W79" i="2"/>
  <c r="W249" i="2" s="1"/>
  <c r="W45" i="2"/>
  <c r="U204" i="3"/>
  <c r="Y204" i="3" s="1"/>
  <c r="Z204" i="3" s="1"/>
  <c r="G204" i="3"/>
  <c r="W174" i="2"/>
  <c r="W72" i="2"/>
  <c r="W242" i="2" s="1"/>
  <c r="W38" i="2"/>
  <c r="V197" i="3"/>
  <c r="L197" i="3"/>
  <c r="W6" i="2" s="1"/>
  <c r="P199" i="3"/>
  <c r="L199" i="3" s="1"/>
  <c r="W16" i="2" s="1"/>
  <c r="P194" i="3"/>
  <c r="L194" i="3" s="1"/>
  <c r="W18" i="2" s="1"/>
  <c r="P198" i="3"/>
  <c r="L198" i="3" s="1"/>
  <c r="W8" i="2" s="1"/>
  <c r="M208" i="3"/>
  <c r="W185" i="2"/>
  <c r="W83" i="2"/>
  <c r="W253" i="2" s="1"/>
  <c r="W49" i="2"/>
  <c r="W104" i="2" l="1"/>
  <c r="W119" i="2"/>
  <c r="V199" i="3"/>
  <c r="W106" i="2"/>
  <c r="W113" i="2"/>
  <c r="AB209" i="3"/>
  <c r="U209" i="3"/>
  <c r="Y209" i="3" s="1"/>
  <c r="Z209" i="3" s="1"/>
  <c r="G209" i="3"/>
  <c r="W177" i="2"/>
  <c r="W41" i="2"/>
  <c r="W75" i="2"/>
  <c r="W245" i="2" s="1"/>
  <c r="W313" i="2"/>
  <c r="W279" i="2"/>
  <c r="W312" i="2"/>
  <c r="W278" i="2"/>
  <c r="W317" i="2"/>
  <c r="W283" i="2"/>
  <c r="W324" i="2"/>
  <c r="W290" i="2"/>
  <c r="W319" i="2"/>
  <c r="W285" i="2"/>
  <c r="U206" i="3"/>
  <c r="Y206" i="3" s="1"/>
  <c r="Z206" i="3" s="1"/>
  <c r="G206" i="3"/>
  <c r="W178" i="2"/>
  <c r="W76" i="2"/>
  <c r="W246" i="2" s="1"/>
  <c r="W42" i="2"/>
  <c r="W110" i="2" s="1"/>
  <c r="U207" i="3"/>
  <c r="Y207" i="3" s="1"/>
  <c r="Z207" i="3" s="1"/>
  <c r="G207" i="3"/>
  <c r="W186" i="2"/>
  <c r="W84" i="2"/>
  <c r="W254" i="2" s="1"/>
  <c r="W50" i="2"/>
  <c r="V194" i="3"/>
  <c r="U201" i="3"/>
  <c r="Y201" i="3" s="1"/>
  <c r="Z201" i="3" s="1"/>
  <c r="G201" i="3"/>
  <c r="W176" i="2"/>
  <c r="W40" i="2"/>
  <c r="W74" i="2"/>
  <c r="W244" i="2" s="1"/>
  <c r="V192" i="3"/>
  <c r="W107" i="2"/>
  <c r="AB202" i="3" s="1"/>
  <c r="J202" i="3"/>
  <c r="T202" i="3"/>
  <c r="W202" i="3" s="1"/>
  <c r="X202" i="3" s="1"/>
  <c r="M204" i="3"/>
  <c r="T204" i="3" s="1"/>
  <c r="W204" i="3" s="1"/>
  <c r="X204" i="3" s="1"/>
  <c r="W184" i="2"/>
  <c r="W82" i="2"/>
  <c r="W252" i="2" s="1"/>
  <c r="W48" i="2"/>
  <c r="W320" i="2"/>
  <c r="W286" i="2"/>
  <c r="W311" i="2"/>
  <c r="W277" i="2"/>
  <c r="W309" i="2"/>
  <c r="W275" i="2"/>
  <c r="AA203" i="3"/>
  <c r="W115" i="2"/>
  <c r="AB207" i="3" s="1"/>
  <c r="U205" i="3"/>
  <c r="Y205" i="3" s="1"/>
  <c r="Z205" i="3" s="1"/>
  <c r="G205" i="3"/>
  <c r="W188" i="2"/>
  <c r="W52" i="2"/>
  <c r="W86" i="2"/>
  <c r="W256" i="2" s="1"/>
  <c r="AA204" i="3"/>
  <c r="M206" i="3"/>
  <c r="W179" i="2"/>
  <c r="W43" i="2"/>
  <c r="W77" i="2"/>
  <c r="W105" i="2"/>
  <c r="AA202" i="3" s="1"/>
  <c r="W322" i="2"/>
  <c r="W288" i="2"/>
  <c r="W314" i="2"/>
  <c r="W280" i="2"/>
  <c r="W315" i="2"/>
  <c r="W281" i="2"/>
  <c r="W308" i="2"/>
  <c r="W274" i="2"/>
  <c r="W321" i="2"/>
  <c r="W287" i="2"/>
  <c r="W325" i="2"/>
  <c r="W291" i="2"/>
  <c r="W117" i="2"/>
  <c r="AB208" i="3" s="1"/>
  <c r="V198" i="3"/>
  <c r="AA208" i="3"/>
  <c r="T208" i="3"/>
  <c r="W208" i="3" s="1"/>
  <c r="X208" i="3" s="1"/>
  <c r="J208" i="3"/>
  <c r="F208" i="3" s="1"/>
  <c r="X11" i="2" s="1"/>
  <c r="M203" i="3"/>
  <c r="T203" i="3" s="1"/>
  <c r="W203" i="3" s="1"/>
  <c r="X203" i="3" s="1"/>
  <c r="W180" i="2"/>
  <c r="W78" i="2"/>
  <c r="W248" i="2" s="1"/>
  <c r="W44" i="2"/>
  <c r="V195" i="3"/>
  <c r="W318" i="2"/>
  <c r="W284" i="2"/>
  <c r="W310" i="2"/>
  <c r="W276" i="2"/>
  <c r="W323" i="2"/>
  <c r="W289" i="2"/>
  <c r="W316" i="2"/>
  <c r="W282" i="2"/>
  <c r="J204" i="3" l="1"/>
  <c r="F204" i="3" s="1"/>
  <c r="X4" i="2" s="1"/>
  <c r="AC202" i="3"/>
  <c r="AD202" i="3" s="1"/>
  <c r="AE202" i="3" s="1"/>
  <c r="W120" i="2"/>
  <c r="W358" i="2"/>
  <c r="W392" i="2" s="1"/>
  <c r="W346" i="2"/>
  <c r="W380" i="2" s="1"/>
  <c r="W109" i="2"/>
  <c r="M210" i="3"/>
  <c r="X181" i="2"/>
  <c r="X45" i="2"/>
  <c r="X79" i="2"/>
  <c r="X249" i="2" s="1"/>
  <c r="W357" i="2"/>
  <c r="W391" i="2" s="1"/>
  <c r="W352" i="2"/>
  <c r="W386" i="2" s="1"/>
  <c r="T201" i="3"/>
  <c r="W201" i="3" s="1"/>
  <c r="X201" i="3" s="1"/>
  <c r="J201" i="3"/>
  <c r="F201" i="3" s="1"/>
  <c r="X6" i="2" s="1"/>
  <c r="AC208" i="3"/>
  <c r="AD208" i="3" s="1"/>
  <c r="AE208" i="3" s="1"/>
  <c r="AA205" i="3"/>
  <c r="AC205" i="3" s="1"/>
  <c r="AD205" i="3" s="1"/>
  <c r="AE205" i="3" s="1"/>
  <c r="T205" i="3"/>
  <c r="W205" i="3" s="1"/>
  <c r="X205" i="3" s="1"/>
  <c r="J205" i="3"/>
  <c r="F205" i="3" s="1"/>
  <c r="X18" i="2" s="1"/>
  <c r="W355" i="2"/>
  <c r="W389" i="2" s="1"/>
  <c r="W349" i="2"/>
  <c r="W383" i="2" s="1"/>
  <c r="W356" i="2"/>
  <c r="W390" i="2" s="1"/>
  <c r="W345" i="2"/>
  <c r="W379" i="2" s="1"/>
  <c r="P202" i="3"/>
  <c r="L202" i="3" s="1"/>
  <c r="X5" i="2" s="1"/>
  <c r="W350" i="2"/>
  <c r="W384" i="2" s="1"/>
  <c r="W344" i="2"/>
  <c r="W378" i="2" s="1"/>
  <c r="W112" i="2"/>
  <c r="AB203" i="3" s="1"/>
  <c r="AC203" i="3" s="1"/>
  <c r="AD203" i="3" s="1"/>
  <c r="AE203" i="3" s="1"/>
  <c r="W359" i="2"/>
  <c r="W393" i="2" s="1"/>
  <c r="W342" i="2"/>
  <c r="W376" i="2" s="1"/>
  <c r="W348" i="2"/>
  <c r="W382" i="2" s="1"/>
  <c r="W111" i="2"/>
  <c r="AB206" i="3" s="1"/>
  <c r="W247" i="2"/>
  <c r="J203" i="3"/>
  <c r="W343" i="2"/>
  <c r="W377" i="2" s="1"/>
  <c r="W354" i="2"/>
  <c r="W388" i="2" s="1"/>
  <c r="W108" i="2"/>
  <c r="AA201" i="3" s="1"/>
  <c r="AC201" i="3" s="1"/>
  <c r="AD201" i="3" s="1"/>
  <c r="AE201" i="3" s="1"/>
  <c r="J207" i="3"/>
  <c r="F207" i="3" s="1"/>
  <c r="X16" i="2" s="1"/>
  <c r="T207" i="3"/>
  <c r="W207" i="3" s="1"/>
  <c r="X207" i="3" s="1"/>
  <c r="W353" i="2"/>
  <c r="W387" i="2" s="1"/>
  <c r="W351" i="2"/>
  <c r="W385" i="2" s="1"/>
  <c r="W347" i="2"/>
  <c r="W381" i="2" s="1"/>
  <c r="AA209" i="3"/>
  <c r="AC209" i="3" s="1"/>
  <c r="AD209" i="3" s="1"/>
  <c r="AE209" i="3" s="1"/>
  <c r="T209" i="3"/>
  <c r="W209" i="3" s="1"/>
  <c r="X209" i="3" s="1"/>
  <c r="J209" i="3"/>
  <c r="F209" i="3" s="1"/>
  <c r="X7" i="2" s="1"/>
  <c r="M215" i="3"/>
  <c r="X174" i="2"/>
  <c r="X38" i="2"/>
  <c r="X72" i="2"/>
  <c r="X242" i="2" s="1"/>
  <c r="W116" i="2"/>
  <c r="AB204" i="3" s="1"/>
  <c r="AC204" i="3" s="1"/>
  <c r="AD204" i="3" s="1"/>
  <c r="AE204" i="3" s="1"/>
  <c r="F202" i="3"/>
  <c r="X3" i="2" s="1"/>
  <c r="W118" i="2"/>
  <c r="AA207" i="3" s="1"/>
  <c r="AC207" i="3" s="1"/>
  <c r="AD207" i="3" s="1"/>
  <c r="AE207" i="3" s="1"/>
  <c r="J206" i="3"/>
  <c r="T206" i="3"/>
  <c r="W206" i="3" s="1"/>
  <c r="X206" i="3" s="1"/>
  <c r="AA206" i="3"/>
  <c r="P208" i="3"/>
  <c r="L208" i="3" s="1"/>
  <c r="X15" i="2" s="1"/>
  <c r="P204" i="3"/>
  <c r="L204" i="3" s="1"/>
  <c r="X14" i="2" s="1"/>
  <c r="V208" i="3" l="1"/>
  <c r="AC206" i="3"/>
  <c r="AD206" i="3" s="1"/>
  <c r="AE206" i="3" s="1"/>
  <c r="X113" i="2"/>
  <c r="AB210" i="3" s="1"/>
  <c r="V202" i="3"/>
  <c r="M213" i="3"/>
  <c r="X186" i="2"/>
  <c r="X84" i="2"/>
  <c r="X254" i="2" s="1"/>
  <c r="X50" i="2"/>
  <c r="M218" i="3"/>
  <c r="X176" i="2"/>
  <c r="X40" i="2"/>
  <c r="X108" i="2" s="1"/>
  <c r="X74" i="2"/>
  <c r="X244" i="2" s="1"/>
  <c r="M212" i="3"/>
  <c r="X173" i="2"/>
  <c r="X37" i="2"/>
  <c r="X71" i="2"/>
  <c r="X241" i="2" s="1"/>
  <c r="U212" i="3"/>
  <c r="Y212" i="3" s="1"/>
  <c r="Z212" i="3" s="1"/>
  <c r="G212" i="3"/>
  <c r="X184" i="2"/>
  <c r="X48" i="2"/>
  <c r="X116" i="2" s="1"/>
  <c r="X82" i="2"/>
  <c r="X252" i="2" s="1"/>
  <c r="G211" i="3"/>
  <c r="X175" i="2"/>
  <c r="X73" i="2"/>
  <c r="X243" i="2" s="1"/>
  <c r="X39" i="2"/>
  <c r="V204" i="3"/>
  <c r="P203" i="3"/>
  <c r="L203" i="3" s="1"/>
  <c r="X10" i="2" s="1"/>
  <c r="F203" i="3"/>
  <c r="X2" i="2" s="1"/>
  <c r="F206" i="3"/>
  <c r="X8" i="2" s="1"/>
  <c r="P206" i="3"/>
  <c r="L206" i="3" s="1"/>
  <c r="X9" i="2" s="1"/>
  <c r="M214" i="3"/>
  <c r="X177" i="2"/>
  <c r="X75" i="2"/>
  <c r="X245" i="2" s="1"/>
  <c r="X41" i="2"/>
  <c r="M217" i="3"/>
  <c r="X188" i="2"/>
  <c r="X52" i="2"/>
  <c r="X86" i="2"/>
  <c r="X256" i="2" s="1"/>
  <c r="P201" i="3"/>
  <c r="L201" i="3" s="1"/>
  <c r="X12" i="2" s="1"/>
  <c r="U215" i="3"/>
  <c r="Y215" i="3" s="1"/>
  <c r="Z215" i="3" s="1"/>
  <c r="G215" i="3"/>
  <c r="X185" i="2"/>
  <c r="X49" i="2"/>
  <c r="X83" i="2"/>
  <c r="X253" i="2" s="1"/>
  <c r="X106" i="2"/>
  <c r="AB215" i="3" s="1"/>
  <c r="P209" i="3"/>
  <c r="L209" i="3" s="1"/>
  <c r="X17" i="2" s="1"/>
  <c r="P207" i="3"/>
  <c r="L207" i="3" s="1"/>
  <c r="X13" i="2" s="1"/>
  <c r="P205" i="3"/>
  <c r="L205" i="3" s="1"/>
  <c r="X19" i="2" s="1"/>
  <c r="V205" i="3" l="1"/>
  <c r="X118" i="2"/>
  <c r="X120" i="2"/>
  <c r="V206" i="3"/>
  <c r="V209" i="3"/>
  <c r="V201" i="3"/>
  <c r="X107" i="2"/>
  <c r="X117" i="2"/>
  <c r="M211" i="3"/>
  <c r="J211" i="3" s="1"/>
  <c r="F211" i="3" s="1"/>
  <c r="Y5" i="2" s="1"/>
  <c r="X178" i="2"/>
  <c r="X42" i="2"/>
  <c r="X76" i="2"/>
  <c r="X246" i="2" s="1"/>
  <c r="U210" i="3"/>
  <c r="Y210" i="3" s="1"/>
  <c r="Z210" i="3" s="1"/>
  <c r="G210" i="3"/>
  <c r="X183" i="2"/>
  <c r="X47" i="2"/>
  <c r="X81" i="2"/>
  <c r="X251" i="2" s="1"/>
  <c r="U216" i="3"/>
  <c r="Y216" i="3" s="1"/>
  <c r="Z216" i="3" s="1"/>
  <c r="G216" i="3"/>
  <c r="X187" i="2"/>
  <c r="X51" i="2"/>
  <c r="X119" i="2" s="1"/>
  <c r="X85" i="2"/>
  <c r="X255" i="2" s="1"/>
  <c r="U217" i="3"/>
  <c r="Y217" i="3" s="1"/>
  <c r="Z217" i="3" s="1"/>
  <c r="G217" i="3"/>
  <c r="X182" i="2"/>
  <c r="X80" i="2"/>
  <c r="X250" i="2" s="1"/>
  <c r="X46" i="2"/>
  <c r="AB217" i="3"/>
  <c r="M216" i="3"/>
  <c r="X218" i="2"/>
  <c r="X211" i="2"/>
  <c r="X172" i="2"/>
  <c r="X231" i="2"/>
  <c r="X234" i="2"/>
  <c r="X227" i="2"/>
  <c r="X223" i="2"/>
  <c r="X217" i="2"/>
  <c r="X164" i="2"/>
  <c r="X334" i="2" s="1"/>
  <c r="X368" i="2" s="1"/>
  <c r="X402" i="2" s="1"/>
  <c r="X150" i="2"/>
  <c r="X166" i="2"/>
  <c r="X336" i="2" s="1"/>
  <c r="X370" i="2" s="1"/>
  <c r="X404" i="2" s="1"/>
  <c r="X147" i="2"/>
  <c r="X158" i="2"/>
  <c r="X328" i="2" s="1"/>
  <c r="X362" i="2" s="1"/>
  <c r="X396" i="2" s="1"/>
  <c r="X162" i="2"/>
  <c r="X332" i="2" s="1"/>
  <c r="X366" i="2" s="1"/>
  <c r="X400" i="2" s="1"/>
  <c r="X142" i="2"/>
  <c r="X169" i="2"/>
  <c r="X339" i="2" s="1"/>
  <c r="X373" i="2" s="1"/>
  <c r="X407" i="2" s="1"/>
  <c r="X206" i="2"/>
  <c r="X225" i="2"/>
  <c r="X214" i="2"/>
  <c r="X224" i="2"/>
  <c r="X237" i="2"/>
  <c r="X228" i="2"/>
  <c r="X215" i="2"/>
  <c r="X222" i="2"/>
  <c r="X157" i="2"/>
  <c r="X327" i="2" s="1"/>
  <c r="X361" i="2" s="1"/>
  <c r="X395" i="2" s="1"/>
  <c r="X149" i="2"/>
  <c r="X163" i="2"/>
  <c r="X333" i="2" s="1"/>
  <c r="X367" i="2" s="1"/>
  <c r="X401" i="2" s="1"/>
  <c r="X144" i="2"/>
  <c r="X148" i="2"/>
  <c r="X141" i="2"/>
  <c r="X139" i="2"/>
  <c r="X151" i="2"/>
  <c r="X220" i="2"/>
  <c r="X236" i="2"/>
  <c r="X229" i="2"/>
  <c r="X213" i="2"/>
  <c r="X233" i="2"/>
  <c r="X235" i="2"/>
  <c r="X221" i="2"/>
  <c r="X208" i="2"/>
  <c r="X161" i="2"/>
  <c r="X331" i="2" s="1"/>
  <c r="X365" i="2" s="1"/>
  <c r="X399" i="2" s="1"/>
  <c r="X143" i="2"/>
  <c r="X155" i="2"/>
  <c r="X154" i="2"/>
  <c r="X145" i="2"/>
  <c r="X165" i="2"/>
  <c r="X335" i="2" s="1"/>
  <c r="X369" i="2" s="1"/>
  <c r="X403" i="2" s="1"/>
  <c r="X156" i="2"/>
  <c r="X326" i="2" s="1"/>
  <c r="X360" i="2" s="1"/>
  <c r="X394" i="2" s="1"/>
  <c r="X160" i="2"/>
  <c r="X330" i="2" s="1"/>
  <c r="X364" i="2" s="1"/>
  <c r="X398" i="2" s="1"/>
  <c r="X210" i="2"/>
  <c r="X216" i="2"/>
  <c r="X219" i="2"/>
  <c r="X212" i="2"/>
  <c r="X226" i="2"/>
  <c r="X207" i="2"/>
  <c r="X209" i="2"/>
  <c r="X230" i="2"/>
  <c r="X232" i="2"/>
  <c r="X159" i="2"/>
  <c r="X329" i="2" s="1"/>
  <c r="X363" i="2" s="1"/>
  <c r="X397" i="2" s="1"/>
  <c r="X138" i="2"/>
  <c r="X167" i="2"/>
  <c r="X337" i="2" s="1"/>
  <c r="X371" i="2" s="1"/>
  <c r="X405" i="2" s="1"/>
  <c r="X168" i="2"/>
  <c r="X338" i="2" s="1"/>
  <c r="X372" i="2" s="1"/>
  <c r="X406" i="2" s="1"/>
  <c r="X146" i="2"/>
  <c r="X140" i="2"/>
  <c r="X153" i="2"/>
  <c r="X152" i="2"/>
  <c r="X70" i="2"/>
  <c r="X240" i="2" s="1"/>
  <c r="X36" i="2"/>
  <c r="X104" i="2" s="1"/>
  <c r="AA211" i="3"/>
  <c r="X105" i="2"/>
  <c r="U213" i="3"/>
  <c r="Y213" i="3" s="1"/>
  <c r="Z213" i="3" s="1"/>
  <c r="G213" i="3"/>
  <c r="X189" i="2"/>
  <c r="X87" i="2"/>
  <c r="X257" i="2" s="1"/>
  <c r="X53" i="2"/>
  <c r="V207" i="3"/>
  <c r="J215" i="3"/>
  <c r="AA215" i="3"/>
  <c r="AC215" i="3" s="1"/>
  <c r="AD215" i="3" s="1"/>
  <c r="AE215" i="3" s="1"/>
  <c r="T215" i="3"/>
  <c r="W215" i="3" s="1"/>
  <c r="X215" i="3" s="1"/>
  <c r="X109" i="2"/>
  <c r="AB214" i="3" s="1"/>
  <c r="U218" i="3"/>
  <c r="Y218" i="3" s="1"/>
  <c r="Z218" i="3" s="1"/>
  <c r="G218" i="3"/>
  <c r="X179" i="2"/>
  <c r="X43" i="2"/>
  <c r="X77" i="2"/>
  <c r="X247" i="2" s="1"/>
  <c r="V203" i="3"/>
  <c r="U211" i="3"/>
  <c r="Y211" i="3" s="1"/>
  <c r="Z211" i="3" s="1"/>
  <c r="AA212" i="3"/>
  <c r="T212" i="3"/>
  <c r="W212" i="3" s="1"/>
  <c r="X212" i="3" s="1"/>
  <c r="J212" i="3"/>
  <c r="F212" i="3" s="1"/>
  <c r="Y14" i="2" s="1"/>
  <c r="U214" i="3"/>
  <c r="Y214" i="3" s="1"/>
  <c r="Z214" i="3" s="1"/>
  <c r="G214" i="3"/>
  <c r="X180" i="2"/>
  <c r="X44" i="2"/>
  <c r="X78" i="2"/>
  <c r="X248" i="2" s="1"/>
  <c r="AB212" i="3"/>
  <c r="AB218" i="3"/>
  <c r="AB213" i="3"/>
  <c r="X110" i="2" l="1"/>
  <c r="X115" i="2"/>
  <c r="T211" i="3"/>
  <c r="W211" i="3" s="1"/>
  <c r="X211" i="3" s="1"/>
  <c r="X121" i="2"/>
  <c r="AC212" i="3"/>
  <c r="AD212" i="3" s="1"/>
  <c r="AE212" i="3" s="1"/>
  <c r="M222" i="3"/>
  <c r="Y184" i="2"/>
  <c r="Y48" i="2"/>
  <c r="Y82" i="2"/>
  <c r="Y252" i="2" s="1"/>
  <c r="P212" i="3"/>
  <c r="L212" i="3" s="1"/>
  <c r="Y3" i="2" s="1"/>
  <c r="J218" i="3"/>
  <c r="F218" i="3" s="1"/>
  <c r="Y9" i="2" s="1"/>
  <c r="T218" i="3"/>
  <c r="W218" i="3" s="1"/>
  <c r="X218" i="3" s="1"/>
  <c r="X322" i="2"/>
  <c r="X288" i="2"/>
  <c r="X315" i="2"/>
  <c r="X281" i="2"/>
  <c r="X318" i="2"/>
  <c r="X284" i="2"/>
  <c r="X114" i="2"/>
  <c r="AA216" i="3"/>
  <c r="J216" i="3"/>
  <c r="F216" i="3" s="1"/>
  <c r="Y17" i="2" s="1"/>
  <c r="T216" i="3"/>
  <c r="W216" i="3" s="1"/>
  <c r="X216" i="3" s="1"/>
  <c r="M223" i="3"/>
  <c r="Y175" i="2"/>
  <c r="Y73" i="2"/>
  <c r="Y243" i="2" s="1"/>
  <c r="Y39" i="2"/>
  <c r="X323" i="2"/>
  <c r="X289" i="2"/>
  <c r="X324" i="2"/>
  <c r="X290" i="2"/>
  <c r="X321" i="2"/>
  <c r="X287" i="2"/>
  <c r="X314" i="2"/>
  <c r="X280" i="2"/>
  <c r="X317" i="2"/>
  <c r="X283" i="2"/>
  <c r="AB216" i="3"/>
  <c r="AA210" i="3"/>
  <c r="AC210" i="3" s="1"/>
  <c r="AD210" i="3" s="1"/>
  <c r="AE210" i="3" s="1"/>
  <c r="T210" i="3"/>
  <c r="W210" i="3" s="1"/>
  <c r="X210" i="3" s="1"/>
  <c r="J210" i="3"/>
  <c r="F210" i="3" s="1"/>
  <c r="Y13" i="2" s="1"/>
  <c r="F215" i="3"/>
  <c r="Y15" i="2" s="1"/>
  <c r="P215" i="3"/>
  <c r="L215" i="3" s="1"/>
  <c r="Y4" i="2" s="1"/>
  <c r="X111" i="2"/>
  <c r="AA218" i="3" s="1"/>
  <c r="AC218" i="3" s="1"/>
  <c r="AD218" i="3" s="1"/>
  <c r="AE218" i="3" s="1"/>
  <c r="T213" i="3"/>
  <c r="W213" i="3" s="1"/>
  <c r="X213" i="3" s="1"/>
  <c r="J213" i="3"/>
  <c r="AA213" i="3"/>
  <c r="AC213" i="3" s="1"/>
  <c r="AD213" i="3" s="1"/>
  <c r="AE213" i="3" s="1"/>
  <c r="X310" i="2"/>
  <c r="X276" i="2"/>
  <c r="X308" i="2"/>
  <c r="X274" i="2"/>
  <c r="X325" i="2"/>
  <c r="X291" i="2"/>
  <c r="X309" i="2"/>
  <c r="X275" i="2"/>
  <c r="X312" i="2"/>
  <c r="X278" i="2"/>
  <c r="AB211" i="3"/>
  <c r="AC211" i="3" s="1"/>
  <c r="AD211" i="3" s="1"/>
  <c r="AE211" i="3" s="1"/>
  <c r="J214" i="3"/>
  <c r="T214" i="3"/>
  <c r="W214" i="3" s="1"/>
  <c r="X214" i="3" s="1"/>
  <c r="X112" i="2"/>
  <c r="AA214" i="3" s="1"/>
  <c r="AC214" i="3" s="1"/>
  <c r="AD214" i="3" s="1"/>
  <c r="AE214" i="3" s="1"/>
  <c r="P211" i="3"/>
  <c r="L211" i="3" s="1"/>
  <c r="Y8" i="2" s="1"/>
  <c r="X316" i="2"/>
  <c r="X282" i="2"/>
  <c r="X313" i="2"/>
  <c r="X279" i="2"/>
  <c r="X311" i="2"/>
  <c r="X277" i="2"/>
  <c r="X319" i="2"/>
  <c r="X285" i="2"/>
  <c r="X320" i="2"/>
  <c r="X286" i="2"/>
  <c r="T217" i="3"/>
  <c r="W217" i="3" s="1"/>
  <c r="X217" i="3" s="1"/>
  <c r="J217" i="3"/>
  <c r="F217" i="3" s="1"/>
  <c r="Y12" i="2" s="1"/>
  <c r="AA217" i="3"/>
  <c r="AC217" i="3" s="1"/>
  <c r="AD217" i="3" s="1"/>
  <c r="AE217" i="3" s="1"/>
  <c r="V212" i="3" l="1"/>
  <c r="Y107" i="2"/>
  <c r="X351" i="2"/>
  <c r="X385" i="2" s="1"/>
  <c r="X355" i="2"/>
  <c r="X389" i="2" s="1"/>
  <c r="X357" i="2"/>
  <c r="X391" i="2" s="1"/>
  <c r="X353" i="2"/>
  <c r="X387" i="2" s="1"/>
  <c r="X347" i="2"/>
  <c r="X381" i="2" s="1"/>
  <c r="Y116" i="2"/>
  <c r="X343" i="2"/>
  <c r="X377" i="2" s="1"/>
  <c r="V215" i="3"/>
  <c r="P213" i="3"/>
  <c r="L213" i="3" s="1"/>
  <c r="Y16" i="2" s="1"/>
  <c r="X346" i="2"/>
  <c r="X380" i="2" s="1"/>
  <c r="X359" i="2"/>
  <c r="X393" i="2" s="1"/>
  <c r="X344" i="2"/>
  <c r="X378" i="2" s="1"/>
  <c r="M225" i="3"/>
  <c r="Y185" i="2"/>
  <c r="Y83" i="2"/>
  <c r="Y253" i="2" s="1"/>
  <c r="Y49" i="2"/>
  <c r="AB223" i="3"/>
  <c r="AC216" i="3"/>
  <c r="AD216" i="3" s="1"/>
  <c r="AE216" i="3" s="1"/>
  <c r="M224" i="3"/>
  <c r="Y179" i="2"/>
  <c r="Y43" i="2"/>
  <c r="Y77" i="2"/>
  <c r="Y247" i="2" s="1"/>
  <c r="M220" i="3"/>
  <c r="Y178" i="2"/>
  <c r="Y42" i="2"/>
  <c r="Y76" i="2"/>
  <c r="Y246" i="2" s="1"/>
  <c r="G227" i="3"/>
  <c r="Y183" i="2"/>
  <c r="Y47" i="2"/>
  <c r="Y81" i="2"/>
  <c r="Y251" i="2" s="1"/>
  <c r="M221" i="3"/>
  <c r="Y187" i="2"/>
  <c r="Y51" i="2"/>
  <c r="Y85" i="2"/>
  <c r="Y255" i="2" s="1"/>
  <c r="X349" i="2"/>
  <c r="X383" i="2" s="1"/>
  <c r="G219" i="3"/>
  <c r="Y173" i="2"/>
  <c r="Y71" i="2"/>
  <c r="Y241" i="2" s="1"/>
  <c r="Y37" i="2"/>
  <c r="AB222" i="3"/>
  <c r="M226" i="3"/>
  <c r="Y182" i="2"/>
  <c r="Y46" i="2"/>
  <c r="Y80" i="2"/>
  <c r="Y250" i="2" s="1"/>
  <c r="X354" i="2"/>
  <c r="X388" i="2" s="1"/>
  <c r="X345" i="2"/>
  <c r="X379" i="2" s="1"/>
  <c r="X350" i="2"/>
  <c r="X384" i="2" s="1"/>
  <c r="P214" i="3"/>
  <c r="L214" i="3" s="1"/>
  <c r="Y7" i="2" s="1"/>
  <c r="F213" i="3"/>
  <c r="Y19" i="2" s="1"/>
  <c r="P217" i="3"/>
  <c r="L217" i="3" s="1"/>
  <c r="Y18" i="2" s="1"/>
  <c r="V211" i="3"/>
  <c r="F214" i="3"/>
  <c r="Y10" i="2" s="1"/>
  <c r="X342" i="2"/>
  <c r="X376" i="2" s="1"/>
  <c r="X348" i="2"/>
  <c r="X382" i="2" s="1"/>
  <c r="X358" i="2"/>
  <c r="X392" i="2" s="1"/>
  <c r="U221" i="3"/>
  <c r="Y221" i="3" s="1"/>
  <c r="Z221" i="3" s="1"/>
  <c r="G221" i="3"/>
  <c r="Y174" i="2"/>
  <c r="Y38" i="2"/>
  <c r="Y72" i="2"/>
  <c r="Y242" i="2" s="1"/>
  <c r="P210" i="3"/>
  <c r="L210" i="3" s="1"/>
  <c r="Y11" i="2" s="1"/>
  <c r="P216" i="3"/>
  <c r="L216" i="3" s="1"/>
  <c r="Y2" i="2" s="1"/>
  <c r="X352" i="2"/>
  <c r="X386" i="2" s="1"/>
  <c r="X356" i="2"/>
  <c r="X390" i="2" s="1"/>
  <c r="P218" i="3"/>
  <c r="L218" i="3" s="1"/>
  <c r="Y6" i="2" s="1"/>
  <c r="V218" i="3" l="1"/>
  <c r="V216" i="3"/>
  <c r="Y119" i="2"/>
  <c r="Y115" i="2"/>
  <c r="Y117" i="2"/>
  <c r="V217" i="3"/>
  <c r="Y114" i="2"/>
  <c r="Y105" i="2"/>
  <c r="U226" i="3"/>
  <c r="Y226" i="3" s="1"/>
  <c r="Z226" i="3" s="1"/>
  <c r="G226" i="3"/>
  <c r="Y181" i="2"/>
  <c r="Y45" i="2"/>
  <c r="Y79" i="2"/>
  <c r="Y249" i="2" s="1"/>
  <c r="U222" i="3"/>
  <c r="Y222" i="3" s="1"/>
  <c r="Z222" i="3" s="1"/>
  <c r="G222" i="3"/>
  <c r="Y188" i="2"/>
  <c r="Y52" i="2"/>
  <c r="Y120" i="2" s="1"/>
  <c r="Y86" i="2"/>
  <c r="Y256" i="2" s="1"/>
  <c r="AA219" i="3"/>
  <c r="M219" i="3"/>
  <c r="J219" i="3" s="1"/>
  <c r="F219" i="3" s="1"/>
  <c r="Z3" i="2" s="1"/>
  <c r="Y180" i="2"/>
  <c r="Y78" i="2"/>
  <c r="Y248" i="2" s="1"/>
  <c r="Y44" i="2"/>
  <c r="M227" i="3"/>
  <c r="Y189" i="2"/>
  <c r="Y87" i="2"/>
  <c r="Y257" i="2" s="1"/>
  <c r="Y53" i="2"/>
  <c r="U219" i="3"/>
  <c r="Y219" i="3" s="1"/>
  <c r="Z219" i="3" s="1"/>
  <c r="Y110" i="2"/>
  <c r="Y111" i="2"/>
  <c r="U223" i="3"/>
  <c r="Y223" i="3" s="1"/>
  <c r="Z223" i="3" s="1"/>
  <c r="G223" i="3"/>
  <c r="Y176" i="2"/>
  <c r="Y40" i="2"/>
  <c r="Y108" i="2" s="1"/>
  <c r="Y74" i="2"/>
  <c r="Y244" i="2" s="1"/>
  <c r="Y168" i="2"/>
  <c r="Y338" i="2" s="1"/>
  <c r="Y372" i="2" s="1"/>
  <c r="Y406" i="2" s="1"/>
  <c r="U220" i="3"/>
  <c r="Y220" i="3" s="1"/>
  <c r="Z220" i="3" s="1"/>
  <c r="G220" i="3"/>
  <c r="Y210" i="2"/>
  <c r="Y229" i="2"/>
  <c r="Y218" i="2"/>
  <c r="Y231" i="2"/>
  <c r="Y172" i="2"/>
  <c r="Y213" i="2"/>
  <c r="Y212" i="2"/>
  <c r="Y222" i="2"/>
  <c r="Y225" i="2"/>
  <c r="Y140" i="2"/>
  <c r="Y161" i="2"/>
  <c r="Y331" i="2" s="1"/>
  <c r="Y365" i="2" s="1"/>
  <c r="Y399" i="2" s="1"/>
  <c r="Y158" i="2"/>
  <c r="Y328" i="2" s="1"/>
  <c r="Y362" i="2" s="1"/>
  <c r="Y396" i="2" s="1"/>
  <c r="Y163" i="2"/>
  <c r="Y333" i="2" s="1"/>
  <c r="Y367" i="2" s="1"/>
  <c r="Y401" i="2" s="1"/>
  <c r="Y155" i="2"/>
  <c r="Y160" i="2"/>
  <c r="Y330" i="2" s="1"/>
  <c r="Y364" i="2" s="1"/>
  <c r="Y398" i="2" s="1"/>
  <c r="Y142" i="2"/>
  <c r="Y235" i="2"/>
  <c r="Y214" i="2"/>
  <c r="Y211" i="2"/>
  <c r="Y230" i="2"/>
  <c r="Y219" i="2"/>
  <c r="Y207" i="2"/>
  <c r="Y232" i="2"/>
  <c r="Y226" i="2"/>
  <c r="Y150" i="2"/>
  <c r="Y144" i="2"/>
  <c r="Y147" i="2"/>
  <c r="Y166" i="2"/>
  <c r="Y336" i="2" s="1"/>
  <c r="Y370" i="2" s="1"/>
  <c r="Y404" i="2" s="1"/>
  <c r="Y162" i="2"/>
  <c r="Y332" i="2" s="1"/>
  <c r="Y366" i="2" s="1"/>
  <c r="Y400" i="2" s="1"/>
  <c r="Y149" i="2"/>
  <c r="Y146" i="2"/>
  <c r="Y152" i="2"/>
  <c r="Y154" i="2"/>
  <c r="Y209" i="2"/>
  <c r="Y233" i="2"/>
  <c r="Y224" i="2"/>
  <c r="Y217" i="2"/>
  <c r="Y228" i="2"/>
  <c r="Y215" i="2"/>
  <c r="Y221" i="2"/>
  <c r="Y236" i="2"/>
  <c r="Y143" i="2"/>
  <c r="Y138" i="2"/>
  <c r="Y153" i="2"/>
  <c r="Y139" i="2"/>
  <c r="Y151" i="2"/>
  <c r="Y165" i="2"/>
  <c r="Y335" i="2" s="1"/>
  <c r="Y369" i="2" s="1"/>
  <c r="Y403" i="2" s="1"/>
  <c r="Y157" i="2"/>
  <c r="Y327" i="2" s="1"/>
  <c r="Y361" i="2" s="1"/>
  <c r="Y395" i="2" s="1"/>
  <c r="Y145" i="2"/>
  <c r="Y206" i="2"/>
  <c r="Y234" i="2"/>
  <c r="Y216" i="2"/>
  <c r="Y208" i="2"/>
  <c r="Y227" i="2"/>
  <c r="Y237" i="2"/>
  <c r="Y220" i="2"/>
  <c r="Y223" i="2"/>
  <c r="Y148" i="2"/>
  <c r="Y167" i="2"/>
  <c r="Y337" i="2" s="1"/>
  <c r="Y371" i="2" s="1"/>
  <c r="Y405" i="2" s="1"/>
  <c r="Y141" i="2"/>
  <c r="Y156" i="2"/>
  <c r="Y326" i="2" s="1"/>
  <c r="Y360" i="2" s="1"/>
  <c r="Y394" i="2" s="1"/>
  <c r="Y164" i="2"/>
  <c r="Y334" i="2" s="1"/>
  <c r="Y368" i="2" s="1"/>
  <c r="Y402" i="2" s="1"/>
  <c r="Y169" i="2"/>
  <c r="Y339" i="2" s="1"/>
  <c r="Y373" i="2" s="1"/>
  <c r="Y407" i="2" s="1"/>
  <c r="Y159" i="2"/>
  <c r="Y329" i="2" s="1"/>
  <c r="Y363" i="2" s="1"/>
  <c r="Y397" i="2" s="1"/>
  <c r="Y36" i="2"/>
  <c r="Y70" i="2"/>
  <c r="Y240" i="2" s="1"/>
  <c r="Y106" i="2"/>
  <c r="V214" i="3"/>
  <c r="AB221" i="3"/>
  <c r="AA227" i="3"/>
  <c r="J227" i="3"/>
  <c r="F227" i="3" s="1"/>
  <c r="Z13" i="2" s="1"/>
  <c r="T227" i="3"/>
  <c r="W227" i="3" s="1"/>
  <c r="X227" i="3" s="1"/>
  <c r="AB225" i="3"/>
  <c r="V213" i="3"/>
  <c r="AA221" i="3"/>
  <c r="J221" i="3"/>
  <c r="T221" i="3"/>
  <c r="W221" i="3" s="1"/>
  <c r="X221" i="3" s="1"/>
  <c r="V210" i="3"/>
  <c r="U224" i="3"/>
  <c r="Y224" i="3" s="1"/>
  <c r="Z224" i="3" s="1"/>
  <c r="G224" i="3"/>
  <c r="Y177" i="2"/>
  <c r="Y75" i="2"/>
  <c r="Y245" i="2" s="1"/>
  <c r="Y41" i="2"/>
  <c r="AB226" i="3"/>
  <c r="U227" i="3"/>
  <c r="Y227" i="3" s="1"/>
  <c r="Z227" i="3" s="1"/>
  <c r="AB220" i="3"/>
  <c r="AB224" i="3"/>
  <c r="U225" i="3"/>
  <c r="Y225" i="3" s="1"/>
  <c r="Z225" i="3" s="1"/>
  <c r="G225" i="3"/>
  <c r="Y186" i="2"/>
  <c r="Y84" i="2"/>
  <c r="Y254" i="2" s="1"/>
  <c r="Y50" i="2"/>
  <c r="Y104" i="2" l="1"/>
  <c r="AC221" i="3"/>
  <c r="AD221" i="3" s="1"/>
  <c r="AE221" i="3" s="1"/>
  <c r="Y109" i="2"/>
  <c r="M234" i="3"/>
  <c r="Z173" i="2"/>
  <c r="Z71" i="2"/>
  <c r="Z241" i="2" s="1"/>
  <c r="Z37" i="2"/>
  <c r="P221" i="3"/>
  <c r="L221" i="3" s="1"/>
  <c r="Z17" i="2" s="1"/>
  <c r="Y311" i="2"/>
  <c r="Y277" i="2"/>
  <c r="J225" i="3"/>
  <c r="T225" i="3"/>
  <c r="W225" i="3" s="1"/>
  <c r="X225" i="3" s="1"/>
  <c r="F221" i="3"/>
  <c r="Z4" i="2" s="1"/>
  <c r="P227" i="3"/>
  <c r="L227" i="3" s="1"/>
  <c r="Z19" i="2" s="1"/>
  <c r="Y308" i="2"/>
  <c r="Y274" i="2"/>
  <c r="Y316" i="2"/>
  <c r="Y282" i="2"/>
  <c r="Y317" i="2"/>
  <c r="Y283" i="2"/>
  <c r="Y113" i="2"/>
  <c r="AA226" i="3" s="1"/>
  <c r="AC226" i="3" s="1"/>
  <c r="AD226" i="3" s="1"/>
  <c r="AE226" i="3" s="1"/>
  <c r="Y118" i="2"/>
  <c r="AA225" i="3" s="1"/>
  <c r="AC225" i="3" s="1"/>
  <c r="AD225" i="3" s="1"/>
  <c r="AE225" i="3" s="1"/>
  <c r="AA224" i="3"/>
  <c r="AC224" i="3" s="1"/>
  <c r="AD224" i="3" s="1"/>
  <c r="AE224" i="3" s="1"/>
  <c r="T224" i="3"/>
  <c r="W224" i="3" s="1"/>
  <c r="X224" i="3" s="1"/>
  <c r="J224" i="3"/>
  <c r="F224" i="3" s="1"/>
  <c r="Z7" i="2" s="1"/>
  <c r="Y318" i="2"/>
  <c r="Y284" i="2"/>
  <c r="Y321" i="2"/>
  <c r="Y287" i="2"/>
  <c r="Y313" i="2"/>
  <c r="Y279" i="2"/>
  <c r="Y319" i="2"/>
  <c r="Y285" i="2"/>
  <c r="Y314" i="2"/>
  <c r="Y280" i="2"/>
  <c r="Y325" i="2"/>
  <c r="Y291" i="2"/>
  <c r="Y310" i="2"/>
  <c r="Y276" i="2"/>
  <c r="AA223" i="3"/>
  <c r="AC223" i="3" s="1"/>
  <c r="AD223" i="3" s="1"/>
  <c r="AE223" i="3" s="1"/>
  <c r="J223" i="3"/>
  <c r="F223" i="3" s="1"/>
  <c r="Z6" i="2" s="1"/>
  <c r="T223" i="3"/>
  <c r="W223" i="3" s="1"/>
  <c r="X223" i="3" s="1"/>
  <c r="T219" i="3"/>
  <c r="W219" i="3" s="1"/>
  <c r="X219" i="3" s="1"/>
  <c r="T222" i="3"/>
  <c r="W222" i="3" s="1"/>
  <c r="X222" i="3" s="1"/>
  <c r="J222" i="3"/>
  <c r="AA222" i="3"/>
  <c r="AC222" i="3" s="1"/>
  <c r="AD222" i="3" s="1"/>
  <c r="AE222" i="3" s="1"/>
  <c r="M233" i="3"/>
  <c r="Z183" i="2"/>
  <c r="Z81" i="2"/>
  <c r="Z251" i="2" s="1"/>
  <c r="Z47" i="2"/>
  <c r="Y315" i="2"/>
  <c r="Y281" i="2"/>
  <c r="Y309" i="2"/>
  <c r="Y275" i="2"/>
  <c r="Y324" i="2"/>
  <c r="Y290" i="2"/>
  <c r="Y320" i="2"/>
  <c r="Y286" i="2"/>
  <c r="Y121" i="2"/>
  <c r="AB227" i="3" s="1"/>
  <c r="AC227" i="3" s="1"/>
  <c r="AD227" i="3" s="1"/>
  <c r="AE227" i="3" s="1"/>
  <c r="Y112" i="2"/>
  <c r="AB219" i="3" s="1"/>
  <c r="AC219" i="3" s="1"/>
  <c r="AD219" i="3" s="1"/>
  <c r="AE219" i="3" s="1"/>
  <c r="T226" i="3"/>
  <c r="W226" i="3" s="1"/>
  <c r="X226" i="3" s="1"/>
  <c r="J226" i="3"/>
  <c r="F226" i="3" s="1"/>
  <c r="Z11" i="2" s="1"/>
  <c r="Y323" i="2"/>
  <c r="Y289" i="2"/>
  <c r="Y322" i="2"/>
  <c r="Y288" i="2"/>
  <c r="Y312" i="2"/>
  <c r="Y278" i="2"/>
  <c r="T220" i="3"/>
  <c r="W220" i="3" s="1"/>
  <c r="X220" i="3" s="1"/>
  <c r="AA220" i="3"/>
  <c r="AC220" i="3" s="1"/>
  <c r="AD220" i="3" s="1"/>
  <c r="AE220" i="3" s="1"/>
  <c r="J220" i="3"/>
  <c r="F220" i="3" s="1"/>
  <c r="Z2" i="2" s="1"/>
  <c r="P219" i="3"/>
  <c r="L219" i="3" s="1"/>
  <c r="Z10" i="2" s="1"/>
  <c r="V221" i="3" l="1"/>
  <c r="Y351" i="2"/>
  <c r="Y385" i="2" s="1"/>
  <c r="Y342" i="2"/>
  <c r="Y376" i="2" s="1"/>
  <c r="Y350" i="2"/>
  <c r="Y384" i="2" s="1"/>
  <c r="Y343" i="2"/>
  <c r="Y377" i="2" s="1"/>
  <c r="Z115" i="2"/>
  <c r="V219" i="3"/>
  <c r="Z105" i="2"/>
  <c r="M231" i="3"/>
  <c r="Z176" i="2"/>
  <c r="Z74" i="2"/>
  <c r="Z244" i="2" s="1"/>
  <c r="Z40" i="2"/>
  <c r="M235" i="3"/>
  <c r="Z177" i="2"/>
  <c r="Z75" i="2"/>
  <c r="Z245" i="2" s="1"/>
  <c r="Z41" i="2"/>
  <c r="M236" i="3"/>
  <c r="Z181" i="2"/>
  <c r="Z45" i="2"/>
  <c r="Z113" i="2" s="1"/>
  <c r="Z79" i="2"/>
  <c r="Z249" i="2" s="1"/>
  <c r="Y344" i="2"/>
  <c r="Y378" i="2" s="1"/>
  <c r="Y348" i="2"/>
  <c r="Y382" i="2" s="1"/>
  <c r="Y347" i="2"/>
  <c r="Y381" i="2" s="1"/>
  <c r="Y352" i="2"/>
  <c r="Y386" i="2" s="1"/>
  <c r="M232" i="3"/>
  <c r="Z174" i="2"/>
  <c r="Z72" i="2"/>
  <c r="Z242" i="2" s="1"/>
  <c r="Z38" i="2"/>
  <c r="P220" i="3"/>
  <c r="L220" i="3" s="1"/>
  <c r="Z8" i="2" s="1"/>
  <c r="Y357" i="2"/>
  <c r="Y391" i="2" s="1"/>
  <c r="F222" i="3"/>
  <c r="Z18" i="2" s="1"/>
  <c r="P222" i="3"/>
  <c r="L222" i="3" s="1"/>
  <c r="Z14" i="2" s="1"/>
  <c r="P223" i="3"/>
  <c r="L223" i="3" s="1"/>
  <c r="Z5" i="2" s="1"/>
  <c r="P224" i="3"/>
  <c r="L224" i="3" s="1"/>
  <c r="Z9" i="2" s="1"/>
  <c r="Y345" i="2"/>
  <c r="Y379" i="2" s="1"/>
  <c r="M230" i="3"/>
  <c r="Z215" i="2"/>
  <c r="Z214" i="2"/>
  <c r="Z217" i="2"/>
  <c r="Z229" i="2"/>
  <c r="Z213" i="2"/>
  <c r="Z209" i="2"/>
  <c r="Z236" i="2"/>
  <c r="Z211" i="2"/>
  <c r="Z157" i="2"/>
  <c r="Z327" i="2" s="1"/>
  <c r="Z361" i="2" s="1"/>
  <c r="Z395" i="2" s="1"/>
  <c r="Z164" i="2"/>
  <c r="Z334" i="2" s="1"/>
  <c r="Z368" i="2" s="1"/>
  <c r="Z402" i="2" s="1"/>
  <c r="Z142" i="2"/>
  <c r="Z141" i="2"/>
  <c r="Z149" i="2"/>
  <c r="Z146" i="2"/>
  <c r="Z154" i="2"/>
  <c r="Z166" i="2"/>
  <c r="Z336" i="2" s="1"/>
  <c r="Z370" i="2" s="1"/>
  <c r="Z404" i="2" s="1"/>
  <c r="Z165" i="2"/>
  <c r="Z335" i="2" s="1"/>
  <c r="Z369" i="2" s="1"/>
  <c r="Z403" i="2" s="1"/>
  <c r="Z210" i="2"/>
  <c r="Z216" i="2"/>
  <c r="Z230" i="2"/>
  <c r="Z207" i="2"/>
  <c r="Z218" i="2"/>
  <c r="Z227" i="2"/>
  <c r="Z208" i="2"/>
  <c r="Z226" i="2"/>
  <c r="Z160" i="2"/>
  <c r="Z330" i="2" s="1"/>
  <c r="Z364" i="2" s="1"/>
  <c r="Z398" i="2" s="1"/>
  <c r="Z159" i="2"/>
  <c r="Z329" i="2" s="1"/>
  <c r="Z363" i="2" s="1"/>
  <c r="Z397" i="2" s="1"/>
  <c r="Z140" i="2"/>
  <c r="Z138" i="2"/>
  <c r="Z151" i="2"/>
  <c r="Z163" i="2"/>
  <c r="Z333" i="2" s="1"/>
  <c r="Z367" i="2" s="1"/>
  <c r="Z401" i="2" s="1"/>
  <c r="Z152" i="2"/>
  <c r="Z235" i="2"/>
  <c r="Z232" i="2"/>
  <c r="Z220" i="2"/>
  <c r="Z219" i="2"/>
  <c r="Z233" i="2"/>
  <c r="Z206" i="2"/>
  <c r="Z228" i="2"/>
  <c r="Z237" i="2"/>
  <c r="Z234" i="2"/>
  <c r="Z155" i="2"/>
  <c r="Z169" i="2"/>
  <c r="Z339" i="2" s="1"/>
  <c r="Z373" i="2" s="1"/>
  <c r="Z407" i="2" s="1"/>
  <c r="Z161" i="2"/>
  <c r="Z331" i="2" s="1"/>
  <c r="Z365" i="2" s="1"/>
  <c r="Z399" i="2" s="1"/>
  <c r="Z147" i="2"/>
  <c r="Z153" i="2"/>
  <c r="Z139" i="2"/>
  <c r="Z148" i="2"/>
  <c r="Z222" i="2"/>
  <c r="Z223" i="2"/>
  <c r="Z212" i="2"/>
  <c r="Z224" i="2"/>
  <c r="Z221" i="2"/>
  <c r="Z225" i="2"/>
  <c r="Z172" i="2"/>
  <c r="Z231" i="2"/>
  <c r="Z168" i="2"/>
  <c r="Z338" i="2" s="1"/>
  <c r="Z372" i="2" s="1"/>
  <c r="Z406" i="2" s="1"/>
  <c r="Z144" i="2"/>
  <c r="Z162" i="2"/>
  <c r="Z332" i="2" s="1"/>
  <c r="Z366" i="2" s="1"/>
  <c r="Z400" i="2" s="1"/>
  <c r="Z143" i="2"/>
  <c r="Z150" i="2"/>
  <c r="Z167" i="2"/>
  <c r="Z337" i="2" s="1"/>
  <c r="Z371" i="2" s="1"/>
  <c r="Z405" i="2" s="1"/>
  <c r="Z156" i="2"/>
  <c r="Z326" i="2" s="1"/>
  <c r="Z360" i="2" s="1"/>
  <c r="Z394" i="2" s="1"/>
  <c r="Z158" i="2"/>
  <c r="Z328" i="2" s="1"/>
  <c r="Z362" i="2" s="1"/>
  <c r="Z396" i="2" s="1"/>
  <c r="Z145" i="2"/>
  <c r="Z36" i="2"/>
  <c r="Z70" i="2"/>
  <c r="Z240" i="2" s="1"/>
  <c r="Y346" i="2"/>
  <c r="Y380" i="2" s="1"/>
  <c r="Y354" i="2"/>
  <c r="Y388" i="2" s="1"/>
  <c r="U232" i="3"/>
  <c r="Y232" i="3" s="1"/>
  <c r="Z232" i="3" s="1"/>
  <c r="G232" i="3"/>
  <c r="Z180" i="2"/>
  <c r="Z78" i="2"/>
  <c r="Z248" i="2" s="1"/>
  <c r="Z44" i="2"/>
  <c r="Y356" i="2"/>
  <c r="Y390" i="2" s="1"/>
  <c r="Y358" i="2"/>
  <c r="Y392" i="2" s="1"/>
  <c r="Y349" i="2"/>
  <c r="Y383" i="2" s="1"/>
  <c r="AB233" i="3"/>
  <c r="Y359" i="2"/>
  <c r="Y393" i="2" s="1"/>
  <c r="Y353" i="2"/>
  <c r="Y387" i="2" s="1"/>
  <c r="Y355" i="2"/>
  <c r="Y389" i="2" s="1"/>
  <c r="V227" i="3"/>
  <c r="P226" i="3"/>
  <c r="L226" i="3" s="1"/>
  <c r="Z12" i="2" s="1"/>
  <c r="U236" i="3"/>
  <c r="Y236" i="3" s="1"/>
  <c r="Z236" i="3" s="1"/>
  <c r="G236" i="3"/>
  <c r="Z189" i="2"/>
  <c r="Z87" i="2"/>
  <c r="Z257" i="2" s="1"/>
  <c r="Z53" i="2"/>
  <c r="F225" i="3"/>
  <c r="Z16" i="2" s="1"/>
  <c r="P225" i="3"/>
  <c r="L225" i="3" s="1"/>
  <c r="Z15" i="2" s="1"/>
  <c r="U234" i="3"/>
  <c r="Y234" i="3" s="1"/>
  <c r="Z234" i="3" s="1"/>
  <c r="G234" i="3"/>
  <c r="Z187" i="2"/>
  <c r="Z51" i="2"/>
  <c r="Z85" i="2"/>
  <c r="AB234" i="3"/>
  <c r="Z104" i="2" l="1"/>
  <c r="V222" i="3"/>
  <c r="V220" i="3"/>
  <c r="Z112" i="2"/>
  <c r="Z108" i="2"/>
  <c r="V225" i="3"/>
  <c r="V226" i="3"/>
  <c r="U233" i="3"/>
  <c r="Y233" i="3" s="1"/>
  <c r="Z233" i="3" s="1"/>
  <c r="G233" i="3"/>
  <c r="Z185" i="2"/>
  <c r="Z83" i="2"/>
  <c r="Z253" i="2" s="1"/>
  <c r="Z49" i="2"/>
  <c r="U228" i="3"/>
  <c r="Y228" i="3" s="1"/>
  <c r="Z228" i="3" s="1"/>
  <c r="G228" i="3"/>
  <c r="Z182" i="2"/>
  <c r="Z80" i="2"/>
  <c r="Z250" i="2" s="1"/>
  <c r="Z46" i="2"/>
  <c r="T232" i="3"/>
  <c r="W232" i="3" s="1"/>
  <c r="X232" i="3" s="1"/>
  <c r="AA232" i="3"/>
  <c r="J232" i="3"/>
  <c r="F232" i="3" s="1"/>
  <c r="AA10" i="2" s="1"/>
  <c r="Z309" i="2"/>
  <c r="Z275" i="2"/>
  <c r="Z324" i="2"/>
  <c r="Z290" i="2"/>
  <c r="Z312" i="2"/>
  <c r="Z278" i="2"/>
  <c r="V223" i="3"/>
  <c r="M229" i="3"/>
  <c r="Z188" i="2"/>
  <c r="Z86" i="2"/>
  <c r="Z256" i="2" s="1"/>
  <c r="Z52" i="2"/>
  <c r="Z106" i="2"/>
  <c r="Z109" i="2"/>
  <c r="M228" i="3"/>
  <c r="Z186" i="2"/>
  <c r="Z84" i="2"/>
  <c r="Z254" i="2" s="1"/>
  <c r="Z50" i="2"/>
  <c r="Z314" i="2"/>
  <c r="Z280" i="2"/>
  <c r="Z323" i="2"/>
  <c r="Z289" i="2"/>
  <c r="Z325" i="2"/>
  <c r="Z291" i="2"/>
  <c r="Z321" i="2"/>
  <c r="Z287" i="2"/>
  <c r="Z316" i="2"/>
  <c r="Z282" i="2"/>
  <c r="U229" i="3"/>
  <c r="Y229" i="3" s="1"/>
  <c r="Z229" i="3" s="1"/>
  <c r="G229" i="3"/>
  <c r="Z175" i="2"/>
  <c r="Z39" i="2"/>
  <c r="Z73" i="2"/>
  <c r="Z243" i="2" s="1"/>
  <c r="T234" i="3"/>
  <c r="W234" i="3" s="1"/>
  <c r="X234" i="3" s="1"/>
  <c r="J234" i="3"/>
  <c r="F234" i="3" s="1"/>
  <c r="AA17" i="2" s="1"/>
  <c r="J236" i="3"/>
  <c r="F236" i="3" s="1"/>
  <c r="AA19" i="2" s="1"/>
  <c r="T236" i="3"/>
  <c r="W236" i="3" s="1"/>
  <c r="X236" i="3" s="1"/>
  <c r="Z119" i="2"/>
  <c r="AA234" i="3" s="1"/>
  <c r="AC234" i="3" s="1"/>
  <c r="AD234" i="3" s="1"/>
  <c r="AE234" i="3" s="1"/>
  <c r="Z255" i="2"/>
  <c r="Z121" i="2"/>
  <c r="AA236" i="3" s="1"/>
  <c r="Z315" i="2"/>
  <c r="Z281" i="2"/>
  <c r="Z320" i="2"/>
  <c r="Z286" i="2"/>
  <c r="Z317" i="2"/>
  <c r="Z283" i="2"/>
  <c r="Z308" i="2"/>
  <c r="Z274" i="2"/>
  <c r="Z319" i="2"/>
  <c r="Z285" i="2"/>
  <c r="V224" i="3"/>
  <c r="Z313" i="2"/>
  <c r="Z279" i="2"/>
  <c r="Z318" i="2"/>
  <c r="Z284" i="2"/>
  <c r="Z322" i="2"/>
  <c r="Z288" i="2"/>
  <c r="Z310" i="2"/>
  <c r="Z276" i="2"/>
  <c r="Z311" i="2"/>
  <c r="Z277" i="2"/>
  <c r="AB230" i="3"/>
  <c r="U230" i="3"/>
  <c r="Y230" i="3" s="1"/>
  <c r="Z230" i="3" s="1"/>
  <c r="G230" i="3"/>
  <c r="Z179" i="2"/>
  <c r="Z43" i="2"/>
  <c r="Z77" i="2"/>
  <c r="Z247" i="2" s="1"/>
  <c r="U231" i="3"/>
  <c r="Y231" i="3" s="1"/>
  <c r="Z231" i="3" s="1"/>
  <c r="G231" i="3"/>
  <c r="Z184" i="2"/>
  <c r="Z48" i="2"/>
  <c r="Z82" i="2"/>
  <c r="Z252" i="2" s="1"/>
  <c r="U235" i="3"/>
  <c r="Y235" i="3" s="1"/>
  <c r="Z235" i="3" s="1"/>
  <c r="G235" i="3"/>
  <c r="Z178" i="2"/>
  <c r="Z76" i="2"/>
  <c r="Z246" i="2" s="1"/>
  <c r="Z42" i="2"/>
  <c r="AB232" i="3"/>
  <c r="AB236" i="3"/>
  <c r="AB235" i="3"/>
  <c r="AB231" i="3"/>
  <c r="Z345" i="2" l="1"/>
  <c r="Z379" i="2" s="1"/>
  <c r="Z356" i="2"/>
  <c r="Z390" i="2" s="1"/>
  <c r="Z347" i="2"/>
  <c r="Z381" i="2" s="1"/>
  <c r="AC236" i="3"/>
  <c r="AD236" i="3" s="1"/>
  <c r="AE236" i="3" s="1"/>
  <c r="Z349" i="2"/>
  <c r="Z383" i="2" s="1"/>
  <c r="Z117" i="2"/>
  <c r="Z116" i="2"/>
  <c r="Z118" i="2"/>
  <c r="AB228" i="3" s="1"/>
  <c r="Z107" i="2"/>
  <c r="Z358" i="2"/>
  <c r="Z392" i="2" s="1"/>
  <c r="AC232" i="3"/>
  <c r="AD232" i="3" s="1"/>
  <c r="AE232" i="3" s="1"/>
  <c r="Z111" i="2"/>
  <c r="Z344" i="2"/>
  <c r="Z378" i="2" s="1"/>
  <c r="Z352" i="2"/>
  <c r="Z386" i="2" s="1"/>
  <c r="Z350" i="2"/>
  <c r="Z384" i="2" s="1"/>
  <c r="Z348" i="2"/>
  <c r="Z382" i="2" s="1"/>
  <c r="G245" i="3"/>
  <c r="AA189" i="2"/>
  <c r="AA53" i="2"/>
  <c r="AA87" i="2"/>
  <c r="AA257" i="2" s="1"/>
  <c r="M238" i="3"/>
  <c r="AA180" i="2"/>
  <c r="AA78" i="2"/>
  <c r="AA248" i="2" s="1"/>
  <c r="AA44" i="2"/>
  <c r="AA112" i="2" s="1"/>
  <c r="Z110" i="2"/>
  <c r="AA231" i="3"/>
  <c r="AC231" i="3" s="1"/>
  <c r="AD231" i="3" s="1"/>
  <c r="AE231" i="3" s="1"/>
  <c r="J231" i="3"/>
  <c r="T231" i="3"/>
  <c r="W231" i="3" s="1"/>
  <c r="X231" i="3" s="1"/>
  <c r="Z353" i="2"/>
  <c r="Z387" i="2" s="1"/>
  <c r="Z351" i="2"/>
  <c r="Z385" i="2" s="1"/>
  <c r="AA229" i="3"/>
  <c r="T229" i="3"/>
  <c r="W229" i="3" s="1"/>
  <c r="X229" i="3" s="1"/>
  <c r="J229" i="3"/>
  <c r="Z346" i="2"/>
  <c r="Z380" i="2" s="1"/>
  <c r="Z343" i="2"/>
  <c r="Z377" i="2" s="1"/>
  <c r="J230" i="3"/>
  <c r="F230" i="3" s="1"/>
  <c r="AA9" i="2" s="1"/>
  <c r="T230" i="3"/>
  <c r="W230" i="3" s="1"/>
  <c r="X230" i="3" s="1"/>
  <c r="AA230" i="3"/>
  <c r="AC230" i="3" s="1"/>
  <c r="AD230" i="3" s="1"/>
  <c r="AE230" i="3" s="1"/>
  <c r="M240" i="3"/>
  <c r="AA187" i="2"/>
  <c r="AA51" i="2"/>
  <c r="AA85" i="2"/>
  <c r="AA255" i="2" s="1"/>
  <c r="Z355" i="2"/>
  <c r="Z389" i="2" s="1"/>
  <c r="Z357" i="2"/>
  <c r="Z391" i="2" s="1"/>
  <c r="T228" i="3"/>
  <c r="W228" i="3" s="1"/>
  <c r="X228" i="3" s="1"/>
  <c r="J228" i="3"/>
  <c r="F228" i="3" s="1"/>
  <c r="AA12" i="2" s="1"/>
  <c r="Z342" i="2"/>
  <c r="Z376" i="2" s="1"/>
  <c r="Z354" i="2"/>
  <c r="Z388" i="2" s="1"/>
  <c r="P234" i="3"/>
  <c r="L234" i="3" s="1"/>
  <c r="AA3" i="2" s="1"/>
  <c r="Z359" i="2"/>
  <c r="Z393" i="2" s="1"/>
  <c r="Z120" i="2"/>
  <c r="AB229" i="3" s="1"/>
  <c r="AC229" i="3" s="1"/>
  <c r="AD229" i="3" s="1"/>
  <c r="AE229" i="3" s="1"/>
  <c r="P232" i="3"/>
  <c r="L232" i="3" s="1"/>
  <c r="AA4" i="2" s="1"/>
  <c r="Z114" i="2"/>
  <c r="AA228" i="3" s="1"/>
  <c r="AA233" i="3"/>
  <c r="AC233" i="3" s="1"/>
  <c r="AD233" i="3" s="1"/>
  <c r="AE233" i="3" s="1"/>
  <c r="T233" i="3"/>
  <c r="W233" i="3" s="1"/>
  <c r="X233" i="3" s="1"/>
  <c r="J233" i="3"/>
  <c r="J235" i="3"/>
  <c r="T235" i="3"/>
  <c r="W235" i="3" s="1"/>
  <c r="X235" i="3" s="1"/>
  <c r="AA235" i="3"/>
  <c r="AC235" i="3" s="1"/>
  <c r="AD235" i="3" s="1"/>
  <c r="AE235" i="3" s="1"/>
  <c r="P236" i="3"/>
  <c r="L236" i="3" s="1"/>
  <c r="AA11" i="2" s="1"/>
  <c r="AC228" i="3" l="1"/>
  <c r="AD228" i="3" s="1"/>
  <c r="AE228" i="3" s="1"/>
  <c r="AA121" i="2"/>
  <c r="V232" i="3"/>
  <c r="V234" i="3"/>
  <c r="AA119" i="2"/>
  <c r="M243" i="3"/>
  <c r="AA182" i="2"/>
  <c r="AA46" i="2"/>
  <c r="AA80" i="2"/>
  <c r="AA250" i="2" s="1"/>
  <c r="P229" i="3"/>
  <c r="L229" i="3" s="1"/>
  <c r="AA18" i="2" s="1"/>
  <c r="P231" i="3"/>
  <c r="L231" i="3" s="1"/>
  <c r="AA6" i="2" s="1"/>
  <c r="G242" i="3"/>
  <c r="AA181" i="2"/>
  <c r="AA79" i="2"/>
  <c r="AA249" i="2" s="1"/>
  <c r="AA45" i="2"/>
  <c r="P235" i="3"/>
  <c r="L235" i="3" s="1"/>
  <c r="AA7" i="2" s="1"/>
  <c r="F235" i="3"/>
  <c r="AA8" i="2" s="1"/>
  <c r="U241" i="3" s="1"/>
  <c r="Y241" i="3" s="1"/>
  <c r="Z241" i="3" s="1"/>
  <c r="F233" i="3"/>
  <c r="AA15" i="2" s="1"/>
  <c r="P233" i="3"/>
  <c r="L233" i="3" s="1"/>
  <c r="AA13" i="2" s="1"/>
  <c r="G241" i="3"/>
  <c r="AA173" i="2"/>
  <c r="AA37" i="2"/>
  <c r="AA71" i="2"/>
  <c r="AA241" i="2" s="1"/>
  <c r="P228" i="3"/>
  <c r="L228" i="3" s="1"/>
  <c r="AA16" i="2" s="1"/>
  <c r="U237" i="3"/>
  <c r="Y237" i="3" s="1"/>
  <c r="Z237" i="3" s="1"/>
  <c r="G237" i="3"/>
  <c r="AA174" i="2"/>
  <c r="AA38" i="2"/>
  <c r="AA72" i="2"/>
  <c r="AA242" i="2" s="1"/>
  <c r="F231" i="3"/>
  <c r="AA14" i="2" s="1"/>
  <c r="V236" i="3"/>
  <c r="AB240" i="3"/>
  <c r="P230" i="3"/>
  <c r="L230" i="3" s="1"/>
  <c r="AA2" i="2" s="1"/>
  <c r="F229" i="3"/>
  <c r="AA5" i="2" s="1"/>
  <c r="AB238" i="3"/>
  <c r="AA245" i="3"/>
  <c r="M237" i="3"/>
  <c r="AA179" i="2"/>
  <c r="AA43" i="2"/>
  <c r="AA77" i="2"/>
  <c r="AA247" i="2" s="1"/>
  <c r="V233" i="3" l="1"/>
  <c r="V229" i="3"/>
  <c r="V231" i="3"/>
  <c r="AA105" i="2"/>
  <c r="V230" i="3"/>
  <c r="AA114" i="2"/>
  <c r="M242" i="3"/>
  <c r="AA184" i="2"/>
  <c r="AA48" i="2"/>
  <c r="AA82" i="2"/>
  <c r="AA252" i="2" s="1"/>
  <c r="J237" i="3"/>
  <c r="T237" i="3"/>
  <c r="W237" i="3" s="1"/>
  <c r="X237" i="3" s="1"/>
  <c r="M241" i="3"/>
  <c r="T241" i="3" s="1"/>
  <c r="W241" i="3" s="1"/>
  <c r="X241" i="3" s="1"/>
  <c r="AA178" i="2"/>
  <c r="AA42" i="2"/>
  <c r="AA76" i="2"/>
  <c r="AA246" i="2" s="1"/>
  <c r="U244" i="3"/>
  <c r="Y244" i="3" s="1"/>
  <c r="Z244" i="3" s="1"/>
  <c r="G244" i="3"/>
  <c r="AA177" i="2"/>
  <c r="AA75" i="2"/>
  <c r="AA245" i="2" s="1"/>
  <c r="AA41" i="2"/>
  <c r="U239" i="3"/>
  <c r="Y239" i="3" s="1"/>
  <c r="Z239" i="3" s="1"/>
  <c r="G239" i="3"/>
  <c r="AA176" i="2"/>
  <c r="AA40" i="2"/>
  <c r="AA74" i="2"/>
  <c r="AA244" i="2" s="1"/>
  <c r="AA162" i="2"/>
  <c r="AA332" i="2" s="1"/>
  <c r="AA366" i="2" s="1"/>
  <c r="AA400" i="2" s="1"/>
  <c r="M239" i="3"/>
  <c r="AA215" i="2"/>
  <c r="AA219" i="2"/>
  <c r="AA217" i="2"/>
  <c r="AA223" i="2"/>
  <c r="AA237" i="2"/>
  <c r="AA207" i="2"/>
  <c r="AA232" i="2"/>
  <c r="AA216" i="2"/>
  <c r="AA214" i="2"/>
  <c r="AA148" i="2"/>
  <c r="AA161" i="2"/>
  <c r="AA331" i="2" s="1"/>
  <c r="AA365" i="2" s="1"/>
  <c r="AA399" i="2" s="1"/>
  <c r="AA147" i="2"/>
  <c r="AA143" i="2"/>
  <c r="AA149" i="2"/>
  <c r="AA169" i="2"/>
  <c r="AA339" i="2" s="1"/>
  <c r="AA373" i="2" s="1"/>
  <c r="AA407" i="2" s="1"/>
  <c r="AA153" i="2"/>
  <c r="AA151" i="2"/>
  <c r="AA234" i="2"/>
  <c r="AA209" i="2"/>
  <c r="AA206" i="2"/>
  <c r="AA226" i="2"/>
  <c r="AA235" i="2"/>
  <c r="AA210" i="2"/>
  <c r="AA218" i="2"/>
  <c r="AA221" i="2"/>
  <c r="AA138" i="2"/>
  <c r="AA168" i="2"/>
  <c r="AA338" i="2" s="1"/>
  <c r="AA372" i="2" s="1"/>
  <c r="AA406" i="2" s="1"/>
  <c r="AA155" i="2"/>
  <c r="AA150" i="2"/>
  <c r="AA144" i="2"/>
  <c r="AA152" i="2"/>
  <c r="AA163" i="2"/>
  <c r="AA333" i="2" s="1"/>
  <c r="AA367" i="2" s="1"/>
  <c r="AA401" i="2" s="1"/>
  <c r="AA236" i="2"/>
  <c r="AA208" i="2"/>
  <c r="AA228" i="2"/>
  <c r="AA172" i="2"/>
  <c r="AA225" i="2"/>
  <c r="AA233" i="2"/>
  <c r="AA222" i="2"/>
  <c r="AA231" i="2"/>
  <c r="AA154" i="2"/>
  <c r="AA139" i="2"/>
  <c r="AA165" i="2"/>
  <c r="AA335" i="2" s="1"/>
  <c r="AA369" i="2" s="1"/>
  <c r="AA403" i="2" s="1"/>
  <c r="AA164" i="2"/>
  <c r="AA334" i="2" s="1"/>
  <c r="AA368" i="2" s="1"/>
  <c r="AA402" i="2" s="1"/>
  <c r="AA157" i="2"/>
  <c r="AA327" i="2" s="1"/>
  <c r="AA361" i="2" s="1"/>
  <c r="AA395" i="2" s="1"/>
  <c r="AA156" i="2"/>
  <c r="AA326" i="2" s="1"/>
  <c r="AA360" i="2" s="1"/>
  <c r="AA394" i="2" s="1"/>
  <c r="AA146" i="2"/>
  <c r="AA141" i="2"/>
  <c r="AA145" i="2"/>
  <c r="AA229" i="2"/>
  <c r="AA211" i="2"/>
  <c r="AA227" i="2"/>
  <c r="AA224" i="2"/>
  <c r="AA212" i="2"/>
  <c r="AA213" i="2"/>
  <c r="AA230" i="2"/>
  <c r="AA220" i="2"/>
  <c r="AA159" i="2"/>
  <c r="AA329" i="2" s="1"/>
  <c r="AA363" i="2" s="1"/>
  <c r="AA397" i="2" s="1"/>
  <c r="AA142" i="2"/>
  <c r="AA158" i="2"/>
  <c r="AA328" i="2" s="1"/>
  <c r="AA362" i="2" s="1"/>
  <c r="AA396" i="2" s="1"/>
  <c r="AA160" i="2"/>
  <c r="AA330" i="2" s="1"/>
  <c r="AA364" i="2" s="1"/>
  <c r="AA398" i="2" s="1"/>
  <c r="AA166" i="2"/>
  <c r="AA336" i="2" s="1"/>
  <c r="AA370" i="2" s="1"/>
  <c r="AA404" i="2" s="1"/>
  <c r="AA140" i="2"/>
  <c r="AA167" i="2"/>
  <c r="AA337" i="2" s="1"/>
  <c r="AA371" i="2" s="1"/>
  <c r="AA405" i="2" s="1"/>
  <c r="AA36" i="2"/>
  <c r="AA70" i="2"/>
  <c r="AA240" i="2" s="1"/>
  <c r="AA111" i="2"/>
  <c r="AB237" i="3" s="1"/>
  <c r="AA106" i="2"/>
  <c r="AA237" i="3" s="1"/>
  <c r="V228" i="3"/>
  <c r="U243" i="3"/>
  <c r="Y243" i="3" s="1"/>
  <c r="Z243" i="3" s="1"/>
  <c r="G243" i="3"/>
  <c r="AA183" i="2"/>
  <c r="AA81" i="2"/>
  <c r="AA251" i="2" s="1"/>
  <c r="AA47" i="2"/>
  <c r="AA115" i="2" s="1"/>
  <c r="V235" i="3"/>
  <c r="J242" i="3"/>
  <c r="F242" i="3" s="1"/>
  <c r="AB11" i="2" s="1"/>
  <c r="T242" i="3"/>
  <c r="W242" i="3" s="1"/>
  <c r="X242" i="3" s="1"/>
  <c r="M244" i="3"/>
  <c r="AA175" i="2"/>
  <c r="AA39" i="2"/>
  <c r="AA73" i="2"/>
  <c r="AA243" i="2" s="1"/>
  <c r="U240" i="3"/>
  <c r="Y240" i="3" s="1"/>
  <c r="Z240" i="3" s="1"/>
  <c r="G240" i="3"/>
  <c r="AA186" i="2"/>
  <c r="AA84" i="2"/>
  <c r="AA254" i="2" s="1"/>
  <c r="AA50" i="2"/>
  <c r="AA241" i="3"/>
  <c r="M245" i="3"/>
  <c r="AA185" i="2"/>
  <c r="AA83" i="2"/>
  <c r="AA253" i="2" s="1"/>
  <c r="AA49" i="2"/>
  <c r="U245" i="3"/>
  <c r="Y245" i="3" s="1"/>
  <c r="Z245" i="3" s="1"/>
  <c r="AA113" i="2"/>
  <c r="AA242" i="3" s="1"/>
  <c r="U242" i="3"/>
  <c r="Y242" i="3" s="1"/>
  <c r="Z242" i="3" s="1"/>
  <c r="U238" i="3"/>
  <c r="Y238" i="3" s="1"/>
  <c r="Z238" i="3" s="1"/>
  <c r="G238" i="3"/>
  <c r="AA188" i="2"/>
  <c r="AA86" i="2"/>
  <c r="AA256" i="2" s="1"/>
  <c r="AA52" i="2"/>
  <c r="AB243" i="3"/>
  <c r="AA120" i="2" l="1"/>
  <c r="AA117" i="2"/>
  <c r="J241" i="3"/>
  <c r="AA108" i="2"/>
  <c r="AA107" i="2"/>
  <c r="AA110" i="2"/>
  <c r="AB241" i="3" s="1"/>
  <c r="AC241" i="3" s="1"/>
  <c r="AD241" i="3" s="1"/>
  <c r="AE241" i="3" s="1"/>
  <c r="AA118" i="2"/>
  <c r="AA104" i="2"/>
  <c r="AC237" i="3"/>
  <c r="AD237" i="3" s="1"/>
  <c r="AE237" i="3" s="1"/>
  <c r="M252" i="3"/>
  <c r="AB181" i="2"/>
  <c r="AB45" i="2"/>
  <c r="AB79" i="2"/>
  <c r="AB249" i="2" s="1"/>
  <c r="T243" i="3"/>
  <c r="W243" i="3" s="1"/>
  <c r="X243" i="3" s="1"/>
  <c r="AA243" i="3"/>
  <c r="AC243" i="3" s="1"/>
  <c r="AD243" i="3" s="1"/>
  <c r="AE243" i="3" s="1"/>
  <c r="J243" i="3"/>
  <c r="F243" i="3" s="1"/>
  <c r="AB13" i="2" s="1"/>
  <c r="AA310" i="2"/>
  <c r="AA276" i="2"/>
  <c r="AA312" i="2"/>
  <c r="AA278" i="2"/>
  <c r="AA316" i="2"/>
  <c r="AA282" i="2"/>
  <c r="AA322" i="2"/>
  <c r="AA288" i="2"/>
  <c r="T239" i="3"/>
  <c r="W239" i="3" s="1"/>
  <c r="X239" i="3" s="1"/>
  <c r="J239" i="3"/>
  <c r="AA239" i="3"/>
  <c r="P241" i="3"/>
  <c r="L241" i="3" s="1"/>
  <c r="AB8" i="2" s="1"/>
  <c r="AA309" i="2"/>
  <c r="AA275" i="2"/>
  <c r="AA314" i="2"/>
  <c r="AA280" i="2"/>
  <c r="AA308" i="2"/>
  <c r="AA274" i="2"/>
  <c r="AA319" i="2"/>
  <c r="AA285" i="2"/>
  <c r="AA318" i="2"/>
  <c r="AA284" i="2"/>
  <c r="T244" i="3"/>
  <c r="W244" i="3" s="1"/>
  <c r="X244" i="3" s="1"/>
  <c r="J244" i="3"/>
  <c r="F237" i="3"/>
  <c r="AB4" i="2" s="1"/>
  <c r="P237" i="3"/>
  <c r="L237" i="3" s="1"/>
  <c r="AB9" i="2" s="1"/>
  <c r="AA238" i="3"/>
  <c r="AC238" i="3" s="1"/>
  <c r="AD238" i="3" s="1"/>
  <c r="AE238" i="3" s="1"/>
  <c r="J238" i="3"/>
  <c r="T238" i="3"/>
  <c r="W238" i="3" s="1"/>
  <c r="X238" i="3" s="1"/>
  <c r="AB245" i="3"/>
  <c r="AC245" i="3" s="1"/>
  <c r="AD245" i="3" s="1"/>
  <c r="AE245" i="3" s="1"/>
  <c r="J245" i="3"/>
  <c r="T245" i="3"/>
  <c r="W245" i="3" s="1"/>
  <c r="X245" i="3" s="1"/>
  <c r="AA240" i="3"/>
  <c r="AC240" i="3" s="1"/>
  <c r="AD240" i="3" s="1"/>
  <c r="AE240" i="3" s="1"/>
  <c r="J240" i="3"/>
  <c r="T240" i="3"/>
  <c r="W240" i="3" s="1"/>
  <c r="X240" i="3" s="1"/>
  <c r="AA315" i="2"/>
  <c r="AA281" i="2"/>
  <c r="AA324" i="2"/>
  <c r="AA290" i="2"/>
  <c r="AA320" i="2"/>
  <c r="AA286" i="2"/>
  <c r="AA321" i="2"/>
  <c r="AA287" i="2"/>
  <c r="AA313" i="2"/>
  <c r="AA279" i="2"/>
  <c r="AA109" i="2"/>
  <c r="AA244" i="3" s="1"/>
  <c r="F241" i="3"/>
  <c r="AB3" i="2" s="1"/>
  <c r="AB244" i="3"/>
  <c r="P242" i="3"/>
  <c r="L242" i="3" s="1"/>
  <c r="AB14" i="2" s="1"/>
  <c r="AA311" i="2"/>
  <c r="AA277" i="2"/>
  <c r="AA325" i="2"/>
  <c r="AA291" i="2"/>
  <c r="AA323" i="2"/>
  <c r="AA289" i="2"/>
  <c r="AA317" i="2"/>
  <c r="AA283" i="2"/>
  <c r="AB239" i="3"/>
  <c r="AA116" i="2"/>
  <c r="AB242" i="3" s="1"/>
  <c r="AC242" i="3" s="1"/>
  <c r="AD242" i="3" s="1"/>
  <c r="AE242" i="3" s="1"/>
  <c r="AA351" i="2" l="1"/>
  <c r="AA385" i="2" s="1"/>
  <c r="AA359" i="2"/>
  <c r="AA393" i="2" s="1"/>
  <c r="AA352" i="2"/>
  <c r="AA386" i="2" s="1"/>
  <c r="AA342" i="2"/>
  <c r="AA376" i="2" s="1"/>
  <c r="AC244" i="3"/>
  <c r="AD244" i="3" s="1"/>
  <c r="AE244" i="3" s="1"/>
  <c r="AA353" i="2"/>
  <c r="AA387" i="2" s="1"/>
  <c r="AA348" i="2"/>
  <c r="AA382" i="2" s="1"/>
  <c r="U249" i="3"/>
  <c r="Y249" i="3" s="1"/>
  <c r="Z249" i="3" s="1"/>
  <c r="G249" i="3"/>
  <c r="AB178" i="2"/>
  <c r="AB42" i="2"/>
  <c r="AB76" i="2"/>
  <c r="AB246" i="2" s="1"/>
  <c r="AA347" i="2"/>
  <c r="AA381" i="2" s="1"/>
  <c r="AA354" i="2"/>
  <c r="AA388" i="2" s="1"/>
  <c r="AA349" i="2"/>
  <c r="AA383" i="2" s="1"/>
  <c r="P240" i="3"/>
  <c r="L240" i="3" s="1"/>
  <c r="AB17" i="2" s="1"/>
  <c r="AA357" i="2"/>
  <c r="AA391" i="2" s="1"/>
  <c r="AA345" i="2"/>
  <c r="AA379" i="2" s="1"/>
  <c r="U254" i="3"/>
  <c r="Y254" i="3" s="1"/>
  <c r="Z254" i="3" s="1"/>
  <c r="G254" i="3"/>
  <c r="AB184" i="2"/>
  <c r="AB82" i="2"/>
  <c r="AB252" i="2" s="1"/>
  <c r="AB48" i="2"/>
  <c r="P245" i="3"/>
  <c r="L245" i="3" s="1"/>
  <c r="AB15" i="2" s="1"/>
  <c r="F245" i="3"/>
  <c r="AB19" i="2" s="1"/>
  <c r="P238" i="3"/>
  <c r="L238" i="3" s="1"/>
  <c r="AB10" i="2" s="1"/>
  <c r="M250" i="3"/>
  <c r="AB173" i="2"/>
  <c r="AB71" i="2"/>
  <c r="AB241" i="2" s="1"/>
  <c r="AB37" i="2"/>
  <c r="F238" i="3"/>
  <c r="AB18" i="2" s="1"/>
  <c r="F244" i="3"/>
  <c r="AB7" i="2" s="1"/>
  <c r="P244" i="3"/>
  <c r="L244" i="3" s="1"/>
  <c r="AB5" i="2" s="1"/>
  <c r="AA343" i="2"/>
  <c r="AA377" i="2" s="1"/>
  <c r="F239" i="3"/>
  <c r="AB6" i="2" s="1"/>
  <c r="P239" i="3"/>
  <c r="L239" i="3" s="1"/>
  <c r="AB2" i="2" s="1"/>
  <c r="V242" i="3"/>
  <c r="AA355" i="2"/>
  <c r="AA389" i="2" s="1"/>
  <c r="AA358" i="2"/>
  <c r="AA392" i="2" s="1"/>
  <c r="F240" i="3"/>
  <c r="AB16" i="2" s="1"/>
  <c r="V237" i="3"/>
  <c r="V241" i="3"/>
  <c r="AA350" i="2"/>
  <c r="AA384" i="2" s="1"/>
  <c r="AA344" i="2"/>
  <c r="AA378" i="2" s="1"/>
  <c r="M254" i="3"/>
  <c r="AB183" i="2"/>
  <c r="AB47" i="2"/>
  <c r="AB81" i="2"/>
  <c r="AB251" i="2" s="1"/>
  <c r="U250" i="3"/>
  <c r="Y250" i="3" s="1"/>
  <c r="Z250" i="3" s="1"/>
  <c r="G250" i="3"/>
  <c r="AB179" i="2"/>
  <c r="AB43" i="2"/>
  <c r="AB77" i="2"/>
  <c r="AB247" i="2" s="1"/>
  <c r="M249" i="3"/>
  <c r="AB174" i="2"/>
  <c r="AB38" i="2"/>
  <c r="AB72" i="2"/>
  <c r="AB242" i="2" s="1"/>
  <c r="AC239" i="3"/>
  <c r="AD239" i="3" s="1"/>
  <c r="AE239" i="3" s="1"/>
  <c r="AA356" i="2"/>
  <c r="AA390" i="2" s="1"/>
  <c r="AA346" i="2"/>
  <c r="AA380" i="2" s="1"/>
  <c r="P243" i="3"/>
  <c r="L243" i="3" s="1"/>
  <c r="AB12" i="2" s="1"/>
  <c r="AB113" i="2"/>
  <c r="AB252" i="3" s="1"/>
  <c r="AB116" i="2" l="1"/>
  <c r="V238" i="3"/>
  <c r="V245" i="3"/>
  <c r="U253" i="3"/>
  <c r="Y253" i="3" s="1"/>
  <c r="Z253" i="3" s="1"/>
  <c r="G253" i="3"/>
  <c r="AB175" i="2"/>
  <c r="AB39" i="2"/>
  <c r="AB73" i="2"/>
  <c r="AB243" i="2" s="1"/>
  <c r="AB111" i="2"/>
  <c r="M247" i="3"/>
  <c r="AB177" i="2"/>
  <c r="AB41" i="2"/>
  <c r="AB109" i="2" s="1"/>
  <c r="AB75" i="2"/>
  <c r="AB245" i="2" s="1"/>
  <c r="M248" i="3"/>
  <c r="AB189" i="2"/>
  <c r="AB87" i="2"/>
  <c r="AB257" i="2" s="1"/>
  <c r="AB53" i="2"/>
  <c r="AB110" i="2"/>
  <c r="AB254" i="3"/>
  <c r="AB106" i="2"/>
  <c r="AB249" i="3" s="1"/>
  <c r="AB115" i="2"/>
  <c r="M253" i="3"/>
  <c r="AB186" i="2"/>
  <c r="AB84" i="2"/>
  <c r="AB254" i="2" s="1"/>
  <c r="AB50" i="2"/>
  <c r="V239" i="3"/>
  <c r="M251" i="3"/>
  <c r="AB251" i="3" s="1"/>
  <c r="AB188" i="2"/>
  <c r="AB52" i="2"/>
  <c r="AB120" i="2" s="1"/>
  <c r="AB86" i="2"/>
  <c r="AB256" i="2" s="1"/>
  <c r="V243" i="3"/>
  <c r="AA250" i="3"/>
  <c r="J250" i="3"/>
  <c r="T250" i="3"/>
  <c r="W250" i="3" s="1"/>
  <c r="X250" i="3" s="1"/>
  <c r="AB139" i="2"/>
  <c r="AB275" i="2" s="1"/>
  <c r="U247" i="3"/>
  <c r="Y247" i="3" s="1"/>
  <c r="Z247" i="3" s="1"/>
  <c r="G247" i="3"/>
  <c r="AB223" i="2"/>
  <c r="AB227" i="2"/>
  <c r="AB206" i="2"/>
  <c r="AB214" i="2"/>
  <c r="AB236" i="2"/>
  <c r="AB207" i="2"/>
  <c r="AB309" i="2" s="1"/>
  <c r="AB225" i="2"/>
  <c r="AB224" i="2"/>
  <c r="AB219" i="2"/>
  <c r="AB138" i="2"/>
  <c r="AB143" i="2"/>
  <c r="AB161" i="2"/>
  <c r="AB331" i="2" s="1"/>
  <c r="AB365" i="2" s="1"/>
  <c r="AB399" i="2" s="1"/>
  <c r="AB151" i="2"/>
  <c r="AB163" i="2"/>
  <c r="AB333" i="2" s="1"/>
  <c r="AB367" i="2" s="1"/>
  <c r="AB401" i="2" s="1"/>
  <c r="AB160" i="2"/>
  <c r="AB330" i="2" s="1"/>
  <c r="AB364" i="2" s="1"/>
  <c r="AB398" i="2" s="1"/>
  <c r="AB229" i="2"/>
  <c r="AB235" i="2"/>
  <c r="AB220" i="2"/>
  <c r="AB230" i="2"/>
  <c r="AB212" i="2"/>
  <c r="AB228" i="2"/>
  <c r="AB226" i="2"/>
  <c r="AB209" i="2"/>
  <c r="AB152" i="2"/>
  <c r="AB153" i="2"/>
  <c r="AB164" i="2"/>
  <c r="AB334" i="2" s="1"/>
  <c r="AB368" i="2" s="1"/>
  <c r="AB402" i="2" s="1"/>
  <c r="AB142" i="2"/>
  <c r="AB156" i="2"/>
  <c r="AB326" i="2" s="1"/>
  <c r="AB360" i="2" s="1"/>
  <c r="AB394" i="2" s="1"/>
  <c r="AB165" i="2"/>
  <c r="AB335" i="2" s="1"/>
  <c r="AB369" i="2" s="1"/>
  <c r="AB403" i="2" s="1"/>
  <c r="AB149" i="2"/>
  <c r="AB162" i="2"/>
  <c r="AB332" i="2" s="1"/>
  <c r="AB366" i="2" s="1"/>
  <c r="AB400" i="2" s="1"/>
  <c r="AB154" i="2"/>
  <c r="AB155" i="2"/>
  <c r="AB166" i="2"/>
  <c r="AB336" i="2" s="1"/>
  <c r="AB370" i="2" s="1"/>
  <c r="AB404" i="2" s="1"/>
  <c r="AB144" i="2"/>
  <c r="AB222" i="2"/>
  <c r="AB232" i="2"/>
  <c r="AB215" i="2"/>
  <c r="AB217" i="2"/>
  <c r="AB218" i="2"/>
  <c r="AB213" i="2"/>
  <c r="AB210" i="2"/>
  <c r="AB211" i="2"/>
  <c r="AB168" i="2"/>
  <c r="AB338" i="2" s="1"/>
  <c r="AB372" i="2" s="1"/>
  <c r="AB406" i="2" s="1"/>
  <c r="AB159" i="2"/>
  <c r="AB329" i="2" s="1"/>
  <c r="AB363" i="2" s="1"/>
  <c r="AB397" i="2" s="1"/>
  <c r="AB141" i="2"/>
  <c r="AB158" i="2"/>
  <c r="AB328" i="2" s="1"/>
  <c r="AB362" i="2" s="1"/>
  <c r="AB396" i="2" s="1"/>
  <c r="AB148" i="2"/>
  <c r="AB140" i="2"/>
  <c r="AB157" i="2"/>
  <c r="AB327" i="2" s="1"/>
  <c r="AB361" i="2" s="1"/>
  <c r="AB395" i="2" s="1"/>
  <c r="AB208" i="2"/>
  <c r="AB237" i="2"/>
  <c r="AB216" i="2"/>
  <c r="AB221" i="2"/>
  <c r="AB172" i="2"/>
  <c r="AB231" i="2"/>
  <c r="AB233" i="2"/>
  <c r="AB234" i="2"/>
  <c r="AB147" i="2"/>
  <c r="AB145" i="2"/>
  <c r="AB146" i="2"/>
  <c r="AB169" i="2"/>
  <c r="AB339" i="2" s="1"/>
  <c r="AB373" i="2" s="1"/>
  <c r="AB407" i="2" s="1"/>
  <c r="AB167" i="2"/>
  <c r="AB337" i="2" s="1"/>
  <c r="AB371" i="2" s="1"/>
  <c r="AB405" i="2" s="1"/>
  <c r="AB150" i="2"/>
  <c r="AB70" i="2"/>
  <c r="AB240" i="2" s="1"/>
  <c r="AB36" i="2"/>
  <c r="AB104" i="2" s="1"/>
  <c r="V244" i="3"/>
  <c r="AB105" i="2"/>
  <c r="AB250" i="3" s="1"/>
  <c r="U246" i="3"/>
  <c r="Y246" i="3" s="1"/>
  <c r="Z246" i="3" s="1"/>
  <c r="G246" i="3"/>
  <c r="AB180" i="2"/>
  <c r="AB78" i="2"/>
  <c r="AB248" i="2" s="1"/>
  <c r="AB44" i="2"/>
  <c r="AB112" i="2" s="1"/>
  <c r="U251" i="3"/>
  <c r="Y251" i="3" s="1"/>
  <c r="Z251" i="3" s="1"/>
  <c r="G251" i="3"/>
  <c r="AB185" i="2"/>
  <c r="AB49" i="2"/>
  <c r="AB117" i="2" s="1"/>
  <c r="AB83" i="2"/>
  <c r="AB253" i="2" s="1"/>
  <c r="T254" i="3"/>
  <c r="W254" i="3" s="1"/>
  <c r="X254" i="3" s="1"/>
  <c r="AA254" i="3"/>
  <c r="AC254" i="3" s="1"/>
  <c r="AD254" i="3" s="1"/>
  <c r="AE254" i="3" s="1"/>
  <c r="J254" i="3"/>
  <c r="F254" i="3" s="1"/>
  <c r="AC14" i="2" s="1"/>
  <c r="V240" i="3"/>
  <c r="J249" i="3"/>
  <c r="F249" i="3" s="1"/>
  <c r="AC8" i="2" s="1"/>
  <c r="AA249" i="3"/>
  <c r="T249" i="3"/>
  <c r="W249" i="3" s="1"/>
  <c r="X249" i="3" s="1"/>
  <c r="U248" i="3"/>
  <c r="Y248" i="3" s="1"/>
  <c r="Z248" i="3" s="1"/>
  <c r="G248" i="3"/>
  <c r="AB182" i="2"/>
  <c r="AB80" i="2"/>
  <c r="AB250" i="2" s="1"/>
  <c r="AB46" i="2"/>
  <c r="M246" i="3"/>
  <c r="AB176" i="2"/>
  <c r="AB74" i="2"/>
  <c r="AB244" i="2" s="1"/>
  <c r="AB40" i="2"/>
  <c r="U252" i="3"/>
  <c r="Y252" i="3" s="1"/>
  <c r="Z252" i="3" s="1"/>
  <c r="G252" i="3"/>
  <c r="AB187" i="2"/>
  <c r="AB51" i="2"/>
  <c r="AB85" i="2"/>
  <c r="AB255" i="2" s="1"/>
  <c r="AC250" i="3" l="1"/>
  <c r="AD250" i="3" s="1"/>
  <c r="AE250" i="3" s="1"/>
  <c r="AB107" i="2"/>
  <c r="M259" i="3"/>
  <c r="AC184" i="2"/>
  <c r="AC82" i="2"/>
  <c r="AC252" i="2" s="1"/>
  <c r="AC48" i="2"/>
  <c r="AA246" i="3"/>
  <c r="J246" i="3"/>
  <c r="F246" i="3" s="1"/>
  <c r="AC10" i="2" s="1"/>
  <c r="T246" i="3"/>
  <c r="W246" i="3" s="1"/>
  <c r="X246" i="3" s="1"/>
  <c r="AB311" i="2"/>
  <c r="AB277" i="2"/>
  <c r="AB319" i="2"/>
  <c r="AB285" i="2"/>
  <c r="AB308" i="2"/>
  <c r="AB274" i="2"/>
  <c r="AB343" i="2"/>
  <c r="AB377" i="2" s="1"/>
  <c r="P250" i="3"/>
  <c r="L250" i="3" s="1"/>
  <c r="AC3" i="2" s="1"/>
  <c r="T252" i="3"/>
  <c r="W252" i="3" s="1"/>
  <c r="X252" i="3" s="1"/>
  <c r="J252" i="3"/>
  <c r="F252" i="3" s="1"/>
  <c r="AC17" i="2" s="1"/>
  <c r="AC249" i="3"/>
  <c r="AD249" i="3" s="1"/>
  <c r="AE249" i="3" s="1"/>
  <c r="T248" i="3"/>
  <c r="W248" i="3" s="1"/>
  <c r="X248" i="3" s="1"/>
  <c r="J248" i="3"/>
  <c r="F248" i="3" s="1"/>
  <c r="AC12" i="2" s="1"/>
  <c r="M255" i="3"/>
  <c r="AC178" i="2"/>
  <c r="AC76" i="2"/>
  <c r="AC246" i="2" s="1"/>
  <c r="AC42" i="2"/>
  <c r="P254" i="3"/>
  <c r="L254" i="3" s="1"/>
  <c r="AC13" i="2" s="1"/>
  <c r="AB316" i="2"/>
  <c r="AB282" i="2"/>
  <c r="AB310" i="2"/>
  <c r="AB276" i="2"/>
  <c r="AB325" i="2"/>
  <c r="AB291" i="2"/>
  <c r="AB323" i="2"/>
  <c r="AB289" i="2"/>
  <c r="AB321" i="2"/>
  <c r="AB287" i="2"/>
  <c r="AB247" i="3"/>
  <c r="AB119" i="2"/>
  <c r="AA252" i="3" s="1"/>
  <c r="AC252" i="3" s="1"/>
  <c r="AD252" i="3" s="1"/>
  <c r="AE252" i="3" s="1"/>
  <c r="AB108" i="2"/>
  <c r="AB246" i="3" s="1"/>
  <c r="AB114" i="2"/>
  <c r="AA248" i="3" s="1"/>
  <c r="P249" i="3"/>
  <c r="L249" i="3" s="1"/>
  <c r="AC4" i="2" s="1"/>
  <c r="AB320" i="2"/>
  <c r="AB286" i="2"/>
  <c r="AB315" i="2"/>
  <c r="AB281" i="2"/>
  <c r="AB318" i="2"/>
  <c r="AB284" i="2"/>
  <c r="AB324" i="2"/>
  <c r="AB290" i="2"/>
  <c r="AB322" i="2"/>
  <c r="AB288" i="2"/>
  <c r="AA247" i="3"/>
  <c r="T247" i="3"/>
  <c r="W247" i="3" s="1"/>
  <c r="X247" i="3" s="1"/>
  <c r="J247" i="3"/>
  <c r="F247" i="3" s="1"/>
  <c r="AC2" i="2" s="1"/>
  <c r="F250" i="3"/>
  <c r="AC9" i="2" s="1"/>
  <c r="AB118" i="2"/>
  <c r="AB253" i="3" s="1"/>
  <c r="AB121" i="2"/>
  <c r="AB248" i="3" s="1"/>
  <c r="AA253" i="3"/>
  <c r="J253" i="3"/>
  <c r="F253" i="3" s="1"/>
  <c r="AC5" i="2" s="1"/>
  <c r="T253" i="3"/>
  <c r="W253" i="3" s="1"/>
  <c r="X253" i="3" s="1"/>
  <c r="T251" i="3"/>
  <c r="W251" i="3" s="1"/>
  <c r="X251" i="3" s="1"/>
  <c r="AA251" i="3"/>
  <c r="AC251" i="3" s="1"/>
  <c r="AD251" i="3" s="1"/>
  <c r="AE251" i="3" s="1"/>
  <c r="J251" i="3"/>
  <c r="F251" i="3" s="1"/>
  <c r="AC15" i="2" s="1"/>
  <c r="AB317" i="2"/>
  <c r="AB283" i="2"/>
  <c r="AB314" i="2"/>
  <c r="AB280" i="2"/>
  <c r="AB312" i="2"/>
  <c r="AB278" i="2"/>
  <c r="AB313" i="2"/>
  <c r="AB279" i="2"/>
  <c r="AB356" i="2" l="1"/>
  <c r="AB390" i="2" s="1"/>
  <c r="AB352" i="2"/>
  <c r="AB386" i="2" s="1"/>
  <c r="AB354" i="2"/>
  <c r="AB388" i="2" s="1"/>
  <c r="AB357" i="2"/>
  <c r="AB391" i="2" s="1"/>
  <c r="AB344" i="2"/>
  <c r="AB378" i="2" s="1"/>
  <c r="AB353" i="2"/>
  <c r="AB387" i="2" s="1"/>
  <c r="AC247" i="3"/>
  <c r="AD247" i="3" s="1"/>
  <c r="AE247" i="3" s="1"/>
  <c r="AB358" i="2"/>
  <c r="AB392" i="2" s="1"/>
  <c r="AB355" i="2"/>
  <c r="AB389" i="2" s="1"/>
  <c r="AB359" i="2"/>
  <c r="AB393" i="2" s="1"/>
  <c r="AB350" i="2"/>
  <c r="AB384" i="2" s="1"/>
  <c r="V250" i="3"/>
  <c r="AC116" i="2"/>
  <c r="AC253" i="3"/>
  <c r="AD253" i="3" s="1"/>
  <c r="AE253" i="3" s="1"/>
  <c r="M261" i="3"/>
  <c r="AC180" i="2"/>
  <c r="AC78" i="2"/>
  <c r="AC248" i="2" s="1"/>
  <c r="AC44" i="2"/>
  <c r="M260" i="3"/>
  <c r="AC182" i="2"/>
  <c r="AC80" i="2"/>
  <c r="AC250" i="2" s="1"/>
  <c r="AC46" i="2"/>
  <c r="AC248" i="3"/>
  <c r="AD248" i="3" s="1"/>
  <c r="AE248" i="3" s="1"/>
  <c r="U255" i="3"/>
  <c r="Y255" i="3" s="1"/>
  <c r="Z255" i="3" s="1"/>
  <c r="G255" i="3"/>
  <c r="AC183" i="2"/>
  <c r="AC81" i="2"/>
  <c r="AC251" i="2" s="1"/>
  <c r="AC47" i="2"/>
  <c r="AC115" i="2" s="1"/>
  <c r="AB346" i="2"/>
  <c r="AB380" i="2" s="1"/>
  <c r="AB351" i="2"/>
  <c r="AB385" i="2" s="1"/>
  <c r="P253" i="3"/>
  <c r="L253" i="3" s="1"/>
  <c r="AC16" i="2" s="1"/>
  <c r="M258" i="3"/>
  <c r="AC179" i="2"/>
  <c r="AC43" i="2"/>
  <c r="AC77" i="2"/>
  <c r="AC247" i="2" s="1"/>
  <c r="AB349" i="2"/>
  <c r="AB383" i="2" s="1"/>
  <c r="V249" i="3"/>
  <c r="AC110" i="2"/>
  <c r="AB255" i="3" s="1"/>
  <c r="U262" i="3"/>
  <c r="Y262" i="3" s="1"/>
  <c r="Z262" i="3" s="1"/>
  <c r="G262" i="3"/>
  <c r="AC174" i="2"/>
  <c r="AC72" i="2"/>
  <c r="AC242" i="2" s="1"/>
  <c r="AC38" i="2"/>
  <c r="AC106" i="2" s="1"/>
  <c r="M257" i="3"/>
  <c r="AC187" i="2"/>
  <c r="AC51" i="2"/>
  <c r="AC85" i="2"/>
  <c r="AC255" i="2" s="1"/>
  <c r="M262" i="3"/>
  <c r="AC175" i="2"/>
  <c r="AC73" i="2"/>
  <c r="AC243" i="2" s="1"/>
  <c r="AC39" i="2"/>
  <c r="AC107" i="2" s="1"/>
  <c r="P248" i="3"/>
  <c r="L248" i="3" s="1"/>
  <c r="AC19" i="2" s="1"/>
  <c r="AB347" i="2"/>
  <c r="AB381" i="2" s="1"/>
  <c r="AB348" i="2"/>
  <c r="AB382" i="2" s="1"/>
  <c r="P251" i="3"/>
  <c r="L251" i="3" s="1"/>
  <c r="AC18" i="2" s="1"/>
  <c r="V254" i="3"/>
  <c r="P252" i="3"/>
  <c r="L252" i="3" s="1"/>
  <c r="AC11" i="2" s="1"/>
  <c r="P246" i="3"/>
  <c r="L246" i="3" s="1"/>
  <c r="AC6" i="2" s="1"/>
  <c r="U260" i="3"/>
  <c r="Y260" i="3" s="1"/>
  <c r="Z260" i="3" s="1"/>
  <c r="G260" i="3"/>
  <c r="AC185" i="2"/>
  <c r="AC83" i="2"/>
  <c r="AC253" i="2" s="1"/>
  <c r="AC49" i="2"/>
  <c r="AC158" i="2"/>
  <c r="AC328" i="2" s="1"/>
  <c r="AC362" i="2" s="1"/>
  <c r="AC396" i="2" s="1"/>
  <c r="M256" i="3"/>
  <c r="AC166" i="2"/>
  <c r="AC336" i="2" s="1"/>
  <c r="AC370" i="2" s="1"/>
  <c r="AC404" i="2" s="1"/>
  <c r="AC141" i="2"/>
  <c r="AC210" i="2"/>
  <c r="AC223" i="2"/>
  <c r="AC208" i="2"/>
  <c r="AC233" i="2"/>
  <c r="AC224" i="2"/>
  <c r="AC217" i="2"/>
  <c r="AC222" i="2"/>
  <c r="AC230" i="2"/>
  <c r="AC147" i="2"/>
  <c r="AC151" i="2"/>
  <c r="AC148" i="2"/>
  <c r="AC162" i="2"/>
  <c r="AC332" i="2" s="1"/>
  <c r="AC366" i="2" s="1"/>
  <c r="AC400" i="2" s="1"/>
  <c r="AC164" i="2"/>
  <c r="AC334" i="2" s="1"/>
  <c r="AC368" i="2" s="1"/>
  <c r="AC402" i="2" s="1"/>
  <c r="AC153" i="2"/>
  <c r="AC169" i="2"/>
  <c r="AC339" i="2" s="1"/>
  <c r="AC373" i="2" s="1"/>
  <c r="AC407" i="2" s="1"/>
  <c r="AC221" i="2"/>
  <c r="AC209" i="2"/>
  <c r="AC215" i="2"/>
  <c r="AC227" i="2"/>
  <c r="AC229" i="2"/>
  <c r="AC235" i="2"/>
  <c r="AC219" i="2"/>
  <c r="AC228" i="2"/>
  <c r="AC206" i="2"/>
  <c r="AC159" i="2"/>
  <c r="AC329" i="2" s="1"/>
  <c r="AC363" i="2" s="1"/>
  <c r="AC397" i="2" s="1"/>
  <c r="AC156" i="2"/>
  <c r="AC326" i="2" s="1"/>
  <c r="AC360" i="2" s="1"/>
  <c r="AC394" i="2" s="1"/>
  <c r="AC160" i="2"/>
  <c r="AC330" i="2" s="1"/>
  <c r="AC364" i="2" s="1"/>
  <c r="AC398" i="2" s="1"/>
  <c r="AC152" i="2"/>
  <c r="AC144" i="2"/>
  <c r="AC157" i="2"/>
  <c r="AC327" i="2" s="1"/>
  <c r="AC361" i="2" s="1"/>
  <c r="AC395" i="2" s="1"/>
  <c r="AC155" i="2"/>
  <c r="AC234" i="2"/>
  <c r="AC237" i="2"/>
  <c r="AC212" i="2"/>
  <c r="AC218" i="2"/>
  <c r="AC232" i="2"/>
  <c r="AC207" i="2"/>
  <c r="AC225" i="2"/>
  <c r="AC220" i="2"/>
  <c r="AC145" i="2"/>
  <c r="AC168" i="2"/>
  <c r="AC338" i="2" s="1"/>
  <c r="AC372" i="2" s="1"/>
  <c r="AC406" i="2" s="1"/>
  <c r="AC142" i="2"/>
  <c r="AC167" i="2"/>
  <c r="AC337" i="2" s="1"/>
  <c r="AC371" i="2" s="1"/>
  <c r="AC405" i="2" s="1"/>
  <c r="AC139" i="2"/>
  <c r="AC138" i="2"/>
  <c r="AC161" i="2"/>
  <c r="AC331" i="2" s="1"/>
  <c r="AC365" i="2" s="1"/>
  <c r="AC399" i="2" s="1"/>
  <c r="AC216" i="2"/>
  <c r="AC211" i="2"/>
  <c r="AC236" i="2"/>
  <c r="AC214" i="2"/>
  <c r="AC226" i="2"/>
  <c r="AC213" i="2"/>
  <c r="AC172" i="2"/>
  <c r="AC231" i="2"/>
  <c r="AC143" i="2"/>
  <c r="AC150" i="2"/>
  <c r="AC140" i="2"/>
  <c r="AC154" i="2"/>
  <c r="AC165" i="2"/>
  <c r="AC335" i="2" s="1"/>
  <c r="AC369" i="2" s="1"/>
  <c r="AC403" i="2" s="1"/>
  <c r="AC149" i="2"/>
  <c r="AC146" i="2"/>
  <c r="AC163" i="2"/>
  <c r="AC333" i="2" s="1"/>
  <c r="AC367" i="2" s="1"/>
  <c r="AC401" i="2" s="1"/>
  <c r="AC36" i="2"/>
  <c r="AC70" i="2"/>
  <c r="AC240" i="2" s="1"/>
  <c r="P247" i="3"/>
  <c r="L247" i="3" s="1"/>
  <c r="AC7" i="2" s="1"/>
  <c r="U256" i="3"/>
  <c r="Y256" i="3" s="1"/>
  <c r="Z256" i="3" s="1"/>
  <c r="G256" i="3"/>
  <c r="AC173" i="2"/>
  <c r="AC71" i="2"/>
  <c r="AC241" i="2" s="1"/>
  <c r="AC37" i="2"/>
  <c r="AB342" i="2"/>
  <c r="AB376" i="2" s="1"/>
  <c r="AB345" i="2"/>
  <c r="AB379" i="2" s="1"/>
  <c r="AC246" i="3"/>
  <c r="AD246" i="3" s="1"/>
  <c r="AE246" i="3" s="1"/>
  <c r="AB259" i="3"/>
  <c r="V252" i="3" l="1"/>
  <c r="V251" i="3"/>
  <c r="V248" i="3"/>
  <c r="AC117" i="2"/>
  <c r="V246" i="3"/>
  <c r="AC105" i="2"/>
  <c r="V253" i="3"/>
  <c r="V247" i="3"/>
  <c r="AC319" i="2"/>
  <c r="AC285" i="2"/>
  <c r="AC320" i="2"/>
  <c r="AC286" i="2"/>
  <c r="AC309" i="2"/>
  <c r="AC275" i="2"/>
  <c r="AC315" i="2"/>
  <c r="AC281" i="2"/>
  <c r="AC322" i="2"/>
  <c r="AC288" i="2"/>
  <c r="AC311" i="2"/>
  <c r="AC277" i="2"/>
  <c r="U261" i="3"/>
  <c r="Y261" i="3" s="1"/>
  <c r="Z261" i="3" s="1"/>
  <c r="G261" i="3"/>
  <c r="AC186" i="2"/>
  <c r="AC84" i="2"/>
  <c r="AC254" i="2" s="1"/>
  <c r="AC50" i="2"/>
  <c r="J255" i="3"/>
  <c r="T255" i="3"/>
  <c r="W255" i="3" s="1"/>
  <c r="X255" i="3" s="1"/>
  <c r="AA255" i="3"/>
  <c r="AC255" i="3" s="1"/>
  <c r="AD255" i="3" s="1"/>
  <c r="AE255" i="3" s="1"/>
  <c r="AC104" i="2"/>
  <c r="AB256" i="3" s="1"/>
  <c r="AC313" i="2"/>
  <c r="AC279" i="2"/>
  <c r="AC325" i="2"/>
  <c r="AC291" i="2"/>
  <c r="AC318" i="2"/>
  <c r="AC284" i="2"/>
  <c r="AC119" i="2"/>
  <c r="AC111" i="2"/>
  <c r="AC324" i="2"/>
  <c r="AC290" i="2"/>
  <c r="AC312" i="2"/>
  <c r="AC278" i="2"/>
  <c r="AC323" i="2"/>
  <c r="AC289" i="2"/>
  <c r="AC321" i="2"/>
  <c r="AC287" i="2"/>
  <c r="U263" i="3"/>
  <c r="Y263" i="3" s="1"/>
  <c r="Z263" i="3" s="1"/>
  <c r="G263" i="3"/>
  <c r="AC176" i="2"/>
  <c r="AC40" i="2"/>
  <c r="AC74" i="2"/>
  <c r="AC244" i="2" s="1"/>
  <c r="AA256" i="3"/>
  <c r="T256" i="3"/>
  <c r="W256" i="3" s="1"/>
  <c r="X256" i="3" s="1"/>
  <c r="J256" i="3"/>
  <c r="F256" i="3" s="1"/>
  <c r="AD3" i="2" s="1"/>
  <c r="M263" i="3"/>
  <c r="AC177" i="2"/>
  <c r="AC75" i="2"/>
  <c r="AC245" i="2" s="1"/>
  <c r="AC41" i="2"/>
  <c r="AC316" i="2"/>
  <c r="AC282" i="2"/>
  <c r="AC310" i="2"/>
  <c r="AC276" i="2"/>
  <c r="AC308" i="2"/>
  <c r="AC274" i="2"/>
  <c r="AC314" i="2"/>
  <c r="AC280" i="2"/>
  <c r="AC317" i="2"/>
  <c r="AC283" i="2"/>
  <c r="T260" i="3"/>
  <c r="W260" i="3" s="1"/>
  <c r="X260" i="3" s="1"/>
  <c r="J260" i="3"/>
  <c r="F260" i="3" s="1"/>
  <c r="AD15" i="2" s="1"/>
  <c r="AA260" i="3"/>
  <c r="U258" i="3"/>
  <c r="Y258" i="3" s="1"/>
  <c r="Z258" i="3" s="1"/>
  <c r="G258" i="3"/>
  <c r="AC181" i="2"/>
  <c r="AC79" i="2"/>
  <c r="AC249" i="2" s="1"/>
  <c r="AC45" i="2"/>
  <c r="U257" i="3"/>
  <c r="Y257" i="3" s="1"/>
  <c r="Z257" i="3" s="1"/>
  <c r="G257" i="3"/>
  <c r="AC188" i="2"/>
  <c r="AC86" i="2"/>
  <c r="AC256" i="2" s="1"/>
  <c r="AC52" i="2"/>
  <c r="U259" i="3"/>
  <c r="Y259" i="3" s="1"/>
  <c r="Z259" i="3" s="1"/>
  <c r="G259" i="3"/>
  <c r="AC189" i="2"/>
  <c r="AC53" i="2"/>
  <c r="AC87" i="2"/>
  <c r="AC257" i="2" s="1"/>
  <c r="AB262" i="3"/>
  <c r="AB257" i="3"/>
  <c r="J262" i="3"/>
  <c r="T262" i="3"/>
  <c r="W262" i="3" s="1"/>
  <c r="X262" i="3" s="1"/>
  <c r="AA262" i="3"/>
  <c r="AC262" i="3" s="1"/>
  <c r="AD262" i="3" s="1"/>
  <c r="AE262" i="3" s="1"/>
  <c r="AB258" i="3"/>
  <c r="AC114" i="2"/>
  <c r="AB260" i="3" s="1"/>
  <c r="AC260" i="3" s="1"/>
  <c r="AD260" i="3" s="1"/>
  <c r="AE260" i="3" s="1"/>
  <c r="AC112" i="2"/>
  <c r="AB261" i="3" s="1"/>
  <c r="AC118" i="2" l="1"/>
  <c r="AC356" i="2"/>
  <c r="AC390" i="2" s="1"/>
  <c r="AC343" i="2"/>
  <c r="AC377" i="2" s="1"/>
  <c r="AC353" i="2"/>
  <c r="AC387" i="2" s="1"/>
  <c r="AC256" i="3"/>
  <c r="AD256" i="3" s="1"/>
  <c r="AE256" i="3" s="1"/>
  <c r="AC355" i="2"/>
  <c r="AC389" i="2" s="1"/>
  <c r="AC346" i="2"/>
  <c r="AC380" i="2" s="1"/>
  <c r="AC113" i="2"/>
  <c r="AC109" i="2"/>
  <c r="M269" i="3"/>
  <c r="AD185" i="2"/>
  <c r="AD49" i="2"/>
  <c r="AD83" i="2"/>
  <c r="AD253" i="2" s="1"/>
  <c r="AC348" i="2"/>
  <c r="AC382" i="2" s="1"/>
  <c r="AC344" i="2"/>
  <c r="AC378" i="2" s="1"/>
  <c r="P256" i="3"/>
  <c r="L256" i="3" s="1"/>
  <c r="AD2" i="2" s="1"/>
  <c r="T263" i="3"/>
  <c r="W263" i="3" s="1"/>
  <c r="X263" i="3" s="1"/>
  <c r="J263" i="3"/>
  <c r="F263" i="3" s="1"/>
  <c r="AD6" i="2" s="1"/>
  <c r="AC345" i="2"/>
  <c r="AC379" i="2" s="1"/>
  <c r="AC349" i="2"/>
  <c r="AC383" i="2" s="1"/>
  <c r="AC354" i="2"/>
  <c r="AC388" i="2" s="1"/>
  <c r="J259" i="3"/>
  <c r="F259" i="3" s="1"/>
  <c r="AD19" i="2" s="1"/>
  <c r="T259" i="3"/>
  <c r="W259" i="3" s="1"/>
  <c r="X259" i="3" s="1"/>
  <c r="T257" i="3"/>
  <c r="W257" i="3" s="1"/>
  <c r="X257" i="3" s="1"/>
  <c r="J257" i="3"/>
  <c r="F257" i="3" s="1"/>
  <c r="AD18" i="2" s="1"/>
  <c r="F262" i="3"/>
  <c r="AD4" i="2" s="1"/>
  <c r="P262" i="3"/>
  <c r="L262" i="3" s="1"/>
  <c r="AD5" i="2" s="1"/>
  <c r="AC121" i="2"/>
  <c r="AA259" i="3" s="1"/>
  <c r="AC259" i="3" s="1"/>
  <c r="AD259" i="3" s="1"/>
  <c r="AE259" i="3" s="1"/>
  <c r="AC120" i="2"/>
  <c r="AA257" i="3" s="1"/>
  <c r="AC257" i="3" s="1"/>
  <c r="AD257" i="3" s="1"/>
  <c r="AE257" i="3" s="1"/>
  <c r="T258" i="3"/>
  <c r="W258" i="3" s="1"/>
  <c r="X258" i="3" s="1"/>
  <c r="AA258" i="3"/>
  <c r="AC258" i="3" s="1"/>
  <c r="AD258" i="3" s="1"/>
  <c r="AE258" i="3" s="1"/>
  <c r="J258" i="3"/>
  <c r="AC351" i="2"/>
  <c r="AC385" i="2" s="1"/>
  <c r="AC342" i="2"/>
  <c r="AC376" i="2" s="1"/>
  <c r="AC350" i="2"/>
  <c r="AC384" i="2" s="1"/>
  <c r="AB263" i="3"/>
  <c r="AC108" i="2"/>
  <c r="AA263" i="3" s="1"/>
  <c r="AC357" i="2"/>
  <c r="AC391" i="2" s="1"/>
  <c r="AC358" i="2"/>
  <c r="AC392" i="2" s="1"/>
  <c r="AC352" i="2"/>
  <c r="AC386" i="2" s="1"/>
  <c r="AC347" i="2"/>
  <c r="AC381" i="2" s="1"/>
  <c r="F255" i="3"/>
  <c r="AD13" i="2" s="1"/>
  <c r="P255" i="3"/>
  <c r="L255" i="3" s="1"/>
  <c r="AD8" i="2" s="1"/>
  <c r="AA261" i="3"/>
  <c r="AC261" i="3" s="1"/>
  <c r="AD261" i="3" s="1"/>
  <c r="AE261" i="3" s="1"/>
  <c r="T261" i="3"/>
  <c r="W261" i="3" s="1"/>
  <c r="X261" i="3" s="1"/>
  <c r="J261" i="3"/>
  <c r="P260" i="3"/>
  <c r="L260" i="3" s="1"/>
  <c r="AD12" i="2" s="1"/>
  <c r="M271" i="3"/>
  <c r="AD173" i="2"/>
  <c r="AD71" i="2"/>
  <c r="AD241" i="2" s="1"/>
  <c r="AD37" i="2"/>
  <c r="AC359" i="2"/>
  <c r="AC393" i="2" s="1"/>
  <c r="V256" i="3" l="1"/>
  <c r="V262" i="3"/>
  <c r="AC263" i="3"/>
  <c r="AD263" i="3" s="1"/>
  <c r="AE263" i="3" s="1"/>
  <c r="AD105" i="2"/>
  <c r="AB271" i="3" s="1"/>
  <c r="V260" i="3"/>
  <c r="U272" i="3"/>
  <c r="Y272" i="3" s="1"/>
  <c r="Z272" i="3" s="1"/>
  <c r="G272" i="3"/>
  <c r="AD178" i="2"/>
  <c r="AD76" i="2"/>
  <c r="AD246" i="2" s="1"/>
  <c r="AD42" i="2"/>
  <c r="P258" i="3"/>
  <c r="L258" i="3" s="1"/>
  <c r="AD9" i="2" s="1"/>
  <c r="M270" i="3"/>
  <c r="AD189" i="2"/>
  <c r="AD87" i="2"/>
  <c r="AD257" i="2" s="1"/>
  <c r="AD53" i="2"/>
  <c r="M272" i="3"/>
  <c r="AD176" i="2"/>
  <c r="AD74" i="2"/>
  <c r="AD244" i="2" s="1"/>
  <c r="AD40" i="2"/>
  <c r="F261" i="3"/>
  <c r="AD16" i="2" s="1"/>
  <c r="P261" i="3"/>
  <c r="L261" i="3" s="1"/>
  <c r="AD10" i="2" s="1"/>
  <c r="M267" i="3"/>
  <c r="AD183" i="2"/>
  <c r="AD81" i="2"/>
  <c r="AD251" i="2" s="1"/>
  <c r="AD47" i="2"/>
  <c r="P257" i="3"/>
  <c r="L257" i="3" s="1"/>
  <c r="AD17" i="2" s="1"/>
  <c r="U265" i="3"/>
  <c r="Y265" i="3" s="1"/>
  <c r="Z265" i="3" s="1"/>
  <c r="G265" i="3"/>
  <c r="AD237" i="2"/>
  <c r="AD211" i="2"/>
  <c r="AD223" i="2"/>
  <c r="AD208" i="2"/>
  <c r="AD224" i="2"/>
  <c r="AD213" i="2"/>
  <c r="AD227" i="2"/>
  <c r="AD228" i="2"/>
  <c r="AD164" i="2"/>
  <c r="AD334" i="2" s="1"/>
  <c r="AD368" i="2" s="1"/>
  <c r="AD402" i="2" s="1"/>
  <c r="AD142" i="2"/>
  <c r="AD151" i="2"/>
  <c r="AD147" i="2"/>
  <c r="AD145" i="2"/>
  <c r="AD156" i="2"/>
  <c r="AD326" i="2" s="1"/>
  <c r="AD360" i="2" s="1"/>
  <c r="AD394" i="2" s="1"/>
  <c r="AD140" i="2"/>
  <c r="AD229" i="2"/>
  <c r="AD222" i="2"/>
  <c r="AD212" i="2"/>
  <c r="AD216" i="2"/>
  <c r="AD210" i="2"/>
  <c r="AD214" i="2"/>
  <c r="AD220" i="2"/>
  <c r="AD218" i="2"/>
  <c r="AD225" i="2"/>
  <c r="AD148" i="2"/>
  <c r="AD165" i="2"/>
  <c r="AD335" i="2" s="1"/>
  <c r="AD369" i="2" s="1"/>
  <c r="AD403" i="2" s="1"/>
  <c r="AD153" i="2"/>
  <c r="AD146" i="2"/>
  <c r="AD155" i="2"/>
  <c r="AD161" i="2"/>
  <c r="AD331" i="2" s="1"/>
  <c r="AD365" i="2" s="1"/>
  <c r="AD399" i="2" s="1"/>
  <c r="AD168" i="2"/>
  <c r="AD338" i="2" s="1"/>
  <c r="AD372" i="2" s="1"/>
  <c r="AD406" i="2" s="1"/>
  <c r="AD154" i="2"/>
  <c r="AD234" i="2"/>
  <c r="AD226" i="2"/>
  <c r="AD217" i="2"/>
  <c r="AD215" i="2"/>
  <c r="AD219" i="2"/>
  <c r="AD172" i="2"/>
  <c r="AD235" i="2"/>
  <c r="AD221" i="2"/>
  <c r="AD162" i="2"/>
  <c r="AD332" i="2" s="1"/>
  <c r="AD366" i="2" s="1"/>
  <c r="AD400" i="2" s="1"/>
  <c r="AD152" i="2"/>
  <c r="AD138" i="2"/>
  <c r="AD144" i="2"/>
  <c r="AD157" i="2"/>
  <c r="AD327" i="2" s="1"/>
  <c r="AD361" i="2" s="1"/>
  <c r="AD395" i="2" s="1"/>
  <c r="AD160" i="2"/>
  <c r="AD330" i="2" s="1"/>
  <c r="AD364" i="2" s="1"/>
  <c r="AD398" i="2" s="1"/>
  <c r="AD150" i="2"/>
  <c r="AD139" i="2"/>
  <c r="AD209" i="2"/>
  <c r="AD206" i="2"/>
  <c r="AD232" i="2"/>
  <c r="AD233" i="2"/>
  <c r="AD207" i="2"/>
  <c r="AD236" i="2"/>
  <c r="AD230" i="2"/>
  <c r="AD231" i="2"/>
  <c r="AD141" i="2"/>
  <c r="AD167" i="2"/>
  <c r="AD337" i="2" s="1"/>
  <c r="AD371" i="2" s="1"/>
  <c r="AD405" i="2" s="1"/>
  <c r="AD143" i="2"/>
  <c r="AD166" i="2"/>
  <c r="AD336" i="2" s="1"/>
  <c r="AD370" i="2" s="1"/>
  <c r="AD404" i="2" s="1"/>
  <c r="AD169" i="2"/>
  <c r="AD339" i="2" s="1"/>
  <c r="AD373" i="2" s="1"/>
  <c r="AD407" i="2" s="1"/>
  <c r="AD149" i="2"/>
  <c r="AD159" i="2"/>
  <c r="AD329" i="2" s="1"/>
  <c r="AD363" i="2" s="1"/>
  <c r="AD397" i="2" s="1"/>
  <c r="AD163" i="2"/>
  <c r="AD333" i="2" s="1"/>
  <c r="AD367" i="2" s="1"/>
  <c r="AD401" i="2" s="1"/>
  <c r="AD158" i="2"/>
  <c r="AD328" i="2" s="1"/>
  <c r="AD362" i="2" s="1"/>
  <c r="AD396" i="2" s="1"/>
  <c r="AD36" i="2"/>
  <c r="AD70" i="2"/>
  <c r="AD240" i="2" s="1"/>
  <c r="AD117" i="2"/>
  <c r="M265" i="3"/>
  <c r="AD188" i="2"/>
  <c r="AD52" i="2"/>
  <c r="AD86" i="2"/>
  <c r="AD256" i="2" s="1"/>
  <c r="U267" i="3"/>
  <c r="Y267" i="3" s="1"/>
  <c r="Z267" i="3" s="1"/>
  <c r="G267" i="3"/>
  <c r="AD175" i="2"/>
  <c r="AD39" i="2"/>
  <c r="AD73" i="2"/>
  <c r="AD243" i="2" s="1"/>
  <c r="P263" i="3"/>
  <c r="L263" i="3" s="1"/>
  <c r="AD7" i="2" s="1"/>
  <c r="AD182" i="2"/>
  <c r="U266" i="3"/>
  <c r="Y266" i="3" s="1"/>
  <c r="Z266" i="3" s="1"/>
  <c r="G266" i="3"/>
  <c r="AD80" i="2"/>
  <c r="AD250" i="2" s="1"/>
  <c r="AD46" i="2"/>
  <c r="V255" i="3"/>
  <c r="F258" i="3"/>
  <c r="AD11" i="2" s="1"/>
  <c r="M266" i="3"/>
  <c r="AD174" i="2"/>
  <c r="AD38" i="2"/>
  <c r="AD72" i="2"/>
  <c r="AD242" i="2" s="1"/>
  <c r="P259" i="3"/>
  <c r="L259" i="3" s="1"/>
  <c r="AD14" i="2" s="1"/>
  <c r="AB269" i="3"/>
  <c r="V258" i="3" l="1"/>
  <c r="V261" i="3"/>
  <c r="V259" i="3"/>
  <c r="AD120" i="2"/>
  <c r="AD107" i="2"/>
  <c r="V257" i="3"/>
  <c r="U271" i="3"/>
  <c r="Y271" i="3" s="1"/>
  <c r="Z271" i="3" s="1"/>
  <c r="G271" i="3"/>
  <c r="AD177" i="2"/>
  <c r="AD41" i="2"/>
  <c r="AD75" i="2"/>
  <c r="AD245" i="2" s="1"/>
  <c r="M264" i="3"/>
  <c r="AD181" i="2"/>
  <c r="AD45" i="2"/>
  <c r="AD79" i="2"/>
  <c r="AD249" i="2" s="1"/>
  <c r="J266" i="3"/>
  <c r="T266" i="3"/>
  <c r="W266" i="3" s="1"/>
  <c r="X266" i="3" s="1"/>
  <c r="V263" i="3"/>
  <c r="T267" i="3"/>
  <c r="W267" i="3" s="1"/>
  <c r="X267" i="3" s="1"/>
  <c r="J267" i="3"/>
  <c r="F267" i="3" s="1"/>
  <c r="AE5" i="2" s="1"/>
  <c r="AA267" i="3"/>
  <c r="AD104" i="2"/>
  <c r="AA265" i="3" s="1"/>
  <c r="AD319" i="2"/>
  <c r="AD285" i="2"/>
  <c r="AD322" i="2"/>
  <c r="AD288" i="2"/>
  <c r="AD312" i="2"/>
  <c r="AD278" i="2"/>
  <c r="M268" i="3"/>
  <c r="AD186" i="2"/>
  <c r="AD84" i="2"/>
  <c r="AD254" i="2" s="1"/>
  <c r="AD50" i="2"/>
  <c r="AD106" i="2"/>
  <c r="AB266" i="3" s="1"/>
  <c r="AB265" i="3"/>
  <c r="AD311" i="2"/>
  <c r="AD277" i="2"/>
  <c r="AD325" i="2"/>
  <c r="AD291" i="2"/>
  <c r="AD318" i="2"/>
  <c r="AD284" i="2"/>
  <c r="AD315" i="2"/>
  <c r="AD281" i="2"/>
  <c r="U270" i="3"/>
  <c r="Y270" i="3" s="1"/>
  <c r="Z270" i="3" s="1"/>
  <c r="G270" i="3"/>
  <c r="AD187" i="2"/>
  <c r="AD51" i="2"/>
  <c r="AD85" i="2"/>
  <c r="AD255" i="2" s="1"/>
  <c r="AD108" i="2"/>
  <c r="AB272" i="3" s="1"/>
  <c r="AD121" i="2"/>
  <c r="AB270" i="3" s="1"/>
  <c r="AD114" i="2"/>
  <c r="AA266" i="3" s="1"/>
  <c r="AD309" i="2"/>
  <c r="AD343" i="2" s="1"/>
  <c r="AD377" i="2" s="1"/>
  <c r="AD275" i="2"/>
  <c r="AD314" i="2"/>
  <c r="AD280" i="2"/>
  <c r="AD324" i="2"/>
  <c r="AD358" i="2" s="1"/>
  <c r="AD392" i="2" s="1"/>
  <c r="AD290" i="2"/>
  <c r="AD316" i="2"/>
  <c r="AD282" i="2"/>
  <c r="AD317" i="2"/>
  <c r="AD351" i="2" s="1"/>
  <c r="AD385" i="2" s="1"/>
  <c r="AD283" i="2"/>
  <c r="T265" i="3"/>
  <c r="W265" i="3" s="1"/>
  <c r="X265" i="3" s="1"/>
  <c r="J265" i="3"/>
  <c r="F265" i="3" s="1"/>
  <c r="AE2" i="2" s="1"/>
  <c r="AD115" i="2"/>
  <c r="AB267" i="3" s="1"/>
  <c r="U268" i="3"/>
  <c r="Y268" i="3" s="1"/>
  <c r="Z268" i="3" s="1"/>
  <c r="G268" i="3"/>
  <c r="AD179" i="2"/>
  <c r="AD43" i="2"/>
  <c r="AD77" i="2"/>
  <c r="AD247" i="2" s="1"/>
  <c r="T272" i="3"/>
  <c r="W272" i="3" s="1"/>
  <c r="X272" i="3" s="1"/>
  <c r="J272" i="3"/>
  <c r="F272" i="3" s="1"/>
  <c r="AE8" i="2" s="1"/>
  <c r="U269" i="3"/>
  <c r="Y269" i="3" s="1"/>
  <c r="Z269" i="3" s="1"/>
  <c r="G269" i="3"/>
  <c r="AD184" i="2"/>
  <c r="AD82" i="2"/>
  <c r="AD252" i="2" s="1"/>
  <c r="AD48" i="2"/>
  <c r="AD313" i="2"/>
  <c r="AD279" i="2"/>
  <c r="AD320" i="2"/>
  <c r="AD286" i="2"/>
  <c r="AD308" i="2"/>
  <c r="AD274" i="2"/>
  <c r="AD323" i="2"/>
  <c r="AD289" i="2"/>
  <c r="AD310" i="2"/>
  <c r="AD276" i="2"/>
  <c r="AD321" i="2"/>
  <c r="AD287" i="2"/>
  <c r="U264" i="3"/>
  <c r="Y264" i="3" s="1"/>
  <c r="Z264" i="3" s="1"/>
  <c r="G264" i="3"/>
  <c r="AD180" i="2"/>
  <c r="AD44" i="2"/>
  <c r="AD78" i="2"/>
  <c r="AD248" i="2" s="1"/>
  <c r="AD110" i="2"/>
  <c r="AA272" i="3" s="1"/>
  <c r="AD355" i="2" l="1"/>
  <c r="AD389" i="2" s="1"/>
  <c r="AD357" i="2"/>
  <c r="AD391" i="2" s="1"/>
  <c r="AD354" i="2"/>
  <c r="AD388" i="2" s="1"/>
  <c r="AD118" i="2"/>
  <c r="AB268" i="3" s="1"/>
  <c r="AC265" i="3"/>
  <c r="AD265" i="3" s="1"/>
  <c r="AE265" i="3" s="1"/>
  <c r="AD350" i="2"/>
  <c r="AD384" i="2" s="1"/>
  <c r="AD348" i="2"/>
  <c r="AD382" i="2" s="1"/>
  <c r="AC272" i="3"/>
  <c r="AD272" i="3" s="1"/>
  <c r="AE272" i="3" s="1"/>
  <c r="AD111" i="2"/>
  <c r="AD356" i="2"/>
  <c r="AD390" i="2" s="1"/>
  <c r="AD109" i="2"/>
  <c r="AC266" i="3"/>
  <c r="AD266" i="3" s="1"/>
  <c r="AE266" i="3" s="1"/>
  <c r="AD119" i="2"/>
  <c r="AE157" i="2"/>
  <c r="AE327" i="2" s="1"/>
  <c r="AE361" i="2" s="1"/>
  <c r="AE395" i="2" s="1"/>
  <c r="M275" i="3"/>
  <c r="AE224" i="2"/>
  <c r="AE208" i="2"/>
  <c r="AE226" i="2"/>
  <c r="AE219" i="2"/>
  <c r="AE232" i="2"/>
  <c r="AE225" i="2"/>
  <c r="AE209" i="2"/>
  <c r="AE156" i="2"/>
  <c r="AE326" i="2" s="1"/>
  <c r="AE360" i="2" s="1"/>
  <c r="AE394" i="2" s="1"/>
  <c r="AE212" i="2"/>
  <c r="AE165" i="2"/>
  <c r="AE335" i="2" s="1"/>
  <c r="AE369" i="2" s="1"/>
  <c r="AE403" i="2" s="1"/>
  <c r="AE160" i="2"/>
  <c r="AE330" i="2" s="1"/>
  <c r="AE364" i="2" s="1"/>
  <c r="AE398" i="2" s="1"/>
  <c r="AE142" i="2"/>
  <c r="AE145" i="2"/>
  <c r="AE164" i="2"/>
  <c r="AE334" i="2" s="1"/>
  <c r="AE368" i="2" s="1"/>
  <c r="AE402" i="2" s="1"/>
  <c r="AE151" i="2"/>
  <c r="AE143" i="2"/>
  <c r="AE222" i="2"/>
  <c r="AE214" i="2"/>
  <c r="AE220" i="2"/>
  <c r="AE228" i="2"/>
  <c r="AE211" i="2"/>
  <c r="AE206" i="2"/>
  <c r="AE215" i="2"/>
  <c r="AE221" i="2"/>
  <c r="AE161" i="2"/>
  <c r="AE331" i="2" s="1"/>
  <c r="AE365" i="2" s="1"/>
  <c r="AE399" i="2" s="1"/>
  <c r="AE141" i="2"/>
  <c r="AE153" i="2"/>
  <c r="AE144" i="2"/>
  <c r="AE168" i="2"/>
  <c r="AE338" i="2" s="1"/>
  <c r="AE372" i="2" s="1"/>
  <c r="AE406" i="2" s="1"/>
  <c r="AE152" i="2"/>
  <c r="AE147" i="2"/>
  <c r="AE139" i="2"/>
  <c r="AE146" i="2"/>
  <c r="AE229" i="2"/>
  <c r="AE230" i="2"/>
  <c r="AE213" i="2"/>
  <c r="AE237" i="2"/>
  <c r="AE231" i="2"/>
  <c r="AE236" i="2"/>
  <c r="AE210" i="2"/>
  <c r="AE217" i="2"/>
  <c r="AE158" i="2"/>
  <c r="AE328" i="2" s="1"/>
  <c r="AE362" i="2" s="1"/>
  <c r="AE396" i="2" s="1"/>
  <c r="AE163" i="2"/>
  <c r="AE333" i="2" s="1"/>
  <c r="AE367" i="2" s="1"/>
  <c r="AE401" i="2" s="1"/>
  <c r="AE166" i="2"/>
  <c r="AE336" i="2" s="1"/>
  <c r="AE370" i="2" s="1"/>
  <c r="AE404" i="2" s="1"/>
  <c r="AE150" i="2"/>
  <c r="AE167" i="2"/>
  <c r="AE337" i="2" s="1"/>
  <c r="AE371" i="2" s="1"/>
  <c r="AE405" i="2" s="1"/>
  <c r="AE162" i="2"/>
  <c r="AE332" i="2" s="1"/>
  <c r="AE366" i="2" s="1"/>
  <c r="AE400" i="2" s="1"/>
  <c r="AE138" i="2"/>
  <c r="AE233" i="2"/>
  <c r="AE218" i="2"/>
  <c r="AE223" i="2"/>
  <c r="AE234" i="2"/>
  <c r="AE227" i="2"/>
  <c r="AE172" i="2"/>
  <c r="AE207" i="2"/>
  <c r="AE216" i="2"/>
  <c r="AE235" i="2"/>
  <c r="AE159" i="2"/>
  <c r="AE329" i="2" s="1"/>
  <c r="AE363" i="2" s="1"/>
  <c r="AE397" i="2" s="1"/>
  <c r="AE149" i="2"/>
  <c r="AE169" i="2"/>
  <c r="AE339" i="2" s="1"/>
  <c r="AE373" i="2" s="1"/>
  <c r="AE407" i="2" s="1"/>
  <c r="AE140" i="2"/>
  <c r="AE154" i="2"/>
  <c r="AE155" i="2"/>
  <c r="AE148" i="2"/>
  <c r="AE36" i="2"/>
  <c r="AE70" i="2"/>
  <c r="AE240" i="2" s="1"/>
  <c r="J264" i="3"/>
  <c r="F264" i="3" s="1"/>
  <c r="AE10" i="2" s="1"/>
  <c r="T264" i="3"/>
  <c r="W264" i="3" s="1"/>
  <c r="X264" i="3" s="1"/>
  <c r="AD112" i="2"/>
  <c r="AA264" i="3" s="1"/>
  <c r="J269" i="3"/>
  <c r="T269" i="3"/>
  <c r="W269" i="3" s="1"/>
  <c r="X269" i="3" s="1"/>
  <c r="P272" i="3"/>
  <c r="L272" i="3" s="1"/>
  <c r="AE6" i="2" s="1"/>
  <c r="AD349" i="2"/>
  <c r="AD383" i="2" s="1"/>
  <c r="AD359" i="2"/>
  <c r="AD393" i="2" s="1"/>
  <c r="AC267" i="3"/>
  <c r="AD267" i="3" s="1"/>
  <c r="AE267" i="3" s="1"/>
  <c r="AD113" i="2"/>
  <c r="AB264" i="3" s="1"/>
  <c r="AD344" i="2"/>
  <c r="AD378" i="2" s="1"/>
  <c r="AD342" i="2"/>
  <c r="AD376" i="2" s="1"/>
  <c r="AD347" i="2"/>
  <c r="AD381" i="2" s="1"/>
  <c r="AD116" i="2"/>
  <c r="T268" i="3"/>
  <c r="W268" i="3" s="1"/>
  <c r="X268" i="3" s="1"/>
  <c r="J268" i="3"/>
  <c r="F268" i="3" s="1"/>
  <c r="AE9" i="2" s="1"/>
  <c r="AA268" i="3"/>
  <c r="P265" i="3"/>
  <c r="L265" i="3" s="1"/>
  <c r="AE18" i="2" s="1"/>
  <c r="AA270" i="3"/>
  <c r="AC270" i="3" s="1"/>
  <c r="AD270" i="3" s="1"/>
  <c r="AE270" i="3" s="1"/>
  <c r="J270" i="3"/>
  <c r="T270" i="3"/>
  <c r="W270" i="3" s="1"/>
  <c r="X270" i="3" s="1"/>
  <c r="AD346" i="2"/>
  <c r="AD380" i="2" s="1"/>
  <c r="AD353" i="2"/>
  <c r="AD387" i="2" s="1"/>
  <c r="P267" i="3"/>
  <c r="L267" i="3" s="1"/>
  <c r="AE13" i="2" s="1"/>
  <c r="M280" i="3"/>
  <c r="AE178" i="2"/>
  <c r="AE76" i="2"/>
  <c r="AE246" i="2" s="1"/>
  <c r="AE42" i="2"/>
  <c r="AD352" i="2"/>
  <c r="AD386" i="2" s="1"/>
  <c r="AD345" i="2"/>
  <c r="AD379" i="2" s="1"/>
  <c r="F266" i="3"/>
  <c r="AE12" i="2" s="1"/>
  <c r="P266" i="3"/>
  <c r="L266" i="3" s="1"/>
  <c r="AE4" i="2" s="1"/>
  <c r="J271" i="3"/>
  <c r="F271" i="3" s="1"/>
  <c r="AE7" i="2" s="1"/>
  <c r="T271" i="3"/>
  <c r="W271" i="3" s="1"/>
  <c r="X271" i="3" s="1"/>
  <c r="AA271" i="3"/>
  <c r="AC271" i="3" s="1"/>
  <c r="AD271" i="3" s="1"/>
  <c r="AE271" i="3" s="1"/>
  <c r="M273" i="3"/>
  <c r="AE175" i="2"/>
  <c r="AE73" i="2"/>
  <c r="AE243" i="2" s="1"/>
  <c r="AE39" i="2"/>
  <c r="AC268" i="3" l="1"/>
  <c r="AD268" i="3" s="1"/>
  <c r="AE268" i="3" s="1"/>
  <c r="AC264" i="3"/>
  <c r="AD264" i="3" s="1"/>
  <c r="AE264" i="3" s="1"/>
  <c r="AE107" i="2"/>
  <c r="AB273" i="3" s="1"/>
  <c r="V266" i="3"/>
  <c r="M279" i="3"/>
  <c r="AE177" i="2"/>
  <c r="AE75" i="2"/>
  <c r="AE245" i="2" s="1"/>
  <c r="AE41" i="2"/>
  <c r="M276" i="3"/>
  <c r="AE179" i="2"/>
  <c r="AE43" i="2"/>
  <c r="AE77" i="2"/>
  <c r="M274" i="3"/>
  <c r="AE176" i="2"/>
  <c r="AE74" i="2"/>
  <c r="AE244" i="2" s="1"/>
  <c r="AE40" i="2"/>
  <c r="P269" i="3"/>
  <c r="L269" i="3" s="1"/>
  <c r="AE15" i="2" s="1"/>
  <c r="AE324" i="2"/>
  <c r="AE290" i="2"/>
  <c r="AE322" i="2"/>
  <c r="AE288" i="2"/>
  <c r="AE311" i="2"/>
  <c r="AE277" i="2"/>
  <c r="P270" i="3"/>
  <c r="L270" i="3" s="1"/>
  <c r="AE19" i="2" s="1"/>
  <c r="U275" i="3"/>
  <c r="Y275" i="3" s="1"/>
  <c r="Z275" i="3" s="1"/>
  <c r="G275" i="3"/>
  <c r="AE174" i="2"/>
  <c r="AE72" i="2"/>
  <c r="AE242" i="2" s="1"/>
  <c r="AE38" i="2"/>
  <c r="AE110" i="2"/>
  <c r="AB280" i="3" s="1"/>
  <c r="V267" i="3"/>
  <c r="V272" i="3"/>
  <c r="AA269" i="3"/>
  <c r="AC269" i="3" s="1"/>
  <c r="AD269" i="3" s="1"/>
  <c r="AE269" i="3" s="1"/>
  <c r="AE104" i="2"/>
  <c r="AE310" i="2"/>
  <c r="AE276" i="2"/>
  <c r="AE320" i="2"/>
  <c r="AE286" i="2"/>
  <c r="AE316" i="2"/>
  <c r="AE282" i="2"/>
  <c r="AE315" i="2"/>
  <c r="AE281" i="2"/>
  <c r="G277" i="3"/>
  <c r="AE182" i="2"/>
  <c r="AE80" i="2"/>
  <c r="AE250" i="2" s="1"/>
  <c r="AE46" i="2"/>
  <c r="G278" i="3"/>
  <c r="AE183" i="2"/>
  <c r="AE47" i="2"/>
  <c r="AE81" i="2"/>
  <c r="AE251" i="2" s="1"/>
  <c r="F270" i="3"/>
  <c r="AE17" i="2" s="1"/>
  <c r="U278" i="3" s="1"/>
  <c r="Y278" i="3" s="1"/>
  <c r="Z278" i="3" s="1"/>
  <c r="V265" i="3"/>
  <c r="P268" i="3"/>
  <c r="L268" i="3" s="1"/>
  <c r="AE16" i="2" s="1"/>
  <c r="F269" i="3"/>
  <c r="AE14" i="2" s="1"/>
  <c r="U277" i="3" s="1"/>
  <c r="Y277" i="3" s="1"/>
  <c r="Z277" i="3" s="1"/>
  <c r="AE318" i="2"/>
  <c r="AE284" i="2"/>
  <c r="AE308" i="2"/>
  <c r="AE274" i="2"/>
  <c r="AE309" i="2"/>
  <c r="AE275" i="2"/>
  <c r="AE314" i="2"/>
  <c r="AE280" i="2"/>
  <c r="AE313" i="2"/>
  <c r="AE279" i="2"/>
  <c r="AE312" i="2"/>
  <c r="AE278" i="2"/>
  <c r="AB275" i="3"/>
  <c r="P271" i="3"/>
  <c r="L271" i="3" s="1"/>
  <c r="AE3" i="2" s="1"/>
  <c r="U276" i="3"/>
  <c r="Y276" i="3" s="1"/>
  <c r="Z276" i="3" s="1"/>
  <c r="G276" i="3"/>
  <c r="AE188" i="2"/>
  <c r="AE52" i="2"/>
  <c r="AE86" i="2"/>
  <c r="AE256" i="2" s="1"/>
  <c r="M281" i="3"/>
  <c r="AE180" i="2"/>
  <c r="AE44" i="2"/>
  <c r="AE78" i="2"/>
  <c r="AE248" i="2" s="1"/>
  <c r="P264" i="3"/>
  <c r="L264" i="3" s="1"/>
  <c r="AE11" i="2" s="1"/>
  <c r="V264" i="3"/>
  <c r="AE325" i="2"/>
  <c r="AE291" i="2"/>
  <c r="AE319" i="2"/>
  <c r="AE285" i="2"/>
  <c r="AE317" i="2"/>
  <c r="AE283" i="2"/>
  <c r="AE323" i="2"/>
  <c r="AE289" i="2"/>
  <c r="AE321" i="2"/>
  <c r="AE287" i="2"/>
  <c r="AE345" i="2" l="1"/>
  <c r="AE379" i="2" s="1"/>
  <c r="AE358" i="2"/>
  <c r="AE392" i="2" s="1"/>
  <c r="V270" i="3"/>
  <c r="V269" i="3"/>
  <c r="AE120" i="2"/>
  <c r="AE112" i="2"/>
  <c r="V268" i="3"/>
  <c r="AE109" i="2"/>
  <c r="AE115" i="2"/>
  <c r="AE114" i="2"/>
  <c r="AE355" i="2"/>
  <c r="AE389" i="2" s="1"/>
  <c r="AE351" i="2"/>
  <c r="AE385" i="2" s="1"/>
  <c r="AE346" i="2"/>
  <c r="AE380" i="2" s="1"/>
  <c r="AE348" i="2"/>
  <c r="AE382" i="2" s="1"/>
  <c r="AE342" i="2"/>
  <c r="AE376" i="2" s="1"/>
  <c r="AE356" i="2"/>
  <c r="AE390" i="2" s="1"/>
  <c r="V271" i="3"/>
  <c r="AA277" i="3"/>
  <c r="AE111" i="2"/>
  <c r="AE247" i="2"/>
  <c r="U279" i="3"/>
  <c r="Y279" i="3" s="1"/>
  <c r="Z279" i="3" s="1"/>
  <c r="G279" i="3"/>
  <c r="AE186" i="2"/>
  <c r="AE50" i="2"/>
  <c r="AE84" i="2"/>
  <c r="AE254" i="2" s="1"/>
  <c r="AE350" i="2"/>
  <c r="AE384" i="2" s="1"/>
  <c r="AE344" i="2"/>
  <c r="AE378" i="2" s="1"/>
  <c r="U280" i="3"/>
  <c r="Y280" i="3" s="1"/>
  <c r="Z280" i="3" s="1"/>
  <c r="G280" i="3"/>
  <c r="AE189" i="2"/>
  <c r="AE87" i="2"/>
  <c r="AE257" i="2" s="1"/>
  <c r="AE53" i="2"/>
  <c r="AE121" i="2" s="1"/>
  <c r="U274" i="3"/>
  <c r="Y274" i="3" s="1"/>
  <c r="Z274" i="3" s="1"/>
  <c r="G274" i="3"/>
  <c r="AE173" i="2"/>
  <c r="AE71" i="2"/>
  <c r="AE241" i="2" s="1"/>
  <c r="AE37" i="2"/>
  <c r="AE357" i="2"/>
  <c r="AE391" i="2" s="1"/>
  <c r="AE353" i="2"/>
  <c r="AE387" i="2" s="1"/>
  <c r="U273" i="3"/>
  <c r="Y273" i="3" s="1"/>
  <c r="Z273" i="3" s="1"/>
  <c r="G273" i="3"/>
  <c r="AE181" i="2"/>
  <c r="AE79" i="2"/>
  <c r="AE249" i="2" s="1"/>
  <c r="AE45" i="2"/>
  <c r="AE113" i="2" s="1"/>
  <c r="AB281" i="3"/>
  <c r="T276" i="3"/>
  <c r="W276" i="3" s="1"/>
  <c r="X276" i="3" s="1"/>
  <c r="J276" i="3"/>
  <c r="AA276" i="3"/>
  <c r="AE347" i="2"/>
  <c r="AE381" i="2" s="1"/>
  <c r="AE343" i="2"/>
  <c r="AE377" i="2" s="1"/>
  <c r="AE352" i="2"/>
  <c r="AE386" i="2" s="1"/>
  <c r="J275" i="3"/>
  <c r="T275" i="3"/>
  <c r="W275" i="3" s="1"/>
  <c r="X275" i="3" s="1"/>
  <c r="U281" i="3"/>
  <c r="Y281" i="3" s="1"/>
  <c r="Z281" i="3" s="1"/>
  <c r="G281" i="3"/>
  <c r="AE185" i="2"/>
  <c r="AE49" i="2"/>
  <c r="AE83" i="2"/>
  <c r="AE253" i="2" s="1"/>
  <c r="AE359" i="2"/>
  <c r="AE393" i="2" s="1"/>
  <c r="M277" i="3"/>
  <c r="AE184" i="2"/>
  <c r="AE82" i="2"/>
  <c r="AE252" i="2" s="1"/>
  <c r="AE48" i="2"/>
  <c r="M278" i="3"/>
  <c r="AE187" i="2"/>
  <c r="AE51" i="2"/>
  <c r="AE85" i="2"/>
  <c r="AE255" i="2" s="1"/>
  <c r="AA278" i="3"/>
  <c r="AE349" i="2"/>
  <c r="AE383" i="2" s="1"/>
  <c r="AE354" i="2"/>
  <c r="AE388" i="2" s="1"/>
  <c r="AE106" i="2"/>
  <c r="AA275" i="3" s="1"/>
  <c r="AC275" i="3" s="1"/>
  <c r="AD275" i="3" s="1"/>
  <c r="AE275" i="3" s="1"/>
  <c r="AE108" i="2"/>
  <c r="AB274" i="3" s="1"/>
  <c r="AB276" i="3"/>
  <c r="AB279" i="3"/>
  <c r="AE118" i="2" l="1"/>
  <c r="AC276" i="3"/>
  <c r="AD276" i="3" s="1"/>
  <c r="AE276" i="3" s="1"/>
  <c r="AE119" i="2"/>
  <c r="AB278" i="3"/>
  <c r="AC278" i="3" s="1"/>
  <c r="AD278" i="3" s="1"/>
  <c r="AE278" i="3" s="1"/>
  <c r="T278" i="3"/>
  <c r="W278" i="3" s="1"/>
  <c r="X278" i="3" s="1"/>
  <c r="P275" i="3"/>
  <c r="L275" i="3" s="1"/>
  <c r="AF2" i="2" s="1"/>
  <c r="J278" i="3"/>
  <c r="J281" i="3"/>
  <c r="F281" i="3" s="1"/>
  <c r="AF15" i="2" s="1"/>
  <c r="T281" i="3"/>
  <c r="W281" i="3" s="1"/>
  <c r="X281" i="3" s="1"/>
  <c r="AA273" i="3"/>
  <c r="AC273" i="3" s="1"/>
  <c r="AD273" i="3" s="1"/>
  <c r="AE273" i="3" s="1"/>
  <c r="T273" i="3"/>
  <c r="W273" i="3" s="1"/>
  <c r="X273" i="3" s="1"/>
  <c r="J273" i="3"/>
  <c r="F273" i="3" s="1"/>
  <c r="AF11" i="2" s="1"/>
  <c r="AE105" i="2"/>
  <c r="AA280" i="3"/>
  <c r="AC280" i="3" s="1"/>
  <c r="AD280" i="3" s="1"/>
  <c r="AE280" i="3" s="1"/>
  <c r="T280" i="3"/>
  <c r="W280" i="3" s="1"/>
  <c r="X280" i="3" s="1"/>
  <c r="J280" i="3"/>
  <c r="J277" i="3"/>
  <c r="T277" i="3"/>
  <c r="W277" i="3" s="1"/>
  <c r="X277" i="3" s="1"/>
  <c r="AE117" i="2"/>
  <c r="AA281" i="3" s="1"/>
  <c r="AC281" i="3" s="1"/>
  <c r="AD281" i="3" s="1"/>
  <c r="AE281" i="3" s="1"/>
  <c r="F275" i="3"/>
  <c r="AF4" i="2" s="1"/>
  <c r="F276" i="3"/>
  <c r="AF18" i="2" s="1"/>
  <c r="P276" i="3"/>
  <c r="L276" i="3" s="1"/>
  <c r="AF9" i="2" s="1"/>
  <c r="AE116" i="2"/>
  <c r="J274" i="3"/>
  <c r="AA274" i="3"/>
  <c r="AC274" i="3" s="1"/>
  <c r="AD274" i="3" s="1"/>
  <c r="AE274" i="3" s="1"/>
  <c r="T274" i="3"/>
  <c r="W274" i="3" s="1"/>
  <c r="X274" i="3" s="1"/>
  <c r="J279" i="3"/>
  <c r="AA279" i="3"/>
  <c r="AC279" i="3" s="1"/>
  <c r="AD279" i="3" s="1"/>
  <c r="AE279" i="3" s="1"/>
  <c r="T279" i="3"/>
  <c r="W279" i="3" s="1"/>
  <c r="X279" i="3" s="1"/>
  <c r="V275" i="3" l="1"/>
  <c r="M282" i="3"/>
  <c r="AF185" i="2"/>
  <c r="AF49" i="2"/>
  <c r="AF83" i="2"/>
  <c r="AF253" i="2" s="1"/>
  <c r="M286" i="3"/>
  <c r="AF188" i="2"/>
  <c r="AF86" i="2"/>
  <c r="AF256" i="2" s="1"/>
  <c r="AF52" i="2"/>
  <c r="AF120" i="2" s="1"/>
  <c r="P277" i="3"/>
  <c r="L277" i="3" s="1"/>
  <c r="AF14" i="2" s="1"/>
  <c r="F277" i="3"/>
  <c r="AF12" i="2" s="1"/>
  <c r="P273" i="3"/>
  <c r="L273" i="3" s="1"/>
  <c r="AF5" i="2" s="1"/>
  <c r="P278" i="3"/>
  <c r="L278" i="3" s="1"/>
  <c r="AF17" i="2" s="1"/>
  <c r="F278" i="3"/>
  <c r="AF13" i="2" s="1"/>
  <c r="M285" i="3"/>
  <c r="AF181" i="2"/>
  <c r="AF79" i="2"/>
  <c r="AF249" i="2" s="1"/>
  <c r="AF45" i="2"/>
  <c r="P281" i="3"/>
  <c r="L281" i="3" s="1"/>
  <c r="AF10" i="2" s="1"/>
  <c r="P279" i="3"/>
  <c r="L279" i="3" s="1"/>
  <c r="AF7" i="2" s="1"/>
  <c r="P274" i="3"/>
  <c r="L274" i="3" s="1"/>
  <c r="AF6" i="2" s="1"/>
  <c r="F279" i="3"/>
  <c r="AF16" i="2" s="1"/>
  <c r="U283" i="3" s="1"/>
  <c r="Y283" i="3" s="1"/>
  <c r="Z283" i="3" s="1"/>
  <c r="F274" i="3"/>
  <c r="AF3" i="2" s="1"/>
  <c r="AB277" i="3"/>
  <c r="AC277" i="3" s="1"/>
  <c r="AD277" i="3" s="1"/>
  <c r="AE277" i="3" s="1"/>
  <c r="G287" i="3"/>
  <c r="AF179" i="2"/>
  <c r="AF43" i="2"/>
  <c r="AF77" i="2"/>
  <c r="P280" i="3"/>
  <c r="L280" i="3" s="1"/>
  <c r="AF8" i="2" s="1"/>
  <c r="M284" i="3"/>
  <c r="AF174" i="2"/>
  <c r="AF72" i="2"/>
  <c r="AF242" i="2" s="1"/>
  <c r="AF38" i="2"/>
  <c r="V276" i="3"/>
  <c r="F280" i="3"/>
  <c r="AF19" i="2" s="1"/>
  <c r="AF163" i="2"/>
  <c r="AF333" i="2" s="1"/>
  <c r="AF367" i="2" s="1"/>
  <c r="AF401" i="2" s="1"/>
  <c r="G283" i="3"/>
  <c r="AF226" i="2"/>
  <c r="AF214" i="2"/>
  <c r="AF227" i="2"/>
  <c r="AF224" i="2"/>
  <c r="AF206" i="2"/>
  <c r="AF210" i="2"/>
  <c r="AF211" i="2"/>
  <c r="AF207" i="2"/>
  <c r="AF151" i="2"/>
  <c r="AF146" i="2"/>
  <c r="AF165" i="2"/>
  <c r="AF335" i="2" s="1"/>
  <c r="AF369" i="2" s="1"/>
  <c r="AF403" i="2" s="1"/>
  <c r="AF148" i="2"/>
  <c r="AF158" i="2"/>
  <c r="AF328" i="2" s="1"/>
  <c r="AF362" i="2" s="1"/>
  <c r="AF396" i="2" s="1"/>
  <c r="AF142" i="2"/>
  <c r="AF138" i="2"/>
  <c r="AF157" i="2"/>
  <c r="AF327" i="2" s="1"/>
  <c r="AF361" i="2" s="1"/>
  <c r="AF395" i="2" s="1"/>
  <c r="AF149" i="2"/>
  <c r="AF216" i="2"/>
  <c r="AF230" i="2"/>
  <c r="AF209" i="2"/>
  <c r="AF234" i="2"/>
  <c r="AF233" i="2"/>
  <c r="AF222" i="2"/>
  <c r="AF217" i="2"/>
  <c r="AF232" i="2"/>
  <c r="AF152" i="2"/>
  <c r="AF166" i="2"/>
  <c r="AF336" i="2" s="1"/>
  <c r="AF370" i="2" s="1"/>
  <c r="AF404" i="2" s="1"/>
  <c r="AF167" i="2"/>
  <c r="AF337" i="2" s="1"/>
  <c r="AF371" i="2" s="1"/>
  <c r="AF405" i="2" s="1"/>
  <c r="AF161" i="2"/>
  <c r="AF331" i="2" s="1"/>
  <c r="AF365" i="2" s="1"/>
  <c r="AF399" i="2" s="1"/>
  <c r="AF139" i="2"/>
  <c r="AF168" i="2"/>
  <c r="AF338" i="2" s="1"/>
  <c r="AF372" i="2" s="1"/>
  <c r="AF406" i="2" s="1"/>
  <c r="AF159" i="2"/>
  <c r="AF329" i="2" s="1"/>
  <c r="AF363" i="2" s="1"/>
  <c r="AF397" i="2" s="1"/>
  <c r="AF153" i="2"/>
  <c r="AF169" i="2"/>
  <c r="AF339" i="2" s="1"/>
  <c r="AF373" i="2" s="1"/>
  <c r="AF407" i="2" s="1"/>
  <c r="AF208" i="2"/>
  <c r="AF225" i="2"/>
  <c r="AF220" i="2"/>
  <c r="AF223" i="2"/>
  <c r="AF228" i="2"/>
  <c r="AF218" i="2"/>
  <c r="AF231" i="2"/>
  <c r="AF229" i="2"/>
  <c r="AF155" i="2"/>
  <c r="AF150" i="2"/>
  <c r="AF145" i="2"/>
  <c r="AF164" i="2"/>
  <c r="AF334" i="2" s="1"/>
  <c r="AF368" i="2" s="1"/>
  <c r="AF402" i="2" s="1"/>
  <c r="AF143" i="2"/>
  <c r="AF144" i="2"/>
  <c r="AF141" i="2"/>
  <c r="AF213" i="2"/>
  <c r="AF212" i="2"/>
  <c r="AF215" i="2"/>
  <c r="AF172" i="2"/>
  <c r="AF219" i="2"/>
  <c r="AF236" i="2"/>
  <c r="AF221" i="2"/>
  <c r="AF237" i="2"/>
  <c r="AF235" i="2"/>
  <c r="AF160" i="2"/>
  <c r="AF330" i="2" s="1"/>
  <c r="AF364" i="2" s="1"/>
  <c r="AF398" i="2" s="1"/>
  <c r="AF156" i="2"/>
  <c r="AF326" i="2" s="1"/>
  <c r="AF360" i="2" s="1"/>
  <c r="AF394" i="2" s="1"/>
  <c r="AF162" i="2"/>
  <c r="AF332" i="2" s="1"/>
  <c r="AF366" i="2" s="1"/>
  <c r="AF400" i="2" s="1"/>
  <c r="AF154" i="2"/>
  <c r="AF140" i="2"/>
  <c r="AF147" i="2"/>
  <c r="AF36" i="2"/>
  <c r="AF70" i="2"/>
  <c r="AF240" i="2" s="1"/>
  <c r="V274" i="3" l="1"/>
  <c r="V277" i="3"/>
  <c r="V281" i="3"/>
  <c r="AF113" i="2"/>
  <c r="V278" i="3"/>
  <c r="AF309" i="2"/>
  <c r="AF275" i="2"/>
  <c r="AF312" i="2"/>
  <c r="AF278" i="2"/>
  <c r="U286" i="3"/>
  <c r="Y286" i="3" s="1"/>
  <c r="Z286" i="3" s="1"/>
  <c r="G286" i="3"/>
  <c r="AF178" i="2"/>
  <c r="AF76" i="2"/>
  <c r="AF246" i="2" s="1"/>
  <c r="AF42" i="2"/>
  <c r="U289" i="3"/>
  <c r="Y289" i="3" s="1"/>
  <c r="Z289" i="3" s="1"/>
  <c r="G289" i="3"/>
  <c r="AF173" i="2"/>
  <c r="AF71" i="2"/>
  <c r="AF241" i="2" s="1"/>
  <c r="AF37" i="2"/>
  <c r="U285" i="3"/>
  <c r="Y285" i="3" s="1"/>
  <c r="Z285" i="3" s="1"/>
  <c r="G285" i="3"/>
  <c r="AF177" i="2"/>
  <c r="AF41" i="2"/>
  <c r="AF75" i="2"/>
  <c r="AF245" i="2" s="1"/>
  <c r="M289" i="3"/>
  <c r="AF183" i="2"/>
  <c r="AF47" i="2"/>
  <c r="AF81" i="2"/>
  <c r="AF251" i="2" s="1"/>
  <c r="AF175" i="2"/>
  <c r="U282" i="3"/>
  <c r="Y282" i="3" s="1"/>
  <c r="Z282" i="3" s="1"/>
  <c r="G282" i="3"/>
  <c r="AF39" i="2"/>
  <c r="AF73" i="2"/>
  <c r="AF243" i="2" s="1"/>
  <c r="AF316" i="2"/>
  <c r="AF350" i="2" s="1"/>
  <c r="AF384" i="2" s="1"/>
  <c r="AF282" i="2"/>
  <c r="AF311" i="2"/>
  <c r="AF277" i="2"/>
  <c r="AF323" i="2"/>
  <c r="AF357" i="2" s="1"/>
  <c r="AF391" i="2" s="1"/>
  <c r="AF289" i="2"/>
  <c r="AF319" i="2"/>
  <c r="AF285" i="2"/>
  <c r="AF321" i="2"/>
  <c r="AF355" i="2" s="1"/>
  <c r="AF389" i="2" s="1"/>
  <c r="AF287" i="2"/>
  <c r="M287" i="3"/>
  <c r="AB287" i="3" s="1"/>
  <c r="AF189" i="2"/>
  <c r="AF53" i="2"/>
  <c r="AF121" i="2" s="1"/>
  <c r="AF87" i="2"/>
  <c r="AF257" i="2" s="1"/>
  <c r="AF111" i="2"/>
  <c r="AA287" i="3" s="1"/>
  <c r="AC287" i="3" s="1"/>
  <c r="AD287" i="3" s="1"/>
  <c r="AE287" i="3" s="1"/>
  <c r="AF247" i="2"/>
  <c r="U287" i="3"/>
  <c r="Y287" i="3" s="1"/>
  <c r="Z287" i="3" s="1"/>
  <c r="M283" i="3"/>
  <c r="AF186" i="2"/>
  <c r="AF50" i="2"/>
  <c r="AF118" i="2" s="1"/>
  <c r="AF84" i="2"/>
  <c r="AF254" i="2" s="1"/>
  <c r="V279" i="3"/>
  <c r="M288" i="3"/>
  <c r="AF182" i="2"/>
  <c r="AF80" i="2"/>
  <c r="AF250" i="2" s="1"/>
  <c r="AF46" i="2"/>
  <c r="AF117" i="2"/>
  <c r="AB282" i="3" s="1"/>
  <c r="AF324" i="2"/>
  <c r="AF358" i="2" s="1"/>
  <c r="AF392" i="2" s="1"/>
  <c r="AF290" i="2"/>
  <c r="AF322" i="2"/>
  <c r="AF288" i="2"/>
  <c r="AF315" i="2"/>
  <c r="AF349" i="2" s="1"/>
  <c r="AF383" i="2" s="1"/>
  <c r="AF281" i="2"/>
  <c r="AF317" i="2"/>
  <c r="AF283" i="2"/>
  <c r="AF314" i="2"/>
  <c r="AF348" i="2" s="1"/>
  <c r="AF382" i="2" s="1"/>
  <c r="AF280" i="2"/>
  <c r="AF320" i="2"/>
  <c r="AF286" i="2"/>
  <c r="AF318" i="2"/>
  <c r="AF352" i="2" s="1"/>
  <c r="AF386" i="2" s="1"/>
  <c r="AF284" i="2"/>
  <c r="J283" i="3"/>
  <c r="T283" i="3"/>
  <c r="W283" i="3" s="1"/>
  <c r="X283" i="3" s="1"/>
  <c r="U288" i="3"/>
  <c r="Y288" i="3" s="1"/>
  <c r="Z288" i="3" s="1"/>
  <c r="G288" i="3"/>
  <c r="AF187" i="2"/>
  <c r="AF51" i="2"/>
  <c r="AF85" i="2"/>
  <c r="AF255" i="2" s="1"/>
  <c r="AF104" i="2"/>
  <c r="AA283" i="3" s="1"/>
  <c r="AF310" i="2"/>
  <c r="AF276" i="2"/>
  <c r="AF313" i="2"/>
  <c r="AF279" i="2"/>
  <c r="AF325" i="2"/>
  <c r="AF291" i="2"/>
  <c r="AF308" i="2"/>
  <c r="AF274" i="2"/>
  <c r="AF106" i="2"/>
  <c r="AB284" i="3" s="1"/>
  <c r="V280" i="3"/>
  <c r="U284" i="3"/>
  <c r="Y284" i="3" s="1"/>
  <c r="Z284" i="3" s="1"/>
  <c r="G284" i="3"/>
  <c r="AF176" i="2"/>
  <c r="AF74" i="2"/>
  <c r="AF244" i="2" s="1"/>
  <c r="AF40" i="2"/>
  <c r="U290" i="3"/>
  <c r="Y290" i="3" s="1"/>
  <c r="Z290" i="3" s="1"/>
  <c r="G290" i="3"/>
  <c r="AF180" i="2"/>
  <c r="AF78" i="2"/>
  <c r="AF248" i="2" s="1"/>
  <c r="AF44" i="2"/>
  <c r="AB285" i="3"/>
  <c r="V273" i="3"/>
  <c r="M290" i="3"/>
  <c r="AF184" i="2"/>
  <c r="AF82" i="2"/>
  <c r="AF252" i="2" s="1"/>
  <c r="AF48" i="2"/>
  <c r="AF116" i="2" s="1"/>
  <c r="AB286" i="3"/>
  <c r="AF107" i="2" l="1"/>
  <c r="AF110" i="2"/>
  <c r="AF346" i="2"/>
  <c r="AF380" i="2" s="1"/>
  <c r="AF119" i="2"/>
  <c r="AF344" i="2"/>
  <c r="AF378" i="2" s="1"/>
  <c r="T290" i="3"/>
  <c r="W290" i="3" s="1"/>
  <c r="X290" i="3" s="1"/>
  <c r="J290" i="3"/>
  <c r="F290" i="3" s="1"/>
  <c r="AG10" i="2" s="1"/>
  <c r="T285" i="3"/>
  <c r="W285" i="3" s="1"/>
  <c r="X285" i="3" s="1"/>
  <c r="J285" i="3"/>
  <c r="F285" i="3" s="1"/>
  <c r="AG7" i="2" s="1"/>
  <c r="T287" i="3"/>
  <c r="W287" i="3" s="1"/>
  <c r="X287" i="3" s="1"/>
  <c r="AF112" i="2"/>
  <c r="AA290" i="3" s="1"/>
  <c r="J284" i="3"/>
  <c r="F284" i="3" s="1"/>
  <c r="AG6" i="2" s="1"/>
  <c r="T284" i="3"/>
  <c r="W284" i="3" s="1"/>
  <c r="X284" i="3" s="1"/>
  <c r="T288" i="3"/>
  <c r="W288" i="3" s="1"/>
  <c r="X288" i="3" s="1"/>
  <c r="AA288" i="3"/>
  <c r="J288" i="3"/>
  <c r="AF353" i="2"/>
  <c r="AF387" i="2" s="1"/>
  <c r="AF345" i="2"/>
  <c r="AF379" i="2" s="1"/>
  <c r="J289" i="3"/>
  <c r="F289" i="3" s="1"/>
  <c r="AG3" i="2" s="1"/>
  <c r="T289" i="3"/>
  <c r="W289" i="3" s="1"/>
  <c r="X289" i="3" s="1"/>
  <c r="AB290" i="3"/>
  <c r="AF108" i="2"/>
  <c r="AA284" i="3" s="1"/>
  <c r="AC284" i="3" s="1"/>
  <c r="AD284" i="3" s="1"/>
  <c r="AE284" i="3" s="1"/>
  <c r="AF342" i="2"/>
  <c r="AF376" i="2" s="1"/>
  <c r="AF347" i="2"/>
  <c r="AF381" i="2" s="1"/>
  <c r="F283" i="3"/>
  <c r="AG2" i="2" s="1"/>
  <c r="P283" i="3"/>
  <c r="L283" i="3" s="1"/>
  <c r="AG16" i="2" s="1"/>
  <c r="AF354" i="2"/>
  <c r="AF388" i="2" s="1"/>
  <c r="AF351" i="2"/>
  <c r="AF385" i="2" s="1"/>
  <c r="AF356" i="2"/>
  <c r="AF390" i="2" s="1"/>
  <c r="AF114" i="2"/>
  <c r="AB288" i="3" s="1"/>
  <c r="AB283" i="3"/>
  <c r="AC283" i="3" s="1"/>
  <c r="AD283" i="3" s="1"/>
  <c r="AE283" i="3" s="1"/>
  <c r="AA282" i="3"/>
  <c r="AC282" i="3" s="1"/>
  <c r="AD282" i="3" s="1"/>
  <c r="AE282" i="3" s="1"/>
  <c r="T282" i="3"/>
  <c r="W282" i="3" s="1"/>
  <c r="X282" i="3" s="1"/>
  <c r="J282" i="3"/>
  <c r="AF115" i="2"/>
  <c r="AB289" i="3" s="1"/>
  <c r="AF109" i="2"/>
  <c r="AA285" i="3" s="1"/>
  <c r="AC285" i="3" s="1"/>
  <c r="AD285" i="3" s="1"/>
  <c r="AE285" i="3" s="1"/>
  <c r="AF105" i="2"/>
  <c r="AA289" i="3" s="1"/>
  <c r="J287" i="3"/>
  <c r="T286" i="3"/>
  <c r="W286" i="3" s="1"/>
  <c r="X286" i="3" s="1"/>
  <c r="AA286" i="3"/>
  <c r="AC286" i="3" s="1"/>
  <c r="AD286" i="3" s="1"/>
  <c r="AE286" i="3" s="1"/>
  <c r="J286" i="3"/>
  <c r="AF359" i="2"/>
  <c r="AF393" i="2" s="1"/>
  <c r="AF343" i="2"/>
  <c r="AF377" i="2" s="1"/>
  <c r="AC290" i="3" l="1"/>
  <c r="AD290" i="3" s="1"/>
  <c r="AE290" i="3" s="1"/>
  <c r="AC288" i="3"/>
  <c r="AD288" i="3" s="1"/>
  <c r="AE288" i="3" s="1"/>
  <c r="V283" i="3"/>
  <c r="M292" i="3"/>
  <c r="AG177" i="2"/>
  <c r="AG75" i="2"/>
  <c r="AG245" i="2" s="1"/>
  <c r="AG41" i="2"/>
  <c r="AC289" i="3"/>
  <c r="AD289" i="3" s="1"/>
  <c r="AE289" i="3" s="1"/>
  <c r="U299" i="3"/>
  <c r="Y299" i="3" s="1"/>
  <c r="Z299" i="3" s="1"/>
  <c r="G299" i="3"/>
  <c r="AG186" i="2"/>
  <c r="AG84" i="2"/>
  <c r="AG254" i="2" s="1"/>
  <c r="AG50" i="2"/>
  <c r="AG118" i="2" s="1"/>
  <c r="F288" i="3"/>
  <c r="AG17" i="2" s="1"/>
  <c r="P288" i="3"/>
  <c r="L288" i="3" s="1"/>
  <c r="AG12" i="2" s="1"/>
  <c r="V288" i="3"/>
  <c r="P286" i="3"/>
  <c r="L286" i="3" s="1"/>
  <c r="AG18" i="2" s="1"/>
  <c r="P282" i="3"/>
  <c r="L282" i="3" s="1"/>
  <c r="AG15" i="2" s="1"/>
  <c r="AG154" i="2"/>
  <c r="M295" i="3"/>
  <c r="AG143" i="2"/>
  <c r="AG159" i="2"/>
  <c r="AG329" i="2" s="1"/>
  <c r="AG363" i="2" s="1"/>
  <c r="AG397" i="2" s="1"/>
  <c r="AG237" i="2"/>
  <c r="AG172" i="2"/>
  <c r="AG229" i="2"/>
  <c r="AG207" i="2"/>
  <c r="AG236" i="2"/>
  <c r="AG234" i="2"/>
  <c r="AG222" i="2"/>
  <c r="AG209" i="2"/>
  <c r="AG223" i="2"/>
  <c r="AG165" i="2"/>
  <c r="AG335" i="2" s="1"/>
  <c r="AG369" i="2" s="1"/>
  <c r="AG403" i="2" s="1"/>
  <c r="AG139" i="2"/>
  <c r="AG145" i="2"/>
  <c r="AG158" i="2"/>
  <c r="AG328" i="2" s="1"/>
  <c r="AG362" i="2" s="1"/>
  <c r="AG396" i="2" s="1"/>
  <c r="AG163" i="2"/>
  <c r="AG333" i="2" s="1"/>
  <c r="AG367" i="2" s="1"/>
  <c r="AG401" i="2" s="1"/>
  <c r="AG150" i="2"/>
  <c r="AG157" i="2"/>
  <c r="AG327" i="2" s="1"/>
  <c r="AG361" i="2" s="1"/>
  <c r="AG395" i="2" s="1"/>
  <c r="AG224" i="2"/>
  <c r="AG220" i="2"/>
  <c r="AG217" i="2"/>
  <c r="AG215" i="2"/>
  <c r="AG221" i="2"/>
  <c r="AG219" i="2"/>
  <c r="AG235" i="2"/>
  <c r="AG226" i="2"/>
  <c r="AG141" i="2"/>
  <c r="AG162" i="2"/>
  <c r="AG332" i="2" s="1"/>
  <c r="AG366" i="2" s="1"/>
  <c r="AG400" i="2" s="1"/>
  <c r="AG164" i="2"/>
  <c r="AG334" i="2" s="1"/>
  <c r="AG368" i="2" s="1"/>
  <c r="AG402" i="2" s="1"/>
  <c r="AG148" i="2"/>
  <c r="AG142" i="2"/>
  <c r="AG166" i="2"/>
  <c r="AG336" i="2" s="1"/>
  <c r="AG370" i="2" s="1"/>
  <c r="AG404" i="2" s="1"/>
  <c r="AG167" i="2"/>
  <c r="AG337" i="2" s="1"/>
  <c r="AG371" i="2" s="1"/>
  <c r="AG405" i="2" s="1"/>
  <c r="AG152" i="2"/>
  <c r="AG216" i="2"/>
  <c r="AG212" i="2"/>
  <c r="AG213" i="2"/>
  <c r="AG206" i="2"/>
  <c r="AG225" i="2"/>
  <c r="AG228" i="2"/>
  <c r="AG214" i="2"/>
  <c r="AG232" i="2"/>
  <c r="AG153" i="2"/>
  <c r="AG156" i="2"/>
  <c r="AG326" i="2" s="1"/>
  <c r="AG360" i="2" s="1"/>
  <c r="AG394" i="2" s="1"/>
  <c r="AG146" i="2"/>
  <c r="AG151" i="2"/>
  <c r="AG160" i="2"/>
  <c r="AG330" i="2" s="1"/>
  <c r="AG364" i="2" s="1"/>
  <c r="AG398" i="2" s="1"/>
  <c r="AG161" i="2"/>
  <c r="AG331" i="2" s="1"/>
  <c r="AG365" i="2" s="1"/>
  <c r="AG399" i="2" s="1"/>
  <c r="AG168" i="2"/>
  <c r="AG338" i="2" s="1"/>
  <c r="AG372" i="2" s="1"/>
  <c r="AG406" i="2" s="1"/>
  <c r="AG147" i="2"/>
  <c r="AG211" i="2"/>
  <c r="AG230" i="2"/>
  <c r="AG210" i="2"/>
  <c r="AG218" i="2"/>
  <c r="AG208" i="2"/>
  <c r="AG233" i="2"/>
  <c r="AG227" i="2"/>
  <c r="AG231" i="2"/>
  <c r="AG140" i="2"/>
  <c r="AG169" i="2"/>
  <c r="AG339" i="2" s="1"/>
  <c r="AG373" i="2" s="1"/>
  <c r="AG407" i="2" s="1"/>
  <c r="AG144" i="2"/>
  <c r="AG155" i="2"/>
  <c r="AG138" i="2"/>
  <c r="AG149" i="2"/>
  <c r="AG36" i="2"/>
  <c r="AG70" i="2"/>
  <c r="AG240" i="2" s="1"/>
  <c r="P290" i="3"/>
  <c r="L290" i="3" s="1"/>
  <c r="AG14" i="2" s="1"/>
  <c r="M291" i="3"/>
  <c r="AG173" i="2"/>
  <c r="AG37" i="2"/>
  <c r="AG71" i="2"/>
  <c r="AG241" i="2" s="1"/>
  <c r="F286" i="3"/>
  <c r="AG8" i="2" s="1"/>
  <c r="P287" i="3"/>
  <c r="L287" i="3" s="1"/>
  <c r="AG19" i="2" s="1"/>
  <c r="F287" i="3"/>
  <c r="AG9" i="2" s="1"/>
  <c r="F282" i="3"/>
  <c r="AG5" i="2" s="1"/>
  <c r="P289" i="3"/>
  <c r="L289" i="3" s="1"/>
  <c r="AG13" i="2" s="1"/>
  <c r="P285" i="3"/>
  <c r="L285" i="3" s="1"/>
  <c r="AG11" i="2" s="1"/>
  <c r="M299" i="3"/>
  <c r="AG176" i="2"/>
  <c r="AG40" i="2"/>
  <c r="AG74" i="2"/>
  <c r="AG244" i="2" s="1"/>
  <c r="P284" i="3"/>
  <c r="L284" i="3" s="1"/>
  <c r="AG4" i="2" s="1"/>
  <c r="M294" i="3"/>
  <c r="AG180" i="2"/>
  <c r="AG78" i="2"/>
  <c r="AG248" i="2" s="1"/>
  <c r="AG44" i="2"/>
  <c r="V289" i="3" l="1"/>
  <c r="V287" i="3"/>
  <c r="AG105" i="2"/>
  <c r="AB291" i="3" s="1"/>
  <c r="AG112" i="2"/>
  <c r="AG109" i="2"/>
  <c r="AG104" i="2"/>
  <c r="V286" i="3"/>
  <c r="V284" i="3"/>
  <c r="V285" i="3"/>
  <c r="M293" i="3"/>
  <c r="AG178" i="2"/>
  <c r="AG42" i="2"/>
  <c r="AG76" i="2"/>
  <c r="AG246" i="2" s="1"/>
  <c r="AG314" i="2"/>
  <c r="AG280" i="2"/>
  <c r="AG316" i="2"/>
  <c r="AG350" i="2" s="1"/>
  <c r="AG384" i="2" s="1"/>
  <c r="AG282" i="2"/>
  <c r="AG320" i="2"/>
  <c r="AG286" i="2"/>
  <c r="AG309" i="2"/>
  <c r="AG343" i="2" s="1"/>
  <c r="AG377" i="2" s="1"/>
  <c r="AG275" i="2"/>
  <c r="AG313" i="2"/>
  <c r="AG279" i="2"/>
  <c r="U298" i="3"/>
  <c r="Y298" i="3" s="1"/>
  <c r="Z298" i="3" s="1"/>
  <c r="G298" i="3"/>
  <c r="AG185" i="2"/>
  <c r="AG83" i="2"/>
  <c r="AG253" i="2" s="1"/>
  <c r="AG49" i="2"/>
  <c r="AG117" i="2" s="1"/>
  <c r="U294" i="3"/>
  <c r="Y294" i="3" s="1"/>
  <c r="Z294" i="3" s="1"/>
  <c r="G294" i="3"/>
  <c r="AG182" i="2"/>
  <c r="AG80" i="2"/>
  <c r="AG250" i="2" s="1"/>
  <c r="AG46" i="2"/>
  <c r="M297" i="3"/>
  <c r="AG175" i="2"/>
  <c r="AG73" i="2"/>
  <c r="AG243" i="2" s="1"/>
  <c r="AG39" i="2"/>
  <c r="AB294" i="3"/>
  <c r="AG108" i="2"/>
  <c r="AB299" i="3" s="1"/>
  <c r="U293" i="3"/>
  <c r="Y293" i="3" s="1"/>
  <c r="Z293" i="3" s="1"/>
  <c r="G293" i="3"/>
  <c r="AG181" i="2"/>
  <c r="AG45" i="2"/>
  <c r="AG79" i="2"/>
  <c r="AG249" i="2" s="1"/>
  <c r="M296" i="3"/>
  <c r="AG179" i="2"/>
  <c r="AG43" i="2"/>
  <c r="AG77" i="2"/>
  <c r="V290" i="3"/>
  <c r="AG319" i="2"/>
  <c r="AG285" i="2"/>
  <c r="AB295" i="3"/>
  <c r="M298" i="3"/>
  <c r="AG187" i="2"/>
  <c r="AG51" i="2"/>
  <c r="AG85" i="2"/>
  <c r="AA299" i="3"/>
  <c r="T299" i="3"/>
  <c r="W299" i="3" s="1"/>
  <c r="X299" i="3" s="1"/>
  <c r="J299" i="3"/>
  <c r="U291" i="3"/>
  <c r="Y291" i="3" s="1"/>
  <c r="Z291" i="3" s="1"/>
  <c r="G291" i="3"/>
  <c r="AG174" i="2"/>
  <c r="AG72" i="2"/>
  <c r="AG242" i="2" s="1"/>
  <c r="AG38" i="2"/>
  <c r="AG106" i="2" s="1"/>
  <c r="U296" i="3"/>
  <c r="Y296" i="3" s="1"/>
  <c r="Z296" i="3" s="1"/>
  <c r="G296" i="3"/>
  <c r="AG184" i="2"/>
  <c r="AG48" i="2"/>
  <c r="AG82" i="2"/>
  <c r="AG252" i="2" s="1"/>
  <c r="AG308" i="2"/>
  <c r="AG274" i="2"/>
  <c r="AG310" i="2"/>
  <c r="AG276" i="2"/>
  <c r="AG323" i="2"/>
  <c r="AG289" i="2"/>
  <c r="AG312" i="2"/>
  <c r="AG278" i="2"/>
  <c r="AG311" i="2"/>
  <c r="AG277" i="2"/>
  <c r="AG324" i="2"/>
  <c r="AG290" i="2"/>
  <c r="U292" i="3"/>
  <c r="Y292" i="3" s="1"/>
  <c r="Z292" i="3" s="1"/>
  <c r="G292" i="3"/>
  <c r="T292" i="3" s="1"/>
  <c r="W292" i="3" s="1"/>
  <c r="X292" i="3" s="1"/>
  <c r="AG188" i="2"/>
  <c r="AG52" i="2"/>
  <c r="AG86" i="2"/>
  <c r="AG256" i="2" s="1"/>
  <c r="U295" i="3"/>
  <c r="Y295" i="3" s="1"/>
  <c r="Z295" i="3" s="1"/>
  <c r="G295" i="3"/>
  <c r="AG183" i="2"/>
  <c r="AG47" i="2"/>
  <c r="AG81" i="2"/>
  <c r="AG251" i="2" s="1"/>
  <c r="U297" i="3"/>
  <c r="Y297" i="3" s="1"/>
  <c r="Z297" i="3" s="1"/>
  <c r="G297" i="3"/>
  <c r="AG189" i="2"/>
  <c r="AG87" i="2"/>
  <c r="AG257" i="2" s="1"/>
  <c r="AG53" i="2"/>
  <c r="AG325" i="2"/>
  <c r="AG291" i="2"/>
  <c r="AG317" i="2"/>
  <c r="AG283" i="2"/>
  <c r="AG321" i="2"/>
  <c r="AG287" i="2"/>
  <c r="AG322" i="2"/>
  <c r="AG288" i="2"/>
  <c r="AG318" i="2"/>
  <c r="AG284" i="2"/>
  <c r="AG315" i="2"/>
  <c r="AG281" i="2"/>
  <c r="V282" i="3"/>
  <c r="AB292" i="3"/>
  <c r="AC299" i="3" l="1"/>
  <c r="AD299" i="3" s="1"/>
  <c r="AE299" i="3" s="1"/>
  <c r="AG347" i="2"/>
  <c r="AG381" i="2" s="1"/>
  <c r="AG354" i="2"/>
  <c r="AG388" i="2" s="1"/>
  <c r="AG348" i="2"/>
  <c r="AG382" i="2" s="1"/>
  <c r="AG345" i="2"/>
  <c r="AG379" i="2" s="1"/>
  <c r="AG357" i="2"/>
  <c r="AG391" i="2" s="1"/>
  <c r="AG342" i="2"/>
  <c r="AG376" i="2" s="1"/>
  <c r="AG349" i="2"/>
  <c r="AG383" i="2" s="1"/>
  <c r="AG356" i="2"/>
  <c r="AG390" i="2" s="1"/>
  <c r="AG351" i="2"/>
  <c r="AG385" i="2" s="1"/>
  <c r="AG115" i="2"/>
  <c r="AA295" i="3" s="1"/>
  <c r="AC295" i="3" s="1"/>
  <c r="AD295" i="3" s="1"/>
  <c r="AE295" i="3" s="1"/>
  <c r="AG352" i="2"/>
  <c r="AG386" i="2" s="1"/>
  <c r="AG355" i="2"/>
  <c r="AG389" i="2" s="1"/>
  <c r="AG359" i="2"/>
  <c r="AG393" i="2" s="1"/>
  <c r="T297" i="3"/>
  <c r="W297" i="3" s="1"/>
  <c r="X297" i="3" s="1"/>
  <c r="J297" i="3"/>
  <c r="AG120" i="2"/>
  <c r="T291" i="3"/>
  <c r="W291" i="3" s="1"/>
  <c r="X291" i="3" s="1"/>
  <c r="J291" i="3"/>
  <c r="F291" i="3" s="1"/>
  <c r="AH4" i="2" s="1"/>
  <c r="AA291" i="3"/>
  <c r="AC291" i="3" s="1"/>
  <c r="AD291" i="3" s="1"/>
  <c r="AE291" i="3" s="1"/>
  <c r="P299" i="3"/>
  <c r="L299" i="3" s="1"/>
  <c r="AH6" i="2" s="1"/>
  <c r="AG113" i="2"/>
  <c r="AA293" i="3" s="1"/>
  <c r="AG110" i="2"/>
  <c r="AB293" i="3" s="1"/>
  <c r="AG121" i="2"/>
  <c r="AA297" i="3" s="1"/>
  <c r="T295" i="3"/>
  <c r="W295" i="3" s="1"/>
  <c r="X295" i="3" s="1"/>
  <c r="J295" i="3"/>
  <c r="AG358" i="2"/>
  <c r="AG392" i="2" s="1"/>
  <c r="AG346" i="2"/>
  <c r="AG380" i="2" s="1"/>
  <c r="AG344" i="2"/>
  <c r="AG378" i="2" s="1"/>
  <c r="AG116" i="2"/>
  <c r="AA296" i="3" s="1"/>
  <c r="AG353" i="2"/>
  <c r="AG387" i="2" s="1"/>
  <c r="J294" i="3"/>
  <c r="T294" i="3"/>
  <c r="W294" i="3" s="1"/>
  <c r="X294" i="3" s="1"/>
  <c r="AA292" i="3"/>
  <c r="AC292" i="3" s="1"/>
  <c r="AD292" i="3" s="1"/>
  <c r="AE292" i="3" s="1"/>
  <c r="J292" i="3"/>
  <c r="F299" i="3"/>
  <c r="AH16" i="2" s="1"/>
  <c r="T293" i="3"/>
  <c r="W293" i="3" s="1"/>
  <c r="X293" i="3" s="1"/>
  <c r="J293" i="3"/>
  <c r="AG107" i="2"/>
  <c r="AB297" i="3" s="1"/>
  <c r="AG114" i="2"/>
  <c r="AA294" i="3" s="1"/>
  <c r="AC294" i="3" s="1"/>
  <c r="AD294" i="3" s="1"/>
  <c r="AE294" i="3" s="1"/>
  <c r="AA298" i="3"/>
  <c r="T298" i="3"/>
  <c r="W298" i="3" s="1"/>
  <c r="X298" i="3" s="1"/>
  <c r="J298" i="3"/>
  <c r="F298" i="3" s="1"/>
  <c r="AH15" i="2" s="1"/>
  <c r="T296" i="3"/>
  <c r="W296" i="3" s="1"/>
  <c r="X296" i="3" s="1"/>
  <c r="J296" i="3"/>
  <c r="AG119" i="2"/>
  <c r="AB298" i="3" s="1"/>
  <c r="AG255" i="2"/>
  <c r="AG111" i="2"/>
  <c r="AB296" i="3" s="1"/>
  <c r="AG247" i="2"/>
  <c r="AC293" i="3" l="1"/>
  <c r="AD293" i="3" s="1"/>
  <c r="AE293" i="3" s="1"/>
  <c r="AC297" i="3"/>
  <c r="AD297" i="3" s="1"/>
  <c r="AE297" i="3" s="1"/>
  <c r="AC296" i="3"/>
  <c r="AD296" i="3" s="1"/>
  <c r="AE296" i="3" s="1"/>
  <c r="AC298" i="3"/>
  <c r="AD298" i="3" s="1"/>
  <c r="AE298" i="3" s="1"/>
  <c r="AH174" i="2"/>
  <c r="M304" i="3"/>
  <c r="AH38" i="2"/>
  <c r="AH72" i="2"/>
  <c r="AH242" i="2" s="1"/>
  <c r="M301" i="3"/>
  <c r="AH185" i="2"/>
  <c r="AH49" i="2"/>
  <c r="AH83" i="2"/>
  <c r="AH253" i="2" s="1"/>
  <c r="F293" i="3"/>
  <c r="AH11" i="2" s="1"/>
  <c r="P293" i="3"/>
  <c r="L293" i="3" s="1"/>
  <c r="AH8" i="2" s="1"/>
  <c r="M305" i="3"/>
  <c r="AH186" i="2"/>
  <c r="AH50" i="2"/>
  <c r="AH84" i="2"/>
  <c r="AH254" i="2" s="1"/>
  <c r="F294" i="3"/>
  <c r="AH12" i="2" s="1"/>
  <c r="P294" i="3"/>
  <c r="L294" i="3" s="1"/>
  <c r="AH10" i="2" s="1"/>
  <c r="F295" i="3"/>
  <c r="AH13" i="2" s="1"/>
  <c r="P295" i="3"/>
  <c r="L295" i="3" s="1"/>
  <c r="AH2" i="2" s="1"/>
  <c r="P292" i="3"/>
  <c r="L292" i="3" s="1"/>
  <c r="AH7" i="2" s="1"/>
  <c r="F296" i="3"/>
  <c r="AH14" i="2" s="1"/>
  <c r="P296" i="3"/>
  <c r="L296" i="3" s="1"/>
  <c r="AH9" i="2" s="1"/>
  <c r="P298" i="3"/>
  <c r="L298" i="3" s="1"/>
  <c r="AH17" i="2" s="1"/>
  <c r="F292" i="3"/>
  <c r="AH18" i="2" s="1"/>
  <c r="V299" i="3"/>
  <c r="P291" i="3"/>
  <c r="L291" i="3" s="1"/>
  <c r="AH3" i="2" s="1"/>
  <c r="F297" i="3"/>
  <c r="AH19" i="2" s="1"/>
  <c r="P297" i="3"/>
  <c r="L297" i="3" s="1"/>
  <c r="AH5" i="2" s="1"/>
  <c r="V297" i="3"/>
  <c r="G303" i="3"/>
  <c r="AH176" i="2"/>
  <c r="AH40" i="2"/>
  <c r="AH74" i="2"/>
  <c r="AH244" i="2" s="1"/>
  <c r="V291" i="3" l="1"/>
  <c r="V298" i="3"/>
  <c r="V296" i="3"/>
  <c r="V295" i="3"/>
  <c r="V294" i="3"/>
  <c r="AH118" i="2"/>
  <c r="AH108" i="2"/>
  <c r="U300" i="3"/>
  <c r="Y300" i="3" s="1"/>
  <c r="Z300" i="3" s="1"/>
  <c r="G300" i="3"/>
  <c r="AH173" i="2"/>
  <c r="AH37" i="2"/>
  <c r="AH71" i="2"/>
  <c r="AH241" i="2" s="1"/>
  <c r="U308" i="3"/>
  <c r="G308" i="3"/>
  <c r="AH187" i="2"/>
  <c r="AH51" i="2"/>
  <c r="AH119" i="2" s="1"/>
  <c r="AH85" i="2"/>
  <c r="AH255" i="2" s="1"/>
  <c r="V292" i="3"/>
  <c r="M306" i="3"/>
  <c r="AH183" i="2"/>
  <c r="AH47" i="2"/>
  <c r="AH115" i="2" s="1"/>
  <c r="AH81" i="2"/>
  <c r="AH251" i="2" s="1"/>
  <c r="V293" i="3"/>
  <c r="AH117" i="2"/>
  <c r="AH106" i="2"/>
  <c r="AA303" i="3"/>
  <c r="U302" i="3"/>
  <c r="Y302" i="3" s="1"/>
  <c r="Z302" i="3" s="1"/>
  <c r="G302" i="3"/>
  <c r="AH175" i="2"/>
  <c r="AH39" i="2"/>
  <c r="AH73" i="2"/>
  <c r="AH243" i="2" s="1"/>
  <c r="U304" i="3"/>
  <c r="Y304" i="3" s="1"/>
  <c r="Z304" i="3" s="1"/>
  <c r="G304" i="3"/>
  <c r="AH177" i="2"/>
  <c r="AH41" i="2"/>
  <c r="AH75" i="2"/>
  <c r="AH245" i="2" s="1"/>
  <c r="U305" i="3"/>
  <c r="Y305" i="3" s="1"/>
  <c r="Z305" i="3" s="1"/>
  <c r="G305" i="3"/>
  <c r="AH178" i="2"/>
  <c r="AH76" i="2"/>
  <c r="AH246" i="2" s="1"/>
  <c r="AH42" i="2"/>
  <c r="AB304" i="3"/>
  <c r="AH189" i="2"/>
  <c r="M307" i="3"/>
  <c r="AH87" i="2"/>
  <c r="AH257" i="2" s="1"/>
  <c r="AH53" i="2"/>
  <c r="M303" i="3"/>
  <c r="AH188" i="2"/>
  <c r="AH52" i="2"/>
  <c r="AH86" i="2"/>
  <c r="AH256" i="2" s="1"/>
  <c r="U306" i="3"/>
  <c r="Y306" i="3" s="1"/>
  <c r="Z306" i="3" s="1"/>
  <c r="G306" i="3"/>
  <c r="AH179" i="2"/>
  <c r="AH43" i="2"/>
  <c r="AH77" i="2"/>
  <c r="AH247" i="2" s="1"/>
  <c r="U307" i="3"/>
  <c r="Y307" i="3" s="1"/>
  <c r="Z307" i="3" s="1"/>
  <c r="G307" i="3"/>
  <c r="AH180" i="2"/>
  <c r="AH78" i="2"/>
  <c r="AH248" i="2" s="1"/>
  <c r="AH44" i="2"/>
  <c r="AH181" i="2"/>
  <c r="M300" i="3"/>
  <c r="AH79" i="2"/>
  <c r="AH249" i="2" s="1"/>
  <c r="AH45" i="2"/>
  <c r="AB301" i="3"/>
  <c r="U303" i="3"/>
  <c r="Y303" i="3" s="1"/>
  <c r="Z303" i="3" s="1"/>
  <c r="M308" i="3"/>
  <c r="AH184" i="2"/>
  <c r="AH48" i="2"/>
  <c r="AH82" i="2"/>
  <c r="AH252" i="2" s="1"/>
  <c r="AH143" i="2"/>
  <c r="U301" i="3"/>
  <c r="Y301" i="3" s="1"/>
  <c r="Z301" i="3" s="1"/>
  <c r="G301" i="3"/>
  <c r="AH235" i="2"/>
  <c r="AH213" i="2"/>
  <c r="AH215" i="2"/>
  <c r="AH230" i="2"/>
  <c r="AH231" i="2"/>
  <c r="AH208" i="2"/>
  <c r="AH216" i="2"/>
  <c r="AH232" i="2"/>
  <c r="AH161" i="2"/>
  <c r="AH331" i="2" s="1"/>
  <c r="AH365" i="2" s="1"/>
  <c r="AH399" i="2" s="1"/>
  <c r="AH144" i="2"/>
  <c r="AH163" i="2"/>
  <c r="AH333" i="2" s="1"/>
  <c r="AH367" i="2" s="1"/>
  <c r="AH401" i="2" s="1"/>
  <c r="AH140" i="2"/>
  <c r="AH167" i="2"/>
  <c r="AH337" i="2" s="1"/>
  <c r="AH371" i="2" s="1"/>
  <c r="AH405" i="2" s="1"/>
  <c r="AH162" i="2"/>
  <c r="AH332" i="2" s="1"/>
  <c r="AH366" i="2" s="1"/>
  <c r="AH400" i="2" s="1"/>
  <c r="AH145" i="2"/>
  <c r="AH139" i="2"/>
  <c r="AH152" i="2"/>
  <c r="AH153" i="2"/>
  <c r="AH233" i="2"/>
  <c r="AH172" i="2"/>
  <c r="AH228" i="2"/>
  <c r="AH220" i="2"/>
  <c r="AH226" i="2"/>
  <c r="AH218" i="2"/>
  <c r="AH229" i="2"/>
  <c r="AH227" i="2"/>
  <c r="AH138" i="2"/>
  <c r="AH142" i="2"/>
  <c r="AH155" i="2"/>
  <c r="AH141" i="2"/>
  <c r="AH154" i="2"/>
  <c r="AH150" i="2"/>
  <c r="AH169" i="2"/>
  <c r="AH339" i="2" s="1"/>
  <c r="AH373" i="2" s="1"/>
  <c r="AH407" i="2" s="1"/>
  <c r="AH225" i="2"/>
  <c r="AH234" i="2"/>
  <c r="AH219" i="2"/>
  <c r="AH222" i="2"/>
  <c r="AH223" i="2"/>
  <c r="AH214" i="2"/>
  <c r="AH212" i="2"/>
  <c r="AH209" i="2"/>
  <c r="AH210" i="2"/>
  <c r="AH151" i="2"/>
  <c r="AH165" i="2"/>
  <c r="AH335" i="2" s="1"/>
  <c r="AH369" i="2" s="1"/>
  <c r="AH403" i="2" s="1"/>
  <c r="AH160" i="2"/>
  <c r="AH330" i="2" s="1"/>
  <c r="AH364" i="2" s="1"/>
  <c r="AH398" i="2" s="1"/>
  <c r="AH149" i="2"/>
  <c r="AH166" i="2"/>
  <c r="AH336" i="2" s="1"/>
  <c r="AH370" i="2" s="1"/>
  <c r="AH404" i="2" s="1"/>
  <c r="AH157" i="2"/>
  <c r="AH327" i="2" s="1"/>
  <c r="AH361" i="2" s="1"/>
  <c r="AH395" i="2" s="1"/>
  <c r="AH206" i="2"/>
  <c r="AH217" i="2"/>
  <c r="AH221" i="2"/>
  <c r="AH224" i="2"/>
  <c r="AH237" i="2"/>
  <c r="AH211" i="2"/>
  <c r="AH207" i="2"/>
  <c r="AH236" i="2"/>
  <c r="AH168" i="2"/>
  <c r="AH338" i="2" s="1"/>
  <c r="AH372" i="2" s="1"/>
  <c r="AH406" i="2" s="1"/>
  <c r="AH148" i="2"/>
  <c r="AH158" i="2"/>
  <c r="AH328" i="2" s="1"/>
  <c r="AH362" i="2" s="1"/>
  <c r="AH396" i="2" s="1"/>
  <c r="AH164" i="2"/>
  <c r="AH334" i="2" s="1"/>
  <c r="AH368" i="2" s="1"/>
  <c r="AH402" i="2" s="1"/>
  <c r="AH159" i="2"/>
  <c r="AH329" i="2" s="1"/>
  <c r="AH363" i="2" s="1"/>
  <c r="AH397" i="2" s="1"/>
  <c r="AH146" i="2"/>
  <c r="AH156" i="2"/>
  <c r="AH326" i="2" s="1"/>
  <c r="AH360" i="2" s="1"/>
  <c r="AH394" i="2" s="1"/>
  <c r="AH147" i="2"/>
  <c r="AH70" i="2"/>
  <c r="AH240" i="2" s="1"/>
  <c r="AH36" i="2"/>
  <c r="AH104" i="2" s="1"/>
  <c r="M302" i="3"/>
  <c r="AH182" i="2"/>
  <c r="AH46" i="2"/>
  <c r="AH80" i="2"/>
  <c r="AH250" i="2" s="1"/>
  <c r="AB305" i="3"/>
  <c r="AH107" i="2" l="1"/>
  <c r="AH109" i="2"/>
  <c r="AH111" i="2"/>
  <c r="AH121" i="2"/>
  <c r="AB307" i="3" s="1"/>
  <c r="AH321" i="2"/>
  <c r="AH287" i="2"/>
  <c r="AH324" i="2"/>
  <c r="AH290" i="2"/>
  <c r="AH308" i="2"/>
  <c r="AH274" i="2"/>
  <c r="AH315" i="2"/>
  <c r="AH281" i="2"/>
  <c r="AH113" i="2"/>
  <c r="AH112" i="2"/>
  <c r="T306" i="3"/>
  <c r="W306" i="3" s="1"/>
  <c r="X306" i="3" s="1"/>
  <c r="J306" i="3"/>
  <c r="F306" i="3" s="1"/>
  <c r="AI9" i="2" s="1"/>
  <c r="AA306" i="3"/>
  <c r="AA302" i="3"/>
  <c r="J302" i="3"/>
  <c r="F302" i="3" s="1"/>
  <c r="AI5" i="2" s="1"/>
  <c r="T302" i="3"/>
  <c r="W302" i="3" s="1"/>
  <c r="X302" i="3" s="1"/>
  <c r="T308" i="3"/>
  <c r="AA308" i="3"/>
  <c r="J308" i="3"/>
  <c r="AH323" i="2"/>
  <c r="AH289" i="2"/>
  <c r="AH313" i="2"/>
  <c r="AH279" i="2"/>
  <c r="Y308" i="3"/>
  <c r="Z308" i="3" s="1"/>
  <c r="E37" i="9" s="1"/>
  <c r="A2" i="15"/>
  <c r="C2" i="15"/>
  <c r="B2" i="15"/>
  <c r="J300" i="3"/>
  <c r="T300" i="3"/>
  <c r="W300" i="3" s="1"/>
  <c r="X300" i="3" s="1"/>
  <c r="AH318" i="2"/>
  <c r="AH284" i="2"/>
  <c r="AH319" i="2"/>
  <c r="AH353" i="2" s="1"/>
  <c r="AH387" i="2" s="1"/>
  <c r="AH285" i="2"/>
  <c r="AH311" i="2"/>
  <c r="AH277" i="2"/>
  <c r="AH314" i="2"/>
  <c r="AH348" i="2" s="1"/>
  <c r="AH382" i="2" s="1"/>
  <c r="AH280" i="2"/>
  <c r="AH114" i="2"/>
  <c r="AB302" i="3" s="1"/>
  <c r="AC302" i="3" s="1"/>
  <c r="AD302" i="3" s="1"/>
  <c r="AE302" i="3" s="1"/>
  <c r="AH325" i="2"/>
  <c r="AH291" i="2"/>
  <c r="AH322" i="2"/>
  <c r="AH288" i="2"/>
  <c r="AB300" i="3"/>
  <c r="T305" i="3"/>
  <c r="W305" i="3" s="1"/>
  <c r="X305" i="3" s="1"/>
  <c r="J305" i="3"/>
  <c r="T303" i="3"/>
  <c r="W303" i="3" s="1"/>
  <c r="X303" i="3" s="1"/>
  <c r="C37" i="9"/>
  <c r="B37" i="9"/>
  <c r="G37" i="9"/>
  <c r="D37" i="9"/>
  <c r="AH316" i="2"/>
  <c r="AH282" i="2"/>
  <c r="AH317" i="2"/>
  <c r="AH283" i="2"/>
  <c r="AH320" i="2"/>
  <c r="AH286" i="2"/>
  <c r="AH312" i="2"/>
  <c r="AH278" i="2"/>
  <c r="AH309" i="2"/>
  <c r="AH275" i="2"/>
  <c r="AH310" i="2"/>
  <c r="AH276" i="2"/>
  <c r="AA301" i="3"/>
  <c r="AC301" i="3" s="1"/>
  <c r="AD301" i="3" s="1"/>
  <c r="AE301" i="3" s="1"/>
  <c r="T301" i="3"/>
  <c r="W301" i="3" s="1"/>
  <c r="X301" i="3" s="1"/>
  <c r="J301" i="3"/>
  <c r="F301" i="3" s="1"/>
  <c r="AI2" i="2" s="1"/>
  <c r="AH116" i="2"/>
  <c r="AB308" i="3" s="1"/>
  <c r="AA307" i="3"/>
  <c r="T307" i="3"/>
  <c r="W307" i="3" s="1"/>
  <c r="X307" i="3" s="1"/>
  <c r="J307" i="3"/>
  <c r="F307" i="3" s="1"/>
  <c r="AI10" i="2" s="1"/>
  <c r="AH120" i="2"/>
  <c r="AB303" i="3" s="1"/>
  <c r="AC303" i="3" s="1"/>
  <c r="AD303" i="3" s="1"/>
  <c r="AE303" i="3" s="1"/>
  <c r="AH110" i="2"/>
  <c r="AA305" i="3" s="1"/>
  <c r="AC305" i="3" s="1"/>
  <c r="AD305" i="3" s="1"/>
  <c r="AE305" i="3" s="1"/>
  <c r="J304" i="3"/>
  <c r="F304" i="3" s="1"/>
  <c r="AI7" i="2" s="1"/>
  <c r="T304" i="3"/>
  <c r="W304" i="3" s="1"/>
  <c r="X304" i="3" s="1"/>
  <c r="AA304" i="3"/>
  <c r="AC304" i="3" s="1"/>
  <c r="AD304" i="3" s="1"/>
  <c r="AE304" i="3" s="1"/>
  <c r="J303" i="3"/>
  <c r="AB306" i="3"/>
  <c r="AH105" i="2"/>
  <c r="AA300" i="3" s="1"/>
  <c r="AC300" i="3" s="1"/>
  <c r="AD300" i="3" s="1"/>
  <c r="AE300" i="3" s="1"/>
  <c r="F37" i="9" l="1"/>
  <c r="AH342" i="2"/>
  <c r="AH376" i="2" s="1"/>
  <c r="AH355" i="2"/>
  <c r="AH389" i="2" s="1"/>
  <c r="H37" i="9"/>
  <c r="AH347" i="2"/>
  <c r="AH381" i="2" s="1"/>
  <c r="AC306" i="3"/>
  <c r="AD306" i="3" s="1"/>
  <c r="AE306" i="3" s="1"/>
  <c r="AC307" i="3"/>
  <c r="AD307" i="3" s="1"/>
  <c r="AE307" i="3" s="1"/>
  <c r="AH343" i="2"/>
  <c r="AH377" i="2" s="1"/>
  <c r="AH354" i="2"/>
  <c r="AH388" i="2" s="1"/>
  <c r="AH350" i="2"/>
  <c r="AH384" i="2" s="1"/>
  <c r="AH356" i="2"/>
  <c r="AH390" i="2" s="1"/>
  <c r="AI179" i="2"/>
  <c r="AI43" i="2"/>
  <c r="AI77" i="2"/>
  <c r="AI247" i="2" s="1"/>
  <c r="AI177" i="2"/>
  <c r="AI41" i="2"/>
  <c r="AI75" i="2"/>
  <c r="AI245" i="2" s="1"/>
  <c r="P301" i="3"/>
  <c r="L301" i="3" s="1"/>
  <c r="AI15" i="2" s="1"/>
  <c r="AH344" i="2"/>
  <c r="AH378" i="2" s="1"/>
  <c r="AH346" i="2"/>
  <c r="AH380" i="2" s="1"/>
  <c r="AH351" i="2"/>
  <c r="AH385" i="2" s="1"/>
  <c r="I37" i="9"/>
  <c r="AH345" i="2"/>
  <c r="AH379" i="2" s="1"/>
  <c r="AH352" i="2"/>
  <c r="AH386" i="2" s="1"/>
  <c r="W308" i="3"/>
  <c r="B2" i="11"/>
  <c r="C2" i="11" s="1"/>
  <c r="AH349" i="2"/>
  <c r="AH383" i="2" s="1"/>
  <c r="AH358" i="2"/>
  <c r="AH392" i="2" s="1"/>
  <c r="AI162" i="2"/>
  <c r="AI332" i="2" s="1"/>
  <c r="AI366" i="2" s="1"/>
  <c r="AI400" i="2" s="1"/>
  <c r="AI223" i="2"/>
  <c r="AI234" i="2"/>
  <c r="AI215" i="2"/>
  <c r="AI224" i="2"/>
  <c r="AI213" i="2"/>
  <c r="AI221" i="2"/>
  <c r="AI210" i="2"/>
  <c r="AI219" i="2"/>
  <c r="AI217" i="2"/>
  <c r="AI163" i="2"/>
  <c r="AI333" i="2" s="1"/>
  <c r="AI367" i="2" s="1"/>
  <c r="AI401" i="2" s="1"/>
  <c r="AI165" i="2"/>
  <c r="AI335" i="2" s="1"/>
  <c r="AI369" i="2" s="1"/>
  <c r="AI403" i="2" s="1"/>
  <c r="AI157" i="2"/>
  <c r="AI327" i="2" s="1"/>
  <c r="AI361" i="2" s="1"/>
  <c r="AI395" i="2" s="1"/>
  <c r="AI161" i="2"/>
  <c r="AI331" i="2" s="1"/>
  <c r="AI365" i="2" s="1"/>
  <c r="AI399" i="2" s="1"/>
  <c r="AI155" i="2"/>
  <c r="AI151" i="2"/>
  <c r="AI154" i="2"/>
  <c r="AI222" i="2"/>
  <c r="AI228" i="2"/>
  <c r="AI220" i="2"/>
  <c r="AI208" i="2"/>
  <c r="AI209" i="2"/>
  <c r="AI214" i="2"/>
  <c r="AI235" i="2"/>
  <c r="AI233" i="2"/>
  <c r="AI164" i="2"/>
  <c r="AI334" i="2" s="1"/>
  <c r="AI368" i="2" s="1"/>
  <c r="AI402" i="2" s="1"/>
  <c r="AI147" i="2"/>
  <c r="AI146" i="2"/>
  <c r="AI167" i="2"/>
  <c r="AI337" i="2" s="1"/>
  <c r="AI371" i="2" s="1"/>
  <c r="AI405" i="2" s="1"/>
  <c r="AI143" i="2"/>
  <c r="AI169" i="2"/>
  <c r="AI339" i="2" s="1"/>
  <c r="AI373" i="2" s="1"/>
  <c r="AI407" i="2" s="1"/>
  <c r="AI156" i="2"/>
  <c r="AI326" i="2" s="1"/>
  <c r="AI360" i="2" s="1"/>
  <c r="AI394" i="2" s="1"/>
  <c r="AI207" i="2"/>
  <c r="AI216" i="2"/>
  <c r="AI230" i="2"/>
  <c r="AI211" i="2"/>
  <c r="AI225" i="2"/>
  <c r="AI226" i="2"/>
  <c r="AI172" i="2"/>
  <c r="AI218" i="2"/>
  <c r="AI144" i="2"/>
  <c r="AI142" i="2"/>
  <c r="AI150" i="2"/>
  <c r="AI160" i="2"/>
  <c r="AI330" i="2" s="1"/>
  <c r="AI364" i="2" s="1"/>
  <c r="AI398" i="2" s="1"/>
  <c r="AI140" i="2"/>
  <c r="AI138" i="2"/>
  <c r="AI148" i="2"/>
  <c r="AI139" i="2"/>
  <c r="AI231" i="2"/>
  <c r="AI206" i="2"/>
  <c r="AI227" i="2"/>
  <c r="AI236" i="2"/>
  <c r="AI229" i="2"/>
  <c r="AI237" i="2"/>
  <c r="AI212" i="2"/>
  <c r="AI232" i="2"/>
  <c r="AI153" i="2"/>
  <c r="AI149" i="2"/>
  <c r="AI141" i="2"/>
  <c r="AI159" i="2"/>
  <c r="AI329" i="2" s="1"/>
  <c r="AI363" i="2" s="1"/>
  <c r="AI397" i="2" s="1"/>
  <c r="AI158" i="2"/>
  <c r="AI328" i="2" s="1"/>
  <c r="AI362" i="2" s="1"/>
  <c r="AI396" i="2" s="1"/>
  <c r="AI166" i="2"/>
  <c r="AI336" i="2" s="1"/>
  <c r="AI370" i="2" s="1"/>
  <c r="AI404" i="2" s="1"/>
  <c r="AI145" i="2"/>
  <c r="AI168" i="2"/>
  <c r="AI338" i="2" s="1"/>
  <c r="AI372" i="2" s="1"/>
  <c r="AI406" i="2" s="1"/>
  <c r="AI152" i="2"/>
  <c r="AI36" i="2"/>
  <c r="AI104" i="2" s="1"/>
  <c r="AI70" i="2"/>
  <c r="AI240" i="2" s="1"/>
  <c r="F305" i="3"/>
  <c r="AI8" i="2" s="1"/>
  <c r="P305" i="3"/>
  <c r="L305" i="3" s="1"/>
  <c r="AI16" i="2" s="1"/>
  <c r="V305" i="3"/>
  <c r="F2" i="15"/>
  <c r="D2" i="15"/>
  <c r="E2" i="15"/>
  <c r="C3" i="15"/>
  <c r="AH357" i="2"/>
  <c r="AH391" i="2" s="1"/>
  <c r="P302" i="3"/>
  <c r="L302" i="3" s="1"/>
  <c r="AI12" i="2" s="1"/>
  <c r="AH359" i="2"/>
  <c r="AH393" i="2" s="1"/>
  <c r="F308" i="3"/>
  <c r="AI17" i="2" s="1"/>
  <c r="P308" i="3"/>
  <c r="L308" i="3" s="1"/>
  <c r="AI14" i="2" s="1"/>
  <c r="AI180" i="2"/>
  <c r="AI78" i="2"/>
  <c r="AI248" i="2" s="1"/>
  <c r="AI44" i="2"/>
  <c r="F303" i="3"/>
  <c r="AI6" i="2" s="1"/>
  <c r="P303" i="3"/>
  <c r="L303" i="3" s="1"/>
  <c r="AI18" i="2" s="1"/>
  <c r="V303" i="3"/>
  <c r="P304" i="3"/>
  <c r="L304" i="3" s="1"/>
  <c r="AI4" i="2" s="1"/>
  <c r="P307" i="3"/>
  <c r="L307" i="3" s="1"/>
  <c r="AI19" i="2" s="1"/>
  <c r="V307" i="3"/>
  <c r="F300" i="3"/>
  <c r="AI3" i="2" s="1"/>
  <c r="P300" i="3"/>
  <c r="L300" i="3" s="1"/>
  <c r="AI11" i="2" s="1"/>
  <c r="E41" i="9"/>
  <c r="F41" i="9"/>
  <c r="H41" i="9"/>
  <c r="B41" i="9"/>
  <c r="I41" i="9"/>
  <c r="C41" i="9"/>
  <c r="G41" i="9"/>
  <c r="D41" i="9"/>
  <c r="AC308" i="3"/>
  <c r="AI175" i="2"/>
  <c r="AI73" i="2"/>
  <c r="AI243" i="2" s="1"/>
  <c r="AI39" i="2"/>
  <c r="P306" i="3"/>
  <c r="L306" i="3" s="1"/>
  <c r="AI13" i="2" s="1"/>
  <c r="V306" i="3"/>
  <c r="AI112" i="2" l="1"/>
  <c r="V304" i="3"/>
  <c r="V308" i="3"/>
  <c r="V302" i="3"/>
  <c r="AI181" i="2"/>
  <c r="AI45" i="2"/>
  <c r="AI79" i="2"/>
  <c r="AI249" i="2" s="1"/>
  <c r="AI176" i="2"/>
  <c r="AI74" i="2"/>
  <c r="AI244" i="2" s="1"/>
  <c r="AI40" i="2"/>
  <c r="E3" i="15"/>
  <c r="F3" i="15"/>
  <c r="D3" i="15"/>
  <c r="C4" i="15"/>
  <c r="AI173" i="2"/>
  <c r="AI71" i="2"/>
  <c r="AI241" i="2" s="1"/>
  <c r="AI37" i="2"/>
  <c r="AI105" i="2" s="1"/>
  <c r="AH23" i="17"/>
  <c r="AI174" i="2"/>
  <c r="AI72" i="2"/>
  <c r="AI242" i="2" s="1"/>
  <c r="AI38" i="2"/>
  <c r="AI106" i="2" s="1"/>
  <c r="AH27" i="17"/>
  <c r="AI27" i="17" s="1"/>
  <c r="M41" i="17" s="1"/>
  <c r="AI184" i="2"/>
  <c r="AI48" i="2"/>
  <c r="AI82" i="2"/>
  <c r="AI252" i="2" s="1"/>
  <c r="AI182" i="2"/>
  <c r="AI46" i="2"/>
  <c r="AI80" i="2"/>
  <c r="AI250" i="2" s="1"/>
  <c r="AI183" i="2"/>
  <c r="AI47" i="2"/>
  <c r="AI81" i="2"/>
  <c r="AI251" i="2" s="1"/>
  <c r="AD308" i="3"/>
  <c r="AE308" i="3" s="1"/>
  <c r="A2" i="12"/>
  <c r="C2" i="12"/>
  <c r="B2" i="12"/>
  <c r="AI187" i="2"/>
  <c r="AI51" i="2"/>
  <c r="AI119" i="2" s="1"/>
  <c r="AI85" i="2"/>
  <c r="AI255" i="2" s="1"/>
  <c r="AI107" i="2"/>
  <c r="V300" i="3"/>
  <c r="AI189" i="2"/>
  <c r="AI87" i="2"/>
  <c r="AI257" i="2" s="1"/>
  <c r="AI53" i="2"/>
  <c r="AI121" i="2" s="1"/>
  <c r="AI188" i="2"/>
  <c r="AI86" i="2"/>
  <c r="AI256" i="2" s="1"/>
  <c r="AI52" i="2"/>
  <c r="G2" i="15"/>
  <c r="AJ2" i="15" s="1"/>
  <c r="N2" i="15" s="1"/>
  <c r="AI319" i="2"/>
  <c r="AI285" i="2"/>
  <c r="AI308" i="2"/>
  <c r="AI274" i="2"/>
  <c r="AI312" i="2"/>
  <c r="AI278" i="2"/>
  <c r="AI313" i="2"/>
  <c r="AI279" i="2"/>
  <c r="I21" i="9"/>
  <c r="I19" i="9"/>
  <c r="I13" i="9"/>
  <c r="I12" i="9"/>
  <c r="I30" i="9"/>
  <c r="I28" i="9"/>
  <c r="I32" i="9"/>
  <c r="F2" i="11"/>
  <c r="E2" i="11"/>
  <c r="D2" i="11"/>
  <c r="G2" i="11" s="1"/>
  <c r="AJ2" i="11" s="1"/>
  <c r="K2" i="11" s="1"/>
  <c r="C3" i="11"/>
  <c r="V301" i="3"/>
  <c r="AI186" i="2"/>
  <c r="AI50" i="2"/>
  <c r="AI84" i="2"/>
  <c r="AI254" i="2" s="1"/>
  <c r="AI322" i="2"/>
  <c r="AI288" i="2"/>
  <c r="AI323" i="2"/>
  <c r="AI289" i="2"/>
  <c r="AI310" i="2"/>
  <c r="AI276" i="2"/>
  <c r="AI314" i="2"/>
  <c r="AI280" i="2"/>
  <c r="AI324" i="2"/>
  <c r="AI290" i="2"/>
  <c r="I10" i="9"/>
  <c r="I7" i="9"/>
  <c r="I17" i="9"/>
  <c r="I9" i="9"/>
  <c r="I11" i="9"/>
  <c r="I31" i="9"/>
  <c r="I23" i="9"/>
  <c r="X308" i="3"/>
  <c r="AG127" i="3"/>
  <c r="AI185" i="2"/>
  <c r="AI49" i="2"/>
  <c r="AI83" i="2"/>
  <c r="AI253" i="2" s="1"/>
  <c r="AI178" i="2"/>
  <c r="AI42" i="2"/>
  <c r="AI76" i="2"/>
  <c r="AI246" i="2" s="1"/>
  <c r="AI309" i="2"/>
  <c r="AI275" i="2"/>
  <c r="AI316" i="2"/>
  <c r="AI282" i="2"/>
  <c r="AI321" i="2"/>
  <c r="AI287" i="2"/>
  <c r="I5" i="9"/>
  <c r="I14" i="9"/>
  <c r="I15" i="9"/>
  <c r="I8" i="9"/>
  <c r="I18" i="9"/>
  <c r="I29" i="9"/>
  <c r="I27" i="9"/>
  <c r="AI111" i="2"/>
  <c r="AI315" i="2"/>
  <c r="AI281" i="2"/>
  <c r="AI311" i="2"/>
  <c r="AI277" i="2"/>
  <c r="AI318" i="2"/>
  <c r="AI284" i="2"/>
  <c r="AI320" i="2"/>
  <c r="AI286" i="2"/>
  <c r="AI317" i="2"/>
  <c r="AI283" i="2"/>
  <c r="AI325" i="2"/>
  <c r="AI291" i="2"/>
  <c r="I16" i="9"/>
  <c r="I6" i="9"/>
  <c r="I22" i="9"/>
  <c r="I20" i="9"/>
  <c r="I25" i="9"/>
  <c r="I26" i="9"/>
  <c r="I24" i="9"/>
  <c r="AI109" i="2"/>
  <c r="AI110" i="2" l="1"/>
  <c r="B2" i="10"/>
  <c r="C443" i="10" s="1"/>
  <c r="D443" i="10" s="1"/>
  <c r="E443" i="10" s="1"/>
  <c r="F443" i="10" s="1"/>
  <c r="AI114" i="2"/>
  <c r="AI351" i="2"/>
  <c r="AI385" i="2" s="1"/>
  <c r="AI352" i="2"/>
  <c r="AI386" i="2" s="1"/>
  <c r="AI349" i="2"/>
  <c r="AI383" i="2" s="1"/>
  <c r="AI350" i="2"/>
  <c r="AI384" i="2" s="1"/>
  <c r="AI108" i="2"/>
  <c r="AI113" i="2"/>
  <c r="C110" i="10"/>
  <c r="D110" i="10" s="1"/>
  <c r="E110" i="10" s="1"/>
  <c r="F110" i="10" s="1"/>
  <c r="C466" i="10"/>
  <c r="D466" i="10" s="1"/>
  <c r="E466" i="10" s="1"/>
  <c r="F466" i="10" s="1"/>
  <c r="C303" i="10"/>
  <c r="D303" i="10" s="1"/>
  <c r="E303" i="10" s="1"/>
  <c r="F303" i="10" s="1"/>
  <c r="C390" i="10"/>
  <c r="D390" i="10" s="1"/>
  <c r="E390" i="10" s="1"/>
  <c r="F390" i="10" s="1"/>
  <c r="C342" i="10"/>
  <c r="D342" i="10" s="1"/>
  <c r="E342" i="10" s="1"/>
  <c r="F342" i="10" s="1"/>
  <c r="C412" i="10"/>
  <c r="D412" i="10" s="1"/>
  <c r="E412" i="10" s="1"/>
  <c r="F412" i="10" s="1"/>
  <c r="C352" i="10"/>
  <c r="D352" i="10" s="1"/>
  <c r="E352" i="10" s="1"/>
  <c r="F352" i="10" s="1"/>
  <c r="C433" i="10"/>
  <c r="D433" i="10" s="1"/>
  <c r="E433" i="10" s="1"/>
  <c r="F433" i="10" s="1"/>
  <c r="V20" i="9"/>
  <c r="A20" i="9"/>
  <c r="V8" i="9"/>
  <c r="A8" i="9"/>
  <c r="V24" i="9"/>
  <c r="A24" i="9"/>
  <c r="V22" i="9"/>
  <c r="A22" i="9"/>
  <c r="AI359" i="2"/>
  <c r="AI393" i="2" s="1"/>
  <c r="AI354" i="2"/>
  <c r="AI388" i="2" s="1"/>
  <c r="AI345" i="2"/>
  <c r="AI379" i="2" s="1"/>
  <c r="A27" i="9"/>
  <c r="V27" i="9"/>
  <c r="A15" i="9"/>
  <c r="V15" i="9"/>
  <c r="AI355" i="2"/>
  <c r="AI389" i="2" s="1"/>
  <c r="AI343" i="2"/>
  <c r="AI377" i="2" s="1"/>
  <c r="I40" i="9"/>
  <c r="F40" i="9"/>
  <c r="D40" i="9"/>
  <c r="E40" i="9"/>
  <c r="G40" i="9"/>
  <c r="B40" i="9"/>
  <c r="C40" i="9"/>
  <c r="H40" i="9"/>
  <c r="E36" i="9"/>
  <c r="C36" i="9"/>
  <c r="G36" i="9"/>
  <c r="B36" i="9"/>
  <c r="D36" i="9"/>
  <c r="H36" i="9"/>
  <c r="F36" i="9"/>
  <c r="I36" i="9"/>
  <c r="V9" i="9"/>
  <c r="A9" i="9"/>
  <c r="A28" i="9"/>
  <c r="V28" i="9"/>
  <c r="V19" i="9"/>
  <c r="A19" i="9"/>
  <c r="G3" i="15"/>
  <c r="AJ3" i="15" s="1"/>
  <c r="V26" i="9"/>
  <c r="A26" i="9"/>
  <c r="A6" i="9"/>
  <c r="V6" i="9"/>
  <c r="V29" i="9"/>
  <c r="A29" i="9"/>
  <c r="V14" i="9"/>
  <c r="A14" i="9"/>
  <c r="AI117" i="2"/>
  <c r="V23" i="9"/>
  <c r="A23" i="9"/>
  <c r="V17" i="9"/>
  <c r="A17" i="9"/>
  <c r="AI358" i="2"/>
  <c r="AI392" i="2" s="1"/>
  <c r="AI344" i="2"/>
  <c r="AI378" i="2" s="1"/>
  <c r="AI356" i="2"/>
  <c r="AI390" i="2" s="1"/>
  <c r="A30" i="9"/>
  <c r="V30" i="9"/>
  <c r="V21" i="9"/>
  <c r="A21" i="9"/>
  <c r="AI346" i="2"/>
  <c r="AI380" i="2" s="1"/>
  <c r="AI353" i="2"/>
  <c r="AI387" i="2" s="1"/>
  <c r="B42" i="9"/>
  <c r="E42" i="9"/>
  <c r="F42" i="9"/>
  <c r="I42" i="9"/>
  <c r="H42" i="9"/>
  <c r="D42" i="9"/>
  <c r="C42" i="9"/>
  <c r="G42" i="9"/>
  <c r="H38" i="9"/>
  <c r="E38" i="9"/>
  <c r="C38" i="9"/>
  <c r="D38" i="9"/>
  <c r="B38" i="9"/>
  <c r="I38" i="9"/>
  <c r="G38" i="9"/>
  <c r="F38" i="9"/>
  <c r="AI116" i="2"/>
  <c r="AH31" i="17" s="1"/>
  <c r="AI31" i="17" s="1"/>
  <c r="M42" i="17" s="1"/>
  <c r="V12" i="9"/>
  <c r="A12" i="9"/>
  <c r="I2" i="15"/>
  <c r="A11" i="9"/>
  <c r="V11" i="9"/>
  <c r="V10" i="9"/>
  <c r="A10" i="9"/>
  <c r="AI348" i="2"/>
  <c r="AI382" i="2" s="1"/>
  <c r="AI357" i="2"/>
  <c r="AI391" i="2" s="1"/>
  <c r="AI118" i="2"/>
  <c r="D3" i="11"/>
  <c r="F3" i="11"/>
  <c r="E3" i="11"/>
  <c r="C4" i="11"/>
  <c r="A32" i="9"/>
  <c r="V32" i="9"/>
  <c r="V13" i="9"/>
  <c r="A13" i="9"/>
  <c r="AI347" i="2"/>
  <c r="AI381" i="2" s="1"/>
  <c r="AI342" i="2"/>
  <c r="AI376" i="2" s="1"/>
  <c r="AI120" i="2"/>
  <c r="F2" i="12"/>
  <c r="D2" i="12"/>
  <c r="E2" i="12"/>
  <c r="C3" i="12"/>
  <c r="AI115" i="2"/>
  <c r="AI23" i="17"/>
  <c r="AJ23" i="17" s="1"/>
  <c r="M40" i="17" s="1"/>
  <c r="E4" i="15"/>
  <c r="F4" i="15"/>
  <c r="D4" i="15"/>
  <c r="C5" i="15"/>
  <c r="H2" i="15"/>
  <c r="V25" i="9"/>
  <c r="A25" i="9"/>
  <c r="V16" i="9"/>
  <c r="A16" i="9"/>
  <c r="A18" i="9"/>
  <c r="V18" i="9"/>
  <c r="V5" i="9"/>
  <c r="A5" i="9"/>
  <c r="V31" i="9"/>
  <c r="A31" i="9"/>
  <c r="V7" i="9"/>
  <c r="A7" i="9"/>
  <c r="J2" i="15"/>
  <c r="C69" i="10" l="1"/>
  <c r="D69" i="10" s="1"/>
  <c r="E69" i="10" s="1"/>
  <c r="F69" i="10" s="1"/>
  <c r="C366" i="10"/>
  <c r="D366" i="10" s="1"/>
  <c r="E366" i="10" s="1"/>
  <c r="F366" i="10" s="1"/>
  <c r="C140" i="10"/>
  <c r="D140" i="10" s="1"/>
  <c r="E140" i="10" s="1"/>
  <c r="F140" i="10" s="1"/>
  <c r="C53" i="10"/>
  <c r="D53" i="10" s="1"/>
  <c r="E53" i="10" s="1"/>
  <c r="F53" i="10" s="1"/>
  <c r="C241" i="10"/>
  <c r="D241" i="10" s="1"/>
  <c r="E241" i="10" s="1"/>
  <c r="F241" i="10" s="1"/>
  <c r="C160" i="10"/>
  <c r="D160" i="10" s="1"/>
  <c r="E160" i="10" s="1"/>
  <c r="F160" i="10" s="1"/>
  <c r="C250" i="10"/>
  <c r="D250" i="10" s="1"/>
  <c r="E250" i="10" s="1"/>
  <c r="F250" i="10" s="1"/>
  <c r="C20" i="10"/>
  <c r="D20" i="10" s="1"/>
  <c r="E20" i="10" s="1"/>
  <c r="F20" i="10" s="1"/>
  <c r="C11" i="10"/>
  <c r="D11" i="10" s="1"/>
  <c r="E11" i="10" s="1"/>
  <c r="F11" i="10" s="1"/>
  <c r="C339" i="10"/>
  <c r="D339" i="10" s="1"/>
  <c r="E339" i="10" s="1"/>
  <c r="F339" i="10" s="1"/>
  <c r="C392" i="10"/>
  <c r="D392" i="10" s="1"/>
  <c r="E392" i="10" s="1"/>
  <c r="F392" i="10" s="1"/>
  <c r="C65" i="10"/>
  <c r="D65" i="10" s="1"/>
  <c r="E65" i="10" s="1"/>
  <c r="F65" i="10" s="1"/>
  <c r="C96" i="10"/>
  <c r="D96" i="10" s="1"/>
  <c r="E96" i="10" s="1"/>
  <c r="F96" i="10" s="1"/>
  <c r="C470" i="10"/>
  <c r="D470" i="10" s="1"/>
  <c r="E470" i="10" s="1"/>
  <c r="F470" i="10" s="1"/>
  <c r="C448" i="10"/>
  <c r="D448" i="10" s="1"/>
  <c r="E448" i="10" s="1"/>
  <c r="F448" i="10" s="1"/>
  <c r="C205" i="10"/>
  <c r="D205" i="10" s="1"/>
  <c r="E205" i="10" s="1"/>
  <c r="F205" i="10" s="1"/>
  <c r="C7" i="10"/>
  <c r="D7" i="10" s="1"/>
  <c r="E7" i="10" s="1"/>
  <c r="F7" i="10" s="1"/>
  <c r="C158" i="10"/>
  <c r="D158" i="10" s="1"/>
  <c r="E158" i="10" s="1"/>
  <c r="F158" i="10" s="1"/>
  <c r="C246" i="10"/>
  <c r="D246" i="10" s="1"/>
  <c r="E246" i="10" s="1"/>
  <c r="F246" i="10" s="1"/>
  <c r="C326" i="10"/>
  <c r="D326" i="10" s="1"/>
  <c r="E326" i="10" s="1"/>
  <c r="F326" i="10" s="1"/>
  <c r="C249" i="10"/>
  <c r="D249" i="10" s="1"/>
  <c r="E249" i="10" s="1"/>
  <c r="F249" i="10" s="1"/>
  <c r="C194" i="10"/>
  <c r="D194" i="10" s="1"/>
  <c r="E194" i="10" s="1"/>
  <c r="F194" i="10" s="1"/>
  <c r="C409" i="10"/>
  <c r="D409" i="10" s="1"/>
  <c r="E409" i="10" s="1"/>
  <c r="F409" i="10" s="1"/>
  <c r="C317" i="10"/>
  <c r="D317" i="10" s="1"/>
  <c r="E317" i="10" s="1"/>
  <c r="F317" i="10" s="1"/>
  <c r="C267" i="10"/>
  <c r="D267" i="10" s="1"/>
  <c r="E267" i="10" s="1"/>
  <c r="F267" i="10" s="1"/>
  <c r="C218" i="10"/>
  <c r="D218" i="10" s="1"/>
  <c r="E218" i="10" s="1"/>
  <c r="F218" i="10" s="1"/>
  <c r="C405" i="10"/>
  <c r="D405" i="10" s="1"/>
  <c r="E405" i="10" s="1"/>
  <c r="F405" i="10" s="1"/>
  <c r="C453" i="10"/>
  <c r="D453" i="10" s="1"/>
  <c r="E453" i="10" s="1"/>
  <c r="F453" i="10" s="1"/>
  <c r="C468" i="10"/>
  <c r="D468" i="10" s="1"/>
  <c r="E468" i="10" s="1"/>
  <c r="F468" i="10" s="1"/>
  <c r="C473" i="10"/>
  <c r="D473" i="10" s="1"/>
  <c r="E473" i="10" s="1"/>
  <c r="F473" i="10" s="1"/>
  <c r="C410" i="10"/>
  <c r="D410" i="10" s="1"/>
  <c r="E410" i="10" s="1"/>
  <c r="F410" i="10" s="1"/>
  <c r="C291" i="10"/>
  <c r="D291" i="10" s="1"/>
  <c r="E291" i="10" s="1"/>
  <c r="F291" i="10" s="1"/>
  <c r="C155" i="10"/>
  <c r="D155" i="10" s="1"/>
  <c r="E155" i="10" s="1"/>
  <c r="F155" i="10" s="1"/>
  <c r="C341" i="10"/>
  <c r="D341" i="10" s="1"/>
  <c r="E341" i="10" s="1"/>
  <c r="F341" i="10" s="1"/>
  <c r="C143" i="10"/>
  <c r="D143" i="10" s="1"/>
  <c r="E143" i="10" s="1"/>
  <c r="F143" i="10" s="1"/>
  <c r="C441" i="10"/>
  <c r="D441" i="10" s="1"/>
  <c r="E441" i="10" s="1"/>
  <c r="F441" i="10" s="1"/>
  <c r="C2" i="10"/>
  <c r="C330" i="10"/>
  <c r="D330" i="10" s="1"/>
  <c r="E330" i="10" s="1"/>
  <c r="F330" i="10" s="1"/>
  <c r="C67" i="10"/>
  <c r="D67" i="10" s="1"/>
  <c r="E67" i="10" s="1"/>
  <c r="F67" i="10" s="1"/>
  <c r="C327" i="10"/>
  <c r="D327" i="10" s="1"/>
  <c r="E327" i="10" s="1"/>
  <c r="F327" i="10" s="1"/>
  <c r="C265" i="10"/>
  <c r="D265" i="10" s="1"/>
  <c r="E265" i="10" s="1"/>
  <c r="F265" i="10" s="1"/>
  <c r="C193" i="10"/>
  <c r="D193" i="10" s="1"/>
  <c r="E193" i="10" s="1"/>
  <c r="F193" i="10" s="1"/>
  <c r="C359" i="10"/>
  <c r="D359" i="10" s="1"/>
  <c r="E359" i="10" s="1"/>
  <c r="F359" i="10" s="1"/>
  <c r="C434" i="10"/>
  <c r="D434" i="10" s="1"/>
  <c r="E434" i="10" s="1"/>
  <c r="F434" i="10" s="1"/>
  <c r="C475" i="10"/>
  <c r="D475" i="10" s="1"/>
  <c r="E475" i="10" s="1"/>
  <c r="F475" i="10" s="1"/>
  <c r="C311" i="10"/>
  <c r="D311" i="10" s="1"/>
  <c r="E311" i="10" s="1"/>
  <c r="F311" i="10" s="1"/>
  <c r="C315" i="10"/>
  <c r="D315" i="10" s="1"/>
  <c r="E315" i="10" s="1"/>
  <c r="F315" i="10" s="1"/>
  <c r="C275" i="10"/>
  <c r="D275" i="10" s="1"/>
  <c r="E275" i="10" s="1"/>
  <c r="F275" i="10" s="1"/>
  <c r="C39" i="10"/>
  <c r="D39" i="10" s="1"/>
  <c r="E39" i="10" s="1"/>
  <c r="F39" i="10" s="1"/>
  <c r="C89" i="10"/>
  <c r="D89" i="10" s="1"/>
  <c r="E89" i="10" s="1"/>
  <c r="F89" i="10" s="1"/>
  <c r="C31" i="10"/>
  <c r="D31" i="10" s="1"/>
  <c r="E31" i="10" s="1"/>
  <c r="F31" i="10" s="1"/>
  <c r="C305" i="10"/>
  <c r="D305" i="10" s="1"/>
  <c r="E305" i="10" s="1"/>
  <c r="F305" i="10" s="1"/>
  <c r="C121" i="10"/>
  <c r="D121" i="10" s="1"/>
  <c r="E121" i="10" s="1"/>
  <c r="F121" i="10" s="1"/>
  <c r="C401" i="10"/>
  <c r="D401" i="10" s="1"/>
  <c r="E401" i="10" s="1"/>
  <c r="F401" i="10" s="1"/>
  <c r="C81" i="10"/>
  <c r="D81" i="10" s="1"/>
  <c r="E81" i="10" s="1"/>
  <c r="F81" i="10" s="1"/>
  <c r="C106" i="10"/>
  <c r="D106" i="10" s="1"/>
  <c r="E106" i="10" s="1"/>
  <c r="F106" i="10" s="1"/>
  <c r="C224" i="10"/>
  <c r="D224" i="10" s="1"/>
  <c r="E224" i="10" s="1"/>
  <c r="F224" i="10" s="1"/>
  <c r="C103" i="10"/>
  <c r="D103" i="10" s="1"/>
  <c r="E103" i="10" s="1"/>
  <c r="F103" i="10" s="1"/>
  <c r="C287" i="10"/>
  <c r="D287" i="10" s="1"/>
  <c r="E287" i="10" s="1"/>
  <c r="F287" i="10" s="1"/>
  <c r="C8" i="10"/>
  <c r="D8" i="10" s="1"/>
  <c r="E8" i="10" s="1"/>
  <c r="F8" i="10" s="1"/>
  <c r="C451" i="10"/>
  <c r="D451" i="10" s="1"/>
  <c r="E451" i="10" s="1"/>
  <c r="F451" i="10" s="1"/>
  <c r="C46" i="10"/>
  <c r="D46" i="10" s="1"/>
  <c r="E46" i="10" s="1"/>
  <c r="F46" i="10" s="1"/>
  <c r="C487" i="10"/>
  <c r="D487" i="10" s="1"/>
  <c r="E487" i="10" s="1"/>
  <c r="F487" i="10" s="1"/>
  <c r="C105" i="10"/>
  <c r="D105" i="10" s="1"/>
  <c r="E105" i="10" s="1"/>
  <c r="F105" i="10" s="1"/>
  <c r="C164" i="10"/>
  <c r="D164" i="10" s="1"/>
  <c r="E164" i="10" s="1"/>
  <c r="F164" i="10" s="1"/>
  <c r="C216" i="10"/>
  <c r="D216" i="10" s="1"/>
  <c r="E216" i="10" s="1"/>
  <c r="F216" i="10" s="1"/>
  <c r="C272" i="10"/>
  <c r="D272" i="10" s="1"/>
  <c r="E272" i="10" s="1"/>
  <c r="F272" i="10" s="1"/>
  <c r="C221" i="10"/>
  <c r="D221" i="10" s="1"/>
  <c r="E221" i="10" s="1"/>
  <c r="F221" i="10" s="1"/>
  <c r="C100" i="10"/>
  <c r="D100" i="10" s="1"/>
  <c r="E100" i="10" s="1"/>
  <c r="F100" i="10" s="1"/>
  <c r="C483" i="10"/>
  <c r="D483" i="10" s="1"/>
  <c r="E483" i="10" s="1"/>
  <c r="F483" i="10" s="1"/>
  <c r="C156" i="10"/>
  <c r="D156" i="10" s="1"/>
  <c r="E156" i="10" s="1"/>
  <c r="F156" i="10" s="1"/>
  <c r="C63" i="10"/>
  <c r="D63" i="10" s="1"/>
  <c r="E63" i="10" s="1"/>
  <c r="F63" i="10" s="1"/>
  <c r="C282" i="10"/>
  <c r="D282" i="10" s="1"/>
  <c r="E282" i="10" s="1"/>
  <c r="F282" i="10" s="1"/>
  <c r="C144" i="10"/>
  <c r="D144" i="10" s="1"/>
  <c r="E144" i="10" s="1"/>
  <c r="F144" i="10" s="1"/>
  <c r="C371" i="10"/>
  <c r="D371" i="10" s="1"/>
  <c r="E371" i="10" s="1"/>
  <c r="F371" i="10" s="1"/>
  <c r="C147" i="10"/>
  <c r="D147" i="10" s="1"/>
  <c r="E147" i="10" s="1"/>
  <c r="F147" i="10" s="1"/>
  <c r="C325" i="10"/>
  <c r="D325" i="10" s="1"/>
  <c r="E325" i="10" s="1"/>
  <c r="F325" i="10" s="1"/>
  <c r="C480" i="10"/>
  <c r="D480" i="10" s="1"/>
  <c r="E480" i="10" s="1"/>
  <c r="F480" i="10" s="1"/>
  <c r="C232" i="10"/>
  <c r="D232" i="10" s="1"/>
  <c r="E232" i="10" s="1"/>
  <c r="F232" i="10" s="1"/>
  <c r="C22" i="10"/>
  <c r="D22" i="10" s="1"/>
  <c r="E22" i="10" s="1"/>
  <c r="F22" i="10" s="1"/>
  <c r="C52" i="10"/>
  <c r="D52" i="10" s="1"/>
  <c r="E52" i="10" s="1"/>
  <c r="F52" i="10" s="1"/>
  <c r="C92" i="10"/>
  <c r="D92" i="10" s="1"/>
  <c r="E92" i="10" s="1"/>
  <c r="F92" i="10" s="1"/>
  <c r="C177" i="10"/>
  <c r="D177" i="10" s="1"/>
  <c r="E177" i="10" s="1"/>
  <c r="F177" i="10" s="1"/>
  <c r="C58" i="10"/>
  <c r="D58" i="10" s="1"/>
  <c r="E58" i="10" s="1"/>
  <c r="F58" i="10" s="1"/>
  <c r="C324" i="10"/>
  <c r="D324" i="10" s="1"/>
  <c r="E324" i="10" s="1"/>
  <c r="F324" i="10" s="1"/>
  <c r="C141" i="10"/>
  <c r="D141" i="10" s="1"/>
  <c r="E141" i="10" s="1"/>
  <c r="F141" i="10" s="1"/>
  <c r="C489" i="10"/>
  <c r="D489" i="10" s="1"/>
  <c r="E489" i="10" s="1"/>
  <c r="F489" i="10" s="1"/>
  <c r="C242" i="10"/>
  <c r="D242" i="10" s="1"/>
  <c r="E242" i="10" s="1"/>
  <c r="F242" i="10" s="1"/>
  <c r="C48" i="10"/>
  <c r="D48" i="10" s="1"/>
  <c r="E48" i="10" s="1"/>
  <c r="F48" i="10" s="1"/>
  <c r="C239" i="10"/>
  <c r="D239" i="10" s="1"/>
  <c r="E239" i="10" s="1"/>
  <c r="F239" i="10" s="1"/>
  <c r="C134" i="10"/>
  <c r="D134" i="10" s="1"/>
  <c r="E134" i="10" s="1"/>
  <c r="F134" i="10" s="1"/>
  <c r="C323" i="10"/>
  <c r="D323" i="10" s="1"/>
  <c r="E323" i="10" s="1"/>
  <c r="F323" i="10" s="1"/>
  <c r="C200" i="10"/>
  <c r="D200" i="10" s="1"/>
  <c r="E200" i="10" s="1"/>
  <c r="F200" i="10" s="1"/>
  <c r="C423" i="10"/>
  <c r="D423" i="10" s="1"/>
  <c r="E423" i="10" s="1"/>
  <c r="F423" i="10" s="1"/>
  <c r="C394" i="10"/>
  <c r="D394" i="10" s="1"/>
  <c r="E394" i="10" s="1"/>
  <c r="F394" i="10" s="1"/>
  <c r="C376" i="10"/>
  <c r="D376" i="10" s="1"/>
  <c r="E376" i="10" s="1"/>
  <c r="F376" i="10" s="1"/>
  <c r="C153" i="10"/>
  <c r="D153" i="10" s="1"/>
  <c r="E153" i="10" s="1"/>
  <c r="F153" i="10" s="1"/>
  <c r="C145" i="10"/>
  <c r="D145" i="10" s="1"/>
  <c r="E145" i="10" s="1"/>
  <c r="F145" i="10" s="1"/>
  <c r="C85" i="10"/>
  <c r="D85" i="10" s="1"/>
  <c r="E85" i="10" s="1"/>
  <c r="F85" i="10" s="1"/>
  <c r="C254" i="10"/>
  <c r="D254" i="10" s="1"/>
  <c r="E254" i="10" s="1"/>
  <c r="F254" i="10" s="1"/>
  <c r="C321" i="10"/>
  <c r="D321" i="10" s="1"/>
  <c r="E321" i="10" s="1"/>
  <c r="F321" i="10" s="1"/>
  <c r="C21" i="10"/>
  <c r="D21" i="10" s="1"/>
  <c r="E21" i="10" s="1"/>
  <c r="F21" i="10" s="1"/>
  <c r="C47" i="10"/>
  <c r="D47" i="10" s="1"/>
  <c r="E47" i="10" s="1"/>
  <c r="F47" i="10" s="1"/>
  <c r="C201" i="10"/>
  <c r="D201" i="10" s="1"/>
  <c r="E201" i="10" s="1"/>
  <c r="F201" i="10" s="1"/>
  <c r="C316" i="10"/>
  <c r="D316" i="10" s="1"/>
  <c r="E316" i="10" s="1"/>
  <c r="F316" i="10" s="1"/>
  <c r="C347" i="10"/>
  <c r="D347" i="10" s="1"/>
  <c r="E347" i="10" s="1"/>
  <c r="F347" i="10" s="1"/>
  <c r="C277" i="10"/>
  <c r="D277" i="10" s="1"/>
  <c r="E277" i="10" s="1"/>
  <c r="F277" i="10" s="1"/>
  <c r="C350" i="10"/>
  <c r="D350" i="10" s="1"/>
  <c r="E350" i="10" s="1"/>
  <c r="F350" i="10" s="1"/>
  <c r="C60" i="10"/>
  <c r="D60" i="10" s="1"/>
  <c r="E60" i="10" s="1"/>
  <c r="F60" i="10" s="1"/>
  <c r="C42" i="10"/>
  <c r="D42" i="10" s="1"/>
  <c r="E42" i="10" s="1"/>
  <c r="F42" i="10" s="1"/>
  <c r="C382" i="10"/>
  <c r="D382" i="10" s="1"/>
  <c r="E382" i="10" s="1"/>
  <c r="F382" i="10" s="1"/>
  <c r="C474" i="10"/>
  <c r="D474" i="10" s="1"/>
  <c r="E474" i="10" s="1"/>
  <c r="F474" i="10" s="1"/>
  <c r="C247" i="10"/>
  <c r="D247" i="10" s="1"/>
  <c r="E247" i="10" s="1"/>
  <c r="F247" i="10" s="1"/>
  <c r="C98" i="10"/>
  <c r="D98" i="10" s="1"/>
  <c r="E98" i="10" s="1"/>
  <c r="F98" i="10" s="1"/>
  <c r="C180" i="10"/>
  <c r="D180" i="10" s="1"/>
  <c r="E180" i="10" s="1"/>
  <c r="F180" i="10" s="1"/>
  <c r="C335" i="10"/>
  <c r="D335" i="10" s="1"/>
  <c r="E335" i="10" s="1"/>
  <c r="F335" i="10" s="1"/>
  <c r="C348" i="10"/>
  <c r="D348" i="10" s="1"/>
  <c r="E348" i="10" s="1"/>
  <c r="F348" i="10" s="1"/>
  <c r="C223" i="10"/>
  <c r="D223" i="10" s="1"/>
  <c r="E223" i="10" s="1"/>
  <c r="F223" i="10" s="1"/>
  <c r="C332" i="10"/>
  <c r="D332" i="10" s="1"/>
  <c r="E332" i="10" s="1"/>
  <c r="F332" i="10" s="1"/>
  <c r="C129" i="10"/>
  <c r="D129" i="10" s="1"/>
  <c r="E129" i="10" s="1"/>
  <c r="F129" i="10" s="1"/>
  <c r="C136" i="10"/>
  <c r="D136" i="10" s="1"/>
  <c r="E136" i="10" s="1"/>
  <c r="F136" i="10" s="1"/>
  <c r="C34" i="10"/>
  <c r="D34" i="10" s="1"/>
  <c r="E34" i="10" s="1"/>
  <c r="F34" i="10" s="1"/>
  <c r="C186" i="10"/>
  <c r="D186" i="10" s="1"/>
  <c r="E186" i="10" s="1"/>
  <c r="F186" i="10" s="1"/>
  <c r="C402" i="10"/>
  <c r="D402" i="10" s="1"/>
  <c r="E402" i="10" s="1"/>
  <c r="F402" i="10" s="1"/>
  <c r="C25" i="10"/>
  <c r="D25" i="10" s="1"/>
  <c r="E25" i="10" s="1"/>
  <c r="F25" i="10" s="1"/>
  <c r="C111" i="10"/>
  <c r="D111" i="10" s="1"/>
  <c r="E111" i="10" s="1"/>
  <c r="F111" i="10" s="1"/>
  <c r="C119" i="10"/>
  <c r="D119" i="10" s="1"/>
  <c r="E119" i="10" s="1"/>
  <c r="F119" i="10" s="1"/>
  <c r="C51" i="10"/>
  <c r="D51" i="10" s="1"/>
  <c r="E51" i="10" s="1"/>
  <c r="F51" i="10" s="1"/>
  <c r="C91" i="10"/>
  <c r="D91" i="10" s="1"/>
  <c r="E91" i="10" s="1"/>
  <c r="F91" i="10" s="1"/>
  <c r="C299" i="10"/>
  <c r="D299" i="10" s="1"/>
  <c r="E299" i="10" s="1"/>
  <c r="F299" i="10" s="1"/>
  <c r="C162" i="10"/>
  <c r="D162" i="10" s="1"/>
  <c r="E162" i="10" s="1"/>
  <c r="F162" i="10" s="1"/>
  <c r="C283" i="10"/>
  <c r="D283" i="10" s="1"/>
  <c r="E283" i="10" s="1"/>
  <c r="F283" i="10" s="1"/>
  <c r="C273" i="10"/>
  <c r="D273" i="10" s="1"/>
  <c r="E273" i="10" s="1"/>
  <c r="F273" i="10" s="1"/>
  <c r="C362" i="10"/>
  <c r="D362" i="10" s="1"/>
  <c r="E362" i="10" s="1"/>
  <c r="F362" i="10" s="1"/>
  <c r="C374" i="10"/>
  <c r="D374" i="10" s="1"/>
  <c r="E374" i="10" s="1"/>
  <c r="F374" i="10" s="1"/>
  <c r="C422" i="10"/>
  <c r="D422" i="10" s="1"/>
  <c r="E422" i="10" s="1"/>
  <c r="F422" i="10" s="1"/>
  <c r="C212" i="10"/>
  <c r="D212" i="10" s="1"/>
  <c r="E212" i="10" s="1"/>
  <c r="F212" i="10" s="1"/>
  <c r="C159" i="10"/>
  <c r="D159" i="10" s="1"/>
  <c r="E159" i="10" s="1"/>
  <c r="F159" i="10" s="1"/>
  <c r="C440" i="10"/>
  <c r="D440" i="10" s="1"/>
  <c r="E440" i="10" s="1"/>
  <c r="F440" i="10" s="1"/>
  <c r="C419" i="10"/>
  <c r="D419" i="10" s="1"/>
  <c r="E419" i="10" s="1"/>
  <c r="F419" i="10" s="1"/>
  <c r="C370" i="10"/>
  <c r="D370" i="10" s="1"/>
  <c r="E370" i="10" s="1"/>
  <c r="F370" i="10" s="1"/>
  <c r="C396" i="10"/>
  <c r="D396" i="10" s="1"/>
  <c r="E396" i="10" s="1"/>
  <c r="F396" i="10" s="1"/>
  <c r="C413" i="10"/>
  <c r="D413" i="10" s="1"/>
  <c r="E413" i="10" s="1"/>
  <c r="F413" i="10" s="1"/>
  <c r="C72" i="10"/>
  <c r="D72" i="10" s="1"/>
  <c r="E72" i="10" s="1"/>
  <c r="F72" i="10" s="1"/>
  <c r="C437" i="10"/>
  <c r="D437" i="10" s="1"/>
  <c r="E437" i="10" s="1"/>
  <c r="F437" i="10" s="1"/>
  <c r="C12" i="10"/>
  <c r="D12" i="10" s="1"/>
  <c r="E12" i="10" s="1"/>
  <c r="F12" i="10" s="1"/>
  <c r="C88" i="10"/>
  <c r="D88" i="10" s="1"/>
  <c r="E88" i="10" s="1"/>
  <c r="F88" i="10" s="1"/>
  <c r="C36" i="10"/>
  <c r="D36" i="10" s="1"/>
  <c r="E36" i="10" s="1"/>
  <c r="F36" i="10" s="1"/>
  <c r="C230" i="10"/>
  <c r="D230" i="10" s="1"/>
  <c r="E230" i="10" s="1"/>
  <c r="F230" i="10" s="1"/>
  <c r="C94" i="10"/>
  <c r="D94" i="10" s="1"/>
  <c r="E94" i="10" s="1"/>
  <c r="F94" i="10" s="1"/>
  <c r="C418" i="10"/>
  <c r="D418" i="10" s="1"/>
  <c r="E418" i="10" s="1"/>
  <c r="F418" i="10" s="1"/>
  <c r="C44" i="10"/>
  <c r="D44" i="10" s="1"/>
  <c r="E44" i="10" s="1"/>
  <c r="F44" i="10" s="1"/>
  <c r="C420" i="10"/>
  <c r="D420" i="10" s="1"/>
  <c r="E420" i="10" s="1"/>
  <c r="F420" i="10" s="1"/>
  <c r="C55" i="10"/>
  <c r="D55" i="10" s="1"/>
  <c r="E55" i="10" s="1"/>
  <c r="F55" i="10" s="1"/>
  <c r="C252" i="10"/>
  <c r="D252" i="10" s="1"/>
  <c r="E252" i="10" s="1"/>
  <c r="F252" i="10" s="1"/>
  <c r="C181" i="10"/>
  <c r="D181" i="10" s="1"/>
  <c r="E181" i="10" s="1"/>
  <c r="F181" i="10" s="1"/>
  <c r="C210" i="10"/>
  <c r="D210" i="10" s="1"/>
  <c r="E210" i="10" s="1"/>
  <c r="F210" i="10" s="1"/>
  <c r="C439" i="10"/>
  <c r="D439" i="10" s="1"/>
  <c r="E439" i="10" s="1"/>
  <c r="F439" i="10" s="1"/>
  <c r="C207" i="10"/>
  <c r="D207" i="10" s="1"/>
  <c r="E207" i="10" s="1"/>
  <c r="F207" i="10" s="1"/>
  <c r="C32" i="10"/>
  <c r="D32" i="10" s="1"/>
  <c r="E32" i="10" s="1"/>
  <c r="F32" i="10" s="1"/>
  <c r="C308" i="10"/>
  <c r="D308" i="10" s="1"/>
  <c r="E308" i="10" s="1"/>
  <c r="F308" i="10" s="1"/>
  <c r="C102" i="10"/>
  <c r="D102" i="10" s="1"/>
  <c r="E102" i="10" s="1"/>
  <c r="F102" i="10" s="1"/>
  <c r="C236" i="10"/>
  <c r="D236" i="10" s="1"/>
  <c r="E236" i="10" s="1"/>
  <c r="F236" i="10" s="1"/>
  <c r="C18" i="10"/>
  <c r="D18" i="10" s="1"/>
  <c r="E18" i="10" s="1"/>
  <c r="F18" i="10" s="1"/>
  <c r="C271" i="10"/>
  <c r="D271" i="10" s="1"/>
  <c r="E271" i="10" s="1"/>
  <c r="F271" i="10" s="1"/>
  <c r="C380" i="10"/>
  <c r="D380" i="10" s="1"/>
  <c r="E380" i="10" s="1"/>
  <c r="F380" i="10" s="1"/>
  <c r="C306" i="10"/>
  <c r="D306" i="10" s="1"/>
  <c r="E306" i="10" s="1"/>
  <c r="F306" i="10" s="1"/>
  <c r="C83" i="10"/>
  <c r="D83" i="10" s="1"/>
  <c r="E83" i="10" s="1"/>
  <c r="F83" i="10" s="1"/>
  <c r="C349" i="10"/>
  <c r="D349" i="10" s="1"/>
  <c r="E349" i="10" s="1"/>
  <c r="F349" i="10" s="1"/>
  <c r="C229" i="10"/>
  <c r="D229" i="10" s="1"/>
  <c r="E229" i="10" s="1"/>
  <c r="F229" i="10" s="1"/>
  <c r="C459" i="10"/>
  <c r="D459" i="10" s="1"/>
  <c r="E459" i="10" s="1"/>
  <c r="F459" i="10" s="1"/>
  <c r="C381" i="10"/>
  <c r="D381" i="10" s="1"/>
  <c r="E381" i="10" s="1"/>
  <c r="F381" i="10" s="1"/>
  <c r="C361" i="10"/>
  <c r="D361" i="10" s="1"/>
  <c r="E361" i="10" s="1"/>
  <c r="F361" i="10" s="1"/>
  <c r="C464" i="10"/>
  <c r="D464" i="10" s="1"/>
  <c r="E464" i="10" s="1"/>
  <c r="F464" i="10" s="1"/>
  <c r="C77" i="10"/>
  <c r="D77" i="10" s="1"/>
  <c r="E77" i="10" s="1"/>
  <c r="F77" i="10" s="1"/>
  <c r="C139" i="10"/>
  <c r="D139" i="10" s="1"/>
  <c r="E139" i="10" s="1"/>
  <c r="F139" i="10" s="1"/>
  <c r="C142" i="10"/>
  <c r="D142" i="10" s="1"/>
  <c r="E142" i="10" s="1"/>
  <c r="F142" i="10" s="1"/>
  <c r="C262" i="10"/>
  <c r="D262" i="10" s="1"/>
  <c r="E262" i="10" s="1"/>
  <c r="F262" i="10" s="1"/>
  <c r="C108" i="10"/>
  <c r="D108" i="10" s="1"/>
  <c r="E108" i="10" s="1"/>
  <c r="F108" i="10" s="1"/>
  <c r="C76" i="10"/>
  <c r="D76" i="10" s="1"/>
  <c r="E76" i="10" s="1"/>
  <c r="F76" i="10" s="1"/>
  <c r="C29" i="10"/>
  <c r="D29" i="10" s="1"/>
  <c r="E29" i="10" s="1"/>
  <c r="F29" i="10" s="1"/>
  <c r="C260" i="10"/>
  <c r="D260" i="10" s="1"/>
  <c r="E260" i="10" s="1"/>
  <c r="F260" i="10" s="1"/>
  <c r="C452" i="10"/>
  <c r="D452" i="10" s="1"/>
  <c r="E452" i="10" s="1"/>
  <c r="F452" i="10" s="1"/>
  <c r="C15" i="10"/>
  <c r="D15" i="10" s="1"/>
  <c r="E15" i="10" s="1"/>
  <c r="F15" i="10" s="1"/>
  <c r="C80" i="10"/>
  <c r="D80" i="10" s="1"/>
  <c r="E80" i="10" s="1"/>
  <c r="F80" i="10" s="1"/>
  <c r="C336" i="10"/>
  <c r="D336" i="10" s="1"/>
  <c r="E336" i="10" s="1"/>
  <c r="F336" i="10" s="1"/>
  <c r="C285" i="10"/>
  <c r="D285" i="10" s="1"/>
  <c r="E285" i="10" s="1"/>
  <c r="F285" i="10" s="1"/>
  <c r="C86" i="10"/>
  <c r="D86" i="10" s="1"/>
  <c r="E86" i="10" s="1"/>
  <c r="F86" i="10" s="1"/>
  <c r="C253" i="10"/>
  <c r="D253" i="10" s="1"/>
  <c r="E253" i="10" s="1"/>
  <c r="F253" i="10" s="1"/>
  <c r="C307" i="10"/>
  <c r="D307" i="10" s="1"/>
  <c r="E307" i="10" s="1"/>
  <c r="F307" i="10" s="1"/>
  <c r="C301" i="10"/>
  <c r="D301" i="10" s="1"/>
  <c r="E301" i="10" s="1"/>
  <c r="F301" i="10" s="1"/>
  <c r="C358" i="10"/>
  <c r="D358" i="10" s="1"/>
  <c r="E358" i="10" s="1"/>
  <c r="F358" i="10" s="1"/>
  <c r="C290" i="10"/>
  <c r="D290" i="10" s="1"/>
  <c r="E290" i="10" s="1"/>
  <c r="F290" i="10" s="1"/>
  <c r="C297" i="10"/>
  <c r="D297" i="10" s="1"/>
  <c r="E297" i="10" s="1"/>
  <c r="F297" i="10" s="1"/>
  <c r="C397" i="10"/>
  <c r="D397" i="10" s="1"/>
  <c r="E397" i="10" s="1"/>
  <c r="F397" i="10" s="1"/>
  <c r="C309" i="10"/>
  <c r="D309" i="10" s="1"/>
  <c r="E309" i="10" s="1"/>
  <c r="F309" i="10" s="1"/>
  <c r="C87" i="10"/>
  <c r="D87" i="10" s="1"/>
  <c r="E87" i="10" s="1"/>
  <c r="F87" i="10" s="1"/>
  <c r="C57" i="10"/>
  <c r="D57" i="10" s="1"/>
  <c r="E57" i="10" s="1"/>
  <c r="F57" i="10" s="1"/>
  <c r="C197" i="10"/>
  <c r="D197" i="10" s="1"/>
  <c r="E197" i="10" s="1"/>
  <c r="F197" i="10" s="1"/>
  <c r="C492" i="10"/>
  <c r="D492" i="10" s="1"/>
  <c r="E492" i="10" s="1"/>
  <c r="F492" i="10" s="1"/>
  <c r="C116" i="10"/>
  <c r="D116" i="10" s="1"/>
  <c r="E116" i="10" s="1"/>
  <c r="F116" i="10" s="1"/>
  <c r="C428" i="10"/>
  <c r="D428" i="10" s="1"/>
  <c r="E428" i="10" s="1"/>
  <c r="F428" i="10" s="1"/>
  <c r="C24" i="10"/>
  <c r="D24" i="10" s="1"/>
  <c r="E24" i="10" s="1"/>
  <c r="F24" i="10" s="1"/>
  <c r="C251" i="10"/>
  <c r="D251" i="10" s="1"/>
  <c r="E251" i="10" s="1"/>
  <c r="F251" i="10" s="1"/>
  <c r="C195" i="10"/>
  <c r="D195" i="10" s="1"/>
  <c r="E195" i="10" s="1"/>
  <c r="F195" i="10" s="1"/>
  <c r="C84" i="10"/>
  <c r="D84" i="10" s="1"/>
  <c r="E84" i="10" s="1"/>
  <c r="F84" i="10" s="1"/>
  <c r="C213" i="10"/>
  <c r="D213" i="10" s="1"/>
  <c r="E213" i="10" s="1"/>
  <c r="F213" i="10" s="1"/>
  <c r="C471" i="10"/>
  <c r="D471" i="10" s="1"/>
  <c r="E471" i="10" s="1"/>
  <c r="F471" i="10" s="1"/>
  <c r="C71" i="10"/>
  <c r="D71" i="10" s="1"/>
  <c r="E71" i="10" s="1"/>
  <c r="F71" i="10" s="1"/>
  <c r="C70" i="10"/>
  <c r="D70" i="10" s="1"/>
  <c r="E70" i="10" s="1"/>
  <c r="F70" i="10" s="1"/>
  <c r="C187" i="10"/>
  <c r="D187" i="10" s="1"/>
  <c r="E187" i="10" s="1"/>
  <c r="F187" i="10" s="1"/>
  <c r="C189" i="10"/>
  <c r="D189" i="10" s="1"/>
  <c r="E189" i="10" s="1"/>
  <c r="F189" i="10" s="1"/>
  <c r="C333" i="10"/>
  <c r="D333" i="10" s="1"/>
  <c r="E333" i="10" s="1"/>
  <c r="F333" i="10" s="1"/>
  <c r="C404" i="10"/>
  <c r="D404" i="10" s="1"/>
  <c r="E404" i="10" s="1"/>
  <c r="F404" i="10" s="1"/>
  <c r="C356" i="10"/>
  <c r="D356" i="10" s="1"/>
  <c r="E356" i="10" s="1"/>
  <c r="F356" i="10" s="1"/>
  <c r="C427" i="10"/>
  <c r="D427" i="10" s="1"/>
  <c r="E427" i="10" s="1"/>
  <c r="F427" i="10" s="1"/>
  <c r="C175" i="10"/>
  <c r="D175" i="10" s="1"/>
  <c r="E175" i="10" s="1"/>
  <c r="F175" i="10" s="1"/>
  <c r="C179" i="10"/>
  <c r="D179" i="10" s="1"/>
  <c r="E179" i="10" s="1"/>
  <c r="F179" i="10" s="1"/>
  <c r="C35" i="10"/>
  <c r="D35" i="10" s="1"/>
  <c r="E35" i="10" s="1"/>
  <c r="F35" i="10" s="1"/>
  <c r="C191" i="10"/>
  <c r="D191" i="10" s="1"/>
  <c r="E191" i="10" s="1"/>
  <c r="F191" i="10" s="1"/>
  <c r="C447" i="10"/>
  <c r="D447" i="10" s="1"/>
  <c r="E447" i="10" s="1"/>
  <c r="F447" i="10" s="1"/>
  <c r="C346" i="10"/>
  <c r="D346" i="10" s="1"/>
  <c r="E346" i="10" s="1"/>
  <c r="F346" i="10" s="1"/>
  <c r="C127" i="10"/>
  <c r="D127" i="10" s="1"/>
  <c r="E127" i="10" s="1"/>
  <c r="F127" i="10" s="1"/>
  <c r="C424" i="10"/>
  <c r="D424" i="10" s="1"/>
  <c r="E424" i="10" s="1"/>
  <c r="F424" i="10" s="1"/>
  <c r="C82" i="10"/>
  <c r="D82" i="10" s="1"/>
  <c r="E82" i="10" s="1"/>
  <c r="F82" i="10" s="1"/>
  <c r="C385" i="10"/>
  <c r="D385" i="10" s="1"/>
  <c r="E385" i="10" s="1"/>
  <c r="F385" i="10" s="1"/>
  <c r="C33" i="10"/>
  <c r="D33" i="10" s="1"/>
  <c r="E33" i="10" s="1"/>
  <c r="F33" i="10" s="1"/>
  <c r="C115" i="10"/>
  <c r="D115" i="10" s="1"/>
  <c r="E115" i="10" s="1"/>
  <c r="F115" i="10" s="1"/>
  <c r="C178" i="10"/>
  <c r="D178" i="10" s="1"/>
  <c r="E178" i="10" s="1"/>
  <c r="F178" i="10" s="1"/>
  <c r="C122" i="10"/>
  <c r="D122" i="10" s="1"/>
  <c r="E122" i="10" s="1"/>
  <c r="F122" i="10" s="1"/>
  <c r="C264" i="10"/>
  <c r="D264" i="10" s="1"/>
  <c r="E264" i="10" s="1"/>
  <c r="F264" i="10" s="1"/>
  <c r="C170" i="10"/>
  <c r="D170" i="10" s="1"/>
  <c r="E170" i="10" s="1"/>
  <c r="F170" i="10" s="1"/>
  <c r="C289" i="10"/>
  <c r="D289" i="10" s="1"/>
  <c r="E289" i="10" s="1"/>
  <c r="F289" i="10" s="1"/>
  <c r="C486" i="10"/>
  <c r="D486" i="10" s="1"/>
  <c r="E486" i="10" s="1"/>
  <c r="F486" i="10" s="1"/>
  <c r="C128" i="10"/>
  <c r="D128" i="10" s="1"/>
  <c r="E128" i="10" s="1"/>
  <c r="F128" i="10" s="1"/>
  <c r="C126" i="10"/>
  <c r="D126" i="10" s="1"/>
  <c r="E126" i="10" s="1"/>
  <c r="F126" i="10" s="1"/>
  <c r="C163" i="10"/>
  <c r="D163" i="10" s="1"/>
  <c r="E163" i="10" s="1"/>
  <c r="F163" i="10" s="1"/>
  <c r="C135" i="10"/>
  <c r="D135" i="10" s="1"/>
  <c r="E135" i="10" s="1"/>
  <c r="F135" i="10" s="1"/>
  <c r="C209" i="10"/>
  <c r="D209" i="10" s="1"/>
  <c r="E209" i="10" s="1"/>
  <c r="F209" i="10" s="1"/>
  <c r="C222" i="10"/>
  <c r="D222" i="10" s="1"/>
  <c r="E222" i="10" s="1"/>
  <c r="F222" i="10" s="1"/>
  <c r="C188" i="10"/>
  <c r="D188" i="10" s="1"/>
  <c r="E188" i="10" s="1"/>
  <c r="F188" i="10" s="1"/>
  <c r="C17" i="10"/>
  <c r="D17" i="10" s="1"/>
  <c r="E17" i="10" s="1"/>
  <c r="F17" i="10" s="1"/>
  <c r="C217" i="10"/>
  <c r="D217" i="10" s="1"/>
  <c r="E217" i="10" s="1"/>
  <c r="F217" i="10" s="1"/>
  <c r="C208" i="10"/>
  <c r="D208" i="10" s="1"/>
  <c r="E208" i="10" s="1"/>
  <c r="F208" i="10" s="1"/>
  <c r="C50" i="10"/>
  <c r="D50" i="10" s="1"/>
  <c r="E50" i="10" s="1"/>
  <c r="F50" i="10" s="1"/>
  <c r="C494" i="10"/>
  <c r="D494" i="10" s="1"/>
  <c r="E494" i="10" s="1"/>
  <c r="F494" i="10" s="1"/>
  <c r="C329" i="10"/>
  <c r="D329" i="10" s="1"/>
  <c r="E329" i="10" s="1"/>
  <c r="F329" i="10" s="1"/>
  <c r="C432" i="10"/>
  <c r="D432" i="10" s="1"/>
  <c r="E432" i="10" s="1"/>
  <c r="F432" i="10" s="1"/>
  <c r="C469" i="10"/>
  <c r="D469" i="10" s="1"/>
  <c r="E469" i="10" s="1"/>
  <c r="F469" i="10" s="1"/>
  <c r="C235" i="10"/>
  <c r="D235" i="10" s="1"/>
  <c r="E235" i="10" s="1"/>
  <c r="F235" i="10" s="1"/>
  <c r="C304" i="10"/>
  <c r="D304" i="10" s="1"/>
  <c r="E304" i="10" s="1"/>
  <c r="F304" i="10" s="1"/>
  <c r="C27" i="10"/>
  <c r="D27" i="10" s="1"/>
  <c r="E27" i="10" s="1"/>
  <c r="F27" i="10" s="1"/>
  <c r="C367" i="10"/>
  <c r="D367" i="10" s="1"/>
  <c r="E367" i="10" s="1"/>
  <c r="F367" i="10" s="1"/>
  <c r="C355" i="10"/>
  <c r="D355" i="10" s="1"/>
  <c r="E355" i="10" s="1"/>
  <c r="F355" i="10" s="1"/>
  <c r="C261" i="10"/>
  <c r="D261" i="10" s="1"/>
  <c r="E261" i="10" s="1"/>
  <c r="F261" i="10" s="1"/>
  <c r="C293" i="10"/>
  <c r="D293" i="10" s="1"/>
  <c r="E293" i="10" s="1"/>
  <c r="F293" i="10" s="1"/>
  <c r="C234" i="10"/>
  <c r="D234" i="10" s="1"/>
  <c r="E234" i="10" s="1"/>
  <c r="F234" i="10" s="1"/>
  <c r="C458" i="10"/>
  <c r="D458" i="10" s="1"/>
  <c r="E458" i="10" s="1"/>
  <c r="F458" i="10" s="1"/>
  <c r="C132" i="10"/>
  <c r="D132" i="10" s="1"/>
  <c r="E132" i="10" s="1"/>
  <c r="F132" i="10" s="1"/>
  <c r="C284" i="10"/>
  <c r="D284" i="10" s="1"/>
  <c r="E284" i="10" s="1"/>
  <c r="F284" i="10" s="1"/>
  <c r="C74" i="10"/>
  <c r="D74" i="10" s="1"/>
  <c r="E74" i="10" s="1"/>
  <c r="F74" i="10" s="1"/>
  <c r="C166" i="10"/>
  <c r="D166" i="10" s="1"/>
  <c r="E166" i="10" s="1"/>
  <c r="F166" i="10" s="1"/>
  <c r="C477" i="10"/>
  <c r="D477" i="10" s="1"/>
  <c r="E477" i="10" s="1"/>
  <c r="F477" i="10" s="1"/>
  <c r="C90" i="10"/>
  <c r="D90" i="10" s="1"/>
  <c r="E90" i="10" s="1"/>
  <c r="F90" i="10" s="1"/>
  <c r="C66" i="10"/>
  <c r="D66" i="10" s="1"/>
  <c r="E66" i="10" s="1"/>
  <c r="F66" i="10" s="1"/>
  <c r="G4" i="15"/>
  <c r="AJ4" i="15" s="1"/>
  <c r="C456" i="10"/>
  <c r="D456" i="10" s="1"/>
  <c r="E456" i="10" s="1"/>
  <c r="F456" i="10" s="1"/>
  <c r="C343" i="10"/>
  <c r="D343" i="10" s="1"/>
  <c r="E343" i="10" s="1"/>
  <c r="F343" i="10" s="1"/>
  <c r="C426" i="10"/>
  <c r="D426" i="10" s="1"/>
  <c r="E426" i="10" s="1"/>
  <c r="F426" i="10" s="1"/>
  <c r="C238" i="10"/>
  <c r="D238" i="10" s="1"/>
  <c r="E238" i="10" s="1"/>
  <c r="F238" i="10" s="1"/>
  <c r="C190" i="10"/>
  <c r="D190" i="10" s="1"/>
  <c r="E190" i="10" s="1"/>
  <c r="F190" i="10" s="1"/>
  <c r="C16" i="10"/>
  <c r="D16" i="10" s="1"/>
  <c r="E16" i="10" s="1"/>
  <c r="F16" i="10" s="1"/>
  <c r="C79" i="10"/>
  <c r="D79" i="10" s="1"/>
  <c r="E79" i="10" s="1"/>
  <c r="F79" i="10" s="1"/>
  <c r="C383" i="10"/>
  <c r="D383" i="10" s="1"/>
  <c r="E383" i="10" s="1"/>
  <c r="F383" i="10" s="1"/>
  <c r="C196" i="10"/>
  <c r="D196" i="10" s="1"/>
  <c r="E196" i="10" s="1"/>
  <c r="F196" i="10" s="1"/>
  <c r="C400" i="10"/>
  <c r="D400" i="10" s="1"/>
  <c r="E400" i="10" s="1"/>
  <c r="F400" i="10" s="1"/>
  <c r="C117" i="10"/>
  <c r="D117" i="10" s="1"/>
  <c r="E117" i="10" s="1"/>
  <c r="F117" i="10" s="1"/>
  <c r="C495" i="10"/>
  <c r="D495" i="10" s="1"/>
  <c r="E495" i="10" s="1"/>
  <c r="F495" i="10" s="1"/>
  <c r="C38" i="10"/>
  <c r="D38" i="10" s="1"/>
  <c r="E38" i="10" s="1"/>
  <c r="F38" i="10" s="1"/>
  <c r="C231" i="10"/>
  <c r="D231" i="10" s="1"/>
  <c r="E231" i="10" s="1"/>
  <c r="F231" i="10" s="1"/>
  <c r="C421" i="10"/>
  <c r="D421" i="10" s="1"/>
  <c r="E421" i="10" s="1"/>
  <c r="F421" i="10" s="1"/>
  <c r="C378" i="10"/>
  <c r="D378" i="10" s="1"/>
  <c r="E378" i="10" s="1"/>
  <c r="F378" i="10" s="1"/>
  <c r="C226" i="10"/>
  <c r="D226" i="10" s="1"/>
  <c r="E226" i="10" s="1"/>
  <c r="F226" i="10" s="1"/>
  <c r="C124" i="10"/>
  <c r="D124" i="10" s="1"/>
  <c r="E124" i="10" s="1"/>
  <c r="F124" i="10" s="1"/>
  <c r="C407" i="10"/>
  <c r="D407" i="10" s="1"/>
  <c r="E407" i="10" s="1"/>
  <c r="F407" i="10" s="1"/>
  <c r="C338" i="10"/>
  <c r="D338" i="10" s="1"/>
  <c r="E338" i="10" s="1"/>
  <c r="F338" i="10" s="1"/>
  <c r="C75" i="10"/>
  <c r="D75" i="10" s="1"/>
  <c r="E75" i="10" s="1"/>
  <c r="F75" i="10" s="1"/>
  <c r="C173" i="10"/>
  <c r="D173" i="10" s="1"/>
  <c r="E173" i="10" s="1"/>
  <c r="F173" i="10" s="1"/>
  <c r="C199" i="10"/>
  <c r="D199" i="10" s="1"/>
  <c r="E199" i="10" s="1"/>
  <c r="F199" i="10" s="1"/>
  <c r="C198" i="10"/>
  <c r="D198" i="10" s="1"/>
  <c r="E198" i="10" s="1"/>
  <c r="F198" i="10" s="1"/>
  <c r="C279" i="10"/>
  <c r="D279" i="10" s="1"/>
  <c r="E279" i="10" s="1"/>
  <c r="F279" i="10" s="1"/>
  <c r="C256" i="10"/>
  <c r="D256" i="10" s="1"/>
  <c r="E256" i="10" s="1"/>
  <c r="F256" i="10" s="1"/>
  <c r="C331" i="10"/>
  <c r="D331" i="10" s="1"/>
  <c r="E331" i="10" s="1"/>
  <c r="F331" i="10" s="1"/>
  <c r="C3" i="10"/>
  <c r="D3" i="10" s="1"/>
  <c r="E3" i="10" s="1"/>
  <c r="F3" i="10" s="1"/>
  <c r="C345" i="10"/>
  <c r="D345" i="10" s="1"/>
  <c r="E345" i="10" s="1"/>
  <c r="F345" i="10" s="1"/>
  <c r="C5" i="10"/>
  <c r="D5" i="10" s="1"/>
  <c r="E5" i="10" s="1"/>
  <c r="F5" i="10" s="1"/>
  <c r="C146" i="10"/>
  <c r="D146" i="10" s="1"/>
  <c r="E146" i="10" s="1"/>
  <c r="F146" i="10" s="1"/>
  <c r="C104" i="10"/>
  <c r="D104" i="10" s="1"/>
  <c r="E104" i="10" s="1"/>
  <c r="F104" i="10" s="1"/>
  <c r="C148" i="10"/>
  <c r="D148" i="10" s="1"/>
  <c r="E148" i="10" s="1"/>
  <c r="F148" i="10" s="1"/>
  <c r="C497" i="10"/>
  <c r="D497" i="10" s="1"/>
  <c r="E497" i="10" s="1"/>
  <c r="F497" i="10" s="1"/>
  <c r="C296" i="10"/>
  <c r="D296" i="10" s="1"/>
  <c r="E296" i="10" s="1"/>
  <c r="F296" i="10" s="1"/>
  <c r="C490" i="10"/>
  <c r="D490" i="10" s="1"/>
  <c r="E490" i="10" s="1"/>
  <c r="F490" i="10" s="1"/>
  <c r="C26" i="10"/>
  <c r="D26" i="10" s="1"/>
  <c r="E26" i="10" s="1"/>
  <c r="F26" i="10" s="1"/>
  <c r="C137" i="10"/>
  <c r="D137" i="10" s="1"/>
  <c r="E137" i="10" s="1"/>
  <c r="F137" i="10" s="1"/>
  <c r="C95" i="10"/>
  <c r="D95" i="10" s="1"/>
  <c r="E95" i="10" s="1"/>
  <c r="F95" i="10" s="1"/>
  <c r="C219" i="10"/>
  <c r="D219" i="10" s="1"/>
  <c r="E219" i="10" s="1"/>
  <c r="F219" i="10" s="1"/>
  <c r="C243" i="10"/>
  <c r="D243" i="10" s="1"/>
  <c r="E243" i="10" s="1"/>
  <c r="F243" i="10" s="1"/>
  <c r="C488" i="10"/>
  <c r="D488" i="10" s="1"/>
  <c r="E488" i="10" s="1"/>
  <c r="F488" i="10" s="1"/>
  <c r="C300" i="10"/>
  <c r="D300" i="10" s="1"/>
  <c r="E300" i="10" s="1"/>
  <c r="F300" i="10" s="1"/>
  <c r="C161" i="10"/>
  <c r="D161" i="10" s="1"/>
  <c r="E161" i="10" s="1"/>
  <c r="F161" i="10" s="1"/>
  <c r="C478" i="10"/>
  <c r="D478" i="10" s="1"/>
  <c r="E478" i="10" s="1"/>
  <c r="F478" i="10" s="1"/>
  <c r="C485" i="10"/>
  <c r="D485" i="10" s="1"/>
  <c r="E485" i="10" s="1"/>
  <c r="F485" i="10" s="1"/>
  <c r="C154" i="10"/>
  <c r="D154" i="10" s="1"/>
  <c r="E154" i="10" s="1"/>
  <c r="F154" i="10" s="1"/>
  <c r="C167" i="10"/>
  <c r="D167" i="10" s="1"/>
  <c r="E167" i="10" s="1"/>
  <c r="F167" i="10" s="1"/>
  <c r="C131" i="10"/>
  <c r="D131" i="10" s="1"/>
  <c r="E131" i="10" s="1"/>
  <c r="F131" i="10" s="1"/>
  <c r="C320" i="10"/>
  <c r="D320" i="10" s="1"/>
  <c r="E320" i="10" s="1"/>
  <c r="F320" i="10" s="1"/>
  <c r="C211" i="10"/>
  <c r="D211" i="10" s="1"/>
  <c r="E211" i="10" s="1"/>
  <c r="F211" i="10" s="1"/>
  <c r="C182" i="10"/>
  <c r="D182" i="10" s="1"/>
  <c r="E182" i="10" s="1"/>
  <c r="F182" i="10" s="1"/>
  <c r="C157" i="10"/>
  <c r="D157" i="10" s="1"/>
  <c r="E157" i="10" s="1"/>
  <c r="F157" i="10" s="1"/>
  <c r="C23" i="10"/>
  <c r="D23" i="10" s="1"/>
  <c r="E23" i="10" s="1"/>
  <c r="F23" i="10" s="1"/>
  <c r="C41" i="10"/>
  <c r="D41" i="10" s="1"/>
  <c r="E41" i="10" s="1"/>
  <c r="F41" i="10" s="1"/>
  <c r="C13" i="10"/>
  <c r="D13" i="10" s="1"/>
  <c r="E13" i="10" s="1"/>
  <c r="F13" i="10" s="1"/>
  <c r="C295" i="10"/>
  <c r="D295" i="10" s="1"/>
  <c r="E295" i="10" s="1"/>
  <c r="F295" i="10" s="1"/>
  <c r="C393" i="10"/>
  <c r="D393" i="10" s="1"/>
  <c r="E393" i="10" s="1"/>
  <c r="F393" i="10" s="1"/>
  <c r="C364" i="10"/>
  <c r="D364" i="10" s="1"/>
  <c r="E364" i="10" s="1"/>
  <c r="F364" i="10" s="1"/>
  <c r="C398" i="10"/>
  <c r="D398" i="10" s="1"/>
  <c r="E398" i="10" s="1"/>
  <c r="F398" i="10" s="1"/>
  <c r="C266" i="10"/>
  <c r="D266" i="10" s="1"/>
  <c r="E266" i="10" s="1"/>
  <c r="F266" i="10" s="1"/>
  <c r="C310" i="10"/>
  <c r="D310" i="10" s="1"/>
  <c r="E310" i="10" s="1"/>
  <c r="F310" i="10" s="1"/>
  <c r="C151" i="10"/>
  <c r="D151" i="10" s="1"/>
  <c r="E151" i="10" s="1"/>
  <c r="F151" i="10" s="1"/>
  <c r="C215" i="10"/>
  <c r="D215" i="10" s="1"/>
  <c r="E215" i="10" s="1"/>
  <c r="F215" i="10" s="1"/>
  <c r="C444" i="10"/>
  <c r="D444" i="10" s="1"/>
  <c r="E444" i="10" s="1"/>
  <c r="F444" i="10" s="1"/>
  <c r="C322" i="10"/>
  <c r="D322" i="10" s="1"/>
  <c r="E322" i="10" s="1"/>
  <c r="F322" i="10" s="1"/>
  <c r="C369" i="10"/>
  <c r="D369" i="10" s="1"/>
  <c r="E369" i="10" s="1"/>
  <c r="F369" i="10" s="1"/>
  <c r="C368" i="10"/>
  <c r="D368" i="10" s="1"/>
  <c r="E368" i="10" s="1"/>
  <c r="F368" i="10" s="1"/>
  <c r="C431" i="10"/>
  <c r="D431" i="10" s="1"/>
  <c r="E431" i="10" s="1"/>
  <c r="F431" i="10" s="1"/>
  <c r="C225" i="10"/>
  <c r="D225" i="10" s="1"/>
  <c r="E225" i="10" s="1"/>
  <c r="F225" i="10" s="1"/>
  <c r="C395" i="10"/>
  <c r="D395" i="10" s="1"/>
  <c r="E395" i="10" s="1"/>
  <c r="F395" i="10" s="1"/>
  <c r="C460" i="10"/>
  <c r="D460" i="10" s="1"/>
  <c r="E460" i="10" s="1"/>
  <c r="F460" i="10" s="1"/>
  <c r="C481" i="10"/>
  <c r="D481" i="10" s="1"/>
  <c r="E481" i="10" s="1"/>
  <c r="F481" i="10" s="1"/>
  <c r="C240" i="10"/>
  <c r="D240" i="10" s="1"/>
  <c r="E240" i="10" s="1"/>
  <c r="F240" i="10" s="1"/>
  <c r="C59" i="10"/>
  <c r="D59" i="10" s="1"/>
  <c r="E59" i="10" s="1"/>
  <c r="F59" i="10" s="1"/>
  <c r="C438" i="10"/>
  <c r="D438" i="10" s="1"/>
  <c r="E438" i="10" s="1"/>
  <c r="F438" i="10" s="1"/>
  <c r="C455" i="10"/>
  <c r="D455" i="10" s="1"/>
  <c r="E455" i="10" s="1"/>
  <c r="F455" i="10" s="1"/>
  <c r="C472" i="10"/>
  <c r="D472" i="10" s="1"/>
  <c r="E472" i="10" s="1"/>
  <c r="F472" i="10" s="1"/>
  <c r="C312" i="10"/>
  <c r="D312" i="10" s="1"/>
  <c r="E312" i="10" s="1"/>
  <c r="F312" i="10" s="1"/>
  <c r="C192" i="10"/>
  <c r="D192" i="10" s="1"/>
  <c r="E192" i="10" s="1"/>
  <c r="F192" i="10" s="1"/>
  <c r="C445" i="10"/>
  <c r="D445" i="10" s="1"/>
  <c r="E445" i="10" s="1"/>
  <c r="F445" i="10" s="1"/>
  <c r="C388" i="10"/>
  <c r="D388" i="10" s="1"/>
  <c r="E388" i="10" s="1"/>
  <c r="F388" i="10" s="1"/>
  <c r="C107" i="10"/>
  <c r="D107" i="10" s="1"/>
  <c r="E107" i="10" s="1"/>
  <c r="F107" i="10" s="1"/>
  <c r="C125" i="10"/>
  <c r="D125" i="10" s="1"/>
  <c r="E125" i="10" s="1"/>
  <c r="F125" i="10" s="1"/>
  <c r="C500" i="10"/>
  <c r="D500" i="10" s="1"/>
  <c r="E500" i="10" s="1"/>
  <c r="F500" i="10" s="1"/>
  <c r="C294" i="10"/>
  <c r="D294" i="10" s="1"/>
  <c r="E294" i="10" s="1"/>
  <c r="F294" i="10" s="1"/>
  <c r="C276" i="10"/>
  <c r="D276" i="10" s="1"/>
  <c r="E276" i="10" s="1"/>
  <c r="F276" i="10" s="1"/>
  <c r="C43" i="10"/>
  <c r="D43" i="10" s="1"/>
  <c r="E43" i="10" s="1"/>
  <c r="F43" i="10" s="1"/>
  <c r="C436" i="10"/>
  <c r="D436" i="10" s="1"/>
  <c r="E436" i="10" s="1"/>
  <c r="F436" i="10" s="1"/>
  <c r="C133" i="10"/>
  <c r="D133" i="10" s="1"/>
  <c r="E133" i="10" s="1"/>
  <c r="F133" i="10" s="1"/>
  <c r="C463" i="10"/>
  <c r="D463" i="10" s="1"/>
  <c r="E463" i="10" s="1"/>
  <c r="F463" i="10" s="1"/>
  <c r="C168" i="10"/>
  <c r="D168" i="10" s="1"/>
  <c r="E168" i="10" s="1"/>
  <c r="F168" i="10" s="1"/>
  <c r="C113" i="10"/>
  <c r="D113" i="10" s="1"/>
  <c r="E113" i="10" s="1"/>
  <c r="F113" i="10" s="1"/>
  <c r="C64" i="10"/>
  <c r="D64" i="10" s="1"/>
  <c r="E64" i="10" s="1"/>
  <c r="F64" i="10" s="1"/>
  <c r="C120" i="10"/>
  <c r="D120" i="10" s="1"/>
  <c r="E120" i="10" s="1"/>
  <c r="F120" i="10" s="1"/>
  <c r="C319" i="10"/>
  <c r="D319" i="10" s="1"/>
  <c r="E319" i="10" s="1"/>
  <c r="F319" i="10" s="1"/>
  <c r="C228" i="10"/>
  <c r="D228" i="10" s="1"/>
  <c r="E228" i="10" s="1"/>
  <c r="F228" i="10" s="1"/>
  <c r="C357" i="10"/>
  <c r="D357" i="10" s="1"/>
  <c r="E357" i="10" s="1"/>
  <c r="F357" i="10" s="1"/>
  <c r="C340" i="10"/>
  <c r="D340" i="10" s="1"/>
  <c r="E340" i="10" s="1"/>
  <c r="F340" i="10" s="1"/>
  <c r="C482" i="10"/>
  <c r="D482" i="10" s="1"/>
  <c r="E482" i="10" s="1"/>
  <c r="F482" i="10" s="1"/>
  <c r="C496" i="10"/>
  <c r="D496" i="10" s="1"/>
  <c r="E496" i="10" s="1"/>
  <c r="F496" i="10" s="1"/>
  <c r="C425" i="10"/>
  <c r="D425" i="10" s="1"/>
  <c r="E425" i="10" s="1"/>
  <c r="F425" i="10" s="1"/>
  <c r="C337" i="10"/>
  <c r="D337" i="10" s="1"/>
  <c r="E337" i="10" s="1"/>
  <c r="F337" i="10" s="1"/>
  <c r="C484" i="10"/>
  <c r="D484" i="10" s="1"/>
  <c r="E484" i="10" s="1"/>
  <c r="F484" i="10" s="1"/>
  <c r="C403" i="10"/>
  <c r="D403" i="10" s="1"/>
  <c r="E403" i="10" s="1"/>
  <c r="F403" i="10" s="1"/>
  <c r="C417" i="10"/>
  <c r="D417" i="10" s="1"/>
  <c r="E417" i="10" s="1"/>
  <c r="F417" i="10" s="1"/>
  <c r="C4" i="10"/>
  <c r="D4" i="10" s="1"/>
  <c r="E4" i="10" s="1"/>
  <c r="F4" i="10" s="1"/>
  <c r="G3" i="11"/>
  <c r="AJ3" i="11" s="1"/>
  <c r="C278" i="10"/>
  <c r="D278" i="10" s="1"/>
  <c r="E278" i="10" s="1"/>
  <c r="F278" i="10" s="1"/>
  <c r="C78" i="10"/>
  <c r="D78" i="10" s="1"/>
  <c r="E78" i="10" s="1"/>
  <c r="F78" i="10" s="1"/>
  <c r="C172" i="10"/>
  <c r="D172" i="10" s="1"/>
  <c r="E172" i="10" s="1"/>
  <c r="F172" i="10" s="1"/>
  <c r="C461" i="10"/>
  <c r="D461" i="10" s="1"/>
  <c r="E461" i="10" s="1"/>
  <c r="F461" i="10" s="1"/>
  <c r="C280" i="10"/>
  <c r="D280" i="10" s="1"/>
  <c r="E280" i="10" s="1"/>
  <c r="F280" i="10" s="1"/>
  <c r="C97" i="10"/>
  <c r="D97" i="10" s="1"/>
  <c r="E97" i="10" s="1"/>
  <c r="F97" i="10" s="1"/>
  <c r="C354" i="10"/>
  <c r="D354" i="10" s="1"/>
  <c r="E354" i="10" s="1"/>
  <c r="F354" i="10" s="1"/>
  <c r="C270" i="10"/>
  <c r="D270" i="10" s="1"/>
  <c r="E270" i="10" s="1"/>
  <c r="F270" i="10" s="1"/>
  <c r="C10" i="10"/>
  <c r="D10" i="10" s="1"/>
  <c r="E10" i="10" s="1"/>
  <c r="F10" i="10" s="1"/>
  <c r="C118" i="10"/>
  <c r="D118" i="10" s="1"/>
  <c r="E118" i="10" s="1"/>
  <c r="F118" i="10" s="1"/>
  <c r="C40" i="10"/>
  <c r="D40" i="10" s="1"/>
  <c r="E40" i="10" s="1"/>
  <c r="F40" i="10" s="1"/>
  <c r="C353" i="10"/>
  <c r="D353" i="10" s="1"/>
  <c r="E353" i="10" s="1"/>
  <c r="F353" i="10" s="1"/>
  <c r="C408" i="10"/>
  <c r="D408" i="10" s="1"/>
  <c r="E408" i="10" s="1"/>
  <c r="F408" i="10" s="1"/>
  <c r="C450" i="10"/>
  <c r="D450" i="10" s="1"/>
  <c r="E450" i="10" s="1"/>
  <c r="F450" i="10" s="1"/>
  <c r="C416" i="10"/>
  <c r="D416" i="10" s="1"/>
  <c r="E416" i="10" s="1"/>
  <c r="F416" i="10" s="1"/>
  <c r="C227" i="10"/>
  <c r="D227" i="10" s="1"/>
  <c r="E227" i="10" s="1"/>
  <c r="F227" i="10" s="1"/>
  <c r="C476" i="10"/>
  <c r="D476" i="10" s="1"/>
  <c r="E476" i="10" s="1"/>
  <c r="F476" i="10" s="1"/>
  <c r="C248" i="10"/>
  <c r="D248" i="10" s="1"/>
  <c r="E248" i="10" s="1"/>
  <c r="F248" i="10" s="1"/>
  <c r="C435" i="10"/>
  <c r="D435" i="10" s="1"/>
  <c r="E435" i="10" s="1"/>
  <c r="F435" i="10" s="1"/>
  <c r="C202" i="10"/>
  <c r="D202" i="10" s="1"/>
  <c r="E202" i="10" s="1"/>
  <c r="F202" i="10" s="1"/>
  <c r="C363" i="10"/>
  <c r="D363" i="10" s="1"/>
  <c r="E363" i="10" s="1"/>
  <c r="F363" i="10" s="1"/>
  <c r="C37" i="10"/>
  <c r="D37" i="10" s="1"/>
  <c r="E37" i="10" s="1"/>
  <c r="F37" i="10" s="1"/>
  <c r="C259" i="10"/>
  <c r="D259" i="10" s="1"/>
  <c r="E259" i="10" s="1"/>
  <c r="F259" i="10" s="1"/>
  <c r="C406" i="10"/>
  <c r="D406" i="10" s="1"/>
  <c r="E406" i="10" s="1"/>
  <c r="F406" i="10" s="1"/>
  <c r="C399" i="10"/>
  <c r="D399" i="10" s="1"/>
  <c r="E399" i="10" s="1"/>
  <c r="F399" i="10" s="1"/>
  <c r="C109" i="10"/>
  <c r="D109" i="10" s="1"/>
  <c r="E109" i="10" s="1"/>
  <c r="F109" i="10" s="1"/>
  <c r="C384" i="10"/>
  <c r="D384" i="10" s="1"/>
  <c r="E384" i="10" s="1"/>
  <c r="F384" i="10" s="1"/>
  <c r="C286" i="10"/>
  <c r="D286" i="10" s="1"/>
  <c r="E286" i="10" s="1"/>
  <c r="F286" i="10" s="1"/>
  <c r="C360" i="10"/>
  <c r="D360" i="10" s="1"/>
  <c r="E360" i="10" s="1"/>
  <c r="F360" i="10" s="1"/>
  <c r="C233" i="10"/>
  <c r="D233" i="10" s="1"/>
  <c r="E233" i="10" s="1"/>
  <c r="F233" i="10" s="1"/>
  <c r="C123" i="10"/>
  <c r="D123" i="10" s="1"/>
  <c r="E123" i="10" s="1"/>
  <c r="F123" i="10" s="1"/>
  <c r="C174" i="10"/>
  <c r="D174" i="10" s="1"/>
  <c r="E174" i="10" s="1"/>
  <c r="F174" i="10" s="1"/>
  <c r="C258" i="10"/>
  <c r="D258" i="10" s="1"/>
  <c r="E258" i="10" s="1"/>
  <c r="F258" i="10" s="1"/>
  <c r="C14" i="10"/>
  <c r="D14" i="10" s="1"/>
  <c r="E14" i="10" s="1"/>
  <c r="F14" i="10" s="1"/>
  <c r="C442" i="10"/>
  <c r="D442" i="10" s="1"/>
  <c r="E442" i="10" s="1"/>
  <c r="F442" i="10" s="1"/>
  <c r="C49" i="10"/>
  <c r="D49" i="10" s="1"/>
  <c r="E49" i="10" s="1"/>
  <c r="F49" i="10" s="1"/>
  <c r="C386" i="10"/>
  <c r="D386" i="10" s="1"/>
  <c r="E386" i="10" s="1"/>
  <c r="F386" i="10" s="1"/>
  <c r="C45" i="10"/>
  <c r="D45" i="10" s="1"/>
  <c r="E45" i="10" s="1"/>
  <c r="F45" i="10" s="1"/>
  <c r="C99" i="10"/>
  <c r="D99" i="10" s="1"/>
  <c r="E99" i="10" s="1"/>
  <c r="F99" i="10" s="1"/>
  <c r="C344" i="10"/>
  <c r="D344" i="10" s="1"/>
  <c r="E344" i="10" s="1"/>
  <c r="F344" i="10" s="1"/>
  <c r="C101" i="10"/>
  <c r="D101" i="10" s="1"/>
  <c r="E101" i="10" s="1"/>
  <c r="F101" i="10" s="1"/>
  <c r="C446" i="10"/>
  <c r="D446" i="10" s="1"/>
  <c r="E446" i="10" s="1"/>
  <c r="F446" i="10" s="1"/>
  <c r="C268" i="10"/>
  <c r="D268" i="10" s="1"/>
  <c r="E268" i="10" s="1"/>
  <c r="F268" i="10" s="1"/>
  <c r="C375" i="10"/>
  <c r="D375" i="10" s="1"/>
  <c r="E375" i="10" s="1"/>
  <c r="F375" i="10" s="1"/>
  <c r="C302" i="10"/>
  <c r="D302" i="10" s="1"/>
  <c r="E302" i="10" s="1"/>
  <c r="F302" i="10" s="1"/>
  <c r="C130" i="10"/>
  <c r="D130" i="10" s="1"/>
  <c r="E130" i="10" s="1"/>
  <c r="F130" i="10" s="1"/>
  <c r="C467" i="10"/>
  <c r="D467" i="10" s="1"/>
  <c r="E467" i="10" s="1"/>
  <c r="F467" i="10" s="1"/>
  <c r="C377" i="10"/>
  <c r="D377" i="10" s="1"/>
  <c r="E377" i="10" s="1"/>
  <c r="F377" i="10" s="1"/>
  <c r="C114" i="10"/>
  <c r="D114" i="10" s="1"/>
  <c r="E114" i="10" s="1"/>
  <c r="F114" i="10" s="1"/>
  <c r="C152" i="10"/>
  <c r="D152" i="10" s="1"/>
  <c r="E152" i="10" s="1"/>
  <c r="F152" i="10" s="1"/>
  <c r="C138" i="10"/>
  <c r="D138" i="10" s="1"/>
  <c r="E138" i="10" s="1"/>
  <c r="F138" i="10" s="1"/>
  <c r="C493" i="10"/>
  <c r="D493" i="10" s="1"/>
  <c r="E493" i="10" s="1"/>
  <c r="F493" i="10" s="1"/>
  <c r="J3" i="15"/>
  <c r="C379" i="10"/>
  <c r="D379" i="10" s="1"/>
  <c r="E379" i="10" s="1"/>
  <c r="F379" i="10" s="1"/>
  <c r="C274" i="10"/>
  <c r="D274" i="10" s="1"/>
  <c r="E274" i="10" s="1"/>
  <c r="F274" i="10" s="1"/>
  <c r="C263" i="10"/>
  <c r="D263" i="10" s="1"/>
  <c r="E263" i="10" s="1"/>
  <c r="F263" i="10" s="1"/>
  <c r="C54" i="10"/>
  <c r="D54" i="10" s="1"/>
  <c r="E54" i="10" s="1"/>
  <c r="F54" i="10" s="1"/>
  <c r="C365" i="10"/>
  <c r="D365" i="10" s="1"/>
  <c r="E365" i="10" s="1"/>
  <c r="F365" i="10" s="1"/>
  <c r="C281" i="10"/>
  <c r="D281" i="10" s="1"/>
  <c r="E281" i="10" s="1"/>
  <c r="F281" i="10" s="1"/>
  <c r="C245" i="10"/>
  <c r="D245" i="10" s="1"/>
  <c r="E245" i="10" s="1"/>
  <c r="F245" i="10" s="1"/>
  <c r="C414" i="10"/>
  <c r="D414" i="10" s="1"/>
  <c r="E414" i="10" s="1"/>
  <c r="F414" i="10" s="1"/>
  <c r="C184" i="10"/>
  <c r="D184" i="10" s="1"/>
  <c r="E184" i="10" s="1"/>
  <c r="F184" i="10" s="1"/>
  <c r="C169" i="10"/>
  <c r="D169" i="10" s="1"/>
  <c r="E169" i="10" s="1"/>
  <c r="F169" i="10" s="1"/>
  <c r="C204" i="10"/>
  <c r="D204" i="10" s="1"/>
  <c r="E204" i="10" s="1"/>
  <c r="F204" i="10" s="1"/>
  <c r="C292" i="10"/>
  <c r="D292" i="10" s="1"/>
  <c r="E292" i="10" s="1"/>
  <c r="F292" i="10" s="1"/>
  <c r="C19" i="10"/>
  <c r="D19" i="10" s="1"/>
  <c r="E19" i="10" s="1"/>
  <c r="F19" i="10" s="1"/>
  <c r="C429" i="10"/>
  <c r="D429" i="10" s="1"/>
  <c r="E429" i="10" s="1"/>
  <c r="F429" i="10" s="1"/>
  <c r="C171" i="10"/>
  <c r="D171" i="10" s="1"/>
  <c r="E171" i="10" s="1"/>
  <c r="F171" i="10" s="1"/>
  <c r="C411" i="10"/>
  <c r="D411" i="10" s="1"/>
  <c r="E411" i="10" s="1"/>
  <c r="F411" i="10" s="1"/>
  <c r="C28" i="10"/>
  <c r="D28" i="10" s="1"/>
  <c r="E28" i="10" s="1"/>
  <c r="F28" i="10" s="1"/>
  <c r="C372" i="10"/>
  <c r="D372" i="10" s="1"/>
  <c r="E372" i="10" s="1"/>
  <c r="F372" i="10" s="1"/>
  <c r="C30" i="10"/>
  <c r="D30" i="10" s="1"/>
  <c r="E30" i="10" s="1"/>
  <c r="F30" i="10" s="1"/>
  <c r="C183" i="10"/>
  <c r="D183" i="10" s="1"/>
  <c r="E183" i="10" s="1"/>
  <c r="F183" i="10" s="1"/>
  <c r="C491" i="10"/>
  <c r="D491" i="10" s="1"/>
  <c r="E491" i="10" s="1"/>
  <c r="F491" i="10" s="1"/>
  <c r="C214" i="10"/>
  <c r="D214" i="10" s="1"/>
  <c r="E214" i="10" s="1"/>
  <c r="F214" i="10" s="1"/>
  <c r="C415" i="10"/>
  <c r="D415" i="10" s="1"/>
  <c r="E415" i="10" s="1"/>
  <c r="F415" i="10" s="1"/>
  <c r="C288" i="10"/>
  <c r="D288" i="10" s="1"/>
  <c r="E288" i="10" s="1"/>
  <c r="F288" i="10" s="1"/>
  <c r="C93" i="10"/>
  <c r="D93" i="10" s="1"/>
  <c r="E93" i="10" s="1"/>
  <c r="F93" i="10" s="1"/>
  <c r="C391" i="10"/>
  <c r="D391" i="10" s="1"/>
  <c r="E391" i="10" s="1"/>
  <c r="F391" i="10" s="1"/>
  <c r="C73" i="10"/>
  <c r="D73" i="10" s="1"/>
  <c r="E73" i="10" s="1"/>
  <c r="F73" i="10" s="1"/>
  <c r="C237" i="10"/>
  <c r="D237" i="10" s="1"/>
  <c r="E237" i="10" s="1"/>
  <c r="F237" i="10" s="1"/>
  <c r="C61" i="10"/>
  <c r="D61" i="10" s="1"/>
  <c r="E61" i="10" s="1"/>
  <c r="F61" i="10" s="1"/>
  <c r="C465" i="10"/>
  <c r="D465" i="10" s="1"/>
  <c r="E465" i="10" s="1"/>
  <c r="F465" i="10" s="1"/>
  <c r="C389" i="10"/>
  <c r="D389" i="10" s="1"/>
  <c r="E389" i="10" s="1"/>
  <c r="F389" i="10" s="1"/>
  <c r="C387" i="10"/>
  <c r="D387" i="10" s="1"/>
  <c r="E387" i="10" s="1"/>
  <c r="F387" i="10" s="1"/>
  <c r="C351" i="10"/>
  <c r="D351" i="10" s="1"/>
  <c r="E351" i="10" s="1"/>
  <c r="F351" i="10" s="1"/>
  <c r="C176" i="10"/>
  <c r="D176" i="10" s="1"/>
  <c r="E176" i="10" s="1"/>
  <c r="F176" i="10" s="1"/>
  <c r="C62" i="10"/>
  <c r="D62" i="10" s="1"/>
  <c r="E62" i="10" s="1"/>
  <c r="F62" i="10" s="1"/>
  <c r="C165" i="10"/>
  <c r="D165" i="10" s="1"/>
  <c r="E165" i="10" s="1"/>
  <c r="F165" i="10" s="1"/>
  <c r="C499" i="10"/>
  <c r="D499" i="10" s="1"/>
  <c r="E499" i="10" s="1"/>
  <c r="F499" i="10" s="1"/>
  <c r="C479" i="10"/>
  <c r="D479" i="10" s="1"/>
  <c r="E479" i="10" s="1"/>
  <c r="F479" i="10" s="1"/>
  <c r="C269" i="10"/>
  <c r="D269" i="10" s="1"/>
  <c r="E269" i="10" s="1"/>
  <c r="F269" i="10" s="1"/>
  <c r="C313" i="10"/>
  <c r="D313" i="10" s="1"/>
  <c r="E313" i="10" s="1"/>
  <c r="F313" i="10" s="1"/>
  <c r="C318" i="10"/>
  <c r="D318" i="10" s="1"/>
  <c r="E318" i="10" s="1"/>
  <c r="F318" i="10" s="1"/>
  <c r="C150" i="10"/>
  <c r="D150" i="10" s="1"/>
  <c r="E150" i="10" s="1"/>
  <c r="F150" i="10" s="1"/>
  <c r="I4" i="15"/>
  <c r="C449" i="10"/>
  <c r="D449" i="10" s="1"/>
  <c r="E449" i="10" s="1"/>
  <c r="F449" i="10" s="1"/>
  <c r="C244" i="10"/>
  <c r="D244" i="10" s="1"/>
  <c r="E244" i="10" s="1"/>
  <c r="F244" i="10" s="1"/>
  <c r="C112" i="10"/>
  <c r="D112" i="10" s="1"/>
  <c r="E112" i="10" s="1"/>
  <c r="F112" i="10" s="1"/>
  <c r="C373" i="10"/>
  <c r="D373" i="10" s="1"/>
  <c r="E373" i="10" s="1"/>
  <c r="F373" i="10" s="1"/>
  <c r="C298" i="10"/>
  <c r="D298" i="10" s="1"/>
  <c r="E298" i="10" s="1"/>
  <c r="F298" i="10" s="1"/>
  <c r="C314" i="10"/>
  <c r="D314" i="10" s="1"/>
  <c r="E314" i="10" s="1"/>
  <c r="F314" i="10" s="1"/>
  <c r="C334" i="10"/>
  <c r="D334" i="10" s="1"/>
  <c r="E334" i="10" s="1"/>
  <c r="F334" i="10" s="1"/>
  <c r="C6" i="10"/>
  <c r="D6" i="10" s="1"/>
  <c r="E6" i="10" s="1"/>
  <c r="F6" i="10" s="1"/>
  <c r="C203" i="10"/>
  <c r="D203" i="10" s="1"/>
  <c r="E203" i="10" s="1"/>
  <c r="F203" i="10" s="1"/>
  <c r="C68" i="10"/>
  <c r="D68" i="10" s="1"/>
  <c r="E68" i="10" s="1"/>
  <c r="F68" i="10" s="1"/>
  <c r="C257" i="10"/>
  <c r="D257" i="10" s="1"/>
  <c r="E257" i="10" s="1"/>
  <c r="F257" i="10" s="1"/>
  <c r="C454" i="10"/>
  <c r="D454" i="10" s="1"/>
  <c r="E454" i="10" s="1"/>
  <c r="F454" i="10" s="1"/>
  <c r="C220" i="10"/>
  <c r="D220" i="10" s="1"/>
  <c r="E220" i="10" s="1"/>
  <c r="F220" i="10" s="1"/>
  <c r="C457" i="10"/>
  <c r="D457" i="10" s="1"/>
  <c r="E457" i="10" s="1"/>
  <c r="F457" i="10" s="1"/>
  <c r="C185" i="10"/>
  <c r="D185" i="10" s="1"/>
  <c r="E185" i="10" s="1"/>
  <c r="F185" i="10" s="1"/>
  <c r="C462" i="10"/>
  <c r="D462" i="10" s="1"/>
  <c r="E462" i="10" s="1"/>
  <c r="F462" i="10" s="1"/>
  <c r="C430" i="10"/>
  <c r="D430" i="10" s="1"/>
  <c r="E430" i="10" s="1"/>
  <c r="F430" i="10" s="1"/>
  <c r="C56" i="10"/>
  <c r="D56" i="10" s="1"/>
  <c r="E56" i="10" s="1"/>
  <c r="F56" i="10" s="1"/>
  <c r="C206" i="10"/>
  <c r="D206" i="10" s="1"/>
  <c r="E206" i="10" s="1"/>
  <c r="F206" i="10" s="1"/>
  <c r="C498" i="10"/>
  <c r="D498" i="10" s="1"/>
  <c r="E498" i="10" s="1"/>
  <c r="F498" i="10" s="1"/>
  <c r="C328" i="10"/>
  <c r="D328" i="10" s="1"/>
  <c r="E328" i="10" s="1"/>
  <c r="F328" i="10" s="1"/>
  <c r="C149" i="10"/>
  <c r="D149" i="10" s="1"/>
  <c r="E149" i="10" s="1"/>
  <c r="F149" i="10" s="1"/>
  <c r="C255" i="10"/>
  <c r="D255" i="10" s="1"/>
  <c r="E255" i="10" s="1"/>
  <c r="F255" i="10" s="1"/>
  <c r="C9" i="10"/>
  <c r="D9" i="10" s="1"/>
  <c r="E9" i="10" s="1"/>
  <c r="F9" i="10" s="1"/>
  <c r="I3" i="15"/>
  <c r="J4" i="15"/>
  <c r="N31" i="9"/>
  <c r="L31" i="9"/>
  <c r="K31" i="9"/>
  <c r="J31" i="9"/>
  <c r="O31" i="9"/>
  <c r="M31" i="9"/>
  <c r="L18" i="9"/>
  <c r="E18" i="9"/>
  <c r="K18" i="9"/>
  <c r="N18" i="9"/>
  <c r="B18" i="9"/>
  <c r="G18" i="9"/>
  <c r="C18" i="9"/>
  <c r="D18" i="9"/>
  <c r="M18" i="9"/>
  <c r="J18" i="9"/>
  <c r="O18" i="9"/>
  <c r="F18" i="9"/>
  <c r="L5" i="9"/>
  <c r="O5" i="9"/>
  <c r="J5" i="9"/>
  <c r="M5" i="9"/>
  <c r="K5" i="9"/>
  <c r="C5" i="9"/>
  <c r="E5" i="9"/>
  <c r="G5" i="9"/>
  <c r="B5" i="9"/>
  <c r="N5" i="9"/>
  <c r="D5" i="9"/>
  <c r="F5" i="9"/>
  <c r="O16" i="9"/>
  <c r="J16" i="9"/>
  <c r="E16" i="9"/>
  <c r="M16" i="9"/>
  <c r="C16" i="9"/>
  <c r="B16" i="9"/>
  <c r="G16" i="9"/>
  <c r="N16" i="9"/>
  <c r="L16" i="9"/>
  <c r="K16" i="9"/>
  <c r="D16" i="9"/>
  <c r="F16" i="9"/>
  <c r="H4" i="15"/>
  <c r="K29" i="9"/>
  <c r="N29" i="9"/>
  <c r="J29" i="9"/>
  <c r="O29" i="9"/>
  <c r="M29" i="9"/>
  <c r="L29" i="9"/>
  <c r="M26" i="9"/>
  <c r="N26" i="9"/>
  <c r="O26" i="9"/>
  <c r="L26" i="9"/>
  <c r="J26" i="9"/>
  <c r="K26" i="9"/>
  <c r="K24" i="9"/>
  <c r="L24" i="9"/>
  <c r="N24" i="9"/>
  <c r="O24" i="9"/>
  <c r="M24" i="9"/>
  <c r="J24" i="9"/>
  <c r="M25" i="9"/>
  <c r="N25" i="9"/>
  <c r="O25" i="9"/>
  <c r="L25" i="9"/>
  <c r="J25" i="9"/>
  <c r="K25" i="9"/>
  <c r="M7" i="9"/>
  <c r="J7" i="9"/>
  <c r="N7" i="9"/>
  <c r="L7" i="9"/>
  <c r="D7" i="9"/>
  <c r="O7" i="9"/>
  <c r="G7" i="9"/>
  <c r="K7" i="9"/>
  <c r="B7" i="9"/>
  <c r="C7" i="9"/>
  <c r="E7" i="9"/>
  <c r="F7" i="9"/>
  <c r="G2" i="12"/>
  <c r="AJ2" i="12" s="1"/>
  <c r="N2" i="12" s="1"/>
  <c r="O15" i="9"/>
  <c r="M15" i="9"/>
  <c r="J15" i="9"/>
  <c r="B15" i="9"/>
  <c r="D15" i="9"/>
  <c r="N15" i="9"/>
  <c r="G15" i="9"/>
  <c r="K15" i="9"/>
  <c r="E15" i="9"/>
  <c r="L15" i="9"/>
  <c r="C15" i="9"/>
  <c r="F15" i="9"/>
  <c r="N20" i="9"/>
  <c r="AL18" i="17" s="1"/>
  <c r="AL19" i="17" s="1"/>
  <c r="Q27" i="17" s="1"/>
  <c r="G20" i="9"/>
  <c r="K20" i="9"/>
  <c r="AI18" i="17" s="1"/>
  <c r="AI19" i="17" s="1"/>
  <c r="N27" i="17" s="1"/>
  <c r="L20" i="9"/>
  <c r="AJ18" i="17" s="1"/>
  <c r="AJ19" i="17" s="1"/>
  <c r="O27" i="17" s="1"/>
  <c r="J20" i="9"/>
  <c r="AH18" i="17" s="1"/>
  <c r="AH19" i="17" s="1"/>
  <c r="M27" i="17" s="1"/>
  <c r="E20" i="9"/>
  <c r="AK10" i="17" s="1"/>
  <c r="C20" i="9"/>
  <c r="AK3" i="17" s="1"/>
  <c r="D20" i="9"/>
  <c r="AK4" i="17" s="1"/>
  <c r="B20" i="9"/>
  <c r="O20" i="9"/>
  <c r="AM18" i="17" s="1"/>
  <c r="AM19" i="17" s="1"/>
  <c r="R27" i="17" s="1"/>
  <c r="M20" i="9"/>
  <c r="AK18" i="17" s="1"/>
  <c r="AK19" i="17" s="1"/>
  <c r="P27" i="17" s="1"/>
  <c r="F20" i="9"/>
  <c r="F5" i="15"/>
  <c r="E5" i="15"/>
  <c r="D5" i="15"/>
  <c r="C6" i="15"/>
  <c r="F3" i="12"/>
  <c r="E3" i="12"/>
  <c r="D3" i="12"/>
  <c r="C4" i="12"/>
  <c r="N30" i="9"/>
  <c r="O30" i="9"/>
  <c r="J30" i="9"/>
  <c r="K30" i="9"/>
  <c r="M30" i="9"/>
  <c r="L30" i="9"/>
  <c r="C17" i="9"/>
  <c r="L17" i="9"/>
  <c r="D17" i="9"/>
  <c r="M17" i="9"/>
  <c r="O17" i="9"/>
  <c r="N17" i="9"/>
  <c r="G17" i="9"/>
  <c r="K17" i="9"/>
  <c r="B17" i="9"/>
  <c r="J17" i="9"/>
  <c r="E17" i="9"/>
  <c r="F17" i="9"/>
  <c r="D2" i="10"/>
  <c r="E2" i="10" s="1"/>
  <c r="F2" i="10" s="1"/>
  <c r="C2" i="6"/>
  <c r="O32" i="9"/>
  <c r="K32" i="9"/>
  <c r="N32" i="9"/>
  <c r="J32" i="9"/>
  <c r="M32" i="9"/>
  <c r="L32" i="9"/>
  <c r="O11" i="9"/>
  <c r="L11" i="9"/>
  <c r="G11" i="9"/>
  <c r="D11" i="9"/>
  <c r="K11" i="9"/>
  <c r="C11" i="9"/>
  <c r="B11" i="9"/>
  <c r="N11" i="9"/>
  <c r="E11" i="9"/>
  <c r="M11" i="9"/>
  <c r="J11" i="9"/>
  <c r="F11" i="9"/>
  <c r="N12" i="9"/>
  <c r="L12" i="9"/>
  <c r="G12" i="9"/>
  <c r="J12" i="9"/>
  <c r="O12" i="9"/>
  <c r="E12" i="9"/>
  <c r="D12" i="9"/>
  <c r="B12" i="9"/>
  <c r="C12" i="9"/>
  <c r="K12" i="9"/>
  <c r="M12" i="9"/>
  <c r="F12" i="9"/>
  <c r="K21" i="9"/>
  <c r="G21" i="9"/>
  <c r="C21" i="9"/>
  <c r="J21" i="9"/>
  <c r="L21" i="9"/>
  <c r="E21" i="9"/>
  <c r="N21" i="9"/>
  <c r="D21" i="9"/>
  <c r="M21" i="9"/>
  <c r="B21" i="9"/>
  <c r="O21" i="9"/>
  <c r="F21" i="9"/>
  <c r="L14" i="9"/>
  <c r="K14" i="9"/>
  <c r="E14" i="9"/>
  <c r="B14" i="9"/>
  <c r="G14" i="9"/>
  <c r="D14" i="9"/>
  <c r="M14" i="9"/>
  <c r="N14" i="9"/>
  <c r="C14" i="9"/>
  <c r="J14" i="9"/>
  <c r="O14" i="9"/>
  <c r="F14" i="9"/>
  <c r="J28" i="9"/>
  <c r="K28" i="9"/>
  <c r="L28" i="9"/>
  <c r="O28" i="9"/>
  <c r="M28" i="9"/>
  <c r="N28" i="9"/>
  <c r="N27" i="9"/>
  <c r="M27" i="9"/>
  <c r="J27" i="9"/>
  <c r="L27" i="9"/>
  <c r="K27" i="9"/>
  <c r="O27" i="9"/>
  <c r="E22" i="9"/>
  <c r="C22" i="9"/>
  <c r="B22" i="9"/>
  <c r="L22" i="9"/>
  <c r="K22" i="9"/>
  <c r="N22" i="9"/>
  <c r="D22" i="9"/>
  <c r="O22" i="9"/>
  <c r="M22" i="9"/>
  <c r="J22" i="9"/>
  <c r="G22" i="9"/>
  <c r="F22" i="9"/>
  <c r="M8" i="9"/>
  <c r="N8" i="9"/>
  <c r="K8" i="9"/>
  <c r="E8" i="9"/>
  <c r="L8" i="9"/>
  <c r="D8" i="9"/>
  <c r="O8" i="9"/>
  <c r="G8" i="9"/>
  <c r="B8" i="9"/>
  <c r="J8" i="9"/>
  <c r="C8" i="9"/>
  <c r="F8" i="9"/>
  <c r="H8" i="9" s="1"/>
  <c r="H3" i="15"/>
  <c r="O13" i="9"/>
  <c r="G13" i="9"/>
  <c r="L13" i="9"/>
  <c r="N13" i="9"/>
  <c r="K13" i="9"/>
  <c r="D13" i="9"/>
  <c r="M13" i="9"/>
  <c r="B13" i="9"/>
  <c r="J13" i="9"/>
  <c r="C13" i="9"/>
  <c r="E13" i="9"/>
  <c r="F13" i="9"/>
  <c r="E4" i="11"/>
  <c r="D4" i="11"/>
  <c r="F4" i="11"/>
  <c r="C5" i="11"/>
  <c r="C10" i="9"/>
  <c r="AJ8" i="17" s="1"/>
  <c r="N10" i="9"/>
  <c r="AL15" i="17" s="1"/>
  <c r="AL16" i="17" s="1"/>
  <c r="J27" i="17" s="1"/>
  <c r="B10" i="9"/>
  <c r="D10" i="9"/>
  <c r="AJ9" i="17" s="1"/>
  <c r="M10" i="9"/>
  <c r="AK15" i="17" s="1"/>
  <c r="AK16" i="17" s="1"/>
  <c r="I27" i="17" s="1"/>
  <c r="L10" i="9"/>
  <c r="AJ15" i="17" s="1"/>
  <c r="AJ16" i="17" s="1"/>
  <c r="H27" i="17" s="1"/>
  <c r="G10" i="9"/>
  <c r="K10" i="9"/>
  <c r="AI15" i="17" s="1"/>
  <c r="AI16" i="17" s="1"/>
  <c r="G27" i="17" s="1"/>
  <c r="J10" i="9"/>
  <c r="AH15" i="17" s="1"/>
  <c r="AH16" i="17" s="1"/>
  <c r="F27" i="17" s="1"/>
  <c r="O10" i="9"/>
  <c r="AM15" i="17" s="1"/>
  <c r="AM16" i="17" s="1"/>
  <c r="K27" i="17" s="1"/>
  <c r="E10" i="9"/>
  <c r="AJ5" i="17" s="1"/>
  <c r="F10" i="9"/>
  <c r="H10" i="9" s="1"/>
  <c r="K23" i="9"/>
  <c r="O23" i="9"/>
  <c r="M23" i="9"/>
  <c r="J23" i="9"/>
  <c r="L23" i="9"/>
  <c r="N23" i="9"/>
  <c r="E6" i="9"/>
  <c r="L6" i="9"/>
  <c r="B6" i="9"/>
  <c r="K6" i="9"/>
  <c r="J6" i="9"/>
  <c r="G6" i="9"/>
  <c r="O6" i="9"/>
  <c r="C6" i="9"/>
  <c r="M6" i="9"/>
  <c r="N6" i="9"/>
  <c r="D6" i="9"/>
  <c r="F6" i="9"/>
  <c r="B19" i="9"/>
  <c r="O19" i="9"/>
  <c r="M19" i="9"/>
  <c r="J19" i="9"/>
  <c r="D19" i="9"/>
  <c r="C19" i="9"/>
  <c r="L19" i="9"/>
  <c r="N19" i="9"/>
  <c r="K19" i="9"/>
  <c r="G19" i="9"/>
  <c r="E19" i="9"/>
  <c r="F19" i="9"/>
  <c r="L9" i="9"/>
  <c r="G9" i="9"/>
  <c r="M9" i="9"/>
  <c r="O9" i="9"/>
  <c r="N9" i="9"/>
  <c r="D9" i="9"/>
  <c r="E9" i="9"/>
  <c r="J9" i="9"/>
  <c r="K9" i="9"/>
  <c r="B9" i="9"/>
  <c r="C9" i="9"/>
  <c r="F9" i="9"/>
  <c r="H18" i="9" l="1"/>
  <c r="H16" i="9"/>
  <c r="G4" i="11"/>
  <c r="AJ4" i="11" s="1"/>
  <c r="G5" i="15"/>
  <c r="I5" i="15" s="1"/>
  <c r="J31" i="17"/>
  <c r="J32" i="17"/>
  <c r="N33" i="17"/>
  <c r="H13" i="9"/>
  <c r="F4" i="12"/>
  <c r="E4" i="12"/>
  <c r="D4" i="12"/>
  <c r="C5" i="12"/>
  <c r="E6" i="15"/>
  <c r="D6" i="15"/>
  <c r="F6" i="15"/>
  <c r="C7" i="15"/>
  <c r="H9" i="9"/>
  <c r="H19" i="9"/>
  <c r="H6" i="9"/>
  <c r="H22" i="9"/>
  <c r="H14" i="9"/>
  <c r="H21" i="9"/>
  <c r="H12" i="9"/>
  <c r="H11" i="9"/>
  <c r="H17" i="9"/>
  <c r="G3" i="12"/>
  <c r="AJ3" i="12" s="1"/>
  <c r="H7" i="9"/>
  <c r="H5" i="9"/>
  <c r="AK9" i="17"/>
  <c r="AJ3" i="17"/>
  <c r="AK5" i="17"/>
  <c r="J2" i="12"/>
  <c r="AJ10" i="17"/>
  <c r="E5" i="11"/>
  <c r="F5" i="11"/>
  <c r="D5" i="11"/>
  <c r="C6" i="11"/>
  <c r="J2" i="10"/>
  <c r="C3" i="6"/>
  <c r="C4" i="6" s="1"/>
  <c r="C5" i="6" s="1"/>
  <c r="C6" i="6" s="1"/>
  <c r="C7" i="6" s="1"/>
  <c r="C8" i="6" s="1"/>
  <c r="C9" i="6" s="1"/>
  <c r="C10" i="6" s="1"/>
  <c r="C11" i="6" s="1"/>
  <c r="C12" i="6" s="1"/>
  <c r="C13" i="6" s="1"/>
  <c r="C14" i="6" s="1"/>
  <c r="C15" i="6" s="1"/>
  <c r="C16" i="6" s="1"/>
  <c r="C17" i="6" s="1"/>
  <c r="C18" i="6" s="1"/>
  <c r="C19" i="6" s="1"/>
  <c r="C20" i="6" s="1"/>
  <c r="C21" i="6" s="1"/>
  <c r="C22" i="6" s="1"/>
  <c r="C23" i="6" s="1"/>
  <c r="C24" i="6" s="1"/>
  <c r="C25" i="6" s="1"/>
  <c r="C26" i="6" s="1"/>
  <c r="C27" i="6" s="1"/>
  <c r="C28" i="6" s="1"/>
  <c r="C29" i="6" s="1"/>
  <c r="C30" i="6" s="1"/>
  <c r="C31" i="6" s="1"/>
  <c r="C32" i="6" s="1"/>
  <c r="C33" i="6" s="1"/>
  <c r="C34" i="6" s="1"/>
  <c r="C35" i="6" s="1"/>
  <c r="C36" i="6" s="1"/>
  <c r="C37" i="6" s="1"/>
  <c r="C38" i="6" s="1"/>
  <c r="C39" i="6" s="1"/>
  <c r="C40" i="6" s="1"/>
  <c r="C41" i="6" s="1"/>
  <c r="C42" i="6" s="1"/>
  <c r="C43" i="6" s="1"/>
  <c r="C44" i="6" s="1"/>
  <c r="C45" i="6" s="1"/>
  <c r="C46" i="6" s="1"/>
  <c r="C47" i="6" s="1"/>
  <c r="C48" i="6" s="1"/>
  <c r="C49" i="6" s="1"/>
  <c r="C50" i="6" s="1"/>
  <c r="C51" i="6" s="1"/>
  <c r="C52" i="6" s="1"/>
  <c r="C53" i="6" s="1"/>
  <c r="C54" i="6" s="1"/>
  <c r="C55" i="6" s="1"/>
  <c r="C56" i="6" s="1"/>
  <c r="C57" i="6" s="1"/>
  <c r="C58" i="6" s="1"/>
  <c r="C59" i="6" s="1"/>
  <c r="C60" i="6" s="1"/>
  <c r="C61" i="6" s="1"/>
  <c r="C62" i="6" s="1"/>
  <c r="C63" i="6" s="1"/>
  <c r="C64" i="6" s="1"/>
  <c r="C65" i="6" s="1"/>
  <c r="C66" i="6" s="1"/>
  <c r="C67" i="6" s="1"/>
  <c r="C68" i="6" s="1"/>
  <c r="C69" i="6" s="1"/>
  <c r="C70" i="6" s="1"/>
  <c r="C71" i="6" s="1"/>
  <c r="C72" i="6" s="1"/>
  <c r="C73" i="6" s="1"/>
  <c r="C74" i="6" s="1"/>
  <c r="C75" i="6" s="1"/>
  <c r="C76" i="6" s="1"/>
  <c r="C77" i="6" s="1"/>
  <c r="C78" i="6" s="1"/>
  <c r="C79" i="6" s="1"/>
  <c r="C80" i="6" s="1"/>
  <c r="C81" i="6" s="1"/>
  <c r="C82" i="6" s="1"/>
  <c r="C83" i="6" s="1"/>
  <c r="C84" i="6" s="1"/>
  <c r="C85" i="6" s="1"/>
  <c r="C86" i="6" s="1"/>
  <c r="C87" i="6" s="1"/>
  <c r="C88" i="6" s="1"/>
  <c r="C89" i="6" s="1"/>
  <c r="C90" i="6" s="1"/>
  <c r="C91" i="6" s="1"/>
  <c r="C92" i="6" s="1"/>
  <c r="C93" i="6" s="1"/>
  <c r="C94" i="6" s="1"/>
  <c r="C95" i="6" s="1"/>
  <c r="C96" i="6" s="1"/>
  <c r="C97" i="6" s="1"/>
  <c r="C98" i="6" s="1"/>
  <c r="C99" i="6" s="1"/>
  <c r="C100" i="6" s="1"/>
  <c r="C101" i="6" s="1"/>
  <c r="C102" i="6" s="1"/>
  <c r="C103" i="6" s="1"/>
  <c r="C104" i="6" s="1"/>
  <c r="C105" i="6" s="1"/>
  <c r="C106" i="6" s="1"/>
  <c r="C107" i="6" s="1"/>
  <c r="C108" i="6" s="1"/>
  <c r="C109" i="6" s="1"/>
  <c r="C110" i="6" s="1"/>
  <c r="C111" i="6" s="1"/>
  <c r="C112" i="6" s="1"/>
  <c r="C113" i="6" s="1"/>
  <c r="C114" i="6" s="1"/>
  <c r="C115" i="6" s="1"/>
  <c r="C116" i="6" s="1"/>
  <c r="C117" i="6" s="1"/>
  <c r="C118" i="6" s="1"/>
  <c r="C119" i="6" s="1"/>
  <c r="C120" i="6" s="1"/>
  <c r="C121" i="6" s="1"/>
  <c r="C122" i="6" s="1"/>
  <c r="C123" i="6" s="1"/>
  <c r="C124" i="6" s="1"/>
  <c r="C125" i="6" s="1"/>
  <c r="C126" i="6" s="1"/>
  <c r="C127" i="6" s="1"/>
  <c r="C128" i="6" s="1"/>
  <c r="C129" i="6" s="1"/>
  <c r="C130" i="6" s="1"/>
  <c r="C131" i="6" s="1"/>
  <c r="C132" i="6" s="1"/>
  <c r="C133" i="6" s="1"/>
  <c r="C134" i="6" s="1"/>
  <c r="C135" i="6" s="1"/>
  <c r="C136" i="6" s="1"/>
  <c r="C137" i="6" s="1"/>
  <c r="C138" i="6" s="1"/>
  <c r="C139" i="6" s="1"/>
  <c r="C140" i="6" s="1"/>
  <c r="C141" i="6" s="1"/>
  <c r="C142" i="6" s="1"/>
  <c r="C143" i="6" s="1"/>
  <c r="C144" i="6" s="1"/>
  <c r="C145" i="6" s="1"/>
  <c r="C146" i="6" s="1"/>
  <c r="C147" i="6" s="1"/>
  <c r="C148" i="6" s="1"/>
  <c r="C149" i="6" s="1"/>
  <c r="C150" i="6" s="1"/>
  <c r="C151" i="6" s="1"/>
  <c r="C152" i="6" s="1"/>
  <c r="C153" i="6" s="1"/>
  <c r="C154" i="6" s="1"/>
  <c r="C155" i="6" s="1"/>
  <c r="C156" i="6" s="1"/>
  <c r="C157" i="6" s="1"/>
  <c r="C158" i="6" s="1"/>
  <c r="C159" i="6" s="1"/>
  <c r="C160" i="6" s="1"/>
  <c r="C161" i="6" s="1"/>
  <c r="C162" i="6" s="1"/>
  <c r="C163" i="6" s="1"/>
  <c r="C164" i="6" s="1"/>
  <c r="C165" i="6" s="1"/>
  <c r="C166" i="6" s="1"/>
  <c r="C167" i="6" s="1"/>
  <c r="C168" i="6" s="1"/>
  <c r="C169" i="6" s="1"/>
  <c r="C170" i="6" s="1"/>
  <c r="C171" i="6" s="1"/>
  <c r="C172" i="6" s="1"/>
  <c r="C173" i="6" s="1"/>
  <c r="C174" i="6" s="1"/>
  <c r="C175" i="6" s="1"/>
  <c r="C176" i="6" s="1"/>
  <c r="C177" i="6" s="1"/>
  <c r="C178" i="6" s="1"/>
  <c r="C179" i="6" s="1"/>
  <c r="C180" i="6" s="1"/>
  <c r="C181" i="6" s="1"/>
  <c r="C182" i="6" s="1"/>
  <c r="C183" i="6" s="1"/>
  <c r="C184" i="6" s="1"/>
  <c r="C185" i="6" s="1"/>
  <c r="C186" i="6" s="1"/>
  <c r="C187" i="6" s="1"/>
  <c r="C188" i="6" s="1"/>
  <c r="C189" i="6" s="1"/>
  <c r="C190" i="6" s="1"/>
  <c r="C191" i="6" s="1"/>
  <c r="C192" i="6" s="1"/>
  <c r="C193" i="6" s="1"/>
  <c r="C194" i="6" s="1"/>
  <c r="C195" i="6" s="1"/>
  <c r="C196" i="6" s="1"/>
  <c r="C197" i="6" s="1"/>
  <c r="C198" i="6" s="1"/>
  <c r="C199" i="6" s="1"/>
  <c r="C200" i="6" s="1"/>
  <c r="C201" i="6" s="1"/>
  <c r="C202" i="6" s="1"/>
  <c r="C203" i="6" s="1"/>
  <c r="C204" i="6" s="1"/>
  <c r="C205" i="6" s="1"/>
  <c r="C206" i="6" s="1"/>
  <c r="C207" i="6" s="1"/>
  <c r="C208" i="6" s="1"/>
  <c r="C209" i="6" s="1"/>
  <c r="C210" i="6" s="1"/>
  <c r="C211" i="6" s="1"/>
  <c r="C212" i="6" s="1"/>
  <c r="C213" i="6" s="1"/>
  <c r="C214" i="6" s="1"/>
  <c r="C215" i="6" s="1"/>
  <c r="C216" i="6" s="1"/>
  <c r="C217" i="6" s="1"/>
  <c r="C218" i="6" s="1"/>
  <c r="C219" i="6" s="1"/>
  <c r="C220" i="6" s="1"/>
  <c r="C221" i="6" s="1"/>
  <c r="C222" i="6" s="1"/>
  <c r="C223" i="6" s="1"/>
  <c r="C224" i="6" s="1"/>
  <c r="C225" i="6" s="1"/>
  <c r="C226" i="6" s="1"/>
  <c r="C227" i="6" s="1"/>
  <c r="C228" i="6" s="1"/>
  <c r="C229" i="6" s="1"/>
  <c r="C230" i="6" s="1"/>
  <c r="C231" i="6" s="1"/>
  <c r="C232" i="6" s="1"/>
  <c r="C233" i="6" s="1"/>
  <c r="C234" i="6" s="1"/>
  <c r="C235" i="6" s="1"/>
  <c r="C236" i="6" s="1"/>
  <c r="C237" i="6" s="1"/>
  <c r="C238" i="6" s="1"/>
  <c r="C239" i="6" s="1"/>
  <c r="C240" i="6" s="1"/>
  <c r="C241" i="6" s="1"/>
  <c r="C242" i="6" s="1"/>
  <c r="C243" i="6" s="1"/>
  <c r="C244" i="6" s="1"/>
  <c r="C245" i="6" s="1"/>
  <c r="C246" i="6" s="1"/>
  <c r="C247" i="6" s="1"/>
  <c r="C248" i="6" s="1"/>
  <c r="C249" i="6" s="1"/>
  <c r="C250" i="6" s="1"/>
  <c r="C251" i="6" s="1"/>
  <c r="C252" i="6" s="1"/>
  <c r="C253" i="6" s="1"/>
  <c r="C254" i="6" s="1"/>
  <c r="C255" i="6" s="1"/>
  <c r="C256" i="6" s="1"/>
  <c r="C257" i="6" s="1"/>
  <c r="C258" i="6" s="1"/>
  <c r="C259" i="6" s="1"/>
  <c r="C260" i="6" s="1"/>
  <c r="C261" i="6" s="1"/>
  <c r="C262" i="6" s="1"/>
  <c r="C263" i="6" s="1"/>
  <c r="C264" i="6" s="1"/>
  <c r="C265" i="6" s="1"/>
  <c r="C266" i="6" s="1"/>
  <c r="C267" i="6" s="1"/>
  <c r="C268" i="6" s="1"/>
  <c r="C269" i="6" s="1"/>
  <c r="C270" i="6" s="1"/>
  <c r="C271" i="6" s="1"/>
  <c r="C272" i="6" s="1"/>
  <c r="C273" i="6" s="1"/>
  <c r="C274" i="6" s="1"/>
  <c r="C275" i="6" s="1"/>
  <c r="C276" i="6" s="1"/>
  <c r="C277" i="6" s="1"/>
  <c r="C278" i="6" s="1"/>
  <c r="C279" i="6" s="1"/>
  <c r="C280" i="6" s="1"/>
  <c r="C281" i="6" s="1"/>
  <c r="C282" i="6" s="1"/>
  <c r="C283" i="6" s="1"/>
  <c r="C284" i="6" s="1"/>
  <c r="C285" i="6" s="1"/>
  <c r="C286" i="6" s="1"/>
  <c r="C287" i="6" s="1"/>
  <c r="C288" i="6" s="1"/>
  <c r="C289" i="6" s="1"/>
  <c r="C290" i="6" s="1"/>
  <c r="C291" i="6" s="1"/>
  <c r="C292" i="6" s="1"/>
  <c r="C293" i="6" s="1"/>
  <c r="C294" i="6" s="1"/>
  <c r="C295" i="6" s="1"/>
  <c r="C296" i="6" s="1"/>
  <c r="C297" i="6" s="1"/>
  <c r="C298" i="6" s="1"/>
  <c r="C299" i="6" s="1"/>
  <c r="C300" i="6" s="1"/>
  <c r="C301" i="6" s="1"/>
  <c r="C302" i="6" s="1"/>
  <c r="C303" i="6" s="1"/>
  <c r="C304" i="6" s="1"/>
  <c r="C305" i="6" s="1"/>
  <c r="C306" i="6" s="1"/>
  <c r="C307" i="6" s="1"/>
  <c r="C308" i="6" s="1"/>
  <c r="C309" i="6" s="1"/>
  <c r="C310" i="6" s="1"/>
  <c r="C311" i="6" s="1"/>
  <c r="C312" i="6" s="1"/>
  <c r="C313" i="6" s="1"/>
  <c r="C314" i="6" s="1"/>
  <c r="C315" i="6" s="1"/>
  <c r="C316" i="6" s="1"/>
  <c r="C317" i="6" s="1"/>
  <c r="C318" i="6" s="1"/>
  <c r="C319" i="6" s="1"/>
  <c r="C320" i="6" s="1"/>
  <c r="C321" i="6" s="1"/>
  <c r="C322" i="6" s="1"/>
  <c r="C323" i="6" s="1"/>
  <c r="C324" i="6" s="1"/>
  <c r="C325" i="6" s="1"/>
  <c r="C326" i="6" s="1"/>
  <c r="C327" i="6" s="1"/>
  <c r="C328" i="6" s="1"/>
  <c r="C329" i="6" s="1"/>
  <c r="C330" i="6" s="1"/>
  <c r="C331" i="6" s="1"/>
  <c r="C332" i="6" s="1"/>
  <c r="C333" i="6" s="1"/>
  <c r="C334" i="6" s="1"/>
  <c r="C335" i="6" s="1"/>
  <c r="C336" i="6" s="1"/>
  <c r="C337" i="6" s="1"/>
  <c r="C338" i="6" s="1"/>
  <c r="C339" i="6" s="1"/>
  <c r="C340" i="6" s="1"/>
  <c r="C341" i="6" s="1"/>
  <c r="C342" i="6" s="1"/>
  <c r="C343" i="6" s="1"/>
  <c r="C344" i="6" s="1"/>
  <c r="C345" i="6" s="1"/>
  <c r="C346" i="6" s="1"/>
  <c r="C347" i="6" s="1"/>
  <c r="C348" i="6" s="1"/>
  <c r="C349" i="6" s="1"/>
  <c r="C350" i="6" s="1"/>
  <c r="C351" i="6" s="1"/>
  <c r="C352" i="6" s="1"/>
  <c r="C353" i="6" s="1"/>
  <c r="C354" i="6" s="1"/>
  <c r="C355" i="6" s="1"/>
  <c r="C356" i="6" s="1"/>
  <c r="C357" i="6" s="1"/>
  <c r="C358" i="6" s="1"/>
  <c r="C359" i="6" s="1"/>
  <c r="C360" i="6" s="1"/>
  <c r="C361" i="6" s="1"/>
  <c r="C362" i="6" s="1"/>
  <c r="C363" i="6" s="1"/>
  <c r="C364" i="6" s="1"/>
  <c r="C365" i="6" s="1"/>
  <c r="C366" i="6" s="1"/>
  <c r="C367" i="6" s="1"/>
  <c r="C368" i="6" s="1"/>
  <c r="C369" i="6" s="1"/>
  <c r="C370" i="6" s="1"/>
  <c r="C371" i="6" s="1"/>
  <c r="C372" i="6" s="1"/>
  <c r="C373" i="6" s="1"/>
  <c r="C374" i="6" s="1"/>
  <c r="C375" i="6" s="1"/>
  <c r="C376" i="6" s="1"/>
  <c r="C377" i="6" s="1"/>
  <c r="C378" i="6" s="1"/>
  <c r="C379" i="6" s="1"/>
  <c r="C380" i="6" s="1"/>
  <c r="C381" i="6" s="1"/>
  <c r="C382" i="6" s="1"/>
  <c r="C383" i="6" s="1"/>
  <c r="C384" i="6" s="1"/>
  <c r="C385" i="6" s="1"/>
  <c r="C386" i="6" s="1"/>
  <c r="C387" i="6" s="1"/>
  <c r="C388" i="6" s="1"/>
  <c r="C389" i="6" s="1"/>
  <c r="C390" i="6" s="1"/>
  <c r="C391" i="6" s="1"/>
  <c r="C392" i="6" s="1"/>
  <c r="C393" i="6" s="1"/>
  <c r="C394" i="6" s="1"/>
  <c r="C395" i="6" s="1"/>
  <c r="C396" i="6" s="1"/>
  <c r="C397" i="6" s="1"/>
  <c r="C398" i="6" s="1"/>
  <c r="C399" i="6" s="1"/>
  <c r="C400" i="6" s="1"/>
  <c r="C401" i="6" s="1"/>
  <c r="C402" i="6" s="1"/>
  <c r="C403" i="6" s="1"/>
  <c r="C404" i="6" s="1"/>
  <c r="C405" i="6" s="1"/>
  <c r="C406" i="6" s="1"/>
  <c r="C407" i="6" s="1"/>
  <c r="C408" i="6" s="1"/>
  <c r="C409" i="6" s="1"/>
  <c r="C410" i="6" s="1"/>
  <c r="C411" i="6" s="1"/>
  <c r="C412" i="6" s="1"/>
  <c r="C413" i="6" s="1"/>
  <c r="C414" i="6" s="1"/>
  <c r="C415" i="6" s="1"/>
  <c r="C416" i="6" s="1"/>
  <c r="C417" i="6" s="1"/>
  <c r="C418" i="6" s="1"/>
  <c r="C419" i="6" s="1"/>
  <c r="C420" i="6" s="1"/>
  <c r="C421" i="6" s="1"/>
  <c r="C422" i="6" s="1"/>
  <c r="C423" i="6" s="1"/>
  <c r="C424" i="6" s="1"/>
  <c r="C425" i="6" s="1"/>
  <c r="C426" i="6" s="1"/>
  <c r="C427" i="6" s="1"/>
  <c r="C428" i="6" s="1"/>
  <c r="C429" i="6" s="1"/>
  <c r="C430" i="6" s="1"/>
  <c r="C431" i="6" s="1"/>
  <c r="C432" i="6" s="1"/>
  <c r="C433" i="6" s="1"/>
  <c r="C434" i="6" s="1"/>
  <c r="C435" i="6" s="1"/>
  <c r="C436" i="6" s="1"/>
  <c r="C437" i="6" s="1"/>
  <c r="C438" i="6" s="1"/>
  <c r="C439" i="6" s="1"/>
  <c r="C440" i="6" s="1"/>
  <c r="C441" i="6" s="1"/>
  <c r="C442" i="6" s="1"/>
  <c r="C443" i="6" s="1"/>
  <c r="C444" i="6" s="1"/>
  <c r="C445" i="6" s="1"/>
  <c r="C446" i="6" s="1"/>
  <c r="C447" i="6" s="1"/>
  <c r="C448" i="6" s="1"/>
  <c r="C449" i="6" s="1"/>
  <c r="C450" i="6" s="1"/>
  <c r="C451" i="6" s="1"/>
  <c r="C452" i="6" s="1"/>
  <c r="C453" i="6" s="1"/>
  <c r="C454" i="6" s="1"/>
  <c r="C455" i="6" s="1"/>
  <c r="C456" i="6" s="1"/>
  <c r="C457" i="6" s="1"/>
  <c r="C458" i="6" s="1"/>
  <c r="C459" i="6" s="1"/>
  <c r="C460" i="6" s="1"/>
  <c r="C461" i="6" s="1"/>
  <c r="C462" i="6" s="1"/>
  <c r="C463" i="6" s="1"/>
  <c r="C464" i="6" s="1"/>
  <c r="C465" i="6" s="1"/>
  <c r="C466" i="6" s="1"/>
  <c r="C467" i="6" s="1"/>
  <c r="C468" i="6" s="1"/>
  <c r="C469" i="6" s="1"/>
  <c r="C470" i="6" s="1"/>
  <c r="C471" i="6" s="1"/>
  <c r="C472" i="6" s="1"/>
  <c r="C473" i="6" s="1"/>
  <c r="C474" i="6" s="1"/>
  <c r="C475" i="6" s="1"/>
  <c r="C476" i="6" s="1"/>
  <c r="C477" i="6" s="1"/>
  <c r="C478" i="6" s="1"/>
  <c r="C479" i="6" s="1"/>
  <c r="C480" i="6" s="1"/>
  <c r="C481" i="6" s="1"/>
  <c r="C482" i="6" s="1"/>
  <c r="C483" i="6" s="1"/>
  <c r="C484" i="6" s="1"/>
  <c r="C485" i="6" s="1"/>
  <c r="C486" i="6" s="1"/>
  <c r="C487" i="6" s="1"/>
  <c r="C488" i="6" s="1"/>
  <c r="C489" i="6" s="1"/>
  <c r="C490" i="6" s="1"/>
  <c r="C491" i="6" s="1"/>
  <c r="C492" i="6" s="1"/>
  <c r="C493" i="6" s="1"/>
  <c r="C494" i="6" s="1"/>
  <c r="C495" i="6" s="1"/>
  <c r="C496" i="6" s="1"/>
  <c r="C497" i="6" s="1"/>
  <c r="C498" i="6" s="1"/>
  <c r="C499" i="6" s="1"/>
  <c r="C500" i="6" s="1"/>
  <c r="AK8" i="17"/>
  <c r="AJ4" i="17"/>
  <c r="H2" i="12"/>
  <c r="H20" i="9"/>
  <c r="H15" i="9"/>
  <c r="I2" i="12"/>
  <c r="H5" i="15" l="1"/>
  <c r="G4" i="12"/>
  <c r="AJ4" i="12" s="1"/>
  <c r="G5" i="11"/>
  <c r="AJ5" i="11" s="1"/>
  <c r="AJ5" i="15"/>
  <c r="J5" i="15"/>
  <c r="G6" i="15"/>
  <c r="J6" i="15" s="1"/>
  <c r="J33" i="17"/>
  <c r="N32" i="17"/>
  <c r="K2" i="10"/>
  <c r="J3" i="10"/>
  <c r="E7" i="15"/>
  <c r="F7" i="15"/>
  <c r="D7" i="15"/>
  <c r="C8" i="15"/>
  <c r="E5" i="12"/>
  <c r="F5" i="12"/>
  <c r="D5" i="12"/>
  <c r="C6" i="12"/>
  <c r="I3" i="12"/>
  <c r="H3" i="12"/>
  <c r="AJ11" i="17"/>
  <c r="AK11" i="17"/>
  <c r="M33" i="17" s="1"/>
  <c r="N31" i="17"/>
  <c r="E6" i="11"/>
  <c r="F6" i="11"/>
  <c r="D6" i="11"/>
  <c r="C7" i="11"/>
  <c r="J3" i="12"/>
  <c r="H6" i="15" l="1"/>
  <c r="I4" i="12"/>
  <c r="J4" i="12"/>
  <c r="I6" i="15"/>
  <c r="H4" i="12"/>
  <c r="AJ6" i="15"/>
  <c r="G6" i="11"/>
  <c r="AJ6" i="11" s="1"/>
  <c r="M32" i="17"/>
  <c r="D6" i="12"/>
  <c r="E6" i="12"/>
  <c r="F6" i="12"/>
  <c r="C7" i="12"/>
  <c r="D7" i="11"/>
  <c r="F7" i="11"/>
  <c r="E7" i="11"/>
  <c r="C8" i="11"/>
  <c r="K31" i="17"/>
  <c r="K32" i="17"/>
  <c r="G5" i="12"/>
  <c r="AJ5" i="12" s="1"/>
  <c r="K3" i="10"/>
  <c r="J4" i="10"/>
  <c r="D8" i="15"/>
  <c r="F8" i="15"/>
  <c r="E8" i="15"/>
  <c r="C9" i="15"/>
  <c r="M31" i="17"/>
  <c r="G7" i="15"/>
  <c r="J7" i="15" s="1"/>
  <c r="K33" i="17"/>
  <c r="N2" i="10"/>
  <c r="L2" i="10"/>
  <c r="M2" i="10"/>
  <c r="G7" i="11" l="1"/>
  <c r="AJ7" i="11" s="1"/>
  <c r="G6" i="12"/>
  <c r="J6" i="12" s="1"/>
  <c r="K4" i="10"/>
  <c r="J5" i="10"/>
  <c r="E9" i="15"/>
  <c r="D9" i="15"/>
  <c r="F9" i="15"/>
  <c r="C10" i="15"/>
  <c r="AJ7" i="15"/>
  <c r="I7" i="15"/>
  <c r="G8" i="15"/>
  <c r="AJ8" i="15" s="1"/>
  <c r="J5" i="12"/>
  <c r="O2" i="10"/>
  <c r="L3" i="10"/>
  <c r="M3" i="10"/>
  <c r="N3" i="10"/>
  <c r="E7" i="12"/>
  <c r="D7" i="12"/>
  <c r="F7" i="12"/>
  <c r="C8" i="12"/>
  <c r="H7" i="15"/>
  <c r="F8" i="11"/>
  <c r="E8" i="11"/>
  <c r="G8" i="11" s="1"/>
  <c r="AJ8" i="11" s="1"/>
  <c r="D8" i="11"/>
  <c r="C9" i="11"/>
  <c r="I5" i="12"/>
  <c r="H5" i="12"/>
  <c r="O3" i="10" l="1"/>
  <c r="I6" i="12"/>
  <c r="H6" i="12"/>
  <c r="G7" i="12"/>
  <c r="AJ7" i="12" s="1"/>
  <c r="AJ6" i="12"/>
  <c r="G9" i="15"/>
  <c r="AJ9" i="15" s="1"/>
  <c r="F8" i="12"/>
  <c r="E8" i="12"/>
  <c r="D8" i="12"/>
  <c r="C9" i="12"/>
  <c r="H7" i="12"/>
  <c r="P2" i="10"/>
  <c r="Q2" i="10"/>
  <c r="R2" i="10"/>
  <c r="J9" i="15"/>
  <c r="N4" i="10"/>
  <c r="L4" i="10"/>
  <c r="M4" i="10"/>
  <c r="F9" i="11"/>
  <c r="D9" i="11"/>
  <c r="E9" i="11"/>
  <c r="C10" i="11"/>
  <c r="D10" i="15"/>
  <c r="E10" i="15"/>
  <c r="F10" i="15"/>
  <c r="C11" i="15"/>
  <c r="K5" i="10"/>
  <c r="J6" i="10"/>
  <c r="J8" i="15"/>
  <c r="H8" i="15"/>
  <c r="Q3" i="10"/>
  <c r="P3" i="10"/>
  <c r="R3" i="10"/>
  <c r="I8" i="15"/>
  <c r="I7" i="12" l="1"/>
  <c r="H9" i="15"/>
  <c r="J7" i="12"/>
  <c r="I9" i="15"/>
  <c r="G9" i="11"/>
  <c r="AJ9" i="11" s="1"/>
  <c r="G8" i="12"/>
  <c r="AJ8" i="12" s="1"/>
  <c r="G10" i="15"/>
  <c r="AJ10" i="15" s="1"/>
  <c r="D11" i="15"/>
  <c r="E11" i="15"/>
  <c r="F11" i="15"/>
  <c r="C12" i="15"/>
  <c r="H10" i="15"/>
  <c r="F10" i="11"/>
  <c r="E10" i="11"/>
  <c r="D10" i="11"/>
  <c r="C11" i="11"/>
  <c r="K6" i="10"/>
  <c r="J7" i="10"/>
  <c r="O4" i="10"/>
  <c r="L5" i="10"/>
  <c r="M5" i="10"/>
  <c r="N5" i="10"/>
  <c r="F9" i="12"/>
  <c r="E9" i="12"/>
  <c r="D9" i="12"/>
  <c r="C10" i="12"/>
  <c r="J8" i="12" l="1"/>
  <c r="H8" i="12"/>
  <c r="I8" i="12"/>
  <c r="J10" i="15"/>
  <c r="G10" i="11"/>
  <c r="I10" i="15"/>
  <c r="D10" i="12"/>
  <c r="E10" i="12"/>
  <c r="F10" i="12"/>
  <c r="C11" i="12"/>
  <c r="K7" i="10"/>
  <c r="J8" i="10"/>
  <c r="G11" i="15"/>
  <c r="AJ11" i="15" s="1"/>
  <c r="G9" i="12"/>
  <c r="AJ9" i="12" s="1"/>
  <c r="O5" i="10"/>
  <c r="N6" i="10"/>
  <c r="L6" i="10"/>
  <c r="M6" i="10"/>
  <c r="R4" i="10"/>
  <c r="Q4" i="10"/>
  <c r="P4" i="10"/>
  <c r="E11" i="11"/>
  <c r="D11" i="11"/>
  <c r="F11" i="11"/>
  <c r="C12" i="11"/>
  <c r="D12" i="15"/>
  <c r="F12" i="15"/>
  <c r="E12" i="15"/>
  <c r="C13" i="15"/>
  <c r="G11" i="11" l="1"/>
  <c r="AJ11" i="11" s="1"/>
  <c r="O6" i="10"/>
  <c r="Q6" i="10" s="1"/>
  <c r="G10" i="12"/>
  <c r="AJ10" i="12" s="1"/>
  <c r="I9" i="12"/>
  <c r="F13" i="15"/>
  <c r="D13" i="15"/>
  <c r="E13" i="15"/>
  <c r="C14" i="15"/>
  <c r="K8" i="10"/>
  <c r="J9" i="10"/>
  <c r="J11" i="15"/>
  <c r="D12" i="11"/>
  <c r="F12" i="11"/>
  <c r="E12" i="11"/>
  <c r="C13" i="11"/>
  <c r="G12" i="15"/>
  <c r="Q5" i="10"/>
  <c r="R5" i="10"/>
  <c r="P5" i="10"/>
  <c r="M7" i="10"/>
  <c r="N7" i="10"/>
  <c r="L7" i="10"/>
  <c r="D11" i="12"/>
  <c r="E11" i="12"/>
  <c r="F11" i="12"/>
  <c r="C12" i="12"/>
  <c r="J10" i="12"/>
  <c r="J9" i="12"/>
  <c r="I11" i="15"/>
  <c r="H11" i="15"/>
  <c r="H9" i="12"/>
  <c r="P6" i="10" l="1"/>
  <c r="R6" i="10"/>
  <c r="H10" i="12"/>
  <c r="O7" i="10"/>
  <c r="R7" i="10" s="1"/>
  <c r="G12" i="11"/>
  <c r="I10" i="12"/>
  <c r="P7" i="10"/>
  <c r="G11" i="12"/>
  <c r="AJ11" i="12" s="1"/>
  <c r="K9" i="10"/>
  <c r="J10" i="10"/>
  <c r="G13" i="15"/>
  <c r="AJ13" i="15" s="1"/>
  <c r="AJ12" i="15"/>
  <c r="H12" i="15"/>
  <c r="I12" i="15"/>
  <c r="E13" i="11"/>
  <c r="F13" i="11"/>
  <c r="D13" i="11"/>
  <c r="C14" i="11"/>
  <c r="N8" i="10"/>
  <c r="L8" i="10"/>
  <c r="M8" i="10"/>
  <c r="D12" i="12"/>
  <c r="E12" i="12"/>
  <c r="F12" i="12"/>
  <c r="C13" i="12"/>
  <c r="D14" i="15"/>
  <c r="F14" i="15"/>
  <c r="E14" i="15"/>
  <c r="G14" i="15" s="1"/>
  <c r="AJ14" i="15" s="1"/>
  <c r="C15" i="15"/>
  <c r="J12" i="15"/>
  <c r="Q7" i="10" l="1"/>
  <c r="G13" i="11"/>
  <c r="AJ13" i="11" s="1"/>
  <c r="O8" i="10"/>
  <c r="H14" i="15"/>
  <c r="J14" i="15"/>
  <c r="I14" i="15"/>
  <c r="F13" i="12"/>
  <c r="E13" i="12"/>
  <c r="D13" i="12"/>
  <c r="C14" i="12"/>
  <c r="G12" i="12"/>
  <c r="I12" i="12" s="1"/>
  <c r="Q8" i="10"/>
  <c r="R8" i="10"/>
  <c r="P8" i="10"/>
  <c r="J11" i="12"/>
  <c r="E15" i="15"/>
  <c r="D15" i="15"/>
  <c r="F15" i="15"/>
  <c r="C16" i="15"/>
  <c r="N9" i="10"/>
  <c r="M9" i="10"/>
  <c r="L9" i="10"/>
  <c r="I11" i="12"/>
  <c r="E14" i="11"/>
  <c r="D14" i="11"/>
  <c r="F14" i="11"/>
  <c r="C15" i="11"/>
  <c r="I13" i="15"/>
  <c r="J13" i="15"/>
  <c r="K10" i="10"/>
  <c r="J11" i="10"/>
  <c r="H11" i="12"/>
  <c r="H13" i="15"/>
  <c r="G13" i="12" l="1"/>
  <c r="AJ13" i="12" s="1"/>
  <c r="O9" i="10"/>
  <c r="G15" i="15"/>
  <c r="AJ15" i="15" s="1"/>
  <c r="G14" i="11"/>
  <c r="AJ14" i="11" s="1"/>
  <c r="I15" i="15"/>
  <c r="H12" i="12"/>
  <c r="F15" i="11"/>
  <c r="E15" i="11"/>
  <c r="D15" i="11"/>
  <c r="C16" i="11"/>
  <c r="K11" i="10"/>
  <c r="J12" i="10"/>
  <c r="L10" i="10"/>
  <c r="M10" i="10"/>
  <c r="N10" i="10"/>
  <c r="E16" i="15"/>
  <c r="D16" i="15"/>
  <c r="F16" i="15"/>
  <c r="C17" i="15"/>
  <c r="H15" i="15"/>
  <c r="AJ12" i="12"/>
  <c r="J12" i="12"/>
  <c r="R9" i="10"/>
  <c r="Q9" i="10"/>
  <c r="P9" i="10"/>
  <c r="D14" i="12"/>
  <c r="E14" i="12"/>
  <c r="F14" i="12"/>
  <c r="C15" i="12"/>
  <c r="J15" i="15" l="1"/>
  <c r="J13" i="12"/>
  <c r="H13" i="12"/>
  <c r="I13" i="12"/>
  <c r="G15" i="11"/>
  <c r="AJ15" i="11" s="1"/>
  <c r="O10" i="10"/>
  <c r="F16" i="11"/>
  <c r="E16" i="11"/>
  <c r="D16" i="11"/>
  <c r="C17" i="11"/>
  <c r="G16" i="15"/>
  <c r="AJ16" i="15" s="1"/>
  <c r="E15" i="12"/>
  <c r="D15" i="12"/>
  <c r="F15" i="12"/>
  <c r="C16" i="12"/>
  <c r="K12" i="10"/>
  <c r="J13" i="10"/>
  <c r="G14" i="12"/>
  <c r="D17" i="15"/>
  <c r="E17" i="15"/>
  <c r="F17" i="15"/>
  <c r="C18" i="15"/>
  <c r="N11" i="10"/>
  <c r="L11" i="10"/>
  <c r="M11" i="10"/>
  <c r="G16" i="11" l="1"/>
  <c r="AJ16" i="11" s="1"/>
  <c r="G17" i="15"/>
  <c r="AJ17" i="15" s="1"/>
  <c r="O11" i="10"/>
  <c r="E18" i="15"/>
  <c r="D18" i="15"/>
  <c r="F18" i="15"/>
  <c r="C19" i="15"/>
  <c r="AJ14" i="12"/>
  <c r="I14" i="12"/>
  <c r="D16" i="12"/>
  <c r="E16" i="12"/>
  <c r="F16" i="12"/>
  <c r="C17" i="12"/>
  <c r="J14" i="12"/>
  <c r="K13" i="10"/>
  <c r="J14" i="10"/>
  <c r="G15" i="12"/>
  <c r="AJ15" i="12" s="1"/>
  <c r="F17" i="11"/>
  <c r="D17" i="11"/>
  <c r="E17" i="11"/>
  <c r="C18" i="11"/>
  <c r="J16" i="15"/>
  <c r="R10" i="10"/>
  <c r="Q10" i="10"/>
  <c r="P10" i="10"/>
  <c r="H14" i="12"/>
  <c r="L12" i="10"/>
  <c r="M12" i="10"/>
  <c r="N12" i="10"/>
  <c r="H16" i="15"/>
  <c r="I16" i="15"/>
  <c r="I17" i="15" l="1"/>
  <c r="G17" i="11"/>
  <c r="AJ17" i="11" s="1"/>
  <c r="H17" i="15"/>
  <c r="J17" i="15"/>
  <c r="D18" i="11"/>
  <c r="F18" i="11"/>
  <c r="E18" i="11"/>
  <c r="C19" i="11"/>
  <c r="G18" i="15"/>
  <c r="AJ18" i="15" s="1"/>
  <c r="J15" i="12"/>
  <c r="O12" i="10"/>
  <c r="K14" i="10"/>
  <c r="J15" i="10"/>
  <c r="D17" i="12"/>
  <c r="E17" i="12"/>
  <c r="F17" i="12"/>
  <c r="C18" i="12"/>
  <c r="N13" i="10"/>
  <c r="M13" i="10"/>
  <c r="L13" i="10"/>
  <c r="G16" i="12"/>
  <c r="AJ16" i="12" s="1"/>
  <c r="E19" i="15"/>
  <c r="D19" i="15"/>
  <c r="F19" i="15"/>
  <c r="C20" i="15"/>
  <c r="H15" i="12"/>
  <c r="P11" i="10"/>
  <c r="R11" i="10"/>
  <c r="Q11" i="10"/>
  <c r="I15" i="12"/>
  <c r="G19" i="15" l="1"/>
  <c r="AJ19" i="15" s="1"/>
  <c r="G18" i="11"/>
  <c r="AJ18" i="11" s="1"/>
  <c r="F20" i="15"/>
  <c r="E20" i="15"/>
  <c r="D20" i="15"/>
  <c r="C21" i="15"/>
  <c r="O13" i="10"/>
  <c r="G17" i="12"/>
  <c r="AJ17" i="12" s="1"/>
  <c r="N14" i="10"/>
  <c r="M14" i="10"/>
  <c r="L14" i="10"/>
  <c r="J18" i="15"/>
  <c r="E19" i="11"/>
  <c r="D19" i="11"/>
  <c r="F19" i="11"/>
  <c r="C20" i="11"/>
  <c r="I18" i="15"/>
  <c r="P12" i="10"/>
  <c r="R12" i="10"/>
  <c r="Q12" i="10"/>
  <c r="I16" i="12"/>
  <c r="H18" i="15"/>
  <c r="F18" i="12"/>
  <c r="D18" i="12"/>
  <c r="E18" i="12"/>
  <c r="C19" i="12"/>
  <c r="K15" i="10"/>
  <c r="J16" i="10"/>
  <c r="J16" i="12"/>
  <c r="H16" i="12"/>
  <c r="G18" i="12" l="1"/>
  <c r="J18" i="12" s="1"/>
  <c r="I19" i="15"/>
  <c r="H19" i="15"/>
  <c r="J19" i="15"/>
  <c r="G19" i="11"/>
  <c r="AJ19" i="11" s="1"/>
  <c r="G20" i="15"/>
  <c r="AJ20" i="15" s="1"/>
  <c r="E20" i="11"/>
  <c r="D20" i="11"/>
  <c r="F20" i="11"/>
  <c r="C21" i="11"/>
  <c r="F19" i="12"/>
  <c r="E19" i="12"/>
  <c r="D19" i="12"/>
  <c r="C20" i="12"/>
  <c r="O14" i="10"/>
  <c r="R13" i="10"/>
  <c r="Q13" i="10"/>
  <c r="P13" i="10"/>
  <c r="H17" i="12"/>
  <c r="K16" i="10"/>
  <c r="J17" i="10"/>
  <c r="E21" i="15"/>
  <c r="D21" i="15"/>
  <c r="F21" i="15"/>
  <c r="C22" i="15"/>
  <c r="J17" i="12"/>
  <c r="L15" i="10"/>
  <c r="N15" i="10"/>
  <c r="M15" i="10"/>
  <c r="I17" i="12"/>
  <c r="H18" i="12" l="1"/>
  <c r="I18" i="12"/>
  <c r="AJ18" i="12"/>
  <c r="G20" i="11"/>
  <c r="AJ20" i="11" s="1"/>
  <c r="O15" i="10"/>
  <c r="I20" i="15"/>
  <c r="J20" i="15"/>
  <c r="H20" i="15"/>
  <c r="K17" i="10"/>
  <c r="J18" i="10"/>
  <c r="E20" i="12"/>
  <c r="D20" i="12"/>
  <c r="F20" i="12"/>
  <c r="C21" i="12"/>
  <c r="G21" i="15"/>
  <c r="H21" i="15" s="1"/>
  <c r="L16" i="10"/>
  <c r="N16" i="10"/>
  <c r="M16" i="10"/>
  <c r="G19" i="12"/>
  <c r="AJ19" i="12" s="1"/>
  <c r="P15" i="10"/>
  <c r="R15" i="10"/>
  <c r="Q15" i="10"/>
  <c r="P14" i="10"/>
  <c r="Q14" i="10"/>
  <c r="R14" i="10"/>
  <c r="D22" i="15"/>
  <c r="E22" i="15"/>
  <c r="F22" i="15"/>
  <c r="C23" i="15"/>
  <c r="E21" i="11"/>
  <c r="F21" i="11"/>
  <c r="D21" i="11"/>
  <c r="G21" i="11" s="1"/>
  <c r="AJ21" i="11" s="1"/>
  <c r="C22" i="11"/>
  <c r="O16" i="10" l="1"/>
  <c r="G22" i="15"/>
  <c r="AJ22" i="15" s="1"/>
  <c r="F22" i="11"/>
  <c r="D22" i="11"/>
  <c r="E22" i="11"/>
  <c r="C23" i="11"/>
  <c r="F21" i="12"/>
  <c r="D21" i="12"/>
  <c r="E21" i="12"/>
  <c r="C22" i="12"/>
  <c r="K18" i="10"/>
  <c r="J19" i="10"/>
  <c r="J19" i="12"/>
  <c r="H22" i="15"/>
  <c r="F23" i="15"/>
  <c r="D23" i="15"/>
  <c r="E23" i="15"/>
  <c r="C24" i="15"/>
  <c r="G20" i="12"/>
  <c r="AJ20" i="12" s="1"/>
  <c r="R16" i="10"/>
  <c r="P16" i="10"/>
  <c r="Q16" i="10"/>
  <c r="N17" i="10"/>
  <c r="L17" i="10"/>
  <c r="M17" i="10"/>
  <c r="I19" i="12"/>
  <c r="AJ21" i="15"/>
  <c r="I21" i="15"/>
  <c r="H19" i="12"/>
  <c r="J21" i="15"/>
  <c r="G23" i="15" l="1"/>
  <c r="AJ23" i="15" s="1"/>
  <c r="G21" i="12"/>
  <c r="AJ21" i="12" s="1"/>
  <c r="G22" i="11"/>
  <c r="AJ22" i="11" s="1"/>
  <c r="I22" i="15"/>
  <c r="J22" i="15"/>
  <c r="I23" i="15"/>
  <c r="I20" i="12"/>
  <c r="E24" i="15"/>
  <c r="D24" i="15"/>
  <c r="F24" i="15"/>
  <c r="C25" i="15"/>
  <c r="L18" i="10"/>
  <c r="N18" i="10"/>
  <c r="M18" i="10"/>
  <c r="D22" i="12"/>
  <c r="E22" i="12"/>
  <c r="F22" i="12"/>
  <c r="C23" i="12"/>
  <c r="F23" i="11"/>
  <c r="D23" i="11"/>
  <c r="E23" i="11"/>
  <c r="G23" i="11" s="1"/>
  <c r="AJ23" i="11" s="1"/>
  <c r="C24" i="11"/>
  <c r="H20" i="12"/>
  <c r="O17" i="10"/>
  <c r="K19" i="10"/>
  <c r="J20" i="10"/>
  <c r="J20" i="12"/>
  <c r="J23" i="15" l="1"/>
  <c r="I21" i="12"/>
  <c r="H21" i="12"/>
  <c r="H23" i="15"/>
  <c r="J21" i="12"/>
  <c r="G24" i="15"/>
  <c r="AJ24" i="15" s="1"/>
  <c r="G22" i="12"/>
  <c r="AJ22" i="12" s="1"/>
  <c r="K20" i="10"/>
  <c r="O20" i="10"/>
  <c r="J21" i="10"/>
  <c r="O18" i="10"/>
  <c r="I24" i="15"/>
  <c r="M19" i="10"/>
  <c r="N19" i="10"/>
  <c r="L19" i="10"/>
  <c r="E23" i="12"/>
  <c r="F23" i="12"/>
  <c r="D23" i="12"/>
  <c r="C24" i="12"/>
  <c r="R17" i="10"/>
  <c r="P17" i="10"/>
  <c r="Q17" i="10"/>
  <c r="E24" i="11"/>
  <c r="D24" i="11"/>
  <c r="F24" i="11"/>
  <c r="G24" i="11"/>
  <c r="AJ24" i="11" s="1"/>
  <c r="C25" i="11"/>
  <c r="H22" i="12"/>
  <c r="F25" i="15"/>
  <c r="D25" i="15"/>
  <c r="G25" i="15" s="1"/>
  <c r="AJ25" i="15" s="1"/>
  <c r="E25" i="15"/>
  <c r="C26" i="15"/>
  <c r="I22" i="12" l="1"/>
  <c r="J22" i="12"/>
  <c r="I25" i="15"/>
  <c r="H24" i="15"/>
  <c r="J24" i="15"/>
  <c r="G23" i="12"/>
  <c r="AJ23" i="12" s="1"/>
  <c r="J25" i="15"/>
  <c r="R20" i="10"/>
  <c r="Q20" i="10"/>
  <c r="P20" i="10"/>
  <c r="H25" i="15"/>
  <c r="D26" i="15"/>
  <c r="F26" i="15"/>
  <c r="E26" i="15"/>
  <c r="C27" i="15"/>
  <c r="I23" i="12"/>
  <c r="M20" i="10"/>
  <c r="N20" i="10"/>
  <c r="L20" i="10"/>
  <c r="E25" i="11"/>
  <c r="F25" i="11"/>
  <c r="D25" i="11"/>
  <c r="C26" i="11"/>
  <c r="F24" i="12"/>
  <c r="E24" i="12"/>
  <c r="D24" i="12"/>
  <c r="C25" i="12"/>
  <c r="O19" i="10"/>
  <c r="Q18" i="10"/>
  <c r="P18" i="10"/>
  <c r="R18" i="10"/>
  <c r="K21" i="10"/>
  <c r="O21" i="10"/>
  <c r="J22" i="10"/>
  <c r="G24" i="12" l="1"/>
  <c r="AJ24" i="12" s="1"/>
  <c r="G25" i="11"/>
  <c r="AJ25" i="11" s="1"/>
  <c r="H23" i="12"/>
  <c r="J23" i="12"/>
  <c r="J24" i="12"/>
  <c r="I24" i="12"/>
  <c r="G26" i="15"/>
  <c r="AJ26" i="15" s="1"/>
  <c r="Q21" i="10"/>
  <c r="P21" i="10"/>
  <c r="R21" i="10"/>
  <c r="M21" i="10"/>
  <c r="N21" i="10"/>
  <c r="L21" i="10"/>
  <c r="P19" i="10"/>
  <c r="Q19" i="10"/>
  <c r="R19" i="10"/>
  <c r="H24" i="12"/>
  <c r="F26" i="11"/>
  <c r="D26" i="11"/>
  <c r="E26" i="11"/>
  <c r="C27" i="11"/>
  <c r="F25" i="12"/>
  <c r="E25" i="12"/>
  <c r="D25" i="12"/>
  <c r="C26" i="12"/>
  <c r="O22" i="10"/>
  <c r="K22" i="10"/>
  <c r="J23" i="10"/>
  <c r="E27" i="15"/>
  <c r="F27" i="15"/>
  <c r="D27" i="15"/>
  <c r="C28" i="15"/>
  <c r="G27" i="15" l="1"/>
  <c r="AJ27" i="15" s="1"/>
  <c r="G26" i="11"/>
  <c r="AJ26" i="11" s="1"/>
  <c r="J26" i="15"/>
  <c r="P22" i="10"/>
  <c r="R22" i="10"/>
  <c r="Q22" i="10"/>
  <c r="E28" i="15"/>
  <c r="D28" i="15"/>
  <c r="F28" i="15"/>
  <c r="C29" i="15"/>
  <c r="O23" i="10"/>
  <c r="K23" i="10"/>
  <c r="J24" i="10"/>
  <c r="G25" i="12"/>
  <c r="AJ25" i="12" s="1"/>
  <c r="L22" i="10"/>
  <c r="N22" i="10"/>
  <c r="M22" i="10"/>
  <c r="E26" i="12"/>
  <c r="F26" i="12"/>
  <c r="D26" i="12"/>
  <c r="C27" i="12"/>
  <c r="E27" i="11"/>
  <c r="F27" i="11"/>
  <c r="D27" i="11"/>
  <c r="G27" i="11" s="1"/>
  <c r="AJ27" i="11" s="1"/>
  <c r="C28" i="11"/>
  <c r="H26" i="15"/>
  <c r="I26" i="15"/>
  <c r="H27" i="15" l="1"/>
  <c r="J27" i="15"/>
  <c r="I27" i="15"/>
  <c r="G26" i="12"/>
  <c r="J26" i="12" s="1"/>
  <c r="E28" i="11"/>
  <c r="F28" i="11"/>
  <c r="D28" i="11"/>
  <c r="C29" i="11"/>
  <c r="H25" i="12"/>
  <c r="E29" i="15"/>
  <c r="F29" i="15"/>
  <c r="D29" i="15"/>
  <c r="C30" i="15"/>
  <c r="D27" i="12"/>
  <c r="E27" i="12"/>
  <c r="F27" i="12"/>
  <c r="C28" i="12"/>
  <c r="K24" i="10"/>
  <c r="O24" i="10"/>
  <c r="J25" i="10"/>
  <c r="G28" i="15"/>
  <c r="AJ28" i="15" s="1"/>
  <c r="J25" i="12"/>
  <c r="M23" i="10"/>
  <c r="L23" i="10"/>
  <c r="N23" i="10"/>
  <c r="P23" i="10"/>
  <c r="R23" i="10"/>
  <c r="Q23" i="10"/>
  <c r="I25" i="12"/>
  <c r="G28" i="11" l="1"/>
  <c r="AJ28" i="11" s="1"/>
  <c r="H26" i="12"/>
  <c r="AJ26" i="12"/>
  <c r="G27" i="12"/>
  <c r="AJ27" i="12" s="1"/>
  <c r="I26" i="12"/>
  <c r="D28" i="12"/>
  <c r="E28" i="12"/>
  <c r="F28" i="12"/>
  <c r="C29" i="12"/>
  <c r="D30" i="15"/>
  <c r="F30" i="15"/>
  <c r="E30" i="15"/>
  <c r="C31" i="15"/>
  <c r="M24" i="10"/>
  <c r="L24" i="10"/>
  <c r="N24" i="10"/>
  <c r="K25" i="10"/>
  <c r="O25" i="10"/>
  <c r="J26" i="10"/>
  <c r="I28" i="15"/>
  <c r="G29" i="15"/>
  <c r="AJ29" i="15" s="1"/>
  <c r="D29" i="11"/>
  <c r="F29" i="11"/>
  <c r="E29" i="11"/>
  <c r="C30" i="11"/>
  <c r="Q24" i="10"/>
  <c r="R24" i="10"/>
  <c r="P24" i="10"/>
  <c r="H28" i="15"/>
  <c r="J28" i="15"/>
  <c r="H27" i="12" l="1"/>
  <c r="J27" i="12"/>
  <c r="G29" i="11"/>
  <c r="AJ29" i="11" s="1"/>
  <c r="I27" i="12"/>
  <c r="F30" i="11"/>
  <c r="E30" i="11"/>
  <c r="D30" i="11"/>
  <c r="C31" i="11"/>
  <c r="K26" i="10"/>
  <c r="O26" i="10"/>
  <c r="J27" i="10"/>
  <c r="G30" i="15"/>
  <c r="AJ30" i="15" s="1"/>
  <c r="G28" i="12"/>
  <c r="AJ28" i="12" s="1"/>
  <c r="J29" i="15"/>
  <c r="R25" i="10"/>
  <c r="P25" i="10"/>
  <c r="Q25" i="10"/>
  <c r="N25" i="10"/>
  <c r="M25" i="10"/>
  <c r="L25" i="10"/>
  <c r="F31" i="15"/>
  <c r="E31" i="15"/>
  <c r="D31" i="15"/>
  <c r="C32" i="15"/>
  <c r="D29" i="12"/>
  <c r="E29" i="12"/>
  <c r="F29" i="12"/>
  <c r="C30" i="12"/>
  <c r="H29" i="15"/>
  <c r="I29" i="15"/>
  <c r="G30" i="11" l="1"/>
  <c r="AJ30" i="11" s="1"/>
  <c r="L26" i="10"/>
  <c r="M26" i="10"/>
  <c r="N26" i="10"/>
  <c r="H28" i="12"/>
  <c r="D31" i="11"/>
  <c r="E31" i="11"/>
  <c r="F31" i="11"/>
  <c r="C32" i="11"/>
  <c r="J30" i="15"/>
  <c r="F30" i="12"/>
  <c r="E30" i="12"/>
  <c r="D30" i="12"/>
  <c r="C31" i="12"/>
  <c r="D32" i="15"/>
  <c r="F32" i="15"/>
  <c r="E32" i="15"/>
  <c r="C33" i="15"/>
  <c r="G29" i="12"/>
  <c r="AJ29" i="12" s="1"/>
  <c r="G31" i="15"/>
  <c r="O27" i="10"/>
  <c r="K27" i="10"/>
  <c r="J28" i="10"/>
  <c r="J28" i="12"/>
  <c r="H30" i="15"/>
  <c r="R26" i="10"/>
  <c r="Q26" i="10"/>
  <c r="P26" i="10"/>
  <c r="I30" i="15"/>
  <c r="I28" i="12"/>
  <c r="G30" i="12" l="1"/>
  <c r="AJ30" i="12" s="1"/>
  <c r="G31" i="11"/>
  <c r="AJ31" i="11" s="1"/>
  <c r="G32" i="15"/>
  <c r="AJ32" i="15" s="1"/>
  <c r="H29" i="12"/>
  <c r="O28" i="10"/>
  <c r="K28" i="10"/>
  <c r="J29" i="10"/>
  <c r="N27" i="10"/>
  <c r="L27" i="10"/>
  <c r="M27" i="10"/>
  <c r="E33" i="15"/>
  <c r="D33" i="15"/>
  <c r="F33" i="15"/>
  <c r="C34" i="15"/>
  <c r="D31" i="12"/>
  <c r="F31" i="12"/>
  <c r="E31" i="12"/>
  <c r="C32" i="12"/>
  <c r="H30" i="12"/>
  <c r="I29" i="12"/>
  <c r="AJ31" i="15"/>
  <c r="I31" i="15"/>
  <c r="Q27" i="10"/>
  <c r="R27" i="10"/>
  <c r="P27" i="10"/>
  <c r="D32" i="11"/>
  <c r="F32" i="11"/>
  <c r="E32" i="11"/>
  <c r="C33" i="11"/>
  <c r="H31" i="15"/>
  <c r="J31" i="15"/>
  <c r="J29" i="12"/>
  <c r="J30" i="12" l="1"/>
  <c r="I30" i="12"/>
  <c r="H32" i="15"/>
  <c r="I32" i="15"/>
  <c r="G32" i="11"/>
  <c r="AJ32" i="11" s="1"/>
  <c r="J32" i="15"/>
  <c r="D34" i="15"/>
  <c r="E34" i="15"/>
  <c r="F34" i="15"/>
  <c r="C35" i="15"/>
  <c r="G31" i="12"/>
  <c r="H31" i="12" s="1"/>
  <c r="R28" i="10"/>
  <c r="Q28" i="10"/>
  <c r="P28" i="10"/>
  <c r="E32" i="12"/>
  <c r="F32" i="12"/>
  <c r="D32" i="12"/>
  <c r="C33" i="12"/>
  <c r="K29" i="10"/>
  <c r="O29" i="10"/>
  <c r="J30" i="10"/>
  <c r="E33" i="11"/>
  <c r="F33" i="11"/>
  <c r="D33" i="11"/>
  <c r="G33" i="11" s="1"/>
  <c r="AJ33" i="11" s="1"/>
  <c r="C34" i="11"/>
  <c r="G33" i="15"/>
  <c r="AJ33" i="15" s="1"/>
  <c r="M28" i="10"/>
  <c r="L28" i="10"/>
  <c r="N28" i="10"/>
  <c r="G32" i="12" l="1"/>
  <c r="AJ32" i="12" s="1"/>
  <c r="D34" i="11"/>
  <c r="F34" i="11"/>
  <c r="E34" i="11"/>
  <c r="C35" i="11"/>
  <c r="D33" i="12"/>
  <c r="F33" i="12"/>
  <c r="E33" i="12"/>
  <c r="C34" i="12"/>
  <c r="D35" i="15"/>
  <c r="E35" i="15"/>
  <c r="F35" i="15"/>
  <c r="C36" i="15"/>
  <c r="O30" i="10"/>
  <c r="K30" i="10"/>
  <c r="J31" i="10"/>
  <c r="G34" i="15"/>
  <c r="AJ34" i="15" s="1"/>
  <c r="H33" i="15"/>
  <c r="R29" i="10"/>
  <c r="P29" i="10"/>
  <c r="Q29" i="10"/>
  <c r="M29" i="10"/>
  <c r="N29" i="10"/>
  <c r="L29" i="10"/>
  <c r="AJ31" i="12"/>
  <c r="J31" i="12"/>
  <c r="J33" i="15"/>
  <c r="I33" i="15"/>
  <c r="I31" i="12"/>
  <c r="H32" i="12" l="1"/>
  <c r="J32" i="12"/>
  <c r="I32" i="12"/>
  <c r="G34" i="11"/>
  <c r="AJ34" i="11" s="1"/>
  <c r="G33" i="12"/>
  <c r="AJ33" i="12" s="1"/>
  <c r="G35" i="15"/>
  <c r="H35" i="15" s="1"/>
  <c r="Q30" i="10"/>
  <c r="R30" i="10"/>
  <c r="P30" i="10"/>
  <c r="E36" i="15"/>
  <c r="D36" i="15"/>
  <c r="F36" i="15"/>
  <c r="C37" i="15"/>
  <c r="E34" i="12"/>
  <c r="D34" i="12"/>
  <c r="F34" i="12"/>
  <c r="C35" i="12"/>
  <c r="F35" i="11"/>
  <c r="E35" i="11"/>
  <c r="D35" i="11"/>
  <c r="C36" i="11"/>
  <c r="H34" i="15"/>
  <c r="M30" i="10"/>
  <c r="L30" i="10"/>
  <c r="N30" i="10"/>
  <c r="O31" i="10"/>
  <c r="K31" i="10"/>
  <c r="J32" i="10"/>
  <c r="I34" i="15"/>
  <c r="J34" i="15"/>
  <c r="H33" i="12" l="1"/>
  <c r="AJ35" i="15"/>
  <c r="J33" i="12"/>
  <c r="I33" i="12"/>
  <c r="J35" i="15"/>
  <c r="I35" i="15"/>
  <c r="G35" i="11"/>
  <c r="AJ35" i="11" s="1"/>
  <c r="Q31" i="10"/>
  <c r="R31" i="10"/>
  <c r="P31" i="10"/>
  <c r="D36" i="11"/>
  <c r="F36" i="11"/>
  <c r="E36" i="11"/>
  <c r="C37" i="11"/>
  <c r="D37" i="15"/>
  <c r="F37" i="15"/>
  <c r="E37" i="15"/>
  <c r="C38" i="15"/>
  <c r="O32" i="10"/>
  <c r="K32" i="10"/>
  <c r="J33" i="10"/>
  <c r="D35" i="12"/>
  <c r="E35" i="12"/>
  <c r="F35" i="12"/>
  <c r="C36" i="12"/>
  <c r="L31" i="10"/>
  <c r="N31" i="10"/>
  <c r="M31" i="10"/>
  <c r="G34" i="12"/>
  <c r="AJ34" i="12" s="1"/>
  <c r="G36" i="15"/>
  <c r="AJ36" i="15" s="1"/>
  <c r="G35" i="12" l="1"/>
  <c r="AJ35" i="12" s="1"/>
  <c r="G36" i="11"/>
  <c r="AJ36" i="11" s="1"/>
  <c r="G37" i="15"/>
  <c r="AJ37" i="15" s="1"/>
  <c r="F36" i="12"/>
  <c r="D36" i="12"/>
  <c r="E36" i="12"/>
  <c r="C37" i="12"/>
  <c r="O33" i="10"/>
  <c r="K33" i="10"/>
  <c r="J34" i="10"/>
  <c r="F38" i="15"/>
  <c r="E38" i="15"/>
  <c r="D38" i="15"/>
  <c r="C39" i="15"/>
  <c r="L32" i="10"/>
  <c r="N32" i="10"/>
  <c r="M32" i="10"/>
  <c r="H36" i="15"/>
  <c r="P32" i="10"/>
  <c r="Q32" i="10"/>
  <c r="R32" i="10"/>
  <c r="I36" i="15"/>
  <c r="F37" i="11"/>
  <c r="D37" i="11"/>
  <c r="E37" i="11"/>
  <c r="C38" i="11"/>
  <c r="J36" i="15"/>
  <c r="I34" i="12"/>
  <c r="J34" i="12"/>
  <c r="H34" i="12"/>
  <c r="H35" i="12" l="1"/>
  <c r="J35" i="12"/>
  <c r="G37" i="11"/>
  <c r="AJ37" i="11" s="1"/>
  <c r="G36" i="12"/>
  <c r="AJ36" i="12" s="1"/>
  <c r="J37" i="15"/>
  <c r="I35" i="12"/>
  <c r="G38" i="15"/>
  <c r="L33" i="10"/>
  <c r="M33" i="10"/>
  <c r="N33" i="10"/>
  <c r="R33" i="10"/>
  <c r="Q33" i="10"/>
  <c r="P33" i="10"/>
  <c r="E37" i="12"/>
  <c r="F37" i="12"/>
  <c r="D37" i="12"/>
  <c r="C38" i="12"/>
  <c r="H37" i="15"/>
  <c r="D38" i="11"/>
  <c r="E38" i="11"/>
  <c r="F38" i="11"/>
  <c r="C39" i="11"/>
  <c r="F39" i="15"/>
  <c r="D39" i="15"/>
  <c r="E39" i="15"/>
  <c r="C40" i="15"/>
  <c r="K34" i="10"/>
  <c r="O34" i="10"/>
  <c r="J35" i="10"/>
  <c r="I37" i="15"/>
  <c r="G38" i="11" l="1"/>
  <c r="AJ38" i="11" s="1"/>
  <c r="H36" i="12"/>
  <c r="J36" i="12"/>
  <c r="I36" i="12"/>
  <c r="G39" i="15"/>
  <c r="AJ39" i="15" s="1"/>
  <c r="G37" i="12"/>
  <c r="AJ37" i="12" s="1"/>
  <c r="D40" i="15"/>
  <c r="F40" i="15"/>
  <c r="E40" i="15"/>
  <c r="C41" i="15"/>
  <c r="D39" i="11"/>
  <c r="E39" i="11"/>
  <c r="F39" i="11"/>
  <c r="C40" i="11"/>
  <c r="M34" i="10"/>
  <c r="L34" i="10"/>
  <c r="N34" i="10"/>
  <c r="K35" i="10"/>
  <c r="O35" i="10"/>
  <c r="J36" i="10"/>
  <c r="AJ38" i="15"/>
  <c r="I38" i="15"/>
  <c r="J38" i="15"/>
  <c r="D38" i="12"/>
  <c r="F38" i="12"/>
  <c r="E38" i="12"/>
  <c r="C39" i="12"/>
  <c r="Q34" i="10"/>
  <c r="R34" i="10"/>
  <c r="P34" i="10"/>
  <c r="H38" i="15"/>
  <c r="G38" i="12" l="1"/>
  <c r="AJ38" i="12" s="1"/>
  <c r="J39" i="15"/>
  <c r="G39" i="11"/>
  <c r="AJ39" i="11" s="1"/>
  <c r="G40" i="15"/>
  <c r="I40" i="15" s="1"/>
  <c r="H39" i="15"/>
  <c r="I39" i="15"/>
  <c r="P35" i="10"/>
  <c r="Q35" i="10"/>
  <c r="R35" i="10"/>
  <c r="J37" i="12"/>
  <c r="E39" i="12"/>
  <c r="D39" i="12"/>
  <c r="F39" i="12"/>
  <c r="C40" i="12"/>
  <c r="N35" i="10"/>
  <c r="M35" i="10"/>
  <c r="L35" i="10"/>
  <c r="F40" i="11"/>
  <c r="E40" i="11"/>
  <c r="D40" i="11"/>
  <c r="G40" i="11" s="1"/>
  <c r="AJ40" i="11" s="1"/>
  <c r="C41" i="11"/>
  <c r="H37" i="12"/>
  <c r="F41" i="15"/>
  <c r="E41" i="15"/>
  <c r="D41" i="15"/>
  <c r="C42" i="15"/>
  <c r="O36" i="10"/>
  <c r="K36" i="10"/>
  <c r="J37" i="10"/>
  <c r="I37" i="12"/>
  <c r="H38" i="12" l="1"/>
  <c r="I38" i="12"/>
  <c r="J38" i="12"/>
  <c r="H40" i="15"/>
  <c r="J40" i="15"/>
  <c r="AJ40" i="15"/>
  <c r="K37" i="10"/>
  <c r="O37" i="10"/>
  <c r="J38" i="10"/>
  <c r="G41" i="15"/>
  <c r="AJ41" i="15" s="1"/>
  <c r="F41" i="11"/>
  <c r="E41" i="11"/>
  <c r="D41" i="11"/>
  <c r="C42" i="11"/>
  <c r="M36" i="10"/>
  <c r="N36" i="10"/>
  <c r="L36" i="10"/>
  <c r="G39" i="12"/>
  <c r="AJ39" i="12" s="1"/>
  <c r="Q36" i="10"/>
  <c r="R36" i="10"/>
  <c r="P36" i="10"/>
  <c r="D42" i="15"/>
  <c r="F42" i="15"/>
  <c r="E42" i="15"/>
  <c r="C43" i="15"/>
  <c r="F40" i="12"/>
  <c r="D40" i="12"/>
  <c r="E40" i="12"/>
  <c r="C41" i="12"/>
  <c r="G41" i="11" l="1"/>
  <c r="AJ41" i="11" s="1"/>
  <c r="P37" i="10"/>
  <c r="Q37" i="10"/>
  <c r="R37" i="10"/>
  <c r="H39" i="12"/>
  <c r="D41" i="12"/>
  <c r="E41" i="12"/>
  <c r="F41" i="12"/>
  <c r="C42" i="12"/>
  <c r="G40" i="12"/>
  <c r="AJ40" i="12" s="1"/>
  <c r="G42" i="15"/>
  <c r="AJ42" i="15" s="1"/>
  <c r="D42" i="11"/>
  <c r="E42" i="11"/>
  <c r="F42" i="11"/>
  <c r="C43" i="11"/>
  <c r="M37" i="10"/>
  <c r="N37" i="10"/>
  <c r="L37" i="10"/>
  <c r="I41" i="15"/>
  <c r="D43" i="15"/>
  <c r="E43" i="15"/>
  <c r="F43" i="15"/>
  <c r="C44" i="15"/>
  <c r="I39" i="12"/>
  <c r="J39" i="12"/>
  <c r="K38" i="10"/>
  <c r="O38" i="10"/>
  <c r="J39" i="10"/>
  <c r="J41" i="15"/>
  <c r="H41" i="15"/>
  <c r="G42" i="11" l="1"/>
  <c r="AJ42" i="11" s="1"/>
  <c r="G41" i="12"/>
  <c r="J41" i="12" s="1"/>
  <c r="N38" i="10"/>
  <c r="L38" i="10"/>
  <c r="M38" i="10"/>
  <c r="G43" i="15"/>
  <c r="AJ43" i="15" s="1"/>
  <c r="J42" i="15"/>
  <c r="H40" i="12"/>
  <c r="O39" i="10"/>
  <c r="K39" i="10"/>
  <c r="J40" i="10"/>
  <c r="H42" i="15"/>
  <c r="I42" i="15"/>
  <c r="D42" i="12"/>
  <c r="E42" i="12"/>
  <c r="F42" i="12"/>
  <c r="C43" i="12"/>
  <c r="P38" i="10"/>
  <c r="R38" i="10"/>
  <c r="Q38" i="10"/>
  <c r="D44" i="15"/>
  <c r="F44" i="15"/>
  <c r="E44" i="15"/>
  <c r="C45" i="15"/>
  <c r="F43" i="11"/>
  <c r="E43" i="11"/>
  <c r="D43" i="11"/>
  <c r="G43" i="11" s="1"/>
  <c r="AJ43" i="11" s="1"/>
  <c r="C44" i="11"/>
  <c r="J40" i="12"/>
  <c r="I40" i="12"/>
  <c r="H41" i="12" l="1"/>
  <c r="H43" i="15"/>
  <c r="G44" i="15"/>
  <c r="J44" i="15" s="1"/>
  <c r="AJ41" i="12"/>
  <c r="I41" i="12"/>
  <c r="J43" i="15"/>
  <c r="AJ44" i="15"/>
  <c r="Q39" i="10"/>
  <c r="P39" i="10"/>
  <c r="R39" i="10"/>
  <c r="D43" i="12"/>
  <c r="F43" i="12"/>
  <c r="E43" i="12"/>
  <c r="C44" i="12"/>
  <c r="F45" i="15"/>
  <c r="E45" i="15"/>
  <c r="D45" i="15"/>
  <c r="C46" i="15"/>
  <c r="G42" i="12"/>
  <c r="H42" i="12" s="1"/>
  <c r="H44" i="15"/>
  <c r="E44" i="11"/>
  <c r="D44" i="11"/>
  <c r="F44" i="11"/>
  <c r="C45" i="11"/>
  <c r="O40" i="10"/>
  <c r="K40" i="10"/>
  <c r="J41" i="10"/>
  <c r="L39" i="10"/>
  <c r="N39" i="10"/>
  <c r="M39" i="10"/>
  <c r="I43" i="15"/>
  <c r="I44" i="15" l="1"/>
  <c r="G45" i="15"/>
  <c r="AJ45" i="15" s="1"/>
  <c r="G44" i="11"/>
  <c r="AJ44" i="11" s="1"/>
  <c r="I42" i="12"/>
  <c r="N40" i="10"/>
  <c r="L40" i="10"/>
  <c r="M40" i="10"/>
  <c r="P40" i="10"/>
  <c r="Q40" i="10"/>
  <c r="R40" i="10"/>
  <c r="D46" i="15"/>
  <c r="E46" i="15"/>
  <c r="F46" i="15"/>
  <c r="C47" i="15"/>
  <c r="H45" i="15"/>
  <c r="D44" i="12"/>
  <c r="E44" i="12"/>
  <c r="F44" i="12"/>
  <c r="C45" i="12"/>
  <c r="D45" i="11"/>
  <c r="F45" i="11"/>
  <c r="E45" i="11"/>
  <c r="C46" i="11"/>
  <c r="G43" i="12"/>
  <c r="AJ43" i="12" s="1"/>
  <c r="AJ42" i="12"/>
  <c r="J42" i="12"/>
  <c r="K41" i="10"/>
  <c r="O41" i="10"/>
  <c r="J42" i="10"/>
  <c r="I45" i="15" l="1"/>
  <c r="J45" i="15"/>
  <c r="G46" i="15"/>
  <c r="AJ46" i="15" s="1"/>
  <c r="G45" i="11"/>
  <c r="AJ45" i="11" s="1"/>
  <c r="J43" i="12"/>
  <c r="N41" i="10"/>
  <c r="L41" i="10"/>
  <c r="M41" i="10"/>
  <c r="D46" i="11"/>
  <c r="E46" i="11"/>
  <c r="F46" i="11"/>
  <c r="C47" i="11"/>
  <c r="K42" i="10"/>
  <c r="O42" i="10"/>
  <c r="J43" i="10"/>
  <c r="G44" i="12"/>
  <c r="AJ44" i="12" s="1"/>
  <c r="D47" i="15"/>
  <c r="E47" i="15"/>
  <c r="F47" i="15"/>
  <c r="C48" i="15"/>
  <c r="E45" i="12"/>
  <c r="F45" i="12"/>
  <c r="D45" i="12"/>
  <c r="C46" i="12"/>
  <c r="Q41" i="10"/>
  <c r="P41" i="10"/>
  <c r="R41" i="10"/>
  <c r="I43" i="12"/>
  <c r="H43" i="12"/>
  <c r="I46" i="15" l="1"/>
  <c r="J46" i="15"/>
  <c r="H46" i="15"/>
  <c r="G47" i="15"/>
  <c r="J47" i="15" s="1"/>
  <c r="G46" i="11"/>
  <c r="AJ46" i="11" s="1"/>
  <c r="G45" i="12"/>
  <c r="I45" i="12" s="1"/>
  <c r="N42" i="10"/>
  <c r="M42" i="10"/>
  <c r="L42" i="10"/>
  <c r="I44" i="12"/>
  <c r="E46" i="12"/>
  <c r="F46" i="12"/>
  <c r="D46" i="12"/>
  <c r="C47" i="12"/>
  <c r="E48" i="15"/>
  <c r="D48" i="15"/>
  <c r="F48" i="15"/>
  <c r="C49" i="15"/>
  <c r="E47" i="11"/>
  <c r="F47" i="11"/>
  <c r="D47" i="11"/>
  <c r="G47" i="11" s="1"/>
  <c r="AJ47" i="11" s="1"/>
  <c r="C48" i="11"/>
  <c r="J44" i="12"/>
  <c r="K43" i="10"/>
  <c r="O43" i="10"/>
  <c r="J44" i="10"/>
  <c r="Q42" i="10"/>
  <c r="P42" i="10"/>
  <c r="R42" i="10"/>
  <c r="H44" i="12"/>
  <c r="H47" i="15" l="1"/>
  <c r="I47" i="15"/>
  <c r="AJ47" i="15"/>
  <c r="G46" i="12"/>
  <c r="H46" i="12" s="1"/>
  <c r="M43" i="10"/>
  <c r="N43" i="10"/>
  <c r="L43" i="10"/>
  <c r="D49" i="15"/>
  <c r="E49" i="15"/>
  <c r="F49" i="15"/>
  <c r="C50" i="15"/>
  <c r="R43" i="10"/>
  <c r="P43" i="10"/>
  <c r="Q43" i="10"/>
  <c r="G48" i="15"/>
  <c r="AJ48" i="15" s="1"/>
  <c r="K44" i="10"/>
  <c r="O44" i="10"/>
  <c r="J45" i="10"/>
  <c r="F48" i="11"/>
  <c r="E48" i="11"/>
  <c r="D48" i="11"/>
  <c r="C49" i="11"/>
  <c r="D47" i="12"/>
  <c r="F47" i="12"/>
  <c r="E47" i="12"/>
  <c r="C48" i="12"/>
  <c r="AJ45" i="12"/>
  <c r="J45" i="12"/>
  <c r="H45" i="12"/>
  <c r="G48" i="11" l="1"/>
  <c r="AJ48" i="11" s="1"/>
  <c r="G47" i="12"/>
  <c r="I47" i="12" s="1"/>
  <c r="O45" i="10"/>
  <c r="K45" i="10"/>
  <c r="J46" i="10"/>
  <c r="G49" i="15"/>
  <c r="AJ49" i="15" s="1"/>
  <c r="H48" i="15"/>
  <c r="R44" i="10"/>
  <c r="Q44" i="10"/>
  <c r="P44" i="10"/>
  <c r="L44" i="10"/>
  <c r="M44" i="10"/>
  <c r="N44" i="10"/>
  <c r="AJ46" i="12"/>
  <c r="I46" i="12"/>
  <c r="J48" i="15"/>
  <c r="F48" i="12"/>
  <c r="D48" i="12"/>
  <c r="E48" i="12"/>
  <c r="C49" i="12"/>
  <c r="E49" i="11"/>
  <c r="F49" i="11"/>
  <c r="D49" i="11"/>
  <c r="C50" i="11"/>
  <c r="D50" i="15"/>
  <c r="F50" i="15"/>
  <c r="E50" i="15"/>
  <c r="C51" i="15"/>
  <c r="J46" i="12"/>
  <c r="I48" i="15"/>
  <c r="H47" i="12" l="1"/>
  <c r="G49" i="11"/>
  <c r="AJ49" i="11" s="1"/>
  <c r="G50" i="15"/>
  <c r="AJ50" i="15" s="1"/>
  <c r="D49" i="12"/>
  <c r="E49" i="12"/>
  <c r="F49" i="12"/>
  <c r="C50" i="12"/>
  <c r="M45" i="10"/>
  <c r="N45" i="10"/>
  <c r="L45" i="10"/>
  <c r="H49" i="15"/>
  <c r="G48" i="12"/>
  <c r="AJ48" i="12" s="1"/>
  <c r="R45" i="10"/>
  <c r="P45" i="10"/>
  <c r="Q45" i="10"/>
  <c r="I49" i="15"/>
  <c r="F51" i="15"/>
  <c r="E51" i="15"/>
  <c r="D51" i="15"/>
  <c r="C52" i="15"/>
  <c r="E50" i="11"/>
  <c r="D50" i="11"/>
  <c r="G50" i="11" s="1"/>
  <c r="AJ50" i="11" s="1"/>
  <c r="F50" i="11"/>
  <c r="C51" i="11"/>
  <c r="AJ47" i="12"/>
  <c r="J47" i="12"/>
  <c r="J49" i="15"/>
  <c r="O46" i="10"/>
  <c r="K46" i="10"/>
  <c r="J47" i="10"/>
  <c r="K47" i="10" l="1"/>
  <c r="O47" i="10"/>
  <c r="J48" i="10"/>
  <c r="P46" i="10"/>
  <c r="Q46" i="10"/>
  <c r="R46" i="10"/>
  <c r="F51" i="11"/>
  <c r="E51" i="11"/>
  <c r="D51" i="11"/>
  <c r="C52" i="11"/>
  <c r="D52" i="15"/>
  <c r="F52" i="15"/>
  <c r="E52" i="15"/>
  <c r="C53" i="15"/>
  <c r="J50" i="15"/>
  <c r="D50" i="12"/>
  <c r="E50" i="12"/>
  <c r="F50" i="12"/>
  <c r="C51" i="12"/>
  <c r="I50" i="15"/>
  <c r="G49" i="12"/>
  <c r="AJ49" i="12" s="1"/>
  <c r="J48" i="12"/>
  <c r="H48" i="12"/>
  <c r="G51" i="15"/>
  <c r="J51" i="15" s="1"/>
  <c r="L46" i="10"/>
  <c r="N46" i="10"/>
  <c r="M46" i="10"/>
  <c r="H50" i="15"/>
  <c r="I48" i="12"/>
  <c r="G51" i="11" l="1"/>
  <c r="AJ51" i="11" s="1"/>
  <c r="D52" i="11"/>
  <c r="E52" i="11"/>
  <c r="F52" i="11"/>
  <c r="C53" i="11"/>
  <c r="O48" i="10"/>
  <c r="K48" i="10"/>
  <c r="J49" i="10"/>
  <c r="G50" i="12"/>
  <c r="I50" i="12" s="1"/>
  <c r="D53" i="15"/>
  <c r="F53" i="15"/>
  <c r="E53" i="15"/>
  <c r="C54" i="15"/>
  <c r="G52" i="15"/>
  <c r="AJ52" i="15" s="1"/>
  <c r="Q47" i="10"/>
  <c r="P47" i="10"/>
  <c r="R47" i="10"/>
  <c r="H49" i="12"/>
  <c r="L47" i="10"/>
  <c r="M47" i="10"/>
  <c r="N47" i="10"/>
  <c r="I49" i="12"/>
  <c r="AJ51" i="15"/>
  <c r="I51" i="15"/>
  <c r="E51" i="12"/>
  <c r="D51" i="12"/>
  <c r="F51" i="12"/>
  <c r="C52" i="12"/>
  <c r="H51" i="15"/>
  <c r="J49" i="12"/>
  <c r="G52" i="11" l="1"/>
  <c r="AJ52" i="11" s="1"/>
  <c r="G53" i="15"/>
  <c r="AJ53" i="15" s="1"/>
  <c r="G51" i="12"/>
  <c r="AJ51" i="12" s="1"/>
  <c r="M48" i="10"/>
  <c r="L48" i="10"/>
  <c r="N48" i="10"/>
  <c r="P48" i="10"/>
  <c r="R48" i="10"/>
  <c r="Q48" i="10"/>
  <c r="J52" i="15"/>
  <c r="D54" i="15"/>
  <c r="F54" i="15"/>
  <c r="E54" i="15"/>
  <c r="C55" i="15"/>
  <c r="AJ50" i="12"/>
  <c r="H50" i="12"/>
  <c r="E53" i="11"/>
  <c r="F53" i="11"/>
  <c r="D53" i="11"/>
  <c r="C54" i="11"/>
  <c r="J50" i="12"/>
  <c r="E52" i="12"/>
  <c r="D52" i="12"/>
  <c r="F52" i="12"/>
  <c r="C53" i="12"/>
  <c r="K49" i="10"/>
  <c r="O49" i="10"/>
  <c r="J50" i="10"/>
  <c r="I52" i="15"/>
  <c r="H52" i="15"/>
  <c r="G53" i="11" l="1"/>
  <c r="AJ53" i="11" s="1"/>
  <c r="G54" i="15"/>
  <c r="AJ54" i="15" s="1"/>
  <c r="I53" i="15"/>
  <c r="Q49" i="10"/>
  <c r="R49" i="10"/>
  <c r="P49" i="10"/>
  <c r="N49" i="10"/>
  <c r="L49" i="10"/>
  <c r="M49" i="10"/>
  <c r="I51" i="12"/>
  <c r="E53" i="12"/>
  <c r="F53" i="12"/>
  <c r="D53" i="12"/>
  <c r="C54" i="12"/>
  <c r="D55" i="15"/>
  <c r="F55" i="15"/>
  <c r="E55" i="15"/>
  <c r="C56" i="15"/>
  <c r="O50" i="10"/>
  <c r="K50" i="10"/>
  <c r="J51" i="10"/>
  <c r="G52" i="12"/>
  <c r="AJ52" i="12" s="1"/>
  <c r="F54" i="11"/>
  <c r="D54" i="11"/>
  <c r="E54" i="11"/>
  <c r="C55" i="11"/>
  <c r="H53" i="15"/>
  <c r="J53" i="15"/>
  <c r="H51" i="12"/>
  <c r="J51" i="12"/>
  <c r="H54" i="15" l="1"/>
  <c r="J54" i="15"/>
  <c r="I54" i="15"/>
  <c r="G54" i="11"/>
  <c r="AJ54" i="11" s="1"/>
  <c r="G53" i="12"/>
  <c r="AJ53" i="12" s="1"/>
  <c r="H52" i="12"/>
  <c r="M50" i="10"/>
  <c r="N50" i="10"/>
  <c r="L50" i="10"/>
  <c r="F55" i="11"/>
  <c r="E55" i="11"/>
  <c r="D55" i="11"/>
  <c r="C56" i="11"/>
  <c r="Q50" i="10"/>
  <c r="P50" i="10"/>
  <c r="R50" i="10"/>
  <c r="F54" i="12"/>
  <c r="D54" i="12"/>
  <c r="E54" i="12"/>
  <c r="C55" i="12"/>
  <c r="J52" i="12"/>
  <c r="H53" i="12"/>
  <c r="D56" i="15"/>
  <c r="F56" i="15"/>
  <c r="E56" i="15"/>
  <c r="C57" i="15"/>
  <c r="K51" i="10"/>
  <c r="O51" i="10"/>
  <c r="J52" i="10"/>
  <c r="G55" i="15"/>
  <c r="I55" i="15" s="1"/>
  <c r="I52" i="12"/>
  <c r="G55" i="11" l="1"/>
  <c r="AJ55" i="11" s="1"/>
  <c r="G54" i="12"/>
  <c r="J54" i="12" s="1"/>
  <c r="J53" i="12"/>
  <c r="I53" i="12"/>
  <c r="D56" i="11"/>
  <c r="F56" i="11"/>
  <c r="E56" i="11"/>
  <c r="C57" i="11"/>
  <c r="I55" i="12"/>
  <c r="E55" i="12"/>
  <c r="J55" i="12"/>
  <c r="H55" i="12"/>
  <c r="D55" i="12"/>
  <c r="F55" i="12"/>
  <c r="G55" i="12"/>
  <c r="AJ55" i="12" s="1"/>
  <c r="C56" i="12"/>
  <c r="O52" i="10"/>
  <c r="K52" i="10"/>
  <c r="J53" i="10"/>
  <c r="G56" i="15"/>
  <c r="AJ56" i="15" s="1"/>
  <c r="N51" i="10"/>
  <c r="L51" i="10"/>
  <c r="M51" i="10"/>
  <c r="R51" i="10"/>
  <c r="P51" i="10"/>
  <c r="Q51" i="10"/>
  <c r="AJ55" i="15"/>
  <c r="J55" i="15"/>
  <c r="D57" i="15"/>
  <c r="E57" i="15"/>
  <c r="F57" i="15"/>
  <c r="C58" i="15"/>
  <c r="H55" i="15"/>
  <c r="H54" i="12" l="1"/>
  <c r="I54" i="12"/>
  <c r="AJ54" i="12"/>
  <c r="G57" i="15"/>
  <c r="AJ57" i="15" s="1"/>
  <c r="G56" i="11"/>
  <c r="AJ56" i="11" s="1"/>
  <c r="J56" i="15"/>
  <c r="Q52" i="10"/>
  <c r="R52" i="10"/>
  <c r="P52" i="10"/>
  <c r="F58" i="15"/>
  <c r="E58" i="15"/>
  <c r="D58" i="15"/>
  <c r="C59" i="15"/>
  <c r="H57" i="15"/>
  <c r="F56" i="12"/>
  <c r="H56" i="12"/>
  <c r="E56" i="12"/>
  <c r="J56" i="12"/>
  <c r="I56" i="12"/>
  <c r="D56" i="12"/>
  <c r="G56" i="12"/>
  <c r="AJ56" i="12" s="1"/>
  <c r="C57" i="12"/>
  <c r="D57" i="11"/>
  <c r="E57" i="11"/>
  <c r="F57" i="11"/>
  <c r="C58" i="11"/>
  <c r="K53" i="10"/>
  <c r="O53" i="10"/>
  <c r="J54" i="10"/>
  <c r="N52" i="10"/>
  <c r="L52" i="10"/>
  <c r="M52" i="10"/>
  <c r="I56" i="15"/>
  <c r="H56" i="15"/>
  <c r="G57" i="11" l="1"/>
  <c r="AJ57" i="11" s="1"/>
  <c r="I57" i="15"/>
  <c r="J57" i="15"/>
  <c r="K54" i="10"/>
  <c r="O54" i="10"/>
  <c r="J55" i="10"/>
  <c r="J57" i="12"/>
  <c r="E57" i="12"/>
  <c r="F57" i="12"/>
  <c r="H57" i="12"/>
  <c r="I57" i="12"/>
  <c r="D57" i="12"/>
  <c r="C58" i="12"/>
  <c r="G57" i="12"/>
  <c r="AJ57" i="12" s="1"/>
  <c r="L53" i="10"/>
  <c r="M53" i="10"/>
  <c r="N53" i="10"/>
  <c r="G58" i="15"/>
  <c r="AJ58" i="15" s="1"/>
  <c r="R53" i="10"/>
  <c r="Q53" i="10"/>
  <c r="P53" i="10"/>
  <c r="D59" i="15"/>
  <c r="F59" i="15"/>
  <c r="E59" i="15"/>
  <c r="C60" i="15"/>
  <c r="E58" i="11"/>
  <c r="F58" i="11"/>
  <c r="D58" i="11"/>
  <c r="G58" i="11" s="1"/>
  <c r="AJ58" i="11" s="1"/>
  <c r="C59" i="11"/>
  <c r="N54" i="10" l="1"/>
  <c r="L54" i="10"/>
  <c r="M54" i="10"/>
  <c r="I58" i="15"/>
  <c r="G59" i="15"/>
  <c r="AJ59" i="15" s="1"/>
  <c r="F59" i="11"/>
  <c r="E59" i="11"/>
  <c r="D59" i="11"/>
  <c r="C60" i="11"/>
  <c r="O55" i="10"/>
  <c r="K55" i="10"/>
  <c r="J56" i="10"/>
  <c r="H58" i="15"/>
  <c r="D60" i="15"/>
  <c r="E60" i="15"/>
  <c r="F60" i="15"/>
  <c r="C61" i="15"/>
  <c r="E58" i="12"/>
  <c r="H58" i="12"/>
  <c r="F58" i="12"/>
  <c r="I58" i="12"/>
  <c r="D58" i="12"/>
  <c r="J58" i="12"/>
  <c r="G58" i="12"/>
  <c r="AJ58" i="12" s="1"/>
  <c r="C59" i="12"/>
  <c r="R54" i="10"/>
  <c r="P54" i="10"/>
  <c r="Q54" i="10"/>
  <c r="J58" i="15"/>
  <c r="G60" i="15" l="1"/>
  <c r="AJ60" i="15" s="1"/>
  <c r="G59" i="11"/>
  <c r="AJ59" i="11" s="1"/>
  <c r="N55" i="10"/>
  <c r="L55" i="10"/>
  <c r="M55" i="10"/>
  <c r="I59" i="12"/>
  <c r="J59" i="12"/>
  <c r="E59" i="12"/>
  <c r="D59" i="12"/>
  <c r="H59" i="12"/>
  <c r="F59" i="12"/>
  <c r="G59" i="12"/>
  <c r="AJ59" i="12" s="1"/>
  <c r="C60" i="12"/>
  <c r="D61" i="15"/>
  <c r="F61" i="15"/>
  <c r="E61" i="15"/>
  <c r="C62" i="15"/>
  <c r="K56" i="10"/>
  <c r="O56" i="10"/>
  <c r="J57" i="10"/>
  <c r="I59" i="15"/>
  <c r="Q55" i="10"/>
  <c r="P55" i="10"/>
  <c r="R55" i="10"/>
  <c r="H59" i="15"/>
  <c r="F60" i="11"/>
  <c r="E60" i="11"/>
  <c r="D60" i="11"/>
  <c r="C61" i="11"/>
  <c r="J59" i="15"/>
  <c r="H60" i="15" l="1"/>
  <c r="I60" i="15"/>
  <c r="J60" i="15"/>
  <c r="G60" i="11"/>
  <c r="AJ60" i="11" s="1"/>
  <c r="D60" i="12"/>
  <c r="I60" i="12"/>
  <c r="F60" i="12"/>
  <c r="J60" i="12"/>
  <c r="E60" i="12"/>
  <c r="H60" i="12"/>
  <c r="G60" i="12"/>
  <c r="AJ60" i="12" s="1"/>
  <c r="C61" i="12"/>
  <c r="E61" i="11"/>
  <c r="D61" i="11"/>
  <c r="F61" i="11"/>
  <c r="C62" i="11"/>
  <c r="M56" i="10"/>
  <c r="L56" i="10"/>
  <c r="N56" i="10"/>
  <c r="D62" i="15"/>
  <c r="F62" i="15"/>
  <c r="E62" i="15"/>
  <c r="C63" i="15"/>
  <c r="O57" i="10"/>
  <c r="K57" i="10"/>
  <c r="J58" i="10"/>
  <c r="G61" i="15"/>
  <c r="AJ61" i="15" s="1"/>
  <c r="R56" i="10"/>
  <c r="P56" i="10"/>
  <c r="Q56" i="10"/>
  <c r="G61" i="11" l="1"/>
  <c r="AJ61" i="11" s="1"/>
  <c r="G62" i="15"/>
  <c r="AJ62" i="15" s="1"/>
  <c r="J61" i="15"/>
  <c r="P57" i="10"/>
  <c r="R57" i="10"/>
  <c r="Q57" i="10"/>
  <c r="E62" i="11"/>
  <c r="F62" i="11"/>
  <c r="D62" i="11"/>
  <c r="C63" i="11"/>
  <c r="E63" i="15"/>
  <c r="F63" i="15"/>
  <c r="D63" i="15"/>
  <c r="C64" i="15"/>
  <c r="H62" i="15"/>
  <c r="E61" i="12"/>
  <c r="J61" i="12"/>
  <c r="I61" i="12"/>
  <c r="D61" i="12"/>
  <c r="F61" i="12"/>
  <c r="H61" i="12"/>
  <c r="G61" i="12"/>
  <c r="AJ61" i="12" s="1"/>
  <c r="C62" i="12"/>
  <c r="I61" i="15"/>
  <c r="K58" i="10"/>
  <c r="O58" i="10"/>
  <c r="J59" i="10"/>
  <c r="L57" i="10"/>
  <c r="M57" i="10"/>
  <c r="N57" i="10"/>
  <c r="H61" i="15"/>
  <c r="G62" i="11" l="1"/>
  <c r="AJ62" i="11" s="1"/>
  <c r="J62" i="15"/>
  <c r="I62" i="15"/>
  <c r="Q58" i="10"/>
  <c r="P58" i="10"/>
  <c r="R58" i="10"/>
  <c r="F64" i="15"/>
  <c r="E64" i="15"/>
  <c r="D64" i="15"/>
  <c r="C65" i="15"/>
  <c r="E63" i="11"/>
  <c r="D63" i="11"/>
  <c r="F63" i="11"/>
  <c r="C64" i="11"/>
  <c r="N58" i="10"/>
  <c r="L58" i="10"/>
  <c r="M58" i="10"/>
  <c r="G63" i="15"/>
  <c r="AJ63" i="15" s="1"/>
  <c r="K59" i="10"/>
  <c r="O59" i="10"/>
  <c r="J60" i="10"/>
  <c r="J62" i="12"/>
  <c r="E62" i="12"/>
  <c r="D62" i="12"/>
  <c r="F62" i="12"/>
  <c r="I62" i="12"/>
  <c r="H62" i="12"/>
  <c r="G62" i="12"/>
  <c r="AJ62" i="12" s="1"/>
  <c r="C63" i="12"/>
  <c r="G63" i="11" l="1"/>
  <c r="AJ63" i="11" s="1"/>
  <c r="E64" i="11"/>
  <c r="F64" i="11"/>
  <c r="D64" i="11"/>
  <c r="C65" i="11"/>
  <c r="Q59" i="10"/>
  <c r="P59" i="10"/>
  <c r="R59" i="10"/>
  <c r="G64" i="15"/>
  <c r="AJ64" i="15" s="1"/>
  <c r="M59" i="10"/>
  <c r="L59" i="10"/>
  <c r="N59" i="10"/>
  <c r="I63" i="15"/>
  <c r="D63" i="12"/>
  <c r="F63" i="12"/>
  <c r="J63" i="12"/>
  <c r="I63" i="12"/>
  <c r="E63" i="12"/>
  <c r="H63" i="12"/>
  <c r="G63" i="12"/>
  <c r="AJ63" i="12" s="1"/>
  <c r="C64" i="12"/>
  <c r="K60" i="10"/>
  <c r="O60" i="10"/>
  <c r="J61" i="10"/>
  <c r="D65" i="15"/>
  <c r="F65" i="15"/>
  <c r="E65" i="15"/>
  <c r="C66" i="15"/>
  <c r="J63" i="15"/>
  <c r="H63" i="15"/>
  <c r="G64" i="11" l="1"/>
  <c r="AJ64" i="11" s="1"/>
  <c r="E65" i="11"/>
  <c r="D65" i="11"/>
  <c r="F65" i="11"/>
  <c r="C66" i="11"/>
  <c r="K61" i="10"/>
  <c r="O61" i="10"/>
  <c r="J62" i="10"/>
  <c r="I64" i="15"/>
  <c r="R60" i="10"/>
  <c r="P60" i="10"/>
  <c r="Q60" i="10"/>
  <c r="H64" i="15"/>
  <c r="D64" i="12"/>
  <c r="E64" i="12"/>
  <c r="H64" i="12"/>
  <c r="F64" i="12"/>
  <c r="J64" i="12"/>
  <c r="I64" i="12"/>
  <c r="G64" i="12"/>
  <c r="AJ64" i="12" s="1"/>
  <c r="C65" i="12"/>
  <c r="F66" i="15"/>
  <c r="E66" i="15"/>
  <c r="D66" i="15"/>
  <c r="C67" i="15"/>
  <c r="G65" i="15"/>
  <c r="AJ65" i="15" s="1"/>
  <c r="L60" i="10"/>
  <c r="M60" i="10"/>
  <c r="N60" i="10"/>
  <c r="J64" i="15"/>
  <c r="G66" i="15" l="1"/>
  <c r="AJ66" i="15" s="1"/>
  <c r="G65" i="11"/>
  <c r="AJ65" i="11" s="1"/>
  <c r="L61" i="10"/>
  <c r="N61" i="10"/>
  <c r="M61" i="10"/>
  <c r="F67" i="15"/>
  <c r="E67" i="15"/>
  <c r="D67" i="15"/>
  <c r="C68" i="15"/>
  <c r="H66" i="15"/>
  <c r="I65" i="12"/>
  <c r="D65" i="12"/>
  <c r="E65" i="12"/>
  <c r="F65" i="12"/>
  <c r="J65" i="12"/>
  <c r="H65" i="12"/>
  <c r="G65" i="12"/>
  <c r="AJ65" i="12" s="1"/>
  <c r="C66" i="12"/>
  <c r="D66" i="11"/>
  <c r="E66" i="11"/>
  <c r="F66" i="11"/>
  <c r="C67" i="11"/>
  <c r="K62" i="10"/>
  <c r="O62" i="10"/>
  <c r="J63" i="10"/>
  <c r="H65" i="15"/>
  <c r="Q61" i="10"/>
  <c r="R61" i="10"/>
  <c r="P61" i="10"/>
  <c r="J65" i="15"/>
  <c r="I65" i="15"/>
  <c r="J66" i="15" l="1"/>
  <c r="I66" i="15"/>
  <c r="G66" i="11"/>
  <c r="AJ66" i="11" s="1"/>
  <c r="R62" i="10"/>
  <c r="P62" i="10"/>
  <c r="Q62" i="10"/>
  <c r="F68" i="15"/>
  <c r="D68" i="15"/>
  <c r="E68" i="15"/>
  <c r="C69" i="15"/>
  <c r="K63" i="10"/>
  <c r="O63" i="10"/>
  <c r="J64" i="10"/>
  <c r="H66" i="12"/>
  <c r="I66" i="12"/>
  <c r="J66" i="12"/>
  <c r="E66" i="12"/>
  <c r="F66" i="12"/>
  <c r="D66" i="12"/>
  <c r="G66" i="12"/>
  <c r="AJ66" i="12" s="1"/>
  <c r="C67" i="12"/>
  <c r="N62" i="10"/>
  <c r="M62" i="10"/>
  <c r="L62" i="10"/>
  <c r="G67" i="15"/>
  <c r="AJ67" i="15" s="1"/>
  <c r="E67" i="11"/>
  <c r="D67" i="11"/>
  <c r="F67" i="11"/>
  <c r="G67" i="11"/>
  <c r="AJ67" i="11" s="1"/>
  <c r="C68" i="11"/>
  <c r="G68" i="15" l="1"/>
  <c r="AJ68" i="15" s="1"/>
  <c r="H67" i="15"/>
  <c r="I67" i="12"/>
  <c r="F67" i="12"/>
  <c r="J67" i="12"/>
  <c r="H67" i="12"/>
  <c r="E67" i="12"/>
  <c r="D67" i="12"/>
  <c r="G67" i="12"/>
  <c r="AJ67" i="12" s="1"/>
  <c r="C68" i="12"/>
  <c r="O64" i="10"/>
  <c r="K64" i="10"/>
  <c r="J65" i="10"/>
  <c r="R63" i="10"/>
  <c r="P63" i="10"/>
  <c r="Q63" i="10"/>
  <c r="M63" i="10"/>
  <c r="N63" i="10"/>
  <c r="L63" i="10"/>
  <c r="E68" i="11"/>
  <c r="D68" i="11"/>
  <c r="F68" i="11"/>
  <c r="C69" i="11"/>
  <c r="F69" i="15"/>
  <c r="D69" i="15"/>
  <c r="E69" i="15"/>
  <c r="C70" i="15"/>
  <c r="J67" i="15"/>
  <c r="I67" i="15"/>
  <c r="H68" i="15" l="1"/>
  <c r="J68" i="15"/>
  <c r="I68" i="15"/>
  <c r="G68" i="11"/>
  <c r="AJ68" i="11" s="1"/>
  <c r="E70" i="15"/>
  <c r="D70" i="15"/>
  <c r="F70" i="15"/>
  <c r="C71" i="15"/>
  <c r="M64" i="10"/>
  <c r="L64" i="10"/>
  <c r="N64" i="10"/>
  <c r="R64" i="10"/>
  <c r="P64" i="10"/>
  <c r="Q64" i="10"/>
  <c r="I68" i="12"/>
  <c r="J68" i="12"/>
  <c r="F68" i="12"/>
  <c r="D68" i="12"/>
  <c r="H68" i="12"/>
  <c r="E68" i="12"/>
  <c r="G68" i="12"/>
  <c r="AJ68" i="12" s="1"/>
  <c r="C69" i="12"/>
  <c r="D69" i="11"/>
  <c r="G69" i="11" s="1"/>
  <c r="AJ69" i="11" s="1"/>
  <c r="E69" i="11"/>
  <c r="F69" i="11"/>
  <c r="C70" i="11"/>
  <c r="G69" i="15"/>
  <c r="AJ69" i="15" s="1"/>
  <c r="K65" i="10"/>
  <c r="O65" i="10"/>
  <c r="J66" i="10"/>
  <c r="G70" i="15" l="1"/>
  <c r="AJ70" i="15" s="1"/>
  <c r="R65" i="10"/>
  <c r="P65" i="10"/>
  <c r="Q65" i="10"/>
  <c r="J69" i="12"/>
  <c r="I69" i="12"/>
  <c r="F69" i="12"/>
  <c r="E69" i="12"/>
  <c r="H69" i="12"/>
  <c r="D69" i="12"/>
  <c r="G69" i="12"/>
  <c r="AJ69" i="12" s="1"/>
  <c r="C70" i="12"/>
  <c r="E71" i="15"/>
  <c r="F71" i="15"/>
  <c r="D71" i="15"/>
  <c r="C72" i="15"/>
  <c r="H70" i="15"/>
  <c r="H69" i="15"/>
  <c r="L65" i="10"/>
  <c r="M65" i="10"/>
  <c r="N65" i="10"/>
  <c r="K66" i="10"/>
  <c r="O66" i="10"/>
  <c r="J67" i="10"/>
  <c r="F70" i="11"/>
  <c r="D70" i="11"/>
  <c r="E70" i="11"/>
  <c r="C71" i="11"/>
  <c r="I69" i="15"/>
  <c r="J69" i="15"/>
  <c r="J70" i="15" l="1"/>
  <c r="I70" i="15"/>
  <c r="G70" i="11"/>
  <c r="AJ70" i="11" s="1"/>
  <c r="R66" i="10"/>
  <c r="P66" i="10"/>
  <c r="Q66" i="10"/>
  <c r="G71" i="15"/>
  <c r="AJ71" i="15" s="1"/>
  <c r="L66" i="10"/>
  <c r="M66" i="10"/>
  <c r="N66" i="10"/>
  <c r="E71" i="11"/>
  <c r="D71" i="11"/>
  <c r="F71" i="11"/>
  <c r="C72" i="11"/>
  <c r="O67" i="10"/>
  <c r="K67" i="10"/>
  <c r="J68" i="10"/>
  <c r="E72" i="15"/>
  <c r="F72" i="15"/>
  <c r="D72" i="15"/>
  <c r="C73" i="15"/>
  <c r="J70" i="12"/>
  <c r="F70" i="12"/>
  <c r="E70" i="12"/>
  <c r="H70" i="12"/>
  <c r="D70" i="12"/>
  <c r="I70" i="12"/>
  <c r="G70" i="12"/>
  <c r="AJ70" i="12" s="1"/>
  <c r="C71" i="12"/>
  <c r="G71" i="11" l="1"/>
  <c r="AJ71" i="11" s="1"/>
  <c r="G72" i="15"/>
  <c r="AJ72" i="15" s="1"/>
  <c r="N67" i="10"/>
  <c r="L67" i="10"/>
  <c r="M67" i="10"/>
  <c r="R67" i="10"/>
  <c r="Q67" i="10"/>
  <c r="P67" i="10"/>
  <c r="I71" i="15"/>
  <c r="F72" i="11"/>
  <c r="D72" i="11"/>
  <c r="E72" i="11"/>
  <c r="C73" i="11"/>
  <c r="J71" i="12"/>
  <c r="H71" i="12"/>
  <c r="I71" i="12"/>
  <c r="D71" i="12"/>
  <c r="E71" i="12"/>
  <c r="F71" i="12"/>
  <c r="G71" i="12"/>
  <c r="AJ71" i="12" s="1"/>
  <c r="C72" i="12"/>
  <c r="E73" i="15"/>
  <c r="F73" i="15"/>
  <c r="D73" i="15"/>
  <c r="C74" i="15"/>
  <c r="K68" i="10"/>
  <c r="O68" i="10"/>
  <c r="J69" i="10"/>
  <c r="J71" i="15"/>
  <c r="H71" i="15"/>
  <c r="G73" i="15" l="1"/>
  <c r="AJ73" i="15" s="1"/>
  <c r="G72" i="11"/>
  <c r="AJ72" i="11" s="1"/>
  <c r="Q68" i="10"/>
  <c r="P68" i="10"/>
  <c r="R68" i="10"/>
  <c r="L68" i="10"/>
  <c r="N68" i="10"/>
  <c r="M68" i="10"/>
  <c r="F74" i="15"/>
  <c r="D74" i="15"/>
  <c r="E74" i="15"/>
  <c r="C75" i="15"/>
  <c r="J72" i="12"/>
  <c r="D72" i="12"/>
  <c r="E72" i="12"/>
  <c r="H72" i="12"/>
  <c r="F72" i="12"/>
  <c r="I72" i="12"/>
  <c r="G72" i="12"/>
  <c r="AJ72" i="12" s="1"/>
  <c r="C73" i="12"/>
  <c r="D73" i="11"/>
  <c r="E73" i="11"/>
  <c r="F73" i="11"/>
  <c r="C74" i="11"/>
  <c r="O69" i="10"/>
  <c r="K69" i="10"/>
  <c r="J70" i="10"/>
  <c r="H72" i="15"/>
  <c r="J72" i="15"/>
  <c r="I72" i="15"/>
  <c r="I73" i="15" l="1"/>
  <c r="H73" i="15"/>
  <c r="J73" i="15"/>
  <c r="G73" i="11"/>
  <c r="AJ73" i="11" s="1"/>
  <c r="K70" i="10"/>
  <c r="O70" i="10"/>
  <c r="J71" i="10"/>
  <c r="I73" i="12"/>
  <c r="H73" i="12"/>
  <c r="F73" i="12"/>
  <c r="D73" i="12"/>
  <c r="E73" i="12"/>
  <c r="J73" i="12"/>
  <c r="G73" i="12"/>
  <c r="AJ73" i="12" s="1"/>
  <c r="C74" i="12"/>
  <c r="F75" i="15"/>
  <c r="E75" i="15"/>
  <c r="D75" i="15"/>
  <c r="C76" i="15"/>
  <c r="L69" i="10"/>
  <c r="M69" i="10"/>
  <c r="N69" i="10"/>
  <c r="G74" i="15"/>
  <c r="AJ74" i="15" s="1"/>
  <c r="Q69" i="10"/>
  <c r="R69" i="10"/>
  <c r="P69" i="10"/>
  <c r="F74" i="11"/>
  <c r="D74" i="11"/>
  <c r="E74" i="11"/>
  <c r="C75" i="11"/>
  <c r="G74" i="11" l="1"/>
  <c r="AJ74" i="11" s="1"/>
  <c r="G75" i="15"/>
  <c r="AJ75" i="15" s="1"/>
  <c r="H74" i="15"/>
  <c r="M70" i="10"/>
  <c r="L70" i="10"/>
  <c r="N70" i="10"/>
  <c r="D75" i="11"/>
  <c r="E75" i="11"/>
  <c r="F75" i="11"/>
  <c r="C76" i="11"/>
  <c r="F76" i="15"/>
  <c r="D76" i="15"/>
  <c r="E76" i="15"/>
  <c r="C77" i="15"/>
  <c r="K71" i="10"/>
  <c r="O71" i="10"/>
  <c r="J72" i="10"/>
  <c r="J74" i="15"/>
  <c r="H74" i="12"/>
  <c r="I74" i="12"/>
  <c r="E74" i="12"/>
  <c r="F74" i="12"/>
  <c r="J74" i="12"/>
  <c r="D74" i="12"/>
  <c r="G74" i="12"/>
  <c r="AJ74" i="12" s="1"/>
  <c r="C75" i="12"/>
  <c r="P70" i="10"/>
  <c r="R70" i="10"/>
  <c r="Q70" i="10"/>
  <c r="I74" i="15"/>
  <c r="H75" i="15" l="1"/>
  <c r="J75" i="15"/>
  <c r="G75" i="11"/>
  <c r="AJ75" i="11" s="1"/>
  <c r="I75" i="15"/>
  <c r="G76" i="15"/>
  <c r="AJ76" i="15" s="1"/>
  <c r="L71" i="10"/>
  <c r="M71" i="10"/>
  <c r="N71" i="10"/>
  <c r="H76" i="15"/>
  <c r="K72" i="10"/>
  <c r="O72" i="10"/>
  <c r="J73" i="10"/>
  <c r="R71" i="10"/>
  <c r="Q71" i="10"/>
  <c r="P71" i="10"/>
  <c r="H75" i="12"/>
  <c r="F75" i="12"/>
  <c r="E75" i="12"/>
  <c r="D75" i="12"/>
  <c r="I75" i="12"/>
  <c r="J75" i="12"/>
  <c r="G75" i="12"/>
  <c r="AJ75" i="12" s="1"/>
  <c r="C76" i="12"/>
  <c r="D77" i="15"/>
  <c r="E77" i="15"/>
  <c r="F77" i="15"/>
  <c r="C78" i="15"/>
  <c r="F76" i="11"/>
  <c r="E76" i="11"/>
  <c r="D76" i="11"/>
  <c r="G76" i="11" s="1"/>
  <c r="AJ76" i="11" s="1"/>
  <c r="C77" i="11"/>
  <c r="J76" i="15" l="1"/>
  <c r="I76" i="15"/>
  <c r="K73" i="10"/>
  <c r="O73" i="10"/>
  <c r="J74" i="10"/>
  <c r="F78" i="15"/>
  <c r="E78" i="15"/>
  <c r="D78" i="15"/>
  <c r="C79" i="15"/>
  <c r="I76" i="12"/>
  <c r="D76" i="12"/>
  <c r="E76" i="12"/>
  <c r="J76" i="12"/>
  <c r="H76" i="12"/>
  <c r="F76" i="12"/>
  <c r="G76" i="12"/>
  <c r="AJ76" i="12" s="1"/>
  <c r="C77" i="12"/>
  <c r="R72" i="10"/>
  <c r="P72" i="10"/>
  <c r="Q72" i="10"/>
  <c r="D77" i="11"/>
  <c r="F77" i="11"/>
  <c r="E77" i="11"/>
  <c r="C78" i="11"/>
  <c r="G77" i="15"/>
  <c r="AJ77" i="15" s="1"/>
  <c r="L72" i="10"/>
  <c r="M72" i="10"/>
  <c r="N72" i="10"/>
  <c r="G77" i="11" l="1"/>
  <c r="AJ77" i="11" s="1"/>
  <c r="G78" i="15"/>
  <c r="AJ78" i="15" s="1"/>
  <c r="L73" i="10"/>
  <c r="M73" i="10"/>
  <c r="N73" i="10"/>
  <c r="J77" i="15"/>
  <c r="E78" i="11"/>
  <c r="F78" i="11"/>
  <c r="D78" i="11"/>
  <c r="C79" i="11"/>
  <c r="F77" i="12"/>
  <c r="H77" i="12"/>
  <c r="D77" i="12"/>
  <c r="E77" i="12"/>
  <c r="I77" i="12"/>
  <c r="J77" i="12"/>
  <c r="G77" i="12"/>
  <c r="AJ77" i="12" s="1"/>
  <c r="C78" i="12"/>
  <c r="E79" i="15"/>
  <c r="F79" i="15"/>
  <c r="D79" i="15"/>
  <c r="C80" i="15"/>
  <c r="O74" i="10"/>
  <c r="K74" i="10"/>
  <c r="J75" i="10"/>
  <c r="H77" i="15"/>
  <c r="R73" i="10"/>
  <c r="Q73" i="10"/>
  <c r="P73" i="10"/>
  <c r="I77" i="15"/>
  <c r="G78" i="11" l="1"/>
  <c r="AJ78" i="11" s="1"/>
  <c r="I78" i="15"/>
  <c r="H78" i="15"/>
  <c r="J78" i="15"/>
  <c r="I78" i="12"/>
  <c r="J78" i="12"/>
  <c r="D78" i="12"/>
  <c r="H78" i="12"/>
  <c r="E78" i="12"/>
  <c r="F78" i="12"/>
  <c r="G78" i="12"/>
  <c r="AJ78" i="12" s="1"/>
  <c r="C79" i="12"/>
  <c r="E79" i="11"/>
  <c r="F79" i="11"/>
  <c r="D79" i="11"/>
  <c r="C80" i="11"/>
  <c r="R74" i="10"/>
  <c r="P74" i="10"/>
  <c r="Q74" i="10"/>
  <c r="F80" i="15"/>
  <c r="D80" i="15"/>
  <c r="E80" i="15"/>
  <c r="C81" i="15"/>
  <c r="K75" i="10"/>
  <c r="O75" i="10"/>
  <c r="J76" i="10"/>
  <c r="G79" i="15"/>
  <c r="AJ79" i="15" s="1"/>
  <c r="L74" i="10"/>
  <c r="M74" i="10"/>
  <c r="N74" i="10"/>
  <c r="G79" i="11" l="1"/>
  <c r="AJ79" i="11" s="1"/>
  <c r="G80" i="15"/>
  <c r="AJ80" i="15" s="1"/>
  <c r="Q75" i="10"/>
  <c r="R75" i="10"/>
  <c r="P75" i="10"/>
  <c r="F80" i="11"/>
  <c r="E80" i="11"/>
  <c r="D80" i="11"/>
  <c r="C81" i="11"/>
  <c r="F81" i="15"/>
  <c r="E81" i="15"/>
  <c r="D81" i="15"/>
  <c r="C82" i="15"/>
  <c r="E79" i="12"/>
  <c r="J79" i="12"/>
  <c r="H79" i="12"/>
  <c r="I79" i="12"/>
  <c r="F79" i="12"/>
  <c r="D79" i="12"/>
  <c r="C80" i="12"/>
  <c r="G79" i="12"/>
  <c r="AJ79" i="12" s="1"/>
  <c r="I79" i="15"/>
  <c r="L75" i="10"/>
  <c r="M75" i="10"/>
  <c r="N75" i="10"/>
  <c r="O76" i="10"/>
  <c r="K76" i="10"/>
  <c r="J77" i="10"/>
  <c r="J79" i="15"/>
  <c r="H79" i="15"/>
  <c r="H80" i="15" l="1"/>
  <c r="I80" i="15"/>
  <c r="J80" i="15"/>
  <c r="G81" i="15"/>
  <c r="AJ81" i="15" s="1"/>
  <c r="G80" i="11"/>
  <c r="AJ80" i="11" s="1"/>
  <c r="R76" i="10"/>
  <c r="P76" i="10"/>
  <c r="Q76" i="10"/>
  <c r="O77" i="10"/>
  <c r="K77" i="10"/>
  <c r="J78" i="10"/>
  <c r="H80" i="12"/>
  <c r="J80" i="12"/>
  <c r="E80" i="12"/>
  <c r="F80" i="12"/>
  <c r="I80" i="12"/>
  <c r="D80" i="12"/>
  <c r="G80" i="12"/>
  <c r="AJ80" i="12" s="1"/>
  <c r="C81" i="12"/>
  <c r="L76" i="10"/>
  <c r="N76" i="10"/>
  <c r="M76" i="10"/>
  <c r="D82" i="15"/>
  <c r="F82" i="15"/>
  <c r="E82" i="15"/>
  <c r="C83" i="15"/>
  <c r="F81" i="11"/>
  <c r="D81" i="11"/>
  <c r="E81" i="11"/>
  <c r="C82" i="11"/>
  <c r="H81" i="15" l="1"/>
  <c r="I81" i="15"/>
  <c r="J81" i="15"/>
  <c r="G82" i="15"/>
  <c r="AJ82" i="15" s="1"/>
  <c r="G81" i="11"/>
  <c r="AJ81" i="11" s="1"/>
  <c r="H81" i="12"/>
  <c r="J81" i="12"/>
  <c r="I81" i="12"/>
  <c r="F81" i="12"/>
  <c r="D81" i="12"/>
  <c r="E81" i="12"/>
  <c r="G81" i="12"/>
  <c r="AJ81" i="12" s="1"/>
  <c r="C82" i="12"/>
  <c r="K78" i="10"/>
  <c r="O78" i="10"/>
  <c r="J79" i="10"/>
  <c r="M77" i="10"/>
  <c r="L77" i="10"/>
  <c r="N77" i="10"/>
  <c r="E82" i="11"/>
  <c r="F82" i="11"/>
  <c r="D82" i="11"/>
  <c r="C83" i="11"/>
  <c r="F83" i="15"/>
  <c r="D83" i="15"/>
  <c r="E83" i="15"/>
  <c r="C84" i="15"/>
  <c r="Q77" i="10"/>
  <c r="P77" i="10"/>
  <c r="R77" i="10"/>
  <c r="H82" i="15" l="1"/>
  <c r="G82" i="11"/>
  <c r="AJ82" i="11" s="1"/>
  <c r="J82" i="15"/>
  <c r="I82" i="15"/>
  <c r="F83" i="11"/>
  <c r="D83" i="11"/>
  <c r="E83" i="11"/>
  <c r="C84" i="11"/>
  <c r="G83" i="15"/>
  <c r="AJ83" i="15" s="1"/>
  <c r="M78" i="10"/>
  <c r="N78" i="10"/>
  <c r="L78" i="10"/>
  <c r="E82" i="12"/>
  <c r="F82" i="12"/>
  <c r="D82" i="12"/>
  <c r="I82" i="12"/>
  <c r="J82" i="12"/>
  <c r="H82" i="12"/>
  <c r="G82" i="12"/>
  <c r="AJ82" i="12" s="1"/>
  <c r="C83" i="12"/>
  <c r="D84" i="15"/>
  <c r="F84" i="15"/>
  <c r="E84" i="15"/>
  <c r="C85" i="15"/>
  <c r="K79" i="10"/>
  <c r="O79" i="10"/>
  <c r="J80" i="10"/>
  <c r="Q78" i="10"/>
  <c r="R78" i="10"/>
  <c r="P78" i="10"/>
  <c r="G83" i="11" l="1"/>
  <c r="AJ83" i="11" s="1"/>
  <c r="G84" i="15"/>
  <c r="AJ84" i="15" s="1"/>
  <c r="E85" i="15"/>
  <c r="F85" i="15"/>
  <c r="D85" i="15"/>
  <c r="C86" i="15"/>
  <c r="H84" i="15"/>
  <c r="I83" i="12"/>
  <c r="J83" i="12"/>
  <c r="D83" i="12"/>
  <c r="H83" i="12"/>
  <c r="E83" i="12"/>
  <c r="F83" i="12"/>
  <c r="G83" i="12"/>
  <c r="AJ83" i="12" s="1"/>
  <c r="C84" i="12"/>
  <c r="E84" i="11"/>
  <c r="D84" i="11"/>
  <c r="F84" i="11"/>
  <c r="C85" i="11"/>
  <c r="J83" i="15"/>
  <c r="H83" i="15"/>
  <c r="O80" i="10"/>
  <c r="K80" i="10"/>
  <c r="J81" i="10"/>
  <c r="P79" i="10"/>
  <c r="Q79" i="10"/>
  <c r="R79" i="10"/>
  <c r="M79" i="10"/>
  <c r="L79" i="10"/>
  <c r="N79" i="10"/>
  <c r="I83" i="15"/>
  <c r="G84" i="11" l="1"/>
  <c r="AJ84" i="11" s="1"/>
  <c r="I84" i="15"/>
  <c r="J84" i="15"/>
  <c r="R80" i="10"/>
  <c r="P80" i="10"/>
  <c r="Q80" i="10"/>
  <c r="H84" i="12"/>
  <c r="J84" i="12"/>
  <c r="F84" i="12"/>
  <c r="D84" i="12"/>
  <c r="E84" i="12"/>
  <c r="I84" i="12"/>
  <c r="G84" i="12"/>
  <c r="AJ84" i="12" s="1"/>
  <c r="C85" i="12"/>
  <c r="G85" i="15"/>
  <c r="AJ85" i="15" s="1"/>
  <c r="M80" i="10"/>
  <c r="L80" i="10"/>
  <c r="N80" i="10"/>
  <c r="F85" i="11"/>
  <c r="D85" i="11"/>
  <c r="E85" i="11"/>
  <c r="C86" i="11"/>
  <c r="K81" i="10"/>
  <c r="O81" i="10"/>
  <c r="J82" i="10"/>
  <c r="D86" i="15"/>
  <c r="E86" i="15"/>
  <c r="F86" i="15"/>
  <c r="C87" i="15"/>
  <c r="I85" i="15" l="1"/>
  <c r="G85" i="11"/>
  <c r="AJ85" i="11" s="1"/>
  <c r="G86" i="15"/>
  <c r="AJ86" i="15" s="1"/>
  <c r="J85" i="15"/>
  <c r="N81" i="10"/>
  <c r="L81" i="10"/>
  <c r="M81" i="10"/>
  <c r="F86" i="11"/>
  <c r="E86" i="11"/>
  <c r="D86" i="11"/>
  <c r="C87" i="11"/>
  <c r="H85" i="15"/>
  <c r="Q81" i="10"/>
  <c r="R81" i="10"/>
  <c r="P81" i="10"/>
  <c r="E87" i="15"/>
  <c r="F87" i="15"/>
  <c r="D87" i="15"/>
  <c r="C88" i="15"/>
  <c r="O82" i="10"/>
  <c r="K82" i="10"/>
  <c r="J83" i="10"/>
  <c r="J85" i="12"/>
  <c r="F85" i="12"/>
  <c r="H85" i="12"/>
  <c r="I85" i="12"/>
  <c r="D85" i="12"/>
  <c r="E85" i="12"/>
  <c r="G85" i="12"/>
  <c r="AJ85" i="12" s="1"/>
  <c r="C86" i="12"/>
  <c r="G86" i="11" l="1"/>
  <c r="AJ86" i="11" s="1"/>
  <c r="J86" i="15"/>
  <c r="G87" i="15"/>
  <c r="AJ87" i="15" s="1"/>
  <c r="H86" i="15"/>
  <c r="I86" i="15"/>
  <c r="R82" i="10"/>
  <c r="Q82" i="10"/>
  <c r="P82" i="10"/>
  <c r="E86" i="12"/>
  <c r="F86" i="12"/>
  <c r="D86" i="12"/>
  <c r="I86" i="12"/>
  <c r="J86" i="12"/>
  <c r="H86" i="12"/>
  <c r="G86" i="12"/>
  <c r="AJ86" i="12" s="1"/>
  <c r="C87" i="12"/>
  <c r="O83" i="10"/>
  <c r="K83" i="10"/>
  <c r="J84" i="10"/>
  <c r="M82" i="10"/>
  <c r="L82" i="10"/>
  <c r="N82" i="10"/>
  <c r="F88" i="15"/>
  <c r="E88" i="15"/>
  <c r="D88" i="15"/>
  <c r="C89" i="15"/>
  <c r="F87" i="11"/>
  <c r="D87" i="11"/>
  <c r="E87" i="11"/>
  <c r="C88" i="11"/>
  <c r="H87" i="15" l="1"/>
  <c r="I87" i="15"/>
  <c r="J87" i="15"/>
  <c r="G88" i="15"/>
  <c r="AJ88" i="15" s="1"/>
  <c r="G87" i="11"/>
  <c r="AJ87" i="11" s="1"/>
  <c r="M83" i="10"/>
  <c r="L83" i="10"/>
  <c r="N83" i="10"/>
  <c r="E89" i="15"/>
  <c r="F89" i="15"/>
  <c r="D89" i="15"/>
  <c r="C90" i="15"/>
  <c r="P83" i="10"/>
  <c r="R83" i="10"/>
  <c r="Q83" i="10"/>
  <c r="H87" i="12"/>
  <c r="E87" i="12"/>
  <c r="F87" i="12"/>
  <c r="D87" i="12"/>
  <c r="I87" i="12"/>
  <c r="J87" i="12"/>
  <c r="G87" i="12"/>
  <c r="AJ87" i="12" s="1"/>
  <c r="C88" i="12"/>
  <c r="D88" i="11"/>
  <c r="F88" i="11"/>
  <c r="E88" i="11"/>
  <c r="C89" i="11"/>
  <c r="K84" i="10"/>
  <c r="O84" i="10"/>
  <c r="J85" i="10"/>
  <c r="H88" i="15" l="1"/>
  <c r="J88" i="15"/>
  <c r="G89" i="15"/>
  <c r="AJ89" i="15" s="1"/>
  <c r="I88" i="15"/>
  <c r="G88" i="11"/>
  <c r="AJ88" i="11" s="1"/>
  <c r="R84" i="10"/>
  <c r="Q84" i="10"/>
  <c r="P84" i="10"/>
  <c r="M84" i="10"/>
  <c r="L84" i="10"/>
  <c r="N84" i="10"/>
  <c r="D90" i="15"/>
  <c r="E90" i="15"/>
  <c r="F90" i="15"/>
  <c r="C91" i="15"/>
  <c r="F89" i="11"/>
  <c r="E89" i="11"/>
  <c r="D89" i="11"/>
  <c r="G89" i="11" s="1"/>
  <c r="AJ89" i="11" s="1"/>
  <c r="C90" i="11"/>
  <c r="O85" i="10"/>
  <c r="K85" i="10"/>
  <c r="J86" i="10"/>
  <c r="H88" i="12"/>
  <c r="F88" i="12"/>
  <c r="D88" i="12"/>
  <c r="J88" i="12"/>
  <c r="E88" i="12"/>
  <c r="I88" i="12"/>
  <c r="G88" i="12"/>
  <c r="AJ88" i="12" s="1"/>
  <c r="C89" i="12"/>
  <c r="H89" i="15" l="1"/>
  <c r="I89" i="15"/>
  <c r="J89" i="15"/>
  <c r="G90" i="15"/>
  <c r="AJ90" i="15" s="1"/>
  <c r="M85" i="10"/>
  <c r="N85" i="10"/>
  <c r="L85" i="10"/>
  <c r="R85" i="10"/>
  <c r="Q85" i="10"/>
  <c r="P85" i="10"/>
  <c r="F90" i="11"/>
  <c r="E90" i="11"/>
  <c r="D90" i="11"/>
  <c r="C91" i="11"/>
  <c r="F89" i="12"/>
  <c r="J89" i="12"/>
  <c r="H89" i="12"/>
  <c r="D89" i="12"/>
  <c r="I89" i="12"/>
  <c r="E89" i="12"/>
  <c r="G89" i="12"/>
  <c r="AJ89" i="12" s="1"/>
  <c r="C90" i="12"/>
  <c r="O86" i="10"/>
  <c r="K86" i="10"/>
  <c r="J87" i="10"/>
  <c r="E91" i="15"/>
  <c r="D91" i="15"/>
  <c r="F91" i="15"/>
  <c r="C92" i="15"/>
  <c r="I90" i="15" l="1"/>
  <c r="J90" i="15"/>
  <c r="H90" i="15"/>
  <c r="G90" i="11"/>
  <c r="AJ90" i="11" s="1"/>
  <c r="L86" i="10"/>
  <c r="M86" i="10"/>
  <c r="N86" i="10"/>
  <c r="P86" i="10"/>
  <c r="R86" i="10"/>
  <c r="Q86" i="10"/>
  <c r="D92" i="15"/>
  <c r="F92" i="15"/>
  <c r="E92" i="15"/>
  <c r="C93" i="15"/>
  <c r="G91" i="15"/>
  <c r="AJ91" i="15" s="1"/>
  <c r="J90" i="12"/>
  <c r="I90" i="12"/>
  <c r="D90" i="12"/>
  <c r="E90" i="12"/>
  <c r="F90" i="12"/>
  <c r="H90" i="12"/>
  <c r="G90" i="12"/>
  <c r="AJ90" i="12" s="1"/>
  <c r="C91" i="12"/>
  <c r="F91" i="11"/>
  <c r="D91" i="11"/>
  <c r="G91" i="11" s="1"/>
  <c r="AJ91" i="11" s="1"/>
  <c r="E91" i="11"/>
  <c r="C92" i="11"/>
  <c r="O87" i="10"/>
  <c r="K87" i="10"/>
  <c r="J88" i="10"/>
  <c r="K88" i="10" l="1"/>
  <c r="O88" i="10"/>
  <c r="J89" i="10"/>
  <c r="E91" i="12"/>
  <c r="F91" i="12"/>
  <c r="H91" i="12"/>
  <c r="D91" i="12"/>
  <c r="J91" i="12"/>
  <c r="I91" i="12"/>
  <c r="G91" i="12"/>
  <c r="AJ91" i="12" s="1"/>
  <c r="C92" i="12"/>
  <c r="M87" i="10"/>
  <c r="N87" i="10"/>
  <c r="L87" i="10"/>
  <c r="D93" i="15"/>
  <c r="F93" i="15"/>
  <c r="E93" i="15"/>
  <c r="C94" i="15"/>
  <c r="Q87" i="10"/>
  <c r="R87" i="10"/>
  <c r="P87" i="10"/>
  <c r="G92" i="15"/>
  <c r="AJ92" i="15" s="1"/>
  <c r="D92" i="11"/>
  <c r="E92" i="11"/>
  <c r="F92" i="11"/>
  <c r="C93" i="11"/>
  <c r="I91" i="15"/>
  <c r="J91" i="15"/>
  <c r="H91" i="15"/>
  <c r="G92" i="11" l="1"/>
  <c r="AJ92" i="11" s="1"/>
  <c r="I92" i="15"/>
  <c r="D93" i="11"/>
  <c r="F93" i="11"/>
  <c r="E93" i="11"/>
  <c r="C94" i="11"/>
  <c r="G93" i="15"/>
  <c r="AJ93" i="15" s="1"/>
  <c r="N88" i="10"/>
  <c r="M88" i="10"/>
  <c r="L88" i="10"/>
  <c r="K89" i="10"/>
  <c r="O89" i="10"/>
  <c r="J90" i="10"/>
  <c r="H92" i="15"/>
  <c r="D92" i="12"/>
  <c r="J92" i="12"/>
  <c r="H92" i="12"/>
  <c r="I92" i="12"/>
  <c r="E92" i="12"/>
  <c r="F92" i="12"/>
  <c r="G92" i="12"/>
  <c r="AJ92" i="12" s="1"/>
  <c r="C93" i="12"/>
  <c r="F94" i="15"/>
  <c r="D94" i="15"/>
  <c r="E94" i="15"/>
  <c r="C95" i="15"/>
  <c r="R88" i="10"/>
  <c r="Q88" i="10"/>
  <c r="P88" i="10"/>
  <c r="J92" i="15"/>
  <c r="G93" i="11" l="1"/>
  <c r="AJ93" i="11" s="1"/>
  <c r="L89" i="10"/>
  <c r="M89" i="10"/>
  <c r="N89" i="10"/>
  <c r="D95" i="15"/>
  <c r="E95" i="15"/>
  <c r="F95" i="15"/>
  <c r="C96" i="15"/>
  <c r="F93" i="12"/>
  <c r="J93" i="12"/>
  <c r="E93" i="12"/>
  <c r="D93" i="12"/>
  <c r="I93" i="12"/>
  <c r="H93" i="12"/>
  <c r="G93" i="12"/>
  <c r="AJ93" i="12" s="1"/>
  <c r="C94" i="12"/>
  <c r="E94" i="11"/>
  <c r="F94" i="11"/>
  <c r="D94" i="11"/>
  <c r="C95" i="11"/>
  <c r="K90" i="10"/>
  <c r="O90" i="10"/>
  <c r="J91" i="10"/>
  <c r="J93" i="15"/>
  <c r="G94" i="15"/>
  <c r="AJ94" i="15" s="1"/>
  <c r="R89" i="10"/>
  <c r="Q89" i="10"/>
  <c r="P89" i="10"/>
  <c r="I93" i="15"/>
  <c r="H93" i="15"/>
  <c r="G95" i="15" l="1"/>
  <c r="AJ95" i="15" s="1"/>
  <c r="G94" i="11"/>
  <c r="AJ94" i="11" s="1"/>
  <c r="H95" i="15"/>
  <c r="J94" i="15"/>
  <c r="I94" i="15"/>
  <c r="N90" i="10"/>
  <c r="M90" i="10"/>
  <c r="L90" i="10"/>
  <c r="E95" i="11"/>
  <c r="D95" i="11"/>
  <c r="F95" i="11"/>
  <c r="C96" i="11"/>
  <c r="O91" i="10"/>
  <c r="K91" i="10"/>
  <c r="J92" i="10"/>
  <c r="D94" i="12"/>
  <c r="J94" i="12"/>
  <c r="E94" i="12"/>
  <c r="I94" i="12"/>
  <c r="H94" i="12"/>
  <c r="F94" i="12"/>
  <c r="G94" i="12"/>
  <c r="AJ94" i="12" s="1"/>
  <c r="C95" i="12"/>
  <c r="D96" i="15"/>
  <c r="F96" i="15"/>
  <c r="E96" i="15"/>
  <c r="C97" i="15"/>
  <c r="P90" i="10"/>
  <c r="R90" i="10"/>
  <c r="Q90" i="10"/>
  <c r="H94" i="15"/>
  <c r="G95" i="11" l="1"/>
  <c r="AJ95" i="11" s="1"/>
  <c r="I95" i="15"/>
  <c r="J95" i="15"/>
  <c r="G96" i="15"/>
  <c r="AJ96" i="15" s="1"/>
  <c r="N91" i="10"/>
  <c r="L91" i="10"/>
  <c r="M91" i="10"/>
  <c r="H96" i="15"/>
  <c r="F97" i="15"/>
  <c r="E97" i="15"/>
  <c r="D97" i="15"/>
  <c r="C98" i="15"/>
  <c r="H95" i="12"/>
  <c r="D95" i="12"/>
  <c r="F95" i="12"/>
  <c r="J95" i="12"/>
  <c r="E95" i="12"/>
  <c r="I95" i="12"/>
  <c r="G95" i="12"/>
  <c r="AJ95" i="12" s="1"/>
  <c r="C96" i="12"/>
  <c r="K92" i="10"/>
  <c r="O92" i="10"/>
  <c r="J93" i="10"/>
  <c r="P91" i="10"/>
  <c r="R91" i="10"/>
  <c r="Q91" i="10"/>
  <c r="F96" i="11"/>
  <c r="G96" i="11" s="1"/>
  <c r="AJ96" i="11" s="1"/>
  <c r="D96" i="11"/>
  <c r="E96" i="11"/>
  <c r="C97" i="11"/>
  <c r="J96" i="15" l="1"/>
  <c r="I96" i="15"/>
  <c r="E97" i="11"/>
  <c r="D97" i="11"/>
  <c r="F97" i="11"/>
  <c r="C98" i="11"/>
  <c r="O93" i="10"/>
  <c r="K93" i="10"/>
  <c r="J94" i="10"/>
  <c r="G97" i="15"/>
  <c r="AJ97" i="15" s="1"/>
  <c r="R92" i="10"/>
  <c r="P92" i="10"/>
  <c r="Q92" i="10"/>
  <c r="L92" i="10"/>
  <c r="M92" i="10"/>
  <c r="N92" i="10"/>
  <c r="D96" i="12"/>
  <c r="F96" i="12"/>
  <c r="H96" i="12"/>
  <c r="E96" i="12"/>
  <c r="I96" i="12"/>
  <c r="J96" i="12"/>
  <c r="G96" i="12"/>
  <c r="AJ96" i="12" s="1"/>
  <c r="C97" i="12"/>
  <c r="D98" i="15"/>
  <c r="E98" i="15"/>
  <c r="F98" i="15"/>
  <c r="C99" i="15"/>
  <c r="G97" i="11" l="1"/>
  <c r="AJ97" i="11" s="1"/>
  <c r="G98" i="15"/>
  <c r="AJ98" i="15" s="1"/>
  <c r="D98" i="11"/>
  <c r="E98" i="11"/>
  <c r="F98" i="11"/>
  <c r="C99" i="11"/>
  <c r="K94" i="10"/>
  <c r="O94" i="10"/>
  <c r="J95" i="10"/>
  <c r="J97" i="15"/>
  <c r="E99" i="15"/>
  <c r="D99" i="15"/>
  <c r="F99" i="15"/>
  <c r="C100" i="15"/>
  <c r="M93" i="10"/>
  <c r="N93" i="10"/>
  <c r="L93" i="10"/>
  <c r="I97" i="15"/>
  <c r="H97" i="12"/>
  <c r="F97" i="12"/>
  <c r="J97" i="12"/>
  <c r="I97" i="12"/>
  <c r="E97" i="12"/>
  <c r="D97" i="12"/>
  <c r="G97" i="12"/>
  <c r="AJ97" i="12" s="1"/>
  <c r="C98" i="12"/>
  <c r="R93" i="10"/>
  <c r="Q93" i="10"/>
  <c r="P93" i="10"/>
  <c r="H97" i="15"/>
  <c r="J98" i="15" l="1"/>
  <c r="I98" i="15"/>
  <c r="H98" i="15"/>
  <c r="G98" i="11"/>
  <c r="AJ98" i="11" s="1"/>
  <c r="R94" i="10"/>
  <c r="Q94" i="10"/>
  <c r="P94" i="10"/>
  <c r="G99" i="15"/>
  <c r="AJ99" i="15" s="1"/>
  <c r="J98" i="12"/>
  <c r="E98" i="12"/>
  <c r="I98" i="12"/>
  <c r="H98" i="12"/>
  <c r="D98" i="12"/>
  <c r="F98" i="12"/>
  <c r="G98" i="12"/>
  <c r="AJ98" i="12" s="1"/>
  <c r="C99" i="12"/>
  <c r="D100" i="15"/>
  <c r="F100" i="15"/>
  <c r="E100" i="15"/>
  <c r="C101" i="15"/>
  <c r="L94" i="10"/>
  <c r="N94" i="10"/>
  <c r="M94" i="10"/>
  <c r="F99" i="11"/>
  <c r="E99" i="11"/>
  <c r="D99" i="11"/>
  <c r="C100" i="11"/>
  <c r="K95" i="10"/>
  <c r="O95" i="10"/>
  <c r="J96" i="10"/>
  <c r="G99" i="11" l="1"/>
  <c r="AJ99" i="11" s="1"/>
  <c r="D100" i="11"/>
  <c r="F100" i="11"/>
  <c r="E100" i="11"/>
  <c r="C101" i="11"/>
  <c r="G100" i="15"/>
  <c r="AJ100" i="15" s="1"/>
  <c r="F99" i="12"/>
  <c r="J99" i="12"/>
  <c r="E99" i="12"/>
  <c r="H99" i="12"/>
  <c r="D99" i="12"/>
  <c r="I99" i="12"/>
  <c r="G99" i="12"/>
  <c r="AJ99" i="12" s="1"/>
  <c r="C100" i="12"/>
  <c r="J99" i="15"/>
  <c r="I99" i="15"/>
  <c r="N95" i="10"/>
  <c r="L95" i="10"/>
  <c r="M95" i="10"/>
  <c r="O96" i="10"/>
  <c r="K96" i="10"/>
  <c r="J97" i="10"/>
  <c r="D101" i="15"/>
  <c r="F101" i="15"/>
  <c r="E101" i="15"/>
  <c r="C102" i="15"/>
  <c r="R95" i="10"/>
  <c r="Q95" i="10"/>
  <c r="P95" i="10"/>
  <c r="H99" i="15"/>
  <c r="G100" i="11" l="1"/>
  <c r="AJ100" i="11" s="1"/>
  <c r="N96" i="10"/>
  <c r="M96" i="10"/>
  <c r="L96" i="10"/>
  <c r="D101" i="11"/>
  <c r="E101" i="11"/>
  <c r="F101" i="11"/>
  <c r="C102" i="11"/>
  <c r="R96" i="10"/>
  <c r="P96" i="10"/>
  <c r="Q96" i="10"/>
  <c r="H100" i="15"/>
  <c r="J100" i="15"/>
  <c r="G101" i="15"/>
  <c r="AJ101" i="15" s="1"/>
  <c r="D102" i="15"/>
  <c r="F102" i="15"/>
  <c r="E102" i="15"/>
  <c r="C103" i="15"/>
  <c r="O97" i="10"/>
  <c r="K97" i="10"/>
  <c r="J98" i="10"/>
  <c r="F100" i="12"/>
  <c r="J100" i="12"/>
  <c r="I100" i="12"/>
  <c r="H100" i="12"/>
  <c r="D100" i="12"/>
  <c r="E100" i="12"/>
  <c r="G100" i="12"/>
  <c r="AJ100" i="12" s="1"/>
  <c r="C101" i="12"/>
  <c r="I100" i="15"/>
  <c r="G101" i="11" l="1"/>
  <c r="AJ101" i="11" s="1"/>
  <c r="N97" i="10"/>
  <c r="L97" i="10"/>
  <c r="M97" i="10"/>
  <c r="J101" i="12"/>
  <c r="H101" i="12"/>
  <c r="E101" i="12"/>
  <c r="F101" i="12"/>
  <c r="I101" i="12"/>
  <c r="D101" i="12"/>
  <c r="G101" i="12"/>
  <c r="AJ101" i="12" s="1"/>
  <c r="C102" i="12"/>
  <c r="K98" i="10"/>
  <c r="O98" i="10"/>
  <c r="J99" i="10"/>
  <c r="G102" i="15"/>
  <c r="AJ102" i="15" s="1"/>
  <c r="J101" i="15"/>
  <c r="H101" i="15"/>
  <c r="E102" i="11"/>
  <c r="D102" i="11"/>
  <c r="F102" i="11"/>
  <c r="C103" i="11"/>
  <c r="R97" i="10"/>
  <c r="P97" i="10"/>
  <c r="Q97" i="10"/>
  <c r="E103" i="15"/>
  <c r="F103" i="15"/>
  <c r="D103" i="15"/>
  <c r="C104" i="15"/>
  <c r="I101" i="15"/>
  <c r="G103" i="15" l="1"/>
  <c r="AJ103" i="15" s="1"/>
  <c r="G102" i="11"/>
  <c r="AJ102" i="11" s="1"/>
  <c r="P98" i="10"/>
  <c r="Q98" i="10"/>
  <c r="R98" i="10"/>
  <c r="D104" i="15"/>
  <c r="F104" i="15"/>
  <c r="E104" i="15"/>
  <c r="C105" i="15"/>
  <c r="M98" i="10"/>
  <c r="N98" i="10"/>
  <c r="L98" i="10"/>
  <c r="J102" i="15"/>
  <c r="E102" i="12"/>
  <c r="J102" i="12"/>
  <c r="I102" i="12"/>
  <c r="D102" i="12"/>
  <c r="H102" i="12"/>
  <c r="F102" i="12"/>
  <c r="G102" i="12"/>
  <c r="AJ102" i="12" s="1"/>
  <c r="C103" i="12"/>
  <c r="I102" i="15"/>
  <c r="D103" i="11"/>
  <c r="F103" i="11"/>
  <c r="E103" i="11"/>
  <c r="C104" i="11"/>
  <c r="K99" i="10"/>
  <c r="O99" i="10"/>
  <c r="J100" i="10"/>
  <c r="H102" i="15"/>
  <c r="H103" i="15" l="1"/>
  <c r="I103" i="15"/>
  <c r="J103" i="15"/>
  <c r="G103" i="11"/>
  <c r="AJ103" i="11" s="1"/>
  <c r="N99" i="10"/>
  <c r="M99" i="10"/>
  <c r="L99" i="10"/>
  <c r="G104" i="15"/>
  <c r="AJ104" i="15" s="1"/>
  <c r="E104" i="11"/>
  <c r="F104" i="11"/>
  <c r="D104" i="11"/>
  <c r="C105" i="11"/>
  <c r="O100" i="10"/>
  <c r="K100" i="10"/>
  <c r="J101" i="10"/>
  <c r="P99" i="10"/>
  <c r="Q99" i="10"/>
  <c r="R99" i="10"/>
  <c r="I103" i="12"/>
  <c r="E103" i="12"/>
  <c r="H103" i="12"/>
  <c r="D103" i="12"/>
  <c r="J103" i="12"/>
  <c r="F103" i="12"/>
  <c r="G103" i="12"/>
  <c r="AJ103" i="12" s="1"/>
  <c r="C104" i="12"/>
  <c r="D105" i="15"/>
  <c r="F105" i="15"/>
  <c r="E105" i="15"/>
  <c r="C106" i="15"/>
  <c r="G104" i="11" l="1"/>
  <c r="AJ104" i="11" s="1"/>
  <c r="G105" i="15"/>
  <c r="AJ105" i="15" s="1"/>
  <c r="O101" i="10"/>
  <c r="K101" i="10"/>
  <c r="J102" i="10"/>
  <c r="F105" i="11"/>
  <c r="E105" i="11"/>
  <c r="D105" i="11"/>
  <c r="C106" i="11"/>
  <c r="I104" i="15"/>
  <c r="D106" i="15"/>
  <c r="E106" i="15"/>
  <c r="F106" i="15"/>
  <c r="C107" i="15"/>
  <c r="J104" i="12"/>
  <c r="F104" i="12"/>
  <c r="D104" i="12"/>
  <c r="E104" i="12"/>
  <c r="I104" i="12"/>
  <c r="H104" i="12"/>
  <c r="G104" i="12"/>
  <c r="AJ104" i="12" s="1"/>
  <c r="C105" i="12"/>
  <c r="N100" i="10"/>
  <c r="M100" i="10"/>
  <c r="L100" i="10"/>
  <c r="H104" i="15"/>
  <c r="R100" i="10"/>
  <c r="Q100" i="10"/>
  <c r="P100" i="10"/>
  <c r="J104" i="15"/>
  <c r="G105" i="11" l="1"/>
  <c r="AJ105" i="11" s="1"/>
  <c r="I105" i="15"/>
  <c r="J105" i="15"/>
  <c r="G106" i="15"/>
  <c r="AJ106" i="15" s="1"/>
  <c r="D106" i="11"/>
  <c r="E106" i="11"/>
  <c r="F106" i="11"/>
  <c r="C107" i="11"/>
  <c r="K102" i="10"/>
  <c r="O102" i="10"/>
  <c r="J103" i="10"/>
  <c r="H105" i="15"/>
  <c r="M101" i="10"/>
  <c r="N101" i="10"/>
  <c r="L101" i="10"/>
  <c r="D105" i="12"/>
  <c r="E105" i="12"/>
  <c r="F105" i="12"/>
  <c r="I105" i="12"/>
  <c r="J105" i="12"/>
  <c r="H105" i="12"/>
  <c r="G105" i="12"/>
  <c r="AJ105" i="12" s="1"/>
  <c r="C106" i="12"/>
  <c r="E107" i="15"/>
  <c r="F107" i="15"/>
  <c r="D107" i="15"/>
  <c r="C108" i="15"/>
  <c r="Q101" i="10"/>
  <c r="P101" i="10"/>
  <c r="R101" i="10"/>
  <c r="G106" i="11" l="1"/>
  <c r="AJ106" i="11" s="1"/>
  <c r="G107" i="15"/>
  <c r="AJ107" i="15" s="1"/>
  <c r="E106" i="12"/>
  <c r="I106" i="12"/>
  <c r="F106" i="12"/>
  <c r="J106" i="12"/>
  <c r="H106" i="12"/>
  <c r="D106" i="12"/>
  <c r="G106" i="12"/>
  <c r="AJ106" i="12" s="1"/>
  <c r="C107" i="12"/>
  <c r="O103" i="10"/>
  <c r="K103" i="10"/>
  <c r="J104" i="10"/>
  <c r="R102" i="10"/>
  <c r="P102" i="10"/>
  <c r="Q102" i="10"/>
  <c r="I106" i="15"/>
  <c r="E108" i="15"/>
  <c r="D108" i="15"/>
  <c r="F108" i="15"/>
  <c r="C109" i="15"/>
  <c r="L102" i="10"/>
  <c r="M102" i="10"/>
  <c r="N102" i="10"/>
  <c r="J106" i="15"/>
  <c r="F107" i="11"/>
  <c r="D107" i="11"/>
  <c r="E107" i="11"/>
  <c r="C108" i="11"/>
  <c r="H106" i="15"/>
  <c r="H107" i="15" l="1"/>
  <c r="I107" i="15"/>
  <c r="J107" i="15"/>
  <c r="G108" i="15"/>
  <c r="AJ108" i="15" s="1"/>
  <c r="G107" i="11"/>
  <c r="AJ107" i="11" s="1"/>
  <c r="N103" i="10"/>
  <c r="L103" i="10"/>
  <c r="M103" i="10"/>
  <c r="D108" i="11"/>
  <c r="F108" i="11"/>
  <c r="E108" i="11"/>
  <c r="C109" i="11"/>
  <c r="H108" i="15"/>
  <c r="P103" i="10"/>
  <c r="Q103" i="10"/>
  <c r="R103" i="10"/>
  <c r="F109" i="15"/>
  <c r="E109" i="15"/>
  <c r="D109" i="15"/>
  <c r="C110" i="15"/>
  <c r="E107" i="12"/>
  <c r="D107" i="12"/>
  <c r="I107" i="12"/>
  <c r="F107" i="12"/>
  <c r="J107" i="12"/>
  <c r="H107" i="12"/>
  <c r="G107" i="12"/>
  <c r="AJ107" i="12" s="1"/>
  <c r="C108" i="12"/>
  <c r="O104" i="10"/>
  <c r="K104" i="10"/>
  <c r="J105" i="10"/>
  <c r="J108" i="15" l="1"/>
  <c r="I108" i="15"/>
  <c r="G108" i="11"/>
  <c r="AJ108" i="11" s="1"/>
  <c r="N104" i="10"/>
  <c r="L104" i="10"/>
  <c r="M104" i="10"/>
  <c r="Q104" i="10"/>
  <c r="P104" i="10"/>
  <c r="R104" i="10"/>
  <c r="I108" i="12"/>
  <c r="D108" i="12"/>
  <c r="E108" i="12"/>
  <c r="F108" i="12"/>
  <c r="J108" i="12"/>
  <c r="H108" i="12"/>
  <c r="G108" i="12"/>
  <c r="AJ108" i="12" s="1"/>
  <c r="C109" i="12"/>
  <c r="E110" i="15"/>
  <c r="F110" i="15"/>
  <c r="D110" i="15"/>
  <c r="C111" i="15"/>
  <c r="K105" i="10"/>
  <c r="O105" i="10"/>
  <c r="J106" i="10"/>
  <c r="G109" i="15"/>
  <c r="AJ109" i="15" s="1"/>
  <c r="D109" i="11"/>
  <c r="F109" i="11"/>
  <c r="E109" i="11"/>
  <c r="C110" i="11"/>
  <c r="G109" i="11" l="1"/>
  <c r="AJ109" i="11" s="1"/>
  <c r="P105" i="10"/>
  <c r="R105" i="10"/>
  <c r="Q105" i="10"/>
  <c r="O106" i="10"/>
  <c r="K106" i="10"/>
  <c r="J107" i="10"/>
  <c r="G110" i="15"/>
  <c r="AJ110" i="15" s="1"/>
  <c r="I109" i="15"/>
  <c r="H109" i="15"/>
  <c r="D110" i="11"/>
  <c r="E110" i="11"/>
  <c r="F110" i="11"/>
  <c r="C111" i="11"/>
  <c r="L105" i="10"/>
  <c r="N105" i="10"/>
  <c r="M105" i="10"/>
  <c r="E111" i="15"/>
  <c r="D111" i="15"/>
  <c r="F111" i="15"/>
  <c r="C112" i="15"/>
  <c r="I109" i="12"/>
  <c r="H109" i="12"/>
  <c r="D109" i="12"/>
  <c r="F109" i="12"/>
  <c r="J109" i="12"/>
  <c r="E109" i="12"/>
  <c r="G109" i="12"/>
  <c r="AJ109" i="12" s="1"/>
  <c r="C110" i="12"/>
  <c r="J109" i="15"/>
  <c r="G110" i="11" l="1"/>
  <c r="AJ110" i="11" s="1"/>
  <c r="H110" i="15"/>
  <c r="L106" i="10"/>
  <c r="N106" i="10"/>
  <c r="M106" i="10"/>
  <c r="F110" i="12"/>
  <c r="I110" i="12"/>
  <c r="E110" i="12"/>
  <c r="H110" i="12"/>
  <c r="D110" i="12"/>
  <c r="J110" i="12"/>
  <c r="G110" i="12"/>
  <c r="AJ110" i="12" s="1"/>
  <c r="C111" i="12"/>
  <c r="F112" i="15"/>
  <c r="D112" i="15"/>
  <c r="E112" i="15"/>
  <c r="C113" i="15"/>
  <c r="G111" i="15"/>
  <c r="AJ111" i="15" s="1"/>
  <c r="R106" i="10"/>
  <c r="Q106" i="10"/>
  <c r="P106" i="10"/>
  <c r="I110" i="15"/>
  <c r="E111" i="11"/>
  <c r="D111" i="11"/>
  <c r="F111" i="11"/>
  <c r="C112" i="11"/>
  <c r="K107" i="10"/>
  <c r="O107" i="10"/>
  <c r="J108" i="10"/>
  <c r="J110" i="15"/>
  <c r="G111" i="11" l="1"/>
  <c r="AJ111" i="11" s="1"/>
  <c r="G112" i="15"/>
  <c r="AJ112" i="15" s="1"/>
  <c r="I111" i="15"/>
  <c r="R107" i="10"/>
  <c r="Q107" i="10"/>
  <c r="P107" i="10"/>
  <c r="E113" i="15"/>
  <c r="D113" i="15"/>
  <c r="F113" i="15"/>
  <c r="C114" i="15"/>
  <c r="H112" i="15"/>
  <c r="E111" i="12"/>
  <c r="F111" i="12"/>
  <c r="J111" i="12"/>
  <c r="I111" i="12"/>
  <c r="D111" i="12"/>
  <c r="H111" i="12"/>
  <c r="G111" i="12"/>
  <c r="AJ111" i="12" s="1"/>
  <c r="C112" i="12"/>
  <c r="H111" i="15"/>
  <c r="D112" i="11"/>
  <c r="G112" i="11" s="1"/>
  <c r="AJ112" i="11" s="1"/>
  <c r="F112" i="11"/>
  <c r="E112" i="11"/>
  <c r="C113" i="11"/>
  <c r="K108" i="10"/>
  <c r="O108" i="10"/>
  <c r="J109" i="10"/>
  <c r="L107" i="10"/>
  <c r="M107" i="10"/>
  <c r="N107" i="10"/>
  <c r="J111" i="15"/>
  <c r="J112" i="15" l="1"/>
  <c r="I112" i="15"/>
  <c r="N108" i="10"/>
  <c r="L108" i="10"/>
  <c r="M108" i="10"/>
  <c r="E114" i="15"/>
  <c r="D114" i="15"/>
  <c r="F114" i="15"/>
  <c r="C115" i="15"/>
  <c r="F113" i="11"/>
  <c r="E113" i="11"/>
  <c r="D113" i="11"/>
  <c r="G113" i="11" s="1"/>
  <c r="AJ113" i="11" s="1"/>
  <c r="C114" i="11"/>
  <c r="G113" i="15"/>
  <c r="AJ113" i="15" s="1"/>
  <c r="O109" i="10"/>
  <c r="K109" i="10"/>
  <c r="J110" i="10"/>
  <c r="Q108" i="10"/>
  <c r="R108" i="10"/>
  <c r="P108" i="10"/>
  <c r="I112" i="12"/>
  <c r="D112" i="12"/>
  <c r="H112" i="12"/>
  <c r="J112" i="12"/>
  <c r="E112" i="12"/>
  <c r="F112" i="12"/>
  <c r="G112" i="12"/>
  <c r="AJ112" i="12" s="1"/>
  <c r="C113" i="12"/>
  <c r="G114" i="15" l="1"/>
  <c r="AJ114" i="15" s="1"/>
  <c r="I113" i="15"/>
  <c r="R109" i="10"/>
  <c r="P109" i="10"/>
  <c r="Q109" i="10"/>
  <c r="K110" i="10"/>
  <c r="O110" i="10"/>
  <c r="J111" i="10"/>
  <c r="E114" i="11"/>
  <c r="D114" i="11"/>
  <c r="F114" i="11"/>
  <c r="C115" i="11"/>
  <c r="J113" i="12"/>
  <c r="D113" i="12"/>
  <c r="H113" i="12"/>
  <c r="E113" i="12"/>
  <c r="F113" i="12"/>
  <c r="I113" i="12"/>
  <c r="G113" i="12"/>
  <c r="AJ113" i="12" s="1"/>
  <c r="C114" i="12"/>
  <c r="N109" i="10"/>
  <c r="L109" i="10"/>
  <c r="M109" i="10"/>
  <c r="F115" i="15"/>
  <c r="D115" i="15"/>
  <c r="E115" i="15"/>
  <c r="C116" i="15"/>
  <c r="H113" i="15"/>
  <c r="J113" i="15"/>
  <c r="G114" i="11" l="1"/>
  <c r="AJ114" i="11" s="1"/>
  <c r="H114" i="15"/>
  <c r="I114" i="15"/>
  <c r="J114" i="15"/>
  <c r="D115" i="11"/>
  <c r="F115" i="11"/>
  <c r="E115" i="11"/>
  <c r="C116" i="11"/>
  <c r="E116" i="15"/>
  <c r="D116" i="15"/>
  <c r="F116" i="15"/>
  <c r="C117" i="15"/>
  <c r="G115" i="15"/>
  <c r="AJ115" i="15" s="1"/>
  <c r="R110" i="10"/>
  <c r="P110" i="10"/>
  <c r="Q110" i="10"/>
  <c r="N110" i="10"/>
  <c r="L110" i="10"/>
  <c r="M110" i="10"/>
  <c r="H114" i="12"/>
  <c r="J114" i="12"/>
  <c r="D114" i="12"/>
  <c r="F114" i="12"/>
  <c r="E114" i="12"/>
  <c r="I114" i="12"/>
  <c r="G114" i="12"/>
  <c r="AJ114" i="12" s="1"/>
  <c r="C115" i="12"/>
  <c r="O111" i="10"/>
  <c r="K111" i="10"/>
  <c r="J112" i="10"/>
  <c r="G116" i="15" l="1"/>
  <c r="AJ116" i="15" s="1"/>
  <c r="G115" i="11"/>
  <c r="AJ115" i="11" s="1"/>
  <c r="P111" i="10"/>
  <c r="R111" i="10"/>
  <c r="Q111" i="10"/>
  <c r="D117" i="15"/>
  <c r="F117" i="15"/>
  <c r="E117" i="15"/>
  <c r="C118" i="15"/>
  <c r="H116" i="15"/>
  <c r="E116" i="11"/>
  <c r="D116" i="11"/>
  <c r="F116" i="11"/>
  <c r="C117" i="11"/>
  <c r="J115" i="15"/>
  <c r="H115" i="15"/>
  <c r="H115" i="12"/>
  <c r="I115" i="12"/>
  <c r="E115" i="12"/>
  <c r="F115" i="12"/>
  <c r="D115" i="12"/>
  <c r="J115" i="12"/>
  <c r="G115" i="12"/>
  <c r="AJ115" i="12" s="1"/>
  <c r="C116" i="12"/>
  <c r="O112" i="10"/>
  <c r="K112" i="10"/>
  <c r="J113" i="10"/>
  <c r="M111" i="10"/>
  <c r="L111" i="10"/>
  <c r="N111" i="10"/>
  <c r="I115" i="15"/>
  <c r="I116" i="15" l="1"/>
  <c r="J116" i="15"/>
  <c r="G116" i="11"/>
  <c r="AJ116" i="11" s="1"/>
  <c r="E116" i="12"/>
  <c r="J116" i="12"/>
  <c r="H116" i="12"/>
  <c r="I116" i="12"/>
  <c r="D116" i="12"/>
  <c r="F116" i="12"/>
  <c r="G116" i="12"/>
  <c r="AJ116" i="12" s="1"/>
  <c r="C117" i="12"/>
  <c r="F118" i="15"/>
  <c r="D118" i="15"/>
  <c r="E118" i="15"/>
  <c r="C119" i="15"/>
  <c r="M112" i="10"/>
  <c r="N112" i="10"/>
  <c r="L112" i="10"/>
  <c r="E117" i="11"/>
  <c r="F117" i="11"/>
  <c r="D117" i="11"/>
  <c r="C118" i="11"/>
  <c r="P112" i="10"/>
  <c r="Q112" i="10"/>
  <c r="R112" i="10"/>
  <c r="O113" i="10"/>
  <c r="K113" i="10"/>
  <c r="J114" i="10"/>
  <c r="G117" i="15"/>
  <c r="AJ117" i="15" s="1"/>
  <c r="G117" i="11" l="1"/>
  <c r="AJ117" i="11" s="1"/>
  <c r="P113" i="10"/>
  <c r="Q113" i="10"/>
  <c r="R113" i="10"/>
  <c r="D118" i="11"/>
  <c r="F118" i="11"/>
  <c r="E118" i="11"/>
  <c r="C119" i="11"/>
  <c r="E119" i="15"/>
  <c r="D119" i="15"/>
  <c r="F119" i="15"/>
  <c r="C120" i="15"/>
  <c r="F117" i="12"/>
  <c r="H117" i="12"/>
  <c r="J117" i="12"/>
  <c r="I117" i="12"/>
  <c r="E117" i="12"/>
  <c r="D117" i="12"/>
  <c r="G117" i="12"/>
  <c r="AJ117" i="12" s="1"/>
  <c r="C118" i="12"/>
  <c r="I117" i="15"/>
  <c r="J117" i="15"/>
  <c r="L113" i="10"/>
  <c r="M113" i="10"/>
  <c r="N113" i="10"/>
  <c r="G118" i="15"/>
  <c r="AJ118" i="15" s="1"/>
  <c r="O114" i="10"/>
  <c r="K114" i="10"/>
  <c r="J115" i="10"/>
  <c r="H117" i="15"/>
  <c r="G118" i="11" l="1"/>
  <c r="AJ118" i="11" s="1"/>
  <c r="K115" i="10"/>
  <c r="O115" i="10"/>
  <c r="J116" i="10"/>
  <c r="E119" i="11"/>
  <c r="F119" i="11"/>
  <c r="D119" i="11"/>
  <c r="C120" i="11"/>
  <c r="J118" i="15"/>
  <c r="M114" i="10"/>
  <c r="L114" i="10"/>
  <c r="N114" i="10"/>
  <c r="H118" i="12"/>
  <c r="I118" i="12"/>
  <c r="F118" i="12"/>
  <c r="J118" i="12"/>
  <c r="E118" i="12"/>
  <c r="D118" i="12"/>
  <c r="G118" i="12"/>
  <c r="AJ118" i="12" s="1"/>
  <c r="C119" i="12"/>
  <c r="D120" i="15"/>
  <c r="E120" i="15"/>
  <c r="F120" i="15"/>
  <c r="C121" i="15"/>
  <c r="P114" i="10"/>
  <c r="Q114" i="10"/>
  <c r="R114" i="10"/>
  <c r="G119" i="15"/>
  <c r="AJ119" i="15" s="1"/>
  <c r="H118" i="15"/>
  <c r="I118" i="15"/>
  <c r="G119" i="11" l="1"/>
  <c r="AJ119" i="11" s="1"/>
  <c r="L115" i="10"/>
  <c r="N115" i="10"/>
  <c r="M115" i="10"/>
  <c r="G120" i="15"/>
  <c r="AJ120" i="15" s="1"/>
  <c r="F121" i="15"/>
  <c r="D121" i="15"/>
  <c r="E121" i="15"/>
  <c r="C122" i="15"/>
  <c r="J119" i="12"/>
  <c r="H119" i="12"/>
  <c r="I119" i="12"/>
  <c r="E119" i="12"/>
  <c r="D119" i="12"/>
  <c r="F119" i="12"/>
  <c r="G119" i="12"/>
  <c r="AJ119" i="12" s="1"/>
  <c r="C120" i="12"/>
  <c r="D120" i="11"/>
  <c r="F120" i="11"/>
  <c r="E120" i="11"/>
  <c r="C121" i="11"/>
  <c r="H119" i="15"/>
  <c r="K116" i="10"/>
  <c r="O116" i="10"/>
  <c r="J117" i="10"/>
  <c r="J119" i="15"/>
  <c r="P115" i="10"/>
  <c r="R115" i="10"/>
  <c r="Q115" i="10"/>
  <c r="I119" i="15"/>
  <c r="G120" i="11" l="1"/>
  <c r="AJ120" i="11" s="1"/>
  <c r="I120" i="15"/>
  <c r="J120" i="15"/>
  <c r="L116" i="10"/>
  <c r="M116" i="10"/>
  <c r="N116" i="10"/>
  <c r="G121" i="15"/>
  <c r="AJ121" i="15" s="1"/>
  <c r="K117" i="10"/>
  <c r="O117" i="10"/>
  <c r="J118" i="10"/>
  <c r="F121" i="11"/>
  <c r="D121" i="11"/>
  <c r="E121" i="11"/>
  <c r="C122" i="11"/>
  <c r="Q116" i="10"/>
  <c r="P116" i="10"/>
  <c r="R116" i="10"/>
  <c r="I120" i="12"/>
  <c r="D120" i="12"/>
  <c r="H120" i="12"/>
  <c r="E120" i="12"/>
  <c r="J120" i="12"/>
  <c r="F120" i="12"/>
  <c r="G120" i="12"/>
  <c r="AJ120" i="12" s="1"/>
  <c r="C121" i="12"/>
  <c r="F122" i="15"/>
  <c r="E122" i="15"/>
  <c r="D122" i="15"/>
  <c r="C123" i="15"/>
  <c r="H120" i="15"/>
  <c r="G121" i="11" l="1"/>
  <c r="AJ121" i="11" s="1"/>
  <c r="N117" i="10"/>
  <c r="L117" i="10"/>
  <c r="M117" i="10"/>
  <c r="F122" i="11"/>
  <c r="E122" i="11"/>
  <c r="D122" i="11"/>
  <c r="C123" i="11"/>
  <c r="I121" i="15"/>
  <c r="I121" i="12"/>
  <c r="D121" i="12"/>
  <c r="F121" i="12"/>
  <c r="H121" i="12"/>
  <c r="J121" i="12"/>
  <c r="E121" i="12"/>
  <c r="G121" i="12"/>
  <c r="AJ121" i="12" s="1"/>
  <c r="C122" i="12"/>
  <c r="K118" i="10"/>
  <c r="O118" i="10"/>
  <c r="J119" i="10"/>
  <c r="J121" i="15"/>
  <c r="E123" i="15"/>
  <c r="F123" i="15"/>
  <c r="D123" i="15"/>
  <c r="C124" i="15"/>
  <c r="G122" i="15"/>
  <c r="AJ122" i="15" s="1"/>
  <c r="R117" i="10"/>
  <c r="P117" i="10"/>
  <c r="Q117" i="10"/>
  <c r="H121" i="15"/>
  <c r="G122" i="11" l="1"/>
  <c r="AJ122" i="11" s="1"/>
  <c r="N118" i="10"/>
  <c r="L118" i="10"/>
  <c r="M118" i="10"/>
  <c r="F124" i="15"/>
  <c r="D124" i="15"/>
  <c r="E124" i="15"/>
  <c r="C125" i="15"/>
  <c r="J122" i="12"/>
  <c r="F122" i="12"/>
  <c r="I122" i="12"/>
  <c r="H122" i="12"/>
  <c r="D122" i="12"/>
  <c r="E122" i="12"/>
  <c r="G122" i="12"/>
  <c r="AJ122" i="12" s="1"/>
  <c r="C123" i="12"/>
  <c r="O119" i="10"/>
  <c r="K119" i="10"/>
  <c r="J120" i="10"/>
  <c r="D123" i="11"/>
  <c r="E123" i="11"/>
  <c r="F123" i="11"/>
  <c r="C124" i="11"/>
  <c r="J122" i="15"/>
  <c r="R118" i="10"/>
  <c r="P118" i="10"/>
  <c r="Q118" i="10"/>
  <c r="I122" i="15"/>
  <c r="G123" i="15"/>
  <c r="AJ123" i="15" s="1"/>
  <c r="H122" i="15"/>
  <c r="G124" i="15" l="1"/>
  <c r="AJ124" i="15" s="1"/>
  <c r="G123" i="11"/>
  <c r="AJ123" i="11" s="1"/>
  <c r="Q119" i="10"/>
  <c r="R119" i="10"/>
  <c r="P119" i="10"/>
  <c r="H123" i="15"/>
  <c r="I123" i="15"/>
  <c r="M119" i="10"/>
  <c r="L119" i="10"/>
  <c r="N119" i="10"/>
  <c r="E124" i="11"/>
  <c r="D124" i="11"/>
  <c r="F124" i="11"/>
  <c r="C125" i="11"/>
  <c r="J123" i="12"/>
  <c r="E123" i="12"/>
  <c r="D123" i="12"/>
  <c r="I123" i="12"/>
  <c r="F123" i="12"/>
  <c r="H123" i="12"/>
  <c r="G123" i="12"/>
  <c r="AJ123" i="12" s="1"/>
  <c r="C124" i="12"/>
  <c r="F125" i="15"/>
  <c r="E125" i="15"/>
  <c r="D125" i="15"/>
  <c r="C126" i="15"/>
  <c r="K120" i="10"/>
  <c r="O120" i="10"/>
  <c r="J121" i="10"/>
  <c r="J123" i="15"/>
  <c r="H124" i="15" l="1"/>
  <c r="G125" i="15"/>
  <c r="AJ125" i="15" s="1"/>
  <c r="I124" i="15"/>
  <c r="J124" i="15"/>
  <c r="G124" i="11"/>
  <c r="AJ124" i="11" s="1"/>
  <c r="I125" i="15"/>
  <c r="Q120" i="10"/>
  <c r="R120" i="10"/>
  <c r="P120" i="10"/>
  <c r="L120" i="10"/>
  <c r="N120" i="10"/>
  <c r="M120" i="10"/>
  <c r="F126" i="15"/>
  <c r="E126" i="15"/>
  <c r="D126" i="15"/>
  <c r="C127" i="15"/>
  <c r="H125" i="15"/>
  <c r="D124" i="12"/>
  <c r="J124" i="12"/>
  <c r="F124" i="12"/>
  <c r="I124" i="12"/>
  <c r="E124" i="12"/>
  <c r="H124" i="12"/>
  <c r="G124" i="12"/>
  <c r="AJ124" i="12" s="1"/>
  <c r="C125" i="12"/>
  <c r="F125" i="11"/>
  <c r="D125" i="11"/>
  <c r="G125" i="11" s="1"/>
  <c r="AJ125" i="11" s="1"/>
  <c r="E125" i="11"/>
  <c r="C126" i="11"/>
  <c r="K121" i="10"/>
  <c r="O121" i="10"/>
  <c r="J122" i="10"/>
  <c r="J125" i="15" l="1"/>
  <c r="M121" i="10"/>
  <c r="L121" i="10"/>
  <c r="N121" i="10"/>
  <c r="G126" i="15"/>
  <c r="AJ126" i="15" s="1"/>
  <c r="E126" i="11"/>
  <c r="D126" i="11"/>
  <c r="F126" i="11"/>
  <c r="C127" i="11"/>
  <c r="O122" i="10"/>
  <c r="K122" i="10"/>
  <c r="J123" i="10"/>
  <c r="D125" i="12"/>
  <c r="F125" i="12"/>
  <c r="I125" i="12"/>
  <c r="J125" i="12"/>
  <c r="E125" i="12"/>
  <c r="H125" i="12"/>
  <c r="G125" i="12"/>
  <c r="AJ125" i="12" s="1"/>
  <c r="C126" i="12"/>
  <c r="P121" i="10"/>
  <c r="Q121" i="10"/>
  <c r="R121" i="10"/>
  <c r="E127" i="15"/>
  <c r="F127" i="15"/>
  <c r="D127" i="15"/>
  <c r="C128" i="15"/>
  <c r="I126" i="15" l="1"/>
  <c r="G126" i="11"/>
  <c r="AJ126" i="11" s="1"/>
  <c r="G127" i="15"/>
  <c r="AJ127" i="15" s="1"/>
  <c r="J126" i="15"/>
  <c r="P122" i="10"/>
  <c r="Q122" i="10"/>
  <c r="R122" i="10"/>
  <c r="F127" i="11"/>
  <c r="D127" i="11"/>
  <c r="E127" i="11"/>
  <c r="C128" i="11"/>
  <c r="F126" i="12"/>
  <c r="J126" i="12"/>
  <c r="H126" i="12"/>
  <c r="D126" i="12"/>
  <c r="E126" i="12"/>
  <c r="I126" i="12"/>
  <c r="G126" i="12"/>
  <c r="AJ126" i="12" s="1"/>
  <c r="C127" i="12"/>
  <c r="K123" i="10"/>
  <c r="O123" i="10"/>
  <c r="J124" i="10"/>
  <c r="H126" i="15"/>
  <c r="D128" i="15"/>
  <c r="E128" i="15"/>
  <c r="F128" i="15"/>
  <c r="C129" i="15"/>
  <c r="N122" i="10"/>
  <c r="L122" i="10"/>
  <c r="M122" i="10"/>
  <c r="H127" i="15" l="1"/>
  <c r="I127" i="15"/>
  <c r="J127" i="15"/>
  <c r="G127" i="11"/>
  <c r="AJ127" i="11" s="1"/>
  <c r="L123" i="10"/>
  <c r="M123" i="10"/>
  <c r="N123" i="10"/>
  <c r="F129" i="15"/>
  <c r="D129" i="15"/>
  <c r="E129" i="15"/>
  <c r="C130" i="15"/>
  <c r="D127" i="12"/>
  <c r="J127" i="12"/>
  <c r="H127" i="12"/>
  <c r="I127" i="12"/>
  <c r="E127" i="12"/>
  <c r="F127" i="12"/>
  <c r="G127" i="12"/>
  <c r="AJ127" i="12" s="1"/>
  <c r="C128" i="12"/>
  <c r="E128" i="11"/>
  <c r="F128" i="11"/>
  <c r="D128" i="11"/>
  <c r="C129" i="11"/>
  <c r="G128" i="15"/>
  <c r="AJ128" i="15" s="1"/>
  <c r="K124" i="10"/>
  <c r="O124" i="10"/>
  <c r="J125" i="10"/>
  <c r="Q123" i="10"/>
  <c r="R123" i="10"/>
  <c r="P123" i="10"/>
  <c r="G128" i="11" l="1"/>
  <c r="AJ128" i="11" s="1"/>
  <c r="O125" i="10"/>
  <c r="K125" i="10"/>
  <c r="J126" i="10"/>
  <c r="F129" i="11"/>
  <c r="E129" i="11"/>
  <c r="D129" i="11"/>
  <c r="C130" i="11"/>
  <c r="J128" i="15"/>
  <c r="H128" i="15"/>
  <c r="P124" i="10"/>
  <c r="Q124" i="10"/>
  <c r="R124" i="10"/>
  <c r="J128" i="12"/>
  <c r="H128" i="12"/>
  <c r="F128" i="12"/>
  <c r="I128" i="12"/>
  <c r="E128" i="12"/>
  <c r="D128" i="12"/>
  <c r="G128" i="12"/>
  <c r="AJ128" i="12" s="1"/>
  <c r="C129" i="12"/>
  <c r="D130" i="15"/>
  <c r="E130" i="15"/>
  <c r="F130" i="15"/>
  <c r="C131" i="15"/>
  <c r="N124" i="10"/>
  <c r="M124" i="10"/>
  <c r="L124" i="10"/>
  <c r="G129" i="15"/>
  <c r="AJ129" i="15" s="1"/>
  <c r="I128" i="15"/>
  <c r="G129" i="11" l="1"/>
  <c r="AJ129" i="11" s="1"/>
  <c r="G130" i="15"/>
  <c r="AJ130" i="15" s="1"/>
  <c r="F131" i="15"/>
  <c r="E131" i="15"/>
  <c r="D131" i="15"/>
  <c r="C132" i="15"/>
  <c r="E129" i="12"/>
  <c r="J129" i="12"/>
  <c r="I129" i="12"/>
  <c r="F129" i="12"/>
  <c r="H129" i="12"/>
  <c r="D129" i="12"/>
  <c r="G129" i="12"/>
  <c r="AJ129" i="12" s="1"/>
  <c r="C130" i="12"/>
  <c r="R125" i="10"/>
  <c r="P125" i="10"/>
  <c r="Q125" i="10"/>
  <c r="H130" i="15"/>
  <c r="D130" i="11"/>
  <c r="F130" i="11"/>
  <c r="E130" i="11"/>
  <c r="C131" i="11"/>
  <c r="H129" i="15"/>
  <c r="O126" i="10"/>
  <c r="K126" i="10"/>
  <c r="J127" i="10"/>
  <c r="I129" i="15"/>
  <c r="M125" i="10"/>
  <c r="N125" i="10"/>
  <c r="L125" i="10"/>
  <c r="J129" i="15"/>
  <c r="J130" i="15" l="1"/>
  <c r="G130" i="11"/>
  <c r="AJ130" i="11" s="1"/>
  <c r="G131" i="15"/>
  <c r="AJ131" i="15" s="1"/>
  <c r="I130" i="15"/>
  <c r="O127" i="10"/>
  <c r="K127" i="10"/>
  <c r="J128" i="10"/>
  <c r="E131" i="11"/>
  <c r="F131" i="11"/>
  <c r="D131" i="11"/>
  <c r="C132" i="11"/>
  <c r="H131" i="15"/>
  <c r="M126" i="10"/>
  <c r="N126" i="10"/>
  <c r="L126" i="10"/>
  <c r="J130" i="12"/>
  <c r="H130" i="12"/>
  <c r="E130" i="12"/>
  <c r="I130" i="12"/>
  <c r="F130" i="12"/>
  <c r="D130" i="12"/>
  <c r="G130" i="12"/>
  <c r="AJ130" i="12" s="1"/>
  <c r="C131" i="12"/>
  <c r="F132" i="15"/>
  <c r="E132" i="15"/>
  <c r="D132" i="15"/>
  <c r="C133" i="15"/>
  <c r="R126" i="10"/>
  <c r="Q126" i="10"/>
  <c r="P126" i="10"/>
  <c r="G131" i="11" l="1"/>
  <c r="AJ131" i="11" s="1"/>
  <c r="J131" i="15"/>
  <c r="I131" i="15"/>
  <c r="F133" i="15"/>
  <c r="E133" i="15"/>
  <c r="D133" i="15"/>
  <c r="C134" i="15"/>
  <c r="E131" i="12"/>
  <c r="J131" i="12"/>
  <c r="F131" i="12"/>
  <c r="H131" i="12"/>
  <c r="I131" i="12"/>
  <c r="D131" i="12"/>
  <c r="G131" i="12"/>
  <c r="AJ131" i="12" s="1"/>
  <c r="C132" i="12"/>
  <c r="D132" i="11"/>
  <c r="E132" i="11"/>
  <c r="F132" i="11"/>
  <c r="C133" i="11"/>
  <c r="O128" i="10"/>
  <c r="K128" i="10"/>
  <c r="J129" i="10"/>
  <c r="G132" i="15"/>
  <c r="AJ132" i="15" s="1"/>
  <c r="N127" i="10"/>
  <c r="M127" i="10"/>
  <c r="L127" i="10"/>
  <c r="P127" i="10"/>
  <c r="R127" i="10"/>
  <c r="Q127" i="10"/>
  <c r="G132" i="11" l="1"/>
  <c r="AJ132" i="11" s="1"/>
  <c r="K129" i="10"/>
  <c r="O129" i="10"/>
  <c r="J130" i="10"/>
  <c r="F132" i="12"/>
  <c r="E132" i="12"/>
  <c r="H132" i="12"/>
  <c r="I132" i="12"/>
  <c r="J132" i="12"/>
  <c r="D132" i="12"/>
  <c r="G132" i="12"/>
  <c r="AJ132" i="12" s="1"/>
  <c r="C133" i="12"/>
  <c r="D134" i="15"/>
  <c r="E134" i="15"/>
  <c r="F134" i="15"/>
  <c r="C135" i="15"/>
  <c r="L128" i="10"/>
  <c r="M128" i="10"/>
  <c r="N128" i="10"/>
  <c r="G133" i="15"/>
  <c r="AJ133" i="15" s="1"/>
  <c r="Q128" i="10"/>
  <c r="R128" i="10"/>
  <c r="P128" i="10"/>
  <c r="E133" i="11"/>
  <c r="D133" i="11"/>
  <c r="F133" i="11"/>
  <c r="C134" i="11"/>
  <c r="I132" i="15"/>
  <c r="J132" i="15"/>
  <c r="H132" i="15"/>
  <c r="G134" i="15" l="1"/>
  <c r="AJ134" i="15" s="1"/>
  <c r="G133" i="11"/>
  <c r="AJ133" i="11" s="1"/>
  <c r="N129" i="10"/>
  <c r="M129" i="10"/>
  <c r="L129" i="10"/>
  <c r="J133" i="15"/>
  <c r="F134" i="11"/>
  <c r="E134" i="11"/>
  <c r="D134" i="11"/>
  <c r="C135" i="11"/>
  <c r="K130" i="10"/>
  <c r="O130" i="10"/>
  <c r="J131" i="10"/>
  <c r="I133" i="15"/>
  <c r="I135" i="15"/>
  <c r="J135" i="15"/>
  <c r="E135" i="15"/>
  <c r="D135" i="15"/>
  <c r="H135" i="15"/>
  <c r="F135" i="15"/>
  <c r="G135" i="15"/>
  <c r="AJ135" i="15" s="1"/>
  <c r="C136" i="15"/>
  <c r="H134" i="15"/>
  <c r="E133" i="12"/>
  <c r="F133" i="12"/>
  <c r="J133" i="12"/>
  <c r="D133" i="12"/>
  <c r="I133" i="12"/>
  <c r="H133" i="12"/>
  <c r="G133" i="12"/>
  <c r="AJ133" i="12" s="1"/>
  <c r="C134" i="12"/>
  <c r="Q129" i="10"/>
  <c r="R129" i="10"/>
  <c r="P129" i="10"/>
  <c r="H133" i="15"/>
  <c r="I134" i="15" l="1"/>
  <c r="G134" i="11"/>
  <c r="AJ134" i="11" s="1"/>
  <c r="J134" i="15"/>
  <c r="E134" i="12"/>
  <c r="F134" i="12"/>
  <c r="J134" i="12"/>
  <c r="I134" i="12"/>
  <c r="H134" i="12"/>
  <c r="D134" i="12"/>
  <c r="G134" i="12"/>
  <c r="AJ134" i="12" s="1"/>
  <c r="C135" i="12"/>
  <c r="M130" i="10"/>
  <c r="L130" i="10"/>
  <c r="N130" i="10"/>
  <c r="H136" i="15"/>
  <c r="D136" i="15"/>
  <c r="E136" i="15"/>
  <c r="F136" i="15"/>
  <c r="I136" i="15"/>
  <c r="J136" i="15"/>
  <c r="G136" i="15"/>
  <c r="AJ136" i="15" s="1"/>
  <c r="C137" i="15"/>
  <c r="E135" i="11"/>
  <c r="D135" i="11"/>
  <c r="F135" i="11"/>
  <c r="C136" i="11"/>
  <c r="K131" i="10"/>
  <c r="O131" i="10"/>
  <c r="J132" i="10"/>
  <c r="R130" i="10"/>
  <c r="Q130" i="10"/>
  <c r="P130" i="10"/>
  <c r="G135" i="11" l="1"/>
  <c r="AJ135" i="11" s="1"/>
  <c r="E135" i="12"/>
  <c r="H135" i="12"/>
  <c r="F135" i="12"/>
  <c r="D135" i="12"/>
  <c r="J135" i="12"/>
  <c r="I135" i="12"/>
  <c r="G135" i="12"/>
  <c r="AJ135" i="12" s="1"/>
  <c r="C136" i="12"/>
  <c r="Q131" i="10"/>
  <c r="P131" i="10"/>
  <c r="R131" i="10"/>
  <c r="N131" i="10"/>
  <c r="M131" i="10"/>
  <c r="L131" i="10"/>
  <c r="D136" i="11"/>
  <c r="E136" i="11"/>
  <c r="F136" i="11"/>
  <c r="C137" i="11"/>
  <c r="K132" i="10"/>
  <c r="O132" i="10"/>
  <c r="J133" i="10"/>
  <c r="I137" i="15"/>
  <c r="D137" i="15"/>
  <c r="E137" i="15"/>
  <c r="H137" i="15"/>
  <c r="J137" i="15"/>
  <c r="F137" i="15"/>
  <c r="G137" i="15"/>
  <c r="AJ137" i="15" s="1"/>
  <c r="C138" i="15"/>
  <c r="G136" i="11" l="1"/>
  <c r="AJ136" i="11" s="1"/>
  <c r="J136" i="12"/>
  <c r="H136" i="12"/>
  <c r="I136" i="12"/>
  <c r="F136" i="12"/>
  <c r="D136" i="12"/>
  <c r="E136" i="12"/>
  <c r="G136" i="12"/>
  <c r="AJ136" i="12" s="1"/>
  <c r="C137" i="12"/>
  <c r="E137" i="11"/>
  <c r="F137" i="11"/>
  <c r="D137" i="11"/>
  <c r="C138" i="11"/>
  <c r="H138" i="15"/>
  <c r="F138" i="15"/>
  <c r="J138" i="15"/>
  <c r="I138" i="15"/>
  <c r="D138" i="15"/>
  <c r="E138" i="15"/>
  <c r="G138" i="15"/>
  <c r="AJ138" i="15" s="1"/>
  <c r="C139" i="15"/>
  <c r="K133" i="10"/>
  <c r="O133" i="10"/>
  <c r="J134" i="10"/>
  <c r="M132" i="10"/>
  <c r="N132" i="10"/>
  <c r="L132" i="10"/>
  <c r="R132" i="10"/>
  <c r="P132" i="10"/>
  <c r="Q132" i="10"/>
  <c r="G137" i="11" l="1"/>
  <c r="AJ137" i="11" s="1"/>
  <c r="F138" i="11"/>
  <c r="D138" i="11"/>
  <c r="E138" i="11"/>
  <c r="C139" i="11"/>
  <c r="F137" i="12"/>
  <c r="D137" i="12"/>
  <c r="J137" i="12"/>
  <c r="H137" i="12"/>
  <c r="E137" i="12"/>
  <c r="I137" i="12"/>
  <c r="G137" i="12"/>
  <c r="AJ137" i="12" s="1"/>
  <c r="C138" i="12"/>
  <c r="L133" i="10"/>
  <c r="M133" i="10"/>
  <c r="N133" i="10"/>
  <c r="O134" i="10"/>
  <c r="K134" i="10"/>
  <c r="J135" i="10"/>
  <c r="P133" i="10"/>
  <c r="Q133" i="10"/>
  <c r="R133" i="10"/>
  <c r="I139" i="15"/>
  <c r="J139" i="15"/>
  <c r="D139" i="15"/>
  <c r="F139" i="15"/>
  <c r="H139" i="15"/>
  <c r="E139" i="15"/>
  <c r="G139" i="15"/>
  <c r="AJ139" i="15" s="1"/>
  <c r="C140" i="15"/>
  <c r="G138" i="11" l="1"/>
  <c r="AJ138" i="11" s="1"/>
  <c r="H140" i="15"/>
  <c r="D140" i="15"/>
  <c r="I140" i="15"/>
  <c r="E140" i="15"/>
  <c r="F140" i="15"/>
  <c r="J140" i="15"/>
  <c r="G140" i="15"/>
  <c r="AJ140" i="15" s="1"/>
  <c r="C141" i="15"/>
  <c r="N134" i="10"/>
  <c r="M134" i="10"/>
  <c r="L134" i="10"/>
  <c r="P134" i="10"/>
  <c r="R134" i="10"/>
  <c r="Q134" i="10"/>
  <c r="J138" i="12"/>
  <c r="I138" i="12"/>
  <c r="D138" i="12"/>
  <c r="F138" i="12"/>
  <c r="H138" i="12"/>
  <c r="E138" i="12"/>
  <c r="G138" i="12"/>
  <c r="AJ138" i="12" s="1"/>
  <c r="C139" i="12"/>
  <c r="E139" i="11"/>
  <c r="D139" i="11"/>
  <c r="F139" i="11"/>
  <c r="C140" i="11"/>
  <c r="O135" i="10"/>
  <c r="K135" i="10"/>
  <c r="J136" i="10"/>
  <c r="G139" i="11" l="1"/>
  <c r="AJ139" i="11" s="1"/>
  <c r="I141" i="15"/>
  <c r="H141" i="15"/>
  <c r="D141" i="15"/>
  <c r="E141" i="15"/>
  <c r="F141" i="15"/>
  <c r="J141" i="15"/>
  <c r="G141" i="15"/>
  <c r="AJ141" i="15" s="1"/>
  <c r="C142" i="15"/>
  <c r="Q135" i="10"/>
  <c r="P135" i="10"/>
  <c r="R135" i="10"/>
  <c r="D140" i="11"/>
  <c r="E140" i="11"/>
  <c r="F140" i="11"/>
  <c r="C141" i="11"/>
  <c r="O136" i="10"/>
  <c r="K136" i="10"/>
  <c r="J137" i="10"/>
  <c r="H139" i="12"/>
  <c r="D139" i="12"/>
  <c r="J139" i="12"/>
  <c r="I139" i="12"/>
  <c r="F139" i="12"/>
  <c r="E139" i="12"/>
  <c r="G139" i="12"/>
  <c r="AJ139" i="12" s="1"/>
  <c r="C140" i="12"/>
  <c r="N135" i="10"/>
  <c r="L135" i="10"/>
  <c r="M135" i="10"/>
  <c r="G140" i="11" l="1"/>
  <c r="AJ140" i="11" s="1"/>
  <c r="J142" i="15"/>
  <c r="F142" i="15"/>
  <c r="H142" i="15"/>
  <c r="E142" i="15"/>
  <c r="D142" i="15"/>
  <c r="I142" i="15"/>
  <c r="G142" i="15"/>
  <c r="AJ142" i="15" s="1"/>
  <c r="C143" i="15"/>
  <c r="L136" i="10"/>
  <c r="M136" i="10"/>
  <c r="N136" i="10"/>
  <c r="R136" i="10"/>
  <c r="P136" i="10"/>
  <c r="Q136" i="10"/>
  <c r="F141" i="11"/>
  <c r="D141" i="11"/>
  <c r="E141" i="11"/>
  <c r="C142" i="11"/>
  <c r="H140" i="12"/>
  <c r="F140" i="12"/>
  <c r="D140" i="12"/>
  <c r="J140" i="12"/>
  <c r="I140" i="12"/>
  <c r="E140" i="12"/>
  <c r="G140" i="12"/>
  <c r="AJ140" i="12" s="1"/>
  <c r="C141" i="12"/>
  <c r="O137" i="10"/>
  <c r="K137" i="10"/>
  <c r="J138" i="10"/>
  <c r="G141" i="11" l="1"/>
  <c r="AJ141" i="11" s="1"/>
  <c r="L137" i="10"/>
  <c r="N137" i="10"/>
  <c r="M137" i="10"/>
  <c r="P137" i="10"/>
  <c r="Q137" i="10"/>
  <c r="R137" i="10"/>
  <c r="F143" i="15"/>
  <c r="H143" i="15"/>
  <c r="I143" i="15"/>
  <c r="D143" i="15"/>
  <c r="J143" i="15"/>
  <c r="E143" i="15"/>
  <c r="G143" i="15"/>
  <c r="AJ143" i="15" s="1"/>
  <c r="C144" i="15"/>
  <c r="D141" i="12"/>
  <c r="I141" i="12"/>
  <c r="J141" i="12"/>
  <c r="H141" i="12"/>
  <c r="E141" i="12"/>
  <c r="F141" i="12"/>
  <c r="G141" i="12"/>
  <c r="AJ141" i="12" s="1"/>
  <c r="C142" i="12"/>
  <c r="F142" i="11"/>
  <c r="E142" i="11"/>
  <c r="D142" i="11"/>
  <c r="C143" i="11"/>
  <c r="K138" i="10"/>
  <c r="O138" i="10"/>
  <c r="J139" i="10"/>
  <c r="G142" i="11" l="1"/>
  <c r="AJ142" i="11" s="1"/>
  <c r="D143" i="11"/>
  <c r="E143" i="11"/>
  <c r="F143" i="11"/>
  <c r="C144" i="11"/>
  <c r="K139" i="10"/>
  <c r="O139" i="10"/>
  <c r="J140" i="10"/>
  <c r="E142" i="12"/>
  <c r="H142" i="12"/>
  <c r="F142" i="12"/>
  <c r="I142" i="12"/>
  <c r="D142" i="12"/>
  <c r="J142" i="12"/>
  <c r="G142" i="12"/>
  <c r="AJ142" i="12" s="1"/>
  <c r="C143" i="12"/>
  <c r="I144" i="15"/>
  <c r="F144" i="15"/>
  <c r="D144" i="15"/>
  <c r="H144" i="15"/>
  <c r="J144" i="15"/>
  <c r="E144" i="15"/>
  <c r="G144" i="15"/>
  <c r="AJ144" i="15" s="1"/>
  <c r="C145" i="15"/>
  <c r="M138" i="10"/>
  <c r="L138" i="10"/>
  <c r="N138" i="10"/>
  <c r="P138" i="10"/>
  <c r="Q138" i="10"/>
  <c r="R138" i="10"/>
  <c r="G143" i="11" l="1"/>
  <c r="AJ143" i="11" s="1"/>
  <c r="N139" i="10"/>
  <c r="M139" i="10"/>
  <c r="L139" i="10"/>
  <c r="F144" i="11"/>
  <c r="D144" i="11"/>
  <c r="E144" i="11"/>
  <c r="C145" i="11"/>
  <c r="I145" i="15"/>
  <c r="F145" i="15"/>
  <c r="E145" i="15"/>
  <c r="H145" i="15"/>
  <c r="J145" i="15"/>
  <c r="D145" i="15"/>
  <c r="G145" i="15"/>
  <c r="AJ145" i="15" s="1"/>
  <c r="C146" i="15"/>
  <c r="D143" i="12"/>
  <c r="J143" i="12"/>
  <c r="I143" i="12"/>
  <c r="H143" i="12"/>
  <c r="F143" i="12"/>
  <c r="E143" i="12"/>
  <c r="G143" i="12"/>
  <c r="AJ143" i="12" s="1"/>
  <c r="C144" i="12"/>
  <c r="O140" i="10"/>
  <c r="K140" i="10"/>
  <c r="J141" i="10"/>
  <c r="P139" i="10"/>
  <c r="Q139" i="10"/>
  <c r="R139" i="10"/>
  <c r="G144" i="11" l="1"/>
  <c r="AJ144" i="11" s="1"/>
  <c r="E144" i="12"/>
  <c r="I144" i="12"/>
  <c r="D144" i="12"/>
  <c r="H144" i="12"/>
  <c r="F144" i="12"/>
  <c r="J144" i="12"/>
  <c r="G144" i="12"/>
  <c r="AJ144" i="12" s="1"/>
  <c r="C145" i="12"/>
  <c r="E146" i="15"/>
  <c r="J146" i="15"/>
  <c r="H146" i="15"/>
  <c r="D146" i="15"/>
  <c r="F146" i="15"/>
  <c r="I146" i="15"/>
  <c r="G146" i="15"/>
  <c r="AJ146" i="15" s="1"/>
  <c r="C147" i="15"/>
  <c r="F145" i="11"/>
  <c r="D145" i="11"/>
  <c r="E145" i="11"/>
  <c r="C146" i="11"/>
  <c r="K141" i="10"/>
  <c r="O141" i="10"/>
  <c r="J142" i="10"/>
  <c r="M140" i="10"/>
  <c r="L140" i="10"/>
  <c r="N140" i="10"/>
  <c r="Q140" i="10"/>
  <c r="P140" i="10"/>
  <c r="R140" i="10"/>
  <c r="G145" i="11" l="1"/>
  <c r="AJ145" i="11" s="1"/>
  <c r="R141" i="10"/>
  <c r="Q141" i="10"/>
  <c r="P141" i="10"/>
  <c r="L141" i="10"/>
  <c r="N141" i="10"/>
  <c r="M141" i="10"/>
  <c r="F146" i="11"/>
  <c r="D146" i="11"/>
  <c r="E146" i="11"/>
  <c r="C147" i="11"/>
  <c r="O142" i="10"/>
  <c r="K142" i="10"/>
  <c r="J143" i="10"/>
  <c r="F147" i="15"/>
  <c r="I147" i="15"/>
  <c r="D147" i="15"/>
  <c r="E147" i="15"/>
  <c r="H147" i="15"/>
  <c r="J147" i="15"/>
  <c r="G147" i="15"/>
  <c r="AJ147" i="15" s="1"/>
  <c r="C148" i="15"/>
  <c r="D145" i="12"/>
  <c r="J145" i="12"/>
  <c r="F145" i="12"/>
  <c r="H145" i="12"/>
  <c r="I145" i="12"/>
  <c r="E145" i="12"/>
  <c r="G145" i="12"/>
  <c r="AJ145" i="12" s="1"/>
  <c r="C146" i="12"/>
  <c r="G146" i="11" l="1"/>
  <c r="AJ146" i="11" s="1"/>
  <c r="L142" i="10"/>
  <c r="N142" i="10"/>
  <c r="M142" i="10"/>
  <c r="P142" i="10"/>
  <c r="R142" i="10"/>
  <c r="Q142" i="10"/>
  <c r="F147" i="11"/>
  <c r="D147" i="11"/>
  <c r="E147" i="11"/>
  <c r="C148" i="11"/>
  <c r="F146" i="12"/>
  <c r="E146" i="12"/>
  <c r="J146" i="12"/>
  <c r="H146" i="12"/>
  <c r="D146" i="12"/>
  <c r="I146" i="12"/>
  <c r="G146" i="12"/>
  <c r="AJ146" i="12" s="1"/>
  <c r="C147" i="12"/>
  <c r="J148" i="15"/>
  <c r="I148" i="15"/>
  <c r="D148" i="15"/>
  <c r="H148" i="15"/>
  <c r="F148" i="15"/>
  <c r="E148" i="15"/>
  <c r="G148" i="15"/>
  <c r="AJ148" i="15" s="1"/>
  <c r="C149" i="15"/>
  <c r="K143" i="10"/>
  <c r="O143" i="10"/>
  <c r="J144" i="10"/>
  <c r="G147" i="11" l="1"/>
  <c r="AJ147" i="11" s="1"/>
  <c r="R143" i="10"/>
  <c r="Q143" i="10"/>
  <c r="P143" i="10"/>
  <c r="L143" i="10"/>
  <c r="M143" i="10"/>
  <c r="N143" i="10"/>
  <c r="D149" i="15"/>
  <c r="I149" i="15"/>
  <c r="F149" i="15"/>
  <c r="J149" i="15"/>
  <c r="E149" i="15"/>
  <c r="H149" i="15"/>
  <c r="G149" i="15"/>
  <c r="AJ149" i="15" s="1"/>
  <c r="C150" i="15"/>
  <c r="F147" i="12"/>
  <c r="H147" i="12"/>
  <c r="D147" i="12"/>
  <c r="I147" i="12"/>
  <c r="E147" i="12"/>
  <c r="J147" i="12"/>
  <c r="G147" i="12"/>
  <c r="AJ147" i="12" s="1"/>
  <c r="C148" i="12"/>
  <c r="E148" i="11"/>
  <c r="F148" i="11"/>
  <c r="D148" i="11"/>
  <c r="C149" i="11"/>
  <c r="K144" i="10"/>
  <c r="O144" i="10"/>
  <c r="J145" i="10"/>
  <c r="G148" i="11" l="1"/>
  <c r="AJ148" i="11" s="1"/>
  <c r="R144" i="10"/>
  <c r="P144" i="10"/>
  <c r="Q144" i="10"/>
  <c r="L144" i="10"/>
  <c r="N144" i="10"/>
  <c r="M144" i="10"/>
  <c r="E149" i="11"/>
  <c r="D149" i="11"/>
  <c r="F149" i="11"/>
  <c r="C150" i="11"/>
  <c r="O145" i="10"/>
  <c r="K145" i="10"/>
  <c r="J146" i="10"/>
  <c r="H148" i="12"/>
  <c r="D148" i="12"/>
  <c r="E148" i="12"/>
  <c r="J148" i="12"/>
  <c r="I148" i="12"/>
  <c r="F148" i="12"/>
  <c r="G148" i="12"/>
  <c r="AJ148" i="12" s="1"/>
  <c r="C149" i="12"/>
  <c r="H150" i="15"/>
  <c r="I150" i="15"/>
  <c r="D150" i="15"/>
  <c r="E150" i="15"/>
  <c r="F150" i="15"/>
  <c r="J150" i="15"/>
  <c r="G150" i="15"/>
  <c r="AJ150" i="15" s="1"/>
  <c r="C151" i="15"/>
  <c r="G149" i="11" l="1"/>
  <c r="AJ149" i="11" s="1"/>
  <c r="L145" i="10"/>
  <c r="M145" i="10"/>
  <c r="N145" i="10"/>
  <c r="P145" i="10"/>
  <c r="Q145" i="10"/>
  <c r="R145" i="10"/>
  <c r="F150" i="11"/>
  <c r="E150" i="11"/>
  <c r="D150" i="11"/>
  <c r="C151" i="11"/>
  <c r="D151" i="15"/>
  <c r="H151" i="15"/>
  <c r="F151" i="15"/>
  <c r="E151" i="15"/>
  <c r="J151" i="15"/>
  <c r="I151" i="15"/>
  <c r="G151" i="15"/>
  <c r="AJ151" i="15" s="1"/>
  <c r="C152" i="15"/>
  <c r="E149" i="12"/>
  <c r="D149" i="12"/>
  <c r="H149" i="12"/>
  <c r="I149" i="12"/>
  <c r="J149" i="12"/>
  <c r="F149" i="12"/>
  <c r="G149" i="12"/>
  <c r="AJ149" i="12" s="1"/>
  <c r="C150" i="12"/>
  <c r="K146" i="10"/>
  <c r="O146" i="10"/>
  <c r="J147" i="10"/>
  <c r="G150" i="11" l="1"/>
  <c r="AJ150" i="11" s="1"/>
  <c r="R146" i="10"/>
  <c r="Q146" i="10"/>
  <c r="P146" i="10"/>
  <c r="M146" i="10"/>
  <c r="L146" i="10"/>
  <c r="N146" i="10"/>
  <c r="I150" i="12"/>
  <c r="J150" i="12"/>
  <c r="H150" i="12"/>
  <c r="E150" i="12"/>
  <c r="F150" i="12"/>
  <c r="D150" i="12"/>
  <c r="G150" i="12"/>
  <c r="AJ150" i="12" s="1"/>
  <c r="C151" i="12"/>
  <c r="F152" i="15"/>
  <c r="E152" i="15"/>
  <c r="H152" i="15"/>
  <c r="J152" i="15"/>
  <c r="D152" i="15"/>
  <c r="I152" i="15"/>
  <c r="G152" i="15"/>
  <c r="AJ152" i="15" s="1"/>
  <c r="C153" i="15"/>
  <c r="F151" i="11"/>
  <c r="E151" i="11"/>
  <c r="D151" i="11"/>
  <c r="C152" i="11"/>
  <c r="K147" i="10"/>
  <c r="O147" i="10"/>
  <c r="J148" i="10"/>
  <c r="G151" i="11" l="1"/>
  <c r="AJ151" i="11" s="1"/>
  <c r="D152" i="11"/>
  <c r="F152" i="11"/>
  <c r="E152" i="11"/>
  <c r="C153" i="11"/>
  <c r="O148" i="10"/>
  <c r="K148" i="10"/>
  <c r="J149" i="10"/>
  <c r="F153" i="15"/>
  <c r="H153" i="15"/>
  <c r="E153" i="15"/>
  <c r="J153" i="15"/>
  <c r="I153" i="15"/>
  <c r="D153" i="15"/>
  <c r="G153" i="15"/>
  <c r="AJ153" i="15" s="1"/>
  <c r="C154" i="15"/>
  <c r="F151" i="12"/>
  <c r="E151" i="12"/>
  <c r="D151" i="12"/>
  <c r="J151" i="12"/>
  <c r="I151" i="12"/>
  <c r="H151" i="12"/>
  <c r="C152" i="12"/>
  <c r="G151" i="12"/>
  <c r="AJ151" i="12" s="1"/>
  <c r="N147" i="10"/>
  <c r="M147" i="10"/>
  <c r="L147" i="10"/>
  <c r="P147" i="10"/>
  <c r="R147" i="10"/>
  <c r="Q147" i="10"/>
  <c r="G152" i="11" l="1"/>
  <c r="AJ152" i="11" s="1"/>
  <c r="M148" i="10"/>
  <c r="L148" i="10"/>
  <c r="N148" i="10"/>
  <c r="R148" i="10"/>
  <c r="Q148" i="10"/>
  <c r="P148" i="10"/>
  <c r="E153" i="11"/>
  <c r="F153" i="11"/>
  <c r="D153" i="11"/>
  <c r="C154" i="11"/>
  <c r="D154" i="15"/>
  <c r="I154" i="15"/>
  <c r="E154" i="15"/>
  <c r="J154" i="15"/>
  <c r="F154" i="15"/>
  <c r="H154" i="15"/>
  <c r="G154" i="15"/>
  <c r="AJ154" i="15" s="1"/>
  <c r="C155" i="15"/>
  <c r="O149" i="10"/>
  <c r="K149" i="10"/>
  <c r="J150" i="10"/>
  <c r="H152" i="12"/>
  <c r="E152" i="12"/>
  <c r="D152" i="12"/>
  <c r="J152" i="12"/>
  <c r="I152" i="12"/>
  <c r="F152" i="12"/>
  <c r="G152" i="12"/>
  <c r="AJ152" i="12" s="1"/>
  <c r="C153" i="12"/>
  <c r="G153" i="11" l="1"/>
  <c r="AJ153" i="11" s="1"/>
  <c r="L149" i="10"/>
  <c r="N149" i="10"/>
  <c r="M149" i="10"/>
  <c r="R149" i="10"/>
  <c r="P149" i="10"/>
  <c r="Q149" i="10"/>
  <c r="F155" i="15"/>
  <c r="J155" i="15"/>
  <c r="H155" i="15"/>
  <c r="I155" i="15"/>
  <c r="D155" i="15"/>
  <c r="E155" i="15"/>
  <c r="G155" i="15"/>
  <c r="AJ155" i="15" s="1"/>
  <c r="C156" i="15"/>
  <c r="D154" i="11"/>
  <c r="E154" i="11"/>
  <c r="F154" i="11"/>
  <c r="C155" i="11"/>
  <c r="H153" i="12"/>
  <c r="I153" i="12"/>
  <c r="D153" i="12"/>
  <c r="J153" i="12"/>
  <c r="F153" i="12"/>
  <c r="E153" i="12"/>
  <c r="G153" i="12"/>
  <c r="AJ153" i="12" s="1"/>
  <c r="C154" i="12"/>
  <c r="K150" i="10"/>
  <c r="O150" i="10"/>
  <c r="J151" i="10"/>
  <c r="G154" i="11" l="1"/>
  <c r="AJ154" i="11" s="1"/>
  <c r="P150" i="10"/>
  <c r="R150" i="10"/>
  <c r="Q150" i="10"/>
  <c r="M150" i="10"/>
  <c r="L150" i="10"/>
  <c r="N150" i="10"/>
  <c r="I154" i="12"/>
  <c r="F154" i="12"/>
  <c r="J154" i="12"/>
  <c r="D154" i="12"/>
  <c r="E154" i="12"/>
  <c r="H154" i="12"/>
  <c r="G154" i="12"/>
  <c r="AJ154" i="12" s="1"/>
  <c r="C155" i="12"/>
  <c r="D155" i="11"/>
  <c r="F155" i="11"/>
  <c r="E155" i="11"/>
  <c r="C156" i="11"/>
  <c r="O151" i="10"/>
  <c r="K151" i="10"/>
  <c r="J152" i="10"/>
  <c r="J156" i="15"/>
  <c r="F156" i="15"/>
  <c r="E156" i="15"/>
  <c r="D156" i="15"/>
  <c r="I156" i="15"/>
  <c r="H156" i="15"/>
  <c r="G156" i="15"/>
  <c r="AJ156" i="15" s="1"/>
  <c r="C157" i="15"/>
  <c r="G155" i="11" l="1"/>
  <c r="AJ155" i="11" s="1"/>
  <c r="E156" i="11"/>
  <c r="F156" i="11"/>
  <c r="D156" i="11"/>
  <c r="C157" i="11"/>
  <c r="J157" i="15"/>
  <c r="E157" i="15"/>
  <c r="I157" i="15"/>
  <c r="F157" i="15"/>
  <c r="D157" i="15"/>
  <c r="H157" i="15"/>
  <c r="G157" i="15"/>
  <c r="AJ157" i="15" s="1"/>
  <c r="C158" i="15"/>
  <c r="O152" i="10"/>
  <c r="K152" i="10"/>
  <c r="J153" i="10"/>
  <c r="J155" i="12"/>
  <c r="F155" i="12"/>
  <c r="H155" i="12"/>
  <c r="D155" i="12"/>
  <c r="E155" i="12"/>
  <c r="I155" i="12"/>
  <c r="G155" i="12"/>
  <c r="AJ155" i="12" s="1"/>
  <c r="C156" i="12"/>
  <c r="R151" i="10"/>
  <c r="P151" i="10"/>
  <c r="Q151" i="10"/>
  <c r="M151" i="10"/>
  <c r="L151" i="10"/>
  <c r="N151" i="10"/>
  <c r="G156" i="11" l="1"/>
  <c r="AJ156" i="11" s="1"/>
  <c r="M152" i="10"/>
  <c r="L152" i="10"/>
  <c r="N152" i="10"/>
  <c r="R152" i="10"/>
  <c r="Q152" i="10"/>
  <c r="P152" i="10"/>
  <c r="E158" i="15"/>
  <c r="F158" i="15"/>
  <c r="J158" i="15"/>
  <c r="D158" i="15"/>
  <c r="H158" i="15"/>
  <c r="I158" i="15"/>
  <c r="G158" i="15"/>
  <c r="AJ158" i="15" s="1"/>
  <c r="C159" i="15"/>
  <c r="D157" i="11"/>
  <c r="E157" i="11"/>
  <c r="F157" i="11"/>
  <c r="C158" i="11"/>
  <c r="J156" i="12"/>
  <c r="F156" i="12"/>
  <c r="E156" i="12"/>
  <c r="H156" i="12"/>
  <c r="D156" i="12"/>
  <c r="I156" i="12"/>
  <c r="G156" i="12"/>
  <c r="AJ156" i="12" s="1"/>
  <c r="C157" i="12"/>
  <c r="O153" i="10"/>
  <c r="K153" i="10"/>
  <c r="J154" i="10"/>
  <c r="G157" i="11" l="1"/>
  <c r="AJ157" i="11" s="1"/>
  <c r="N153" i="10"/>
  <c r="M153" i="10"/>
  <c r="L153" i="10"/>
  <c r="Q153" i="10"/>
  <c r="P153" i="10"/>
  <c r="R153" i="10"/>
  <c r="F157" i="12"/>
  <c r="H157" i="12"/>
  <c r="I157" i="12"/>
  <c r="D157" i="12"/>
  <c r="J157" i="12"/>
  <c r="E157" i="12"/>
  <c r="G157" i="12"/>
  <c r="AJ157" i="12" s="1"/>
  <c r="C158" i="12"/>
  <c r="D158" i="11"/>
  <c r="E158" i="11"/>
  <c r="F158" i="11"/>
  <c r="C159" i="11"/>
  <c r="K154" i="10"/>
  <c r="O154" i="10"/>
  <c r="J155" i="10"/>
  <c r="H159" i="15"/>
  <c r="J159" i="15"/>
  <c r="E159" i="15"/>
  <c r="F159" i="15"/>
  <c r="D159" i="15"/>
  <c r="I159" i="15"/>
  <c r="G159" i="15"/>
  <c r="AJ159" i="15" s="1"/>
  <c r="C160" i="15"/>
  <c r="G158" i="11" l="1"/>
  <c r="AJ158" i="11" s="1"/>
  <c r="I160" i="15"/>
  <c r="H160" i="15"/>
  <c r="F160" i="15"/>
  <c r="D160" i="15"/>
  <c r="J160" i="15"/>
  <c r="E160" i="15"/>
  <c r="G160" i="15"/>
  <c r="AJ160" i="15" s="1"/>
  <c r="C161" i="15"/>
  <c r="Q154" i="10"/>
  <c r="R154" i="10"/>
  <c r="P154" i="10"/>
  <c r="N154" i="10"/>
  <c r="L154" i="10"/>
  <c r="M154" i="10"/>
  <c r="E159" i="11"/>
  <c r="D159" i="11"/>
  <c r="F159" i="11"/>
  <c r="C160" i="11"/>
  <c r="K155" i="10"/>
  <c r="O155" i="10"/>
  <c r="J156" i="10"/>
  <c r="J158" i="12"/>
  <c r="I158" i="12"/>
  <c r="E158" i="12"/>
  <c r="D158" i="12"/>
  <c r="F158" i="12"/>
  <c r="H158" i="12"/>
  <c r="G158" i="12"/>
  <c r="AJ158" i="12" s="1"/>
  <c r="C159" i="12"/>
  <c r="G159" i="11" l="1"/>
  <c r="AJ159" i="11" s="1"/>
  <c r="I161" i="15"/>
  <c r="D161" i="15"/>
  <c r="J161" i="15"/>
  <c r="E161" i="15"/>
  <c r="H161" i="15"/>
  <c r="F161" i="15"/>
  <c r="G161" i="15"/>
  <c r="AJ161" i="15" s="1"/>
  <c r="C162" i="15"/>
  <c r="D160" i="11"/>
  <c r="E160" i="11"/>
  <c r="F160" i="11"/>
  <c r="C161" i="11"/>
  <c r="D159" i="12"/>
  <c r="I159" i="12"/>
  <c r="F159" i="12"/>
  <c r="J159" i="12"/>
  <c r="E159" i="12"/>
  <c r="H159" i="12"/>
  <c r="G159" i="12"/>
  <c r="AJ159" i="12" s="1"/>
  <c r="C160" i="12"/>
  <c r="K156" i="10"/>
  <c r="O156" i="10"/>
  <c r="J157" i="10"/>
  <c r="L155" i="10"/>
  <c r="M155" i="10"/>
  <c r="N155" i="10"/>
  <c r="P155" i="10"/>
  <c r="Q155" i="10"/>
  <c r="R155" i="10"/>
  <c r="G160" i="11" l="1"/>
  <c r="AJ160" i="11" s="1"/>
  <c r="N156" i="10"/>
  <c r="M156" i="10"/>
  <c r="L156" i="10"/>
  <c r="H160" i="12"/>
  <c r="J160" i="12"/>
  <c r="D160" i="12"/>
  <c r="E160" i="12"/>
  <c r="F160" i="12"/>
  <c r="I160" i="12"/>
  <c r="G160" i="12"/>
  <c r="AJ160" i="12" s="1"/>
  <c r="C161" i="12"/>
  <c r="D161" i="11"/>
  <c r="E161" i="11"/>
  <c r="F161" i="11"/>
  <c r="C162" i="11"/>
  <c r="O157" i="10"/>
  <c r="K157" i="10"/>
  <c r="J158" i="10"/>
  <c r="J162" i="15"/>
  <c r="D162" i="15"/>
  <c r="E162" i="15"/>
  <c r="I162" i="15"/>
  <c r="H162" i="15"/>
  <c r="F162" i="15"/>
  <c r="G162" i="15"/>
  <c r="AJ162" i="15" s="1"/>
  <c r="C163" i="15"/>
  <c r="R156" i="10"/>
  <c r="P156" i="10"/>
  <c r="Q156" i="10"/>
  <c r="G161" i="11" l="1"/>
  <c r="AJ161" i="11" s="1"/>
  <c r="N157" i="10"/>
  <c r="L157" i="10"/>
  <c r="M157" i="10"/>
  <c r="P157" i="10"/>
  <c r="R157" i="10"/>
  <c r="Q157" i="10"/>
  <c r="D162" i="11"/>
  <c r="E162" i="11"/>
  <c r="F162" i="11"/>
  <c r="C163" i="11"/>
  <c r="E163" i="15"/>
  <c r="H163" i="15"/>
  <c r="F163" i="15"/>
  <c r="J163" i="15"/>
  <c r="I163" i="15"/>
  <c r="D163" i="15"/>
  <c r="G163" i="15"/>
  <c r="AJ163" i="15" s="1"/>
  <c r="C164" i="15"/>
  <c r="K158" i="10"/>
  <c r="O158" i="10"/>
  <c r="J159" i="10"/>
  <c r="J161" i="12"/>
  <c r="F161" i="12"/>
  <c r="D161" i="12"/>
  <c r="H161" i="12"/>
  <c r="I161" i="12"/>
  <c r="E161" i="12"/>
  <c r="G161" i="12"/>
  <c r="AJ161" i="12" s="1"/>
  <c r="C162" i="12"/>
  <c r="G162" i="11" l="1"/>
  <c r="AJ162" i="11" s="1"/>
  <c r="N158" i="10"/>
  <c r="L158" i="10"/>
  <c r="M158" i="10"/>
  <c r="J164" i="15"/>
  <c r="I164" i="15"/>
  <c r="F164" i="15"/>
  <c r="E164" i="15"/>
  <c r="D164" i="15"/>
  <c r="H164" i="15"/>
  <c r="G164" i="15"/>
  <c r="AJ164" i="15" s="1"/>
  <c r="C165" i="15"/>
  <c r="E163" i="11"/>
  <c r="F163" i="11"/>
  <c r="D163" i="11"/>
  <c r="C164" i="11"/>
  <c r="D162" i="12"/>
  <c r="J162" i="12"/>
  <c r="F162" i="12"/>
  <c r="E162" i="12"/>
  <c r="I162" i="12"/>
  <c r="H162" i="12"/>
  <c r="G162" i="12"/>
  <c r="AJ162" i="12" s="1"/>
  <c r="C163" i="12"/>
  <c r="O159" i="10"/>
  <c r="K159" i="10"/>
  <c r="J160" i="10"/>
  <c r="Q158" i="10"/>
  <c r="P158" i="10"/>
  <c r="R158" i="10"/>
  <c r="G163" i="11" l="1"/>
  <c r="AJ163" i="11" s="1"/>
  <c r="N159" i="10"/>
  <c r="L159" i="10"/>
  <c r="M159" i="10"/>
  <c r="P159" i="10"/>
  <c r="R159" i="10"/>
  <c r="Q159" i="10"/>
  <c r="D163" i="12"/>
  <c r="E163" i="12"/>
  <c r="I163" i="12"/>
  <c r="F163" i="12"/>
  <c r="J163" i="12"/>
  <c r="H163" i="12"/>
  <c r="G163" i="12"/>
  <c r="AJ163" i="12" s="1"/>
  <c r="C164" i="12"/>
  <c r="D164" i="11"/>
  <c r="E164" i="11"/>
  <c r="F164" i="11"/>
  <c r="C165" i="11"/>
  <c r="O160" i="10"/>
  <c r="K160" i="10"/>
  <c r="J161" i="10"/>
  <c r="J165" i="15"/>
  <c r="F165" i="15"/>
  <c r="E165" i="15"/>
  <c r="H165" i="15"/>
  <c r="D165" i="15"/>
  <c r="I165" i="15"/>
  <c r="G165" i="15"/>
  <c r="AJ165" i="15" s="1"/>
  <c r="C166" i="15"/>
  <c r="G164" i="11" l="1"/>
  <c r="AJ164" i="11" s="1"/>
  <c r="M160" i="10"/>
  <c r="N160" i="10"/>
  <c r="L160" i="10"/>
  <c r="R160" i="10"/>
  <c r="P160" i="10"/>
  <c r="Q160" i="10"/>
  <c r="D165" i="11"/>
  <c r="E165" i="11"/>
  <c r="F165" i="11"/>
  <c r="C166" i="11"/>
  <c r="J166" i="15"/>
  <c r="I166" i="15"/>
  <c r="E166" i="15"/>
  <c r="H166" i="15"/>
  <c r="F166" i="15"/>
  <c r="D166" i="15"/>
  <c r="G166" i="15"/>
  <c r="AJ166" i="15" s="1"/>
  <c r="C167" i="15"/>
  <c r="O161" i="10"/>
  <c r="K161" i="10"/>
  <c r="J162" i="10"/>
  <c r="D164" i="12"/>
  <c r="J164" i="12"/>
  <c r="F164" i="12"/>
  <c r="H164" i="12"/>
  <c r="I164" i="12"/>
  <c r="E164" i="12"/>
  <c r="G164" i="12"/>
  <c r="AJ164" i="12" s="1"/>
  <c r="C165" i="12"/>
  <c r="G165" i="11" l="1"/>
  <c r="AJ165" i="11" s="1"/>
  <c r="M161" i="10"/>
  <c r="N161" i="10"/>
  <c r="L161" i="10"/>
  <c r="Q161" i="10"/>
  <c r="P161" i="10"/>
  <c r="R161" i="10"/>
  <c r="D167" i="15"/>
  <c r="H167" i="15"/>
  <c r="E167" i="15"/>
  <c r="F167" i="15"/>
  <c r="I167" i="15"/>
  <c r="J167" i="15"/>
  <c r="G167" i="15"/>
  <c r="AJ167" i="15" s="1"/>
  <c r="C168" i="15"/>
  <c r="E166" i="11"/>
  <c r="D166" i="11"/>
  <c r="F166" i="11"/>
  <c r="C167" i="11"/>
  <c r="J165" i="12"/>
  <c r="H165" i="12"/>
  <c r="E165" i="12"/>
  <c r="F165" i="12"/>
  <c r="I165" i="12"/>
  <c r="D165" i="12"/>
  <c r="G165" i="12"/>
  <c r="AJ165" i="12" s="1"/>
  <c r="C166" i="12"/>
  <c r="O162" i="10"/>
  <c r="K162" i="10"/>
  <c r="J163" i="10"/>
  <c r="G166" i="11" l="1"/>
  <c r="AJ166" i="11" s="1"/>
  <c r="N162" i="10"/>
  <c r="L162" i="10"/>
  <c r="M162" i="10"/>
  <c r="R162" i="10"/>
  <c r="P162" i="10"/>
  <c r="Q162" i="10"/>
  <c r="J166" i="12"/>
  <c r="I166" i="12"/>
  <c r="F166" i="12"/>
  <c r="D166" i="12"/>
  <c r="E166" i="12"/>
  <c r="H166" i="12"/>
  <c r="G166" i="12"/>
  <c r="AJ166" i="12" s="1"/>
  <c r="C167" i="12"/>
  <c r="E167" i="11"/>
  <c r="F167" i="11"/>
  <c r="D167" i="11"/>
  <c r="C168" i="11"/>
  <c r="O163" i="10"/>
  <c r="K163" i="10"/>
  <c r="J164" i="10"/>
  <c r="D168" i="15"/>
  <c r="F168" i="15"/>
  <c r="E168" i="15"/>
  <c r="J168" i="15"/>
  <c r="H168" i="15"/>
  <c r="I168" i="15"/>
  <c r="G168" i="15"/>
  <c r="AJ168" i="15" s="1"/>
  <c r="C169" i="15"/>
  <c r="G167" i="11" l="1"/>
  <c r="AJ167" i="11" s="1"/>
  <c r="E168" i="11"/>
  <c r="D168" i="11"/>
  <c r="F168" i="11"/>
  <c r="C169" i="11"/>
  <c r="F169" i="15"/>
  <c r="E169" i="15"/>
  <c r="I169" i="15"/>
  <c r="H169" i="15"/>
  <c r="J169" i="15"/>
  <c r="D169" i="15"/>
  <c r="G169" i="15"/>
  <c r="AJ169" i="15" s="1"/>
  <c r="C170" i="15"/>
  <c r="K164" i="10"/>
  <c r="O164" i="10"/>
  <c r="J165" i="10"/>
  <c r="J167" i="12"/>
  <c r="H167" i="12"/>
  <c r="D167" i="12"/>
  <c r="F167" i="12"/>
  <c r="E167" i="12"/>
  <c r="I167" i="12"/>
  <c r="G167" i="12"/>
  <c r="AJ167" i="12" s="1"/>
  <c r="C168" i="12"/>
  <c r="R163" i="10"/>
  <c r="P163" i="10"/>
  <c r="Q163" i="10"/>
  <c r="L163" i="10"/>
  <c r="M163" i="10"/>
  <c r="N163" i="10"/>
  <c r="G168" i="11" l="1"/>
  <c r="AJ168" i="11" s="1"/>
  <c r="N164" i="10"/>
  <c r="M164" i="10"/>
  <c r="L164" i="10"/>
  <c r="I170" i="15"/>
  <c r="J170" i="15"/>
  <c r="E170" i="15"/>
  <c r="H170" i="15"/>
  <c r="D170" i="15"/>
  <c r="F170" i="15"/>
  <c r="G170" i="15"/>
  <c r="AJ170" i="15" s="1"/>
  <c r="C171" i="15"/>
  <c r="D169" i="11"/>
  <c r="E169" i="11"/>
  <c r="F169" i="11"/>
  <c r="C170" i="11"/>
  <c r="E168" i="12"/>
  <c r="J168" i="12"/>
  <c r="F168" i="12"/>
  <c r="D168" i="12"/>
  <c r="I168" i="12"/>
  <c r="H168" i="12"/>
  <c r="G168" i="12"/>
  <c r="AJ168" i="12" s="1"/>
  <c r="C169" i="12"/>
  <c r="O165" i="10"/>
  <c r="K165" i="10"/>
  <c r="J166" i="10"/>
  <c r="P164" i="10"/>
  <c r="R164" i="10"/>
  <c r="Q164" i="10"/>
  <c r="G169" i="11" l="1"/>
  <c r="AJ169" i="11" s="1"/>
  <c r="O166" i="10"/>
  <c r="K166" i="10"/>
  <c r="J167" i="10"/>
  <c r="I171" i="15"/>
  <c r="D171" i="15"/>
  <c r="J171" i="15"/>
  <c r="F171" i="15"/>
  <c r="E171" i="15"/>
  <c r="H171" i="15"/>
  <c r="G171" i="15"/>
  <c r="AJ171" i="15" s="1"/>
  <c r="C172" i="15"/>
  <c r="F170" i="11"/>
  <c r="D170" i="11"/>
  <c r="E170" i="11"/>
  <c r="C171" i="11"/>
  <c r="H169" i="12"/>
  <c r="D169" i="12"/>
  <c r="F169" i="12"/>
  <c r="J169" i="12"/>
  <c r="I169" i="12"/>
  <c r="E169" i="12"/>
  <c r="G169" i="12"/>
  <c r="AJ169" i="12" s="1"/>
  <c r="C170" i="12"/>
  <c r="N165" i="10"/>
  <c r="M165" i="10"/>
  <c r="L165" i="10"/>
  <c r="P165" i="10"/>
  <c r="Q165" i="10"/>
  <c r="R165" i="10"/>
  <c r="G170" i="11" l="1"/>
  <c r="AJ170" i="11" s="1"/>
  <c r="E170" i="12"/>
  <c r="F170" i="12"/>
  <c r="J170" i="12"/>
  <c r="D170" i="12"/>
  <c r="H170" i="12"/>
  <c r="I170" i="12"/>
  <c r="G170" i="12"/>
  <c r="AJ170" i="12" s="1"/>
  <c r="C171" i="12"/>
  <c r="F171" i="11"/>
  <c r="E171" i="11"/>
  <c r="D171" i="11"/>
  <c r="C172" i="11"/>
  <c r="F172" i="15"/>
  <c r="H172" i="15"/>
  <c r="D172" i="15"/>
  <c r="J172" i="15"/>
  <c r="E172" i="15"/>
  <c r="I172" i="15"/>
  <c r="G172" i="15"/>
  <c r="AJ172" i="15" s="1"/>
  <c r="C173" i="15"/>
  <c r="K167" i="10"/>
  <c r="O167" i="10"/>
  <c r="J168" i="10"/>
  <c r="N166" i="10"/>
  <c r="L166" i="10"/>
  <c r="M166" i="10"/>
  <c r="Q166" i="10"/>
  <c r="R166" i="10"/>
  <c r="P166" i="10"/>
  <c r="G171" i="11" l="1"/>
  <c r="AJ171" i="11" s="1"/>
  <c r="N167" i="10"/>
  <c r="M167" i="10"/>
  <c r="L167" i="10"/>
  <c r="D173" i="15"/>
  <c r="J173" i="15"/>
  <c r="E173" i="15"/>
  <c r="I173" i="15"/>
  <c r="H173" i="15"/>
  <c r="F173" i="15"/>
  <c r="G173" i="15"/>
  <c r="AJ173" i="15" s="1"/>
  <c r="C174" i="15"/>
  <c r="F172" i="11"/>
  <c r="D172" i="11"/>
  <c r="E172" i="11"/>
  <c r="C173" i="11"/>
  <c r="O168" i="10"/>
  <c r="K168" i="10"/>
  <c r="J169" i="10"/>
  <c r="J171" i="12"/>
  <c r="D171" i="12"/>
  <c r="E171" i="12"/>
  <c r="H171" i="12"/>
  <c r="I171" i="12"/>
  <c r="F171" i="12"/>
  <c r="G171" i="12"/>
  <c r="AJ171" i="12" s="1"/>
  <c r="C172" i="12"/>
  <c r="R167" i="10"/>
  <c r="P167" i="10"/>
  <c r="Q167" i="10"/>
  <c r="G172" i="11" l="1"/>
  <c r="AJ172" i="11" s="1"/>
  <c r="L168" i="10"/>
  <c r="N168" i="10"/>
  <c r="M168" i="10"/>
  <c r="R168" i="10"/>
  <c r="Q168" i="10"/>
  <c r="P168" i="10"/>
  <c r="D173" i="11"/>
  <c r="F173" i="11"/>
  <c r="E173" i="11"/>
  <c r="C174" i="11"/>
  <c r="H172" i="12"/>
  <c r="E172" i="12"/>
  <c r="F172" i="12"/>
  <c r="I172" i="12"/>
  <c r="D172" i="12"/>
  <c r="J172" i="12"/>
  <c r="G172" i="12"/>
  <c r="AJ172" i="12" s="1"/>
  <c r="C173" i="12"/>
  <c r="O169" i="10"/>
  <c r="K169" i="10"/>
  <c r="J170" i="10"/>
  <c r="E174" i="15"/>
  <c r="H174" i="15"/>
  <c r="F174" i="15"/>
  <c r="J174" i="15"/>
  <c r="D174" i="15"/>
  <c r="I174" i="15"/>
  <c r="G174" i="15"/>
  <c r="AJ174" i="15" s="1"/>
  <c r="C175" i="15"/>
  <c r="G173" i="11" l="1"/>
  <c r="AJ173" i="11" s="1"/>
  <c r="N169" i="10"/>
  <c r="L169" i="10"/>
  <c r="M169" i="10"/>
  <c r="Q169" i="10"/>
  <c r="R169" i="10"/>
  <c r="P169" i="10"/>
  <c r="I173" i="12"/>
  <c r="J173" i="12"/>
  <c r="H173" i="12"/>
  <c r="E173" i="12"/>
  <c r="D173" i="12"/>
  <c r="F173" i="12"/>
  <c r="G173" i="12"/>
  <c r="AJ173" i="12" s="1"/>
  <c r="C174" i="12"/>
  <c r="D174" i="11"/>
  <c r="F174" i="11"/>
  <c r="E174" i="11"/>
  <c r="C175" i="11"/>
  <c r="E175" i="15"/>
  <c r="D175" i="15"/>
  <c r="J175" i="15"/>
  <c r="I175" i="15"/>
  <c r="F175" i="15"/>
  <c r="H175" i="15"/>
  <c r="G175" i="15"/>
  <c r="AJ175" i="15" s="1"/>
  <c r="C176" i="15"/>
  <c r="O170" i="10"/>
  <c r="K170" i="10"/>
  <c r="J171" i="10"/>
  <c r="G174" i="11" l="1"/>
  <c r="AJ174" i="11" s="1"/>
  <c r="N170" i="10"/>
  <c r="L170" i="10"/>
  <c r="M170" i="10"/>
  <c r="Q170" i="10"/>
  <c r="P170" i="10"/>
  <c r="R170" i="10"/>
  <c r="F176" i="15"/>
  <c r="E176" i="15"/>
  <c r="I176" i="15"/>
  <c r="J176" i="15"/>
  <c r="H176" i="15"/>
  <c r="D176" i="15"/>
  <c r="G176" i="15"/>
  <c r="AJ176" i="15" s="1"/>
  <c r="C177" i="15"/>
  <c r="F175" i="11"/>
  <c r="D175" i="11"/>
  <c r="E175" i="11"/>
  <c r="C176" i="11"/>
  <c r="O171" i="10"/>
  <c r="K171" i="10"/>
  <c r="J172" i="10"/>
  <c r="E174" i="12"/>
  <c r="H174" i="12"/>
  <c r="D174" i="12"/>
  <c r="F174" i="12"/>
  <c r="I174" i="12"/>
  <c r="J174" i="12"/>
  <c r="G174" i="12"/>
  <c r="AJ174" i="12" s="1"/>
  <c r="C175" i="12"/>
  <c r="G175" i="11" l="1"/>
  <c r="AJ175" i="11" s="1"/>
  <c r="M171" i="10"/>
  <c r="L171" i="10"/>
  <c r="N171" i="10"/>
  <c r="R171" i="10"/>
  <c r="Q171" i="10"/>
  <c r="P171" i="10"/>
  <c r="H175" i="12"/>
  <c r="E175" i="12"/>
  <c r="J175" i="12"/>
  <c r="I175" i="12"/>
  <c r="F175" i="12"/>
  <c r="D175" i="12"/>
  <c r="G175" i="12"/>
  <c r="AJ175" i="12" s="1"/>
  <c r="C176" i="12"/>
  <c r="D176" i="11"/>
  <c r="F176" i="11"/>
  <c r="E176" i="11"/>
  <c r="C177" i="11"/>
  <c r="K172" i="10"/>
  <c r="O172" i="10"/>
  <c r="J173" i="10"/>
  <c r="E177" i="15"/>
  <c r="J177" i="15"/>
  <c r="D177" i="15"/>
  <c r="I177" i="15"/>
  <c r="H177" i="15"/>
  <c r="F177" i="15"/>
  <c r="G177" i="15"/>
  <c r="AJ177" i="15" s="1"/>
  <c r="C178" i="15"/>
  <c r="G176" i="11" l="1"/>
  <c r="AJ176" i="11" s="1"/>
  <c r="F177" i="11"/>
  <c r="D177" i="11"/>
  <c r="E177" i="11"/>
  <c r="C178" i="11"/>
  <c r="I178" i="15"/>
  <c r="H178" i="15"/>
  <c r="J178" i="15"/>
  <c r="F178" i="15"/>
  <c r="E178" i="15"/>
  <c r="D178" i="15"/>
  <c r="G178" i="15"/>
  <c r="AJ178" i="15" s="1"/>
  <c r="C179" i="15"/>
  <c r="K173" i="10"/>
  <c r="O173" i="10"/>
  <c r="J174" i="10"/>
  <c r="H176" i="12"/>
  <c r="I176" i="12"/>
  <c r="E176" i="12"/>
  <c r="J176" i="12"/>
  <c r="D176" i="12"/>
  <c r="F176" i="12"/>
  <c r="G176" i="12"/>
  <c r="AJ176" i="12" s="1"/>
  <c r="C177" i="12"/>
  <c r="M172" i="10"/>
  <c r="L172" i="10"/>
  <c r="N172" i="10"/>
  <c r="P172" i="10"/>
  <c r="R172" i="10"/>
  <c r="Q172" i="10"/>
  <c r="G177" i="11" l="1"/>
  <c r="AJ177" i="11" s="1"/>
  <c r="N173" i="10"/>
  <c r="L173" i="10"/>
  <c r="M173" i="10"/>
  <c r="I179" i="15"/>
  <c r="H179" i="15"/>
  <c r="D179" i="15"/>
  <c r="F179" i="15"/>
  <c r="J179" i="15"/>
  <c r="E179" i="15"/>
  <c r="G179" i="15"/>
  <c r="AJ179" i="15" s="1"/>
  <c r="C180" i="15"/>
  <c r="E178" i="11"/>
  <c r="F178" i="11"/>
  <c r="D178" i="11"/>
  <c r="G178" i="11" s="1"/>
  <c r="AJ178" i="11" s="1"/>
  <c r="C179" i="11"/>
  <c r="I177" i="12"/>
  <c r="J177" i="12"/>
  <c r="F177" i="12"/>
  <c r="E177" i="12"/>
  <c r="D177" i="12"/>
  <c r="H177" i="12"/>
  <c r="G177" i="12"/>
  <c r="AJ177" i="12" s="1"/>
  <c r="C178" i="12"/>
  <c r="K174" i="10"/>
  <c r="O174" i="10"/>
  <c r="J175" i="10"/>
  <c r="R173" i="10"/>
  <c r="Q173" i="10"/>
  <c r="P173" i="10"/>
  <c r="O175" i="10" l="1"/>
  <c r="K175" i="10"/>
  <c r="J176" i="10"/>
  <c r="H180" i="15"/>
  <c r="I180" i="15"/>
  <c r="J180" i="15"/>
  <c r="F180" i="15"/>
  <c r="E180" i="15"/>
  <c r="D180" i="15"/>
  <c r="G180" i="15"/>
  <c r="AJ180" i="15" s="1"/>
  <c r="C181" i="15"/>
  <c r="F179" i="11"/>
  <c r="D179" i="11"/>
  <c r="E179" i="11"/>
  <c r="C180" i="11"/>
  <c r="P174" i="10"/>
  <c r="R174" i="10"/>
  <c r="Q174" i="10"/>
  <c r="I178" i="12"/>
  <c r="F178" i="12"/>
  <c r="D178" i="12"/>
  <c r="E178" i="12"/>
  <c r="H178" i="12"/>
  <c r="J178" i="12"/>
  <c r="G178" i="12"/>
  <c r="AJ178" i="12" s="1"/>
  <c r="C179" i="12"/>
  <c r="M174" i="10"/>
  <c r="L174" i="10"/>
  <c r="N174" i="10"/>
  <c r="G179" i="11" l="1"/>
  <c r="AJ179" i="11" s="1"/>
  <c r="K176" i="10"/>
  <c r="O176" i="10"/>
  <c r="J177" i="10"/>
  <c r="J179" i="12"/>
  <c r="H179" i="12"/>
  <c r="D179" i="12"/>
  <c r="F179" i="12"/>
  <c r="I179" i="12"/>
  <c r="E179" i="12"/>
  <c r="G179" i="12"/>
  <c r="AJ179" i="12" s="1"/>
  <c r="C180" i="12"/>
  <c r="L175" i="10"/>
  <c r="M175" i="10"/>
  <c r="N175" i="10"/>
  <c r="D180" i="11"/>
  <c r="F180" i="11"/>
  <c r="E180" i="11"/>
  <c r="C181" i="11"/>
  <c r="F181" i="15"/>
  <c r="D181" i="15"/>
  <c r="J181" i="15"/>
  <c r="I181" i="15"/>
  <c r="E181" i="15"/>
  <c r="H181" i="15"/>
  <c r="G181" i="15"/>
  <c r="AJ181" i="15" s="1"/>
  <c r="C182" i="15"/>
  <c r="Q175" i="10"/>
  <c r="P175" i="10"/>
  <c r="R175" i="10"/>
  <c r="G180" i="11" l="1"/>
  <c r="AJ180" i="11" s="1"/>
  <c r="I182" i="15"/>
  <c r="E182" i="15"/>
  <c r="J182" i="15"/>
  <c r="D182" i="15"/>
  <c r="H182" i="15"/>
  <c r="F182" i="15"/>
  <c r="G182" i="15"/>
  <c r="AJ182" i="15" s="1"/>
  <c r="C183" i="15"/>
  <c r="F180" i="12"/>
  <c r="J180" i="12"/>
  <c r="I180" i="12"/>
  <c r="D180" i="12"/>
  <c r="E180" i="12"/>
  <c r="H180" i="12"/>
  <c r="G180" i="12"/>
  <c r="AJ180" i="12" s="1"/>
  <c r="C181" i="12"/>
  <c r="K177" i="10"/>
  <c r="O177" i="10"/>
  <c r="J178" i="10"/>
  <c r="F181" i="11"/>
  <c r="E181" i="11"/>
  <c r="D181" i="11"/>
  <c r="C182" i="11"/>
  <c r="Q176" i="10"/>
  <c r="P176" i="10"/>
  <c r="R176" i="10"/>
  <c r="N176" i="10"/>
  <c r="L176" i="10"/>
  <c r="M176" i="10"/>
  <c r="G181" i="11" l="1"/>
  <c r="AJ181" i="11" s="1"/>
  <c r="J181" i="12"/>
  <c r="F181" i="12"/>
  <c r="D181" i="12"/>
  <c r="E181" i="12"/>
  <c r="H181" i="12"/>
  <c r="I181" i="12"/>
  <c r="G181" i="12"/>
  <c r="AJ181" i="12" s="1"/>
  <c r="C182" i="12"/>
  <c r="J183" i="15"/>
  <c r="I183" i="15"/>
  <c r="H183" i="15"/>
  <c r="E183" i="15"/>
  <c r="D183" i="15"/>
  <c r="F183" i="15"/>
  <c r="G183" i="15"/>
  <c r="AJ183" i="15" s="1"/>
  <c r="C184" i="15"/>
  <c r="O178" i="10"/>
  <c r="K178" i="10"/>
  <c r="J179" i="10"/>
  <c r="E182" i="11"/>
  <c r="D182" i="11"/>
  <c r="F182" i="11"/>
  <c r="C183" i="11"/>
  <c r="Q177" i="10"/>
  <c r="R177" i="10"/>
  <c r="P177" i="10"/>
  <c r="M177" i="10"/>
  <c r="N177" i="10"/>
  <c r="L177" i="10"/>
  <c r="G182" i="11" l="1"/>
  <c r="AJ182" i="11" s="1"/>
  <c r="I184" i="15"/>
  <c r="E184" i="15"/>
  <c r="D184" i="15"/>
  <c r="H184" i="15"/>
  <c r="F184" i="15"/>
  <c r="J184" i="15"/>
  <c r="G184" i="15"/>
  <c r="AJ184" i="15" s="1"/>
  <c r="C185" i="15"/>
  <c r="E182" i="12"/>
  <c r="I182" i="12"/>
  <c r="D182" i="12"/>
  <c r="J182" i="12"/>
  <c r="H182" i="12"/>
  <c r="F182" i="12"/>
  <c r="G182" i="12"/>
  <c r="AJ182" i="12" s="1"/>
  <c r="C183" i="12"/>
  <c r="F183" i="11"/>
  <c r="D183" i="11"/>
  <c r="E183" i="11"/>
  <c r="C184" i="11"/>
  <c r="O179" i="10"/>
  <c r="K179" i="10"/>
  <c r="J180" i="10"/>
  <c r="L178" i="10"/>
  <c r="N178" i="10"/>
  <c r="M178" i="10"/>
  <c r="Q178" i="10"/>
  <c r="R178" i="10"/>
  <c r="P178" i="10"/>
  <c r="G183" i="11" l="1"/>
  <c r="AJ183" i="11" s="1"/>
  <c r="M179" i="10"/>
  <c r="L179" i="10"/>
  <c r="N179" i="10"/>
  <c r="Q179" i="10"/>
  <c r="P179" i="10"/>
  <c r="R179" i="10"/>
  <c r="E184" i="11"/>
  <c r="F184" i="11"/>
  <c r="D184" i="11"/>
  <c r="C185" i="11"/>
  <c r="O180" i="10"/>
  <c r="K180" i="10"/>
  <c r="J181" i="10"/>
  <c r="J183" i="12"/>
  <c r="H183" i="12"/>
  <c r="I183" i="12"/>
  <c r="F183" i="12"/>
  <c r="E183" i="12"/>
  <c r="D183" i="12"/>
  <c r="G183" i="12"/>
  <c r="AJ183" i="12" s="1"/>
  <c r="C184" i="12"/>
  <c r="J185" i="15"/>
  <c r="I185" i="15"/>
  <c r="H185" i="15"/>
  <c r="D185" i="15"/>
  <c r="F185" i="15"/>
  <c r="E185" i="15"/>
  <c r="G185" i="15"/>
  <c r="AJ185" i="15" s="1"/>
  <c r="C186" i="15"/>
  <c r="G184" i="11" l="1"/>
  <c r="AJ184" i="11" s="1"/>
  <c r="J186" i="15"/>
  <c r="D186" i="15"/>
  <c r="H186" i="15"/>
  <c r="I186" i="15"/>
  <c r="F186" i="15"/>
  <c r="E186" i="15"/>
  <c r="G186" i="15"/>
  <c r="AJ186" i="15" s="1"/>
  <c r="C187" i="15"/>
  <c r="J184" i="12"/>
  <c r="H184" i="12"/>
  <c r="D184" i="12"/>
  <c r="F184" i="12"/>
  <c r="I184" i="12"/>
  <c r="E184" i="12"/>
  <c r="G184" i="12"/>
  <c r="AJ184" i="12" s="1"/>
  <c r="C185" i="12"/>
  <c r="M180" i="10"/>
  <c r="L180" i="10"/>
  <c r="N180" i="10"/>
  <c r="P180" i="10"/>
  <c r="Q180" i="10"/>
  <c r="R180" i="10"/>
  <c r="O181" i="10"/>
  <c r="K181" i="10"/>
  <c r="J182" i="10"/>
  <c r="F185" i="11"/>
  <c r="E185" i="11"/>
  <c r="D185" i="11"/>
  <c r="C186" i="11"/>
  <c r="G185" i="11" l="1"/>
  <c r="AJ185" i="11" s="1"/>
  <c r="N181" i="10"/>
  <c r="M181" i="10"/>
  <c r="L181" i="10"/>
  <c r="J187" i="15"/>
  <c r="I187" i="15"/>
  <c r="D187" i="15"/>
  <c r="E187" i="15"/>
  <c r="F187" i="15"/>
  <c r="H187" i="15"/>
  <c r="G187" i="15"/>
  <c r="AJ187" i="15" s="1"/>
  <c r="C188" i="15"/>
  <c r="J185" i="12"/>
  <c r="D185" i="12"/>
  <c r="H185" i="12"/>
  <c r="F185" i="12"/>
  <c r="I185" i="12"/>
  <c r="E185" i="12"/>
  <c r="G185" i="12"/>
  <c r="AJ185" i="12" s="1"/>
  <c r="C186" i="12"/>
  <c r="R181" i="10"/>
  <c r="P181" i="10"/>
  <c r="Q181" i="10"/>
  <c r="E186" i="11"/>
  <c r="F186" i="11"/>
  <c r="D186" i="11"/>
  <c r="C187" i="11"/>
  <c r="O182" i="10"/>
  <c r="K182" i="10"/>
  <c r="J183" i="10"/>
  <c r="G186" i="11" l="1"/>
  <c r="AJ186" i="11" s="1"/>
  <c r="N182" i="10"/>
  <c r="M182" i="10"/>
  <c r="L182" i="10"/>
  <c r="R182" i="10"/>
  <c r="Q182" i="10"/>
  <c r="P182" i="10"/>
  <c r="D187" i="11"/>
  <c r="F187" i="11"/>
  <c r="E187" i="11"/>
  <c r="C188" i="11"/>
  <c r="J186" i="12"/>
  <c r="E186" i="12"/>
  <c r="H186" i="12"/>
  <c r="F186" i="12"/>
  <c r="D186" i="12"/>
  <c r="I186" i="12"/>
  <c r="G186" i="12"/>
  <c r="AJ186" i="12" s="1"/>
  <c r="C187" i="12"/>
  <c r="D188" i="15"/>
  <c r="F188" i="15"/>
  <c r="I188" i="15"/>
  <c r="E188" i="15"/>
  <c r="H188" i="15"/>
  <c r="J188" i="15"/>
  <c r="G188" i="15"/>
  <c r="AJ188" i="15" s="1"/>
  <c r="C189" i="15"/>
  <c r="K183" i="10"/>
  <c r="O183" i="10"/>
  <c r="J184" i="10"/>
  <c r="G187" i="11" l="1"/>
  <c r="AJ187" i="11" s="1"/>
  <c r="L183" i="10"/>
  <c r="N183" i="10"/>
  <c r="M183" i="10"/>
  <c r="H189" i="15"/>
  <c r="I189" i="15"/>
  <c r="F189" i="15"/>
  <c r="J189" i="15"/>
  <c r="D189" i="15"/>
  <c r="E189" i="15"/>
  <c r="G189" i="15"/>
  <c r="AJ189" i="15" s="1"/>
  <c r="C190" i="15"/>
  <c r="J187" i="12"/>
  <c r="I187" i="12"/>
  <c r="F187" i="12"/>
  <c r="H187" i="12"/>
  <c r="E187" i="12"/>
  <c r="D187" i="12"/>
  <c r="G187" i="12"/>
  <c r="AJ187" i="12" s="1"/>
  <c r="C188" i="12"/>
  <c r="F188" i="11"/>
  <c r="D188" i="11"/>
  <c r="E188" i="11"/>
  <c r="C189" i="11"/>
  <c r="O184" i="10"/>
  <c r="K184" i="10"/>
  <c r="J185" i="10"/>
  <c r="P183" i="10"/>
  <c r="Q183" i="10"/>
  <c r="R183" i="10"/>
  <c r="G188" i="11" l="1"/>
  <c r="AJ188" i="11" s="1"/>
  <c r="N184" i="10"/>
  <c r="M184" i="10"/>
  <c r="L184" i="10"/>
  <c r="P184" i="10"/>
  <c r="R184" i="10"/>
  <c r="Q184" i="10"/>
  <c r="D189" i="11"/>
  <c r="E189" i="11"/>
  <c r="F189" i="11"/>
  <c r="C190" i="11"/>
  <c r="O185" i="10"/>
  <c r="K185" i="10"/>
  <c r="J186" i="10"/>
  <c r="D188" i="12"/>
  <c r="H188" i="12"/>
  <c r="I188" i="12"/>
  <c r="F188" i="12"/>
  <c r="J188" i="12"/>
  <c r="E188" i="12"/>
  <c r="G188" i="12"/>
  <c r="AJ188" i="12" s="1"/>
  <c r="C189" i="12"/>
  <c r="I190" i="15"/>
  <c r="F190" i="15"/>
  <c r="E190" i="15"/>
  <c r="J190" i="15"/>
  <c r="H190" i="15"/>
  <c r="D190" i="15"/>
  <c r="G190" i="15"/>
  <c r="AJ190" i="15" s="1"/>
  <c r="C191" i="15"/>
  <c r="G189" i="11" l="1"/>
  <c r="AJ189" i="11" s="1"/>
  <c r="M185" i="10"/>
  <c r="N185" i="10"/>
  <c r="L185" i="10"/>
  <c r="R185" i="10"/>
  <c r="Q185" i="10"/>
  <c r="P185" i="10"/>
  <c r="F190" i="11"/>
  <c r="E190" i="11"/>
  <c r="D190" i="11"/>
  <c r="C191" i="11"/>
  <c r="J191" i="15"/>
  <c r="F191" i="15"/>
  <c r="D191" i="15"/>
  <c r="I191" i="15"/>
  <c r="E191" i="15"/>
  <c r="H191" i="15"/>
  <c r="G191" i="15"/>
  <c r="AJ191" i="15" s="1"/>
  <c r="C192" i="15"/>
  <c r="J189" i="12"/>
  <c r="F189" i="12"/>
  <c r="I189" i="12"/>
  <c r="E189" i="12"/>
  <c r="D189" i="12"/>
  <c r="H189" i="12"/>
  <c r="G189" i="12"/>
  <c r="AJ189" i="12" s="1"/>
  <c r="C190" i="12"/>
  <c r="O186" i="10"/>
  <c r="K186" i="10"/>
  <c r="J187" i="10"/>
  <c r="G190" i="11" l="1"/>
  <c r="AJ190" i="11" s="1"/>
  <c r="M186" i="10"/>
  <c r="L186" i="10"/>
  <c r="N186" i="10"/>
  <c r="P186" i="10"/>
  <c r="Q186" i="10"/>
  <c r="R186" i="10"/>
  <c r="I190" i="12"/>
  <c r="J190" i="12"/>
  <c r="H190" i="12"/>
  <c r="D190" i="12"/>
  <c r="E190" i="12"/>
  <c r="F190" i="12"/>
  <c r="G190" i="12"/>
  <c r="AJ190" i="12" s="1"/>
  <c r="C191" i="12"/>
  <c r="J192" i="15"/>
  <c r="I192" i="15"/>
  <c r="E192" i="15"/>
  <c r="F192" i="15"/>
  <c r="D192" i="15"/>
  <c r="H192" i="15"/>
  <c r="G192" i="15"/>
  <c r="AJ192" i="15" s="1"/>
  <c r="C193" i="15"/>
  <c r="E191" i="11"/>
  <c r="F191" i="11"/>
  <c r="D191" i="11"/>
  <c r="C192" i="11"/>
  <c r="K187" i="10"/>
  <c r="O187" i="10"/>
  <c r="J188" i="10"/>
  <c r="G191" i="11" l="1"/>
  <c r="AJ191" i="11" s="1"/>
  <c r="D192" i="11"/>
  <c r="E192" i="11"/>
  <c r="F192" i="11"/>
  <c r="C193" i="11"/>
  <c r="K188" i="10"/>
  <c r="O188" i="10"/>
  <c r="J189" i="10"/>
  <c r="J193" i="15"/>
  <c r="H193" i="15"/>
  <c r="D193" i="15"/>
  <c r="I193" i="15"/>
  <c r="E193" i="15"/>
  <c r="F193" i="15"/>
  <c r="G193" i="15"/>
  <c r="AJ193" i="15" s="1"/>
  <c r="C194" i="15"/>
  <c r="H191" i="12"/>
  <c r="F191" i="12"/>
  <c r="D191" i="12"/>
  <c r="J191" i="12"/>
  <c r="I191" i="12"/>
  <c r="E191" i="12"/>
  <c r="G191" i="12"/>
  <c r="AJ191" i="12" s="1"/>
  <c r="C192" i="12"/>
  <c r="L187" i="10"/>
  <c r="N187" i="10"/>
  <c r="M187" i="10"/>
  <c r="Q187" i="10"/>
  <c r="R187" i="10"/>
  <c r="P187" i="10"/>
  <c r="G192" i="11" l="1"/>
  <c r="AJ192" i="11" s="1"/>
  <c r="N188" i="10"/>
  <c r="M188" i="10"/>
  <c r="L188" i="10"/>
  <c r="D193" i="11"/>
  <c r="E193" i="11"/>
  <c r="F193" i="11"/>
  <c r="C194" i="11"/>
  <c r="E192" i="12"/>
  <c r="D192" i="12"/>
  <c r="H192" i="12"/>
  <c r="J192" i="12"/>
  <c r="I192" i="12"/>
  <c r="F192" i="12"/>
  <c r="G192" i="12"/>
  <c r="AJ192" i="12" s="1"/>
  <c r="C193" i="12"/>
  <c r="F194" i="15"/>
  <c r="E194" i="15"/>
  <c r="D194" i="15"/>
  <c r="H194" i="15"/>
  <c r="I194" i="15"/>
  <c r="J194" i="15"/>
  <c r="G194" i="15"/>
  <c r="AJ194" i="15" s="1"/>
  <c r="C195" i="15"/>
  <c r="K189" i="10"/>
  <c r="O189" i="10"/>
  <c r="J190" i="10"/>
  <c r="Q188" i="10"/>
  <c r="R188" i="10"/>
  <c r="P188" i="10"/>
  <c r="G193" i="11" l="1"/>
  <c r="AJ193" i="11" s="1"/>
  <c r="E195" i="15"/>
  <c r="H195" i="15"/>
  <c r="D195" i="15"/>
  <c r="F195" i="15"/>
  <c r="J195" i="15"/>
  <c r="I195" i="15"/>
  <c r="G195" i="15"/>
  <c r="AJ195" i="15" s="1"/>
  <c r="C196" i="15"/>
  <c r="K190" i="10"/>
  <c r="O190" i="10"/>
  <c r="J191" i="10"/>
  <c r="E194" i="11"/>
  <c r="F194" i="11"/>
  <c r="D194" i="11"/>
  <c r="C195" i="11"/>
  <c r="Q189" i="10"/>
  <c r="P189" i="10"/>
  <c r="R189" i="10"/>
  <c r="H193" i="12"/>
  <c r="I193" i="12"/>
  <c r="J193" i="12"/>
  <c r="F193" i="12"/>
  <c r="E193" i="12"/>
  <c r="D193" i="12"/>
  <c r="G193" i="12"/>
  <c r="AJ193" i="12" s="1"/>
  <c r="C194" i="12"/>
  <c r="L189" i="10"/>
  <c r="N189" i="10"/>
  <c r="M189" i="10"/>
  <c r="G194" i="11" l="1"/>
  <c r="AJ194" i="11" s="1"/>
  <c r="F196" i="15"/>
  <c r="E196" i="15"/>
  <c r="J196" i="15"/>
  <c r="I196" i="15"/>
  <c r="H196" i="15"/>
  <c r="D196" i="15"/>
  <c r="G196" i="15"/>
  <c r="AJ196" i="15" s="1"/>
  <c r="C197" i="15"/>
  <c r="D195" i="11"/>
  <c r="E195" i="11"/>
  <c r="F195" i="11"/>
  <c r="C196" i="11"/>
  <c r="E194" i="12"/>
  <c r="H194" i="12"/>
  <c r="I194" i="12"/>
  <c r="D194" i="12"/>
  <c r="F194" i="12"/>
  <c r="J194" i="12"/>
  <c r="G194" i="12"/>
  <c r="AJ194" i="12" s="1"/>
  <c r="C195" i="12"/>
  <c r="K191" i="10"/>
  <c r="O191" i="10"/>
  <c r="J192" i="10"/>
  <c r="R190" i="10"/>
  <c r="P190" i="10"/>
  <c r="Q190" i="10"/>
  <c r="L190" i="10"/>
  <c r="M190" i="10"/>
  <c r="N190" i="10"/>
  <c r="G195" i="11" l="1"/>
  <c r="AJ195" i="11" s="1"/>
  <c r="N191" i="10"/>
  <c r="L191" i="10"/>
  <c r="M191" i="10"/>
  <c r="E195" i="12"/>
  <c r="I195" i="12"/>
  <c r="F195" i="12"/>
  <c r="D195" i="12"/>
  <c r="J195" i="12"/>
  <c r="H195" i="12"/>
  <c r="G195" i="12"/>
  <c r="AJ195" i="12" s="1"/>
  <c r="C196" i="12"/>
  <c r="E196" i="11"/>
  <c r="D196" i="11"/>
  <c r="F196" i="11"/>
  <c r="C197" i="11"/>
  <c r="K192" i="10"/>
  <c r="O192" i="10"/>
  <c r="J193" i="10"/>
  <c r="E197" i="15"/>
  <c r="F197" i="15"/>
  <c r="J197" i="15"/>
  <c r="D197" i="15"/>
  <c r="I197" i="15"/>
  <c r="H197" i="15"/>
  <c r="G197" i="15"/>
  <c r="AJ197" i="15" s="1"/>
  <c r="C198" i="15"/>
  <c r="P191" i="10"/>
  <c r="Q191" i="10"/>
  <c r="R191" i="10"/>
  <c r="G196" i="11" l="1"/>
  <c r="AJ196" i="11" s="1"/>
  <c r="K193" i="10"/>
  <c r="O193" i="10"/>
  <c r="J194" i="10"/>
  <c r="D196" i="12"/>
  <c r="J196" i="12"/>
  <c r="I196" i="12"/>
  <c r="F196" i="12"/>
  <c r="E196" i="12"/>
  <c r="H196" i="12"/>
  <c r="G196" i="12"/>
  <c r="AJ196" i="12" s="1"/>
  <c r="C197" i="12"/>
  <c r="E197" i="11"/>
  <c r="F197" i="11"/>
  <c r="D197" i="11"/>
  <c r="C198" i="11"/>
  <c r="D198" i="15"/>
  <c r="E198" i="15"/>
  <c r="F198" i="15"/>
  <c r="H198" i="15"/>
  <c r="I198" i="15"/>
  <c r="J198" i="15"/>
  <c r="G198" i="15"/>
  <c r="AJ198" i="15" s="1"/>
  <c r="C199" i="15"/>
  <c r="R192" i="10"/>
  <c r="Q192" i="10"/>
  <c r="P192" i="10"/>
  <c r="L192" i="10"/>
  <c r="M192" i="10"/>
  <c r="N192" i="10"/>
  <c r="G197" i="11" l="1"/>
  <c r="AJ197" i="11" s="1"/>
  <c r="I199" i="15"/>
  <c r="E199" i="15"/>
  <c r="F199" i="15"/>
  <c r="H199" i="15"/>
  <c r="J199" i="15"/>
  <c r="D199" i="15"/>
  <c r="G199" i="15"/>
  <c r="AJ199" i="15" s="1"/>
  <c r="C200" i="15"/>
  <c r="F198" i="11"/>
  <c r="D198" i="11"/>
  <c r="E198" i="11"/>
  <c r="C199" i="11"/>
  <c r="E197" i="12"/>
  <c r="I197" i="12"/>
  <c r="J197" i="12"/>
  <c r="H197" i="12"/>
  <c r="F197" i="12"/>
  <c r="D197" i="12"/>
  <c r="G197" i="12"/>
  <c r="AJ197" i="12" s="1"/>
  <c r="C198" i="12"/>
  <c r="O194" i="10"/>
  <c r="K194" i="10"/>
  <c r="J195" i="10"/>
  <c r="R193" i="10"/>
  <c r="P193" i="10"/>
  <c r="Q193" i="10"/>
  <c r="N193" i="10"/>
  <c r="M193" i="10"/>
  <c r="L193" i="10"/>
  <c r="G198" i="11" l="1"/>
  <c r="AJ198" i="11" s="1"/>
  <c r="K195" i="10"/>
  <c r="O195" i="10"/>
  <c r="J196" i="10"/>
  <c r="H200" i="15"/>
  <c r="D200" i="15"/>
  <c r="F200" i="15"/>
  <c r="J200" i="15"/>
  <c r="E200" i="15"/>
  <c r="I200" i="15"/>
  <c r="G200" i="15"/>
  <c r="AJ200" i="15" s="1"/>
  <c r="C201" i="15"/>
  <c r="M194" i="10"/>
  <c r="N194" i="10"/>
  <c r="L194" i="10"/>
  <c r="P194" i="10"/>
  <c r="Q194" i="10"/>
  <c r="R194" i="10"/>
  <c r="D198" i="12"/>
  <c r="H198" i="12"/>
  <c r="I198" i="12"/>
  <c r="J198" i="12"/>
  <c r="F198" i="12"/>
  <c r="E198" i="12"/>
  <c r="G198" i="12"/>
  <c r="AJ198" i="12" s="1"/>
  <c r="C199" i="12"/>
  <c r="E199" i="11"/>
  <c r="F199" i="11"/>
  <c r="D199" i="11"/>
  <c r="C200" i="11"/>
  <c r="G199" i="11" l="1"/>
  <c r="AJ199" i="11" s="1"/>
  <c r="D199" i="12"/>
  <c r="H199" i="12"/>
  <c r="F199" i="12"/>
  <c r="E199" i="12"/>
  <c r="I199" i="12"/>
  <c r="J199" i="12"/>
  <c r="G199" i="12"/>
  <c r="AJ199" i="12" s="1"/>
  <c r="C200" i="12"/>
  <c r="F200" i="11"/>
  <c r="E200" i="11"/>
  <c r="D200" i="11"/>
  <c r="C201" i="11"/>
  <c r="E201" i="15"/>
  <c r="F201" i="15"/>
  <c r="D201" i="15"/>
  <c r="H201" i="15"/>
  <c r="I201" i="15"/>
  <c r="J201" i="15"/>
  <c r="G201" i="15"/>
  <c r="AJ201" i="15" s="1"/>
  <c r="C202" i="15"/>
  <c r="O196" i="10"/>
  <c r="K196" i="10"/>
  <c r="J197" i="10"/>
  <c r="P195" i="10"/>
  <c r="R195" i="10"/>
  <c r="Q195" i="10"/>
  <c r="M195" i="10"/>
  <c r="N195" i="10"/>
  <c r="L195" i="10"/>
  <c r="G200" i="11" l="1"/>
  <c r="AJ200" i="11" s="1"/>
  <c r="M196" i="10"/>
  <c r="N196" i="10"/>
  <c r="L196" i="10"/>
  <c r="Q196" i="10"/>
  <c r="R196" i="10"/>
  <c r="P196" i="10"/>
  <c r="E202" i="15"/>
  <c r="J202" i="15"/>
  <c r="D202" i="15"/>
  <c r="F202" i="15"/>
  <c r="H202" i="15"/>
  <c r="I202" i="15"/>
  <c r="G202" i="15"/>
  <c r="AJ202" i="15" s="1"/>
  <c r="C203" i="15"/>
  <c r="D201" i="11"/>
  <c r="F201" i="11"/>
  <c r="E201" i="11"/>
  <c r="C202" i="11"/>
  <c r="K197" i="10"/>
  <c r="O197" i="10"/>
  <c r="J198" i="10"/>
  <c r="D200" i="12"/>
  <c r="H200" i="12"/>
  <c r="F200" i="12"/>
  <c r="J200" i="12"/>
  <c r="E200" i="12"/>
  <c r="I200" i="12"/>
  <c r="G200" i="12"/>
  <c r="AJ200" i="12" s="1"/>
  <c r="C201" i="12"/>
  <c r="G201" i="11" l="1"/>
  <c r="AJ201" i="11" s="1"/>
  <c r="E201" i="12"/>
  <c r="F201" i="12"/>
  <c r="H201" i="12"/>
  <c r="J201" i="12"/>
  <c r="D201" i="12"/>
  <c r="I201" i="12"/>
  <c r="G201" i="12"/>
  <c r="AJ201" i="12" s="1"/>
  <c r="C202" i="12"/>
  <c r="Q197" i="10"/>
  <c r="R197" i="10"/>
  <c r="P197" i="10"/>
  <c r="M197" i="10"/>
  <c r="L197" i="10"/>
  <c r="N197" i="10"/>
  <c r="D202" i="11"/>
  <c r="E202" i="11"/>
  <c r="F202" i="11"/>
  <c r="C203" i="11"/>
  <c r="O198" i="10"/>
  <c r="K198" i="10"/>
  <c r="J199" i="10"/>
  <c r="H203" i="15"/>
  <c r="I203" i="15"/>
  <c r="E203" i="15"/>
  <c r="D203" i="15"/>
  <c r="F203" i="15"/>
  <c r="J203" i="15"/>
  <c r="G203" i="15"/>
  <c r="AJ203" i="15" s="1"/>
  <c r="C204" i="15"/>
  <c r="G202" i="11" l="1"/>
  <c r="AJ202" i="11" s="1"/>
  <c r="I202" i="12"/>
  <c r="E202" i="12"/>
  <c r="F202" i="12"/>
  <c r="H202" i="12"/>
  <c r="J202" i="12"/>
  <c r="D202" i="12"/>
  <c r="G202" i="12"/>
  <c r="AJ202" i="12" s="1"/>
  <c r="C203" i="12"/>
  <c r="M198" i="10"/>
  <c r="L198" i="10"/>
  <c r="N198" i="10"/>
  <c r="Q198" i="10"/>
  <c r="P198" i="10"/>
  <c r="R198" i="10"/>
  <c r="E203" i="11"/>
  <c r="D203" i="11"/>
  <c r="F203" i="11"/>
  <c r="C204" i="11"/>
  <c r="J204" i="15"/>
  <c r="F204" i="15"/>
  <c r="D204" i="15"/>
  <c r="E204" i="15"/>
  <c r="I204" i="15"/>
  <c r="H204" i="15"/>
  <c r="G204" i="15"/>
  <c r="AJ204" i="15" s="1"/>
  <c r="C205" i="15"/>
  <c r="K199" i="10"/>
  <c r="O199" i="10"/>
  <c r="J200" i="10"/>
  <c r="G203" i="11" l="1"/>
  <c r="AJ203" i="11" s="1"/>
  <c r="D203" i="12"/>
  <c r="F203" i="12"/>
  <c r="E203" i="12"/>
  <c r="J203" i="12"/>
  <c r="I203" i="12"/>
  <c r="H203" i="12"/>
  <c r="G203" i="12"/>
  <c r="AJ203" i="12" s="1"/>
  <c r="C204" i="12"/>
  <c r="E204" i="11"/>
  <c r="F204" i="11"/>
  <c r="D204" i="11"/>
  <c r="C205" i="11"/>
  <c r="K200" i="10"/>
  <c r="O200" i="10"/>
  <c r="J201" i="10"/>
  <c r="M199" i="10"/>
  <c r="N199" i="10"/>
  <c r="L199" i="10"/>
  <c r="H205" i="15"/>
  <c r="D205" i="15"/>
  <c r="F205" i="15"/>
  <c r="I205" i="15"/>
  <c r="J205" i="15"/>
  <c r="E205" i="15"/>
  <c r="G205" i="15"/>
  <c r="AJ205" i="15" s="1"/>
  <c r="C206" i="15"/>
  <c r="P199" i="10"/>
  <c r="R199" i="10"/>
  <c r="Q199" i="10"/>
  <c r="G204" i="11" l="1"/>
  <c r="AJ204" i="11" s="1"/>
  <c r="H206" i="15"/>
  <c r="D206" i="15"/>
  <c r="I206" i="15"/>
  <c r="J206" i="15"/>
  <c r="E206" i="15"/>
  <c r="F206" i="15"/>
  <c r="G206" i="15"/>
  <c r="AJ206" i="15" s="1"/>
  <c r="C207" i="15"/>
  <c r="P200" i="10"/>
  <c r="R200" i="10"/>
  <c r="Q200" i="10"/>
  <c r="M200" i="10"/>
  <c r="N200" i="10"/>
  <c r="L200" i="10"/>
  <c r="D205" i="11"/>
  <c r="E205" i="11"/>
  <c r="F205" i="11"/>
  <c r="C206" i="11"/>
  <c r="O201" i="10"/>
  <c r="K201" i="10"/>
  <c r="J202" i="10"/>
  <c r="J204" i="12"/>
  <c r="E204" i="12"/>
  <c r="H204" i="12"/>
  <c r="F204" i="12"/>
  <c r="I204" i="12"/>
  <c r="D204" i="12"/>
  <c r="G204" i="12"/>
  <c r="AJ204" i="12" s="1"/>
  <c r="C205" i="12"/>
  <c r="G205" i="11" l="1"/>
  <c r="AJ205" i="11" s="1"/>
  <c r="F207" i="15"/>
  <c r="D207" i="15"/>
  <c r="E207" i="15"/>
  <c r="I207" i="15"/>
  <c r="H207" i="15"/>
  <c r="J207" i="15"/>
  <c r="G207" i="15"/>
  <c r="AJ207" i="15" s="1"/>
  <c r="C208" i="15"/>
  <c r="D206" i="11"/>
  <c r="E206" i="11"/>
  <c r="F206" i="11"/>
  <c r="C207" i="11"/>
  <c r="H205" i="12"/>
  <c r="D205" i="12"/>
  <c r="E205" i="12"/>
  <c r="I205" i="12"/>
  <c r="J205" i="12"/>
  <c r="F205" i="12"/>
  <c r="G205" i="12"/>
  <c r="AJ205" i="12" s="1"/>
  <c r="C206" i="12"/>
  <c r="O202" i="10"/>
  <c r="K202" i="10"/>
  <c r="J203" i="10"/>
  <c r="P201" i="10"/>
  <c r="R201" i="10"/>
  <c r="Q201" i="10"/>
  <c r="M201" i="10"/>
  <c r="N201" i="10"/>
  <c r="L201" i="10"/>
  <c r="G206" i="11" l="1"/>
  <c r="AJ206" i="11" s="1"/>
  <c r="N202" i="10"/>
  <c r="M202" i="10"/>
  <c r="L202" i="10"/>
  <c r="R202" i="10"/>
  <c r="P202" i="10"/>
  <c r="Q202" i="10"/>
  <c r="J206" i="12"/>
  <c r="E206" i="12"/>
  <c r="H206" i="12"/>
  <c r="D206" i="12"/>
  <c r="F206" i="12"/>
  <c r="I206" i="12"/>
  <c r="G206" i="12"/>
  <c r="AJ206" i="12" s="1"/>
  <c r="C207" i="12"/>
  <c r="D207" i="11"/>
  <c r="E207" i="11"/>
  <c r="F207" i="11"/>
  <c r="C208" i="11"/>
  <c r="K203" i="10"/>
  <c r="O203" i="10"/>
  <c r="J204" i="10"/>
  <c r="F208" i="15"/>
  <c r="D208" i="15"/>
  <c r="H208" i="15"/>
  <c r="E208" i="15"/>
  <c r="J208" i="15"/>
  <c r="I208" i="15"/>
  <c r="G208" i="15"/>
  <c r="AJ208" i="15" s="1"/>
  <c r="C209" i="15"/>
  <c r="G207" i="11" l="1"/>
  <c r="AJ207" i="11" s="1"/>
  <c r="E208" i="11"/>
  <c r="D208" i="11"/>
  <c r="F208" i="11"/>
  <c r="C209" i="11"/>
  <c r="D209" i="15"/>
  <c r="I209" i="15"/>
  <c r="F209" i="15"/>
  <c r="E209" i="15"/>
  <c r="J209" i="15"/>
  <c r="H209" i="15"/>
  <c r="G209" i="15"/>
  <c r="AJ209" i="15" s="1"/>
  <c r="C210" i="15"/>
  <c r="O204" i="10"/>
  <c r="K204" i="10"/>
  <c r="J205" i="10"/>
  <c r="J207" i="12"/>
  <c r="E207" i="12"/>
  <c r="H207" i="12"/>
  <c r="F207" i="12"/>
  <c r="I207" i="12"/>
  <c r="D207" i="12"/>
  <c r="G207" i="12"/>
  <c r="AJ207" i="12" s="1"/>
  <c r="C208" i="12"/>
  <c r="M203" i="10"/>
  <c r="N203" i="10"/>
  <c r="L203" i="10"/>
  <c r="P203" i="10"/>
  <c r="R203" i="10"/>
  <c r="Q203" i="10"/>
  <c r="G208" i="11" l="1"/>
  <c r="AJ208" i="11" s="1"/>
  <c r="N204" i="10"/>
  <c r="L204" i="10"/>
  <c r="M204" i="10"/>
  <c r="P204" i="10"/>
  <c r="R204" i="10"/>
  <c r="Q204" i="10"/>
  <c r="J210" i="15"/>
  <c r="H210" i="15"/>
  <c r="D210" i="15"/>
  <c r="I210" i="15"/>
  <c r="F210" i="15"/>
  <c r="E210" i="15"/>
  <c r="G210" i="15"/>
  <c r="AJ210" i="15" s="1"/>
  <c r="C211" i="15"/>
  <c r="F209" i="11"/>
  <c r="D209" i="11"/>
  <c r="E209" i="11"/>
  <c r="C210" i="11"/>
  <c r="H208" i="12"/>
  <c r="E208" i="12"/>
  <c r="J208" i="12"/>
  <c r="F208" i="12"/>
  <c r="I208" i="12"/>
  <c r="D208" i="12"/>
  <c r="G208" i="12"/>
  <c r="AJ208" i="12" s="1"/>
  <c r="C209" i="12"/>
  <c r="K205" i="10"/>
  <c r="O205" i="10"/>
  <c r="J206" i="10"/>
  <c r="G209" i="11" l="1"/>
  <c r="AJ209" i="11" s="1"/>
  <c r="L205" i="10"/>
  <c r="N205" i="10"/>
  <c r="M205" i="10"/>
  <c r="D209" i="12"/>
  <c r="F209" i="12"/>
  <c r="I209" i="12"/>
  <c r="J209" i="12"/>
  <c r="E209" i="12"/>
  <c r="H209" i="12"/>
  <c r="G209" i="12"/>
  <c r="AJ209" i="12" s="1"/>
  <c r="C210" i="12"/>
  <c r="F210" i="11"/>
  <c r="D210" i="11"/>
  <c r="E210" i="11"/>
  <c r="C211" i="11"/>
  <c r="O206" i="10"/>
  <c r="K206" i="10"/>
  <c r="J207" i="10"/>
  <c r="D211" i="15"/>
  <c r="I211" i="15"/>
  <c r="H211" i="15"/>
  <c r="E211" i="15"/>
  <c r="F211" i="15"/>
  <c r="J211" i="15"/>
  <c r="G211" i="15"/>
  <c r="AJ211" i="15" s="1"/>
  <c r="C212" i="15"/>
  <c r="P205" i="10"/>
  <c r="Q205" i="10"/>
  <c r="R205" i="10"/>
  <c r="G210" i="11" l="1"/>
  <c r="AJ210" i="11" s="1"/>
  <c r="L206" i="10"/>
  <c r="N206" i="10"/>
  <c r="M206" i="10"/>
  <c r="P206" i="10"/>
  <c r="R206" i="10"/>
  <c r="Q206" i="10"/>
  <c r="E211" i="11"/>
  <c r="D211" i="11"/>
  <c r="F211" i="11"/>
  <c r="C212" i="11"/>
  <c r="H212" i="15"/>
  <c r="E212" i="15"/>
  <c r="F212" i="15"/>
  <c r="I212" i="15"/>
  <c r="J212" i="15"/>
  <c r="D212" i="15"/>
  <c r="G212" i="15"/>
  <c r="AJ212" i="15" s="1"/>
  <c r="C213" i="15"/>
  <c r="O207" i="10"/>
  <c r="K207" i="10"/>
  <c r="J208" i="10"/>
  <c r="J210" i="12"/>
  <c r="F210" i="12"/>
  <c r="I210" i="12"/>
  <c r="D210" i="12"/>
  <c r="E210" i="12"/>
  <c r="H210" i="12"/>
  <c r="G210" i="12"/>
  <c r="AJ210" i="12" s="1"/>
  <c r="C211" i="12"/>
  <c r="G211" i="11" l="1"/>
  <c r="AJ211" i="11" s="1"/>
  <c r="L207" i="10"/>
  <c r="M207" i="10"/>
  <c r="N207" i="10"/>
  <c r="P207" i="10"/>
  <c r="Q207" i="10"/>
  <c r="R207" i="10"/>
  <c r="F213" i="15"/>
  <c r="H213" i="15"/>
  <c r="E213" i="15"/>
  <c r="D213" i="15"/>
  <c r="I213" i="15"/>
  <c r="J213" i="15"/>
  <c r="G213" i="15"/>
  <c r="AJ213" i="15" s="1"/>
  <c r="C214" i="15"/>
  <c r="D212" i="11"/>
  <c r="F212" i="11"/>
  <c r="E212" i="11"/>
  <c r="C213" i="11"/>
  <c r="F211" i="12"/>
  <c r="H211" i="12"/>
  <c r="D211" i="12"/>
  <c r="E211" i="12"/>
  <c r="J211" i="12"/>
  <c r="I211" i="12"/>
  <c r="G211" i="12"/>
  <c r="AJ211" i="12" s="1"/>
  <c r="C212" i="12"/>
  <c r="K208" i="10"/>
  <c r="O208" i="10"/>
  <c r="J209" i="10"/>
  <c r="G212" i="11" l="1"/>
  <c r="AJ212" i="11" s="1"/>
  <c r="F212" i="12"/>
  <c r="E212" i="12"/>
  <c r="I212" i="12"/>
  <c r="H212" i="12"/>
  <c r="J212" i="12"/>
  <c r="D212" i="12"/>
  <c r="G212" i="12"/>
  <c r="AJ212" i="12" s="1"/>
  <c r="C213" i="12"/>
  <c r="P208" i="10"/>
  <c r="R208" i="10"/>
  <c r="Q208" i="10"/>
  <c r="N208" i="10"/>
  <c r="L208" i="10"/>
  <c r="M208" i="10"/>
  <c r="E213" i="11"/>
  <c r="F213" i="11"/>
  <c r="D213" i="11"/>
  <c r="C214" i="11"/>
  <c r="O209" i="10"/>
  <c r="K209" i="10"/>
  <c r="J210" i="10"/>
  <c r="E214" i="15"/>
  <c r="F214" i="15"/>
  <c r="D214" i="15"/>
  <c r="I214" i="15"/>
  <c r="H214" i="15"/>
  <c r="J214" i="15"/>
  <c r="G214" i="15"/>
  <c r="AJ214" i="15" s="1"/>
  <c r="C215" i="15"/>
  <c r="G213" i="11" l="1"/>
  <c r="AJ213" i="11" s="1"/>
  <c r="I213" i="12"/>
  <c r="J213" i="12"/>
  <c r="E213" i="12"/>
  <c r="D213" i="12"/>
  <c r="F213" i="12"/>
  <c r="H213" i="12"/>
  <c r="G213" i="12"/>
  <c r="AJ213" i="12" s="1"/>
  <c r="C214" i="12"/>
  <c r="F214" i="11"/>
  <c r="D214" i="11"/>
  <c r="E214" i="11"/>
  <c r="C215" i="11"/>
  <c r="F215" i="15"/>
  <c r="E215" i="15"/>
  <c r="D215" i="15"/>
  <c r="J215" i="15"/>
  <c r="H215" i="15"/>
  <c r="I215" i="15"/>
  <c r="G215" i="15"/>
  <c r="AJ215" i="15" s="1"/>
  <c r="C216" i="15"/>
  <c r="K210" i="10"/>
  <c r="O210" i="10"/>
  <c r="J211" i="10"/>
  <c r="P209" i="10"/>
  <c r="Q209" i="10"/>
  <c r="R209" i="10"/>
  <c r="N209" i="10"/>
  <c r="L209" i="10"/>
  <c r="M209" i="10"/>
  <c r="G214" i="11" l="1"/>
  <c r="AJ214" i="11" s="1"/>
  <c r="R210" i="10"/>
  <c r="Q210" i="10"/>
  <c r="P210" i="10"/>
  <c r="L210" i="10"/>
  <c r="N210" i="10"/>
  <c r="M210" i="10"/>
  <c r="E216" i="15"/>
  <c r="I216" i="15"/>
  <c r="F216" i="15"/>
  <c r="D216" i="15"/>
  <c r="J216" i="15"/>
  <c r="H216" i="15"/>
  <c r="G216" i="15"/>
  <c r="AJ216" i="15" s="1"/>
  <c r="C217" i="15"/>
  <c r="K211" i="10"/>
  <c r="O211" i="10"/>
  <c r="J212" i="10"/>
  <c r="E215" i="11"/>
  <c r="F215" i="11"/>
  <c r="D215" i="11"/>
  <c r="C216" i="11"/>
  <c r="I214" i="12"/>
  <c r="H214" i="12"/>
  <c r="D214" i="12"/>
  <c r="J214" i="12"/>
  <c r="E214" i="12"/>
  <c r="F214" i="12"/>
  <c r="G214" i="12"/>
  <c r="AJ214" i="12" s="1"/>
  <c r="C215" i="12"/>
  <c r="G215" i="11" l="1"/>
  <c r="AJ215" i="11" s="1"/>
  <c r="R211" i="10"/>
  <c r="P211" i="10"/>
  <c r="Q211" i="10"/>
  <c r="M211" i="10"/>
  <c r="N211" i="10"/>
  <c r="L211" i="10"/>
  <c r="D217" i="15"/>
  <c r="I217" i="15"/>
  <c r="H217" i="15"/>
  <c r="E217" i="15"/>
  <c r="J217" i="15"/>
  <c r="F217" i="15"/>
  <c r="G217" i="15"/>
  <c r="AJ217" i="15" s="1"/>
  <c r="C218" i="15"/>
  <c r="F215" i="12"/>
  <c r="I215" i="12"/>
  <c r="J215" i="12"/>
  <c r="H215" i="12"/>
  <c r="E215" i="12"/>
  <c r="D215" i="12"/>
  <c r="G215" i="12"/>
  <c r="AJ215" i="12" s="1"/>
  <c r="C216" i="12"/>
  <c r="F216" i="11"/>
  <c r="D216" i="11"/>
  <c r="E216" i="11"/>
  <c r="C217" i="11"/>
  <c r="K212" i="10"/>
  <c r="O212" i="10"/>
  <c r="J213" i="10"/>
  <c r="G216" i="11" l="1"/>
  <c r="AJ216" i="11" s="1"/>
  <c r="M212" i="10"/>
  <c r="L212" i="10"/>
  <c r="N212" i="10"/>
  <c r="R212" i="10"/>
  <c r="Q212" i="10"/>
  <c r="P212" i="10"/>
  <c r="E217" i="11"/>
  <c r="F217" i="11"/>
  <c r="D217" i="11"/>
  <c r="C218" i="11"/>
  <c r="K213" i="10"/>
  <c r="O213" i="10"/>
  <c r="J214" i="10"/>
  <c r="D216" i="12"/>
  <c r="I216" i="12"/>
  <c r="H216" i="12"/>
  <c r="E216" i="12"/>
  <c r="F216" i="12"/>
  <c r="J216" i="12"/>
  <c r="G216" i="12"/>
  <c r="AJ216" i="12" s="1"/>
  <c r="C217" i="12"/>
  <c r="I218" i="15"/>
  <c r="D218" i="15"/>
  <c r="E218" i="15"/>
  <c r="F218" i="15"/>
  <c r="H218" i="15"/>
  <c r="J218" i="15"/>
  <c r="G218" i="15"/>
  <c r="AJ218" i="15" s="1"/>
  <c r="C219" i="15"/>
  <c r="G217" i="11" l="1"/>
  <c r="AJ217" i="11" s="1"/>
  <c r="R213" i="10"/>
  <c r="P213" i="10"/>
  <c r="Q213" i="10"/>
  <c r="N213" i="10"/>
  <c r="L213" i="10"/>
  <c r="M213" i="10"/>
  <c r="E218" i="11"/>
  <c r="F218" i="11"/>
  <c r="D218" i="11"/>
  <c r="C219" i="11"/>
  <c r="I219" i="15"/>
  <c r="F219" i="15"/>
  <c r="E219" i="15"/>
  <c r="H219" i="15"/>
  <c r="J219" i="15"/>
  <c r="D219" i="15"/>
  <c r="G219" i="15"/>
  <c r="AJ219" i="15" s="1"/>
  <c r="C220" i="15"/>
  <c r="H217" i="12"/>
  <c r="D217" i="12"/>
  <c r="J217" i="12"/>
  <c r="E217" i="12"/>
  <c r="I217" i="12"/>
  <c r="F217" i="12"/>
  <c r="G217" i="12"/>
  <c r="AJ217" i="12" s="1"/>
  <c r="C218" i="12"/>
  <c r="O214" i="10"/>
  <c r="K214" i="10"/>
  <c r="J215" i="10"/>
  <c r="G218" i="11" l="1"/>
  <c r="AJ218" i="11" s="1"/>
  <c r="H218" i="12"/>
  <c r="D218" i="12"/>
  <c r="I218" i="12"/>
  <c r="E218" i="12"/>
  <c r="J218" i="12"/>
  <c r="F218" i="12"/>
  <c r="G218" i="12"/>
  <c r="AJ218" i="12" s="1"/>
  <c r="C219" i="12"/>
  <c r="L214" i="10"/>
  <c r="N214" i="10"/>
  <c r="M214" i="10"/>
  <c r="P214" i="10"/>
  <c r="R214" i="10"/>
  <c r="Q214" i="10"/>
  <c r="H220" i="15"/>
  <c r="E220" i="15"/>
  <c r="D220" i="15"/>
  <c r="I220" i="15"/>
  <c r="J220" i="15"/>
  <c r="F220" i="15"/>
  <c r="C221" i="15"/>
  <c r="G220" i="15"/>
  <c r="AJ220" i="15" s="1"/>
  <c r="E219" i="11"/>
  <c r="F219" i="11"/>
  <c r="D219" i="11"/>
  <c r="C220" i="11"/>
  <c r="K215" i="10"/>
  <c r="O215" i="10"/>
  <c r="J216" i="10"/>
  <c r="G219" i="11" l="1"/>
  <c r="AJ219" i="11" s="1"/>
  <c r="I219" i="12"/>
  <c r="E219" i="12"/>
  <c r="D219" i="12"/>
  <c r="J219" i="12"/>
  <c r="F219" i="12"/>
  <c r="H219" i="12"/>
  <c r="G219" i="12"/>
  <c r="AJ219" i="12" s="1"/>
  <c r="C220" i="12"/>
  <c r="Q215" i="10"/>
  <c r="R215" i="10"/>
  <c r="P215" i="10"/>
  <c r="M215" i="10"/>
  <c r="N215" i="10"/>
  <c r="L215" i="10"/>
  <c r="D220" i="11"/>
  <c r="F220" i="11"/>
  <c r="E220" i="11"/>
  <c r="C221" i="11"/>
  <c r="O216" i="10"/>
  <c r="K216" i="10"/>
  <c r="J217" i="10"/>
  <c r="H221" i="15"/>
  <c r="J221" i="15"/>
  <c r="E221" i="15"/>
  <c r="D221" i="15"/>
  <c r="F221" i="15"/>
  <c r="I221" i="15"/>
  <c r="G221" i="15"/>
  <c r="AJ221" i="15" s="1"/>
  <c r="C222" i="15"/>
  <c r="G220" i="11" l="1"/>
  <c r="AJ220" i="11" s="1"/>
  <c r="E220" i="12"/>
  <c r="I220" i="12"/>
  <c r="F220" i="12"/>
  <c r="D220" i="12"/>
  <c r="J220" i="12"/>
  <c r="H220" i="12"/>
  <c r="G220" i="12"/>
  <c r="AJ220" i="12" s="1"/>
  <c r="C221" i="12"/>
  <c r="N216" i="10"/>
  <c r="M216" i="10"/>
  <c r="L216" i="10"/>
  <c r="R216" i="10"/>
  <c r="Q216" i="10"/>
  <c r="P216" i="10"/>
  <c r="D221" i="11"/>
  <c r="F221" i="11"/>
  <c r="E221" i="11"/>
  <c r="C222" i="11"/>
  <c r="I222" i="15"/>
  <c r="J222" i="15"/>
  <c r="F222" i="15"/>
  <c r="E222" i="15"/>
  <c r="D222" i="15"/>
  <c r="H222" i="15"/>
  <c r="G222" i="15"/>
  <c r="AJ222" i="15" s="1"/>
  <c r="C223" i="15"/>
  <c r="O217" i="10"/>
  <c r="K217" i="10"/>
  <c r="J218" i="10"/>
  <c r="G221" i="11" l="1"/>
  <c r="AJ221" i="11" s="1"/>
  <c r="D222" i="11"/>
  <c r="E222" i="11"/>
  <c r="F222" i="11"/>
  <c r="C223" i="11"/>
  <c r="Q217" i="10"/>
  <c r="P217" i="10"/>
  <c r="R217" i="10"/>
  <c r="F221" i="12"/>
  <c r="H221" i="12"/>
  <c r="I221" i="12"/>
  <c r="D221" i="12"/>
  <c r="J221" i="12"/>
  <c r="E221" i="12"/>
  <c r="G221" i="12"/>
  <c r="AJ221" i="12" s="1"/>
  <c r="C222" i="12"/>
  <c r="K218" i="10"/>
  <c r="O218" i="10"/>
  <c r="J219" i="10"/>
  <c r="E223" i="15"/>
  <c r="F223" i="15"/>
  <c r="J223" i="15"/>
  <c r="I223" i="15"/>
  <c r="H223" i="15"/>
  <c r="D223" i="15"/>
  <c r="G223" i="15"/>
  <c r="AJ223" i="15" s="1"/>
  <c r="C224" i="15"/>
  <c r="L217" i="10"/>
  <c r="N217" i="10"/>
  <c r="M217" i="10"/>
  <c r="G222" i="11" l="1"/>
  <c r="AJ222" i="11" s="1"/>
  <c r="K219" i="10"/>
  <c r="O219" i="10"/>
  <c r="J220" i="10"/>
  <c r="P218" i="10"/>
  <c r="R218" i="10"/>
  <c r="Q218" i="10"/>
  <c r="M218" i="10"/>
  <c r="L218" i="10"/>
  <c r="N218" i="10"/>
  <c r="D223" i="11"/>
  <c r="E223" i="11"/>
  <c r="F223" i="11"/>
  <c r="C224" i="11"/>
  <c r="J222" i="12"/>
  <c r="E222" i="12"/>
  <c r="H222" i="12"/>
  <c r="F222" i="12"/>
  <c r="I222" i="12"/>
  <c r="D222" i="12"/>
  <c r="G222" i="12"/>
  <c r="AJ222" i="12" s="1"/>
  <c r="C223" i="12"/>
  <c r="I224" i="15"/>
  <c r="E224" i="15"/>
  <c r="D224" i="15"/>
  <c r="F224" i="15"/>
  <c r="H224" i="15"/>
  <c r="J224" i="15"/>
  <c r="G224" i="15"/>
  <c r="AJ224" i="15" s="1"/>
  <c r="C225" i="15"/>
  <c r="G223" i="11" l="1"/>
  <c r="AJ223" i="11" s="1"/>
  <c r="O220" i="10"/>
  <c r="K220" i="10"/>
  <c r="J221" i="10"/>
  <c r="R219" i="10"/>
  <c r="P219" i="10"/>
  <c r="Q219" i="10"/>
  <c r="E225" i="15"/>
  <c r="I225" i="15"/>
  <c r="J225" i="15"/>
  <c r="F225" i="15"/>
  <c r="H225" i="15"/>
  <c r="D225" i="15"/>
  <c r="G225" i="15"/>
  <c r="AJ225" i="15" s="1"/>
  <c r="C226" i="15"/>
  <c r="F223" i="12"/>
  <c r="I223" i="12"/>
  <c r="D223" i="12"/>
  <c r="H223" i="12"/>
  <c r="E223" i="12"/>
  <c r="J223" i="12"/>
  <c r="G223" i="12"/>
  <c r="AJ223" i="12" s="1"/>
  <c r="C224" i="12"/>
  <c r="F224" i="11"/>
  <c r="D224" i="11"/>
  <c r="E224" i="11"/>
  <c r="C225" i="11"/>
  <c r="N219" i="10"/>
  <c r="L219" i="10"/>
  <c r="M219" i="10"/>
  <c r="G224" i="11" l="1"/>
  <c r="AJ224" i="11" s="1"/>
  <c r="K221" i="10"/>
  <c r="O221" i="10"/>
  <c r="J222" i="10"/>
  <c r="F225" i="11"/>
  <c r="E225" i="11"/>
  <c r="D225" i="11"/>
  <c r="C226" i="11"/>
  <c r="H224" i="12"/>
  <c r="D224" i="12"/>
  <c r="E224" i="12"/>
  <c r="J224" i="12"/>
  <c r="F224" i="12"/>
  <c r="I224" i="12"/>
  <c r="G224" i="12"/>
  <c r="AJ224" i="12" s="1"/>
  <c r="C225" i="12"/>
  <c r="F226" i="15"/>
  <c r="E226" i="15"/>
  <c r="H226" i="15"/>
  <c r="D226" i="15"/>
  <c r="J226" i="15"/>
  <c r="I226" i="15"/>
  <c r="G226" i="15"/>
  <c r="AJ226" i="15" s="1"/>
  <c r="C227" i="15"/>
  <c r="N220" i="10"/>
  <c r="L220" i="10"/>
  <c r="M220" i="10"/>
  <c r="Q220" i="10"/>
  <c r="P220" i="10"/>
  <c r="R220" i="10"/>
  <c r="G225" i="11" l="1"/>
  <c r="AJ225" i="11" s="1"/>
  <c r="J227" i="15"/>
  <c r="H227" i="15"/>
  <c r="D227" i="15"/>
  <c r="E227" i="15"/>
  <c r="I227" i="15"/>
  <c r="F227" i="15"/>
  <c r="G227" i="15"/>
  <c r="AJ227" i="15" s="1"/>
  <c r="C228" i="15"/>
  <c r="I225" i="12"/>
  <c r="J225" i="12"/>
  <c r="D225" i="12"/>
  <c r="E225" i="12"/>
  <c r="F225" i="12"/>
  <c r="H225" i="12"/>
  <c r="G225" i="12"/>
  <c r="AJ225" i="12" s="1"/>
  <c r="C226" i="12"/>
  <c r="D226" i="11"/>
  <c r="F226" i="11"/>
  <c r="E226" i="11"/>
  <c r="C227" i="11"/>
  <c r="K222" i="10"/>
  <c r="O222" i="10"/>
  <c r="J223" i="10"/>
  <c r="Q221" i="10"/>
  <c r="R221" i="10"/>
  <c r="P221" i="10"/>
  <c r="L221" i="10"/>
  <c r="N221" i="10"/>
  <c r="M221" i="10"/>
  <c r="G226" i="11" l="1"/>
  <c r="AJ226" i="11" s="1"/>
  <c r="Q222" i="10"/>
  <c r="R222" i="10"/>
  <c r="P222" i="10"/>
  <c r="N222" i="10"/>
  <c r="M222" i="10"/>
  <c r="L222" i="10"/>
  <c r="F227" i="11"/>
  <c r="D227" i="11"/>
  <c r="E227" i="11"/>
  <c r="C228" i="11"/>
  <c r="O223" i="10"/>
  <c r="K223" i="10"/>
  <c r="J224" i="10"/>
  <c r="E226" i="12"/>
  <c r="D226" i="12"/>
  <c r="H226" i="12"/>
  <c r="J226" i="12"/>
  <c r="I226" i="12"/>
  <c r="F226" i="12"/>
  <c r="G226" i="12"/>
  <c r="AJ226" i="12" s="1"/>
  <c r="C227" i="12"/>
  <c r="H228" i="15"/>
  <c r="I228" i="15"/>
  <c r="J228" i="15"/>
  <c r="F228" i="15"/>
  <c r="D228" i="15"/>
  <c r="E228" i="15"/>
  <c r="G228" i="15"/>
  <c r="AJ228" i="15" s="1"/>
  <c r="C229" i="15"/>
  <c r="G227" i="11" l="1"/>
  <c r="AJ227" i="11" s="1"/>
  <c r="L223" i="10"/>
  <c r="N223" i="10"/>
  <c r="M223" i="10"/>
  <c r="Q223" i="10"/>
  <c r="P223" i="10"/>
  <c r="R223" i="10"/>
  <c r="F228" i="11"/>
  <c r="E228" i="11"/>
  <c r="D228" i="11"/>
  <c r="C229" i="11"/>
  <c r="H229" i="15"/>
  <c r="F229" i="15"/>
  <c r="D229" i="15"/>
  <c r="I229" i="15"/>
  <c r="E229" i="15"/>
  <c r="J229" i="15"/>
  <c r="G229" i="15"/>
  <c r="AJ229" i="15" s="1"/>
  <c r="C230" i="15"/>
  <c r="E227" i="12"/>
  <c r="H227" i="12"/>
  <c r="I227" i="12"/>
  <c r="F227" i="12"/>
  <c r="J227" i="12"/>
  <c r="D227" i="12"/>
  <c r="G227" i="12"/>
  <c r="AJ227" i="12" s="1"/>
  <c r="C228" i="12"/>
  <c r="K224" i="10"/>
  <c r="O224" i="10"/>
  <c r="J225" i="10"/>
  <c r="G228" i="11" l="1"/>
  <c r="AJ228" i="11" s="1"/>
  <c r="N224" i="10"/>
  <c r="L224" i="10"/>
  <c r="M224" i="10"/>
  <c r="R224" i="10"/>
  <c r="P224" i="10"/>
  <c r="Q224" i="10"/>
  <c r="H228" i="12"/>
  <c r="D228" i="12"/>
  <c r="E228" i="12"/>
  <c r="F228" i="12"/>
  <c r="J228" i="12"/>
  <c r="I228" i="12"/>
  <c r="G228" i="12"/>
  <c r="AJ228" i="12" s="1"/>
  <c r="C229" i="12"/>
  <c r="D230" i="15"/>
  <c r="H230" i="15"/>
  <c r="I230" i="15"/>
  <c r="F230" i="15"/>
  <c r="E230" i="15"/>
  <c r="J230" i="15"/>
  <c r="C231" i="15"/>
  <c r="G230" i="15"/>
  <c r="AJ230" i="15" s="1"/>
  <c r="E229" i="11"/>
  <c r="D229" i="11"/>
  <c r="F229" i="11"/>
  <c r="C230" i="11"/>
  <c r="K225" i="10"/>
  <c r="O225" i="10"/>
  <c r="J226" i="10"/>
  <c r="G229" i="11" l="1"/>
  <c r="AJ229" i="11" s="1"/>
  <c r="Q225" i="10"/>
  <c r="P225" i="10"/>
  <c r="R225" i="10"/>
  <c r="N225" i="10"/>
  <c r="L225" i="10"/>
  <c r="M225" i="10"/>
  <c r="F230" i="11"/>
  <c r="E230" i="11"/>
  <c r="D230" i="11"/>
  <c r="G230" i="11" s="1"/>
  <c r="AJ230" i="11" s="1"/>
  <c r="C231" i="11"/>
  <c r="O226" i="10"/>
  <c r="K226" i="10"/>
  <c r="J227" i="10"/>
  <c r="D229" i="12"/>
  <c r="E229" i="12"/>
  <c r="F229" i="12"/>
  <c r="I229" i="12"/>
  <c r="J229" i="12"/>
  <c r="H229" i="12"/>
  <c r="G229" i="12"/>
  <c r="AJ229" i="12" s="1"/>
  <c r="C230" i="12"/>
  <c r="I231" i="15"/>
  <c r="H231" i="15"/>
  <c r="E231" i="15"/>
  <c r="F231" i="15"/>
  <c r="J231" i="15"/>
  <c r="D231" i="15"/>
  <c r="G231" i="15"/>
  <c r="AJ231" i="15" s="1"/>
  <c r="C232" i="15"/>
  <c r="D230" i="12" l="1"/>
  <c r="I230" i="12"/>
  <c r="J230" i="12"/>
  <c r="E230" i="12"/>
  <c r="F230" i="12"/>
  <c r="H230" i="12"/>
  <c r="G230" i="12"/>
  <c r="AJ230" i="12" s="1"/>
  <c r="C231" i="12"/>
  <c r="N226" i="10"/>
  <c r="M226" i="10"/>
  <c r="L226" i="10"/>
  <c r="R226" i="10"/>
  <c r="Q226" i="10"/>
  <c r="P226" i="10"/>
  <c r="E232" i="15"/>
  <c r="I232" i="15"/>
  <c r="D232" i="15"/>
  <c r="F232" i="15"/>
  <c r="H232" i="15"/>
  <c r="J232" i="15"/>
  <c r="G232" i="15"/>
  <c r="AJ232" i="15" s="1"/>
  <c r="C233" i="15"/>
  <c r="D231" i="11"/>
  <c r="E231" i="11"/>
  <c r="F231" i="11"/>
  <c r="C232" i="11"/>
  <c r="K227" i="10"/>
  <c r="O227" i="10"/>
  <c r="J228" i="10"/>
  <c r="G231" i="11" l="1"/>
  <c r="AJ231" i="11" s="1"/>
  <c r="H231" i="12"/>
  <c r="D231" i="12"/>
  <c r="I231" i="12"/>
  <c r="J231" i="12"/>
  <c r="F231" i="12"/>
  <c r="E231" i="12"/>
  <c r="G231" i="12"/>
  <c r="AJ231" i="12" s="1"/>
  <c r="C232" i="12"/>
  <c r="D232" i="11"/>
  <c r="E232" i="11"/>
  <c r="F232" i="11"/>
  <c r="C233" i="11"/>
  <c r="K228" i="10"/>
  <c r="O228" i="10"/>
  <c r="J229" i="10"/>
  <c r="H233" i="15"/>
  <c r="D233" i="15"/>
  <c r="J233" i="15"/>
  <c r="E233" i="15"/>
  <c r="I233" i="15"/>
  <c r="F233" i="15"/>
  <c r="G233" i="15"/>
  <c r="AJ233" i="15" s="1"/>
  <c r="C234" i="15"/>
  <c r="L227" i="10"/>
  <c r="N227" i="10"/>
  <c r="M227" i="10"/>
  <c r="R227" i="10"/>
  <c r="Q227" i="10"/>
  <c r="P227" i="10"/>
  <c r="G232" i="11" l="1"/>
  <c r="AJ232" i="11" s="1"/>
  <c r="L228" i="10"/>
  <c r="M228" i="10"/>
  <c r="N228" i="10"/>
  <c r="I234" i="15"/>
  <c r="H234" i="15"/>
  <c r="J234" i="15"/>
  <c r="D234" i="15"/>
  <c r="E234" i="15"/>
  <c r="F234" i="15"/>
  <c r="G234" i="15"/>
  <c r="AJ234" i="15" s="1"/>
  <c r="C235" i="15"/>
  <c r="K229" i="10"/>
  <c r="O229" i="10"/>
  <c r="J230" i="10"/>
  <c r="D233" i="11"/>
  <c r="E233" i="11"/>
  <c r="F233" i="11"/>
  <c r="C234" i="11"/>
  <c r="F232" i="12"/>
  <c r="H232" i="12"/>
  <c r="E232" i="12"/>
  <c r="J232" i="12"/>
  <c r="I232" i="12"/>
  <c r="D232" i="12"/>
  <c r="G232" i="12"/>
  <c r="AJ232" i="12" s="1"/>
  <c r="C233" i="12"/>
  <c r="Q228" i="10"/>
  <c r="P228" i="10"/>
  <c r="R228" i="10"/>
  <c r="G233" i="11" l="1"/>
  <c r="AJ233" i="11" s="1"/>
  <c r="M229" i="10"/>
  <c r="L229" i="10"/>
  <c r="N229" i="10"/>
  <c r="H235" i="15"/>
  <c r="J235" i="15"/>
  <c r="I235" i="15"/>
  <c r="F235" i="15"/>
  <c r="D235" i="15"/>
  <c r="E235" i="15"/>
  <c r="G235" i="15"/>
  <c r="AJ235" i="15" s="1"/>
  <c r="C236" i="15"/>
  <c r="E233" i="12"/>
  <c r="D233" i="12"/>
  <c r="I233" i="12"/>
  <c r="H233" i="12"/>
  <c r="J233" i="12"/>
  <c r="F233" i="12"/>
  <c r="G233" i="12"/>
  <c r="AJ233" i="12" s="1"/>
  <c r="C234" i="12"/>
  <c r="D234" i="11"/>
  <c r="F234" i="11"/>
  <c r="E234" i="11"/>
  <c r="C235" i="11"/>
  <c r="K230" i="10"/>
  <c r="O230" i="10"/>
  <c r="J231" i="10"/>
  <c r="P229" i="10"/>
  <c r="R229" i="10"/>
  <c r="Q229" i="10"/>
  <c r="G234" i="11" l="1"/>
  <c r="AJ234" i="11" s="1"/>
  <c r="P230" i="10"/>
  <c r="Q230" i="10"/>
  <c r="R230" i="10"/>
  <c r="L230" i="10"/>
  <c r="N230" i="10"/>
  <c r="M230" i="10"/>
  <c r="D235" i="11"/>
  <c r="E235" i="11"/>
  <c r="F235" i="11"/>
  <c r="C236" i="11"/>
  <c r="K231" i="10"/>
  <c r="O231" i="10"/>
  <c r="J232" i="10"/>
  <c r="I234" i="12"/>
  <c r="J234" i="12"/>
  <c r="E234" i="12"/>
  <c r="H234" i="12"/>
  <c r="D234" i="12"/>
  <c r="F234" i="12"/>
  <c r="G234" i="12"/>
  <c r="AJ234" i="12" s="1"/>
  <c r="C235" i="12"/>
  <c r="I236" i="15"/>
  <c r="H236" i="15"/>
  <c r="E236" i="15"/>
  <c r="J236" i="15"/>
  <c r="D236" i="15"/>
  <c r="F236" i="15"/>
  <c r="G236" i="15"/>
  <c r="AJ236" i="15" s="1"/>
  <c r="C237" i="15"/>
  <c r="G235" i="11" l="1"/>
  <c r="AJ235" i="11" s="1"/>
  <c r="L231" i="10"/>
  <c r="N231" i="10"/>
  <c r="M231" i="10"/>
  <c r="E236" i="11"/>
  <c r="F236" i="11"/>
  <c r="D236" i="11"/>
  <c r="G236" i="11" s="1"/>
  <c r="AJ236" i="11" s="1"/>
  <c r="C237" i="11"/>
  <c r="H237" i="15"/>
  <c r="F237" i="15"/>
  <c r="J237" i="15"/>
  <c r="E237" i="15"/>
  <c r="I237" i="15"/>
  <c r="D237" i="15"/>
  <c r="G237" i="15"/>
  <c r="AJ237" i="15" s="1"/>
  <c r="C238" i="15"/>
  <c r="F235" i="12"/>
  <c r="D235" i="12"/>
  <c r="H235" i="12"/>
  <c r="J235" i="12"/>
  <c r="E235" i="12"/>
  <c r="I235" i="12"/>
  <c r="G235" i="12"/>
  <c r="AJ235" i="12" s="1"/>
  <c r="C236" i="12"/>
  <c r="O232" i="10"/>
  <c r="K232" i="10"/>
  <c r="J233" i="10"/>
  <c r="R231" i="10"/>
  <c r="P231" i="10"/>
  <c r="Q231" i="10"/>
  <c r="L232" i="10" l="1"/>
  <c r="N232" i="10"/>
  <c r="M232" i="10"/>
  <c r="Q232" i="10"/>
  <c r="R232" i="10"/>
  <c r="P232" i="10"/>
  <c r="J236" i="12"/>
  <c r="D236" i="12"/>
  <c r="E236" i="12"/>
  <c r="I236" i="12"/>
  <c r="F236" i="12"/>
  <c r="H236" i="12"/>
  <c r="G236" i="12"/>
  <c r="AJ236" i="12" s="1"/>
  <c r="C237" i="12"/>
  <c r="F238" i="15"/>
  <c r="E238" i="15"/>
  <c r="D238" i="15"/>
  <c r="I238" i="15"/>
  <c r="H238" i="15"/>
  <c r="J238" i="15"/>
  <c r="G238" i="15"/>
  <c r="AJ238" i="15" s="1"/>
  <c r="C239" i="15"/>
  <c r="F237" i="11"/>
  <c r="E237" i="11"/>
  <c r="D237" i="11"/>
  <c r="C238" i="11"/>
  <c r="K233" i="10"/>
  <c r="O233" i="10"/>
  <c r="J234" i="10"/>
  <c r="G237" i="11" l="1"/>
  <c r="AJ237" i="11" s="1"/>
  <c r="R233" i="10"/>
  <c r="P233" i="10"/>
  <c r="Q233" i="10"/>
  <c r="L233" i="10"/>
  <c r="M233" i="10"/>
  <c r="N233" i="10"/>
  <c r="F238" i="11"/>
  <c r="E238" i="11"/>
  <c r="D238" i="11"/>
  <c r="C239" i="11"/>
  <c r="K234" i="10"/>
  <c r="O234" i="10"/>
  <c r="J235" i="10"/>
  <c r="I239" i="15"/>
  <c r="J239" i="15"/>
  <c r="D239" i="15"/>
  <c r="F239" i="15"/>
  <c r="H239" i="15"/>
  <c r="E239" i="15"/>
  <c r="G239" i="15"/>
  <c r="AJ239" i="15" s="1"/>
  <c r="C240" i="15"/>
  <c r="E237" i="12"/>
  <c r="J237" i="12"/>
  <c r="I237" i="12"/>
  <c r="F237" i="12"/>
  <c r="D237" i="12"/>
  <c r="H237" i="12"/>
  <c r="G237" i="12"/>
  <c r="AJ237" i="12" s="1"/>
  <c r="C238" i="12"/>
  <c r="G238" i="11" l="1"/>
  <c r="AJ238" i="11" s="1"/>
  <c r="Q234" i="10"/>
  <c r="P234" i="10"/>
  <c r="R234" i="10"/>
  <c r="L234" i="10"/>
  <c r="N234" i="10"/>
  <c r="M234" i="10"/>
  <c r="D239" i="11"/>
  <c r="E239" i="11"/>
  <c r="F239" i="11"/>
  <c r="C240" i="11"/>
  <c r="D238" i="12"/>
  <c r="E238" i="12"/>
  <c r="I238" i="12"/>
  <c r="J238" i="12"/>
  <c r="F238" i="12"/>
  <c r="H238" i="12"/>
  <c r="G238" i="12"/>
  <c r="AJ238" i="12" s="1"/>
  <c r="C239" i="12"/>
  <c r="J240" i="15"/>
  <c r="I240" i="15"/>
  <c r="E240" i="15"/>
  <c r="F240" i="15"/>
  <c r="H240" i="15"/>
  <c r="D240" i="15"/>
  <c r="G240" i="15"/>
  <c r="AJ240" i="15" s="1"/>
  <c r="C241" i="15"/>
  <c r="O235" i="10"/>
  <c r="K235" i="10"/>
  <c r="J236" i="10"/>
  <c r="G239" i="11" l="1"/>
  <c r="AJ239" i="11" s="1"/>
  <c r="L235" i="10"/>
  <c r="N235" i="10"/>
  <c r="M235" i="10"/>
  <c r="P235" i="10"/>
  <c r="Q235" i="10"/>
  <c r="R235" i="10"/>
  <c r="D241" i="15"/>
  <c r="E241" i="15"/>
  <c r="I241" i="15"/>
  <c r="F241" i="15"/>
  <c r="H241" i="15"/>
  <c r="J241" i="15"/>
  <c r="G241" i="15"/>
  <c r="AJ241" i="15" s="1"/>
  <c r="C242" i="15"/>
  <c r="E239" i="12"/>
  <c r="D239" i="12"/>
  <c r="H239" i="12"/>
  <c r="J239" i="12"/>
  <c r="I239" i="12"/>
  <c r="F239" i="12"/>
  <c r="G239" i="12"/>
  <c r="AJ239" i="12" s="1"/>
  <c r="C240" i="12"/>
  <c r="E240" i="11"/>
  <c r="D240" i="11"/>
  <c r="F240" i="11"/>
  <c r="C241" i="11"/>
  <c r="K236" i="10"/>
  <c r="O236" i="10"/>
  <c r="J237" i="10"/>
  <c r="G240" i="11" l="1"/>
  <c r="AJ240" i="11" s="1"/>
  <c r="P236" i="10"/>
  <c r="R236" i="10"/>
  <c r="Q236" i="10"/>
  <c r="M236" i="10"/>
  <c r="N236" i="10"/>
  <c r="L236" i="10"/>
  <c r="F241" i="11"/>
  <c r="E241" i="11"/>
  <c r="D241" i="11"/>
  <c r="C242" i="11"/>
  <c r="O237" i="10"/>
  <c r="K237" i="10"/>
  <c r="J238" i="10"/>
  <c r="I240" i="12"/>
  <c r="D240" i="12"/>
  <c r="J240" i="12"/>
  <c r="E240" i="12"/>
  <c r="H240" i="12"/>
  <c r="F240" i="12"/>
  <c r="G240" i="12"/>
  <c r="AJ240" i="12" s="1"/>
  <c r="C241" i="12"/>
  <c r="H242" i="15"/>
  <c r="I242" i="15"/>
  <c r="J242" i="15"/>
  <c r="F242" i="15"/>
  <c r="D242" i="15"/>
  <c r="E242" i="15"/>
  <c r="G242" i="15"/>
  <c r="AJ242" i="15" s="1"/>
  <c r="C243" i="15"/>
  <c r="G241" i="11" l="1"/>
  <c r="AJ241" i="11" s="1"/>
  <c r="J243" i="15"/>
  <c r="E243" i="15"/>
  <c r="I243" i="15"/>
  <c r="F243" i="15"/>
  <c r="H243" i="15"/>
  <c r="D243" i="15"/>
  <c r="G243" i="15"/>
  <c r="AJ243" i="15" s="1"/>
  <c r="C244" i="15"/>
  <c r="L237" i="10"/>
  <c r="N237" i="10"/>
  <c r="M237" i="10"/>
  <c r="R237" i="10"/>
  <c r="Q237" i="10"/>
  <c r="P237" i="10"/>
  <c r="H241" i="12"/>
  <c r="I241" i="12"/>
  <c r="J241" i="12"/>
  <c r="D241" i="12"/>
  <c r="E241" i="12"/>
  <c r="F241" i="12"/>
  <c r="C242" i="12"/>
  <c r="G241" i="12"/>
  <c r="AJ241" i="12" s="1"/>
  <c r="F242" i="11"/>
  <c r="E242" i="11"/>
  <c r="D242" i="11"/>
  <c r="C243" i="11"/>
  <c r="O238" i="10"/>
  <c r="K238" i="10"/>
  <c r="J239" i="10"/>
  <c r="G242" i="11" l="1"/>
  <c r="AJ242" i="11" s="1"/>
  <c r="F244" i="15"/>
  <c r="I244" i="15"/>
  <c r="J244" i="15"/>
  <c r="E244" i="15"/>
  <c r="H244" i="15"/>
  <c r="D244" i="15"/>
  <c r="G244" i="15"/>
  <c r="AJ244" i="15" s="1"/>
  <c r="C245" i="15"/>
  <c r="M238" i="10"/>
  <c r="N238" i="10"/>
  <c r="L238" i="10"/>
  <c r="Q238" i="10"/>
  <c r="P238" i="10"/>
  <c r="R238" i="10"/>
  <c r="D243" i="11"/>
  <c r="E243" i="11"/>
  <c r="F243" i="11"/>
  <c r="C244" i="11"/>
  <c r="O239" i="10"/>
  <c r="K239" i="10"/>
  <c r="J240" i="10"/>
  <c r="I242" i="12"/>
  <c r="E242" i="12"/>
  <c r="D242" i="12"/>
  <c r="H242" i="12"/>
  <c r="F242" i="12"/>
  <c r="J242" i="12"/>
  <c r="G242" i="12"/>
  <c r="AJ242" i="12" s="1"/>
  <c r="C243" i="12"/>
  <c r="G243" i="11" l="1"/>
  <c r="AJ243" i="11" s="1"/>
  <c r="N239" i="10"/>
  <c r="M239" i="10"/>
  <c r="L239" i="10"/>
  <c r="R239" i="10"/>
  <c r="P239" i="10"/>
  <c r="Q239" i="10"/>
  <c r="D245" i="15"/>
  <c r="I245" i="15"/>
  <c r="F245" i="15"/>
  <c r="J245" i="15"/>
  <c r="E245" i="15"/>
  <c r="H245" i="15"/>
  <c r="G245" i="15"/>
  <c r="AJ245" i="15" s="1"/>
  <c r="C246" i="15"/>
  <c r="F244" i="11"/>
  <c r="D244" i="11"/>
  <c r="E244" i="11"/>
  <c r="C245" i="11"/>
  <c r="H243" i="12"/>
  <c r="J243" i="12"/>
  <c r="E243" i="12"/>
  <c r="I243" i="12"/>
  <c r="D243" i="12"/>
  <c r="F243" i="12"/>
  <c r="G243" i="12"/>
  <c r="AJ243" i="12" s="1"/>
  <c r="C244" i="12"/>
  <c r="K240" i="10"/>
  <c r="J241" i="10"/>
  <c r="O240" i="10"/>
  <c r="G244" i="11" l="1"/>
  <c r="AJ244" i="11" s="1"/>
  <c r="E245" i="11"/>
  <c r="F245" i="11"/>
  <c r="D245" i="11"/>
  <c r="G245" i="11" s="1"/>
  <c r="AJ245" i="11" s="1"/>
  <c r="C246" i="11"/>
  <c r="N240" i="10"/>
  <c r="M240" i="10"/>
  <c r="L240" i="10"/>
  <c r="F244" i="12"/>
  <c r="J244" i="12"/>
  <c r="D244" i="12"/>
  <c r="I244" i="12"/>
  <c r="E244" i="12"/>
  <c r="H244" i="12"/>
  <c r="G244" i="12"/>
  <c r="AJ244" i="12" s="1"/>
  <c r="C245" i="12"/>
  <c r="Q240" i="10"/>
  <c r="P240" i="10"/>
  <c r="R240" i="10"/>
  <c r="J246" i="15"/>
  <c r="E246" i="15"/>
  <c r="F246" i="15"/>
  <c r="H246" i="15"/>
  <c r="I246" i="15"/>
  <c r="D246" i="15"/>
  <c r="G246" i="15"/>
  <c r="AJ246" i="15" s="1"/>
  <c r="C247" i="15"/>
  <c r="K241" i="10"/>
  <c r="O241" i="10"/>
  <c r="J242" i="10"/>
  <c r="K242" i="10" l="1"/>
  <c r="O242" i="10"/>
  <c r="J243" i="10"/>
  <c r="P241" i="10"/>
  <c r="R241" i="10"/>
  <c r="Q241" i="10"/>
  <c r="D246" i="11"/>
  <c r="E246" i="11"/>
  <c r="F246" i="11"/>
  <c r="C247" i="11"/>
  <c r="M241" i="10"/>
  <c r="L241" i="10"/>
  <c r="N241" i="10"/>
  <c r="J245" i="12"/>
  <c r="D245" i="12"/>
  <c r="H245" i="12"/>
  <c r="I245" i="12"/>
  <c r="E245" i="12"/>
  <c r="F245" i="12"/>
  <c r="G245" i="12"/>
  <c r="AJ245" i="12" s="1"/>
  <c r="C246" i="12"/>
  <c r="E247" i="15"/>
  <c r="D247" i="15"/>
  <c r="J247" i="15"/>
  <c r="F247" i="15"/>
  <c r="I247" i="15"/>
  <c r="H247" i="15"/>
  <c r="G247" i="15"/>
  <c r="AJ247" i="15" s="1"/>
  <c r="C248" i="15"/>
  <c r="G246" i="11" l="1"/>
  <c r="AJ246" i="11" s="1"/>
  <c r="O243" i="10"/>
  <c r="K243" i="10"/>
  <c r="J244" i="10"/>
  <c r="I248" i="15"/>
  <c r="E248" i="15"/>
  <c r="H248" i="15"/>
  <c r="F248" i="15"/>
  <c r="D248" i="15"/>
  <c r="J248" i="15"/>
  <c r="G248" i="15"/>
  <c r="AJ248" i="15" s="1"/>
  <c r="C249" i="15"/>
  <c r="D246" i="12"/>
  <c r="H246" i="12"/>
  <c r="E246" i="12"/>
  <c r="J246" i="12"/>
  <c r="F246" i="12"/>
  <c r="I246" i="12"/>
  <c r="G246" i="12"/>
  <c r="AJ246" i="12" s="1"/>
  <c r="C247" i="12"/>
  <c r="P242" i="10"/>
  <c r="R242" i="10"/>
  <c r="Q242" i="10"/>
  <c r="D247" i="11"/>
  <c r="F247" i="11"/>
  <c r="E247" i="11"/>
  <c r="C248" i="11"/>
  <c r="M242" i="10"/>
  <c r="N242" i="10"/>
  <c r="L242" i="10"/>
  <c r="G247" i="11" l="1"/>
  <c r="AJ247" i="11" s="1"/>
  <c r="F248" i="11"/>
  <c r="E248" i="11"/>
  <c r="D248" i="11"/>
  <c r="C249" i="11"/>
  <c r="J247" i="12"/>
  <c r="F247" i="12"/>
  <c r="D247" i="12"/>
  <c r="H247" i="12"/>
  <c r="I247" i="12"/>
  <c r="E247" i="12"/>
  <c r="G247" i="12"/>
  <c r="AJ247" i="12" s="1"/>
  <c r="C248" i="12"/>
  <c r="I249" i="15"/>
  <c r="F249" i="15"/>
  <c r="J249" i="15"/>
  <c r="H249" i="15"/>
  <c r="D249" i="15"/>
  <c r="E249" i="15"/>
  <c r="G249" i="15"/>
  <c r="AJ249" i="15" s="1"/>
  <c r="C250" i="15"/>
  <c r="O244" i="10"/>
  <c r="K244" i="10"/>
  <c r="J245" i="10"/>
  <c r="M243" i="10"/>
  <c r="L243" i="10"/>
  <c r="N243" i="10"/>
  <c r="Q243" i="10"/>
  <c r="P243" i="10"/>
  <c r="R243" i="10"/>
  <c r="G248" i="11" l="1"/>
  <c r="AJ248" i="11" s="1"/>
  <c r="O245" i="10"/>
  <c r="K245" i="10"/>
  <c r="J246" i="10"/>
  <c r="N244" i="10"/>
  <c r="L244" i="10"/>
  <c r="M244" i="10"/>
  <c r="R244" i="10"/>
  <c r="P244" i="10"/>
  <c r="Q244" i="10"/>
  <c r="J250" i="15"/>
  <c r="F250" i="15"/>
  <c r="I250" i="15"/>
  <c r="E250" i="15"/>
  <c r="D250" i="15"/>
  <c r="H250" i="15"/>
  <c r="G250" i="15"/>
  <c r="AJ250" i="15" s="1"/>
  <c r="C251" i="15"/>
  <c r="J248" i="12"/>
  <c r="H248" i="12"/>
  <c r="I248" i="12"/>
  <c r="F248" i="12"/>
  <c r="D248" i="12"/>
  <c r="E248" i="12"/>
  <c r="G248" i="12"/>
  <c r="AJ248" i="12" s="1"/>
  <c r="C249" i="12"/>
  <c r="D249" i="11"/>
  <c r="E249" i="11"/>
  <c r="F249" i="11"/>
  <c r="C250" i="11"/>
  <c r="G249" i="11" l="1"/>
  <c r="AJ249" i="11" s="1"/>
  <c r="O246" i="10"/>
  <c r="K246" i="10"/>
  <c r="J247" i="10"/>
  <c r="M245" i="10"/>
  <c r="L245" i="10"/>
  <c r="N245" i="10"/>
  <c r="F250" i="11"/>
  <c r="E250" i="11"/>
  <c r="D250" i="11"/>
  <c r="C251" i="11"/>
  <c r="J249" i="12"/>
  <c r="D249" i="12"/>
  <c r="H249" i="12"/>
  <c r="F249" i="12"/>
  <c r="I249" i="12"/>
  <c r="E249" i="12"/>
  <c r="G249" i="12"/>
  <c r="AJ249" i="12" s="1"/>
  <c r="C250" i="12"/>
  <c r="H251" i="15"/>
  <c r="F251" i="15"/>
  <c r="J251" i="15"/>
  <c r="E251" i="15"/>
  <c r="I251" i="15"/>
  <c r="D251" i="15"/>
  <c r="G251" i="15"/>
  <c r="AJ251" i="15" s="1"/>
  <c r="C252" i="15"/>
  <c r="Q245" i="10"/>
  <c r="P245" i="10"/>
  <c r="R245" i="10"/>
  <c r="G250" i="11" l="1"/>
  <c r="AJ250" i="11" s="1"/>
  <c r="E251" i="11"/>
  <c r="F251" i="11"/>
  <c r="D251" i="11"/>
  <c r="C252" i="11"/>
  <c r="K247" i="10"/>
  <c r="O247" i="10"/>
  <c r="J248" i="10"/>
  <c r="E252" i="15"/>
  <c r="I252" i="15"/>
  <c r="D252" i="15"/>
  <c r="J252" i="15"/>
  <c r="H252" i="15"/>
  <c r="F252" i="15"/>
  <c r="G252" i="15"/>
  <c r="AJ252" i="15" s="1"/>
  <c r="C253" i="15"/>
  <c r="N246" i="10"/>
  <c r="L246" i="10"/>
  <c r="M246" i="10"/>
  <c r="E250" i="12"/>
  <c r="I250" i="12"/>
  <c r="F250" i="12"/>
  <c r="D250" i="12"/>
  <c r="J250" i="12"/>
  <c r="H250" i="12"/>
  <c r="G250" i="12"/>
  <c r="AJ250" i="12" s="1"/>
  <c r="C251" i="12"/>
  <c r="R246" i="10"/>
  <c r="P246" i="10"/>
  <c r="Q246" i="10"/>
  <c r="G251" i="11" l="1"/>
  <c r="AJ251" i="11" s="1"/>
  <c r="L247" i="10"/>
  <c r="N247" i="10"/>
  <c r="M247" i="10"/>
  <c r="F252" i="11"/>
  <c r="D252" i="11"/>
  <c r="E252" i="11"/>
  <c r="C253" i="11"/>
  <c r="E253" i="15"/>
  <c r="H253" i="15"/>
  <c r="J253" i="15"/>
  <c r="F253" i="15"/>
  <c r="I253" i="15"/>
  <c r="D253" i="15"/>
  <c r="G253" i="15"/>
  <c r="AJ253" i="15" s="1"/>
  <c r="C254" i="15"/>
  <c r="O248" i="10"/>
  <c r="K248" i="10"/>
  <c r="J249" i="10"/>
  <c r="D251" i="12"/>
  <c r="E251" i="12"/>
  <c r="I251" i="12"/>
  <c r="F251" i="12"/>
  <c r="J251" i="12"/>
  <c r="H251" i="12"/>
  <c r="G251" i="12"/>
  <c r="AJ251" i="12" s="1"/>
  <c r="C252" i="12"/>
  <c r="Q247" i="10"/>
  <c r="P247" i="10"/>
  <c r="R247" i="10"/>
  <c r="G252" i="11" l="1"/>
  <c r="AJ252" i="11" s="1"/>
  <c r="E253" i="11"/>
  <c r="D253" i="11"/>
  <c r="F253" i="11"/>
  <c r="C254" i="11"/>
  <c r="E252" i="12"/>
  <c r="J252" i="12"/>
  <c r="F252" i="12"/>
  <c r="H252" i="12"/>
  <c r="D252" i="12"/>
  <c r="I252" i="12"/>
  <c r="G252" i="12"/>
  <c r="AJ252" i="12" s="1"/>
  <c r="C253" i="12"/>
  <c r="O249" i="10"/>
  <c r="K249" i="10"/>
  <c r="J250" i="10"/>
  <c r="H254" i="15"/>
  <c r="E254" i="15"/>
  <c r="I254" i="15"/>
  <c r="J254" i="15"/>
  <c r="F254" i="15"/>
  <c r="D254" i="15"/>
  <c r="G254" i="15"/>
  <c r="AJ254" i="15" s="1"/>
  <c r="C255" i="15"/>
  <c r="M248" i="10"/>
  <c r="L248" i="10"/>
  <c r="N248" i="10"/>
  <c r="R248" i="10"/>
  <c r="P248" i="10"/>
  <c r="Q248" i="10"/>
  <c r="G253" i="11" l="1"/>
  <c r="AJ253" i="11" s="1"/>
  <c r="N249" i="10"/>
  <c r="M249" i="10"/>
  <c r="L249" i="10"/>
  <c r="P249" i="10"/>
  <c r="R249" i="10"/>
  <c r="Q249" i="10"/>
  <c r="H253" i="12"/>
  <c r="F253" i="12"/>
  <c r="I253" i="12"/>
  <c r="E253" i="12"/>
  <c r="D253" i="12"/>
  <c r="J253" i="12"/>
  <c r="G253" i="12"/>
  <c r="AJ253" i="12" s="1"/>
  <c r="C254" i="12"/>
  <c r="F254" i="11"/>
  <c r="D254" i="11"/>
  <c r="E254" i="11"/>
  <c r="C255" i="11"/>
  <c r="E255" i="15"/>
  <c r="H255" i="15"/>
  <c r="I255" i="15"/>
  <c r="J255" i="15"/>
  <c r="D255" i="15"/>
  <c r="F255" i="15"/>
  <c r="G255" i="15"/>
  <c r="AJ255" i="15" s="1"/>
  <c r="C256" i="15"/>
  <c r="K250" i="10"/>
  <c r="O250" i="10"/>
  <c r="J251" i="10"/>
  <c r="G254" i="11" l="1"/>
  <c r="AJ254" i="11" s="1"/>
  <c r="L250" i="10"/>
  <c r="N250" i="10"/>
  <c r="M250" i="10"/>
  <c r="R250" i="10"/>
  <c r="Q250" i="10"/>
  <c r="P250" i="10"/>
  <c r="H256" i="15"/>
  <c r="F256" i="15"/>
  <c r="D256" i="15"/>
  <c r="J256" i="15"/>
  <c r="E256" i="15"/>
  <c r="I256" i="15"/>
  <c r="G256" i="15"/>
  <c r="AJ256" i="15" s="1"/>
  <c r="C257" i="15"/>
  <c r="D255" i="11"/>
  <c r="E255" i="11"/>
  <c r="F255" i="11"/>
  <c r="C256" i="11"/>
  <c r="K251" i="10"/>
  <c r="O251" i="10"/>
  <c r="J252" i="10"/>
  <c r="E254" i="12"/>
  <c r="H254" i="12"/>
  <c r="F254" i="12"/>
  <c r="D254" i="12"/>
  <c r="I254" i="12"/>
  <c r="J254" i="12"/>
  <c r="C255" i="12"/>
  <c r="G254" i="12"/>
  <c r="AJ254" i="12" s="1"/>
  <c r="G255" i="11" l="1"/>
  <c r="AJ255" i="11" s="1"/>
  <c r="E256" i="11"/>
  <c r="D256" i="11"/>
  <c r="F256" i="11"/>
  <c r="C257" i="11"/>
  <c r="K252" i="10"/>
  <c r="O252" i="10"/>
  <c r="J253" i="10"/>
  <c r="D257" i="15"/>
  <c r="I257" i="15"/>
  <c r="J257" i="15"/>
  <c r="F257" i="15"/>
  <c r="H257" i="15"/>
  <c r="E257" i="15"/>
  <c r="G257" i="15"/>
  <c r="AJ257" i="15" s="1"/>
  <c r="C258" i="15"/>
  <c r="M251" i="10"/>
  <c r="L251" i="10"/>
  <c r="N251" i="10"/>
  <c r="I255" i="12"/>
  <c r="D255" i="12"/>
  <c r="H255" i="12"/>
  <c r="J255" i="12"/>
  <c r="E255" i="12"/>
  <c r="F255" i="12"/>
  <c r="G255" i="12"/>
  <c r="AJ255" i="12" s="1"/>
  <c r="C256" i="12"/>
  <c r="P251" i="10"/>
  <c r="R251" i="10"/>
  <c r="Q251" i="10"/>
  <c r="G256" i="11" l="1"/>
  <c r="AJ256" i="11" s="1"/>
  <c r="M252" i="10"/>
  <c r="N252" i="10"/>
  <c r="L252" i="10"/>
  <c r="E257" i="11"/>
  <c r="D257" i="11"/>
  <c r="F257" i="11"/>
  <c r="C258" i="11"/>
  <c r="I258" i="15"/>
  <c r="H258" i="15"/>
  <c r="J258" i="15"/>
  <c r="F258" i="15"/>
  <c r="D258" i="15"/>
  <c r="E258" i="15"/>
  <c r="G258" i="15"/>
  <c r="AJ258" i="15" s="1"/>
  <c r="C259" i="15"/>
  <c r="K253" i="10"/>
  <c r="O253" i="10"/>
  <c r="J254" i="10"/>
  <c r="D256" i="12"/>
  <c r="J256" i="12"/>
  <c r="E256" i="12"/>
  <c r="F256" i="12"/>
  <c r="I256" i="12"/>
  <c r="H256" i="12"/>
  <c r="G256" i="12"/>
  <c r="AJ256" i="12" s="1"/>
  <c r="C257" i="12"/>
  <c r="Q252" i="10"/>
  <c r="R252" i="10"/>
  <c r="P252" i="10"/>
  <c r="G257" i="11" l="1"/>
  <c r="AJ257" i="11" s="1"/>
  <c r="N253" i="10"/>
  <c r="L253" i="10"/>
  <c r="M253" i="10"/>
  <c r="F259" i="15"/>
  <c r="D259" i="15"/>
  <c r="E259" i="15"/>
  <c r="H259" i="15"/>
  <c r="J259" i="15"/>
  <c r="I259" i="15"/>
  <c r="G259" i="15"/>
  <c r="AJ259" i="15" s="1"/>
  <c r="C260" i="15"/>
  <c r="D258" i="11"/>
  <c r="E258" i="11"/>
  <c r="F258" i="11"/>
  <c r="C259" i="11"/>
  <c r="I257" i="12"/>
  <c r="H257" i="12"/>
  <c r="D257" i="12"/>
  <c r="J257" i="12"/>
  <c r="F257" i="12"/>
  <c r="E257" i="12"/>
  <c r="G257" i="12"/>
  <c r="AJ257" i="12" s="1"/>
  <c r="C258" i="12"/>
  <c r="K254" i="10"/>
  <c r="O254" i="10"/>
  <c r="J255" i="10"/>
  <c r="P253" i="10"/>
  <c r="Q253" i="10"/>
  <c r="R253" i="10"/>
  <c r="G258" i="11" l="1"/>
  <c r="AJ258" i="11" s="1"/>
  <c r="R254" i="10"/>
  <c r="Q254" i="10"/>
  <c r="P254" i="10"/>
  <c r="M254" i="10"/>
  <c r="N254" i="10"/>
  <c r="L254" i="10"/>
  <c r="J258" i="12"/>
  <c r="I258" i="12"/>
  <c r="D258" i="12"/>
  <c r="F258" i="12"/>
  <c r="H258" i="12"/>
  <c r="E258" i="12"/>
  <c r="G258" i="12"/>
  <c r="AJ258" i="12" s="1"/>
  <c r="C259" i="12"/>
  <c r="D259" i="11"/>
  <c r="G259" i="11" s="1"/>
  <c r="AJ259" i="11" s="1"/>
  <c r="F259" i="11"/>
  <c r="E259" i="11"/>
  <c r="C260" i="11"/>
  <c r="O255" i="10"/>
  <c r="K255" i="10"/>
  <c r="J256" i="10"/>
  <c r="D260" i="15"/>
  <c r="I260" i="15"/>
  <c r="J260" i="15"/>
  <c r="E260" i="15"/>
  <c r="F260" i="15"/>
  <c r="H260" i="15"/>
  <c r="C261" i="15"/>
  <c r="G260" i="15"/>
  <c r="AJ260" i="15" s="1"/>
  <c r="N255" i="10" l="1"/>
  <c r="M255" i="10"/>
  <c r="L255" i="10"/>
  <c r="R255" i="10"/>
  <c r="Q255" i="10"/>
  <c r="P255" i="10"/>
  <c r="F260" i="11"/>
  <c r="E260" i="11"/>
  <c r="D260" i="11"/>
  <c r="C261" i="11"/>
  <c r="K256" i="10"/>
  <c r="O256" i="10"/>
  <c r="J257" i="10"/>
  <c r="E259" i="12"/>
  <c r="F259" i="12"/>
  <c r="H259" i="12"/>
  <c r="J259" i="12"/>
  <c r="I259" i="12"/>
  <c r="D259" i="12"/>
  <c r="G259" i="12"/>
  <c r="AJ259" i="12" s="1"/>
  <c r="C260" i="12"/>
  <c r="D261" i="15"/>
  <c r="E261" i="15"/>
  <c r="I261" i="15"/>
  <c r="H261" i="15"/>
  <c r="J261" i="15"/>
  <c r="F261" i="15"/>
  <c r="G261" i="15"/>
  <c r="AJ261" i="15" s="1"/>
  <c r="C262" i="15"/>
  <c r="G260" i="11" l="1"/>
  <c r="AJ260" i="11" s="1"/>
  <c r="I262" i="15"/>
  <c r="E262" i="15"/>
  <c r="H262" i="15"/>
  <c r="J262" i="15"/>
  <c r="F262" i="15"/>
  <c r="D262" i="15"/>
  <c r="G262" i="15"/>
  <c r="AJ262" i="15" s="1"/>
  <c r="C263" i="15"/>
  <c r="P256" i="10"/>
  <c r="Q256" i="10"/>
  <c r="R256" i="10"/>
  <c r="M256" i="10"/>
  <c r="L256" i="10"/>
  <c r="N256" i="10"/>
  <c r="D260" i="12"/>
  <c r="J260" i="12"/>
  <c r="F260" i="12"/>
  <c r="E260" i="12"/>
  <c r="H260" i="12"/>
  <c r="I260" i="12"/>
  <c r="G260" i="12"/>
  <c r="AJ260" i="12" s="1"/>
  <c r="C261" i="12"/>
  <c r="D261" i="11"/>
  <c r="F261" i="11"/>
  <c r="E261" i="11"/>
  <c r="C262" i="11"/>
  <c r="K257" i="10"/>
  <c r="O257" i="10"/>
  <c r="J258" i="10"/>
  <c r="G261" i="11" l="1"/>
  <c r="AJ261" i="11" s="1"/>
  <c r="I263" i="15"/>
  <c r="D263" i="15"/>
  <c r="H263" i="15"/>
  <c r="F263" i="15"/>
  <c r="J263" i="15"/>
  <c r="E263" i="15"/>
  <c r="G263" i="15"/>
  <c r="AJ263" i="15" s="1"/>
  <c r="C264" i="15"/>
  <c r="F262" i="11"/>
  <c r="E262" i="11"/>
  <c r="D262" i="11"/>
  <c r="C263" i="11"/>
  <c r="K258" i="10"/>
  <c r="O258" i="10"/>
  <c r="J259" i="10"/>
  <c r="E261" i="12"/>
  <c r="I261" i="12"/>
  <c r="F261" i="12"/>
  <c r="J261" i="12"/>
  <c r="H261" i="12"/>
  <c r="D261" i="12"/>
  <c r="G261" i="12"/>
  <c r="AJ261" i="12" s="1"/>
  <c r="C262" i="12"/>
  <c r="M257" i="10"/>
  <c r="N257" i="10"/>
  <c r="L257" i="10"/>
  <c r="Q257" i="10"/>
  <c r="P257" i="10"/>
  <c r="R257" i="10"/>
  <c r="G262" i="11" l="1"/>
  <c r="AJ262" i="11" s="1"/>
  <c r="N258" i="10"/>
  <c r="M258" i="10"/>
  <c r="L258" i="10"/>
  <c r="D263" i="11"/>
  <c r="E263" i="11"/>
  <c r="F263" i="11"/>
  <c r="C264" i="11"/>
  <c r="H262" i="12"/>
  <c r="F262" i="12"/>
  <c r="J262" i="12"/>
  <c r="I262" i="12"/>
  <c r="D262" i="12"/>
  <c r="E262" i="12"/>
  <c r="G262" i="12"/>
  <c r="AJ262" i="12" s="1"/>
  <c r="C263" i="12"/>
  <c r="K259" i="10"/>
  <c r="O259" i="10"/>
  <c r="J260" i="10"/>
  <c r="F264" i="15"/>
  <c r="D264" i="15"/>
  <c r="J264" i="15"/>
  <c r="E264" i="15"/>
  <c r="I264" i="15"/>
  <c r="H264" i="15"/>
  <c r="G264" i="15"/>
  <c r="AJ264" i="15" s="1"/>
  <c r="C265" i="15"/>
  <c r="Q258" i="10"/>
  <c r="R258" i="10"/>
  <c r="P258" i="10"/>
  <c r="G263" i="11" l="1"/>
  <c r="AJ263" i="11" s="1"/>
  <c r="D263" i="12"/>
  <c r="H263" i="12"/>
  <c r="E263" i="12"/>
  <c r="J263" i="12"/>
  <c r="I263" i="12"/>
  <c r="F263" i="12"/>
  <c r="G263" i="12"/>
  <c r="AJ263" i="12" s="1"/>
  <c r="C264" i="12"/>
  <c r="O260" i="10"/>
  <c r="K260" i="10"/>
  <c r="J261" i="10"/>
  <c r="E264" i="11"/>
  <c r="F264" i="11"/>
  <c r="D264" i="11"/>
  <c r="C265" i="11"/>
  <c r="J265" i="15"/>
  <c r="I265" i="15"/>
  <c r="E265" i="15"/>
  <c r="F265" i="15"/>
  <c r="D265" i="15"/>
  <c r="H265" i="15"/>
  <c r="G265" i="15"/>
  <c r="AJ265" i="15" s="1"/>
  <c r="C266" i="15"/>
  <c r="P259" i="10"/>
  <c r="R259" i="10"/>
  <c r="Q259" i="10"/>
  <c r="L259" i="10"/>
  <c r="N259" i="10"/>
  <c r="M259" i="10"/>
  <c r="G264" i="11" l="1"/>
  <c r="AJ264" i="11" s="1"/>
  <c r="J264" i="12"/>
  <c r="E264" i="12"/>
  <c r="I264" i="12"/>
  <c r="H264" i="12"/>
  <c r="D264" i="12"/>
  <c r="F264" i="12"/>
  <c r="G264" i="12"/>
  <c r="AJ264" i="12" s="1"/>
  <c r="C265" i="12"/>
  <c r="D266" i="15"/>
  <c r="J266" i="15"/>
  <c r="H266" i="15"/>
  <c r="E266" i="15"/>
  <c r="F266" i="15"/>
  <c r="I266" i="15"/>
  <c r="C267" i="15"/>
  <c r="G266" i="15"/>
  <c r="AJ266" i="15" s="1"/>
  <c r="D265" i="11"/>
  <c r="F265" i="11"/>
  <c r="E265" i="11"/>
  <c r="C266" i="11"/>
  <c r="O261" i="10"/>
  <c r="K261" i="10"/>
  <c r="J262" i="10"/>
  <c r="N260" i="10"/>
  <c r="L260" i="10"/>
  <c r="M260" i="10"/>
  <c r="P260" i="10"/>
  <c r="R260" i="10"/>
  <c r="Q260" i="10"/>
  <c r="G265" i="11" l="1"/>
  <c r="AJ265" i="11" s="1"/>
  <c r="K262" i="10"/>
  <c r="O262" i="10"/>
  <c r="J263" i="10"/>
  <c r="E265" i="12"/>
  <c r="F265" i="12"/>
  <c r="H265" i="12"/>
  <c r="D265" i="12"/>
  <c r="J265" i="12"/>
  <c r="I265" i="12"/>
  <c r="G265" i="12"/>
  <c r="AJ265" i="12" s="1"/>
  <c r="C266" i="12"/>
  <c r="I267" i="15"/>
  <c r="J267" i="15"/>
  <c r="F267" i="15"/>
  <c r="D267" i="15"/>
  <c r="E267" i="15"/>
  <c r="H267" i="15"/>
  <c r="G267" i="15"/>
  <c r="AJ267" i="15" s="1"/>
  <c r="C268" i="15"/>
  <c r="M261" i="10"/>
  <c r="L261" i="10"/>
  <c r="N261" i="10"/>
  <c r="Q261" i="10"/>
  <c r="P261" i="10"/>
  <c r="R261" i="10"/>
  <c r="E266" i="11"/>
  <c r="F266" i="11"/>
  <c r="D266" i="11"/>
  <c r="C267" i="11"/>
  <c r="G266" i="11" l="1"/>
  <c r="AJ266" i="11" s="1"/>
  <c r="F267" i="11"/>
  <c r="D267" i="11"/>
  <c r="E267" i="11"/>
  <c r="C268" i="11"/>
  <c r="F268" i="15"/>
  <c r="H268" i="15"/>
  <c r="I268" i="15"/>
  <c r="E268" i="15"/>
  <c r="D268" i="15"/>
  <c r="J268" i="15"/>
  <c r="G268" i="15"/>
  <c r="AJ268" i="15" s="1"/>
  <c r="C269" i="15"/>
  <c r="J266" i="12"/>
  <c r="F266" i="12"/>
  <c r="E266" i="12"/>
  <c r="D266" i="12"/>
  <c r="H266" i="12"/>
  <c r="I266" i="12"/>
  <c r="G266" i="12"/>
  <c r="AJ266" i="12" s="1"/>
  <c r="C267" i="12"/>
  <c r="K263" i="10"/>
  <c r="O263" i="10"/>
  <c r="J264" i="10"/>
  <c r="R262" i="10"/>
  <c r="Q262" i="10"/>
  <c r="P262" i="10"/>
  <c r="M262" i="10"/>
  <c r="L262" i="10"/>
  <c r="N262" i="10"/>
  <c r="G267" i="11" l="1"/>
  <c r="AJ267" i="11" s="1"/>
  <c r="O264" i="10"/>
  <c r="K264" i="10"/>
  <c r="J265" i="10"/>
  <c r="L263" i="10"/>
  <c r="N263" i="10"/>
  <c r="M263" i="10"/>
  <c r="P263" i="10"/>
  <c r="R263" i="10"/>
  <c r="Q263" i="10"/>
  <c r="D267" i="12"/>
  <c r="J267" i="12"/>
  <c r="I267" i="12"/>
  <c r="H267" i="12"/>
  <c r="F267" i="12"/>
  <c r="E267" i="12"/>
  <c r="G267" i="12"/>
  <c r="AJ267" i="12" s="1"/>
  <c r="C268" i="12"/>
  <c r="H269" i="15"/>
  <c r="F269" i="15"/>
  <c r="J269" i="15"/>
  <c r="E269" i="15"/>
  <c r="I269" i="15"/>
  <c r="D269" i="15"/>
  <c r="G269" i="15"/>
  <c r="AJ269" i="15" s="1"/>
  <c r="C270" i="15"/>
  <c r="D268" i="11"/>
  <c r="F268" i="11"/>
  <c r="E268" i="11"/>
  <c r="C269" i="11"/>
  <c r="G268" i="11" l="1"/>
  <c r="AJ268" i="11" s="1"/>
  <c r="D269" i="11"/>
  <c r="F269" i="11"/>
  <c r="E269" i="11"/>
  <c r="C270" i="11"/>
  <c r="K265" i="10"/>
  <c r="O265" i="10"/>
  <c r="J266" i="10"/>
  <c r="N264" i="10"/>
  <c r="M264" i="10"/>
  <c r="L264" i="10"/>
  <c r="H270" i="15"/>
  <c r="I270" i="15"/>
  <c r="J270" i="15"/>
  <c r="F270" i="15"/>
  <c r="D270" i="15"/>
  <c r="E270" i="15"/>
  <c r="G270" i="15"/>
  <c r="AJ270" i="15" s="1"/>
  <c r="C271" i="15"/>
  <c r="F268" i="12"/>
  <c r="D268" i="12"/>
  <c r="E268" i="12"/>
  <c r="H268" i="12"/>
  <c r="J268" i="12"/>
  <c r="I268" i="12"/>
  <c r="G268" i="12"/>
  <c r="AJ268" i="12" s="1"/>
  <c r="C269" i="12"/>
  <c r="Q264" i="10"/>
  <c r="R264" i="10"/>
  <c r="P264" i="10"/>
  <c r="G269" i="11" l="1"/>
  <c r="AJ269" i="11" s="1"/>
  <c r="K266" i="10"/>
  <c r="O266" i="10"/>
  <c r="J267" i="10"/>
  <c r="F271" i="15"/>
  <c r="H271" i="15"/>
  <c r="E271" i="15"/>
  <c r="J271" i="15"/>
  <c r="I271" i="15"/>
  <c r="D271" i="15"/>
  <c r="G271" i="15"/>
  <c r="AJ271" i="15" s="1"/>
  <c r="C272" i="15"/>
  <c r="R265" i="10"/>
  <c r="Q265" i="10"/>
  <c r="P265" i="10"/>
  <c r="N265" i="10"/>
  <c r="L265" i="10"/>
  <c r="M265" i="10"/>
  <c r="F269" i="12"/>
  <c r="H269" i="12"/>
  <c r="J269" i="12"/>
  <c r="E269" i="12"/>
  <c r="I269" i="12"/>
  <c r="D269" i="12"/>
  <c r="G269" i="12"/>
  <c r="AJ269" i="12" s="1"/>
  <c r="C270" i="12"/>
  <c r="D270" i="11"/>
  <c r="F270" i="11"/>
  <c r="E270" i="11"/>
  <c r="C271" i="11"/>
  <c r="G270" i="11" l="1"/>
  <c r="AJ270" i="11" s="1"/>
  <c r="F271" i="11"/>
  <c r="D271" i="11"/>
  <c r="E271" i="11"/>
  <c r="C272" i="11"/>
  <c r="H270" i="12"/>
  <c r="D270" i="12"/>
  <c r="J270" i="12"/>
  <c r="I270" i="12"/>
  <c r="F270" i="12"/>
  <c r="E270" i="12"/>
  <c r="G270" i="12"/>
  <c r="AJ270" i="12" s="1"/>
  <c r="C271" i="12"/>
  <c r="I272" i="15"/>
  <c r="J272" i="15"/>
  <c r="H272" i="15"/>
  <c r="D272" i="15"/>
  <c r="F272" i="15"/>
  <c r="E272" i="15"/>
  <c r="G272" i="15"/>
  <c r="AJ272" i="15" s="1"/>
  <c r="C273" i="15"/>
  <c r="O267" i="10"/>
  <c r="K267" i="10"/>
  <c r="J268" i="10"/>
  <c r="R266" i="10"/>
  <c r="Q266" i="10"/>
  <c r="P266" i="10"/>
  <c r="N266" i="10"/>
  <c r="L266" i="10"/>
  <c r="M266" i="10"/>
  <c r="G271" i="11" l="1"/>
  <c r="AJ271" i="11" s="1"/>
  <c r="K268" i="10"/>
  <c r="O268" i="10"/>
  <c r="J269" i="10"/>
  <c r="L267" i="10"/>
  <c r="M267" i="10"/>
  <c r="N267" i="10"/>
  <c r="P267" i="10"/>
  <c r="R267" i="10"/>
  <c r="Q267" i="10"/>
  <c r="F273" i="15"/>
  <c r="D273" i="15"/>
  <c r="I273" i="15"/>
  <c r="H273" i="15"/>
  <c r="E273" i="15"/>
  <c r="J273" i="15"/>
  <c r="G273" i="15"/>
  <c r="AJ273" i="15" s="1"/>
  <c r="C274" i="15"/>
  <c r="D271" i="12"/>
  <c r="I271" i="12"/>
  <c r="F271" i="12"/>
  <c r="J271" i="12"/>
  <c r="E271" i="12"/>
  <c r="H271" i="12"/>
  <c r="G271" i="12"/>
  <c r="AJ271" i="12" s="1"/>
  <c r="C272" i="12"/>
  <c r="F272" i="11"/>
  <c r="D272" i="11"/>
  <c r="E272" i="11"/>
  <c r="C273" i="11"/>
  <c r="G272" i="11" l="1"/>
  <c r="AJ272" i="11" s="1"/>
  <c r="J272" i="12"/>
  <c r="D272" i="12"/>
  <c r="E272" i="12"/>
  <c r="H272" i="12"/>
  <c r="I272" i="12"/>
  <c r="F272" i="12"/>
  <c r="G272" i="12"/>
  <c r="AJ272" i="12" s="1"/>
  <c r="C273" i="12"/>
  <c r="J274" i="15"/>
  <c r="D274" i="15"/>
  <c r="E274" i="15"/>
  <c r="I274" i="15"/>
  <c r="H274" i="15"/>
  <c r="F274" i="15"/>
  <c r="G274" i="15"/>
  <c r="AJ274" i="15" s="1"/>
  <c r="C275" i="15"/>
  <c r="F273" i="11"/>
  <c r="E273" i="11"/>
  <c r="D273" i="11"/>
  <c r="C274" i="11"/>
  <c r="O269" i="10"/>
  <c r="K269" i="10"/>
  <c r="J270" i="10"/>
  <c r="P268" i="10"/>
  <c r="R268" i="10"/>
  <c r="Q268" i="10"/>
  <c r="N268" i="10"/>
  <c r="M268" i="10"/>
  <c r="L268" i="10"/>
  <c r="G273" i="11" l="1"/>
  <c r="AJ273" i="11" s="1"/>
  <c r="K270" i="10"/>
  <c r="O270" i="10"/>
  <c r="J271" i="10"/>
  <c r="E275" i="15"/>
  <c r="H275" i="15"/>
  <c r="D275" i="15"/>
  <c r="F275" i="15"/>
  <c r="J275" i="15"/>
  <c r="I275" i="15"/>
  <c r="G275" i="15"/>
  <c r="AJ275" i="15" s="1"/>
  <c r="C276" i="15"/>
  <c r="E273" i="12"/>
  <c r="J273" i="12"/>
  <c r="D273" i="12"/>
  <c r="H273" i="12"/>
  <c r="F273" i="12"/>
  <c r="I273" i="12"/>
  <c r="G273" i="12"/>
  <c r="AJ273" i="12" s="1"/>
  <c r="C274" i="12"/>
  <c r="L269" i="10"/>
  <c r="M269" i="10"/>
  <c r="N269" i="10"/>
  <c r="P269" i="10"/>
  <c r="Q269" i="10"/>
  <c r="R269" i="10"/>
  <c r="F274" i="11"/>
  <c r="D274" i="11"/>
  <c r="E274" i="11"/>
  <c r="C275" i="11"/>
  <c r="G274" i="11" l="1"/>
  <c r="AJ274" i="11" s="1"/>
  <c r="D275" i="11"/>
  <c r="E275" i="11"/>
  <c r="F275" i="11"/>
  <c r="C276" i="11"/>
  <c r="E274" i="12"/>
  <c r="J274" i="12"/>
  <c r="H274" i="12"/>
  <c r="F274" i="12"/>
  <c r="D274" i="12"/>
  <c r="I274" i="12"/>
  <c r="G274" i="12"/>
  <c r="AJ274" i="12" s="1"/>
  <c r="C275" i="12"/>
  <c r="E276" i="15"/>
  <c r="F276" i="15"/>
  <c r="I276" i="15"/>
  <c r="D276" i="15"/>
  <c r="J276" i="15"/>
  <c r="H276" i="15"/>
  <c r="G276" i="15"/>
  <c r="AJ276" i="15" s="1"/>
  <c r="C277" i="15"/>
  <c r="O271" i="10"/>
  <c r="K271" i="10"/>
  <c r="J272" i="10"/>
  <c r="R270" i="10"/>
  <c r="Q270" i="10"/>
  <c r="P270" i="10"/>
  <c r="L270" i="10"/>
  <c r="N270" i="10"/>
  <c r="M270" i="10"/>
  <c r="G275" i="11" l="1"/>
  <c r="AJ275" i="11" s="1"/>
  <c r="O272" i="10"/>
  <c r="K272" i="10"/>
  <c r="J273" i="10"/>
  <c r="N271" i="10"/>
  <c r="M271" i="10"/>
  <c r="L271" i="10"/>
  <c r="R271" i="10"/>
  <c r="P271" i="10"/>
  <c r="Q271" i="10"/>
  <c r="D277" i="15"/>
  <c r="E277" i="15"/>
  <c r="F277" i="15"/>
  <c r="H277" i="15"/>
  <c r="I277" i="15"/>
  <c r="J277" i="15"/>
  <c r="G277" i="15"/>
  <c r="AJ277" i="15" s="1"/>
  <c r="C278" i="15"/>
  <c r="H275" i="12"/>
  <c r="E275" i="12"/>
  <c r="D275" i="12"/>
  <c r="F275" i="12"/>
  <c r="J275" i="12"/>
  <c r="I275" i="12"/>
  <c r="G275" i="12"/>
  <c r="AJ275" i="12" s="1"/>
  <c r="C276" i="12"/>
  <c r="E276" i="11"/>
  <c r="D276" i="11"/>
  <c r="F276" i="11"/>
  <c r="C277" i="11"/>
  <c r="G276" i="11" l="1"/>
  <c r="AJ276" i="11" s="1"/>
  <c r="O273" i="10"/>
  <c r="K273" i="10"/>
  <c r="J274" i="10"/>
  <c r="N272" i="10"/>
  <c r="L272" i="10"/>
  <c r="M272" i="10"/>
  <c r="D277" i="11"/>
  <c r="F277" i="11"/>
  <c r="E277" i="11"/>
  <c r="C278" i="11"/>
  <c r="H276" i="12"/>
  <c r="D276" i="12"/>
  <c r="F276" i="12"/>
  <c r="I276" i="12"/>
  <c r="E276" i="12"/>
  <c r="J276" i="12"/>
  <c r="G276" i="12"/>
  <c r="AJ276" i="12" s="1"/>
  <c r="C277" i="12"/>
  <c r="H278" i="15"/>
  <c r="D278" i="15"/>
  <c r="J278" i="15"/>
  <c r="F278" i="15"/>
  <c r="E278" i="15"/>
  <c r="I278" i="15"/>
  <c r="G278" i="15"/>
  <c r="AJ278" i="15" s="1"/>
  <c r="C279" i="15"/>
  <c r="Q272" i="10"/>
  <c r="R272" i="10"/>
  <c r="P272" i="10"/>
  <c r="G277" i="11" l="1"/>
  <c r="AJ277" i="11" s="1"/>
  <c r="D278" i="11"/>
  <c r="F278" i="11"/>
  <c r="E278" i="11"/>
  <c r="C279" i="11"/>
  <c r="O274" i="10"/>
  <c r="K274" i="10"/>
  <c r="J275" i="10"/>
  <c r="D279" i="15"/>
  <c r="I279" i="15"/>
  <c r="J279" i="15"/>
  <c r="F279" i="15"/>
  <c r="H279" i="15"/>
  <c r="E279" i="15"/>
  <c r="G279" i="15"/>
  <c r="AJ279" i="15" s="1"/>
  <c r="C280" i="15"/>
  <c r="D277" i="12"/>
  <c r="E277" i="12"/>
  <c r="F277" i="12"/>
  <c r="I277" i="12"/>
  <c r="H277" i="12"/>
  <c r="J277" i="12"/>
  <c r="G277" i="12"/>
  <c r="AJ277" i="12" s="1"/>
  <c r="C278" i="12"/>
  <c r="L273" i="10"/>
  <c r="N273" i="10"/>
  <c r="M273" i="10"/>
  <c r="Q273" i="10"/>
  <c r="R273" i="10"/>
  <c r="P273" i="10"/>
  <c r="G278" i="11" l="1"/>
  <c r="AJ278" i="11" s="1"/>
  <c r="N274" i="10"/>
  <c r="L274" i="10"/>
  <c r="M274" i="10"/>
  <c r="P274" i="10"/>
  <c r="R274" i="10"/>
  <c r="Q274" i="10"/>
  <c r="F279" i="11"/>
  <c r="D279" i="11"/>
  <c r="E279" i="11"/>
  <c r="C280" i="11"/>
  <c r="F278" i="12"/>
  <c r="J278" i="12"/>
  <c r="I278" i="12"/>
  <c r="D278" i="12"/>
  <c r="H278" i="12"/>
  <c r="E278" i="12"/>
  <c r="G278" i="12"/>
  <c r="AJ278" i="12" s="1"/>
  <c r="C279" i="12"/>
  <c r="F280" i="15"/>
  <c r="H280" i="15"/>
  <c r="I280" i="15"/>
  <c r="E280" i="15"/>
  <c r="D280" i="15"/>
  <c r="J280" i="15"/>
  <c r="G280" i="15"/>
  <c r="AJ280" i="15" s="1"/>
  <c r="C281" i="15"/>
  <c r="K275" i="10"/>
  <c r="O275" i="10"/>
  <c r="J276" i="10"/>
  <c r="G279" i="11" l="1"/>
  <c r="AJ279" i="11" s="1"/>
  <c r="M275" i="10"/>
  <c r="N275" i="10"/>
  <c r="L275" i="10"/>
  <c r="H281" i="15"/>
  <c r="I281" i="15"/>
  <c r="D281" i="15"/>
  <c r="J281" i="15"/>
  <c r="F281" i="15"/>
  <c r="E281" i="15"/>
  <c r="G281" i="15"/>
  <c r="AJ281" i="15" s="1"/>
  <c r="C282" i="15"/>
  <c r="I279" i="12"/>
  <c r="F279" i="12"/>
  <c r="E279" i="12"/>
  <c r="H279" i="12"/>
  <c r="D279" i="12"/>
  <c r="J279" i="12"/>
  <c r="G279" i="12"/>
  <c r="AJ279" i="12" s="1"/>
  <c r="C280" i="12"/>
  <c r="E280" i="11"/>
  <c r="D280" i="11"/>
  <c r="F280" i="11"/>
  <c r="C281" i="11"/>
  <c r="O276" i="10"/>
  <c r="K276" i="10"/>
  <c r="J277" i="10"/>
  <c r="P275" i="10"/>
  <c r="Q275" i="10"/>
  <c r="R275" i="10"/>
  <c r="G280" i="11" l="1"/>
  <c r="AJ280" i="11" s="1"/>
  <c r="L276" i="10"/>
  <c r="N276" i="10"/>
  <c r="M276" i="10"/>
  <c r="R276" i="10"/>
  <c r="Q276" i="10"/>
  <c r="P276" i="10"/>
  <c r="E281" i="11"/>
  <c r="D281" i="11"/>
  <c r="F281" i="11"/>
  <c r="C282" i="11"/>
  <c r="K277" i="10"/>
  <c r="O277" i="10"/>
  <c r="J278" i="10"/>
  <c r="E280" i="12"/>
  <c r="J280" i="12"/>
  <c r="H280" i="12"/>
  <c r="F280" i="12"/>
  <c r="D280" i="12"/>
  <c r="I280" i="12"/>
  <c r="G280" i="12"/>
  <c r="AJ280" i="12" s="1"/>
  <c r="C281" i="12"/>
  <c r="J282" i="15"/>
  <c r="D282" i="15"/>
  <c r="H282" i="15"/>
  <c r="I282" i="15"/>
  <c r="F282" i="15"/>
  <c r="E282" i="15"/>
  <c r="G282" i="15"/>
  <c r="AJ282" i="15" s="1"/>
  <c r="C283" i="15"/>
  <c r="G281" i="11" l="1"/>
  <c r="AJ281" i="11" s="1"/>
  <c r="M277" i="10"/>
  <c r="N277" i="10"/>
  <c r="L277" i="10"/>
  <c r="F282" i="11"/>
  <c r="E282" i="11"/>
  <c r="D282" i="11"/>
  <c r="C283" i="11"/>
  <c r="I283" i="15"/>
  <c r="F283" i="15"/>
  <c r="E283" i="15"/>
  <c r="J283" i="15"/>
  <c r="D283" i="15"/>
  <c r="H283" i="15"/>
  <c r="G283" i="15"/>
  <c r="AJ283" i="15" s="1"/>
  <c r="C284" i="15"/>
  <c r="J281" i="12"/>
  <c r="H281" i="12"/>
  <c r="F281" i="12"/>
  <c r="I281" i="12"/>
  <c r="D281" i="12"/>
  <c r="E281" i="12"/>
  <c r="G281" i="12"/>
  <c r="AJ281" i="12" s="1"/>
  <c r="C282" i="12"/>
  <c r="O278" i="10"/>
  <c r="K278" i="10"/>
  <c r="J279" i="10"/>
  <c r="Q277" i="10"/>
  <c r="R277" i="10"/>
  <c r="P277" i="10"/>
  <c r="G282" i="11" l="1"/>
  <c r="AJ282" i="11" s="1"/>
  <c r="O279" i="10"/>
  <c r="K279" i="10"/>
  <c r="J280" i="10"/>
  <c r="J282" i="12"/>
  <c r="I282" i="12"/>
  <c r="F282" i="12"/>
  <c r="H282" i="12"/>
  <c r="D282" i="12"/>
  <c r="E282" i="12"/>
  <c r="G282" i="12"/>
  <c r="AJ282" i="12" s="1"/>
  <c r="C283" i="12"/>
  <c r="F283" i="11"/>
  <c r="E283" i="11"/>
  <c r="D283" i="11"/>
  <c r="C284" i="11"/>
  <c r="D284" i="15"/>
  <c r="J284" i="15"/>
  <c r="I284" i="15"/>
  <c r="F284" i="15"/>
  <c r="H284" i="15"/>
  <c r="E284" i="15"/>
  <c r="G284" i="15"/>
  <c r="AJ284" i="15" s="1"/>
  <c r="C285" i="15"/>
  <c r="N278" i="10"/>
  <c r="L278" i="10"/>
  <c r="M278" i="10"/>
  <c r="Q278" i="10"/>
  <c r="R278" i="10"/>
  <c r="P278" i="10"/>
  <c r="G283" i="11" l="1"/>
  <c r="AJ283" i="11" s="1"/>
  <c r="I285" i="15"/>
  <c r="H285" i="15"/>
  <c r="F285" i="15"/>
  <c r="E285" i="15"/>
  <c r="D285" i="15"/>
  <c r="J285" i="15"/>
  <c r="G285" i="15"/>
  <c r="AJ285" i="15" s="1"/>
  <c r="C286" i="15"/>
  <c r="D284" i="11"/>
  <c r="F284" i="11"/>
  <c r="E284" i="11"/>
  <c r="C285" i="11"/>
  <c r="E283" i="12"/>
  <c r="D283" i="12"/>
  <c r="F283" i="12"/>
  <c r="H283" i="12"/>
  <c r="J283" i="12"/>
  <c r="I283" i="12"/>
  <c r="G283" i="12"/>
  <c r="AJ283" i="12" s="1"/>
  <c r="C284" i="12"/>
  <c r="O280" i="10"/>
  <c r="K280" i="10"/>
  <c r="J281" i="10"/>
  <c r="M279" i="10"/>
  <c r="N279" i="10"/>
  <c r="L279" i="10"/>
  <c r="Q279" i="10"/>
  <c r="P279" i="10"/>
  <c r="R279" i="10"/>
  <c r="G284" i="11" l="1"/>
  <c r="AJ284" i="11" s="1"/>
  <c r="K281" i="10"/>
  <c r="O281" i="10"/>
  <c r="J282" i="10"/>
  <c r="H286" i="15"/>
  <c r="I286" i="15"/>
  <c r="D286" i="15"/>
  <c r="J286" i="15"/>
  <c r="F286" i="15"/>
  <c r="E286" i="15"/>
  <c r="G286" i="15"/>
  <c r="AJ286" i="15" s="1"/>
  <c r="C287" i="15"/>
  <c r="L280" i="10"/>
  <c r="N280" i="10"/>
  <c r="M280" i="10"/>
  <c r="Q280" i="10"/>
  <c r="P280" i="10"/>
  <c r="R280" i="10"/>
  <c r="E284" i="12"/>
  <c r="I284" i="12"/>
  <c r="D284" i="12"/>
  <c r="J284" i="12"/>
  <c r="F284" i="12"/>
  <c r="H284" i="12"/>
  <c r="G284" i="12"/>
  <c r="AJ284" i="12" s="1"/>
  <c r="C285" i="12"/>
  <c r="E285" i="11"/>
  <c r="F285" i="11"/>
  <c r="D285" i="11"/>
  <c r="C286" i="11"/>
  <c r="G285" i="11" l="1"/>
  <c r="AJ285" i="11" s="1"/>
  <c r="E286" i="11"/>
  <c r="F286" i="11"/>
  <c r="D286" i="11"/>
  <c r="C287" i="11"/>
  <c r="F287" i="15"/>
  <c r="I287" i="15"/>
  <c r="H287" i="15"/>
  <c r="J287" i="15"/>
  <c r="D287" i="15"/>
  <c r="E287" i="15"/>
  <c r="G287" i="15"/>
  <c r="AJ287" i="15" s="1"/>
  <c r="C288" i="15"/>
  <c r="O282" i="10"/>
  <c r="K282" i="10"/>
  <c r="J283" i="10"/>
  <c r="Q281" i="10"/>
  <c r="R281" i="10"/>
  <c r="P281" i="10"/>
  <c r="F285" i="12"/>
  <c r="J285" i="12"/>
  <c r="I285" i="12"/>
  <c r="D285" i="12"/>
  <c r="E285" i="12"/>
  <c r="H285" i="12"/>
  <c r="G285" i="12"/>
  <c r="AJ285" i="12" s="1"/>
  <c r="C286" i="12"/>
  <c r="M281" i="10"/>
  <c r="L281" i="10"/>
  <c r="N281" i="10"/>
  <c r="G286" i="11" l="1"/>
  <c r="AJ286" i="11" s="1"/>
  <c r="K283" i="10"/>
  <c r="O283" i="10"/>
  <c r="J284" i="10"/>
  <c r="D286" i="12"/>
  <c r="J286" i="12"/>
  <c r="H286" i="12"/>
  <c r="E286" i="12"/>
  <c r="F286" i="12"/>
  <c r="I286" i="12"/>
  <c r="G286" i="12"/>
  <c r="AJ286" i="12" s="1"/>
  <c r="C287" i="12"/>
  <c r="M282" i="10"/>
  <c r="L282" i="10"/>
  <c r="N282" i="10"/>
  <c r="Q282" i="10"/>
  <c r="P282" i="10"/>
  <c r="R282" i="10"/>
  <c r="J288" i="15"/>
  <c r="D288" i="15"/>
  <c r="I288" i="15"/>
  <c r="E288" i="15"/>
  <c r="H288" i="15"/>
  <c r="F288" i="15"/>
  <c r="G288" i="15"/>
  <c r="AJ288" i="15" s="1"/>
  <c r="C289" i="15"/>
  <c r="F287" i="11"/>
  <c r="E287" i="11"/>
  <c r="D287" i="11"/>
  <c r="C288" i="11"/>
  <c r="G287" i="11" l="1"/>
  <c r="AJ287" i="11" s="1"/>
  <c r="E289" i="15"/>
  <c r="I289" i="15"/>
  <c r="F289" i="15"/>
  <c r="H289" i="15"/>
  <c r="D289" i="15"/>
  <c r="J289" i="15"/>
  <c r="G289" i="15"/>
  <c r="AJ289" i="15" s="1"/>
  <c r="C290" i="15"/>
  <c r="F288" i="11"/>
  <c r="E288" i="11"/>
  <c r="D288" i="11"/>
  <c r="C289" i="11"/>
  <c r="E287" i="12"/>
  <c r="J287" i="12"/>
  <c r="I287" i="12"/>
  <c r="D287" i="12"/>
  <c r="H287" i="12"/>
  <c r="F287" i="12"/>
  <c r="G287" i="12"/>
  <c r="AJ287" i="12" s="1"/>
  <c r="C288" i="12"/>
  <c r="O284" i="10"/>
  <c r="K284" i="10"/>
  <c r="J285" i="10"/>
  <c r="Q283" i="10"/>
  <c r="P283" i="10"/>
  <c r="R283" i="10"/>
  <c r="N283" i="10"/>
  <c r="M283" i="10"/>
  <c r="L283" i="10"/>
  <c r="G288" i="11" l="1"/>
  <c r="AJ288" i="11" s="1"/>
  <c r="O285" i="10"/>
  <c r="K285" i="10"/>
  <c r="J286" i="10"/>
  <c r="H290" i="15"/>
  <c r="J290" i="15"/>
  <c r="D290" i="15"/>
  <c r="F290" i="15"/>
  <c r="E290" i="15"/>
  <c r="I290" i="15"/>
  <c r="G290" i="15"/>
  <c r="AJ290" i="15" s="1"/>
  <c r="C291" i="15"/>
  <c r="M284" i="10"/>
  <c r="N284" i="10"/>
  <c r="L284" i="10"/>
  <c r="Q284" i="10"/>
  <c r="P284" i="10"/>
  <c r="R284" i="10"/>
  <c r="J288" i="12"/>
  <c r="D288" i="12"/>
  <c r="F288" i="12"/>
  <c r="I288" i="12"/>
  <c r="E288" i="12"/>
  <c r="H288" i="12"/>
  <c r="G288" i="12"/>
  <c r="AJ288" i="12" s="1"/>
  <c r="C289" i="12"/>
  <c r="E289" i="11"/>
  <c r="D289" i="11"/>
  <c r="F289" i="11"/>
  <c r="C290" i="11"/>
  <c r="G289" i="11" l="1"/>
  <c r="AJ289" i="11" s="1"/>
  <c r="E291" i="15"/>
  <c r="J291" i="15"/>
  <c r="F291" i="15"/>
  <c r="I291" i="15"/>
  <c r="H291" i="15"/>
  <c r="D291" i="15"/>
  <c r="G291" i="15"/>
  <c r="AJ291" i="15" s="1"/>
  <c r="C292" i="15"/>
  <c r="O286" i="10"/>
  <c r="J287" i="10"/>
  <c r="K286" i="10"/>
  <c r="M285" i="10"/>
  <c r="L285" i="10"/>
  <c r="N285" i="10"/>
  <c r="E290" i="11"/>
  <c r="F290" i="11"/>
  <c r="D290" i="11"/>
  <c r="C291" i="11"/>
  <c r="E289" i="12"/>
  <c r="I289" i="12"/>
  <c r="J289" i="12"/>
  <c r="H289" i="12"/>
  <c r="D289" i="12"/>
  <c r="F289" i="12"/>
  <c r="G289" i="12"/>
  <c r="AJ289" i="12" s="1"/>
  <c r="C290" i="12"/>
  <c r="Q285" i="10"/>
  <c r="P285" i="10"/>
  <c r="R285" i="10"/>
  <c r="G290" i="11" l="1"/>
  <c r="AJ290" i="11" s="1"/>
  <c r="I290" i="12"/>
  <c r="D290" i="12"/>
  <c r="E290" i="12"/>
  <c r="J290" i="12"/>
  <c r="H290" i="12"/>
  <c r="F290" i="12"/>
  <c r="G290" i="12"/>
  <c r="AJ290" i="12" s="1"/>
  <c r="C291" i="12"/>
  <c r="E291" i="11"/>
  <c r="D291" i="11"/>
  <c r="F291" i="11"/>
  <c r="C292" i="11"/>
  <c r="E292" i="15"/>
  <c r="I292" i="15"/>
  <c r="J292" i="15"/>
  <c r="H292" i="15"/>
  <c r="F292" i="15"/>
  <c r="D292" i="15"/>
  <c r="G292" i="15"/>
  <c r="AJ292" i="15" s="1"/>
  <c r="C293" i="15"/>
  <c r="L286" i="10"/>
  <c r="N286" i="10"/>
  <c r="M286" i="10"/>
  <c r="K287" i="10"/>
  <c r="O287" i="10"/>
  <c r="J288" i="10"/>
  <c r="R286" i="10"/>
  <c r="P286" i="10"/>
  <c r="Q286" i="10"/>
  <c r="G291" i="11" l="1"/>
  <c r="AJ291" i="11" s="1"/>
  <c r="K288" i="10"/>
  <c r="O288" i="10"/>
  <c r="J289" i="10"/>
  <c r="Q287" i="10"/>
  <c r="P287" i="10"/>
  <c r="R287" i="10"/>
  <c r="L287" i="10"/>
  <c r="M287" i="10"/>
  <c r="N287" i="10"/>
  <c r="E293" i="15"/>
  <c r="J293" i="15"/>
  <c r="F293" i="15"/>
  <c r="H293" i="15"/>
  <c r="I293" i="15"/>
  <c r="D293" i="15"/>
  <c r="G293" i="15"/>
  <c r="AJ293" i="15" s="1"/>
  <c r="C294" i="15"/>
  <c r="F292" i="11"/>
  <c r="D292" i="11"/>
  <c r="E292" i="11"/>
  <c r="C293" i="11"/>
  <c r="H291" i="12"/>
  <c r="I291" i="12"/>
  <c r="D291" i="12"/>
  <c r="J291" i="12"/>
  <c r="F291" i="12"/>
  <c r="E291" i="12"/>
  <c r="G291" i="12"/>
  <c r="AJ291" i="12" s="1"/>
  <c r="C292" i="12"/>
  <c r="G292" i="11" l="1"/>
  <c r="AJ292" i="11" s="1"/>
  <c r="F293" i="11"/>
  <c r="E293" i="11"/>
  <c r="D293" i="11"/>
  <c r="C294" i="11"/>
  <c r="E294" i="15"/>
  <c r="J294" i="15"/>
  <c r="F294" i="15"/>
  <c r="H294" i="15"/>
  <c r="D294" i="15"/>
  <c r="I294" i="15"/>
  <c r="G294" i="15"/>
  <c r="AJ294" i="15" s="1"/>
  <c r="C295" i="15"/>
  <c r="E292" i="12"/>
  <c r="J292" i="12"/>
  <c r="I292" i="12"/>
  <c r="H292" i="12"/>
  <c r="F292" i="12"/>
  <c r="D292" i="12"/>
  <c r="G292" i="12"/>
  <c r="AJ292" i="12" s="1"/>
  <c r="C293" i="12"/>
  <c r="O289" i="10"/>
  <c r="K289" i="10"/>
  <c r="J290" i="10"/>
  <c r="Q288" i="10"/>
  <c r="R288" i="10"/>
  <c r="P288" i="10"/>
  <c r="N288" i="10"/>
  <c r="L288" i="10"/>
  <c r="M288" i="10"/>
  <c r="G293" i="11" l="1"/>
  <c r="AJ293" i="11" s="1"/>
  <c r="K290" i="10"/>
  <c r="O290" i="10"/>
  <c r="J291" i="10"/>
  <c r="L289" i="10"/>
  <c r="M289" i="10"/>
  <c r="N289" i="10"/>
  <c r="R289" i="10"/>
  <c r="Q289" i="10"/>
  <c r="P289" i="10"/>
  <c r="H293" i="12"/>
  <c r="I293" i="12"/>
  <c r="F293" i="12"/>
  <c r="J293" i="12"/>
  <c r="D293" i="12"/>
  <c r="E293" i="12"/>
  <c r="C294" i="12"/>
  <c r="G293" i="12"/>
  <c r="AJ293" i="12" s="1"/>
  <c r="D295" i="15"/>
  <c r="E295" i="15"/>
  <c r="H295" i="15"/>
  <c r="J295" i="15"/>
  <c r="F295" i="15"/>
  <c r="I295" i="15"/>
  <c r="G295" i="15"/>
  <c r="AJ295" i="15" s="1"/>
  <c r="C296" i="15"/>
  <c r="F294" i="11"/>
  <c r="D294" i="11"/>
  <c r="E294" i="11"/>
  <c r="C295" i="11"/>
  <c r="G294" i="11" l="1"/>
  <c r="AJ294" i="11" s="1"/>
  <c r="F295" i="11"/>
  <c r="E295" i="11"/>
  <c r="D295" i="11"/>
  <c r="C296" i="11"/>
  <c r="H296" i="15"/>
  <c r="E296" i="15"/>
  <c r="D296" i="15"/>
  <c r="J296" i="15"/>
  <c r="I296" i="15"/>
  <c r="F296" i="15"/>
  <c r="G296" i="15"/>
  <c r="AJ296" i="15" s="1"/>
  <c r="C297" i="15"/>
  <c r="E294" i="12"/>
  <c r="D294" i="12"/>
  <c r="J294" i="12"/>
  <c r="H294" i="12"/>
  <c r="I294" i="12"/>
  <c r="F294" i="12"/>
  <c r="G294" i="12"/>
  <c r="AJ294" i="12" s="1"/>
  <c r="C295" i="12"/>
  <c r="K291" i="10"/>
  <c r="O291" i="10"/>
  <c r="J292" i="10"/>
  <c r="Q290" i="10"/>
  <c r="R290" i="10"/>
  <c r="P290" i="10"/>
  <c r="N290" i="10"/>
  <c r="M290" i="10"/>
  <c r="L290" i="10"/>
  <c r="G295" i="11" l="1"/>
  <c r="AJ295" i="11" s="1"/>
  <c r="K292" i="10"/>
  <c r="O292" i="10"/>
  <c r="J293" i="10"/>
  <c r="M291" i="10"/>
  <c r="L291" i="10"/>
  <c r="N291" i="10"/>
  <c r="Q291" i="10"/>
  <c r="R291" i="10"/>
  <c r="P291" i="10"/>
  <c r="I295" i="12"/>
  <c r="D295" i="12"/>
  <c r="H295" i="12"/>
  <c r="F295" i="12"/>
  <c r="J295" i="12"/>
  <c r="E295" i="12"/>
  <c r="G295" i="12"/>
  <c r="AJ295" i="12" s="1"/>
  <c r="C296" i="12"/>
  <c r="F297" i="15"/>
  <c r="E297" i="15"/>
  <c r="I297" i="15"/>
  <c r="J297" i="15"/>
  <c r="H297" i="15"/>
  <c r="D297" i="15"/>
  <c r="G297" i="15"/>
  <c r="AJ297" i="15" s="1"/>
  <c r="C298" i="15"/>
  <c r="F296" i="11"/>
  <c r="E296" i="11"/>
  <c r="D296" i="11"/>
  <c r="C297" i="11"/>
  <c r="G296" i="11" l="1"/>
  <c r="AJ296" i="11" s="1"/>
  <c r="H298" i="15"/>
  <c r="D298" i="15"/>
  <c r="I298" i="15"/>
  <c r="E298" i="15"/>
  <c r="J298" i="15"/>
  <c r="F298" i="15"/>
  <c r="G298" i="15"/>
  <c r="AJ298" i="15" s="1"/>
  <c r="C299" i="15"/>
  <c r="E297" i="11"/>
  <c r="F297" i="11"/>
  <c r="D297" i="11"/>
  <c r="C298" i="11"/>
  <c r="O293" i="10"/>
  <c r="K293" i="10"/>
  <c r="J294" i="10"/>
  <c r="R292" i="10"/>
  <c r="Q292" i="10"/>
  <c r="P292" i="10"/>
  <c r="F296" i="12"/>
  <c r="D296" i="12"/>
  <c r="I296" i="12"/>
  <c r="E296" i="12"/>
  <c r="H296" i="12"/>
  <c r="J296" i="12"/>
  <c r="G296" i="12"/>
  <c r="AJ296" i="12" s="1"/>
  <c r="C297" i="12"/>
  <c r="M292" i="10"/>
  <c r="N292" i="10"/>
  <c r="L292" i="10"/>
  <c r="G297" i="11" l="1"/>
  <c r="AJ297" i="11" s="1"/>
  <c r="F297" i="12"/>
  <c r="I297" i="12"/>
  <c r="E297" i="12"/>
  <c r="J297" i="12"/>
  <c r="H297" i="12"/>
  <c r="D297" i="12"/>
  <c r="G297" i="12"/>
  <c r="AJ297" i="12" s="1"/>
  <c r="C298" i="12"/>
  <c r="O294" i="10"/>
  <c r="K294" i="10"/>
  <c r="J295" i="10"/>
  <c r="H299" i="15"/>
  <c r="I299" i="15"/>
  <c r="J299" i="15"/>
  <c r="D299" i="15"/>
  <c r="F299" i="15"/>
  <c r="E299" i="15"/>
  <c r="G299" i="15"/>
  <c r="AJ299" i="15" s="1"/>
  <c r="C300" i="15"/>
  <c r="M293" i="10"/>
  <c r="L293" i="10"/>
  <c r="N293" i="10"/>
  <c r="P293" i="10"/>
  <c r="R293" i="10"/>
  <c r="Q293" i="10"/>
  <c r="E298" i="11"/>
  <c r="F298" i="11"/>
  <c r="D298" i="11"/>
  <c r="C299" i="11"/>
  <c r="G298" i="11" l="1"/>
  <c r="AJ298" i="11" s="1"/>
  <c r="D298" i="12"/>
  <c r="J298" i="12"/>
  <c r="F298" i="12"/>
  <c r="E298" i="12"/>
  <c r="H298" i="12"/>
  <c r="I298" i="12"/>
  <c r="G298" i="12"/>
  <c r="AJ298" i="12" s="1"/>
  <c r="C299" i="12"/>
  <c r="D300" i="15"/>
  <c r="H300" i="15"/>
  <c r="I300" i="15"/>
  <c r="J300" i="15"/>
  <c r="F300" i="15"/>
  <c r="E300" i="15"/>
  <c r="G300" i="15"/>
  <c r="AJ300" i="15" s="1"/>
  <c r="C301" i="15"/>
  <c r="O295" i="10"/>
  <c r="K295" i="10"/>
  <c r="J296" i="10"/>
  <c r="E299" i="11"/>
  <c r="D299" i="11"/>
  <c r="F299" i="11"/>
  <c r="C300" i="11"/>
  <c r="N294" i="10"/>
  <c r="M294" i="10"/>
  <c r="L294" i="10"/>
  <c r="Q294" i="10"/>
  <c r="P294" i="10"/>
  <c r="R294" i="10"/>
  <c r="G299" i="11" l="1"/>
  <c r="AJ299" i="11" s="1"/>
  <c r="D301" i="15"/>
  <c r="H301" i="15"/>
  <c r="F301" i="15"/>
  <c r="I301" i="15"/>
  <c r="E301" i="15"/>
  <c r="J301" i="15"/>
  <c r="G301" i="15"/>
  <c r="AJ301" i="15" s="1"/>
  <c r="C302" i="15"/>
  <c r="E299" i="12"/>
  <c r="F299" i="12"/>
  <c r="D299" i="12"/>
  <c r="I299" i="12"/>
  <c r="J299" i="12"/>
  <c r="H299" i="12"/>
  <c r="G299" i="12"/>
  <c r="AJ299" i="12" s="1"/>
  <c r="C300" i="12"/>
  <c r="O296" i="10"/>
  <c r="K296" i="10"/>
  <c r="J297" i="10"/>
  <c r="N295" i="10"/>
  <c r="L295" i="10"/>
  <c r="M295" i="10"/>
  <c r="E300" i="11"/>
  <c r="F300" i="11"/>
  <c r="D300" i="11"/>
  <c r="C301" i="11"/>
  <c r="R295" i="10"/>
  <c r="P295" i="10"/>
  <c r="Q295" i="10"/>
  <c r="G300" i="11" l="1"/>
  <c r="AJ300" i="11" s="1"/>
  <c r="E301" i="11"/>
  <c r="F301" i="11"/>
  <c r="D301" i="11"/>
  <c r="C302" i="11"/>
  <c r="H300" i="12"/>
  <c r="F300" i="12"/>
  <c r="E300" i="12"/>
  <c r="I300" i="12"/>
  <c r="J300" i="12"/>
  <c r="D300" i="12"/>
  <c r="G300" i="12"/>
  <c r="AJ300" i="12" s="1"/>
  <c r="C301" i="12"/>
  <c r="F302" i="15"/>
  <c r="E302" i="15"/>
  <c r="H302" i="15"/>
  <c r="D302" i="15"/>
  <c r="I302" i="15"/>
  <c r="J302" i="15"/>
  <c r="G302" i="15"/>
  <c r="AJ302" i="15" s="1"/>
  <c r="C303" i="15"/>
  <c r="K297" i="10"/>
  <c r="O297" i="10"/>
  <c r="J298" i="10"/>
  <c r="N296" i="10"/>
  <c r="M296" i="10"/>
  <c r="L296" i="10"/>
  <c r="R296" i="10"/>
  <c r="P296" i="10"/>
  <c r="Q296" i="10"/>
  <c r="G301" i="11" l="1"/>
  <c r="AJ301" i="11" s="1"/>
  <c r="O298" i="10"/>
  <c r="K298" i="10"/>
  <c r="J299" i="10"/>
  <c r="P297" i="10"/>
  <c r="R297" i="10"/>
  <c r="Q297" i="10"/>
  <c r="M297" i="10"/>
  <c r="N297" i="10"/>
  <c r="L297" i="10"/>
  <c r="J303" i="15"/>
  <c r="D303" i="15"/>
  <c r="H303" i="15"/>
  <c r="F303" i="15"/>
  <c r="E303" i="15"/>
  <c r="I303" i="15"/>
  <c r="G303" i="15"/>
  <c r="AJ303" i="15" s="1"/>
  <c r="C304" i="15"/>
  <c r="I301" i="12"/>
  <c r="F301" i="12"/>
  <c r="J301" i="12"/>
  <c r="D301" i="12"/>
  <c r="E301" i="12"/>
  <c r="H301" i="12"/>
  <c r="G301" i="12"/>
  <c r="AJ301" i="12" s="1"/>
  <c r="C302" i="12"/>
  <c r="D302" i="11"/>
  <c r="E302" i="11"/>
  <c r="F302" i="11"/>
  <c r="C303" i="11"/>
  <c r="G302" i="11" l="1"/>
  <c r="AJ302" i="11" s="1"/>
  <c r="O299" i="10"/>
  <c r="K299" i="10"/>
  <c r="J300" i="10"/>
  <c r="M298" i="10"/>
  <c r="L298" i="10"/>
  <c r="N298" i="10"/>
  <c r="F303" i="11"/>
  <c r="E303" i="11"/>
  <c r="D303" i="11"/>
  <c r="C304" i="11"/>
  <c r="D302" i="12"/>
  <c r="J302" i="12"/>
  <c r="E302" i="12"/>
  <c r="I302" i="12"/>
  <c r="H302" i="12"/>
  <c r="F302" i="12"/>
  <c r="G302" i="12"/>
  <c r="AJ302" i="12" s="1"/>
  <c r="C303" i="12"/>
  <c r="I304" i="15"/>
  <c r="J304" i="15"/>
  <c r="D304" i="15"/>
  <c r="F304" i="15"/>
  <c r="H304" i="15"/>
  <c r="E304" i="15"/>
  <c r="G304" i="15"/>
  <c r="AJ304" i="15" s="1"/>
  <c r="C305" i="15"/>
  <c r="P298" i="10"/>
  <c r="R298" i="10"/>
  <c r="Q298" i="10"/>
  <c r="G303" i="11" l="1"/>
  <c r="AJ303" i="11" s="1"/>
  <c r="E305" i="15"/>
  <c r="I305" i="15"/>
  <c r="H305" i="15"/>
  <c r="J305" i="15"/>
  <c r="D305" i="15"/>
  <c r="F305" i="15"/>
  <c r="G305" i="15"/>
  <c r="AJ305" i="15" s="1"/>
  <c r="C306" i="15"/>
  <c r="F304" i="11"/>
  <c r="E304" i="11"/>
  <c r="D304" i="11"/>
  <c r="G304" i="11" s="1"/>
  <c r="AJ304" i="11" s="1"/>
  <c r="C305" i="11"/>
  <c r="O300" i="10"/>
  <c r="K300" i="10"/>
  <c r="J301" i="10"/>
  <c r="L299" i="10"/>
  <c r="M299" i="10"/>
  <c r="N299" i="10"/>
  <c r="D303" i="12"/>
  <c r="F303" i="12"/>
  <c r="I303" i="12"/>
  <c r="H303" i="12"/>
  <c r="E303" i="12"/>
  <c r="J303" i="12"/>
  <c r="G303" i="12"/>
  <c r="AJ303" i="12" s="1"/>
  <c r="C304" i="12"/>
  <c r="R299" i="10"/>
  <c r="P299" i="10"/>
  <c r="Q299" i="10"/>
  <c r="H304" i="12" l="1"/>
  <c r="D304" i="12"/>
  <c r="J304" i="12"/>
  <c r="I304" i="12"/>
  <c r="E304" i="12"/>
  <c r="F304" i="12"/>
  <c r="G304" i="12"/>
  <c r="AJ304" i="12" s="1"/>
  <c r="C305" i="12"/>
  <c r="M300" i="10"/>
  <c r="L300" i="10"/>
  <c r="N300" i="10"/>
  <c r="Q300" i="10"/>
  <c r="P300" i="10"/>
  <c r="R300" i="10"/>
  <c r="E305" i="11"/>
  <c r="F305" i="11"/>
  <c r="D305" i="11"/>
  <c r="C306" i="11"/>
  <c r="O301" i="10"/>
  <c r="K301" i="10"/>
  <c r="J302" i="10"/>
  <c r="D306" i="15"/>
  <c r="F306" i="15"/>
  <c r="H306" i="15"/>
  <c r="E306" i="15"/>
  <c r="I306" i="15"/>
  <c r="J306" i="15"/>
  <c r="G306" i="15"/>
  <c r="AJ306" i="15" s="1"/>
  <c r="C307" i="15"/>
  <c r="G305" i="11" l="1"/>
  <c r="AJ305" i="11" s="1"/>
  <c r="J305" i="12"/>
  <c r="F305" i="12"/>
  <c r="H305" i="12"/>
  <c r="I305" i="12"/>
  <c r="E305" i="12"/>
  <c r="D305" i="12"/>
  <c r="G305" i="12"/>
  <c r="AJ305" i="12" s="1"/>
  <c r="C306" i="12"/>
  <c r="M301" i="10"/>
  <c r="L301" i="10"/>
  <c r="N301" i="10"/>
  <c r="Q301" i="10"/>
  <c r="R301" i="10"/>
  <c r="P301" i="10"/>
  <c r="E306" i="11"/>
  <c r="D306" i="11"/>
  <c r="F306" i="11"/>
  <c r="C307" i="11"/>
  <c r="I307" i="15"/>
  <c r="D307" i="15"/>
  <c r="J307" i="15"/>
  <c r="E307" i="15"/>
  <c r="H307" i="15"/>
  <c r="F307" i="15"/>
  <c r="G307" i="15"/>
  <c r="AJ307" i="15" s="1"/>
  <c r="C308" i="15"/>
  <c r="O302" i="10"/>
  <c r="K302" i="10"/>
  <c r="J303" i="10"/>
  <c r="G306" i="11" l="1"/>
  <c r="AJ306" i="11" s="1"/>
  <c r="L302" i="10"/>
  <c r="M302" i="10"/>
  <c r="N302" i="10"/>
  <c r="P302" i="10"/>
  <c r="Q302" i="10"/>
  <c r="R302" i="10"/>
  <c r="D306" i="12"/>
  <c r="E306" i="12"/>
  <c r="J306" i="12"/>
  <c r="H306" i="12"/>
  <c r="F306" i="12"/>
  <c r="I306" i="12"/>
  <c r="G306" i="12"/>
  <c r="AJ306" i="12" s="1"/>
  <c r="C307" i="12"/>
  <c r="J308" i="15"/>
  <c r="F308" i="15"/>
  <c r="I308" i="15"/>
  <c r="D308" i="15"/>
  <c r="H308" i="15"/>
  <c r="E308" i="15"/>
  <c r="G308" i="15"/>
  <c r="AJ308" i="15" s="1"/>
  <c r="C309" i="15"/>
  <c r="E307" i="11"/>
  <c r="D307" i="11"/>
  <c r="F307" i="11"/>
  <c r="C308" i="11"/>
  <c r="O303" i="10"/>
  <c r="K303" i="10"/>
  <c r="J304" i="10"/>
  <c r="G307" i="11" l="1"/>
  <c r="AJ307" i="11" s="1"/>
  <c r="L303" i="10"/>
  <c r="M303" i="10"/>
  <c r="N303" i="10"/>
  <c r="Q303" i="10"/>
  <c r="P303" i="10"/>
  <c r="R303" i="10"/>
  <c r="F308" i="11"/>
  <c r="D308" i="11"/>
  <c r="E308" i="11"/>
  <c r="C309" i="11"/>
  <c r="O304" i="10"/>
  <c r="K304" i="10"/>
  <c r="J305" i="10"/>
  <c r="F309" i="15"/>
  <c r="H309" i="15"/>
  <c r="I309" i="15"/>
  <c r="E309" i="15"/>
  <c r="D309" i="15"/>
  <c r="J309" i="15"/>
  <c r="G309" i="15"/>
  <c r="AJ309" i="15" s="1"/>
  <c r="C310" i="15"/>
  <c r="I307" i="12"/>
  <c r="D307" i="12"/>
  <c r="E307" i="12"/>
  <c r="J307" i="12"/>
  <c r="H307" i="12"/>
  <c r="F307" i="12"/>
  <c r="G307" i="12"/>
  <c r="AJ307" i="12" s="1"/>
  <c r="C308" i="12"/>
  <c r="G308" i="11" l="1"/>
  <c r="AJ308" i="11" s="1"/>
  <c r="N304" i="10"/>
  <c r="L304" i="10"/>
  <c r="M304" i="10"/>
  <c r="P304" i="10"/>
  <c r="R304" i="10"/>
  <c r="Q304" i="10"/>
  <c r="D309" i="11"/>
  <c r="F309" i="11"/>
  <c r="E309" i="11"/>
  <c r="C310" i="11"/>
  <c r="F308" i="12"/>
  <c r="E308" i="12"/>
  <c r="H308" i="12"/>
  <c r="J308" i="12"/>
  <c r="I308" i="12"/>
  <c r="D308" i="12"/>
  <c r="G308" i="12"/>
  <c r="AJ308" i="12" s="1"/>
  <c r="C309" i="12"/>
  <c r="I310" i="15"/>
  <c r="D310" i="15"/>
  <c r="E310" i="15"/>
  <c r="J310" i="15"/>
  <c r="F310" i="15"/>
  <c r="H310" i="15"/>
  <c r="G310" i="15"/>
  <c r="AJ310" i="15" s="1"/>
  <c r="C311" i="15"/>
  <c r="K305" i="10"/>
  <c r="O305" i="10"/>
  <c r="J306" i="10"/>
  <c r="G309" i="11" l="1"/>
  <c r="AJ309" i="11" s="1"/>
  <c r="M305" i="10"/>
  <c r="N305" i="10"/>
  <c r="L305" i="10"/>
  <c r="E311" i="15"/>
  <c r="J311" i="15"/>
  <c r="D311" i="15"/>
  <c r="H311" i="15"/>
  <c r="I311" i="15"/>
  <c r="F311" i="15"/>
  <c r="G311" i="15"/>
  <c r="AJ311" i="15" s="1"/>
  <c r="C312" i="15"/>
  <c r="I309" i="12"/>
  <c r="J309" i="12"/>
  <c r="F309" i="12"/>
  <c r="D309" i="12"/>
  <c r="H309" i="12"/>
  <c r="E309" i="12"/>
  <c r="G309" i="12"/>
  <c r="AJ309" i="12" s="1"/>
  <c r="C310" i="12"/>
  <c r="D310" i="11"/>
  <c r="F310" i="11"/>
  <c r="E310" i="11"/>
  <c r="C311" i="11"/>
  <c r="O306" i="10"/>
  <c r="K306" i="10"/>
  <c r="J307" i="10"/>
  <c r="P305" i="10"/>
  <c r="R305" i="10"/>
  <c r="Q305" i="10"/>
  <c r="G310" i="11" l="1"/>
  <c r="AJ310" i="11" s="1"/>
  <c r="L306" i="10"/>
  <c r="M306" i="10"/>
  <c r="N306" i="10"/>
  <c r="R306" i="10"/>
  <c r="P306" i="10"/>
  <c r="Q306" i="10"/>
  <c r="F311" i="11"/>
  <c r="D311" i="11"/>
  <c r="E311" i="11"/>
  <c r="C312" i="11"/>
  <c r="O307" i="10"/>
  <c r="K307" i="10"/>
  <c r="J308" i="10"/>
  <c r="E310" i="12"/>
  <c r="D310" i="12"/>
  <c r="I310" i="12"/>
  <c r="F310" i="12"/>
  <c r="J310" i="12"/>
  <c r="H310" i="12"/>
  <c r="G310" i="12"/>
  <c r="AJ310" i="12" s="1"/>
  <c r="C311" i="12"/>
  <c r="H312" i="15"/>
  <c r="E312" i="15"/>
  <c r="I312" i="15"/>
  <c r="J312" i="15"/>
  <c r="F312" i="15"/>
  <c r="D312" i="15"/>
  <c r="G312" i="15"/>
  <c r="AJ312" i="15" s="1"/>
  <c r="C313" i="15"/>
  <c r="G311" i="11" l="1"/>
  <c r="AJ311" i="11" s="1"/>
  <c r="M307" i="10"/>
  <c r="N307" i="10"/>
  <c r="L307" i="10"/>
  <c r="Q307" i="10"/>
  <c r="R307" i="10"/>
  <c r="P307" i="10"/>
  <c r="D312" i="11"/>
  <c r="E312" i="11"/>
  <c r="F312" i="11"/>
  <c r="C313" i="11"/>
  <c r="H313" i="15"/>
  <c r="D313" i="15"/>
  <c r="I313" i="15"/>
  <c r="F313" i="15"/>
  <c r="E313" i="15"/>
  <c r="J313" i="15"/>
  <c r="G313" i="15"/>
  <c r="AJ313" i="15" s="1"/>
  <c r="C314" i="15"/>
  <c r="D311" i="12"/>
  <c r="H311" i="12"/>
  <c r="E311" i="12"/>
  <c r="J311" i="12"/>
  <c r="I311" i="12"/>
  <c r="F311" i="12"/>
  <c r="G311" i="12"/>
  <c r="AJ311" i="12" s="1"/>
  <c r="C312" i="12"/>
  <c r="O308" i="10"/>
  <c r="K308" i="10"/>
  <c r="J309" i="10"/>
  <c r="G312" i="11" l="1"/>
  <c r="AJ312" i="11" s="1"/>
  <c r="F312" i="12"/>
  <c r="J312" i="12"/>
  <c r="I312" i="12"/>
  <c r="H312" i="12"/>
  <c r="D312" i="12"/>
  <c r="E312" i="12"/>
  <c r="G312" i="12"/>
  <c r="AJ312" i="12" s="1"/>
  <c r="C313" i="12"/>
  <c r="L308" i="10"/>
  <c r="N308" i="10"/>
  <c r="M308" i="10"/>
  <c r="P308" i="10"/>
  <c r="R308" i="10"/>
  <c r="Q308" i="10"/>
  <c r="F314" i="15"/>
  <c r="J314" i="15"/>
  <c r="I314" i="15"/>
  <c r="E314" i="15"/>
  <c r="H314" i="15"/>
  <c r="D314" i="15"/>
  <c r="G314" i="15"/>
  <c r="AJ314" i="15" s="1"/>
  <c r="C315" i="15"/>
  <c r="F313" i="11"/>
  <c r="E313" i="11"/>
  <c r="D313" i="11"/>
  <c r="C314" i="11"/>
  <c r="O309" i="10"/>
  <c r="K309" i="10"/>
  <c r="J310" i="10"/>
  <c r="G313" i="11" l="1"/>
  <c r="AJ313" i="11" s="1"/>
  <c r="E313" i="12"/>
  <c r="J313" i="12"/>
  <c r="I313" i="12"/>
  <c r="H313" i="12"/>
  <c r="D313" i="12"/>
  <c r="F313" i="12"/>
  <c r="G313" i="12"/>
  <c r="AJ313" i="12" s="1"/>
  <c r="C314" i="12"/>
  <c r="D314" i="11"/>
  <c r="E314" i="11"/>
  <c r="F314" i="11"/>
  <c r="C315" i="11"/>
  <c r="R309" i="10"/>
  <c r="Q309" i="10"/>
  <c r="P309" i="10"/>
  <c r="O310" i="10"/>
  <c r="K310" i="10"/>
  <c r="J311" i="10"/>
  <c r="E315" i="15"/>
  <c r="F315" i="15"/>
  <c r="I315" i="15"/>
  <c r="J315" i="15"/>
  <c r="H315" i="15"/>
  <c r="D315" i="15"/>
  <c r="G315" i="15"/>
  <c r="AJ315" i="15" s="1"/>
  <c r="C316" i="15"/>
  <c r="M309" i="10"/>
  <c r="N309" i="10"/>
  <c r="L309" i="10"/>
  <c r="G314" i="11" l="1"/>
  <c r="AJ314" i="11" s="1"/>
  <c r="Q310" i="10"/>
  <c r="R310" i="10"/>
  <c r="P310" i="10"/>
  <c r="H314" i="12"/>
  <c r="D314" i="12"/>
  <c r="E314" i="12"/>
  <c r="J314" i="12"/>
  <c r="F314" i="12"/>
  <c r="I314" i="12"/>
  <c r="G314" i="12"/>
  <c r="AJ314" i="12" s="1"/>
  <c r="C315" i="12"/>
  <c r="M310" i="10"/>
  <c r="L310" i="10"/>
  <c r="N310" i="10"/>
  <c r="D316" i="15"/>
  <c r="F316" i="15"/>
  <c r="I316" i="15"/>
  <c r="E316" i="15"/>
  <c r="H316" i="15"/>
  <c r="J316" i="15"/>
  <c r="C317" i="15"/>
  <c r="G316" i="15"/>
  <c r="AJ316" i="15" s="1"/>
  <c r="O311" i="10"/>
  <c r="K311" i="10"/>
  <c r="J312" i="10"/>
  <c r="D315" i="11"/>
  <c r="E315" i="11"/>
  <c r="F315" i="11"/>
  <c r="C316" i="11"/>
  <c r="G315" i="11" l="1"/>
  <c r="AJ315" i="11" s="1"/>
  <c r="N311" i="10"/>
  <c r="L311" i="10"/>
  <c r="M311" i="10"/>
  <c r="H315" i="12"/>
  <c r="J315" i="12"/>
  <c r="I315" i="12"/>
  <c r="F315" i="12"/>
  <c r="D315" i="12"/>
  <c r="E315" i="12"/>
  <c r="G315" i="12"/>
  <c r="AJ315" i="12" s="1"/>
  <c r="C316" i="12"/>
  <c r="Q311" i="10"/>
  <c r="R311" i="10"/>
  <c r="P311" i="10"/>
  <c r="F316" i="11"/>
  <c r="D316" i="11"/>
  <c r="E316" i="11"/>
  <c r="C317" i="11"/>
  <c r="O312" i="10"/>
  <c r="K312" i="10"/>
  <c r="J313" i="10"/>
  <c r="I317" i="15"/>
  <c r="E317" i="15"/>
  <c r="D317" i="15"/>
  <c r="H317" i="15"/>
  <c r="F317" i="15"/>
  <c r="J317" i="15"/>
  <c r="G317" i="15"/>
  <c r="AJ317" i="15" s="1"/>
  <c r="C318" i="15"/>
  <c r="G316" i="11" l="1"/>
  <c r="AJ316" i="11" s="1"/>
  <c r="K313" i="10"/>
  <c r="O313" i="10"/>
  <c r="J314" i="10"/>
  <c r="E318" i="15"/>
  <c r="F318" i="15"/>
  <c r="H318" i="15"/>
  <c r="I318" i="15"/>
  <c r="D318" i="15"/>
  <c r="J318" i="15"/>
  <c r="C319" i="15"/>
  <c r="G318" i="15"/>
  <c r="AJ318" i="15" s="1"/>
  <c r="L312" i="10"/>
  <c r="M312" i="10"/>
  <c r="N312" i="10"/>
  <c r="P312" i="10"/>
  <c r="Q312" i="10"/>
  <c r="R312" i="10"/>
  <c r="J316" i="12"/>
  <c r="I316" i="12"/>
  <c r="H316" i="12"/>
  <c r="F316" i="12"/>
  <c r="E316" i="12"/>
  <c r="D316" i="12"/>
  <c r="G316" i="12"/>
  <c r="AJ316" i="12" s="1"/>
  <c r="C317" i="12"/>
  <c r="E317" i="11"/>
  <c r="F317" i="11"/>
  <c r="D317" i="11"/>
  <c r="C318" i="11"/>
  <c r="G317" i="11" l="1"/>
  <c r="AJ317" i="11" s="1"/>
  <c r="K314" i="10"/>
  <c r="O314" i="10"/>
  <c r="J315" i="10"/>
  <c r="D319" i="15"/>
  <c r="E319" i="15"/>
  <c r="F319" i="15"/>
  <c r="I319" i="15"/>
  <c r="J319" i="15"/>
  <c r="H319" i="15"/>
  <c r="G319" i="15"/>
  <c r="AJ319" i="15" s="1"/>
  <c r="C320" i="15"/>
  <c r="R313" i="10"/>
  <c r="P313" i="10"/>
  <c r="Q313" i="10"/>
  <c r="E318" i="11"/>
  <c r="D318" i="11"/>
  <c r="F318" i="11"/>
  <c r="C319" i="11"/>
  <c r="I317" i="12"/>
  <c r="E317" i="12"/>
  <c r="F317" i="12"/>
  <c r="J317" i="12"/>
  <c r="D317" i="12"/>
  <c r="H317" i="12"/>
  <c r="G317" i="12"/>
  <c r="AJ317" i="12" s="1"/>
  <c r="C318" i="12"/>
  <c r="M313" i="10"/>
  <c r="N313" i="10"/>
  <c r="L313" i="10"/>
  <c r="G318" i="11" l="1"/>
  <c r="AJ318" i="11" s="1"/>
  <c r="E318" i="12"/>
  <c r="F318" i="12"/>
  <c r="I318" i="12"/>
  <c r="J318" i="12"/>
  <c r="H318" i="12"/>
  <c r="D318" i="12"/>
  <c r="G318" i="12"/>
  <c r="AJ318" i="12" s="1"/>
  <c r="C319" i="12"/>
  <c r="I320" i="15"/>
  <c r="H320" i="15"/>
  <c r="E320" i="15"/>
  <c r="J320" i="15"/>
  <c r="F320" i="15"/>
  <c r="D320" i="15"/>
  <c r="G320" i="15"/>
  <c r="AJ320" i="15" s="1"/>
  <c r="C321" i="15"/>
  <c r="K315" i="10"/>
  <c r="O315" i="10"/>
  <c r="J316" i="10"/>
  <c r="D319" i="11"/>
  <c r="F319" i="11"/>
  <c r="E319" i="11"/>
  <c r="C320" i="11"/>
  <c r="P314" i="10"/>
  <c r="Q314" i="10"/>
  <c r="R314" i="10"/>
  <c r="L314" i="10"/>
  <c r="N314" i="10"/>
  <c r="M314" i="10"/>
  <c r="G319" i="11" l="1"/>
  <c r="AJ319" i="11" s="1"/>
  <c r="E321" i="15"/>
  <c r="J321" i="15"/>
  <c r="I321" i="15"/>
  <c r="F321" i="15"/>
  <c r="H321" i="15"/>
  <c r="D321" i="15"/>
  <c r="G321" i="15"/>
  <c r="AJ321" i="15" s="1"/>
  <c r="C322" i="15"/>
  <c r="E319" i="12"/>
  <c r="D319" i="12"/>
  <c r="F319" i="12"/>
  <c r="I319" i="12"/>
  <c r="J319" i="12"/>
  <c r="H319" i="12"/>
  <c r="G319" i="12"/>
  <c r="AJ319" i="12" s="1"/>
  <c r="C320" i="12"/>
  <c r="F320" i="11"/>
  <c r="D320" i="11"/>
  <c r="E320" i="11"/>
  <c r="C321" i="11"/>
  <c r="K316" i="10"/>
  <c r="O316" i="10"/>
  <c r="J317" i="10"/>
  <c r="P315" i="10"/>
  <c r="Q315" i="10"/>
  <c r="R315" i="10"/>
  <c r="N315" i="10"/>
  <c r="L315" i="10"/>
  <c r="M315" i="10"/>
  <c r="G320" i="11" l="1"/>
  <c r="AJ320" i="11" s="1"/>
  <c r="N316" i="10"/>
  <c r="M316" i="10"/>
  <c r="L316" i="10"/>
  <c r="E321" i="11"/>
  <c r="F321" i="11"/>
  <c r="D321" i="11"/>
  <c r="C322" i="11"/>
  <c r="K317" i="10"/>
  <c r="O317" i="10"/>
  <c r="J318" i="10"/>
  <c r="I320" i="12"/>
  <c r="H320" i="12"/>
  <c r="E320" i="12"/>
  <c r="F320" i="12"/>
  <c r="J320" i="12"/>
  <c r="D320" i="12"/>
  <c r="G320" i="12"/>
  <c r="AJ320" i="12" s="1"/>
  <c r="C321" i="12"/>
  <c r="F322" i="15"/>
  <c r="J322" i="15"/>
  <c r="I322" i="15"/>
  <c r="E322" i="15"/>
  <c r="H322" i="15"/>
  <c r="D322" i="15"/>
  <c r="G322" i="15"/>
  <c r="AJ322" i="15" s="1"/>
  <c r="C323" i="15"/>
  <c r="R316" i="10"/>
  <c r="Q316" i="10"/>
  <c r="P316" i="10"/>
  <c r="G321" i="11" l="1"/>
  <c r="AJ321" i="11" s="1"/>
  <c r="N317" i="10"/>
  <c r="M317" i="10"/>
  <c r="L317" i="10"/>
  <c r="F322" i="11"/>
  <c r="E322" i="11"/>
  <c r="D322" i="11"/>
  <c r="G322" i="11" s="1"/>
  <c r="AJ322" i="11" s="1"/>
  <c r="C323" i="11"/>
  <c r="F323" i="15"/>
  <c r="J323" i="15"/>
  <c r="I323" i="15"/>
  <c r="H323" i="15"/>
  <c r="D323" i="15"/>
  <c r="E323" i="15"/>
  <c r="G323" i="15"/>
  <c r="AJ323" i="15" s="1"/>
  <c r="C324" i="15"/>
  <c r="H321" i="12"/>
  <c r="I321" i="12"/>
  <c r="J321" i="12"/>
  <c r="E321" i="12"/>
  <c r="F321" i="12"/>
  <c r="D321" i="12"/>
  <c r="G321" i="12"/>
  <c r="AJ321" i="12" s="1"/>
  <c r="C322" i="12"/>
  <c r="K318" i="10"/>
  <c r="O318" i="10"/>
  <c r="J319" i="10"/>
  <c r="Q317" i="10"/>
  <c r="R317" i="10"/>
  <c r="P317" i="10"/>
  <c r="P318" i="10" l="1"/>
  <c r="Q318" i="10"/>
  <c r="R318" i="10"/>
  <c r="L318" i="10"/>
  <c r="M318" i="10"/>
  <c r="N318" i="10"/>
  <c r="H322" i="12"/>
  <c r="I322" i="12"/>
  <c r="D322" i="12"/>
  <c r="J322" i="12"/>
  <c r="F322" i="12"/>
  <c r="E322" i="12"/>
  <c r="G322" i="12"/>
  <c r="AJ322" i="12" s="1"/>
  <c r="C323" i="12"/>
  <c r="D324" i="15"/>
  <c r="E324" i="15"/>
  <c r="F324" i="15"/>
  <c r="H324" i="15"/>
  <c r="I324" i="15"/>
  <c r="J324" i="15"/>
  <c r="G324" i="15"/>
  <c r="AJ324" i="15" s="1"/>
  <c r="C325" i="15"/>
  <c r="E323" i="11"/>
  <c r="F323" i="11"/>
  <c r="D323" i="11"/>
  <c r="C324" i="11"/>
  <c r="K319" i="10"/>
  <c r="O319" i="10"/>
  <c r="J320" i="10"/>
  <c r="G323" i="11" l="1"/>
  <c r="AJ323" i="11" s="1"/>
  <c r="R319" i="10"/>
  <c r="Q319" i="10"/>
  <c r="P319" i="10"/>
  <c r="M319" i="10"/>
  <c r="N319" i="10"/>
  <c r="L319" i="10"/>
  <c r="F324" i="11"/>
  <c r="E324" i="11"/>
  <c r="D324" i="11"/>
  <c r="C325" i="11"/>
  <c r="K320" i="10"/>
  <c r="O320" i="10"/>
  <c r="J321" i="10"/>
  <c r="F325" i="15"/>
  <c r="J325" i="15"/>
  <c r="E325" i="15"/>
  <c r="H325" i="15"/>
  <c r="I325" i="15"/>
  <c r="D325" i="15"/>
  <c r="C326" i="15"/>
  <c r="G325" i="15"/>
  <c r="AJ325" i="15" s="1"/>
  <c r="J323" i="12"/>
  <c r="I323" i="12"/>
  <c r="E323" i="12"/>
  <c r="D323" i="12"/>
  <c r="F323" i="12"/>
  <c r="H323" i="12"/>
  <c r="G323" i="12"/>
  <c r="AJ323" i="12" s="1"/>
  <c r="C324" i="12"/>
  <c r="G324" i="11" l="1"/>
  <c r="AJ324" i="11" s="1"/>
  <c r="E326" i="15"/>
  <c r="D326" i="15"/>
  <c r="H326" i="15"/>
  <c r="F326" i="15"/>
  <c r="J326" i="15"/>
  <c r="I326" i="15"/>
  <c r="G326" i="15"/>
  <c r="AJ326" i="15" s="1"/>
  <c r="C327" i="15"/>
  <c r="R320" i="10"/>
  <c r="Q320" i="10"/>
  <c r="P320" i="10"/>
  <c r="N320" i="10"/>
  <c r="M320" i="10"/>
  <c r="L320" i="10"/>
  <c r="D325" i="11"/>
  <c r="F325" i="11"/>
  <c r="E325" i="11"/>
  <c r="C326" i="11"/>
  <c r="F324" i="12"/>
  <c r="D324" i="12"/>
  <c r="E324" i="12"/>
  <c r="I324" i="12"/>
  <c r="J324" i="12"/>
  <c r="H324" i="12"/>
  <c r="G324" i="12"/>
  <c r="AJ324" i="12" s="1"/>
  <c r="C325" i="12"/>
  <c r="K321" i="10"/>
  <c r="O321" i="10"/>
  <c r="J322" i="10"/>
  <c r="G325" i="11" l="1"/>
  <c r="AJ325" i="11" s="1"/>
  <c r="F327" i="15"/>
  <c r="J327" i="15"/>
  <c r="D327" i="15"/>
  <c r="H327" i="15"/>
  <c r="I327" i="15"/>
  <c r="E327" i="15"/>
  <c r="G327" i="15"/>
  <c r="AJ327" i="15" s="1"/>
  <c r="C328" i="15"/>
  <c r="P321" i="10"/>
  <c r="R321" i="10"/>
  <c r="Q321" i="10"/>
  <c r="N321" i="10"/>
  <c r="M321" i="10"/>
  <c r="L321" i="10"/>
  <c r="E325" i="12"/>
  <c r="D325" i="12"/>
  <c r="H325" i="12"/>
  <c r="J325" i="12"/>
  <c r="F325" i="12"/>
  <c r="I325" i="12"/>
  <c r="G325" i="12"/>
  <c r="AJ325" i="12" s="1"/>
  <c r="C326" i="12"/>
  <c r="O322" i="10"/>
  <c r="K322" i="10"/>
  <c r="J323" i="10"/>
  <c r="D326" i="11"/>
  <c r="F326" i="11"/>
  <c r="E326" i="11"/>
  <c r="C327" i="11"/>
  <c r="G326" i="11" l="1"/>
  <c r="AJ326" i="11" s="1"/>
  <c r="N322" i="10"/>
  <c r="M322" i="10"/>
  <c r="L322" i="10"/>
  <c r="F328" i="15"/>
  <c r="H328" i="15"/>
  <c r="J328" i="15"/>
  <c r="I328" i="15"/>
  <c r="D328" i="15"/>
  <c r="E328" i="15"/>
  <c r="G328" i="15"/>
  <c r="AJ328" i="15" s="1"/>
  <c r="C329" i="15"/>
  <c r="E327" i="11"/>
  <c r="D327" i="11"/>
  <c r="F327" i="11"/>
  <c r="C328" i="11"/>
  <c r="R322" i="10"/>
  <c r="Q322" i="10"/>
  <c r="P322" i="10"/>
  <c r="D326" i="12"/>
  <c r="J326" i="12"/>
  <c r="I326" i="12"/>
  <c r="F326" i="12"/>
  <c r="H326" i="12"/>
  <c r="E326" i="12"/>
  <c r="G326" i="12"/>
  <c r="AJ326" i="12" s="1"/>
  <c r="C327" i="12"/>
  <c r="O323" i="10"/>
  <c r="K323" i="10"/>
  <c r="J324" i="10"/>
  <c r="G327" i="11" l="1"/>
  <c r="AJ327" i="11" s="1"/>
  <c r="F328" i="11"/>
  <c r="D328" i="11"/>
  <c r="E328" i="11"/>
  <c r="C329" i="11"/>
  <c r="I327" i="12"/>
  <c r="E327" i="12"/>
  <c r="H327" i="12"/>
  <c r="J327" i="12"/>
  <c r="F327" i="12"/>
  <c r="D327" i="12"/>
  <c r="G327" i="12"/>
  <c r="AJ327" i="12" s="1"/>
  <c r="C328" i="12"/>
  <c r="E329" i="15"/>
  <c r="D329" i="15"/>
  <c r="H329" i="15"/>
  <c r="J329" i="15"/>
  <c r="F329" i="15"/>
  <c r="I329" i="15"/>
  <c r="G329" i="15"/>
  <c r="AJ329" i="15" s="1"/>
  <c r="C330" i="15"/>
  <c r="R323" i="10"/>
  <c r="P323" i="10"/>
  <c r="Q323" i="10"/>
  <c r="O324" i="10"/>
  <c r="K324" i="10"/>
  <c r="J325" i="10"/>
  <c r="L323" i="10"/>
  <c r="N323" i="10"/>
  <c r="M323" i="10"/>
  <c r="G328" i="11" l="1"/>
  <c r="AJ328" i="11" s="1"/>
  <c r="L324" i="10"/>
  <c r="N324" i="10"/>
  <c r="M324" i="10"/>
  <c r="Q324" i="10"/>
  <c r="P324" i="10"/>
  <c r="R324" i="10"/>
  <c r="I330" i="15"/>
  <c r="J330" i="15"/>
  <c r="E330" i="15"/>
  <c r="F330" i="15"/>
  <c r="D330" i="15"/>
  <c r="H330" i="15"/>
  <c r="C331" i="15"/>
  <c r="G330" i="15"/>
  <c r="AJ330" i="15" s="1"/>
  <c r="F328" i="12"/>
  <c r="I328" i="12"/>
  <c r="J328" i="12"/>
  <c r="D328" i="12"/>
  <c r="H328" i="12"/>
  <c r="E328" i="12"/>
  <c r="G328" i="12"/>
  <c r="AJ328" i="12" s="1"/>
  <c r="C329" i="12"/>
  <c r="E329" i="11"/>
  <c r="D329" i="11"/>
  <c r="F329" i="11"/>
  <c r="C330" i="11"/>
  <c r="K325" i="10"/>
  <c r="O325" i="10"/>
  <c r="J326" i="10"/>
  <c r="G329" i="11" l="1"/>
  <c r="AJ329" i="11" s="1"/>
  <c r="P325" i="10"/>
  <c r="Q325" i="10"/>
  <c r="R325" i="10"/>
  <c r="L325" i="10"/>
  <c r="N325" i="10"/>
  <c r="M325" i="10"/>
  <c r="D330" i="11"/>
  <c r="E330" i="11"/>
  <c r="F330" i="11"/>
  <c r="C331" i="11"/>
  <c r="O326" i="10"/>
  <c r="J327" i="10"/>
  <c r="K326" i="10"/>
  <c r="I329" i="12"/>
  <c r="E329" i="12"/>
  <c r="J329" i="12"/>
  <c r="F329" i="12"/>
  <c r="H329" i="12"/>
  <c r="D329" i="12"/>
  <c r="C330" i="12"/>
  <c r="G329" i="12"/>
  <c r="AJ329" i="12" s="1"/>
  <c r="I331" i="15"/>
  <c r="E331" i="15"/>
  <c r="D331" i="15"/>
  <c r="H331" i="15"/>
  <c r="F331" i="15"/>
  <c r="J331" i="15"/>
  <c r="G331" i="15"/>
  <c r="AJ331" i="15" s="1"/>
  <c r="C332" i="15"/>
  <c r="G330" i="11" l="1"/>
  <c r="AJ330" i="11" s="1"/>
  <c r="K327" i="10"/>
  <c r="O327" i="10"/>
  <c r="J328" i="10"/>
  <c r="R326" i="10"/>
  <c r="Q326" i="10"/>
  <c r="P326" i="10"/>
  <c r="D331" i="11"/>
  <c r="F331" i="11"/>
  <c r="E331" i="11"/>
  <c r="C332" i="11"/>
  <c r="F332" i="15"/>
  <c r="I332" i="15"/>
  <c r="H332" i="15"/>
  <c r="J332" i="15"/>
  <c r="D332" i="15"/>
  <c r="E332" i="15"/>
  <c r="G332" i="15"/>
  <c r="AJ332" i="15" s="1"/>
  <c r="C333" i="15"/>
  <c r="L326" i="10"/>
  <c r="N326" i="10"/>
  <c r="M326" i="10"/>
  <c r="F330" i="12"/>
  <c r="D330" i="12"/>
  <c r="E330" i="12"/>
  <c r="J330" i="12"/>
  <c r="I330" i="12"/>
  <c r="H330" i="12"/>
  <c r="G330" i="12"/>
  <c r="AJ330" i="12" s="1"/>
  <c r="C331" i="12"/>
  <c r="G331" i="11" l="1"/>
  <c r="AJ331" i="11" s="1"/>
  <c r="D333" i="15"/>
  <c r="F333" i="15"/>
  <c r="I333" i="15"/>
  <c r="J333" i="15"/>
  <c r="E333" i="15"/>
  <c r="H333" i="15"/>
  <c r="C334" i="15"/>
  <c r="G333" i="15"/>
  <c r="AJ333" i="15" s="1"/>
  <c r="K328" i="10"/>
  <c r="J329" i="10"/>
  <c r="O328" i="10"/>
  <c r="E332" i="11"/>
  <c r="F332" i="11"/>
  <c r="D332" i="11"/>
  <c r="C333" i="11"/>
  <c r="D331" i="12"/>
  <c r="H331" i="12"/>
  <c r="I331" i="12"/>
  <c r="J331" i="12"/>
  <c r="F331" i="12"/>
  <c r="E331" i="12"/>
  <c r="G331" i="12"/>
  <c r="AJ331" i="12" s="1"/>
  <c r="C332" i="12"/>
  <c r="Q327" i="10"/>
  <c r="R327" i="10"/>
  <c r="P327" i="10"/>
  <c r="N327" i="10"/>
  <c r="L327" i="10"/>
  <c r="M327" i="10"/>
  <c r="G332" i="11" l="1"/>
  <c r="AJ332" i="11" s="1"/>
  <c r="E332" i="12"/>
  <c r="J332" i="12"/>
  <c r="F332" i="12"/>
  <c r="D332" i="12"/>
  <c r="H332" i="12"/>
  <c r="I332" i="12"/>
  <c r="G332" i="12"/>
  <c r="AJ332" i="12" s="1"/>
  <c r="C333" i="12"/>
  <c r="D333" i="11"/>
  <c r="E333" i="11"/>
  <c r="F333" i="11"/>
  <c r="C334" i="11"/>
  <c r="P328" i="10"/>
  <c r="R328" i="10"/>
  <c r="Q328" i="10"/>
  <c r="H334" i="15"/>
  <c r="E334" i="15"/>
  <c r="I334" i="15"/>
  <c r="D334" i="15"/>
  <c r="F334" i="15"/>
  <c r="J334" i="15"/>
  <c r="G334" i="15"/>
  <c r="AJ334" i="15" s="1"/>
  <c r="C335" i="15"/>
  <c r="O329" i="10"/>
  <c r="K329" i="10"/>
  <c r="J330" i="10"/>
  <c r="L328" i="10"/>
  <c r="N328" i="10"/>
  <c r="M328" i="10"/>
  <c r="G333" i="11" l="1"/>
  <c r="AJ333" i="11" s="1"/>
  <c r="E334" i="11"/>
  <c r="D334" i="11"/>
  <c r="F334" i="11"/>
  <c r="C335" i="11"/>
  <c r="F335" i="15"/>
  <c r="H335" i="15"/>
  <c r="D335" i="15"/>
  <c r="E335" i="15"/>
  <c r="J335" i="15"/>
  <c r="I335" i="15"/>
  <c r="G335" i="15"/>
  <c r="AJ335" i="15" s="1"/>
  <c r="C336" i="15"/>
  <c r="H333" i="12"/>
  <c r="E333" i="12"/>
  <c r="F333" i="12"/>
  <c r="I333" i="12"/>
  <c r="D333" i="12"/>
  <c r="J333" i="12"/>
  <c r="G333" i="12"/>
  <c r="AJ333" i="12" s="1"/>
  <c r="C334" i="12"/>
  <c r="N329" i="10"/>
  <c r="M329" i="10"/>
  <c r="L329" i="10"/>
  <c r="O330" i="10"/>
  <c r="K330" i="10"/>
  <c r="J331" i="10"/>
  <c r="Q329" i="10"/>
  <c r="P329" i="10"/>
  <c r="R329" i="10"/>
  <c r="G334" i="11" l="1"/>
  <c r="AJ334" i="11" s="1"/>
  <c r="K331" i="10"/>
  <c r="O331" i="10"/>
  <c r="J332" i="10"/>
  <c r="M330" i="10"/>
  <c r="L330" i="10"/>
  <c r="N330" i="10"/>
  <c r="Q330" i="10"/>
  <c r="P330" i="10"/>
  <c r="R330" i="10"/>
  <c r="H334" i="12"/>
  <c r="D334" i="12"/>
  <c r="F334" i="12"/>
  <c r="I334" i="12"/>
  <c r="E334" i="12"/>
  <c r="J334" i="12"/>
  <c r="G334" i="12"/>
  <c r="AJ334" i="12" s="1"/>
  <c r="C335" i="12"/>
  <c r="E336" i="15"/>
  <c r="J336" i="15"/>
  <c r="I336" i="15"/>
  <c r="D336" i="15"/>
  <c r="F336" i="15"/>
  <c r="H336" i="15"/>
  <c r="G336" i="15"/>
  <c r="AJ336" i="15" s="1"/>
  <c r="C337" i="15"/>
  <c r="D335" i="11"/>
  <c r="E335" i="11"/>
  <c r="F335" i="11"/>
  <c r="C336" i="11"/>
  <c r="G335" i="11" l="1"/>
  <c r="AJ335" i="11" s="1"/>
  <c r="O332" i="10"/>
  <c r="K332" i="10"/>
  <c r="J333" i="10"/>
  <c r="Q331" i="10"/>
  <c r="P331" i="10"/>
  <c r="R331" i="10"/>
  <c r="D336" i="11"/>
  <c r="F336" i="11"/>
  <c r="E336" i="11"/>
  <c r="C337" i="11"/>
  <c r="I337" i="15"/>
  <c r="F337" i="15"/>
  <c r="J337" i="15"/>
  <c r="D337" i="15"/>
  <c r="E337" i="15"/>
  <c r="H337" i="15"/>
  <c r="G337" i="15"/>
  <c r="AJ337" i="15" s="1"/>
  <c r="C338" i="15"/>
  <c r="E335" i="12"/>
  <c r="I335" i="12"/>
  <c r="D335" i="12"/>
  <c r="J335" i="12"/>
  <c r="H335" i="12"/>
  <c r="F335" i="12"/>
  <c r="G335" i="12"/>
  <c r="AJ335" i="12" s="1"/>
  <c r="C336" i="12"/>
  <c r="M331" i="10"/>
  <c r="N331" i="10"/>
  <c r="L331" i="10"/>
  <c r="G336" i="11" l="1"/>
  <c r="AJ336" i="11" s="1"/>
  <c r="D337" i="11"/>
  <c r="F337" i="11"/>
  <c r="E337" i="11"/>
  <c r="C338" i="11"/>
  <c r="D336" i="12"/>
  <c r="J336" i="12"/>
  <c r="F336" i="12"/>
  <c r="E336" i="12"/>
  <c r="H336" i="12"/>
  <c r="I336" i="12"/>
  <c r="G336" i="12"/>
  <c r="AJ336" i="12" s="1"/>
  <c r="C337" i="12"/>
  <c r="D338" i="15"/>
  <c r="H338" i="15"/>
  <c r="I338" i="15"/>
  <c r="F338" i="15"/>
  <c r="E338" i="15"/>
  <c r="J338" i="15"/>
  <c r="G338" i="15"/>
  <c r="AJ338" i="15" s="1"/>
  <c r="C339" i="15"/>
  <c r="K333" i="10"/>
  <c r="O333" i="10"/>
  <c r="J334" i="10"/>
  <c r="M332" i="10"/>
  <c r="N332" i="10"/>
  <c r="L332" i="10"/>
  <c r="Q332" i="10"/>
  <c r="R332" i="10"/>
  <c r="P332" i="10"/>
  <c r="G337" i="11" l="1"/>
  <c r="AJ337" i="11" s="1"/>
  <c r="O334" i="10"/>
  <c r="K334" i="10"/>
  <c r="J335" i="10"/>
  <c r="F339" i="15"/>
  <c r="D339" i="15"/>
  <c r="E339" i="15"/>
  <c r="J339" i="15"/>
  <c r="H339" i="15"/>
  <c r="I339" i="15"/>
  <c r="G339" i="15"/>
  <c r="AJ339" i="15" s="1"/>
  <c r="C340" i="15"/>
  <c r="P333" i="10"/>
  <c r="R333" i="10"/>
  <c r="Q333" i="10"/>
  <c r="N333" i="10"/>
  <c r="L333" i="10"/>
  <c r="M333" i="10"/>
  <c r="F337" i="12"/>
  <c r="I337" i="12"/>
  <c r="D337" i="12"/>
  <c r="H337" i="12"/>
  <c r="J337" i="12"/>
  <c r="E337" i="12"/>
  <c r="G337" i="12"/>
  <c r="AJ337" i="12" s="1"/>
  <c r="C338" i="12"/>
  <c r="E338" i="11"/>
  <c r="F338" i="11"/>
  <c r="D338" i="11"/>
  <c r="C339" i="11"/>
  <c r="G338" i="11" l="1"/>
  <c r="AJ338" i="11" s="1"/>
  <c r="D339" i="11"/>
  <c r="E339" i="11"/>
  <c r="F339" i="11"/>
  <c r="C340" i="11"/>
  <c r="J340" i="15"/>
  <c r="F340" i="15"/>
  <c r="E340" i="15"/>
  <c r="H340" i="15"/>
  <c r="I340" i="15"/>
  <c r="D340" i="15"/>
  <c r="G340" i="15"/>
  <c r="AJ340" i="15" s="1"/>
  <c r="C341" i="15"/>
  <c r="K335" i="10"/>
  <c r="O335" i="10"/>
  <c r="J336" i="10"/>
  <c r="N334" i="10"/>
  <c r="L334" i="10"/>
  <c r="M334" i="10"/>
  <c r="F338" i="12"/>
  <c r="D338" i="12"/>
  <c r="I338" i="12"/>
  <c r="H338" i="12"/>
  <c r="E338" i="12"/>
  <c r="J338" i="12"/>
  <c r="G338" i="12"/>
  <c r="AJ338" i="12" s="1"/>
  <c r="C339" i="12"/>
  <c r="R334" i="10"/>
  <c r="P334" i="10"/>
  <c r="Q334" i="10"/>
  <c r="G339" i="11" l="1"/>
  <c r="AJ339" i="11" s="1"/>
  <c r="K336" i="10"/>
  <c r="O336" i="10"/>
  <c r="J337" i="10"/>
  <c r="F339" i="12"/>
  <c r="J339" i="12"/>
  <c r="D339" i="12"/>
  <c r="I339" i="12"/>
  <c r="E339" i="12"/>
  <c r="H339" i="12"/>
  <c r="G339" i="12"/>
  <c r="AJ339" i="12" s="1"/>
  <c r="C340" i="12"/>
  <c r="R335" i="10"/>
  <c r="P335" i="10"/>
  <c r="Q335" i="10"/>
  <c r="N335" i="10"/>
  <c r="L335" i="10"/>
  <c r="M335" i="10"/>
  <c r="H341" i="15"/>
  <c r="J341" i="15"/>
  <c r="E341" i="15"/>
  <c r="F341" i="15"/>
  <c r="D341" i="15"/>
  <c r="I341" i="15"/>
  <c r="G341" i="15"/>
  <c r="AJ341" i="15" s="1"/>
  <c r="C342" i="15"/>
  <c r="E340" i="11"/>
  <c r="F340" i="11"/>
  <c r="D340" i="11"/>
  <c r="C341" i="11"/>
  <c r="G340" i="11" l="1"/>
  <c r="AJ340" i="11" s="1"/>
  <c r="D342" i="15"/>
  <c r="F342" i="15"/>
  <c r="J342" i="15"/>
  <c r="H342" i="15"/>
  <c r="E342" i="15"/>
  <c r="I342" i="15"/>
  <c r="G342" i="15"/>
  <c r="AJ342" i="15" s="1"/>
  <c r="C343" i="15"/>
  <c r="E341" i="11"/>
  <c r="D341" i="11"/>
  <c r="G341" i="11" s="1"/>
  <c r="AJ341" i="11" s="1"/>
  <c r="F341" i="11"/>
  <c r="C342" i="11"/>
  <c r="H340" i="12"/>
  <c r="F340" i="12"/>
  <c r="J340" i="12"/>
  <c r="E340" i="12"/>
  <c r="I340" i="12"/>
  <c r="D340" i="12"/>
  <c r="G340" i="12"/>
  <c r="AJ340" i="12" s="1"/>
  <c r="C341" i="12"/>
  <c r="K337" i="10"/>
  <c r="O337" i="10"/>
  <c r="J338" i="10"/>
  <c r="P336" i="10"/>
  <c r="Q336" i="10"/>
  <c r="R336" i="10"/>
  <c r="N336" i="10"/>
  <c r="L336" i="10"/>
  <c r="M336" i="10"/>
  <c r="K338" i="10" l="1"/>
  <c r="J339" i="10"/>
  <c r="O338" i="10"/>
  <c r="I343" i="15"/>
  <c r="D343" i="15"/>
  <c r="J343" i="15"/>
  <c r="H343" i="15"/>
  <c r="F343" i="15"/>
  <c r="E343" i="15"/>
  <c r="G343" i="15"/>
  <c r="AJ343" i="15" s="1"/>
  <c r="C344" i="15"/>
  <c r="Q337" i="10"/>
  <c r="P337" i="10"/>
  <c r="R337" i="10"/>
  <c r="N337" i="10"/>
  <c r="M337" i="10"/>
  <c r="L337" i="10"/>
  <c r="H341" i="12"/>
  <c r="E341" i="12"/>
  <c r="F341" i="12"/>
  <c r="I341" i="12"/>
  <c r="J341" i="12"/>
  <c r="D341" i="12"/>
  <c r="G341" i="12"/>
  <c r="AJ341" i="12" s="1"/>
  <c r="C342" i="12"/>
  <c r="F342" i="11"/>
  <c r="D342" i="11"/>
  <c r="E342" i="11"/>
  <c r="C343" i="11"/>
  <c r="G342" i="11" l="1"/>
  <c r="AJ342" i="11" s="1"/>
  <c r="F343" i="11"/>
  <c r="E343" i="11"/>
  <c r="D343" i="11"/>
  <c r="G343" i="11" s="1"/>
  <c r="AJ343" i="11" s="1"/>
  <c r="C344" i="11"/>
  <c r="F342" i="12"/>
  <c r="J342" i="12"/>
  <c r="I342" i="12"/>
  <c r="D342" i="12"/>
  <c r="H342" i="12"/>
  <c r="E342" i="12"/>
  <c r="G342" i="12"/>
  <c r="AJ342" i="12" s="1"/>
  <c r="C343" i="12"/>
  <c r="D344" i="15"/>
  <c r="E344" i="15"/>
  <c r="I344" i="15"/>
  <c r="H344" i="15"/>
  <c r="F344" i="15"/>
  <c r="J344" i="15"/>
  <c r="G344" i="15"/>
  <c r="AJ344" i="15" s="1"/>
  <c r="C345" i="15"/>
  <c r="Q338" i="10"/>
  <c r="P338" i="10"/>
  <c r="R338" i="10"/>
  <c r="O339" i="10"/>
  <c r="K339" i="10"/>
  <c r="J340" i="10"/>
  <c r="N338" i="10"/>
  <c r="M338" i="10"/>
  <c r="L338" i="10"/>
  <c r="R339" i="10" l="1"/>
  <c r="P339" i="10"/>
  <c r="Q339" i="10"/>
  <c r="E343" i="12"/>
  <c r="J343" i="12"/>
  <c r="I343" i="12"/>
  <c r="D343" i="12"/>
  <c r="H343" i="12"/>
  <c r="F343" i="12"/>
  <c r="G343" i="12"/>
  <c r="AJ343" i="12" s="1"/>
  <c r="C344" i="12"/>
  <c r="M339" i="10"/>
  <c r="N339" i="10"/>
  <c r="L339" i="10"/>
  <c r="K340" i="10"/>
  <c r="O340" i="10"/>
  <c r="J341" i="10"/>
  <c r="I345" i="15"/>
  <c r="D345" i="15"/>
  <c r="F345" i="15"/>
  <c r="J345" i="15"/>
  <c r="E345" i="15"/>
  <c r="H345" i="15"/>
  <c r="G345" i="15"/>
  <c r="AJ345" i="15" s="1"/>
  <c r="C346" i="15"/>
  <c r="F344" i="11"/>
  <c r="D344" i="11"/>
  <c r="E344" i="11"/>
  <c r="C345" i="11"/>
  <c r="G344" i="11" l="1"/>
  <c r="AJ344" i="11" s="1"/>
  <c r="E345" i="11"/>
  <c r="D345" i="11"/>
  <c r="F345" i="11"/>
  <c r="C346" i="11"/>
  <c r="F346" i="15"/>
  <c r="D346" i="15"/>
  <c r="I346" i="15"/>
  <c r="H346" i="15"/>
  <c r="J346" i="15"/>
  <c r="E346" i="15"/>
  <c r="G346" i="15"/>
  <c r="AJ346" i="15" s="1"/>
  <c r="C347" i="15"/>
  <c r="Q340" i="10"/>
  <c r="R340" i="10"/>
  <c r="P340" i="10"/>
  <c r="N340" i="10"/>
  <c r="L340" i="10"/>
  <c r="M340" i="10"/>
  <c r="F344" i="12"/>
  <c r="E344" i="12"/>
  <c r="J344" i="12"/>
  <c r="D344" i="12"/>
  <c r="I344" i="12"/>
  <c r="H344" i="12"/>
  <c r="G344" i="12"/>
  <c r="AJ344" i="12" s="1"/>
  <c r="C345" i="12"/>
  <c r="K341" i="10"/>
  <c r="O341" i="10"/>
  <c r="J342" i="10"/>
  <c r="G345" i="11" l="1"/>
  <c r="AJ345" i="11" s="1"/>
  <c r="N341" i="10"/>
  <c r="L341" i="10"/>
  <c r="M341" i="10"/>
  <c r="O342" i="10"/>
  <c r="K342" i="10"/>
  <c r="J343" i="10"/>
  <c r="E345" i="12"/>
  <c r="I345" i="12"/>
  <c r="F345" i="12"/>
  <c r="D345" i="12"/>
  <c r="H345" i="12"/>
  <c r="J345" i="12"/>
  <c r="G345" i="12"/>
  <c r="AJ345" i="12" s="1"/>
  <c r="C346" i="12"/>
  <c r="P341" i="10"/>
  <c r="Q341" i="10"/>
  <c r="R341" i="10"/>
  <c r="J347" i="15"/>
  <c r="E347" i="15"/>
  <c r="H347" i="15"/>
  <c r="F347" i="15"/>
  <c r="I347" i="15"/>
  <c r="D347" i="15"/>
  <c r="G347" i="15"/>
  <c r="AJ347" i="15" s="1"/>
  <c r="C348" i="15"/>
  <c r="D346" i="11"/>
  <c r="F346" i="11"/>
  <c r="E346" i="11"/>
  <c r="C347" i="11"/>
  <c r="G346" i="11" l="1"/>
  <c r="AJ346" i="11" s="1"/>
  <c r="J346" i="12"/>
  <c r="D346" i="12"/>
  <c r="F346" i="12"/>
  <c r="I346" i="12"/>
  <c r="E346" i="12"/>
  <c r="H346" i="12"/>
  <c r="G346" i="12"/>
  <c r="AJ346" i="12" s="1"/>
  <c r="C347" i="12"/>
  <c r="O343" i="10"/>
  <c r="K343" i="10"/>
  <c r="J344" i="10"/>
  <c r="P342" i="10"/>
  <c r="Q342" i="10"/>
  <c r="R342" i="10"/>
  <c r="F347" i="11"/>
  <c r="E347" i="11"/>
  <c r="D347" i="11"/>
  <c r="C348" i="11"/>
  <c r="F348" i="15"/>
  <c r="E348" i="15"/>
  <c r="D348" i="15"/>
  <c r="I348" i="15"/>
  <c r="J348" i="15"/>
  <c r="H348" i="15"/>
  <c r="G348" i="15"/>
  <c r="AJ348" i="15" s="1"/>
  <c r="C349" i="15"/>
  <c r="N342" i="10"/>
  <c r="L342" i="10"/>
  <c r="M342" i="10"/>
  <c r="G347" i="11" l="1"/>
  <c r="AJ347" i="11" s="1"/>
  <c r="K344" i="10"/>
  <c r="O344" i="10"/>
  <c r="J345" i="10"/>
  <c r="E348" i="11"/>
  <c r="F348" i="11"/>
  <c r="D348" i="11"/>
  <c r="C349" i="11"/>
  <c r="N343" i="10"/>
  <c r="L343" i="10"/>
  <c r="M343" i="10"/>
  <c r="H347" i="12"/>
  <c r="I347" i="12"/>
  <c r="D347" i="12"/>
  <c r="E347" i="12"/>
  <c r="F347" i="12"/>
  <c r="J347" i="12"/>
  <c r="G347" i="12"/>
  <c r="AJ347" i="12" s="1"/>
  <c r="C348" i="12"/>
  <c r="I349" i="15"/>
  <c r="H349" i="15"/>
  <c r="J349" i="15"/>
  <c r="E349" i="15"/>
  <c r="F349" i="15"/>
  <c r="D349" i="15"/>
  <c r="G349" i="15"/>
  <c r="AJ349" i="15" s="1"/>
  <c r="C350" i="15"/>
  <c r="R343" i="10"/>
  <c r="Q343" i="10"/>
  <c r="P343" i="10"/>
  <c r="G348" i="11" l="1"/>
  <c r="AJ348" i="11" s="1"/>
  <c r="J350" i="15"/>
  <c r="E350" i="15"/>
  <c r="D350" i="15"/>
  <c r="F350" i="15"/>
  <c r="I350" i="15"/>
  <c r="H350" i="15"/>
  <c r="G350" i="15"/>
  <c r="AJ350" i="15" s="1"/>
  <c r="C351" i="15"/>
  <c r="I348" i="12"/>
  <c r="F348" i="12"/>
  <c r="J348" i="12"/>
  <c r="H348" i="12"/>
  <c r="E348" i="12"/>
  <c r="D348" i="12"/>
  <c r="G348" i="12"/>
  <c r="AJ348" i="12" s="1"/>
  <c r="C349" i="12"/>
  <c r="K345" i="10"/>
  <c r="O345" i="10"/>
  <c r="J346" i="10"/>
  <c r="R344" i="10"/>
  <c r="P344" i="10"/>
  <c r="Q344" i="10"/>
  <c r="D349" i="11"/>
  <c r="E349" i="11"/>
  <c r="F349" i="11"/>
  <c r="C350" i="11"/>
  <c r="N344" i="10"/>
  <c r="L344" i="10"/>
  <c r="M344" i="10"/>
  <c r="G349" i="11" l="1"/>
  <c r="AJ349" i="11" s="1"/>
  <c r="H349" i="12"/>
  <c r="I349" i="12"/>
  <c r="D349" i="12"/>
  <c r="J349" i="12"/>
  <c r="F349" i="12"/>
  <c r="E349" i="12"/>
  <c r="G349" i="12"/>
  <c r="AJ349" i="12" s="1"/>
  <c r="C350" i="12"/>
  <c r="E351" i="15"/>
  <c r="I351" i="15"/>
  <c r="H351" i="15"/>
  <c r="F351" i="15"/>
  <c r="J351" i="15"/>
  <c r="D351" i="15"/>
  <c r="G351" i="15"/>
  <c r="AJ351" i="15" s="1"/>
  <c r="C352" i="15"/>
  <c r="D350" i="11"/>
  <c r="E350" i="11"/>
  <c r="F350" i="11"/>
  <c r="C351" i="11"/>
  <c r="O346" i="10"/>
  <c r="K346" i="10"/>
  <c r="J347" i="10"/>
  <c r="P345" i="10"/>
  <c r="Q345" i="10"/>
  <c r="R345" i="10"/>
  <c r="M345" i="10"/>
  <c r="L345" i="10"/>
  <c r="N345" i="10"/>
  <c r="G350" i="11" l="1"/>
  <c r="AJ350" i="11" s="1"/>
  <c r="M346" i="10"/>
  <c r="N346" i="10"/>
  <c r="L346" i="10"/>
  <c r="R346" i="10"/>
  <c r="P346" i="10"/>
  <c r="Q346" i="10"/>
  <c r="D351" i="11"/>
  <c r="E351" i="11"/>
  <c r="F351" i="11"/>
  <c r="C352" i="11"/>
  <c r="K347" i="10"/>
  <c r="O347" i="10"/>
  <c r="J348" i="10"/>
  <c r="D352" i="15"/>
  <c r="H352" i="15"/>
  <c r="F352" i="15"/>
  <c r="I352" i="15"/>
  <c r="E352" i="15"/>
  <c r="J352" i="15"/>
  <c r="G352" i="15"/>
  <c r="AJ352" i="15" s="1"/>
  <c r="C353" i="15"/>
  <c r="I350" i="12"/>
  <c r="E350" i="12"/>
  <c r="J350" i="12"/>
  <c r="D350" i="12"/>
  <c r="H350" i="12"/>
  <c r="F350" i="12"/>
  <c r="G350" i="12"/>
  <c r="AJ350" i="12" s="1"/>
  <c r="C351" i="12"/>
  <c r="G351" i="11" l="1"/>
  <c r="AJ351" i="11" s="1"/>
  <c r="E352" i="11"/>
  <c r="D352" i="11"/>
  <c r="F352" i="11"/>
  <c r="C353" i="11"/>
  <c r="J351" i="12"/>
  <c r="H351" i="12"/>
  <c r="D351" i="12"/>
  <c r="F351" i="12"/>
  <c r="I351" i="12"/>
  <c r="E351" i="12"/>
  <c r="G351" i="12"/>
  <c r="AJ351" i="12" s="1"/>
  <c r="C352" i="12"/>
  <c r="E353" i="15"/>
  <c r="F353" i="15"/>
  <c r="J353" i="15"/>
  <c r="I353" i="15"/>
  <c r="H353" i="15"/>
  <c r="D353" i="15"/>
  <c r="G353" i="15"/>
  <c r="AJ353" i="15" s="1"/>
  <c r="C354" i="15"/>
  <c r="O348" i="10"/>
  <c r="K348" i="10"/>
  <c r="J349" i="10"/>
  <c r="M347" i="10"/>
  <c r="N347" i="10"/>
  <c r="L347" i="10"/>
  <c r="R347" i="10"/>
  <c r="Q347" i="10"/>
  <c r="P347" i="10"/>
  <c r="G352" i="11" l="1"/>
  <c r="AJ352" i="11" s="1"/>
  <c r="F354" i="15"/>
  <c r="J354" i="15"/>
  <c r="H354" i="15"/>
  <c r="D354" i="15"/>
  <c r="E354" i="15"/>
  <c r="I354" i="15"/>
  <c r="G354" i="15"/>
  <c r="AJ354" i="15" s="1"/>
  <c r="C355" i="15"/>
  <c r="K349" i="10"/>
  <c r="O349" i="10"/>
  <c r="J350" i="10"/>
  <c r="L348" i="10"/>
  <c r="M348" i="10"/>
  <c r="N348" i="10"/>
  <c r="E353" i="11"/>
  <c r="F353" i="11"/>
  <c r="D353" i="11"/>
  <c r="C354" i="11"/>
  <c r="R348" i="10"/>
  <c r="P348" i="10"/>
  <c r="Q348" i="10"/>
  <c r="J352" i="12"/>
  <c r="E352" i="12"/>
  <c r="H352" i="12"/>
  <c r="D352" i="12"/>
  <c r="I352" i="12"/>
  <c r="F352" i="12"/>
  <c r="G352" i="12"/>
  <c r="AJ352" i="12" s="1"/>
  <c r="C353" i="12"/>
  <c r="G353" i="11" l="1"/>
  <c r="AJ353" i="11" s="1"/>
  <c r="J355" i="15"/>
  <c r="I355" i="15"/>
  <c r="H355" i="15"/>
  <c r="D355" i="15"/>
  <c r="E355" i="15"/>
  <c r="F355" i="15"/>
  <c r="G355" i="15"/>
  <c r="AJ355" i="15" s="1"/>
  <c r="C356" i="15"/>
  <c r="F354" i="11"/>
  <c r="D354" i="11"/>
  <c r="E354" i="11"/>
  <c r="C355" i="11"/>
  <c r="O350" i="10"/>
  <c r="K350" i="10"/>
  <c r="J351" i="10"/>
  <c r="I353" i="12"/>
  <c r="H353" i="12"/>
  <c r="E353" i="12"/>
  <c r="F353" i="12"/>
  <c r="D353" i="12"/>
  <c r="J353" i="12"/>
  <c r="G353" i="12"/>
  <c r="AJ353" i="12" s="1"/>
  <c r="C354" i="12"/>
  <c r="Q349" i="10"/>
  <c r="P349" i="10"/>
  <c r="R349" i="10"/>
  <c r="N349" i="10"/>
  <c r="M349" i="10"/>
  <c r="L349" i="10"/>
  <c r="G354" i="11" l="1"/>
  <c r="AJ354" i="11" s="1"/>
  <c r="K351" i="10"/>
  <c r="O351" i="10"/>
  <c r="J352" i="10"/>
  <c r="L350" i="10"/>
  <c r="M350" i="10"/>
  <c r="N350" i="10"/>
  <c r="H356" i="15"/>
  <c r="J356" i="15"/>
  <c r="E356" i="15"/>
  <c r="D356" i="15"/>
  <c r="I356" i="15"/>
  <c r="F356" i="15"/>
  <c r="G356" i="15"/>
  <c r="AJ356" i="15" s="1"/>
  <c r="C357" i="15"/>
  <c r="R350" i="10"/>
  <c r="Q350" i="10"/>
  <c r="P350" i="10"/>
  <c r="I354" i="12"/>
  <c r="D354" i="12"/>
  <c r="J354" i="12"/>
  <c r="E354" i="12"/>
  <c r="H354" i="12"/>
  <c r="F354" i="12"/>
  <c r="G354" i="12"/>
  <c r="AJ354" i="12" s="1"/>
  <c r="C355" i="12"/>
  <c r="D355" i="11"/>
  <c r="E355" i="11"/>
  <c r="F355" i="11"/>
  <c r="C356" i="11"/>
  <c r="G355" i="11" l="1"/>
  <c r="AJ355" i="11" s="1"/>
  <c r="K352" i="10"/>
  <c r="O352" i="10"/>
  <c r="J353" i="10"/>
  <c r="F357" i="15"/>
  <c r="D357" i="15"/>
  <c r="H357" i="15"/>
  <c r="I357" i="15"/>
  <c r="J357" i="15"/>
  <c r="E357" i="15"/>
  <c r="G357" i="15"/>
  <c r="AJ357" i="15" s="1"/>
  <c r="C358" i="15"/>
  <c r="R351" i="10"/>
  <c r="Q351" i="10"/>
  <c r="P351" i="10"/>
  <c r="D356" i="11"/>
  <c r="G356" i="11" s="1"/>
  <c r="AJ356" i="11" s="1"/>
  <c r="E356" i="11"/>
  <c r="F356" i="11"/>
  <c r="C357" i="11"/>
  <c r="F355" i="12"/>
  <c r="I355" i="12"/>
  <c r="H355" i="12"/>
  <c r="E355" i="12"/>
  <c r="J355" i="12"/>
  <c r="D355" i="12"/>
  <c r="G355" i="12"/>
  <c r="AJ355" i="12" s="1"/>
  <c r="C356" i="12"/>
  <c r="L351" i="10"/>
  <c r="M351" i="10"/>
  <c r="N351" i="10"/>
  <c r="I356" i="12" l="1"/>
  <c r="D356" i="12"/>
  <c r="E356" i="12"/>
  <c r="F356" i="12"/>
  <c r="J356" i="12"/>
  <c r="H356" i="12"/>
  <c r="G356" i="12"/>
  <c r="AJ356" i="12" s="1"/>
  <c r="C357" i="12"/>
  <c r="E357" i="11"/>
  <c r="F357" i="11"/>
  <c r="D357" i="11"/>
  <c r="C358" i="11"/>
  <c r="K353" i="10"/>
  <c r="O353" i="10"/>
  <c r="J354" i="10"/>
  <c r="J358" i="15"/>
  <c r="F358" i="15"/>
  <c r="D358" i="15"/>
  <c r="H358" i="15"/>
  <c r="I358" i="15"/>
  <c r="E358" i="15"/>
  <c r="G358" i="15"/>
  <c r="AJ358" i="15" s="1"/>
  <c r="C359" i="15"/>
  <c r="R352" i="10"/>
  <c r="P352" i="10"/>
  <c r="Q352" i="10"/>
  <c r="L352" i="10"/>
  <c r="N352" i="10"/>
  <c r="M352" i="10"/>
  <c r="G357" i="11" l="1"/>
  <c r="AJ357" i="11" s="1"/>
  <c r="J359" i="15"/>
  <c r="F359" i="15"/>
  <c r="H359" i="15"/>
  <c r="E359" i="15"/>
  <c r="I359" i="15"/>
  <c r="D359" i="15"/>
  <c r="G359" i="15"/>
  <c r="AJ359" i="15" s="1"/>
  <c r="C360" i="15"/>
  <c r="K354" i="10"/>
  <c r="O354" i="10"/>
  <c r="J355" i="10"/>
  <c r="F357" i="12"/>
  <c r="D357" i="12"/>
  <c r="I357" i="12"/>
  <c r="J357" i="12"/>
  <c r="E357" i="12"/>
  <c r="H357" i="12"/>
  <c r="G357" i="12"/>
  <c r="AJ357" i="12" s="1"/>
  <c r="C358" i="12"/>
  <c r="Q353" i="10"/>
  <c r="R353" i="10"/>
  <c r="P353" i="10"/>
  <c r="N353" i="10"/>
  <c r="L353" i="10"/>
  <c r="M353" i="10"/>
  <c r="D358" i="11"/>
  <c r="F358" i="11"/>
  <c r="E358" i="11"/>
  <c r="C359" i="11"/>
  <c r="G358" i="11" l="1"/>
  <c r="AJ358" i="11" s="1"/>
  <c r="K355" i="10"/>
  <c r="O355" i="10"/>
  <c r="J356" i="10"/>
  <c r="Q354" i="10"/>
  <c r="R354" i="10"/>
  <c r="P354" i="10"/>
  <c r="F360" i="15"/>
  <c r="J360" i="15"/>
  <c r="H360" i="15"/>
  <c r="E360" i="15"/>
  <c r="D360" i="15"/>
  <c r="I360" i="15"/>
  <c r="G360" i="15"/>
  <c r="AJ360" i="15" s="1"/>
  <c r="C361" i="15"/>
  <c r="F358" i="12"/>
  <c r="D358" i="12"/>
  <c r="H358" i="12"/>
  <c r="I358" i="12"/>
  <c r="E358" i="12"/>
  <c r="J358" i="12"/>
  <c r="G358" i="12"/>
  <c r="AJ358" i="12" s="1"/>
  <c r="C359" i="12"/>
  <c r="F359" i="11"/>
  <c r="E359" i="11"/>
  <c r="D359" i="11"/>
  <c r="C360" i="11"/>
  <c r="M354" i="10"/>
  <c r="L354" i="10"/>
  <c r="N354" i="10"/>
  <c r="G359" i="11" l="1"/>
  <c r="AJ359" i="11" s="1"/>
  <c r="K356" i="10"/>
  <c r="O356" i="10"/>
  <c r="J357" i="10"/>
  <c r="E360" i="11"/>
  <c r="F360" i="11"/>
  <c r="D360" i="11"/>
  <c r="C361" i="11"/>
  <c r="I359" i="12"/>
  <c r="H359" i="12"/>
  <c r="E359" i="12"/>
  <c r="D359" i="12"/>
  <c r="F359" i="12"/>
  <c r="J359" i="12"/>
  <c r="G359" i="12"/>
  <c r="AJ359" i="12" s="1"/>
  <c r="C360" i="12"/>
  <c r="H361" i="15"/>
  <c r="I361" i="15"/>
  <c r="F361" i="15"/>
  <c r="E361" i="15"/>
  <c r="D361" i="15"/>
  <c r="J361" i="15"/>
  <c r="G361" i="15"/>
  <c r="AJ361" i="15" s="1"/>
  <c r="C362" i="15"/>
  <c r="Q355" i="10"/>
  <c r="P355" i="10"/>
  <c r="R355" i="10"/>
  <c r="L355" i="10"/>
  <c r="N355" i="10"/>
  <c r="M355" i="10"/>
  <c r="G360" i="11" l="1"/>
  <c r="AJ360" i="11" s="1"/>
  <c r="J362" i="15"/>
  <c r="F362" i="15"/>
  <c r="E362" i="15"/>
  <c r="H362" i="15"/>
  <c r="I362" i="15"/>
  <c r="D362" i="15"/>
  <c r="G362" i="15"/>
  <c r="AJ362" i="15" s="1"/>
  <c r="C363" i="15"/>
  <c r="H360" i="12"/>
  <c r="F360" i="12"/>
  <c r="E360" i="12"/>
  <c r="D360" i="12"/>
  <c r="I360" i="12"/>
  <c r="J360" i="12"/>
  <c r="G360" i="12"/>
  <c r="AJ360" i="12" s="1"/>
  <c r="C361" i="12"/>
  <c r="F361" i="11"/>
  <c r="D361" i="11"/>
  <c r="E361" i="11"/>
  <c r="C362" i="11"/>
  <c r="O357" i="10"/>
  <c r="K357" i="10"/>
  <c r="J358" i="10"/>
  <c r="P356" i="10"/>
  <c r="Q356" i="10"/>
  <c r="R356" i="10"/>
  <c r="N356" i="10"/>
  <c r="M356" i="10"/>
  <c r="L356" i="10"/>
  <c r="G361" i="11" l="1"/>
  <c r="AJ361" i="11" s="1"/>
  <c r="O358" i="10"/>
  <c r="K358" i="10"/>
  <c r="J359" i="10"/>
  <c r="H361" i="12"/>
  <c r="F361" i="12"/>
  <c r="I361" i="12"/>
  <c r="D361" i="12"/>
  <c r="J361" i="12"/>
  <c r="E361" i="12"/>
  <c r="G361" i="12"/>
  <c r="AJ361" i="12" s="1"/>
  <c r="C362" i="12"/>
  <c r="E363" i="15"/>
  <c r="F363" i="15"/>
  <c r="J363" i="15"/>
  <c r="H363" i="15"/>
  <c r="D363" i="15"/>
  <c r="I363" i="15"/>
  <c r="G363" i="15"/>
  <c r="AJ363" i="15" s="1"/>
  <c r="C364" i="15"/>
  <c r="L357" i="10"/>
  <c r="N357" i="10"/>
  <c r="M357" i="10"/>
  <c r="Q357" i="10"/>
  <c r="R357" i="10"/>
  <c r="P357" i="10"/>
  <c r="F362" i="11"/>
  <c r="D362" i="11"/>
  <c r="E362" i="11"/>
  <c r="C363" i="11"/>
  <c r="G362" i="11" l="1"/>
  <c r="AJ362" i="11" s="1"/>
  <c r="O359" i="10"/>
  <c r="K359" i="10"/>
  <c r="J360" i="10"/>
  <c r="I364" i="15"/>
  <c r="D364" i="15"/>
  <c r="J364" i="15"/>
  <c r="H364" i="15"/>
  <c r="E364" i="15"/>
  <c r="F364" i="15"/>
  <c r="G364" i="15"/>
  <c r="AJ364" i="15" s="1"/>
  <c r="C365" i="15"/>
  <c r="E362" i="12"/>
  <c r="F362" i="12"/>
  <c r="I362" i="12"/>
  <c r="D362" i="12"/>
  <c r="J362" i="12"/>
  <c r="H362" i="12"/>
  <c r="G362" i="12"/>
  <c r="AJ362" i="12" s="1"/>
  <c r="C363" i="12"/>
  <c r="E363" i="11"/>
  <c r="F363" i="11"/>
  <c r="D363" i="11"/>
  <c r="C364" i="11"/>
  <c r="N358" i="10"/>
  <c r="M358" i="10"/>
  <c r="L358" i="10"/>
  <c r="P358" i="10"/>
  <c r="R358" i="10"/>
  <c r="Q358" i="10"/>
  <c r="G363" i="11" l="1"/>
  <c r="AJ363" i="11" s="1"/>
  <c r="D364" i="11"/>
  <c r="F364" i="11"/>
  <c r="E364" i="11"/>
  <c r="C365" i="11"/>
  <c r="I363" i="12"/>
  <c r="J363" i="12"/>
  <c r="H363" i="12"/>
  <c r="F363" i="12"/>
  <c r="E363" i="12"/>
  <c r="D363" i="12"/>
  <c r="G363" i="12"/>
  <c r="AJ363" i="12" s="1"/>
  <c r="C364" i="12"/>
  <c r="F365" i="15"/>
  <c r="I365" i="15"/>
  <c r="E365" i="15"/>
  <c r="H365" i="15"/>
  <c r="D365" i="15"/>
  <c r="J365" i="15"/>
  <c r="G365" i="15"/>
  <c r="AJ365" i="15" s="1"/>
  <c r="C366" i="15"/>
  <c r="O360" i="10"/>
  <c r="K360" i="10"/>
  <c r="J361" i="10"/>
  <c r="L359" i="10"/>
  <c r="M359" i="10"/>
  <c r="N359" i="10"/>
  <c r="P359" i="10"/>
  <c r="R359" i="10"/>
  <c r="Q359" i="10"/>
  <c r="G364" i="11" l="1"/>
  <c r="AJ364" i="11" s="1"/>
  <c r="O361" i="10"/>
  <c r="K361" i="10"/>
  <c r="J362" i="10"/>
  <c r="I366" i="15"/>
  <c r="E366" i="15"/>
  <c r="F366" i="15"/>
  <c r="D366" i="15"/>
  <c r="H366" i="15"/>
  <c r="J366" i="15"/>
  <c r="G366" i="15"/>
  <c r="AJ366" i="15" s="1"/>
  <c r="C367" i="15"/>
  <c r="N360" i="10"/>
  <c r="M360" i="10"/>
  <c r="L360" i="10"/>
  <c r="Q360" i="10"/>
  <c r="R360" i="10"/>
  <c r="P360" i="10"/>
  <c r="J364" i="12"/>
  <c r="H364" i="12"/>
  <c r="F364" i="12"/>
  <c r="I364" i="12"/>
  <c r="D364" i="12"/>
  <c r="E364" i="12"/>
  <c r="G364" i="12"/>
  <c r="AJ364" i="12" s="1"/>
  <c r="C365" i="12"/>
  <c r="F365" i="11"/>
  <c r="E365" i="11"/>
  <c r="D365" i="11"/>
  <c r="C366" i="11"/>
  <c r="G365" i="11" l="1"/>
  <c r="AJ365" i="11" s="1"/>
  <c r="J367" i="15"/>
  <c r="F367" i="15"/>
  <c r="I367" i="15"/>
  <c r="H367" i="15"/>
  <c r="E367" i="15"/>
  <c r="D367" i="15"/>
  <c r="G367" i="15"/>
  <c r="AJ367" i="15" s="1"/>
  <c r="C368" i="15"/>
  <c r="O362" i="10"/>
  <c r="K362" i="10"/>
  <c r="J363" i="10"/>
  <c r="N361" i="10"/>
  <c r="L361" i="10"/>
  <c r="M361" i="10"/>
  <c r="D366" i="11"/>
  <c r="F366" i="11"/>
  <c r="E366" i="11"/>
  <c r="C367" i="11"/>
  <c r="F365" i="12"/>
  <c r="E365" i="12"/>
  <c r="H365" i="12"/>
  <c r="D365" i="12"/>
  <c r="I365" i="12"/>
  <c r="J365" i="12"/>
  <c r="G365" i="12"/>
  <c r="AJ365" i="12" s="1"/>
  <c r="C366" i="12"/>
  <c r="R361" i="10"/>
  <c r="P361" i="10"/>
  <c r="Q361" i="10"/>
  <c r="G366" i="11" l="1"/>
  <c r="AJ366" i="11" s="1"/>
  <c r="I368" i="15"/>
  <c r="H368" i="15"/>
  <c r="D368" i="15"/>
  <c r="J368" i="15"/>
  <c r="F368" i="15"/>
  <c r="E368" i="15"/>
  <c r="G368" i="15"/>
  <c r="AJ368" i="15" s="1"/>
  <c r="C369" i="15"/>
  <c r="K363" i="10"/>
  <c r="O363" i="10"/>
  <c r="J364" i="10"/>
  <c r="D367" i="11"/>
  <c r="F367" i="11"/>
  <c r="E367" i="11"/>
  <c r="C368" i="11"/>
  <c r="N362" i="10"/>
  <c r="M362" i="10"/>
  <c r="L362" i="10"/>
  <c r="H366" i="12"/>
  <c r="I366" i="12"/>
  <c r="E366" i="12"/>
  <c r="F366" i="12"/>
  <c r="J366" i="12"/>
  <c r="D366" i="12"/>
  <c r="G366" i="12"/>
  <c r="AJ366" i="12" s="1"/>
  <c r="C367" i="12"/>
  <c r="Q362" i="10"/>
  <c r="P362" i="10"/>
  <c r="R362" i="10"/>
  <c r="G367" i="11" l="1"/>
  <c r="AJ367" i="11" s="1"/>
  <c r="F369" i="15"/>
  <c r="H369" i="15"/>
  <c r="I369" i="15"/>
  <c r="D369" i="15"/>
  <c r="J369" i="15"/>
  <c r="E369" i="15"/>
  <c r="G369" i="15"/>
  <c r="AJ369" i="15" s="1"/>
  <c r="C370" i="15"/>
  <c r="D368" i="11"/>
  <c r="E368" i="11"/>
  <c r="F368" i="11"/>
  <c r="C369" i="11"/>
  <c r="E367" i="12"/>
  <c r="H367" i="12"/>
  <c r="F367" i="12"/>
  <c r="J367" i="12"/>
  <c r="D367" i="12"/>
  <c r="I367" i="12"/>
  <c r="G367" i="12"/>
  <c r="AJ367" i="12" s="1"/>
  <c r="C368" i="12"/>
  <c r="O364" i="10"/>
  <c r="K364" i="10"/>
  <c r="J365" i="10"/>
  <c r="R363" i="10"/>
  <c r="Q363" i="10"/>
  <c r="P363" i="10"/>
  <c r="N363" i="10"/>
  <c r="M363" i="10"/>
  <c r="L363" i="10"/>
  <c r="G368" i="11" l="1"/>
  <c r="AJ368" i="11" s="1"/>
  <c r="L364" i="10"/>
  <c r="M364" i="10"/>
  <c r="N364" i="10"/>
  <c r="R364" i="10"/>
  <c r="Q364" i="10"/>
  <c r="P364" i="10"/>
  <c r="F368" i="12"/>
  <c r="J368" i="12"/>
  <c r="E368" i="12"/>
  <c r="H368" i="12"/>
  <c r="I368" i="12"/>
  <c r="D368" i="12"/>
  <c r="G368" i="12"/>
  <c r="AJ368" i="12" s="1"/>
  <c r="C369" i="12"/>
  <c r="F369" i="11"/>
  <c r="D369" i="11"/>
  <c r="E369" i="11"/>
  <c r="C370" i="11"/>
  <c r="K365" i="10"/>
  <c r="O365" i="10"/>
  <c r="J366" i="10"/>
  <c r="E370" i="15"/>
  <c r="I370" i="15"/>
  <c r="J370" i="15"/>
  <c r="D370" i="15"/>
  <c r="F370" i="15"/>
  <c r="H370" i="15"/>
  <c r="G370" i="15"/>
  <c r="AJ370" i="15" s="1"/>
  <c r="C371" i="15"/>
  <c r="G369" i="11" l="1"/>
  <c r="AJ369" i="11" s="1"/>
  <c r="P365" i="10"/>
  <c r="R365" i="10"/>
  <c r="Q365" i="10"/>
  <c r="L365" i="10"/>
  <c r="M365" i="10"/>
  <c r="N365" i="10"/>
  <c r="F371" i="15"/>
  <c r="E371" i="15"/>
  <c r="D371" i="15"/>
  <c r="J371" i="15"/>
  <c r="I371" i="15"/>
  <c r="H371" i="15"/>
  <c r="G371" i="15"/>
  <c r="AJ371" i="15" s="1"/>
  <c r="C372" i="15"/>
  <c r="O366" i="10"/>
  <c r="K366" i="10"/>
  <c r="J367" i="10"/>
  <c r="D370" i="11"/>
  <c r="F370" i="11"/>
  <c r="E370" i="11"/>
  <c r="C371" i="11"/>
  <c r="D369" i="12"/>
  <c r="I369" i="12"/>
  <c r="F369" i="12"/>
  <c r="H369" i="12"/>
  <c r="E369" i="12"/>
  <c r="J369" i="12"/>
  <c r="G369" i="12"/>
  <c r="AJ369" i="12" s="1"/>
  <c r="C370" i="12"/>
  <c r="G370" i="11" l="1"/>
  <c r="AJ370" i="11" s="1"/>
  <c r="F370" i="12"/>
  <c r="J370" i="12"/>
  <c r="I370" i="12"/>
  <c r="H370" i="12"/>
  <c r="D370" i="12"/>
  <c r="E370" i="12"/>
  <c r="G370" i="12"/>
  <c r="AJ370" i="12" s="1"/>
  <c r="C371" i="12"/>
  <c r="L366" i="10"/>
  <c r="M366" i="10"/>
  <c r="N366" i="10"/>
  <c r="E371" i="11"/>
  <c r="D371" i="11"/>
  <c r="F371" i="11"/>
  <c r="C372" i="11"/>
  <c r="R366" i="10"/>
  <c r="Q366" i="10"/>
  <c r="P366" i="10"/>
  <c r="D372" i="15"/>
  <c r="I372" i="15"/>
  <c r="H372" i="15"/>
  <c r="J372" i="15"/>
  <c r="F372" i="15"/>
  <c r="E372" i="15"/>
  <c r="G372" i="15"/>
  <c r="AJ372" i="15" s="1"/>
  <c r="C373" i="15"/>
  <c r="K367" i="10"/>
  <c r="O367" i="10"/>
  <c r="J368" i="10"/>
  <c r="G371" i="11" l="1"/>
  <c r="AJ371" i="11" s="1"/>
  <c r="J371" i="12"/>
  <c r="D371" i="12"/>
  <c r="F371" i="12"/>
  <c r="I371" i="12"/>
  <c r="H371" i="12"/>
  <c r="E371" i="12"/>
  <c r="G371" i="12"/>
  <c r="AJ371" i="12" s="1"/>
  <c r="C372" i="12"/>
  <c r="F372" i="11"/>
  <c r="E372" i="11"/>
  <c r="D372" i="11"/>
  <c r="C373" i="11"/>
  <c r="E373" i="15"/>
  <c r="H373" i="15"/>
  <c r="J373" i="15"/>
  <c r="D373" i="15"/>
  <c r="I373" i="15"/>
  <c r="F373" i="15"/>
  <c r="G373" i="15"/>
  <c r="AJ373" i="15" s="1"/>
  <c r="C374" i="15"/>
  <c r="K368" i="10"/>
  <c r="O368" i="10"/>
  <c r="J369" i="10"/>
  <c r="N367" i="10"/>
  <c r="L367" i="10"/>
  <c r="M367" i="10"/>
  <c r="P367" i="10"/>
  <c r="R367" i="10"/>
  <c r="Q367" i="10"/>
  <c r="G372" i="11" l="1"/>
  <c r="AJ372" i="11" s="1"/>
  <c r="R368" i="10"/>
  <c r="Q368" i="10"/>
  <c r="P368" i="10"/>
  <c r="L368" i="10"/>
  <c r="M368" i="10"/>
  <c r="N368" i="10"/>
  <c r="H374" i="15"/>
  <c r="I374" i="15"/>
  <c r="D374" i="15"/>
  <c r="F374" i="15"/>
  <c r="E374" i="15"/>
  <c r="J374" i="15"/>
  <c r="G374" i="15"/>
  <c r="AJ374" i="15" s="1"/>
  <c r="C375" i="15"/>
  <c r="F373" i="11"/>
  <c r="D373" i="11"/>
  <c r="E373" i="11"/>
  <c r="C374" i="11"/>
  <c r="K369" i="10"/>
  <c r="O369" i="10"/>
  <c r="J370" i="10"/>
  <c r="F372" i="12"/>
  <c r="E372" i="12"/>
  <c r="H372" i="12"/>
  <c r="D372" i="12"/>
  <c r="J372" i="12"/>
  <c r="I372" i="12"/>
  <c r="G372" i="12"/>
  <c r="AJ372" i="12" s="1"/>
  <c r="C373" i="12"/>
  <c r="G373" i="11" l="1"/>
  <c r="AJ373" i="11" s="1"/>
  <c r="M369" i="10"/>
  <c r="L369" i="10"/>
  <c r="N369" i="10"/>
  <c r="D374" i="11"/>
  <c r="E374" i="11"/>
  <c r="F374" i="11"/>
  <c r="C375" i="11"/>
  <c r="J373" i="12"/>
  <c r="H373" i="12"/>
  <c r="E373" i="12"/>
  <c r="I373" i="12"/>
  <c r="D373" i="12"/>
  <c r="F373" i="12"/>
  <c r="G373" i="12"/>
  <c r="AJ373" i="12" s="1"/>
  <c r="C374" i="12"/>
  <c r="O370" i="10"/>
  <c r="K370" i="10"/>
  <c r="J371" i="10"/>
  <c r="I375" i="15"/>
  <c r="D375" i="15"/>
  <c r="E375" i="15"/>
  <c r="J375" i="15"/>
  <c r="F375" i="15"/>
  <c r="H375" i="15"/>
  <c r="G375" i="15"/>
  <c r="AJ375" i="15" s="1"/>
  <c r="C376" i="15"/>
  <c r="R369" i="10"/>
  <c r="Q369" i="10"/>
  <c r="P369" i="10"/>
  <c r="G374" i="11" l="1"/>
  <c r="AJ374" i="11" s="1"/>
  <c r="M370" i="10"/>
  <c r="L370" i="10"/>
  <c r="N370" i="10"/>
  <c r="Q370" i="10"/>
  <c r="R370" i="10"/>
  <c r="P370" i="10"/>
  <c r="H374" i="12"/>
  <c r="D374" i="12"/>
  <c r="F374" i="12"/>
  <c r="E374" i="12"/>
  <c r="J374" i="12"/>
  <c r="I374" i="12"/>
  <c r="G374" i="12"/>
  <c r="AJ374" i="12" s="1"/>
  <c r="C375" i="12"/>
  <c r="E375" i="11"/>
  <c r="F375" i="11"/>
  <c r="D375" i="11"/>
  <c r="C376" i="11"/>
  <c r="F376" i="15"/>
  <c r="J376" i="15"/>
  <c r="H376" i="15"/>
  <c r="D376" i="15"/>
  <c r="I376" i="15"/>
  <c r="E376" i="15"/>
  <c r="G376" i="15"/>
  <c r="AJ376" i="15" s="1"/>
  <c r="C377" i="15"/>
  <c r="K371" i="10"/>
  <c r="O371" i="10"/>
  <c r="J372" i="10"/>
  <c r="G375" i="11" l="1"/>
  <c r="AJ375" i="11" s="1"/>
  <c r="F376" i="11"/>
  <c r="E376" i="11"/>
  <c r="D376" i="11"/>
  <c r="C377" i="11"/>
  <c r="O372" i="10"/>
  <c r="K372" i="10"/>
  <c r="J373" i="10"/>
  <c r="H375" i="12"/>
  <c r="J375" i="12"/>
  <c r="F375" i="12"/>
  <c r="D375" i="12"/>
  <c r="E375" i="12"/>
  <c r="I375" i="12"/>
  <c r="G375" i="12"/>
  <c r="AJ375" i="12" s="1"/>
  <c r="C376" i="12"/>
  <c r="M371" i="10"/>
  <c r="L371" i="10"/>
  <c r="N371" i="10"/>
  <c r="J377" i="15"/>
  <c r="I377" i="15"/>
  <c r="F377" i="15"/>
  <c r="D377" i="15"/>
  <c r="H377" i="15"/>
  <c r="E377" i="15"/>
  <c r="C378" i="15"/>
  <c r="G377" i="15"/>
  <c r="AJ377" i="15" s="1"/>
  <c r="P371" i="10"/>
  <c r="R371" i="10"/>
  <c r="Q371" i="10"/>
  <c r="G376" i="11" l="1"/>
  <c r="AJ376" i="11" s="1"/>
  <c r="M372" i="10"/>
  <c r="N372" i="10"/>
  <c r="L372" i="10"/>
  <c r="E378" i="15"/>
  <c r="F378" i="15"/>
  <c r="D378" i="15"/>
  <c r="J378" i="15"/>
  <c r="I378" i="15"/>
  <c r="H378" i="15"/>
  <c r="G378" i="15"/>
  <c r="AJ378" i="15" s="1"/>
  <c r="C379" i="15"/>
  <c r="R372" i="10"/>
  <c r="Q372" i="10"/>
  <c r="P372" i="10"/>
  <c r="D377" i="11"/>
  <c r="F377" i="11"/>
  <c r="E377" i="11"/>
  <c r="C378" i="11"/>
  <c r="H376" i="12"/>
  <c r="D376" i="12"/>
  <c r="J376" i="12"/>
  <c r="E376" i="12"/>
  <c r="F376" i="12"/>
  <c r="I376" i="12"/>
  <c r="G376" i="12"/>
  <c r="AJ376" i="12" s="1"/>
  <c r="C377" i="12"/>
  <c r="O373" i="10"/>
  <c r="K373" i="10"/>
  <c r="J374" i="10"/>
  <c r="G377" i="11" l="1"/>
  <c r="AJ377" i="11" s="1"/>
  <c r="E379" i="15"/>
  <c r="J379" i="15"/>
  <c r="H379" i="15"/>
  <c r="F379" i="15"/>
  <c r="I379" i="15"/>
  <c r="D379" i="15"/>
  <c r="G379" i="15"/>
  <c r="AJ379" i="15" s="1"/>
  <c r="C380" i="15"/>
  <c r="M373" i="10"/>
  <c r="N373" i="10"/>
  <c r="L373" i="10"/>
  <c r="Q373" i="10"/>
  <c r="R373" i="10"/>
  <c r="P373" i="10"/>
  <c r="E377" i="12"/>
  <c r="I377" i="12"/>
  <c r="J377" i="12"/>
  <c r="D377" i="12"/>
  <c r="H377" i="12"/>
  <c r="F377" i="12"/>
  <c r="G377" i="12"/>
  <c r="AJ377" i="12" s="1"/>
  <c r="C378" i="12"/>
  <c r="D378" i="11"/>
  <c r="E378" i="11"/>
  <c r="F378" i="11"/>
  <c r="C379" i="11"/>
  <c r="O374" i="10"/>
  <c r="K374" i="10"/>
  <c r="J375" i="10"/>
  <c r="G378" i="11" l="1"/>
  <c r="AJ378" i="11" s="1"/>
  <c r="F380" i="15"/>
  <c r="E380" i="15"/>
  <c r="H380" i="15"/>
  <c r="I380" i="15"/>
  <c r="D380" i="15"/>
  <c r="J380" i="15"/>
  <c r="G380" i="15"/>
  <c r="AJ380" i="15" s="1"/>
  <c r="C381" i="15"/>
  <c r="M374" i="10"/>
  <c r="N374" i="10"/>
  <c r="L374" i="10"/>
  <c r="R374" i="10"/>
  <c r="P374" i="10"/>
  <c r="Q374" i="10"/>
  <c r="F379" i="11"/>
  <c r="E379" i="11"/>
  <c r="D379" i="11"/>
  <c r="C380" i="11"/>
  <c r="O375" i="10"/>
  <c r="K375" i="10"/>
  <c r="J376" i="10"/>
  <c r="D378" i="12"/>
  <c r="J378" i="12"/>
  <c r="H378" i="12"/>
  <c r="E378" i="12"/>
  <c r="F378" i="12"/>
  <c r="I378" i="12"/>
  <c r="G378" i="12"/>
  <c r="AJ378" i="12" s="1"/>
  <c r="C379" i="12"/>
  <c r="G379" i="11" l="1"/>
  <c r="AJ379" i="11" s="1"/>
  <c r="J381" i="15"/>
  <c r="H381" i="15"/>
  <c r="I381" i="15"/>
  <c r="E381" i="15"/>
  <c r="D381" i="15"/>
  <c r="F381" i="15"/>
  <c r="G381" i="15"/>
  <c r="AJ381" i="15" s="1"/>
  <c r="C382" i="15"/>
  <c r="E380" i="11"/>
  <c r="F380" i="11"/>
  <c r="D380" i="11"/>
  <c r="C381" i="11"/>
  <c r="Q375" i="10"/>
  <c r="R375" i="10"/>
  <c r="P375" i="10"/>
  <c r="I379" i="12"/>
  <c r="E379" i="12"/>
  <c r="H379" i="12"/>
  <c r="F379" i="12"/>
  <c r="D379" i="12"/>
  <c r="J379" i="12"/>
  <c r="G379" i="12"/>
  <c r="AJ379" i="12" s="1"/>
  <c r="C380" i="12"/>
  <c r="K376" i="10"/>
  <c r="O376" i="10"/>
  <c r="J377" i="10"/>
  <c r="M375" i="10"/>
  <c r="L375" i="10"/>
  <c r="N375" i="10"/>
  <c r="G380" i="11" l="1"/>
  <c r="AJ380" i="11" s="1"/>
  <c r="L376" i="10"/>
  <c r="N376" i="10"/>
  <c r="M376" i="10"/>
  <c r="J380" i="12"/>
  <c r="E380" i="12"/>
  <c r="F380" i="12"/>
  <c r="H380" i="12"/>
  <c r="I380" i="12"/>
  <c r="D380" i="12"/>
  <c r="G380" i="12"/>
  <c r="AJ380" i="12" s="1"/>
  <c r="C381" i="12"/>
  <c r="H382" i="15"/>
  <c r="D382" i="15"/>
  <c r="F382" i="15"/>
  <c r="J382" i="15"/>
  <c r="E382" i="15"/>
  <c r="I382" i="15"/>
  <c r="C383" i="15"/>
  <c r="G382" i="15"/>
  <c r="AJ382" i="15" s="1"/>
  <c r="Q376" i="10"/>
  <c r="R376" i="10"/>
  <c r="P376" i="10"/>
  <c r="O377" i="10"/>
  <c r="K377" i="10"/>
  <c r="J378" i="10"/>
  <c r="F381" i="11"/>
  <c r="E381" i="11"/>
  <c r="D381" i="11"/>
  <c r="C382" i="11"/>
  <c r="G381" i="11" l="1"/>
  <c r="AJ381" i="11" s="1"/>
  <c r="N377" i="10"/>
  <c r="L377" i="10"/>
  <c r="M377" i="10"/>
  <c r="Q377" i="10"/>
  <c r="P377" i="10"/>
  <c r="R377" i="10"/>
  <c r="J381" i="12"/>
  <c r="I381" i="12"/>
  <c r="D381" i="12"/>
  <c r="F381" i="12"/>
  <c r="E381" i="12"/>
  <c r="H381" i="12"/>
  <c r="G381" i="12"/>
  <c r="AJ381" i="12" s="1"/>
  <c r="C382" i="12"/>
  <c r="F383" i="15"/>
  <c r="J383" i="15"/>
  <c r="H383" i="15"/>
  <c r="E383" i="15"/>
  <c r="I383" i="15"/>
  <c r="D383" i="15"/>
  <c r="G383" i="15"/>
  <c r="AJ383" i="15" s="1"/>
  <c r="C384" i="15"/>
  <c r="E382" i="11"/>
  <c r="F382" i="11"/>
  <c r="D382" i="11"/>
  <c r="C383" i="11"/>
  <c r="K378" i="10"/>
  <c r="O378" i="10"/>
  <c r="J379" i="10"/>
  <c r="G382" i="11" l="1"/>
  <c r="AJ382" i="11" s="1"/>
  <c r="L378" i="10"/>
  <c r="N378" i="10"/>
  <c r="M378" i="10"/>
  <c r="Q378" i="10"/>
  <c r="P378" i="10"/>
  <c r="R378" i="10"/>
  <c r="E383" i="11"/>
  <c r="D383" i="11"/>
  <c r="F383" i="11"/>
  <c r="C384" i="11"/>
  <c r="O379" i="10"/>
  <c r="K379" i="10"/>
  <c r="J380" i="10"/>
  <c r="H384" i="15"/>
  <c r="E384" i="15"/>
  <c r="D384" i="15"/>
  <c r="J384" i="15"/>
  <c r="F384" i="15"/>
  <c r="I384" i="15"/>
  <c r="G384" i="15"/>
  <c r="AJ384" i="15" s="1"/>
  <c r="C385" i="15"/>
  <c r="I382" i="12"/>
  <c r="H382" i="12"/>
  <c r="J382" i="12"/>
  <c r="F382" i="12"/>
  <c r="D382" i="12"/>
  <c r="E382" i="12"/>
  <c r="G382" i="12"/>
  <c r="AJ382" i="12" s="1"/>
  <c r="C383" i="12"/>
  <c r="G383" i="11" l="1"/>
  <c r="AJ383" i="11" s="1"/>
  <c r="M379" i="10"/>
  <c r="N379" i="10"/>
  <c r="L379" i="10"/>
  <c r="R379" i="10"/>
  <c r="P379" i="10"/>
  <c r="Q379" i="10"/>
  <c r="F384" i="11"/>
  <c r="D384" i="11"/>
  <c r="E384" i="11"/>
  <c r="C385" i="11"/>
  <c r="H383" i="12"/>
  <c r="J383" i="12"/>
  <c r="F383" i="12"/>
  <c r="D383" i="12"/>
  <c r="E383" i="12"/>
  <c r="I383" i="12"/>
  <c r="G383" i="12"/>
  <c r="AJ383" i="12" s="1"/>
  <c r="C384" i="12"/>
  <c r="I385" i="15"/>
  <c r="J385" i="15"/>
  <c r="F385" i="15"/>
  <c r="E385" i="15"/>
  <c r="D385" i="15"/>
  <c r="H385" i="15"/>
  <c r="G385" i="15"/>
  <c r="AJ385" i="15" s="1"/>
  <c r="C386" i="15"/>
  <c r="O380" i="10"/>
  <c r="K380" i="10"/>
  <c r="J381" i="10"/>
  <c r="G384" i="11" l="1"/>
  <c r="AJ384" i="11" s="1"/>
  <c r="M380" i="10"/>
  <c r="N380" i="10"/>
  <c r="L380" i="10"/>
  <c r="P380" i="10"/>
  <c r="R380" i="10"/>
  <c r="Q380" i="10"/>
  <c r="D386" i="15"/>
  <c r="J386" i="15"/>
  <c r="E386" i="15"/>
  <c r="F386" i="15"/>
  <c r="I386" i="15"/>
  <c r="H386" i="15"/>
  <c r="G386" i="15"/>
  <c r="AJ386" i="15" s="1"/>
  <c r="C387" i="15"/>
  <c r="E384" i="12"/>
  <c r="F384" i="12"/>
  <c r="H384" i="12"/>
  <c r="D384" i="12"/>
  <c r="I384" i="12"/>
  <c r="J384" i="12"/>
  <c r="G384" i="12"/>
  <c r="AJ384" i="12" s="1"/>
  <c r="C385" i="12"/>
  <c r="E385" i="11"/>
  <c r="D385" i="11"/>
  <c r="F385" i="11"/>
  <c r="C386" i="11"/>
  <c r="K381" i="10"/>
  <c r="O381" i="10"/>
  <c r="J382" i="10"/>
  <c r="G385" i="11" l="1"/>
  <c r="AJ385" i="11" s="1"/>
  <c r="R381" i="10"/>
  <c r="P381" i="10"/>
  <c r="Q381" i="10"/>
  <c r="M381" i="10"/>
  <c r="N381" i="10"/>
  <c r="L381" i="10"/>
  <c r="O382" i="10"/>
  <c r="J383" i="10"/>
  <c r="K382" i="10"/>
  <c r="E386" i="11"/>
  <c r="D386" i="11"/>
  <c r="F386" i="11"/>
  <c r="C387" i="11"/>
  <c r="J385" i="12"/>
  <c r="D385" i="12"/>
  <c r="H385" i="12"/>
  <c r="E385" i="12"/>
  <c r="I385" i="12"/>
  <c r="F385" i="12"/>
  <c r="G385" i="12"/>
  <c r="AJ385" i="12" s="1"/>
  <c r="C386" i="12"/>
  <c r="D387" i="15"/>
  <c r="H387" i="15"/>
  <c r="J387" i="15"/>
  <c r="I387" i="15"/>
  <c r="F387" i="15"/>
  <c r="E387" i="15"/>
  <c r="G387" i="15"/>
  <c r="AJ387" i="15" s="1"/>
  <c r="C388" i="15"/>
  <c r="G386" i="11" l="1"/>
  <c r="AJ386" i="11" s="1"/>
  <c r="I388" i="15"/>
  <c r="E388" i="15"/>
  <c r="H388" i="15"/>
  <c r="J388" i="15"/>
  <c r="D388" i="15"/>
  <c r="F388" i="15"/>
  <c r="G388" i="15"/>
  <c r="AJ388" i="15" s="1"/>
  <c r="C389" i="15"/>
  <c r="J386" i="12"/>
  <c r="F386" i="12"/>
  <c r="E386" i="12"/>
  <c r="H386" i="12"/>
  <c r="I386" i="12"/>
  <c r="D386" i="12"/>
  <c r="G386" i="12"/>
  <c r="AJ386" i="12" s="1"/>
  <c r="C387" i="12"/>
  <c r="O383" i="10"/>
  <c r="K383" i="10"/>
  <c r="J384" i="10"/>
  <c r="F387" i="11"/>
  <c r="D387" i="11"/>
  <c r="E387" i="11"/>
  <c r="C388" i="11"/>
  <c r="Q382" i="10"/>
  <c r="R382" i="10"/>
  <c r="P382" i="10"/>
  <c r="N382" i="10"/>
  <c r="M382" i="10"/>
  <c r="L382" i="10"/>
  <c r="G387" i="11" l="1"/>
  <c r="AJ387" i="11" s="1"/>
  <c r="F387" i="12"/>
  <c r="J387" i="12"/>
  <c r="E387" i="12"/>
  <c r="I387" i="12"/>
  <c r="H387" i="12"/>
  <c r="D387" i="12"/>
  <c r="G387" i="12"/>
  <c r="AJ387" i="12" s="1"/>
  <c r="C388" i="12"/>
  <c r="I389" i="15"/>
  <c r="J389" i="15"/>
  <c r="E389" i="15"/>
  <c r="F389" i="15"/>
  <c r="H389" i="15"/>
  <c r="D389" i="15"/>
  <c r="G389" i="15"/>
  <c r="AJ389" i="15" s="1"/>
  <c r="C390" i="15"/>
  <c r="O384" i="10"/>
  <c r="K384" i="10"/>
  <c r="J385" i="10"/>
  <c r="N383" i="10"/>
  <c r="L383" i="10"/>
  <c r="M383" i="10"/>
  <c r="E388" i="11"/>
  <c r="F388" i="11"/>
  <c r="D388" i="11"/>
  <c r="C389" i="11"/>
  <c r="P383" i="10"/>
  <c r="R383" i="10"/>
  <c r="Q383" i="10"/>
  <c r="G388" i="11" l="1"/>
  <c r="AJ388" i="11" s="1"/>
  <c r="E389" i="11"/>
  <c r="F389" i="11"/>
  <c r="D389" i="11"/>
  <c r="G389" i="11" s="1"/>
  <c r="AJ389" i="11" s="1"/>
  <c r="C390" i="11"/>
  <c r="J390" i="15"/>
  <c r="H390" i="15"/>
  <c r="E390" i="15"/>
  <c r="F390" i="15"/>
  <c r="I390" i="15"/>
  <c r="D390" i="15"/>
  <c r="G390" i="15"/>
  <c r="AJ390" i="15" s="1"/>
  <c r="C391" i="15"/>
  <c r="E388" i="12"/>
  <c r="F388" i="12"/>
  <c r="J388" i="12"/>
  <c r="D388" i="12"/>
  <c r="H388" i="12"/>
  <c r="I388" i="12"/>
  <c r="G388" i="12"/>
  <c r="AJ388" i="12" s="1"/>
  <c r="C389" i="12"/>
  <c r="K385" i="10"/>
  <c r="O385" i="10"/>
  <c r="J386" i="10"/>
  <c r="L384" i="10"/>
  <c r="N384" i="10"/>
  <c r="M384" i="10"/>
  <c r="Q384" i="10"/>
  <c r="R384" i="10"/>
  <c r="P384" i="10"/>
  <c r="E390" i="11" l="1"/>
  <c r="F390" i="11"/>
  <c r="D390" i="11"/>
  <c r="C391" i="11"/>
  <c r="J387" i="10"/>
  <c r="K386" i="10"/>
  <c r="O386" i="10"/>
  <c r="L385" i="10"/>
  <c r="N385" i="10"/>
  <c r="M385" i="10"/>
  <c r="R385" i="10"/>
  <c r="Q385" i="10"/>
  <c r="P385" i="10"/>
  <c r="E389" i="12"/>
  <c r="D389" i="12"/>
  <c r="H389" i="12"/>
  <c r="F389" i="12"/>
  <c r="I389" i="12"/>
  <c r="J389" i="12"/>
  <c r="C390" i="12"/>
  <c r="G389" i="12"/>
  <c r="AJ389" i="12" s="1"/>
  <c r="E391" i="15"/>
  <c r="J391" i="15"/>
  <c r="I391" i="15"/>
  <c r="D391" i="15"/>
  <c r="H391" i="15"/>
  <c r="F391" i="15"/>
  <c r="G391" i="15"/>
  <c r="AJ391" i="15" s="1"/>
  <c r="C392" i="15"/>
  <c r="G390" i="11" l="1"/>
  <c r="AJ390" i="11" s="1"/>
  <c r="M386" i="10"/>
  <c r="N386" i="10"/>
  <c r="L386" i="10"/>
  <c r="J392" i="15"/>
  <c r="E392" i="15"/>
  <c r="H392" i="15"/>
  <c r="I392" i="15"/>
  <c r="D392" i="15"/>
  <c r="F392" i="15"/>
  <c r="G392" i="15"/>
  <c r="AJ392" i="15" s="1"/>
  <c r="C393" i="15"/>
  <c r="O387" i="10"/>
  <c r="K387" i="10"/>
  <c r="J388" i="10"/>
  <c r="D390" i="12"/>
  <c r="F390" i="12"/>
  <c r="J390" i="12"/>
  <c r="E390" i="12"/>
  <c r="H390" i="12"/>
  <c r="I390" i="12"/>
  <c r="G390" i="12"/>
  <c r="AJ390" i="12" s="1"/>
  <c r="C391" i="12"/>
  <c r="E391" i="11"/>
  <c r="D391" i="11"/>
  <c r="F391" i="11"/>
  <c r="C392" i="11"/>
  <c r="R386" i="10"/>
  <c r="Q386" i="10"/>
  <c r="P386" i="10"/>
  <c r="G391" i="11" l="1"/>
  <c r="AJ391" i="11" s="1"/>
  <c r="P387" i="10"/>
  <c r="R387" i="10"/>
  <c r="Q387" i="10"/>
  <c r="D392" i="11"/>
  <c r="E392" i="11"/>
  <c r="F392" i="11"/>
  <c r="C393" i="11"/>
  <c r="H393" i="15"/>
  <c r="E393" i="15"/>
  <c r="D393" i="15"/>
  <c r="J393" i="15"/>
  <c r="I393" i="15"/>
  <c r="F393" i="15"/>
  <c r="G393" i="15"/>
  <c r="AJ393" i="15" s="1"/>
  <c r="C394" i="15"/>
  <c r="I391" i="12"/>
  <c r="H391" i="12"/>
  <c r="F391" i="12"/>
  <c r="D391" i="12"/>
  <c r="E391" i="12"/>
  <c r="J391" i="12"/>
  <c r="G391" i="12"/>
  <c r="AJ391" i="12" s="1"/>
  <c r="C392" i="12"/>
  <c r="O388" i="10"/>
  <c r="K388" i="10"/>
  <c r="M387" i="10"/>
  <c r="L387" i="10"/>
  <c r="N387" i="10"/>
  <c r="G392" i="11" l="1"/>
  <c r="AJ392" i="11" s="1"/>
  <c r="M388" i="10"/>
  <c r="N388" i="10"/>
  <c r="L388" i="10"/>
  <c r="R388" i="10"/>
  <c r="Q388" i="10"/>
  <c r="P388" i="10"/>
  <c r="H392" i="12"/>
  <c r="D392" i="12"/>
  <c r="J392" i="12"/>
  <c r="F392" i="12"/>
  <c r="E392" i="12"/>
  <c r="I392" i="12"/>
  <c r="G392" i="12"/>
  <c r="AJ392" i="12" s="1"/>
  <c r="C393" i="12"/>
  <c r="E394" i="15"/>
  <c r="F394" i="15"/>
  <c r="H394" i="15"/>
  <c r="I394" i="15"/>
  <c r="J394" i="15"/>
  <c r="D394" i="15"/>
  <c r="G394" i="15"/>
  <c r="AJ394" i="15" s="1"/>
  <c r="C395" i="15"/>
  <c r="E393" i="11"/>
  <c r="F393" i="11"/>
  <c r="D393" i="11"/>
  <c r="C394" i="11"/>
  <c r="G393" i="11" l="1"/>
  <c r="AJ393" i="11" s="1"/>
  <c r="D394" i="11"/>
  <c r="E394" i="11"/>
  <c r="F394" i="11"/>
  <c r="C395" i="11"/>
  <c r="F395" i="15"/>
  <c r="J395" i="15"/>
  <c r="I395" i="15"/>
  <c r="E395" i="15"/>
  <c r="H395" i="15"/>
  <c r="D395" i="15"/>
  <c r="G395" i="15"/>
  <c r="AJ395" i="15" s="1"/>
  <c r="C396" i="15"/>
  <c r="E393" i="12"/>
  <c r="D393" i="12"/>
  <c r="H393" i="12"/>
  <c r="F393" i="12"/>
  <c r="J393" i="12"/>
  <c r="I393" i="12"/>
  <c r="G393" i="12"/>
  <c r="AJ393" i="12" s="1"/>
  <c r="C394" i="12"/>
  <c r="G394" i="11" l="1"/>
  <c r="AJ394" i="11" s="1"/>
  <c r="H394" i="12"/>
  <c r="F394" i="12"/>
  <c r="E394" i="12"/>
  <c r="D394" i="12"/>
  <c r="I394" i="12"/>
  <c r="J394" i="12"/>
  <c r="G394" i="12"/>
  <c r="AJ394" i="12" s="1"/>
  <c r="C395" i="12"/>
  <c r="H396" i="15"/>
  <c r="F396" i="15"/>
  <c r="I396" i="15"/>
  <c r="E396" i="15"/>
  <c r="D396" i="15"/>
  <c r="J396" i="15"/>
  <c r="G396" i="15"/>
  <c r="AJ396" i="15" s="1"/>
  <c r="C397" i="15"/>
  <c r="D395" i="11"/>
  <c r="E395" i="11"/>
  <c r="F395" i="11"/>
  <c r="C396" i="11"/>
  <c r="G395" i="11" l="1"/>
  <c r="AJ395" i="11" s="1"/>
  <c r="F396" i="11"/>
  <c r="E396" i="11"/>
  <c r="D396" i="11"/>
  <c r="C397" i="11"/>
  <c r="D397" i="15"/>
  <c r="J397" i="15"/>
  <c r="I397" i="15"/>
  <c r="F397" i="15"/>
  <c r="H397" i="15"/>
  <c r="E397" i="15"/>
  <c r="G397" i="15"/>
  <c r="AJ397" i="15" s="1"/>
  <c r="C398" i="15"/>
  <c r="H395" i="12"/>
  <c r="E395" i="12"/>
  <c r="F395" i="12"/>
  <c r="D395" i="12"/>
  <c r="J395" i="12"/>
  <c r="I395" i="12"/>
  <c r="G395" i="12"/>
  <c r="AJ395" i="12" s="1"/>
  <c r="C396" i="12"/>
  <c r="G396" i="11" l="1"/>
  <c r="AJ396" i="11" s="1"/>
  <c r="J396" i="12"/>
  <c r="F396" i="12"/>
  <c r="I396" i="12"/>
  <c r="H396" i="12"/>
  <c r="E396" i="12"/>
  <c r="D396" i="12"/>
  <c r="G396" i="12"/>
  <c r="AJ396" i="12" s="1"/>
  <c r="C397" i="12"/>
  <c r="I398" i="15"/>
  <c r="F398" i="15"/>
  <c r="E398" i="15"/>
  <c r="H398" i="15"/>
  <c r="D398" i="15"/>
  <c r="J398" i="15"/>
  <c r="G398" i="15"/>
  <c r="AJ398" i="15" s="1"/>
  <c r="C399" i="15"/>
  <c r="E397" i="11"/>
  <c r="D397" i="11"/>
  <c r="F397" i="11"/>
  <c r="C398" i="11"/>
  <c r="G397" i="11" l="1"/>
  <c r="AJ397" i="11" s="1"/>
  <c r="D398" i="11"/>
  <c r="G398" i="11" s="1"/>
  <c r="AJ398" i="11" s="1"/>
  <c r="E398" i="11"/>
  <c r="F398" i="11"/>
  <c r="C399" i="11"/>
  <c r="D399" i="15"/>
  <c r="F399" i="15"/>
  <c r="I399" i="15"/>
  <c r="J399" i="15"/>
  <c r="H399" i="15"/>
  <c r="E399" i="15"/>
  <c r="G399" i="15"/>
  <c r="AJ399" i="15" s="1"/>
  <c r="C400" i="15"/>
  <c r="E397" i="12"/>
  <c r="H397" i="12"/>
  <c r="D397" i="12"/>
  <c r="J397" i="12"/>
  <c r="I397" i="12"/>
  <c r="F397" i="12"/>
  <c r="G397" i="12"/>
  <c r="AJ397" i="12" s="1"/>
  <c r="C398" i="12"/>
  <c r="F399" i="11" l="1"/>
  <c r="E399" i="11"/>
  <c r="D399" i="11"/>
  <c r="G399" i="11" s="1"/>
  <c r="AJ399" i="11" s="1"/>
  <c r="C400" i="11"/>
  <c r="D398" i="12"/>
  <c r="E398" i="12"/>
  <c r="J398" i="12"/>
  <c r="H398" i="12"/>
  <c r="F398" i="12"/>
  <c r="I398" i="12"/>
  <c r="G398" i="12"/>
  <c r="AJ398" i="12" s="1"/>
  <c r="C399" i="12"/>
  <c r="I400" i="15"/>
  <c r="E400" i="15"/>
  <c r="J400" i="15"/>
  <c r="F400" i="15"/>
  <c r="D400" i="15"/>
  <c r="H400" i="15"/>
  <c r="C401" i="15"/>
  <c r="G400" i="15"/>
  <c r="AJ400" i="15" s="1"/>
  <c r="H399" i="12" l="1"/>
  <c r="I399" i="12"/>
  <c r="J399" i="12"/>
  <c r="E399" i="12"/>
  <c r="D399" i="12"/>
  <c r="F399" i="12"/>
  <c r="G399" i="12"/>
  <c r="AJ399" i="12" s="1"/>
  <c r="C400" i="12"/>
  <c r="F400" i="11"/>
  <c r="D400" i="11"/>
  <c r="E400" i="11"/>
  <c r="C401" i="11"/>
  <c r="I401" i="15"/>
  <c r="F401" i="15"/>
  <c r="E401" i="15"/>
  <c r="J401" i="15"/>
  <c r="H401" i="15"/>
  <c r="D401" i="15"/>
  <c r="G401" i="15"/>
  <c r="AJ401" i="15" s="1"/>
  <c r="C402" i="15"/>
  <c r="G400" i="11" l="1"/>
  <c r="AJ400" i="11" s="1"/>
  <c r="E401" i="11"/>
  <c r="D401" i="11"/>
  <c r="F401" i="11"/>
  <c r="C402" i="11"/>
  <c r="H400" i="12"/>
  <c r="F400" i="12"/>
  <c r="J400" i="12"/>
  <c r="I400" i="12"/>
  <c r="D400" i="12"/>
  <c r="E400" i="12"/>
  <c r="G400" i="12"/>
  <c r="AJ400" i="12" s="1"/>
  <c r="C401" i="12"/>
  <c r="D402" i="15"/>
  <c r="F402" i="15"/>
  <c r="I402" i="15"/>
  <c r="E402" i="15"/>
  <c r="J402" i="15"/>
  <c r="H402" i="15"/>
  <c r="G402" i="15"/>
  <c r="AJ402" i="15" s="1"/>
  <c r="C403" i="15"/>
  <c r="G401" i="11" l="1"/>
  <c r="AJ401" i="11" s="1"/>
  <c r="D403" i="15"/>
  <c r="H403" i="15"/>
  <c r="J403" i="15"/>
  <c r="F403" i="15"/>
  <c r="E403" i="15"/>
  <c r="I403" i="15"/>
  <c r="G403" i="15"/>
  <c r="AJ403" i="15" s="1"/>
  <c r="C404" i="15"/>
  <c r="F401" i="12"/>
  <c r="J401" i="12"/>
  <c r="D401" i="12"/>
  <c r="E401" i="12"/>
  <c r="H401" i="12"/>
  <c r="I401" i="12"/>
  <c r="G401" i="12"/>
  <c r="AJ401" i="12" s="1"/>
  <c r="C402" i="12"/>
  <c r="D402" i="11"/>
  <c r="F402" i="11"/>
  <c r="E402" i="11"/>
  <c r="C403" i="11"/>
  <c r="G402" i="11" l="1"/>
  <c r="AJ402" i="11" s="1"/>
  <c r="H402" i="12"/>
  <c r="I402" i="12"/>
  <c r="F402" i="12"/>
  <c r="D402" i="12"/>
  <c r="E402" i="12"/>
  <c r="J402" i="12"/>
  <c r="C403" i="12"/>
  <c r="G402" i="12"/>
  <c r="AJ402" i="12" s="1"/>
  <c r="E404" i="15"/>
  <c r="F404" i="15"/>
  <c r="J404" i="15"/>
  <c r="I404" i="15"/>
  <c r="D404" i="15"/>
  <c r="H404" i="15"/>
  <c r="G404" i="15"/>
  <c r="AJ404" i="15" s="1"/>
  <c r="C405" i="15"/>
  <c r="F403" i="11"/>
  <c r="E403" i="11"/>
  <c r="D403" i="11"/>
  <c r="C404" i="11"/>
  <c r="G403" i="11" l="1"/>
  <c r="AJ403" i="11" s="1"/>
  <c r="D403" i="12"/>
  <c r="E403" i="12"/>
  <c r="H403" i="12"/>
  <c r="I403" i="12"/>
  <c r="F403" i="12"/>
  <c r="J403" i="12"/>
  <c r="G403" i="12"/>
  <c r="AJ403" i="12" s="1"/>
  <c r="C404" i="12"/>
  <c r="D405" i="15"/>
  <c r="E405" i="15"/>
  <c r="I405" i="15"/>
  <c r="H405" i="15"/>
  <c r="J405" i="15"/>
  <c r="F405" i="15"/>
  <c r="G405" i="15"/>
  <c r="AJ405" i="15" s="1"/>
  <c r="C406" i="15"/>
  <c r="D404" i="11"/>
  <c r="E404" i="11"/>
  <c r="F404" i="11"/>
  <c r="C405" i="11"/>
  <c r="G404" i="11" l="1"/>
  <c r="AJ404" i="11" s="1"/>
  <c r="E405" i="11"/>
  <c r="F405" i="11"/>
  <c r="D405" i="11"/>
  <c r="C406" i="11"/>
  <c r="E406" i="15"/>
  <c r="F406" i="15"/>
  <c r="H406" i="15"/>
  <c r="D406" i="15"/>
  <c r="I406" i="15"/>
  <c r="J406" i="15"/>
  <c r="G406" i="15"/>
  <c r="AJ406" i="15" s="1"/>
  <c r="C407" i="15"/>
  <c r="F404" i="12"/>
  <c r="D404" i="12"/>
  <c r="I404" i="12"/>
  <c r="H404" i="12"/>
  <c r="E404" i="12"/>
  <c r="J404" i="12"/>
  <c r="G404" i="12"/>
  <c r="AJ404" i="12" s="1"/>
  <c r="C405" i="12"/>
  <c r="G405" i="11" l="1"/>
  <c r="AJ405" i="11" s="1"/>
  <c r="F406" i="11"/>
  <c r="D406" i="11"/>
  <c r="E406" i="11"/>
  <c r="C407" i="11"/>
  <c r="H405" i="12"/>
  <c r="E405" i="12"/>
  <c r="F405" i="12"/>
  <c r="D405" i="12"/>
  <c r="J405" i="12"/>
  <c r="I405" i="12"/>
  <c r="G405" i="12"/>
  <c r="AJ405" i="12" s="1"/>
  <c r="C406" i="12"/>
  <c r="H407" i="15"/>
  <c r="I407" i="15"/>
  <c r="F407" i="15"/>
  <c r="E407" i="15"/>
  <c r="D407" i="15"/>
  <c r="J407" i="15"/>
  <c r="G407" i="15"/>
  <c r="AJ407" i="15" s="1"/>
  <c r="C408" i="15"/>
  <c r="G406" i="11" l="1"/>
  <c r="AJ406" i="11" s="1"/>
  <c r="E408" i="15"/>
  <c r="I408" i="15"/>
  <c r="D408" i="15"/>
  <c r="J408" i="15"/>
  <c r="F408" i="15"/>
  <c r="H408" i="15"/>
  <c r="G408" i="15"/>
  <c r="AJ408" i="15" s="1"/>
  <c r="C409" i="15"/>
  <c r="F406" i="12"/>
  <c r="H406" i="12"/>
  <c r="D406" i="12"/>
  <c r="I406" i="12"/>
  <c r="E406" i="12"/>
  <c r="J406" i="12"/>
  <c r="G406" i="12"/>
  <c r="AJ406" i="12" s="1"/>
  <c r="C407" i="12"/>
  <c r="E407" i="11"/>
  <c r="F407" i="11"/>
  <c r="D407" i="11"/>
  <c r="C408" i="11"/>
  <c r="G407" i="11" l="1"/>
  <c r="AJ407" i="11" s="1"/>
  <c r="D408" i="11"/>
  <c r="F408" i="11"/>
  <c r="E408" i="11"/>
  <c r="C409" i="11"/>
  <c r="I407" i="12"/>
  <c r="F407" i="12"/>
  <c r="J407" i="12"/>
  <c r="E407" i="12"/>
  <c r="H407" i="12"/>
  <c r="D407" i="12"/>
  <c r="G407" i="12"/>
  <c r="AJ407" i="12" s="1"/>
  <c r="C408" i="12"/>
  <c r="H409" i="15"/>
  <c r="J409" i="15"/>
  <c r="E409" i="15"/>
  <c r="I409" i="15"/>
  <c r="D409" i="15"/>
  <c r="F409" i="15"/>
  <c r="C410" i="15"/>
  <c r="G409" i="15"/>
  <c r="AJ409" i="15" s="1"/>
  <c r="G408" i="11" l="1"/>
  <c r="AJ408" i="11" s="1"/>
  <c r="E408" i="12"/>
  <c r="D408" i="12"/>
  <c r="H408" i="12"/>
  <c r="J408" i="12"/>
  <c r="I408" i="12"/>
  <c r="F408" i="12"/>
  <c r="G408" i="12"/>
  <c r="AJ408" i="12" s="1"/>
  <c r="C409" i="12"/>
  <c r="I410" i="15"/>
  <c r="H410" i="15"/>
  <c r="J410" i="15"/>
  <c r="D410" i="15"/>
  <c r="F410" i="15"/>
  <c r="E410" i="15"/>
  <c r="G410" i="15"/>
  <c r="AJ410" i="15" s="1"/>
  <c r="C411" i="15"/>
  <c r="D409" i="11"/>
  <c r="F409" i="11"/>
  <c r="E409" i="11"/>
  <c r="C410" i="11"/>
  <c r="G409" i="11" l="1"/>
  <c r="AJ409" i="11" s="1"/>
  <c r="F411" i="15"/>
  <c r="J411" i="15"/>
  <c r="I411" i="15"/>
  <c r="D411" i="15"/>
  <c r="H411" i="15"/>
  <c r="E411" i="15"/>
  <c r="G411" i="15"/>
  <c r="AJ411" i="15" s="1"/>
  <c r="C412" i="15"/>
  <c r="H409" i="12"/>
  <c r="E409" i="12"/>
  <c r="J409" i="12"/>
  <c r="I409" i="12"/>
  <c r="D409" i="12"/>
  <c r="F409" i="12"/>
  <c r="G409" i="12"/>
  <c r="AJ409" i="12" s="1"/>
  <c r="C410" i="12"/>
  <c r="F410" i="11"/>
  <c r="D410" i="11"/>
  <c r="E410" i="11"/>
  <c r="C411" i="11"/>
  <c r="G410" i="11" l="1"/>
  <c r="AJ410" i="11" s="1"/>
  <c r="F410" i="12"/>
  <c r="D410" i="12"/>
  <c r="I410" i="12"/>
  <c r="E410" i="12"/>
  <c r="J410" i="12"/>
  <c r="H410" i="12"/>
  <c r="G410" i="12"/>
  <c r="AJ410" i="12" s="1"/>
  <c r="C411" i="12"/>
  <c r="F412" i="15"/>
  <c r="H412" i="15"/>
  <c r="I412" i="15"/>
  <c r="D412" i="15"/>
  <c r="J412" i="15"/>
  <c r="E412" i="15"/>
  <c r="G412" i="15"/>
  <c r="AJ412" i="15" s="1"/>
  <c r="C413" i="15"/>
  <c r="D411" i="11"/>
  <c r="F411" i="11"/>
  <c r="E411" i="11"/>
  <c r="C412" i="11"/>
  <c r="G411" i="11" l="1"/>
  <c r="AJ411" i="11" s="1"/>
  <c r="E413" i="15"/>
  <c r="D413" i="15"/>
  <c r="J413" i="15"/>
  <c r="H413" i="15"/>
  <c r="F413" i="15"/>
  <c r="I413" i="15"/>
  <c r="G413" i="15"/>
  <c r="AJ413" i="15" s="1"/>
  <c r="C414" i="15"/>
  <c r="D411" i="12"/>
  <c r="H411" i="12"/>
  <c r="I411" i="12"/>
  <c r="E411" i="12"/>
  <c r="J411" i="12"/>
  <c r="F411" i="12"/>
  <c r="G411" i="12"/>
  <c r="AJ411" i="12" s="1"/>
  <c r="C412" i="12"/>
  <c r="D412" i="11"/>
  <c r="F412" i="11"/>
  <c r="E412" i="11"/>
  <c r="C413" i="11"/>
  <c r="G412" i="11" l="1"/>
  <c r="AJ412" i="11" s="1"/>
  <c r="H412" i="12"/>
  <c r="F412" i="12"/>
  <c r="E412" i="12"/>
  <c r="D412" i="12"/>
  <c r="I412" i="12"/>
  <c r="J412" i="12"/>
  <c r="G412" i="12"/>
  <c r="AJ412" i="12" s="1"/>
  <c r="C413" i="12"/>
  <c r="F414" i="15"/>
  <c r="D414" i="15"/>
  <c r="H414" i="15"/>
  <c r="J414" i="15"/>
  <c r="I414" i="15"/>
  <c r="E414" i="15"/>
  <c r="G414" i="15"/>
  <c r="AJ414" i="15" s="1"/>
  <c r="C415" i="15"/>
  <c r="F413" i="11"/>
  <c r="D413" i="11"/>
  <c r="E413" i="11"/>
  <c r="C414" i="11"/>
  <c r="G413" i="11" l="1"/>
  <c r="AJ413" i="11" s="1"/>
  <c r="I415" i="15"/>
  <c r="D415" i="15"/>
  <c r="H415" i="15"/>
  <c r="E415" i="15"/>
  <c r="J415" i="15"/>
  <c r="F415" i="15"/>
  <c r="G415" i="15"/>
  <c r="AJ415" i="15" s="1"/>
  <c r="C416" i="15"/>
  <c r="E413" i="12"/>
  <c r="F413" i="12"/>
  <c r="I413" i="12"/>
  <c r="H413" i="12"/>
  <c r="D413" i="12"/>
  <c r="J413" i="12"/>
  <c r="G413" i="12"/>
  <c r="AJ413" i="12" s="1"/>
  <c r="C414" i="12"/>
  <c r="F414" i="11"/>
  <c r="E414" i="11"/>
  <c r="D414" i="11"/>
  <c r="C415" i="11"/>
  <c r="G414" i="11" l="1"/>
  <c r="AJ414" i="11" s="1"/>
  <c r="E414" i="12"/>
  <c r="I414" i="12"/>
  <c r="J414" i="12"/>
  <c r="F414" i="12"/>
  <c r="D414" i="12"/>
  <c r="H414" i="12"/>
  <c r="G414" i="12"/>
  <c r="AJ414" i="12" s="1"/>
  <c r="C415" i="12"/>
  <c r="F416" i="15"/>
  <c r="D416" i="15"/>
  <c r="E416" i="15"/>
  <c r="I416" i="15"/>
  <c r="J416" i="15"/>
  <c r="H416" i="15"/>
  <c r="C417" i="15"/>
  <c r="G416" i="15"/>
  <c r="AJ416" i="15" s="1"/>
  <c r="D415" i="11"/>
  <c r="F415" i="11"/>
  <c r="E415" i="11"/>
  <c r="C416" i="11"/>
  <c r="G415" i="11" l="1"/>
  <c r="AJ415" i="11" s="1"/>
  <c r="F415" i="12"/>
  <c r="I415" i="12"/>
  <c r="H415" i="12"/>
  <c r="J415" i="12"/>
  <c r="E415" i="12"/>
  <c r="D415" i="12"/>
  <c r="G415" i="12"/>
  <c r="AJ415" i="12" s="1"/>
  <c r="C416" i="12"/>
  <c r="D417" i="15"/>
  <c r="I417" i="15"/>
  <c r="E417" i="15"/>
  <c r="F417" i="15"/>
  <c r="H417" i="15"/>
  <c r="J417" i="15"/>
  <c r="G417" i="15"/>
  <c r="AJ417" i="15" s="1"/>
  <c r="C418" i="15"/>
  <c r="E416" i="11"/>
  <c r="F416" i="11"/>
  <c r="D416" i="11"/>
  <c r="C417" i="11"/>
  <c r="G416" i="11" l="1"/>
  <c r="AJ416" i="11" s="1"/>
  <c r="H418" i="15"/>
  <c r="E418" i="15"/>
  <c r="D418" i="15"/>
  <c r="I418" i="15"/>
  <c r="J418" i="15"/>
  <c r="F418" i="15"/>
  <c r="G418" i="15"/>
  <c r="AJ418" i="15" s="1"/>
  <c r="C419" i="15"/>
  <c r="J416" i="12"/>
  <c r="I416" i="12"/>
  <c r="E416" i="12"/>
  <c r="D416" i="12"/>
  <c r="H416" i="12"/>
  <c r="F416" i="12"/>
  <c r="G416" i="12"/>
  <c r="AJ416" i="12" s="1"/>
  <c r="C417" i="12"/>
  <c r="E417" i="11"/>
  <c r="F417" i="11"/>
  <c r="D417" i="11"/>
  <c r="C418" i="11"/>
  <c r="G417" i="11" l="1"/>
  <c r="AJ417" i="11" s="1"/>
  <c r="E417" i="12"/>
  <c r="H417" i="12"/>
  <c r="D417" i="12"/>
  <c r="J417" i="12"/>
  <c r="F417" i="12"/>
  <c r="I417" i="12"/>
  <c r="G417" i="12"/>
  <c r="AJ417" i="12" s="1"/>
  <c r="C418" i="12"/>
  <c r="D419" i="15"/>
  <c r="E419" i="15"/>
  <c r="J419" i="15"/>
  <c r="I419" i="15"/>
  <c r="H419" i="15"/>
  <c r="F419" i="15"/>
  <c r="G419" i="15"/>
  <c r="AJ419" i="15" s="1"/>
  <c r="C420" i="15"/>
  <c r="E418" i="11"/>
  <c r="F418" i="11"/>
  <c r="D418" i="11"/>
  <c r="C419" i="11"/>
  <c r="G418" i="11" l="1"/>
  <c r="AJ418" i="11" s="1"/>
  <c r="F420" i="15"/>
  <c r="D420" i="15"/>
  <c r="J420" i="15"/>
  <c r="H420" i="15"/>
  <c r="E420" i="15"/>
  <c r="I420" i="15"/>
  <c r="G420" i="15"/>
  <c r="AJ420" i="15" s="1"/>
  <c r="C421" i="15"/>
  <c r="J418" i="12"/>
  <c r="H418" i="12"/>
  <c r="F418" i="12"/>
  <c r="E418" i="12"/>
  <c r="I418" i="12"/>
  <c r="D418" i="12"/>
  <c r="G418" i="12"/>
  <c r="AJ418" i="12" s="1"/>
  <c r="C419" i="12"/>
  <c r="E419" i="11"/>
  <c r="F419" i="11"/>
  <c r="D419" i="11"/>
  <c r="C420" i="11"/>
  <c r="G419" i="11" l="1"/>
  <c r="AJ419" i="11" s="1"/>
  <c r="J419" i="12"/>
  <c r="I419" i="12"/>
  <c r="F419" i="12"/>
  <c r="H419" i="12"/>
  <c r="D419" i="12"/>
  <c r="E419" i="12"/>
  <c r="G419" i="12"/>
  <c r="AJ419" i="12" s="1"/>
  <c r="C420" i="12"/>
  <c r="D421" i="15"/>
  <c r="H421" i="15"/>
  <c r="J421" i="15"/>
  <c r="F421" i="15"/>
  <c r="E421" i="15"/>
  <c r="I421" i="15"/>
  <c r="G421" i="15"/>
  <c r="AJ421" i="15" s="1"/>
  <c r="C422" i="15"/>
  <c r="E420" i="11"/>
  <c r="D420" i="11"/>
  <c r="F420" i="11"/>
  <c r="C421" i="11"/>
  <c r="G420" i="11" l="1"/>
  <c r="AJ420" i="11" s="1"/>
  <c r="F422" i="15"/>
  <c r="I422" i="15"/>
  <c r="H422" i="15"/>
  <c r="D422" i="15"/>
  <c r="J422" i="15"/>
  <c r="E422" i="15"/>
  <c r="G422" i="15"/>
  <c r="AJ422" i="15" s="1"/>
  <c r="C423" i="15"/>
  <c r="J420" i="12"/>
  <c r="I420" i="12"/>
  <c r="H420" i="12"/>
  <c r="E420" i="12"/>
  <c r="F420" i="12"/>
  <c r="D420" i="12"/>
  <c r="G420" i="12"/>
  <c r="AJ420" i="12" s="1"/>
  <c r="C421" i="12"/>
  <c r="F421" i="11"/>
  <c r="E421" i="11"/>
  <c r="D421" i="11"/>
  <c r="C422" i="11"/>
  <c r="G421" i="11" l="1"/>
  <c r="AJ421" i="11" s="1"/>
  <c r="F421" i="12"/>
  <c r="I421" i="12"/>
  <c r="J421" i="12"/>
  <c r="H421" i="12"/>
  <c r="E421" i="12"/>
  <c r="D421" i="12"/>
  <c r="G421" i="12"/>
  <c r="AJ421" i="12" s="1"/>
  <c r="C422" i="12"/>
  <c r="E423" i="15"/>
  <c r="H423" i="15"/>
  <c r="F423" i="15"/>
  <c r="I423" i="15"/>
  <c r="D423" i="15"/>
  <c r="J423" i="15"/>
  <c r="C424" i="15"/>
  <c r="G423" i="15"/>
  <c r="AJ423" i="15" s="1"/>
  <c r="D422" i="11"/>
  <c r="F422" i="11"/>
  <c r="E422" i="11"/>
  <c r="C423" i="11"/>
  <c r="G422" i="11" l="1"/>
  <c r="AJ422" i="11" s="1"/>
  <c r="D423" i="11"/>
  <c r="E423" i="11"/>
  <c r="F423" i="11"/>
  <c r="C424" i="11"/>
  <c r="E422" i="12"/>
  <c r="F422" i="12"/>
  <c r="D422" i="12"/>
  <c r="J422" i="12"/>
  <c r="I422" i="12"/>
  <c r="H422" i="12"/>
  <c r="G422" i="12"/>
  <c r="AJ422" i="12" s="1"/>
  <c r="C423" i="12"/>
  <c r="I424" i="15"/>
  <c r="E424" i="15"/>
  <c r="D424" i="15"/>
  <c r="H424" i="15"/>
  <c r="F424" i="15"/>
  <c r="J424" i="15"/>
  <c r="G424" i="15"/>
  <c r="AJ424" i="15" s="1"/>
  <c r="C425" i="15"/>
  <c r="G423" i="11" l="1"/>
  <c r="AJ423" i="11" s="1"/>
  <c r="F425" i="15"/>
  <c r="I425" i="15"/>
  <c r="H425" i="15"/>
  <c r="E425" i="15"/>
  <c r="J425" i="15"/>
  <c r="D425" i="15"/>
  <c r="G425" i="15"/>
  <c r="AJ425" i="15" s="1"/>
  <c r="C426" i="15"/>
  <c r="F423" i="12"/>
  <c r="J423" i="12"/>
  <c r="E423" i="12"/>
  <c r="I423" i="12"/>
  <c r="H423" i="12"/>
  <c r="D423" i="12"/>
  <c r="G423" i="12"/>
  <c r="AJ423" i="12" s="1"/>
  <c r="C424" i="12"/>
  <c r="F424" i="11"/>
  <c r="D424" i="11"/>
  <c r="E424" i="11"/>
  <c r="C425" i="11"/>
  <c r="G424" i="11" l="1"/>
  <c r="AJ424" i="11" s="1"/>
  <c r="E425" i="11"/>
  <c r="D425" i="11"/>
  <c r="F425" i="11"/>
  <c r="C426" i="11"/>
  <c r="I424" i="12"/>
  <c r="J424" i="12"/>
  <c r="H424" i="12"/>
  <c r="D424" i="12"/>
  <c r="F424" i="12"/>
  <c r="E424" i="12"/>
  <c r="G424" i="12"/>
  <c r="AJ424" i="12" s="1"/>
  <c r="C425" i="12"/>
  <c r="D426" i="15"/>
  <c r="I426" i="15"/>
  <c r="J426" i="15"/>
  <c r="F426" i="15"/>
  <c r="E426" i="15"/>
  <c r="H426" i="15"/>
  <c r="G426" i="15"/>
  <c r="AJ426" i="15" s="1"/>
  <c r="C427" i="15"/>
  <c r="G425" i="11" l="1"/>
  <c r="AJ425" i="11" s="1"/>
  <c r="D427" i="15"/>
  <c r="J427" i="15"/>
  <c r="H427" i="15"/>
  <c r="I427" i="15"/>
  <c r="E427" i="15"/>
  <c r="F427" i="15"/>
  <c r="G427" i="15"/>
  <c r="AJ427" i="15" s="1"/>
  <c r="C428" i="15"/>
  <c r="F425" i="12"/>
  <c r="D425" i="12"/>
  <c r="J425" i="12"/>
  <c r="I425" i="12"/>
  <c r="E425" i="12"/>
  <c r="H425" i="12"/>
  <c r="G425" i="12"/>
  <c r="AJ425" i="12" s="1"/>
  <c r="C426" i="12"/>
  <c r="D426" i="11"/>
  <c r="E426" i="11"/>
  <c r="F426" i="11"/>
  <c r="C427" i="11"/>
  <c r="G426" i="11" l="1"/>
  <c r="AJ426" i="11" s="1"/>
  <c r="J426" i="12"/>
  <c r="H426" i="12"/>
  <c r="F426" i="12"/>
  <c r="E426" i="12"/>
  <c r="I426" i="12"/>
  <c r="D426" i="12"/>
  <c r="C427" i="12"/>
  <c r="G426" i="12"/>
  <c r="AJ426" i="12" s="1"/>
  <c r="E428" i="15"/>
  <c r="J428" i="15"/>
  <c r="F428" i="15"/>
  <c r="D428" i="15"/>
  <c r="H428" i="15"/>
  <c r="I428" i="15"/>
  <c r="G428" i="15"/>
  <c r="AJ428" i="15" s="1"/>
  <c r="C429" i="15"/>
  <c r="F427" i="11"/>
  <c r="D427" i="11"/>
  <c r="E427" i="11"/>
  <c r="C428" i="11"/>
  <c r="G427" i="11" l="1"/>
  <c r="AJ427" i="11" s="1"/>
  <c r="H429" i="15"/>
  <c r="J429" i="15"/>
  <c r="F429" i="15"/>
  <c r="D429" i="15"/>
  <c r="E429" i="15"/>
  <c r="I429" i="15"/>
  <c r="G429" i="15"/>
  <c r="AJ429" i="15" s="1"/>
  <c r="C430" i="15"/>
  <c r="F427" i="12"/>
  <c r="E427" i="12"/>
  <c r="H427" i="12"/>
  <c r="J427" i="12"/>
  <c r="D427" i="12"/>
  <c r="I427" i="12"/>
  <c r="G427" i="12"/>
  <c r="AJ427" i="12" s="1"/>
  <c r="C428" i="12"/>
  <c r="E428" i="11"/>
  <c r="D428" i="11"/>
  <c r="F428" i="11"/>
  <c r="C429" i="11"/>
  <c r="G428" i="11" l="1"/>
  <c r="AJ428" i="11" s="1"/>
  <c r="D429" i="11"/>
  <c r="F429" i="11"/>
  <c r="E429" i="11"/>
  <c r="C430" i="11"/>
  <c r="I428" i="12"/>
  <c r="E428" i="12"/>
  <c r="H428" i="12"/>
  <c r="F428" i="12"/>
  <c r="J428" i="12"/>
  <c r="D428" i="12"/>
  <c r="G428" i="12"/>
  <c r="AJ428" i="12" s="1"/>
  <c r="C429" i="12"/>
  <c r="D430" i="15"/>
  <c r="H430" i="15"/>
  <c r="F430" i="15"/>
  <c r="I430" i="15"/>
  <c r="E430" i="15"/>
  <c r="J430" i="15"/>
  <c r="G430" i="15"/>
  <c r="AJ430" i="15" s="1"/>
  <c r="C431" i="15"/>
  <c r="G429" i="11" l="1"/>
  <c r="AJ429" i="11" s="1"/>
  <c r="F431" i="15"/>
  <c r="J431" i="15"/>
  <c r="D431" i="15"/>
  <c r="E431" i="15"/>
  <c r="I431" i="15"/>
  <c r="H431" i="15"/>
  <c r="G431" i="15"/>
  <c r="AJ431" i="15" s="1"/>
  <c r="C432" i="15"/>
  <c r="F429" i="12"/>
  <c r="J429" i="12"/>
  <c r="I429" i="12"/>
  <c r="E429" i="12"/>
  <c r="D429" i="12"/>
  <c r="H429" i="12"/>
  <c r="C430" i="12"/>
  <c r="G429" i="12"/>
  <c r="AJ429" i="12" s="1"/>
  <c r="E430" i="11"/>
  <c r="D430" i="11"/>
  <c r="F430" i="11"/>
  <c r="C431" i="11"/>
  <c r="G430" i="11" l="1"/>
  <c r="AJ430" i="11" s="1"/>
  <c r="E431" i="11"/>
  <c r="F431" i="11"/>
  <c r="D431" i="11"/>
  <c r="C432" i="11"/>
  <c r="D432" i="15"/>
  <c r="J432" i="15"/>
  <c r="E432" i="15"/>
  <c r="I432" i="15"/>
  <c r="H432" i="15"/>
  <c r="F432" i="15"/>
  <c r="G432" i="15"/>
  <c r="AJ432" i="15" s="1"/>
  <c r="C433" i="15"/>
  <c r="I430" i="12"/>
  <c r="E430" i="12"/>
  <c r="D430" i="12"/>
  <c r="F430" i="12"/>
  <c r="J430" i="12"/>
  <c r="H430" i="12"/>
  <c r="G430" i="12"/>
  <c r="AJ430" i="12" s="1"/>
  <c r="C431" i="12"/>
  <c r="G431" i="11" l="1"/>
  <c r="AJ431" i="11" s="1"/>
  <c r="H431" i="12"/>
  <c r="I431" i="12"/>
  <c r="E431" i="12"/>
  <c r="J431" i="12"/>
  <c r="F431" i="12"/>
  <c r="D431" i="12"/>
  <c r="G431" i="12"/>
  <c r="AJ431" i="12" s="1"/>
  <c r="C432" i="12"/>
  <c r="E433" i="15"/>
  <c r="F433" i="15"/>
  <c r="H433" i="15"/>
  <c r="I433" i="15"/>
  <c r="J433" i="15"/>
  <c r="D433" i="15"/>
  <c r="G433" i="15"/>
  <c r="AJ433" i="15" s="1"/>
  <c r="C434" i="15"/>
  <c r="F432" i="11"/>
  <c r="D432" i="11"/>
  <c r="E432" i="11"/>
  <c r="C433" i="11"/>
  <c r="G432" i="11" l="1"/>
  <c r="AJ432" i="11" s="1"/>
  <c r="D433" i="11"/>
  <c r="E433" i="11"/>
  <c r="F433" i="11"/>
  <c r="C434" i="11"/>
  <c r="D434" i="15"/>
  <c r="I434" i="15"/>
  <c r="H434" i="15"/>
  <c r="F434" i="15"/>
  <c r="E434" i="15"/>
  <c r="J434" i="15"/>
  <c r="G434" i="15"/>
  <c r="AJ434" i="15" s="1"/>
  <c r="C435" i="15"/>
  <c r="E432" i="12"/>
  <c r="H432" i="12"/>
  <c r="D432" i="12"/>
  <c r="F432" i="12"/>
  <c r="J432" i="12"/>
  <c r="I432" i="12"/>
  <c r="G432" i="12"/>
  <c r="AJ432" i="12" s="1"/>
  <c r="C433" i="12"/>
  <c r="G433" i="11" l="1"/>
  <c r="AJ433" i="11" s="1"/>
  <c r="F434" i="11"/>
  <c r="E434" i="11"/>
  <c r="D434" i="11"/>
  <c r="C435" i="11"/>
  <c r="D433" i="12"/>
  <c r="H433" i="12"/>
  <c r="F433" i="12"/>
  <c r="I433" i="12"/>
  <c r="E433" i="12"/>
  <c r="J433" i="12"/>
  <c r="G433" i="12"/>
  <c r="AJ433" i="12" s="1"/>
  <c r="C434" i="12"/>
  <c r="I435" i="15"/>
  <c r="J435" i="15"/>
  <c r="D435" i="15"/>
  <c r="H435" i="15"/>
  <c r="E435" i="15"/>
  <c r="F435" i="15"/>
  <c r="G435" i="15"/>
  <c r="AJ435" i="15" s="1"/>
  <c r="C436" i="15"/>
  <c r="G434" i="11" l="1"/>
  <c r="AJ434" i="11" s="1"/>
  <c r="E436" i="15"/>
  <c r="J436" i="15"/>
  <c r="H436" i="15"/>
  <c r="F436" i="15"/>
  <c r="D436" i="15"/>
  <c r="I436" i="15"/>
  <c r="G436" i="15"/>
  <c r="AJ436" i="15" s="1"/>
  <c r="C437" i="15"/>
  <c r="I434" i="12"/>
  <c r="D434" i="12"/>
  <c r="J434" i="12"/>
  <c r="E434" i="12"/>
  <c r="H434" i="12"/>
  <c r="F434" i="12"/>
  <c r="G434" i="12"/>
  <c r="AJ434" i="12" s="1"/>
  <c r="C435" i="12"/>
  <c r="F435" i="11"/>
  <c r="D435" i="11"/>
  <c r="E435" i="11"/>
  <c r="C436" i="11"/>
  <c r="G435" i="11" l="1"/>
  <c r="AJ435" i="11" s="1"/>
  <c r="F435" i="12"/>
  <c r="H435" i="12"/>
  <c r="J435" i="12"/>
  <c r="E435" i="12"/>
  <c r="D435" i="12"/>
  <c r="I435" i="12"/>
  <c r="G435" i="12"/>
  <c r="AJ435" i="12" s="1"/>
  <c r="C436" i="12"/>
  <c r="D437" i="15"/>
  <c r="J437" i="15"/>
  <c r="H437" i="15"/>
  <c r="F437" i="15"/>
  <c r="I437" i="15"/>
  <c r="E437" i="15"/>
  <c r="G437" i="15"/>
  <c r="AJ437" i="15" s="1"/>
  <c r="C438" i="15"/>
  <c r="E436" i="11"/>
  <c r="F436" i="11"/>
  <c r="D436" i="11"/>
  <c r="C437" i="11"/>
  <c r="G436" i="11" l="1"/>
  <c r="AJ436" i="11" s="1"/>
  <c r="F437" i="11"/>
  <c r="D437" i="11"/>
  <c r="E437" i="11"/>
  <c r="C438" i="11"/>
  <c r="F438" i="15"/>
  <c r="I438" i="15"/>
  <c r="E438" i="15"/>
  <c r="D438" i="15"/>
  <c r="J438" i="15"/>
  <c r="H438" i="15"/>
  <c r="G438" i="15"/>
  <c r="AJ438" i="15" s="1"/>
  <c r="C439" i="15"/>
  <c r="D436" i="12"/>
  <c r="E436" i="12"/>
  <c r="I436" i="12"/>
  <c r="J436" i="12"/>
  <c r="F436" i="12"/>
  <c r="H436" i="12"/>
  <c r="G436" i="12"/>
  <c r="AJ436" i="12" s="1"/>
  <c r="C437" i="12"/>
  <c r="G437" i="11" l="1"/>
  <c r="AJ437" i="11" s="1"/>
  <c r="D437" i="12"/>
  <c r="J437" i="12"/>
  <c r="I437" i="12"/>
  <c r="E437" i="12"/>
  <c r="H437" i="12"/>
  <c r="F437" i="12"/>
  <c r="G437" i="12"/>
  <c r="AJ437" i="12" s="1"/>
  <c r="C438" i="12"/>
  <c r="E439" i="15"/>
  <c r="I439" i="15"/>
  <c r="D439" i="15"/>
  <c r="J439" i="15"/>
  <c r="F439" i="15"/>
  <c r="H439" i="15"/>
  <c r="G439" i="15"/>
  <c r="AJ439" i="15" s="1"/>
  <c r="C440" i="15"/>
  <c r="D438" i="11"/>
  <c r="F438" i="11"/>
  <c r="E438" i="11"/>
  <c r="C439" i="11"/>
  <c r="G438" i="11" l="1"/>
  <c r="AJ438" i="11" s="1"/>
  <c r="I440" i="15"/>
  <c r="F440" i="15"/>
  <c r="H440" i="15"/>
  <c r="E440" i="15"/>
  <c r="D440" i="15"/>
  <c r="J440" i="15"/>
  <c r="G440" i="15"/>
  <c r="AJ440" i="15" s="1"/>
  <c r="C441" i="15"/>
  <c r="J438" i="12"/>
  <c r="I438" i="12"/>
  <c r="D438" i="12"/>
  <c r="E438" i="12"/>
  <c r="F438" i="12"/>
  <c r="H438" i="12"/>
  <c r="G438" i="12"/>
  <c r="AJ438" i="12" s="1"/>
  <c r="C439" i="12"/>
  <c r="F439" i="11"/>
  <c r="E439" i="11"/>
  <c r="D439" i="11"/>
  <c r="C440" i="11"/>
  <c r="G439" i="11" l="1"/>
  <c r="AJ439" i="11" s="1"/>
  <c r="F439" i="12"/>
  <c r="J439" i="12"/>
  <c r="E439" i="12"/>
  <c r="I439" i="12"/>
  <c r="D439" i="12"/>
  <c r="H439" i="12"/>
  <c r="G439" i="12"/>
  <c r="AJ439" i="12" s="1"/>
  <c r="C440" i="12"/>
  <c r="J441" i="15"/>
  <c r="D441" i="15"/>
  <c r="H441" i="15"/>
  <c r="E441" i="15"/>
  <c r="I441" i="15"/>
  <c r="F441" i="15"/>
  <c r="G441" i="15"/>
  <c r="AJ441" i="15" s="1"/>
  <c r="C442" i="15"/>
  <c r="F440" i="11"/>
  <c r="E440" i="11"/>
  <c r="D440" i="11"/>
  <c r="C441" i="11"/>
  <c r="G440" i="11" l="1"/>
  <c r="AJ440" i="11" s="1"/>
  <c r="I442" i="15"/>
  <c r="D442" i="15"/>
  <c r="H442" i="15"/>
  <c r="E442" i="15"/>
  <c r="J442" i="15"/>
  <c r="F442" i="15"/>
  <c r="C443" i="15"/>
  <c r="G442" i="15"/>
  <c r="AJ442" i="15" s="1"/>
  <c r="H440" i="12"/>
  <c r="D440" i="12"/>
  <c r="F440" i="12"/>
  <c r="E440" i="12"/>
  <c r="I440" i="12"/>
  <c r="J440" i="12"/>
  <c r="G440" i="12"/>
  <c r="AJ440" i="12" s="1"/>
  <c r="C441" i="12"/>
  <c r="E441" i="11"/>
  <c r="D441" i="11"/>
  <c r="F441" i="11"/>
  <c r="C442" i="11"/>
  <c r="G441" i="11" l="1"/>
  <c r="AJ441" i="11" s="1"/>
  <c r="D441" i="12"/>
  <c r="E441" i="12"/>
  <c r="J441" i="12"/>
  <c r="I441" i="12"/>
  <c r="F441" i="12"/>
  <c r="H441" i="12"/>
  <c r="G441" i="12"/>
  <c r="AJ441" i="12" s="1"/>
  <c r="C442" i="12"/>
  <c r="J443" i="15"/>
  <c r="E443" i="15"/>
  <c r="H443" i="15"/>
  <c r="I443" i="15"/>
  <c r="D443" i="15"/>
  <c r="F443" i="15"/>
  <c r="G443" i="15"/>
  <c r="AJ443" i="15" s="1"/>
  <c r="C444" i="15"/>
  <c r="D442" i="11"/>
  <c r="E442" i="11"/>
  <c r="F442" i="11"/>
  <c r="C443" i="11"/>
  <c r="G442" i="11" l="1"/>
  <c r="AJ442" i="11" s="1"/>
  <c r="D443" i="11"/>
  <c r="E443" i="11"/>
  <c r="F443" i="11"/>
  <c r="C444" i="11"/>
  <c r="E444" i="15"/>
  <c r="F444" i="15"/>
  <c r="H444" i="15"/>
  <c r="D444" i="15"/>
  <c r="J444" i="15"/>
  <c r="I444" i="15"/>
  <c r="G444" i="15"/>
  <c r="AJ444" i="15" s="1"/>
  <c r="C445" i="15"/>
  <c r="J442" i="12"/>
  <c r="F442" i="12"/>
  <c r="H442" i="12"/>
  <c r="D442" i="12"/>
  <c r="I442" i="12"/>
  <c r="E442" i="12"/>
  <c r="G442" i="12"/>
  <c r="AJ442" i="12" s="1"/>
  <c r="C443" i="12"/>
  <c r="G443" i="11" l="1"/>
  <c r="AJ443" i="11" s="1"/>
  <c r="H443" i="12"/>
  <c r="J443" i="12"/>
  <c r="E443" i="12"/>
  <c r="I443" i="12"/>
  <c r="D443" i="12"/>
  <c r="F443" i="12"/>
  <c r="G443" i="12"/>
  <c r="AJ443" i="12" s="1"/>
  <c r="C444" i="12"/>
  <c r="F445" i="15"/>
  <c r="I445" i="15"/>
  <c r="J445" i="15"/>
  <c r="D445" i="15"/>
  <c r="E445" i="15"/>
  <c r="H445" i="15"/>
  <c r="G445" i="15"/>
  <c r="AJ445" i="15" s="1"/>
  <c r="C446" i="15"/>
  <c r="F444" i="11"/>
  <c r="D444" i="11"/>
  <c r="E444" i="11"/>
  <c r="C445" i="11"/>
  <c r="G444" i="11" l="1"/>
  <c r="AJ444" i="11" s="1"/>
  <c r="E445" i="11"/>
  <c r="D445" i="11"/>
  <c r="F445" i="11"/>
  <c r="C446" i="11"/>
  <c r="I446" i="15"/>
  <c r="E446" i="15"/>
  <c r="H446" i="15"/>
  <c r="J446" i="15"/>
  <c r="F446" i="15"/>
  <c r="D446" i="15"/>
  <c r="G446" i="15"/>
  <c r="AJ446" i="15" s="1"/>
  <c r="C447" i="15"/>
  <c r="I444" i="12"/>
  <c r="J444" i="12"/>
  <c r="F444" i="12"/>
  <c r="D444" i="12"/>
  <c r="E444" i="12"/>
  <c r="H444" i="12"/>
  <c r="G444" i="12"/>
  <c r="AJ444" i="12" s="1"/>
  <c r="C445" i="12"/>
  <c r="G445" i="11" l="1"/>
  <c r="AJ445" i="11" s="1"/>
  <c r="D445" i="12"/>
  <c r="E445" i="12"/>
  <c r="H445" i="12"/>
  <c r="J445" i="12"/>
  <c r="F445" i="12"/>
  <c r="I445" i="12"/>
  <c r="G445" i="12"/>
  <c r="AJ445" i="12" s="1"/>
  <c r="C446" i="12"/>
  <c r="I447" i="15"/>
  <c r="D447" i="15"/>
  <c r="H447" i="15"/>
  <c r="E447" i="15"/>
  <c r="F447" i="15"/>
  <c r="J447" i="15"/>
  <c r="G447" i="15"/>
  <c r="AJ447" i="15" s="1"/>
  <c r="C448" i="15"/>
  <c r="D446" i="11"/>
  <c r="F446" i="11"/>
  <c r="E446" i="11"/>
  <c r="C447" i="11"/>
  <c r="G446" i="11" l="1"/>
  <c r="AJ446" i="11" s="1"/>
  <c r="D447" i="11"/>
  <c r="E447" i="11"/>
  <c r="F447" i="11"/>
  <c r="C448" i="11"/>
  <c r="D448" i="15"/>
  <c r="J448" i="15"/>
  <c r="F448" i="15"/>
  <c r="E448" i="15"/>
  <c r="H448" i="15"/>
  <c r="I448" i="15"/>
  <c r="G448" i="15"/>
  <c r="AJ448" i="15" s="1"/>
  <c r="C449" i="15"/>
  <c r="E446" i="12"/>
  <c r="F446" i="12"/>
  <c r="J446" i="12"/>
  <c r="D446" i="12"/>
  <c r="I446" i="12"/>
  <c r="H446" i="12"/>
  <c r="G446" i="12"/>
  <c r="AJ446" i="12" s="1"/>
  <c r="C447" i="12"/>
  <c r="G447" i="11" l="1"/>
  <c r="AJ447" i="11" s="1"/>
  <c r="J447" i="12"/>
  <c r="D447" i="12"/>
  <c r="E447" i="12"/>
  <c r="H447" i="12"/>
  <c r="F447" i="12"/>
  <c r="I447" i="12"/>
  <c r="G447" i="12"/>
  <c r="AJ447" i="12" s="1"/>
  <c r="C448" i="12"/>
  <c r="I449" i="15"/>
  <c r="F449" i="15"/>
  <c r="J449" i="15"/>
  <c r="H449" i="15"/>
  <c r="D449" i="15"/>
  <c r="E449" i="15"/>
  <c r="G449" i="15"/>
  <c r="AJ449" i="15" s="1"/>
  <c r="C450" i="15"/>
  <c r="D448" i="11"/>
  <c r="F448" i="11"/>
  <c r="E448" i="11"/>
  <c r="C449" i="11"/>
  <c r="G448" i="11" l="1"/>
  <c r="AJ448" i="11" s="1"/>
  <c r="J450" i="15"/>
  <c r="F450" i="15"/>
  <c r="I450" i="15"/>
  <c r="H450" i="15"/>
  <c r="E450" i="15"/>
  <c r="D450" i="15"/>
  <c r="G450" i="15"/>
  <c r="AJ450" i="15" s="1"/>
  <c r="C451" i="15"/>
  <c r="D448" i="12"/>
  <c r="H448" i="12"/>
  <c r="I448" i="12"/>
  <c r="J448" i="12"/>
  <c r="F448" i="12"/>
  <c r="E448" i="12"/>
  <c r="G448" i="12"/>
  <c r="AJ448" i="12" s="1"/>
  <c r="C449" i="12"/>
  <c r="E449" i="11"/>
  <c r="D449" i="11"/>
  <c r="F449" i="11"/>
  <c r="C450" i="11"/>
  <c r="G449" i="11" l="1"/>
  <c r="AJ449" i="11" s="1"/>
  <c r="E450" i="11"/>
  <c r="F450" i="11"/>
  <c r="D450" i="11"/>
  <c r="C451" i="11"/>
  <c r="I449" i="12"/>
  <c r="E449" i="12"/>
  <c r="D449" i="12"/>
  <c r="H449" i="12"/>
  <c r="F449" i="12"/>
  <c r="J449" i="12"/>
  <c r="C450" i="12"/>
  <c r="G449" i="12"/>
  <c r="AJ449" i="12" s="1"/>
  <c r="F451" i="15"/>
  <c r="E451" i="15"/>
  <c r="D451" i="15"/>
  <c r="J451" i="15"/>
  <c r="H451" i="15"/>
  <c r="I451" i="15"/>
  <c r="G451" i="15"/>
  <c r="AJ451" i="15" s="1"/>
  <c r="C452" i="15"/>
  <c r="G450" i="11" l="1"/>
  <c r="AJ450" i="11" s="1"/>
  <c r="J452" i="15"/>
  <c r="H452" i="15"/>
  <c r="E452" i="15"/>
  <c r="D452" i="15"/>
  <c r="F452" i="15"/>
  <c r="I452" i="15"/>
  <c r="G452" i="15"/>
  <c r="AJ452" i="15" s="1"/>
  <c r="C453" i="15"/>
  <c r="E451" i="11"/>
  <c r="F451" i="11"/>
  <c r="D451" i="11"/>
  <c r="C452" i="11"/>
  <c r="J450" i="12"/>
  <c r="F450" i="12"/>
  <c r="H450" i="12"/>
  <c r="I450" i="12"/>
  <c r="E450" i="12"/>
  <c r="D450" i="12"/>
  <c r="G450" i="12"/>
  <c r="AJ450" i="12" s="1"/>
  <c r="C451" i="12"/>
  <c r="G451" i="11" l="1"/>
  <c r="AJ451" i="11" s="1"/>
  <c r="E451" i="12"/>
  <c r="H451" i="12"/>
  <c r="D451" i="12"/>
  <c r="F451" i="12"/>
  <c r="J451" i="12"/>
  <c r="I451" i="12"/>
  <c r="G451" i="12"/>
  <c r="AJ451" i="12" s="1"/>
  <c r="C452" i="12"/>
  <c r="D452" i="11"/>
  <c r="E452" i="11"/>
  <c r="F452" i="11"/>
  <c r="C453" i="11"/>
  <c r="D453" i="15"/>
  <c r="E453" i="15"/>
  <c r="J453" i="15"/>
  <c r="F453" i="15"/>
  <c r="H453" i="15"/>
  <c r="I453" i="15"/>
  <c r="G453" i="15"/>
  <c r="AJ453" i="15" s="1"/>
  <c r="C454" i="15"/>
  <c r="G452" i="11" l="1"/>
  <c r="AJ452" i="11" s="1"/>
  <c r="E453" i="11"/>
  <c r="F453" i="11"/>
  <c r="D453" i="11"/>
  <c r="C454" i="11"/>
  <c r="F452" i="12"/>
  <c r="I452" i="12"/>
  <c r="E452" i="12"/>
  <c r="H452" i="12"/>
  <c r="J452" i="12"/>
  <c r="D452" i="12"/>
  <c r="G452" i="12"/>
  <c r="AJ452" i="12" s="1"/>
  <c r="C453" i="12"/>
  <c r="F454" i="15"/>
  <c r="D454" i="15"/>
  <c r="J454" i="15"/>
  <c r="H454" i="15"/>
  <c r="E454" i="15"/>
  <c r="I454" i="15"/>
  <c r="G454" i="15"/>
  <c r="AJ454" i="15" s="1"/>
  <c r="C455" i="15"/>
  <c r="G453" i="11" l="1"/>
  <c r="AJ453" i="11" s="1"/>
  <c r="I455" i="15"/>
  <c r="E455" i="15"/>
  <c r="J455" i="15"/>
  <c r="D455" i="15"/>
  <c r="H455" i="15"/>
  <c r="F455" i="15"/>
  <c r="G455" i="15"/>
  <c r="AJ455" i="15" s="1"/>
  <c r="C456" i="15"/>
  <c r="H453" i="12"/>
  <c r="I453" i="12"/>
  <c r="E453" i="12"/>
  <c r="F453" i="12"/>
  <c r="J453" i="12"/>
  <c r="D453" i="12"/>
  <c r="C454" i="12"/>
  <c r="G453" i="12"/>
  <c r="AJ453" i="12" s="1"/>
  <c r="F454" i="11"/>
  <c r="E454" i="11"/>
  <c r="D454" i="11"/>
  <c r="C455" i="11"/>
  <c r="G454" i="11" l="1"/>
  <c r="AJ454" i="11" s="1"/>
  <c r="E455" i="11"/>
  <c r="D455" i="11"/>
  <c r="F455" i="11"/>
  <c r="C456" i="11"/>
  <c r="J456" i="15"/>
  <c r="F456" i="15"/>
  <c r="E456" i="15"/>
  <c r="H456" i="15"/>
  <c r="I456" i="15"/>
  <c r="D456" i="15"/>
  <c r="G456" i="15"/>
  <c r="AJ456" i="15" s="1"/>
  <c r="C457" i="15"/>
  <c r="J454" i="12"/>
  <c r="E454" i="12"/>
  <c r="H454" i="12"/>
  <c r="D454" i="12"/>
  <c r="I454" i="12"/>
  <c r="F454" i="12"/>
  <c r="G454" i="12"/>
  <c r="AJ454" i="12" s="1"/>
  <c r="C455" i="12"/>
  <c r="G455" i="11" l="1"/>
  <c r="AJ455" i="11" s="1"/>
  <c r="E456" i="11"/>
  <c r="D456" i="11"/>
  <c r="F456" i="11"/>
  <c r="C457" i="11"/>
  <c r="E455" i="12"/>
  <c r="F455" i="12"/>
  <c r="J455" i="12"/>
  <c r="I455" i="12"/>
  <c r="D455" i="12"/>
  <c r="H455" i="12"/>
  <c r="G455" i="12"/>
  <c r="AJ455" i="12" s="1"/>
  <c r="C456" i="12"/>
  <c r="J457" i="15"/>
  <c r="I457" i="15"/>
  <c r="H457" i="15"/>
  <c r="F457" i="15"/>
  <c r="E457" i="15"/>
  <c r="D457" i="15"/>
  <c r="G457" i="15"/>
  <c r="AJ457" i="15" s="1"/>
  <c r="C458" i="15"/>
  <c r="G456" i="11" l="1"/>
  <c r="AJ456" i="11" s="1"/>
  <c r="E458" i="15"/>
  <c r="D458" i="15"/>
  <c r="H458" i="15"/>
  <c r="F458" i="15"/>
  <c r="J458" i="15"/>
  <c r="I458" i="15"/>
  <c r="G458" i="15"/>
  <c r="AJ458" i="15" s="1"/>
  <c r="C459" i="15"/>
  <c r="I456" i="12"/>
  <c r="J456" i="12"/>
  <c r="H456" i="12"/>
  <c r="D456" i="12"/>
  <c r="E456" i="12"/>
  <c r="F456" i="12"/>
  <c r="G456" i="12"/>
  <c r="AJ456" i="12" s="1"/>
  <c r="C457" i="12"/>
  <c r="F457" i="11"/>
  <c r="D457" i="11"/>
  <c r="E457" i="11"/>
  <c r="C458" i="11"/>
  <c r="G457" i="11" l="1"/>
  <c r="AJ457" i="11" s="1"/>
  <c r="F457" i="12"/>
  <c r="I457" i="12"/>
  <c r="J457" i="12"/>
  <c r="E457" i="12"/>
  <c r="D457" i="12"/>
  <c r="H457" i="12"/>
  <c r="C458" i="12"/>
  <c r="G457" i="12"/>
  <c r="AJ457" i="12" s="1"/>
  <c r="J459" i="15"/>
  <c r="E459" i="15"/>
  <c r="F459" i="15"/>
  <c r="D459" i="15"/>
  <c r="H459" i="15"/>
  <c r="I459" i="15"/>
  <c r="G459" i="15"/>
  <c r="AJ459" i="15" s="1"/>
  <c r="C460" i="15"/>
  <c r="D458" i="11"/>
  <c r="F458" i="11"/>
  <c r="E458" i="11"/>
  <c r="C459" i="11"/>
  <c r="G458" i="11" l="1"/>
  <c r="AJ458" i="11" s="1"/>
  <c r="E460" i="15"/>
  <c r="F460" i="15"/>
  <c r="J460" i="15"/>
  <c r="D460" i="15"/>
  <c r="H460" i="15"/>
  <c r="I460" i="15"/>
  <c r="G460" i="15"/>
  <c r="AJ460" i="15" s="1"/>
  <c r="C461" i="15"/>
  <c r="F458" i="12"/>
  <c r="I458" i="12"/>
  <c r="D458" i="12"/>
  <c r="E458" i="12"/>
  <c r="H458" i="12"/>
  <c r="J458" i="12"/>
  <c r="G458" i="12"/>
  <c r="AJ458" i="12" s="1"/>
  <c r="C459" i="12"/>
  <c r="D459" i="11"/>
  <c r="E459" i="11"/>
  <c r="F459" i="11"/>
  <c r="C460" i="11"/>
  <c r="G459" i="11" l="1"/>
  <c r="AJ459" i="11" s="1"/>
  <c r="H459" i="12"/>
  <c r="I459" i="12"/>
  <c r="F459" i="12"/>
  <c r="J459" i="12"/>
  <c r="D459" i="12"/>
  <c r="E459" i="12"/>
  <c r="G459" i="12"/>
  <c r="AJ459" i="12" s="1"/>
  <c r="C460" i="12"/>
  <c r="D461" i="15"/>
  <c r="H461" i="15"/>
  <c r="E461" i="15"/>
  <c r="F461" i="15"/>
  <c r="J461" i="15"/>
  <c r="I461" i="15"/>
  <c r="G461" i="15"/>
  <c r="AJ461" i="15" s="1"/>
  <c r="C462" i="15"/>
  <c r="F460" i="11"/>
  <c r="E460" i="11"/>
  <c r="D460" i="11"/>
  <c r="C461" i="11"/>
  <c r="G460" i="11" l="1"/>
  <c r="AJ460" i="11" s="1"/>
  <c r="I462" i="15"/>
  <c r="F462" i="15"/>
  <c r="J462" i="15"/>
  <c r="H462" i="15"/>
  <c r="E462" i="15"/>
  <c r="D462" i="15"/>
  <c r="G462" i="15"/>
  <c r="AJ462" i="15" s="1"/>
  <c r="C463" i="15"/>
  <c r="F460" i="12"/>
  <c r="J460" i="12"/>
  <c r="I460" i="12"/>
  <c r="E460" i="12"/>
  <c r="D460" i="12"/>
  <c r="H460" i="12"/>
  <c r="G460" i="12"/>
  <c r="AJ460" i="12" s="1"/>
  <c r="C461" i="12"/>
  <c r="D461" i="11"/>
  <c r="F461" i="11"/>
  <c r="E461" i="11"/>
  <c r="C462" i="11"/>
  <c r="G461" i="11" l="1"/>
  <c r="AJ461" i="11" s="1"/>
  <c r="F461" i="12"/>
  <c r="E461" i="12"/>
  <c r="D461" i="12"/>
  <c r="I461" i="12"/>
  <c r="H461" i="12"/>
  <c r="J461" i="12"/>
  <c r="C462" i="12"/>
  <c r="G461" i="12"/>
  <c r="AJ461" i="12" s="1"/>
  <c r="D463" i="15"/>
  <c r="H463" i="15"/>
  <c r="J463" i="15"/>
  <c r="E463" i="15"/>
  <c r="I463" i="15"/>
  <c r="F463" i="15"/>
  <c r="G463" i="15"/>
  <c r="AJ463" i="15" s="1"/>
  <c r="C464" i="15"/>
  <c r="E462" i="11"/>
  <c r="D462" i="11"/>
  <c r="F462" i="11"/>
  <c r="C463" i="11"/>
  <c r="G462" i="11" l="1"/>
  <c r="AJ462" i="11" s="1"/>
  <c r="E464" i="15"/>
  <c r="J464" i="15"/>
  <c r="H464" i="15"/>
  <c r="D464" i="15"/>
  <c r="I464" i="15"/>
  <c r="F464" i="15"/>
  <c r="G464" i="15"/>
  <c r="AJ464" i="15" s="1"/>
  <c r="C465" i="15"/>
  <c r="H462" i="12"/>
  <c r="F462" i="12"/>
  <c r="E462" i="12"/>
  <c r="D462" i="12"/>
  <c r="J462" i="12"/>
  <c r="I462" i="12"/>
  <c r="G462" i="12"/>
  <c r="AJ462" i="12" s="1"/>
  <c r="C463" i="12"/>
  <c r="F463" i="11"/>
  <c r="D463" i="11"/>
  <c r="E463" i="11"/>
  <c r="C464" i="11"/>
  <c r="G463" i="11" l="1"/>
  <c r="AJ463" i="11" s="1"/>
  <c r="F464" i="11"/>
  <c r="E464" i="11"/>
  <c r="D464" i="11"/>
  <c r="C465" i="11"/>
  <c r="D463" i="12"/>
  <c r="I463" i="12"/>
  <c r="H463" i="12"/>
  <c r="F463" i="12"/>
  <c r="E463" i="12"/>
  <c r="J463" i="12"/>
  <c r="G463" i="12"/>
  <c r="AJ463" i="12" s="1"/>
  <c r="C464" i="12"/>
  <c r="H465" i="15"/>
  <c r="I465" i="15"/>
  <c r="J465" i="15"/>
  <c r="E465" i="15"/>
  <c r="F465" i="15"/>
  <c r="D465" i="15"/>
  <c r="C466" i="15"/>
  <c r="G465" i="15"/>
  <c r="AJ465" i="15" s="1"/>
  <c r="G464" i="11" l="1"/>
  <c r="AJ464" i="11" s="1"/>
  <c r="E466" i="15"/>
  <c r="F466" i="15"/>
  <c r="I466" i="15"/>
  <c r="H466" i="15"/>
  <c r="D466" i="15"/>
  <c r="J466" i="15"/>
  <c r="G466" i="15"/>
  <c r="AJ466" i="15" s="1"/>
  <c r="C467" i="15"/>
  <c r="J464" i="12"/>
  <c r="I464" i="12"/>
  <c r="H464" i="12"/>
  <c r="D464" i="12"/>
  <c r="E464" i="12"/>
  <c r="F464" i="12"/>
  <c r="G464" i="12"/>
  <c r="AJ464" i="12" s="1"/>
  <c r="C465" i="12"/>
  <c r="D465" i="11"/>
  <c r="E465" i="11"/>
  <c r="F465" i="11"/>
  <c r="C466" i="11"/>
  <c r="G465" i="11" l="1"/>
  <c r="AJ465" i="11" s="1"/>
  <c r="F466" i="11"/>
  <c r="D466" i="11"/>
  <c r="E466" i="11"/>
  <c r="C467" i="11"/>
  <c r="J465" i="12"/>
  <c r="H465" i="12"/>
  <c r="E465" i="12"/>
  <c r="D465" i="12"/>
  <c r="I465" i="12"/>
  <c r="F465" i="12"/>
  <c r="G465" i="12"/>
  <c r="AJ465" i="12" s="1"/>
  <c r="C466" i="12"/>
  <c r="H467" i="15"/>
  <c r="I467" i="15"/>
  <c r="E467" i="15"/>
  <c r="F467" i="15"/>
  <c r="J467" i="15"/>
  <c r="D467" i="15"/>
  <c r="G467" i="15"/>
  <c r="AJ467" i="15" s="1"/>
  <c r="C468" i="15"/>
  <c r="G466" i="11" l="1"/>
  <c r="AJ466" i="11" s="1"/>
  <c r="E467" i="11"/>
  <c r="F467" i="11"/>
  <c r="D467" i="11"/>
  <c r="C468" i="11"/>
  <c r="J468" i="15"/>
  <c r="F468" i="15"/>
  <c r="E468" i="15"/>
  <c r="I468" i="15"/>
  <c r="H468" i="15"/>
  <c r="D468" i="15"/>
  <c r="G468" i="15"/>
  <c r="AJ468" i="15" s="1"/>
  <c r="C469" i="15"/>
  <c r="H466" i="12"/>
  <c r="F466" i="12"/>
  <c r="E466" i="12"/>
  <c r="D466" i="12"/>
  <c r="J466" i="12"/>
  <c r="I466" i="12"/>
  <c r="G466" i="12"/>
  <c r="AJ466" i="12" s="1"/>
  <c r="C467" i="12"/>
  <c r="G467" i="11" l="1"/>
  <c r="AJ467" i="11" s="1"/>
  <c r="I467" i="12"/>
  <c r="J467" i="12"/>
  <c r="F467" i="12"/>
  <c r="D467" i="12"/>
  <c r="E467" i="12"/>
  <c r="H467" i="12"/>
  <c r="G467" i="12"/>
  <c r="AJ467" i="12" s="1"/>
  <c r="C468" i="12"/>
  <c r="H469" i="15"/>
  <c r="J469" i="15"/>
  <c r="I469" i="15"/>
  <c r="E469" i="15"/>
  <c r="F469" i="15"/>
  <c r="D469" i="15"/>
  <c r="G469" i="15"/>
  <c r="AJ469" i="15" s="1"/>
  <c r="C470" i="15"/>
  <c r="D468" i="11"/>
  <c r="F468" i="11"/>
  <c r="E468" i="11"/>
  <c r="C469" i="11"/>
  <c r="G468" i="11" l="1"/>
  <c r="AJ468" i="11" s="1"/>
  <c r="H470" i="15"/>
  <c r="F470" i="15"/>
  <c r="D470" i="15"/>
  <c r="J470" i="15"/>
  <c r="E470" i="15"/>
  <c r="I470" i="15"/>
  <c r="G470" i="15"/>
  <c r="AJ470" i="15" s="1"/>
  <c r="C471" i="15"/>
  <c r="F468" i="12"/>
  <c r="E468" i="12"/>
  <c r="I468" i="12"/>
  <c r="D468" i="12"/>
  <c r="H468" i="12"/>
  <c r="J468" i="12"/>
  <c r="G468" i="12"/>
  <c r="AJ468" i="12" s="1"/>
  <c r="C469" i="12"/>
  <c r="F469" i="11"/>
  <c r="D469" i="11"/>
  <c r="E469" i="11"/>
  <c r="C470" i="11"/>
  <c r="G469" i="11" l="1"/>
  <c r="AJ469" i="11" s="1"/>
  <c r="I469" i="12"/>
  <c r="F469" i="12"/>
  <c r="D469" i="12"/>
  <c r="H469" i="12"/>
  <c r="J469" i="12"/>
  <c r="E469" i="12"/>
  <c r="G469" i="12"/>
  <c r="AJ469" i="12" s="1"/>
  <c r="C470" i="12"/>
  <c r="F471" i="15"/>
  <c r="E471" i="15"/>
  <c r="J471" i="15"/>
  <c r="H471" i="15"/>
  <c r="I471" i="15"/>
  <c r="D471" i="15"/>
  <c r="G471" i="15"/>
  <c r="AJ471" i="15" s="1"/>
  <c r="C472" i="15"/>
  <c r="D470" i="11"/>
  <c r="F470" i="11"/>
  <c r="E470" i="11"/>
  <c r="C471" i="11"/>
  <c r="G470" i="11" l="1"/>
  <c r="AJ470" i="11" s="1"/>
  <c r="F472" i="15"/>
  <c r="E472" i="15"/>
  <c r="D472" i="15"/>
  <c r="J472" i="15"/>
  <c r="H472" i="15"/>
  <c r="I472" i="15"/>
  <c r="G472" i="15"/>
  <c r="AJ472" i="15" s="1"/>
  <c r="C473" i="15"/>
  <c r="D470" i="12"/>
  <c r="I470" i="12"/>
  <c r="E470" i="12"/>
  <c r="F470" i="12"/>
  <c r="H470" i="12"/>
  <c r="J470" i="12"/>
  <c r="G470" i="12"/>
  <c r="AJ470" i="12" s="1"/>
  <c r="C471" i="12"/>
  <c r="D471" i="11"/>
  <c r="E471" i="11"/>
  <c r="F471" i="11"/>
  <c r="C472" i="11"/>
  <c r="G471" i="11" l="1"/>
  <c r="AJ471" i="11" s="1"/>
  <c r="F471" i="12"/>
  <c r="D471" i="12"/>
  <c r="I471" i="12"/>
  <c r="J471" i="12"/>
  <c r="E471" i="12"/>
  <c r="H471" i="12"/>
  <c r="G471" i="12"/>
  <c r="AJ471" i="12" s="1"/>
  <c r="C472" i="12"/>
  <c r="H473" i="15"/>
  <c r="J473" i="15"/>
  <c r="E473" i="15"/>
  <c r="D473" i="15"/>
  <c r="F473" i="15"/>
  <c r="I473" i="15"/>
  <c r="G473" i="15"/>
  <c r="AJ473" i="15" s="1"/>
  <c r="C474" i="15"/>
  <c r="E472" i="11"/>
  <c r="F472" i="11"/>
  <c r="D472" i="11"/>
  <c r="C473" i="11"/>
  <c r="G472" i="11" l="1"/>
  <c r="AJ472" i="11" s="1"/>
  <c r="F474" i="15"/>
  <c r="I474" i="15"/>
  <c r="H474" i="15"/>
  <c r="D474" i="15"/>
  <c r="J474" i="15"/>
  <c r="E474" i="15"/>
  <c r="G474" i="15"/>
  <c r="AJ474" i="15" s="1"/>
  <c r="C475" i="15"/>
  <c r="I472" i="12"/>
  <c r="H472" i="12"/>
  <c r="E472" i="12"/>
  <c r="D472" i="12"/>
  <c r="F472" i="12"/>
  <c r="J472" i="12"/>
  <c r="G472" i="12"/>
  <c r="AJ472" i="12" s="1"/>
  <c r="C473" i="12"/>
  <c r="F473" i="11"/>
  <c r="E473" i="11"/>
  <c r="D473" i="11"/>
  <c r="C474" i="11"/>
  <c r="G473" i="11" l="1"/>
  <c r="AJ473" i="11" s="1"/>
  <c r="J473" i="12"/>
  <c r="H473" i="12"/>
  <c r="E473" i="12"/>
  <c r="F473" i="12"/>
  <c r="I473" i="12"/>
  <c r="D473" i="12"/>
  <c r="G473" i="12"/>
  <c r="AJ473" i="12" s="1"/>
  <c r="C474" i="12"/>
  <c r="H475" i="15"/>
  <c r="J475" i="15"/>
  <c r="D475" i="15"/>
  <c r="E475" i="15"/>
  <c r="I475" i="15"/>
  <c r="F475" i="15"/>
  <c r="G475" i="15"/>
  <c r="AJ475" i="15" s="1"/>
  <c r="C476" i="15"/>
  <c r="D474" i="11"/>
  <c r="E474" i="11"/>
  <c r="F474" i="11"/>
  <c r="C475" i="11"/>
  <c r="G474" i="11" l="1"/>
  <c r="AJ474" i="11" s="1"/>
  <c r="E475" i="11"/>
  <c r="D475" i="11"/>
  <c r="F475" i="11"/>
  <c r="C476" i="11"/>
  <c r="E476" i="15"/>
  <c r="I476" i="15"/>
  <c r="J476" i="15"/>
  <c r="H476" i="15"/>
  <c r="F476" i="15"/>
  <c r="D476" i="15"/>
  <c r="G476" i="15"/>
  <c r="AJ476" i="15" s="1"/>
  <c r="C477" i="15"/>
  <c r="H474" i="12"/>
  <c r="E474" i="12"/>
  <c r="I474" i="12"/>
  <c r="J474" i="12"/>
  <c r="F474" i="12"/>
  <c r="D474" i="12"/>
  <c r="G474" i="12"/>
  <c r="AJ474" i="12" s="1"/>
  <c r="C475" i="12"/>
  <c r="G475" i="11" l="1"/>
  <c r="AJ475" i="11" s="1"/>
  <c r="I477" i="15"/>
  <c r="E477" i="15"/>
  <c r="F477" i="15"/>
  <c r="D477" i="15"/>
  <c r="H477" i="15"/>
  <c r="J477" i="15"/>
  <c r="G477" i="15"/>
  <c r="AJ477" i="15" s="1"/>
  <c r="C478" i="15"/>
  <c r="D476" i="11"/>
  <c r="F476" i="11"/>
  <c r="E476" i="11"/>
  <c r="C477" i="11"/>
  <c r="J475" i="12"/>
  <c r="E475" i="12"/>
  <c r="F475" i="12"/>
  <c r="H475" i="12"/>
  <c r="I475" i="12"/>
  <c r="D475" i="12"/>
  <c r="G475" i="12"/>
  <c r="AJ475" i="12" s="1"/>
  <c r="C476" i="12"/>
  <c r="G476" i="11" l="1"/>
  <c r="AJ476" i="11" s="1"/>
  <c r="F476" i="12"/>
  <c r="E476" i="12"/>
  <c r="D476" i="12"/>
  <c r="I476" i="12"/>
  <c r="H476" i="12"/>
  <c r="J476" i="12"/>
  <c r="G476" i="12"/>
  <c r="AJ476" i="12" s="1"/>
  <c r="C477" i="12"/>
  <c r="D478" i="15"/>
  <c r="J478" i="15"/>
  <c r="I478" i="15"/>
  <c r="E478" i="15"/>
  <c r="H478" i="15"/>
  <c r="F478" i="15"/>
  <c r="G478" i="15"/>
  <c r="AJ478" i="15" s="1"/>
  <c r="C479" i="15"/>
  <c r="D477" i="11"/>
  <c r="E477" i="11"/>
  <c r="F477" i="11"/>
  <c r="C478" i="11"/>
  <c r="G477" i="11"/>
  <c r="AJ477" i="11" s="1"/>
  <c r="E479" i="15" l="1"/>
  <c r="I479" i="15"/>
  <c r="F479" i="15"/>
  <c r="H479" i="15"/>
  <c r="J479" i="15"/>
  <c r="D479" i="15"/>
  <c r="G479" i="15"/>
  <c r="AJ479" i="15" s="1"/>
  <c r="C480" i="15"/>
  <c r="J477" i="12"/>
  <c r="D477" i="12"/>
  <c r="E477" i="12"/>
  <c r="I477" i="12"/>
  <c r="H477" i="12"/>
  <c r="F477" i="12"/>
  <c r="G477" i="12"/>
  <c r="AJ477" i="12" s="1"/>
  <c r="C478" i="12"/>
  <c r="E478" i="11"/>
  <c r="D478" i="11"/>
  <c r="F478" i="11"/>
  <c r="G478" i="11"/>
  <c r="AJ478" i="11" s="1"/>
  <c r="C479" i="11"/>
  <c r="F479" i="11" l="1"/>
  <c r="E479" i="11"/>
  <c r="D479" i="11"/>
  <c r="G479" i="11"/>
  <c r="AJ479" i="11" s="1"/>
  <c r="C480" i="11"/>
  <c r="I478" i="12"/>
  <c r="E478" i="12"/>
  <c r="F478" i="12"/>
  <c r="J478" i="12"/>
  <c r="D478" i="12"/>
  <c r="H478" i="12"/>
  <c r="G478" i="12"/>
  <c r="AJ478" i="12" s="1"/>
  <c r="C479" i="12"/>
  <c r="D480" i="15"/>
  <c r="H480" i="15"/>
  <c r="E480" i="15"/>
  <c r="F480" i="15"/>
  <c r="J480" i="15"/>
  <c r="I480" i="15"/>
  <c r="C481" i="15"/>
  <c r="G480" i="15"/>
  <c r="AJ480" i="15" s="1"/>
  <c r="I479" i="12" l="1"/>
  <c r="F479" i="12"/>
  <c r="H479" i="12"/>
  <c r="E479" i="12"/>
  <c r="D479" i="12"/>
  <c r="J479" i="12"/>
  <c r="G479" i="12"/>
  <c r="AJ479" i="12" s="1"/>
  <c r="C480" i="12"/>
  <c r="I481" i="15"/>
  <c r="F481" i="15"/>
  <c r="H481" i="15"/>
  <c r="D481" i="15"/>
  <c r="E481" i="15"/>
  <c r="J481" i="15"/>
  <c r="G481" i="15"/>
  <c r="AJ481" i="15" s="1"/>
  <c r="C482" i="15"/>
  <c r="F480" i="11"/>
  <c r="D480" i="11"/>
  <c r="E480" i="11"/>
  <c r="G480" i="11"/>
  <c r="AJ480" i="11" s="1"/>
  <c r="C481" i="11"/>
  <c r="E482" i="15" l="1"/>
  <c r="J482" i="15"/>
  <c r="F482" i="15"/>
  <c r="I482" i="15"/>
  <c r="H482" i="15"/>
  <c r="D482" i="15"/>
  <c r="C483" i="15"/>
  <c r="G482" i="15"/>
  <c r="AJ482" i="15" s="1"/>
  <c r="I480" i="12"/>
  <c r="H480" i="12"/>
  <c r="F480" i="12"/>
  <c r="E480" i="12"/>
  <c r="D480" i="12"/>
  <c r="J480" i="12"/>
  <c r="G480" i="12"/>
  <c r="AJ480" i="12" s="1"/>
  <c r="C481" i="12"/>
  <c r="E481" i="11"/>
  <c r="D481" i="11"/>
  <c r="F481" i="11"/>
  <c r="G481" i="11"/>
  <c r="AJ481" i="11" s="1"/>
  <c r="C482" i="11"/>
  <c r="J481" i="12" l="1"/>
  <c r="H481" i="12"/>
  <c r="I481" i="12"/>
  <c r="D481" i="12"/>
  <c r="F481" i="12"/>
  <c r="E481" i="12"/>
  <c r="G481" i="12"/>
  <c r="AJ481" i="12" s="1"/>
  <c r="C482" i="12"/>
  <c r="J483" i="15"/>
  <c r="F483" i="15"/>
  <c r="D483" i="15"/>
  <c r="E483" i="15"/>
  <c r="I483" i="15"/>
  <c r="H483" i="15"/>
  <c r="G483" i="15"/>
  <c r="AJ483" i="15" s="1"/>
  <c r="C484" i="15"/>
  <c r="D482" i="11"/>
  <c r="E482" i="11"/>
  <c r="F482" i="11"/>
  <c r="G482" i="11"/>
  <c r="AJ482" i="11" s="1"/>
  <c r="C483" i="11"/>
  <c r="D484" i="15" l="1"/>
  <c r="H484" i="15"/>
  <c r="E484" i="15"/>
  <c r="F484" i="15"/>
  <c r="I484" i="15"/>
  <c r="J484" i="15"/>
  <c r="G484" i="15"/>
  <c r="AJ484" i="15" s="1"/>
  <c r="C485" i="15"/>
  <c r="H482" i="12"/>
  <c r="J482" i="12"/>
  <c r="D482" i="12"/>
  <c r="I482" i="12"/>
  <c r="F482" i="12"/>
  <c r="E482" i="12"/>
  <c r="G482" i="12"/>
  <c r="AJ482" i="12" s="1"/>
  <c r="C483" i="12"/>
  <c r="D483" i="11"/>
  <c r="E483" i="11"/>
  <c r="F483" i="11"/>
  <c r="G483" i="11"/>
  <c r="AJ483" i="11" s="1"/>
  <c r="C484" i="11"/>
  <c r="I483" i="12" l="1"/>
  <c r="E483" i="12"/>
  <c r="F483" i="12"/>
  <c r="J483" i="12"/>
  <c r="D483" i="12"/>
  <c r="H483" i="12"/>
  <c r="G483" i="12"/>
  <c r="AJ483" i="12" s="1"/>
  <c r="C484" i="12"/>
  <c r="E485" i="15"/>
  <c r="I485" i="15"/>
  <c r="D485" i="15"/>
  <c r="J485" i="15"/>
  <c r="F485" i="15"/>
  <c r="H485" i="15"/>
  <c r="G485" i="15"/>
  <c r="AJ485" i="15" s="1"/>
  <c r="C486" i="15"/>
  <c r="E484" i="11"/>
  <c r="D484" i="11"/>
  <c r="F484" i="11"/>
  <c r="G484" i="11"/>
  <c r="AJ484" i="11" s="1"/>
  <c r="C485" i="11"/>
  <c r="J486" i="15" l="1"/>
  <c r="E486" i="15"/>
  <c r="I486" i="15"/>
  <c r="D486" i="15"/>
  <c r="F486" i="15"/>
  <c r="H486" i="15"/>
  <c r="G486" i="15"/>
  <c r="AJ486" i="15" s="1"/>
  <c r="C487" i="15"/>
  <c r="F484" i="12"/>
  <c r="E484" i="12"/>
  <c r="D484" i="12"/>
  <c r="J484" i="12"/>
  <c r="I484" i="12"/>
  <c r="H484" i="12"/>
  <c r="G484" i="12"/>
  <c r="AJ484" i="12" s="1"/>
  <c r="C485" i="12"/>
  <c r="E485" i="11"/>
  <c r="F485" i="11"/>
  <c r="D485" i="11"/>
  <c r="G485" i="11"/>
  <c r="AJ485" i="11" s="1"/>
  <c r="C486" i="11"/>
  <c r="F485" i="12" l="1"/>
  <c r="I485" i="12"/>
  <c r="E485" i="12"/>
  <c r="D485" i="12"/>
  <c r="J485" i="12"/>
  <c r="H485" i="12"/>
  <c r="G485" i="12"/>
  <c r="AJ485" i="12" s="1"/>
  <c r="C486" i="12"/>
  <c r="D487" i="15"/>
  <c r="H487" i="15"/>
  <c r="F487" i="15"/>
  <c r="E487" i="15"/>
  <c r="J487" i="15"/>
  <c r="I487" i="15"/>
  <c r="G487" i="15"/>
  <c r="AJ487" i="15" s="1"/>
  <c r="C488" i="15"/>
  <c r="E486" i="11"/>
  <c r="F486" i="11"/>
  <c r="D486" i="11"/>
  <c r="C487" i="11"/>
  <c r="G486" i="11"/>
  <c r="AJ486" i="11" s="1"/>
  <c r="E487" i="11" l="1"/>
  <c r="F487" i="11"/>
  <c r="D487" i="11"/>
  <c r="G487" i="11"/>
  <c r="AJ487" i="11" s="1"/>
  <c r="C488" i="11"/>
  <c r="I486" i="12"/>
  <c r="H486" i="12"/>
  <c r="D486" i="12"/>
  <c r="E486" i="12"/>
  <c r="F486" i="12"/>
  <c r="J486" i="12"/>
  <c r="G486" i="12"/>
  <c r="AJ486" i="12" s="1"/>
  <c r="C487" i="12"/>
  <c r="E488" i="15"/>
  <c r="D488" i="15"/>
  <c r="I488" i="15"/>
  <c r="F488" i="15"/>
  <c r="H488" i="15"/>
  <c r="J488" i="15"/>
  <c r="G488" i="15"/>
  <c r="AJ488" i="15" s="1"/>
  <c r="C489" i="15"/>
  <c r="H487" i="12" l="1"/>
  <c r="D487" i="12"/>
  <c r="E487" i="12"/>
  <c r="I487" i="12"/>
  <c r="J487" i="12"/>
  <c r="F487" i="12"/>
  <c r="G487" i="12"/>
  <c r="AJ487" i="12" s="1"/>
  <c r="C488" i="12"/>
  <c r="F489" i="15"/>
  <c r="E489" i="15"/>
  <c r="H489" i="15"/>
  <c r="D489" i="15"/>
  <c r="J489" i="15"/>
  <c r="I489" i="15"/>
  <c r="C490" i="15"/>
  <c r="G489" i="15"/>
  <c r="AJ489" i="15" s="1"/>
  <c r="F488" i="11"/>
  <c r="E488" i="11"/>
  <c r="D488" i="11"/>
  <c r="G488" i="11"/>
  <c r="AJ488" i="11" s="1"/>
  <c r="C489" i="11"/>
  <c r="F489" i="11" l="1"/>
  <c r="D489" i="11"/>
  <c r="E489" i="11"/>
  <c r="G489" i="11"/>
  <c r="AJ489" i="11" s="1"/>
  <c r="C490" i="11"/>
  <c r="D488" i="12"/>
  <c r="F488" i="12"/>
  <c r="H488" i="12"/>
  <c r="I488" i="12"/>
  <c r="J488" i="12"/>
  <c r="E488" i="12"/>
  <c r="G488" i="12"/>
  <c r="AJ488" i="12" s="1"/>
  <c r="C489" i="12"/>
  <c r="E490" i="15"/>
  <c r="I490" i="15"/>
  <c r="J490" i="15"/>
  <c r="F490" i="15"/>
  <c r="D490" i="15"/>
  <c r="H490" i="15"/>
  <c r="G490" i="15"/>
  <c r="AJ490" i="15" s="1"/>
  <c r="C491" i="15"/>
  <c r="F490" i="11" l="1"/>
  <c r="E490" i="11"/>
  <c r="D490" i="11"/>
  <c r="G490" i="11"/>
  <c r="AJ490" i="11" s="1"/>
  <c r="C491" i="11"/>
  <c r="J491" i="15"/>
  <c r="D491" i="15"/>
  <c r="H491" i="15"/>
  <c r="E491" i="15"/>
  <c r="I491" i="15"/>
  <c r="F491" i="15"/>
  <c r="G491" i="15"/>
  <c r="AJ491" i="15" s="1"/>
  <c r="C492" i="15"/>
  <c r="D489" i="12"/>
  <c r="H489" i="12"/>
  <c r="J489" i="12"/>
  <c r="I489" i="12"/>
  <c r="E489" i="12"/>
  <c r="F489" i="12"/>
  <c r="G489" i="12"/>
  <c r="AJ489" i="12" s="1"/>
  <c r="C490" i="12"/>
  <c r="H490" i="12" l="1"/>
  <c r="J490" i="12"/>
  <c r="I490" i="12"/>
  <c r="F490" i="12"/>
  <c r="E490" i="12"/>
  <c r="D490" i="12"/>
  <c r="G490" i="12"/>
  <c r="AJ490" i="12" s="1"/>
  <c r="C491" i="12"/>
  <c r="F492" i="15"/>
  <c r="D492" i="15"/>
  <c r="H492" i="15"/>
  <c r="J492" i="15"/>
  <c r="I492" i="15"/>
  <c r="E492" i="15"/>
  <c r="G492" i="15"/>
  <c r="AJ492" i="15" s="1"/>
  <c r="C493" i="15"/>
  <c r="D491" i="11"/>
  <c r="E491" i="11"/>
  <c r="F491" i="11"/>
  <c r="G491" i="11"/>
  <c r="AJ491" i="11" s="1"/>
  <c r="C492" i="11"/>
  <c r="E492" i="11" l="1"/>
  <c r="D492" i="11"/>
  <c r="F492" i="11"/>
  <c r="G492" i="11"/>
  <c r="AJ492" i="11" s="1"/>
  <c r="C493" i="11"/>
  <c r="I493" i="15"/>
  <c r="J493" i="15"/>
  <c r="H493" i="15"/>
  <c r="D493" i="15"/>
  <c r="E493" i="15"/>
  <c r="F493" i="15"/>
  <c r="C494" i="15"/>
  <c r="G493" i="15"/>
  <c r="AJ493" i="15" s="1"/>
  <c r="J491" i="12"/>
  <c r="I491" i="12"/>
  <c r="H491" i="12"/>
  <c r="E491" i="12"/>
  <c r="F491" i="12"/>
  <c r="D491" i="12"/>
  <c r="G491" i="12"/>
  <c r="AJ491" i="12" s="1"/>
  <c r="C492" i="12"/>
  <c r="F493" i="11" l="1"/>
  <c r="E493" i="11"/>
  <c r="D493" i="11"/>
  <c r="G493" i="11"/>
  <c r="AJ493" i="11" s="1"/>
  <c r="C494" i="11"/>
  <c r="E494" i="15"/>
  <c r="F494" i="15"/>
  <c r="I494" i="15"/>
  <c r="D494" i="15"/>
  <c r="H494" i="15"/>
  <c r="J494" i="15"/>
  <c r="G494" i="15"/>
  <c r="AJ494" i="15" s="1"/>
  <c r="C495" i="15"/>
  <c r="F492" i="12"/>
  <c r="J492" i="12"/>
  <c r="H492" i="12"/>
  <c r="I492" i="12"/>
  <c r="D492" i="12"/>
  <c r="E492" i="12"/>
  <c r="G492" i="12"/>
  <c r="AJ492" i="12" s="1"/>
  <c r="C493" i="12"/>
  <c r="I493" i="12" l="1"/>
  <c r="F493" i="12"/>
  <c r="E493" i="12"/>
  <c r="H493" i="12"/>
  <c r="D493" i="12"/>
  <c r="J493" i="12"/>
  <c r="C494" i="12"/>
  <c r="G493" i="12"/>
  <c r="AJ493" i="12" s="1"/>
  <c r="J495" i="15"/>
  <c r="D495" i="15"/>
  <c r="H495" i="15"/>
  <c r="I495" i="15"/>
  <c r="F495" i="15"/>
  <c r="E495" i="15"/>
  <c r="C496" i="15"/>
  <c r="G495" i="15"/>
  <c r="AJ495" i="15" s="1"/>
  <c r="F494" i="11"/>
  <c r="D494" i="11"/>
  <c r="E494" i="11"/>
  <c r="G494" i="11"/>
  <c r="AJ494" i="11" s="1"/>
  <c r="C495" i="11"/>
  <c r="F495" i="11" l="1"/>
  <c r="D495" i="11"/>
  <c r="E495" i="11"/>
  <c r="G495" i="11"/>
  <c r="AJ495" i="11" s="1"/>
  <c r="C496" i="11"/>
  <c r="J496" i="15"/>
  <c r="F496" i="15"/>
  <c r="E496" i="15"/>
  <c r="H496" i="15"/>
  <c r="I496" i="15"/>
  <c r="D496" i="15"/>
  <c r="C497" i="15"/>
  <c r="G496" i="15"/>
  <c r="AJ496" i="15" s="1"/>
  <c r="D494" i="12"/>
  <c r="E494" i="12"/>
  <c r="J494" i="12"/>
  <c r="F494" i="12"/>
  <c r="I494" i="12"/>
  <c r="H494" i="12"/>
  <c r="C495" i="12"/>
  <c r="G494" i="12"/>
  <c r="AJ494" i="12" s="1"/>
  <c r="D496" i="11" l="1"/>
  <c r="E496" i="11"/>
  <c r="F496" i="11"/>
  <c r="G496" i="11"/>
  <c r="AJ496" i="11" s="1"/>
  <c r="C497" i="11"/>
  <c r="H497" i="15"/>
  <c r="E497" i="15"/>
  <c r="D497" i="15"/>
  <c r="J497" i="15"/>
  <c r="I497" i="15"/>
  <c r="F497" i="15"/>
  <c r="G497" i="15"/>
  <c r="AJ497" i="15" s="1"/>
  <c r="C498" i="15"/>
  <c r="H495" i="12"/>
  <c r="E495" i="12"/>
  <c r="F495" i="12"/>
  <c r="I495" i="12"/>
  <c r="J495" i="12"/>
  <c r="D495" i="12"/>
  <c r="G495" i="12"/>
  <c r="AJ495" i="12" s="1"/>
  <c r="C496" i="12"/>
  <c r="D498" i="15" l="1"/>
  <c r="E498" i="15"/>
  <c r="H498" i="15"/>
  <c r="J498" i="15"/>
  <c r="I498" i="15"/>
  <c r="F498" i="15"/>
  <c r="C499" i="15"/>
  <c r="G498" i="15"/>
  <c r="AJ498" i="15" s="1"/>
  <c r="D497" i="11"/>
  <c r="F497" i="11"/>
  <c r="E497" i="11"/>
  <c r="G497" i="11"/>
  <c r="AJ497" i="11" s="1"/>
  <c r="C498" i="11"/>
  <c r="F496" i="12"/>
  <c r="D496" i="12"/>
  <c r="J496" i="12"/>
  <c r="H496" i="12"/>
  <c r="E496" i="12"/>
  <c r="I496" i="12"/>
  <c r="G496" i="12"/>
  <c r="AJ496" i="12" s="1"/>
  <c r="C497" i="12"/>
  <c r="H497" i="12" l="1"/>
  <c r="I497" i="12"/>
  <c r="F497" i="12"/>
  <c r="D497" i="12"/>
  <c r="J497" i="12"/>
  <c r="E497" i="12"/>
  <c r="C498" i="12"/>
  <c r="G497" i="12"/>
  <c r="AJ497" i="12" s="1"/>
  <c r="F498" i="11"/>
  <c r="E498" i="11"/>
  <c r="D498" i="11"/>
  <c r="G498" i="11"/>
  <c r="AJ498" i="11" s="1"/>
  <c r="C499" i="11"/>
  <c r="J499" i="15"/>
  <c r="I499" i="15"/>
  <c r="H499" i="15"/>
  <c r="D499" i="15"/>
  <c r="F499" i="15"/>
  <c r="E499" i="15"/>
  <c r="C500" i="15"/>
  <c r="G499" i="15"/>
  <c r="AJ499" i="15" s="1"/>
  <c r="I500" i="15" l="1"/>
  <c r="E500" i="15"/>
  <c r="J500" i="15"/>
  <c r="F500" i="15"/>
  <c r="D500" i="15"/>
  <c r="H500" i="15"/>
  <c r="G500" i="15"/>
  <c r="AJ500" i="15" s="1"/>
  <c r="O2" i="15"/>
  <c r="N3" i="15"/>
  <c r="E498" i="12"/>
  <c r="F498" i="12"/>
  <c r="J498" i="12"/>
  <c r="D498" i="12"/>
  <c r="H498" i="12"/>
  <c r="I498" i="12"/>
  <c r="G498" i="12"/>
  <c r="AJ498" i="12" s="1"/>
  <c r="C499" i="12"/>
  <c r="E499" i="11"/>
  <c r="D499" i="11"/>
  <c r="F499" i="11"/>
  <c r="G499" i="11"/>
  <c r="AJ499" i="11" s="1"/>
  <c r="C500" i="11"/>
  <c r="R2" i="15" l="1"/>
  <c r="P2" i="15"/>
  <c r="Q2" i="15"/>
  <c r="H499" i="12"/>
  <c r="I499" i="12"/>
  <c r="J499" i="12"/>
  <c r="E499" i="12"/>
  <c r="D499" i="12"/>
  <c r="F499" i="12"/>
  <c r="G499" i="12"/>
  <c r="AJ499" i="12" s="1"/>
  <c r="C500" i="12"/>
  <c r="E500" i="11"/>
  <c r="D500" i="11"/>
  <c r="F500" i="11"/>
  <c r="G500" i="11"/>
  <c r="AJ500" i="11" s="1"/>
  <c r="L2" i="11"/>
  <c r="K3" i="11"/>
  <c r="O3" i="15"/>
  <c r="N4" i="15"/>
  <c r="Q3" i="15" l="1"/>
  <c r="R3" i="15"/>
  <c r="P3" i="15"/>
  <c r="L3" i="11"/>
  <c r="K4" i="11"/>
  <c r="M2" i="11"/>
  <c r="N2" i="11"/>
  <c r="O2" i="11"/>
  <c r="O4" i="15"/>
  <c r="N5" i="15"/>
  <c r="H500" i="12"/>
  <c r="D500" i="12"/>
  <c r="F500" i="12"/>
  <c r="I500" i="12"/>
  <c r="J500" i="12"/>
  <c r="E500" i="12"/>
  <c r="G500" i="12"/>
  <c r="AJ500" i="12" s="1"/>
  <c r="O2" i="12"/>
  <c r="N3" i="12"/>
  <c r="S2" i="15"/>
  <c r="T2" i="15" s="1"/>
  <c r="V2" i="15" l="1"/>
  <c r="U2" i="15"/>
  <c r="O3" i="12"/>
  <c r="N4" i="12"/>
  <c r="P2" i="11"/>
  <c r="S3" i="15"/>
  <c r="T3" i="15" s="1"/>
  <c r="R2" i="12"/>
  <c r="P2" i="12"/>
  <c r="Q2" i="12"/>
  <c r="O5" i="15"/>
  <c r="N6" i="15"/>
  <c r="R4" i="15"/>
  <c r="P4" i="15"/>
  <c r="Q4" i="15"/>
  <c r="L4" i="11"/>
  <c r="K5" i="11"/>
  <c r="V3" i="15"/>
  <c r="M3" i="11"/>
  <c r="N3" i="11"/>
  <c r="O3" i="11"/>
  <c r="U3" i="15"/>
  <c r="S4" i="15" l="1"/>
  <c r="T4" i="15" s="1"/>
  <c r="N4" i="11"/>
  <c r="O4" i="11"/>
  <c r="M4" i="11"/>
  <c r="S2" i="12"/>
  <c r="U2" i="12" s="1"/>
  <c r="S2" i="11"/>
  <c r="Q2" i="11"/>
  <c r="R2" i="11"/>
  <c r="P3" i="11"/>
  <c r="O6" i="15"/>
  <c r="N7" i="15"/>
  <c r="O4" i="12"/>
  <c r="N5" i="12"/>
  <c r="L5" i="11"/>
  <c r="K6" i="11"/>
  <c r="V4" i="15"/>
  <c r="U4" i="15"/>
  <c r="R5" i="15"/>
  <c r="P5" i="15"/>
  <c r="Q5" i="15"/>
  <c r="R3" i="12"/>
  <c r="P3" i="12"/>
  <c r="Q3" i="12"/>
  <c r="S5" i="15" l="1"/>
  <c r="T5" i="15" s="1"/>
  <c r="Q4" i="12"/>
  <c r="R4" i="12"/>
  <c r="P4" i="12"/>
  <c r="L6" i="11"/>
  <c r="K7" i="11"/>
  <c r="S3" i="11"/>
  <c r="Q3" i="11"/>
  <c r="R3" i="11"/>
  <c r="S3" i="12"/>
  <c r="U3" i="12" s="1"/>
  <c r="V5" i="15"/>
  <c r="M5" i="11"/>
  <c r="N5" i="11"/>
  <c r="O5" i="11"/>
  <c r="V2" i="12"/>
  <c r="T2" i="12"/>
  <c r="V3" i="12"/>
  <c r="O7" i="15"/>
  <c r="N8" i="15"/>
  <c r="P4" i="11"/>
  <c r="U5" i="15"/>
  <c r="O5" i="12"/>
  <c r="N6" i="12"/>
  <c r="P6" i="15"/>
  <c r="Q6" i="15"/>
  <c r="R6" i="15"/>
  <c r="T3" i="12" l="1"/>
  <c r="Q5" i="12"/>
  <c r="P5" i="12"/>
  <c r="R5" i="12"/>
  <c r="P5" i="11"/>
  <c r="S6" i="15"/>
  <c r="V6" i="15" s="1"/>
  <c r="S4" i="11"/>
  <c r="R4" i="11"/>
  <c r="Q4" i="11"/>
  <c r="O6" i="12"/>
  <c r="N7" i="12"/>
  <c r="O8" i="15"/>
  <c r="N9" i="15"/>
  <c r="O6" i="11"/>
  <c r="N6" i="11"/>
  <c r="M6" i="11"/>
  <c r="P7" i="15"/>
  <c r="Q7" i="15"/>
  <c r="R7" i="15"/>
  <c r="K8" i="11"/>
  <c r="L7" i="11"/>
  <c r="S4" i="12"/>
  <c r="U4" i="12" s="1"/>
  <c r="O7" i="12" l="1"/>
  <c r="N8" i="12"/>
  <c r="V4" i="12"/>
  <c r="K9" i="11"/>
  <c r="L8" i="11"/>
  <c r="S7" i="15"/>
  <c r="T7" i="15" s="1"/>
  <c r="T4" i="12"/>
  <c r="O9" i="15"/>
  <c r="N10" i="15"/>
  <c r="V7" i="15"/>
  <c r="P6" i="11"/>
  <c r="P8" i="15"/>
  <c r="R8" i="15"/>
  <c r="Q8" i="15"/>
  <c r="U6" i="15"/>
  <c r="S5" i="12"/>
  <c r="V5" i="12" s="1"/>
  <c r="N7" i="11"/>
  <c r="O7" i="11"/>
  <c r="M7" i="11"/>
  <c r="U7" i="15"/>
  <c r="U5" i="12"/>
  <c r="R6" i="12"/>
  <c r="Q6" i="12"/>
  <c r="P6" i="12"/>
  <c r="T6" i="15"/>
  <c r="Q5" i="11"/>
  <c r="R5" i="11"/>
  <c r="S5" i="11"/>
  <c r="T5" i="12" l="1"/>
  <c r="S6" i="12"/>
  <c r="V6" i="12" s="1"/>
  <c r="P7" i="11"/>
  <c r="S8" i="15"/>
  <c r="V8" i="15" s="1"/>
  <c r="O10" i="15"/>
  <c r="N11" i="15"/>
  <c r="Q6" i="11"/>
  <c r="S6" i="11"/>
  <c r="R6" i="11"/>
  <c r="Q9" i="15"/>
  <c r="P9" i="15"/>
  <c r="R9" i="15"/>
  <c r="O8" i="11"/>
  <c r="N8" i="11"/>
  <c r="M8" i="11"/>
  <c r="O8" i="12"/>
  <c r="N9" i="12"/>
  <c r="L9" i="11"/>
  <c r="K10" i="11"/>
  <c r="Q7" i="12"/>
  <c r="P7" i="12"/>
  <c r="R7" i="12"/>
  <c r="P8" i="11" l="1"/>
  <c r="S9" i="15"/>
  <c r="T9" i="15" s="1"/>
  <c r="U9" i="15"/>
  <c r="O11" i="15"/>
  <c r="N12" i="15"/>
  <c r="Q7" i="11"/>
  <c r="S7" i="11"/>
  <c r="R7" i="11"/>
  <c r="T6" i="12"/>
  <c r="M9" i="11"/>
  <c r="N9" i="11"/>
  <c r="O9" i="11"/>
  <c r="P10" i="15"/>
  <c r="R10" i="15"/>
  <c r="Q10" i="15"/>
  <c r="U6" i="12"/>
  <c r="U8" i="15"/>
  <c r="S7" i="12"/>
  <c r="V7" i="12" s="1"/>
  <c r="U7" i="12"/>
  <c r="O9" i="12"/>
  <c r="N10" i="12"/>
  <c r="L10" i="11"/>
  <c r="K11" i="11"/>
  <c r="R8" i="12"/>
  <c r="Q8" i="12"/>
  <c r="P8" i="12"/>
  <c r="V9" i="15"/>
  <c r="T8" i="15"/>
  <c r="O10" i="12" l="1"/>
  <c r="N11" i="12"/>
  <c r="T7" i="12"/>
  <c r="P9" i="11"/>
  <c r="S8" i="12"/>
  <c r="U8" i="12" s="1"/>
  <c r="N10" i="11"/>
  <c r="M10" i="11"/>
  <c r="O10" i="11"/>
  <c r="V8" i="12"/>
  <c r="L11" i="11"/>
  <c r="K12" i="11"/>
  <c r="Q9" i="12"/>
  <c r="P9" i="12"/>
  <c r="R9" i="12"/>
  <c r="S10" i="15"/>
  <c r="U10" i="15" s="1"/>
  <c r="O12" i="15"/>
  <c r="N13" i="15"/>
  <c r="R11" i="15"/>
  <c r="P11" i="15"/>
  <c r="Q11" i="15"/>
  <c r="S8" i="11"/>
  <c r="Q8" i="11"/>
  <c r="R8" i="11"/>
  <c r="V10" i="15" l="1"/>
  <c r="T10" i="15"/>
  <c r="O13" i="15"/>
  <c r="N14" i="15"/>
  <c r="P12" i="15"/>
  <c r="Q12" i="15"/>
  <c r="R12" i="15"/>
  <c r="L12" i="11"/>
  <c r="K13" i="11"/>
  <c r="O11" i="12"/>
  <c r="N12" i="12"/>
  <c r="T8" i="12"/>
  <c r="R10" i="12"/>
  <c r="Q10" i="12"/>
  <c r="P10" i="12"/>
  <c r="S9" i="12"/>
  <c r="V9" i="12" s="1"/>
  <c r="M11" i="11"/>
  <c r="O11" i="11"/>
  <c r="N11" i="11"/>
  <c r="P10" i="11"/>
  <c r="S9" i="11"/>
  <c r="Q9" i="11"/>
  <c r="R9" i="11"/>
  <c r="S11" i="15"/>
  <c r="U11" i="15" s="1"/>
  <c r="T9" i="12" l="1"/>
  <c r="T11" i="15"/>
  <c r="S10" i="11"/>
  <c r="Q10" i="11"/>
  <c r="R10" i="11"/>
  <c r="O12" i="12"/>
  <c r="N13" i="12"/>
  <c r="N12" i="11"/>
  <c r="M12" i="11"/>
  <c r="O12" i="11"/>
  <c r="R13" i="15"/>
  <c r="P13" i="15"/>
  <c r="Q13" i="15"/>
  <c r="V11" i="15"/>
  <c r="S12" i="15"/>
  <c r="U12" i="15" s="1"/>
  <c r="P11" i="12"/>
  <c r="R11" i="12"/>
  <c r="Q11" i="12"/>
  <c r="L13" i="11"/>
  <c r="K14" i="11"/>
  <c r="U9" i="12"/>
  <c r="O14" i="15"/>
  <c r="N15" i="15"/>
  <c r="P11" i="11"/>
  <c r="S10" i="12"/>
  <c r="U10" i="12" s="1"/>
  <c r="R14" i="15" l="1"/>
  <c r="Q14" i="15"/>
  <c r="P14" i="15"/>
  <c r="T12" i="15"/>
  <c r="S13" i="15"/>
  <c r="U13" i="15" s="1"/>
  <c r="R11" i="11"/>
  <c r="S11" i="11"/>
  <c r="Q11" i="11"/>
  <c r="K15" i="11"/>
  <c r="L14" i="11"/>
  <c r="V12" i="15"/>
  <c r="O15" i="15"/>
  <c r="N16" i="15"/>
  <c r="N13" i="11"/>
  <c r="M13" i="11"/>
  <c r="O13" i="11"/>
  <c r="S11" i="12"/>
  <c r="V11" i="12" s="1"/>
  <c r="V10" i="12"/>
  <c r="O13" i="12"/>
  <c r="N14" i="12"/>
  <c r="Q12" i="12"/>
  <c r="R12" i="12"/>
  <c r="P12" i="12"/>
  <c r="T10" i="12"/>
  <c r="P12" i="11"/>
  <c r="T11" i="12" l="1"/>
  <c r="V13" i="15"/>
  <c r="S12" i="12"/>
  <c r="T12" i="12" s="1"/>
  <c r="P13" i="11"/>
  <c r="R15" i="15"/>
  <c r="Q15" i="15"/>
  <c r="P15" i="15"/>
  <c r="T13" i="15"/>
  <c r="U11" i="12"/>
  <c r="Q13" i="12"/>
  <c r="P13" i="12"/>
  <c r="R13" i="12"/>
  <c r="R12" i="11"/>
  <c r="Q12" i="11"/>
  <c r="S12" i="11"/>
  <c r="V12" i="12"/>
  <c r="U12" i="12"/>
  <c r="S14" i="15"/>
  <c r="T14" i="15" s="1"/>
  <c r="O14" i="12"/>
  <c r="N15" i="12"/>
  <c r="U16" i="15"/>
  <c r="T16" i="15"/>
  <c r="S16" i="15"/>
  <c r="V16" i="15"/>
  <c r="O16" i="15"/>
  <c r="N17" i="15"/>
  <c r="M14" i="11"/>
  <c r="N14" i="11"/>
  <c r="O14" i="11"/>
  <c r="U14" i="15"/>
  <c r="K16" i="11"/>
  <c r="L15" i="11"/>
  <c r="V14" i="15" l="1"/>
  <c r="M15" i="11"/>
  <c r="N15" i="11"/>
  <c r="O15" i="11"/>
  <c r="O15" i="12"/>
  <c r="N16" i="12"/>
  <c r="L16" i="11"/>
  <c r="K17" i="11"/>
  <c r="P14" i="11"/>
  <c r="S13" i="11"/>
  <c r="Q13" i="11"/>
  <c r="R13" i="11"/>
  <c r="T17" i="15"/>
  <c r="S17" i="15"/>
  <c r="U17" i="15"/>
  <c r="V17" i="15"/>
  <c r="O17" i="15"/>
  <c r="N18" i="15"/>
  <c r="P14" i="12"/>
  <c r="Q14" i="12"/>
  <c r="R14" i="12"/>
  <c r="S13" i="12"/>
  <c r="T13" i="12" s="1"/>
  <c r="S15" i="15"/>
  <c r="V15" i="15" s="1"/>
  <c r="R16" i="15"/>
  <c r="Q16" i="15"/>
  <c r="P16" i="15"/>
  <c r="U13" i="12" l="1"/>
  <c r="T15" i="15"/>
  <c r="V13" i="12"/>
  <c r="S14" i="12"/>
  <c r="T14" i="12" s="1"/>
  <c r="U15" i="15"/>
  <c r="V18" i="15"/>
  <c r="U18" i="15"/>
  <c r="S18" i="15"/>
  <c r="T18" i="15"/>
  <c r="O18" i="15"/>
  <c r="N19" i="15"/>
  <c r="N16" i="11"/>
  <c r="M16" i="11"/>
  <c r="O16" i="11"/>
  <c r="Q15" i="12"/>
  <c r="R15" i="12"/>
  <c r="P15" i="12"/>
  <c r="Q14" i="11"/>
  <c r="R14" i="11"/>
  <c r="S14" i="11"/>
  <c r="Q17" i="15"/>
  <c r="R17" i="15"/>
  <c r="P17" i="15"/>
  <c r="L17" i="11"/>
  <c r="K18" i="11"/>
  <c r="O16" i="12"/>
  <c r="N17" i="12"/>
  <c r="P15" i="11"/>
  <c r="U14" i="12" l="1"/>
  <c r="V14" i="12"/>
  <c r="P16" i="12"/>
  <c r="R16" i="12"/>
  <c r="Q16" i="12"/>
  <c r="O17" i="12"/>
  <c r="N18" i="12"/>
  <c r="R18" i="15"/>
  <c r="Q18" i="15"/>
  <c r="P18" i="15"/>
  <c r="S15" i="12"/>
  <c r="T15" i="12" s="1"/>
  <c r="P16" i="11"/>
  <c r="K19" i="11"/>
  <c r="L18" i="11"/>
  <c r="R15" i="11"/>
  <c r="S15" i="11"/>
  <c r="Q15" i="11"/>
  <c r="O17" i="11"/>
  <c r="M17" i="11"/>
  <c r="N17" i="11"/>
  <c r="S19" i="15"/>
  <c r="U19" i="15"/>
  <c r="T19" i="15"/>
  <c r="V19" i="15"/>
  <c r="O19" i="15"/>
  <c r="N20" i="15"/>
  <c r="U15" i="12" l="1"/>
  <c r="P17" i="11"/>
  <c r="V15" i="12"/>
  <c r="Q17" i="12"/>
  <c r="P17" i="12"/>
  <c r="R17" i="12"/>
  <c r="V20" i="15"/>
  <c r="S20" i="15"/>
  <c r="T20" i="15"/>
  <c r="U20" i="15"/>
  <c r="O20" i="15"/>
  <c r="N21" i="15"/>
  <c r="R19" i="15"/>
  <c r="P19" i="15"/>
  <c r="Q19" i="15"/>
  <c r="N18" i="11"/>
  <c r="M18" i="11"/>
  <c r="O18" i="11"/>
  <c r="Q16" i="11"/>
  <c r="R16" i="11"/>
  <c r="S16" i="11"/>
  <c r="K20" i="11"/>
  <c r="L19" i="11"/>
  <c r="O18" i="12"/>
  <c r="N19" i="12"/>
  <c r="S16" i="12"/>
  <c r="V16" i="12" s="1"/>
  <c r="U16" i="12" l="1"/>
  <c r="T16" i="12"/>
  <c r="P18" i="11"/>
  <c r="S18" i="11" s="1"/>
  <c r="S17" i="12"/>
  <c r="T17" i="12" s="1"/>
  <c r="M19" i="11"/>
  <c r="O19" i="11"/>
  <c r="N19" i="11"/>
  <c r="O19" i="12"/>
  <c r="N20" i="12"/>
  <c r="U21" i="15"/>
  <c r="T21" i="15"/>
  <c r="V21" i="15"/>
  <c r="O21" i="15"/>
  <c r="S21" i="15"/>
  <c r="N22" i="15"/>
  <c r="R18" i="12"/>
  <c r="P18" i="12"/>
  <c r="Q18" i="12"/>
  <c r="K21" i="11"/>
  <c r="L20" i="11"/>
  <c r="Q20" i="15"/>
  <c r="P20" i="15"/>
  <c r="R20" i="15"/>
  <c r="V17" i="12"/>
  <c r="R17" i="11"/>
  <c r="S17" i="11"/>
  <c r="Q17" i="11"/>
  <c r="U17" i="12" l="1"/>
  <c r="R18" i="11"/>
  <c r="Q18" i="11"/>
  <c r="P19" i="12"/>
  <c r="Q19" i="12"/>
  <c r="R19" i="12"/>
  <c r="S18" i="12"/>
  <c r="T18" i="12" s="1"/>
  <c r="Q21" i="15"/>
  <c r="P21" i="15"/>
  <c r="R21" i="15"/>
  <c r="U20" i="12"/>
  <c r="T20" i="12"/>
  <c r="V20" i="12"/>
  <c r="O20" i="12"/>
  <c r="S20" i="12"/>
  <c r="N21" i="12"/>
  <c r="P19" i="11"/>
  <c r="T22" i="15"/>
  <c r="U22" i="15"/>
  <c r="V22" i="15"/>
  <c r="O22" i="15"/>
  <c r="S22" i="15"/>
  <c r="N23" i="15"/>
  <c r="M20" i="11"/>
  <c r="N20" i="11"/>
  <c r="O20" i="11"/>
  <c r="L21" i="11"/>
  <c r="K22" i="11"/>
  <c r="V18" i="12"/>
  <c r="P20" i="11" l="1"/>
  <c r="Q22" i="15"/>
  <c r="P22" i="15"/>
  <c r="R22" i="15"/>
  <c r="R19" i="11"/>
  <c r="S19" i="11"/>
  <c r="Q19" i="11"/>
  <c r="U18" i="12"/>
  <c r="L22" i="11"/>
  <c r="K23" i="11"/>
  <c r="N21" i="11"/>
  <c r="O21" i="11"/>
  <c r="M21" i="11"/>
  <c r="S20" i="11"/>
  <c r="Q20" i="11"/>
  <c r="R20" i="11"/>
  <c r="U21" i="12"/>
  <c r="S21" i="12"/>
  <c r="V21" i="12"/>
  <c r="T21" i="12"/>
  <c r="O21" i="12"/>
  <c r="N22" i="12"/>
  <c r="S23" i="15"/>
  <c r="T23" i="15"/>
  <c r="V23" i="15"/>
  <c r="U23" i="15"/>
  <c r="O23" i="15"/>
  <c r="N24" i="15"/>
  <c r="P20" i="12"/>
  <c r="R20" i="12"/>
  <c r="Q20" i="12"/>
  <c r="S19" i="12"/>
  <c r="V19" i="12" s="1"/>
  <c r="P21" i="11" l="1"/>
  <c r="U24" i="15"/>
  <c r="V24" i="15"/>
  <c r="T24" i="15"/>
  <c r="S24" i="15"/>
  <c r="O24" i="15"/>
  <c r="N25" i="15"/>
  <c r="Q23" i="15"/>
  <c r="R23" i="15"/>
  <c r="P23" i="15"/>
  <c r="U22" i="12"/>
  <c r="V22" i="12"/>
  <c r="S22" i="12"/>
  <c r="T22" i="12"/>
  <c r="O22" i="12"/>
  <c r="N23" i="12"/>
  <c r="T19" i="12"/>
  <c r="U19" i="12"/>
  <c r="Q21" i="12"/>
  <c r="P21" i="12"/>
  <c r="R21" i="12"/>
  <c r="L23" i="11"/>
  <c r="K24" i="11"/>
  <c r="Q21" i="11"/>
  <c r="R21" i="11"/>
  <c r="S21" i="11"/>
  <c r="N22" i="11"/>
  <c r="O22" i="11"/>
  <c r="M22" i="11"/>
  <c r="S23" i="12" l="1"/>
  <c r="V23" i="12"/>
  <c r="T23" i="12"/>
  <c r="U23" i="12"/>
  <c r="O23" i="12"/>
  <c r="N24" i="12"/>
  <c r="L24" i="11"/>
  <c r="K25" i="11"/>
  <c r="P22" i="12"/>
  <c r="R22" i="12"/>
  <c r="Q22" i="12"/>
  <c r="U25" i="15"/>
  <c r="T25" i="15"/>
  <c r="V25" i="15"/>
  <c r="S25" i="15"/>
  <c r="O25" i="15"/>
  <c r="N26" i="15"/>
  <c r="P22" i="11"/>
  <c r="M23" i="11"/>
  <c r="O23" i="11"/>
  <c r="N23" i="11"/>
  <c r="P24" i="15"/>
  <c r="Q24" i="15"/>
  <c r="R24" i="15"/>
  <c r="P23" i="11" l="1"/>
  <c r="L25" i="11"/>
  <c r="K26" i="11"/>
  <c r="R22" i="11"/>
  <c r="Q22" i="11"/>
  <c r="S22" i="11"/>
  <c r="O24" i="11"/>
  <c r="M24" i="11"/>
  <c r="N24" i="11"/>
  <c r="V26" i="15"/>
  <c r="S26" i="15"/>
  <c r="U26" i="15"/>
  <c r="T26" i="15"/>
  <c r="O26" i="15"/>
  <c r="N27" i="15"/>
  <c r="U24" i="12"/>
  <c r="V24" i="12"/>
  <c r="S24" i="12"/>
  <c r="T24" i="12"/>
  <c r="O24" i="12"/>
  <c r="N25" i="12"/>
  <c r="R25" i="15"/>
  <c r="P25" i="15"/>
  <c r="Q25" i="15"/>
  <c r="P23" i="12"/>
  <c r="R23" i="12"/>
  <c r="Q23" i="12"/>
  <c r="L26" i="11" l="1"/>
  <c r="K27" i="11"/>
  <c r="V27" i="15"/>
  <c r="S27" i="15"/>
  <c r="T27" i="15"/>
  <c r="U27" i="15"/>
  <c r="O27" i="15"/>
  <c r="N28" i="15"/>
  <c r="R26" i="15"/>
  <c r="Q26" i="15"/>
  <c r="P26" i="15"/>
  <c r="O25" i="11"/>
  <c r="M25" i="11"/>
  <c r="N25" i="11"/>
  <c r="V25" i="12"/>
  <c r="T25" i="12"/>
  <c r="U25" i="12"/>
  <c r="S25" i="12"/>
  <c r="O25" i="12"/>
  <c r="N26" i="12"/>
  <c r="P24" i="12"/>
  <c r="Q24" i="12"/>
  <c r="R24" i="12"/>
  <c r="P24" i="11"/>
  <c r="S23" i="11"/>
  <c r="Q23" i="11"/>
  <c r="R23" i="11"/>
  <c r="Q24" i="11" l="1"/>
  <c r="S24" i="11"/>
  <c r="R24" i="11"/>
  <c r="T26" i="12"/>
  <c r="U26" i="12"/>
  <c r="V26" i="12"/>
  <c r="S26" i="12"/>
  <c r="O26" i="12"/>
  <c r="N27" i="12"/>
  <c r="P25" i="12"/>
  <c r="Q25" i="12"/>
  <c r="R25" i="12"/>
  <c r="Q27" i="15"/>
  <c r="P27" i="15"/>
  <c r="R27" i="15"/>
  <c r="P27" i="11"/>
  <c r="L27" i="11"/>
  <c r="K28" i="11"/>
  <c r="P25" i="11"/>
  <c r="V28" i="15"/>
  <c r="T28" i="15"/>
  <c r="U28" i="15"/>
  <c r="S28" i="15"/>
  <c r="O28" i="15"/>
  <c r="N29" i="15"/>
  <c r="O26" i="11"/>
  <c r="N26" i="11"/>
  <c r="M26" i="11"/>
  <c r="P26" i="11" l="1"/>
  <c r="Q28" i="15"/>
  <c r="P28" i="15"/>
  <c r="R28" i="15"/>
  <c r="R27" i="11"/>
  <c r="S27" i="11"/>
  <c r="Q27" i="11"/>
  <c r="P26" i="12"/>
  <c r="Q26" i="12"/>
  <c r="R26" i="12"/>
  <c r="S25" i="11"/>
  <c r="Q25" i="11"/>
  <c r="R25" i="11"/>
  <c r="P28" i="11"/>
  <c r="L28" i="11"/>
  <c r="K29" i="11"/>
  <c r="S29" i="15"/>
  <c r="U29" i="15"/>
  <c r="V29" i="15"/>
  <c r="T29" i="15"/>
  <c r="O29" i="15"/>
  <c r="N30" i="15"/>
  <c r="N27" i="11"/>
  <c r="M27" i="11"/>
  <c r="O27" i="11"/>
  <c r="S27" i="12"/>
  <c r="V27" i="12"/>
  <c r="T27" i="12"/>
  <c r="U27" i="12"/>
  <c r="O27" i="12"/>
  <c r="N28" i="12"/>
  <c r="P29" i="11" l="1"/>
  <c r="L29" i="11"/>
  <c r="K30" i="11"/>
  <c r="V28" i="12"/>
  <c r="U28" i="12"/>
  <c r="S28" i="12"/>
  <c r="T28" i="12"/>
  <c r="O28" i="12"/>
  <c r="N29" i="12"/>
  <c r="M28" i="11"/>
  <c r="O28" i="11"/>
  <c r="N28" i="11"/>
  <c r="U30" i="15"/>
  <c r="V30" i="15"/>
  <c r="T30" i="15"/>
  <c r="S30" i="15"/>
  <c r="O30" i="15"/>
  <c r="N31" i="15"/>
  <c r="S28" i="11"/>
  <c r="R28" i="11"/>
  <c r="Q28" i="11"/>
  <c r="R27" i="12"/>
  <c r="Q27" i="12"/>
  <c r="P27" i="12"/>
  <c r="P29" i="15"/>
  <c r="R29" i="15"/>
  <c r="Q29" i="15"/>
  <c r="S26" i="11"/>
  <c r="Q26" i="11"/>
  <c r="R26" i="11"/>
  <c r="U31" i="15" l="1"/>
  <c r="S31" i="15"/>
  <c r="V31" i="15"/>
  <c r="T31" i="15"/>
  <c r="O31" i="15"/>
  <c r="N32" i="15"/>
  <c r="Q28" i="12"/>
  <c r="P28" i="12"/>
  <c r="R28" i="12"/>
  <c r="P30" i="15"/>
  <c r="R30" i="15"/>
  <c r="Q30" i="15"/>
  <c r="K31" i="11"/>
  <c r="L30" i="11"/>
  <c r="P30" i="11"/>
  <c r="O29" i="11"/>
  <c r="M29" i="11"/>
  <c r="N29" i="11"/>
  <c r="U29" i="12"/>
  <c r="V29" i="12"/>
  <c r="S29" i="12"/>
  <c r="T29" i="12"/>
  <c r="O29" i="12"/>
  <c r="N30" i="12"/>
  <c r="R29" i="11"/>
  <c r="S29" i="11"/>
  <c r="Q29" i="11"/>
  <c r="O30" i="11" l="1"/>
  <c r="N30" i="11"/>
  <c r="M30" i="11"/>
  <c r="V30" i="12"/>
  <c r="T30" i="12"/>
  <c r="U30" i="12"/>
  <c r="S30" i="12"/>
  <c r="O30" i="12"/>
  <c r="N31" i="12"/>
  <c r="L31" i="11"/>
  <c r="K32" i="11"/>
  <c r="P31" i="11"/>
  <c r="P29" i="12"/>
  <c r="Q29" i="12"/>
  <c r="R29" i="12"/>
  <c r="Q30" i="11"/>
  <c r="S30" i="11"/>
  <c r="R30" i="11"/>
  <c r="S32" i="15"/>
  <c r="V32" i="15"/>
  <c r="U32" i="15"/>
  <c r="T32" i="15"/>
  <c r="O32" i="15"/>
  <c r="N33" i="15"/>
  <c r="Q31" i="15"/>
  <c r="P31" i="15"/>
  <c r="R31" i="15"/>
  <c r="Q30" i="12" l="1"/>
  <c r="P30" i="12"/>
  <c r="R30" i="12"/>
  <c r="P32" i="15"/>
  <c r="R32" i="15"/>
  <c r="Q32" i="15"/>
  <c r="V33" i="15"/>
  <c r="T33" i="15"/>
  <c r="S33" i="15"/>
  <c r="U33" i="15"/>
  <c r="O33" i="15"/>
  <c r="N34" i="15"/>
  <c r="R31" i="11"/>
  <c r="S31" i="11"/>
  <c r="Q31" i="11"/>
  <c r="M31" i="11"/>
  <c r="O31" i="11"/>
  <c r="N31" i="11"/>
  <c r="P32" i="11"/>
  <c r="K33" i="11"/>
  <c r="L32" i="11"/>
  <c r="V31" i="12"/>
  <c r="S31" i="12"/>
  <c r="U31" i="12"/>
  <c r="T31" i="12"/>
  <c r="O31" i="12"/>
  <c r="N32" i="12"/>
  <c r="P33" i="11" l="1"/>
  <c r="L33" i="11"/>
  <c r="K34" i="11"/>
  <c r="T34" i="15"/>
  <c r="V34" i="15"/>
  <c r="S34" i="15"/>
  <c r="U34" i="15"/>
  <c r="O34" i="15"/>
  <c r="N35" i="15"/>
  <c r="U32" i="12"/>
  <c r="V32" i="12"/>
  <c r="T32" i="12"/>
  <c r="S32" i="12"/>
  <c r="O32" i="12"/>
  <c r="N33" i="12"/>
  <c r="S32" i="11"/>
  <c r="R32" i="11"/>
  <c r="Q32" i="11"/>
  <c r="P33" i="15"/>
  <c r="Q33" i="15"/>
  <c r="R33" i="15"/>
  <c r="Q31" i="12"/>
  <c r="P31" i="12"/>
  <c r="R31" i="12"/>
  <c r="N32" i="11"/>
  <c r="M32" i="11"/>
  <c r="O32" i="11"/>
  <c r="Q34" i="15" l="1"/>
  <c r="P34" i="15"/>
  <c r="R34" i="15"/>
  <c r="P34" i="11"/>
  <c r="L34" i="11"/>
  <c r="K35" i="11"/>
  <c r="Q32" i="12"/>
  <c r="P32" i="12"/>
  <c r="R32" i="12"/>
  <c r="M33" i="11"/>
  <c r="N33" i="11"/>
  <c r="O33" i="11"/>
  <c r="S33" i="12"/>
  <c r="V33" i="12"/>
  <c r="T33" i="12"/>
  <c r="U33" i="12"/>
  <c r="O33" i="12"/>
  <c r="N34" i="12"/>
  <c r="S35" i="15"/>
  <c r="V35" i="15"/>
  <c r="T35" i="15"/>
  <c r="U35" i="15"/>
  <c r="O35" i="15"/>
  <c r="N36" i="15"/>
  <c r="R33" i="11"/>
  <c r="Q33" i="11"/>
  <c r="S33" i="11"/>
  <c r="P33" i="12" l="1"/>
  <c r="R33" i="12"/>
  <c r="Q33" i="12"/>
  <c r="U36" i="15"/>
  <c r="S36" i="15"/>
  <c r="V36" i="15"/>
  <c r="T36" i="15"/>
  <c r="O36" i="15"/>
  <c r="N37" i="15"/>
  <c r="Q34" i="11"/>
  <c r="S34" i="11"/>
  <c r="R34" i="11"/>
  <c r="V34" i="12"/>
  <c r="S34" i="12"/>
  <c r="T34" i="12"/>
  <c r="U34" i="12"/>
  <c r="O34" i="12"/>
  <c r="N35" i="12"/>
  <c r="P35" i="15"/>
  <c r="Q35" i="15"/>
  <c r="R35" i="15"/>
  <c r="P35" i="11"/>
  <c r="L35" i="11"/>
  <c r="K36" i="11"/>
  <c r="N34" i="11"/>
  <c r="M34" i="11"/>
  <c r="O34" i="11"/>
  <c r="S35" i="11" l="1"/>
  <c r="Q35" i="11"/>
  <c r="R35" i="11"/>
  <c r="L36" i="11"/>
  <c r="K37" i="11"/>
  <c r="P36" i="11"/>
  <c r="R36" i="15"/>
  <c r="P36" i="15"/>
  <c r="Q36" i="15"/>
  <c r="R34" i="12"/>
  <c r="P34" i="12"/>
  <c r="Q34" i="12"/>
  <c r="M35" i="11"/>
  <c r="O35" i="11"/>
  <c r="N35" i="11"/>
  <c r="S35" i="12"/>
  <c r="U35" i="12"/>
  <c r="T35" i="12"/>
  <c r="V35" i="12"/>
  <c r="O35" i="12"/>
  <c r="N36" i="12"/>
  <c r="V37" i="15"/>
  <c r="T37" i="15"/>
  <c r="S37" i="15"/>
  <c r="U37" i="15"/>
  <c r="O37" i="15"/>
  <c r="N38" i="15"/>
  <c r="O36" i="11" l="1"/>
  <c r="M36" i="11"/>
  <c r="N36" i="11"/>
  <c r="S38" i="15"/>
  <c r="V38" i="15"/>
  <c r="T38" i="15"/>
  <c r="U38" i="15"/>
  <c r="O38" i="15"/>
  <c r="N39" i="15"/>
  <c r="R37" i="15"/>
  <c r="P37" i="15"/>
  <c r="Q37" i="15"/>
  <c r="R36" i="11"/>
  <c r="S36" i="11"/>
  <c r="Q36" i="11"/>
  <c r="Q35" i="12"/>
  <c r="R35" i="12"/>
  <c r="P35" i="12"/>
  <c r="T36" i="12"/>
  <c r="S36" i="12"/>
  <c r="U36" i="12"/>
  <c r="V36" i="12"/>
  <c r="O36" i="12"/>
  <c r="N37" i="12"/>
  <c r="P37" i="11"/>
  <c r="L37" i="11"/>
  <c r="K38" i="11"/>
  <c r="Q38" i="15" l="1"/>
  <c r="R38" i="15"/>
  <c r="P38" i="15"/>
  <c r="P38" i="11"/>
  <c r="L38" i="11"/>
  <c r="K39" i="11"/>
  <c r="N37" i="11"/>
  <c r="O37" i="11"/>
  <c r="M37" i="11"/>
  <c r="S37" i="12"/>
  <c r="V37" i="12"/>
  <c r="T37" i="12"/>
  <c r="U37" i="12"/>
  <c r="O37" i="12"/>
  <c r="N38" i="12"/>
  <c r="Q36" i="12"/>
  <c r="R36" i="12"/>
  <c r="P36" i="12"/>
  <c r="S37" i="11"/>
  <c r="R37" i="11"/>
  <c r="Q37" i="11"/>
  <c r="V39" i="15"/>
  <c r="U39" i="15"/>
  <c r="T39" i="15"/>
  <c r="S39" i="15"/>
  <c r="O39" i="15"/>
  <c r="N40" i="15"/>
  <c r="R37" i="12" l="1"/>
  <c r="P37" i="12"/>
  <c r="Q37" i="12"/>
  <c r="N38" i="11"/>
  <c r="M38" i="11"/>
  <c r="O38" i="11"/>
  <c r="Q38" i="11"/>
  <c r="S38" i="11"/>
  <c r="R38" i="11"/>
  <c r="S40" i="15"/>
  <c r="T40" i="15"/>
  <c r="U40" i="15"/>
  <c r="V40" i="15"/>
  <c r="O40" i="15"/>
  <c r="N41" i="15"/>
  <c r="T38" i="12"/>
  <c r="U38" i="12"/>
  <c r="V38" i="12"/>
  <c r="S38" i="12"/>
  <c r="O38" i="12"/>
  <c r="N39" i="12"/>
  <c r="P39" i="11"/>
  <c r="L39" i="11"/>
  <c r="K40" i="11"/>
  <c r="R39" i="15"/>
  <c r="Q39" i="15"/>
  <c r="P39" i="15"/>
  <c r="S39" i="11" l="1"/>
  <c r="R39" i="11"/>
  <c r="Q39" i="11"/>
  <c r="L40" i="11"/>
  <c r="P40" i="11"/>
  <c r="K41" i="11"/>
  <c r="R38" i="12"/>
  <c r="Q38" i="12"/>
  <c r="P38" i="12"/>
  <c r="N39" i="11"/>
  <c r="M39" i="11"/>
  <c r="O39" i="11"/>
  <c r="U41" i="15"/>
  <c r="S41" i="15"/>
  <c r="T41" i="15"/>
  <c r="V41" i="15"/>
  <c r="O41" i="15"/>
  <c r="N42" i="15"/>
  <c r="Q40" i="15"/>
  <c r="R40" i="15"/>
  <c r="P40" i="15"/>
  <c r="V39" i="12"/>
  <c r="U39" i="12"/>
  <c r="S39" i="12"/>
  <c r="T39" i="12"/>
  <c r="O39" i="12"/>
  <c r="N40" i="12"/>
  <c r="M40" i="11" l="1"/>
  <c r="N40" i="11"/>
  <c r="O40" i="11"/>
  <c r="Q39" i="12"/>
  <c r="R39" i="12"/>
  <c r="P39" i="12"/>
  <c r="P41" i="11"/>
  <c r="L41" i="11"/>
  <c r="K42" i="11"/>
  <c r="U40" i="12"/>
  <c r="V40" i="12"/>
  <c r="T40" i="12"/>
  <c r="S40" i="12"/>
  <c r="O40" i="12"/>
  <c r="N41" i="12"/>
  <c r="S42" i="15"/>
  <c r="T42" i="15"/>
  <c r="U42" i="15"/>
  <c r="V42" i="15"/>
  <c r="O42" i="15"/>
  <c r="N43" i="15"/>
  <c r="P41" i="15"/>
  <c r="R41" i="15"/>
  <c r="Q41" i="15"/>
  <c r="Q40" i="11"/>
  <c r="R40" i="11"/>
  <c r="S40" i="11"/>
  <c r="M41" i="11" l="1"/>
  <c r="O41" i="11"/>
  <c r="N41" i="11"/>
  <c r="S41" i="11"/>
  <c r="Q41" i="11"/>
  <c r="R41" i="11"/>
  <c r="R42" i="15"/>
  <c r="P42" i="15"/>
  <c r="Q42" i="15"/>
  <c r="S41" i="12"/>
  <c r="T41" i="12"/>
  <c r="V41" i="12"/>
  <c r="U41" i="12"/>
  <c r="O41" i="12"/>
  <c r="N42" i="12"/>
  <c r="R40" i="12"/>
  <c r="Q40" i="12"/>
  <c r="P40" i="12"/>
  <c r="S43" i="15"/>
  <c r="V43" i="15"/>
  <c r="U43" i="15"/>
  <c r="T43" i="15"/>
  <c r="O43" i="15"/>
  <c r="N44" i="15"/>
  <c r="P42" i="11"/>
  <c r="L42" i="11"/>
  <c r="K43" i="11"/>
  <c r="L43" i="11" l="1"/>
  <c r="K44" i="11"/>
  <c r="P43" i="11"/>
  <c r="Q42" i="11"/>
  <c r="R42" i="11"/>
  <c r="S42" i="11"/>
  <c r="T44" i="15"/>
  <c r="U44" i="15"/>
  <c r="V44" i="15"/>
  <c r="S44" i="15"/>
  <c r="O44" i="15"/>
  <c r="N45" i="15"/>
  <c r="P43" i="15"/>
  <c r="Q43" i="15"/>
  <c r="R43" i="15"/>
  <c r="T42" i="12"/>
  <c r="S42" i="12"/>
  <c r="V42" i="12"/>
  <c r="U42" i="12"/>
  <c r="O42" i="12"/>
  <c r="N43" i="12"/>
  <c r="P41" i="12"/>
  <c r="Q41" i="12"/>
  <c r="R41" i="12"/>
  <c r="M42" i="11"/>
  <c r="N42" i="11"/>
  <c r="O42" i="11"/>
  <c r="T45" i="15" l="1"/>
  <c r="V45" i="15"/>
  <c r="U45" i="15"/>
  <c r="S45" i="15"/>
  <c r="O45" i="15"/>
  <c r="N46" i="15"/>
  <c r="S43" i="11"/>
  <c r="Q43" i="11"/>
  <c r="R43" i="11"/>
  <c r="Q44" i="15"/>
  <c r="R44" i="15"/>
  <c r="P44" i="15"/>
  <c r="P44" i="11"/>
  <c r="L44" i="11"/>
  <c r="K45" i="11"/>
  <c r="P42" i="12"/>
  <c r="R42" i="12"/>
  <c r="Q42" i="12"/>
  <c r="T43" i="12"/>
  <c r="U43" i="12"/>
  <c r="V43" i="12"/>
  <c r="S43" i="12"/>
  <c r="O43" i="12"/>
  <c r="N44" i="12"/>
  <c r="O43" i="11"/>
  <c r="N43" i="11"/>
  <c r="M43" i="11"/>
  <c r="O44" i="11" l="1"/>
  <c r="M44" i="11"/>
  <c r="N44" i="11"/>
  <c r="S44" i="11"/>
  <c r="R44" i="11"/>
  <c r="Q44" i="11"/>
  <c r="T44" i="12"/>
  <c r="U44" i="12"/>
  <c r="V44" i="12"/>
  <c r="S44" i="12"/>
  <c r="O44" i="12"/>
  <c r="N45" i="12"/>
  <c r="Q43" i="12"/>
  <c r="P43" i="12"/>
  <c r="R43" i="12"/>
  <c r="L45" i="11"/>
  <c r="P45" i="11"/>
  <c r="K46" i="11"/>
  <c r="T46" i="15"/>
  <c r="S46" i="15"/>
  <c r="V46" i="15"/>
  <c r="U46" i="15"/>
  <c r="O46" i="15"/>
  <c r="N47" i="15"/>
  <c r="R45" i="15"/>
  <c r="P45" i="15"/>
  <c r="Q45" i="15"/>
  <c r="S47" i="15" l="1"/>
  <c r="T47" i="15"/>
  <c r="U47" i="15"/>
  <c r="V47" i="15"/>
  <c r="O47" i="15"/>
  <c r="N48" i="15"/>
  <c r="O45" i="11"/>
  <c r="M45" i="11"/>
  <c r="N45" i="11"/>
  <c r="V45" i="12"/>
  <c r="U45" i="12"/>
  <c r="S45" i="12"/>
  <c r="T45" i="12"/>
  <c r="O45" i="12"/>
  <c r="N46" i="12"/>
  <c r="Q46" i="15"/>
  <c r="P46" i="15"/>
  <c r="R46" i="15"/>
  <c r="Q44" i="12"/>
  <c r="P44" i="12"/>
  <c r="R44" i="12"/>
  <c r="K47" i="11"/>
  <c r="P46" i="11"/>
  <c r="L46" i="11"/>
  <c r="S45" i="11"/>
  <c r="R45" i="11"/>
  <c r="Q45" i="11"/>
  <c r="T46" i="12" l="1"/>
  <c r="U46" i="12"/>
  <c r="S46" i="12"/>
  <c r="V46" i="12"/>
  <c r="O46" i="12"/>
  <c r="N47" i="12"/>
  <c r="N46" i="11"/>
  <c r="O46" i="11"/>
  <c r="M46" i="11"/>
  <c r="S46" i="11"/>
  <c r="R46" i="11"/>
  <c r="Q46" i="11"/>
  <c r="Q45" i="12"/>
  <c r="P45" i="12"/>
  <c r="R45" i="12"/>
  <c r="U48" i="15"/>
  <c r="V48" i="15"/>
  <c r="S48" i="15"/>
  <c r="T48" i="15"/>
  <c r="O48" i="15"/>
  <c r="N49" i="15"/>
  <c r="P47" i="11"/>
  <c r="L47" i="11"/>
  <c r="K48" i="11"/>
  <c r="R47" i="15"/>
  <c r="Q47" i="15"/>
  <c r="P47" i="15"/>
  <c r="L48" i="11" l="1"/>
  <c r="P48" i="11"/>
  <c r="K49" i="11"/>
  <c r="Q48" i="15"/>
  <c r="P48" i="15"/>
  <c r="R48" i="15"/>
  <c r="R47" i="11"/>
  <c r="Q47" i="11"/>
  <c r="S47" i="11"/>
  <c r="U49" i="15"/>
  <c r="T49" i="15"/>
  <c r="V49" i="15"/>
  <c r="S49" i="15"/>
  <c r="O49" i="15"/>
  <c r="N50" i="15"/>
  <c r="O47" i="11"/>
  <c r="M47" i="11"/>
  <c r="N47" i="11"/>
  <c r="T47" i="12"/>
  <c r="V47" i="12"/>
  <c r="S47" i="12"/>
  <c r="U47" i="12"/>
  <c r="O47" i="12"/>
  <c r="N48" i="12"/>
  <c r="P46" i="12"/>
  <c r="Q46" i="12"/>
  <c r="R46" i="12"/>
  <c r="R47" i="12" l="1"/>
  <c r="Q47" i="12"/>
  <c r="P47" i="12"/>
  <c r="U48" i="12"/>
  <c r="S48" i="12"/>
  <c r="T48" i="12"/>
  <c r="V48" i="12"/>
  <c r="O48" i="12"/>
  <c r="N49" i="12"/>
  <c r="U50" i="15"/>
  <c r="S50" i="15"/>
  <c r="T50" i="15"/>
  <c r="V50" i="15"/>
  <c r="O50" i="15"/>
  <c r="N51" i="15"/>
  <c r="P49" i="11"/>
  <c r="L49" i="11"/>
  <c r="K50" i="11"/>
  <c r="R49" i="15"/>
  <c r="Q49" i="15"/>
  <c r="P49" i="15"/>
  <c r="S48" i="11"/>
  <c r="R48" i="11"/>
  <c r="Q48" i="11"/>
  <c r="N48" i="11"/>
  <c r="M48" i="11"/>
  <c r="O48" i="11"/>
  <c r="S49" i="11" l="1"/>
  <c r="R49" i="11"/>
  <c r="Q49" i="11"/>
  <c r="Q48" i="12"/>
  <c r="R48" i="12"/>
  <c r="P48" i="12"/>
  <c r="S51" i="15"/>
  <c r="T51" i="15"/>
  <c r="U51" i="15"/>
  <c r="V51" i="15"/>
  <c r="O51" i="15"/>
  <c r="N52" i="15"/>
  <c r="K51" i="11"/>
  <c r="P50" i="11"/>
  <c r="L50" i="11"/>
  <c r="P50" i="15"/>
  <c r="R50" i="15"/>
  <c r="Q50" i="15"/>
  <c r="N49" i="11"/>
  <c r="O49" i="11"/>
  <c r="M49" i="11"/>
  <c r="V49" i="12"/>
  <c r="T49" i="12"/>
  <c r="U49" i="12"/>
  <c r="S49" i="12"/>
  <c r="O49" i="12"/>
  <c r="N50" i="12"/>
  <c r="V52" i="15" l="1"/>
  <c r="T52" i="15"/>
  <c r="S52" i="15"/>
  <c r="U52" i="15"/>
  <c r="O52" i="15"/>
  <c r="N53" i="15"/>
  <c r="P51" i="15"/>
  <c r="R51" i="15"/>
  <c r="Q51" i="15"/>
  <c r="V50" i="12"/>
  <c r="S50" i="12"/>
  <c r="U50" i="12"/>
  <c r="T50" i="12"/>
  <c r="O50" i="12"/>
  <c r="N51" i="12"/>
  <c r="P49" i="12"/>
  <c r="Q49" i="12"/>
  <c r="R49" i="12"/>
  <c r="S50" i="11"/>
  <c r="R50" i="11"/>
  <c r="Q50" i="11"/>
  <c r="O50" i="11"/>
  <c r="N50" i="11"/>
  <c r="M50" i="11"/>
  <c r="L51" i="11"/>
  <c r="K52" i="11"/>
  <c r="P51" i="11"/>
  <c r="L52" i="11" l="1"/>
  <c r="K53" i="11"/>
  <c r="P52" i="11"/>
  <c r="Q52" i="15"/>
  <c r="P52" i="15"/>
  <c r="R52" i="15"/>
  <c r="P50" i="12"/>
  <c r="Q50" i="12"/>
  <c r="R50" i="12"/>
  <c r="S51" i="11"/>
  <c r="Q51" i="11"/>
  <c r="R51" i="11"/>
  <c r="U51" i="12"/>
  <c r="V51" i="12"/>
  <c r="S51" i="12"/>
  <c r="T51" i="12"/>
  <c r="O51" i="12"/>
  <c r="N52" i="12"/>
  <c r="T53" i="15"/>
  <c r="U53" i="15"/>
  <c r="V53" i="15"/>
  <c r="S53" i="15"/>
  <c r="O53" i="15"/>
  <c r="N54" i="15"/>
  <c r="O51" i="11"/>
  <c r="M51" i="11"/>
  <c r="N51" i="11"/>
  <c r="U54" i="15" l="1"/>
  <c r="S54" i="15"/>
  <c r="T54" i="15"/>
  <c r="V54" i="15"/>
  <c r="O54" i="15"/>
  <c r="N55" i="15"/>
  <c r="R53" i="15"/>
  <c r="P53" i="15"/>
  <c r="Q53" i="15"/>
  <c r="S52" i="11"/>
  <c r="Q52" i="11"/>
  <c r="R52" i="11"/>
  <c r="U52" i="12"/>
  <c r="S52" i="12"/>
  <c r="T52" i="12"/>
  <c r="V52" i="12"/>
  <c r="O52" i="12"/>
  <c r="N53" i="12"/>
  <c r="P53" i="11"/>
  <c r="L53" i="11"/>
  <c r="K54" i="11"/>
  <c r="P51" i="12"/>
  <c r="Q51" i="12"/>
  <c r="R51" i="12"/>
  <c r="O52" i="11"/>
  <c r="M52" i="11"/>
  <c r="N52" i="11"/>
  <c r="L54" i="11" l="1"/>
  <c r="P54" i="11"/>
  <c r="K55" i="11"/>
  <c r="M53" i="11"/>
  <c r="N53" i="11"/>
  <c r="O53" i="11"/>
  <c r="S53" i="11"/>
  <c r="R53" i="11"/>
  <c r="Q53" i="11"/>
  <c r="T55" i="15"/>
  <c r="S55" i="15"/>
  <c r="V55" i="15"/>
  <c r="U55" i="15"/>
  <c r="O55" i="15"/>
  <c r="N56" i="15"/>
  <c r="S53" i="12"/>
  <c r="V53" i="12"/>
  <c r="U53" i="12"/>
  <c r="T53" i="12"/>
  <c r="O53" i="12"/>
  <c r="N54" i="12"/>
  <c r="R52" i="12"/>
  <c r="Q52" i="12"/>
  <c r="P52" i="12"/>
  <c r="R54" i="15"/>
  <c r="P54" i="15"/>
  <c r="Q54" i="15"/>
  <c r="P55" i="15" l="1"/>
  <c r="R55" i="15"/>
  <c r="Q55" i="15"/>
  <c r="R53" i="12"/>
  <c r="Q53" i="12"/>
  <c r="P53" i="12"/>
  <c r="P55" i="11"/>
  <c r="K56" i="11"/>
  <c r="L55" i="11"/>
  <c r="S54" i="11"/>
  <c r="Q54" i="11"/>
  <c r="R54" i="11"/>
  <c r="U56" i="15"/>
  <c r="V56" i="15"/>
  <c r="S56" i="15"/>
  <c r="T56" i="15"/>
  <c r="O56" i="15"/>
  <c r="N57" i="15"/>
  <c r="U54" i="12"/>
  <c r="V54" i="12"/>
  <c r="S54" i="12"/>
  <c r="T54" i="12"/>
  <c r="O54" i="12"/>
  <c r="N55" i="12"/>
  <c r="M54" i="11"/>
  <c r="O54" i="11"/>
  <c r="N54" i="11"/>
  <c r="S55" i="12" l="1"/>
  <c r="V55" i="12"/>
  <c r="U55" i="12"/>
  <c r="T55" i="12"/>
  <c r="O55" i="12"/>
  <c r="N56" i="12"/>
  <c r="P56" i="11"/>
  <c r="K57" i="11"/>
  <c r="L56" i="11"/>
  <c r="P56" i="15"/>
  <c r="R56" i="15"/>
  <c r="Q56" i="15"/>
  <c r="Q54" i="12"/>
  <c r="R54" i="12"/>
  <c r="P54" i="12"/>
  <c r="S55" i="11"/>
  <c r="R55" i="11"/>
  <c r="Q55" i="11"/>
  <c r="T57" i="15"/>
  <c r="V57" i="15"/>
  <c r="U57" i="15"/>
  <c r="S57" i="15"/>
  <c r="O57" i="15"/>
  <c r="N58" i="15"/>
  <c r="M55" i="11"/>
  <c r="N55" i="11"/>
  <c r="O55" i="11"/>
  <c r="T58" i="15" l="1"/>
  <c r="S58" i="15"/>
  <c r="V58" i="15"/>
  <c r="U58" i="15"/>
  <c r="O58" i="15"/>
  <c r="N59" i="15"/>
  <c r="L57" i="11"/>
  <c r="P57" i="11"/>
  <c r="K58" i="11"/>
  <c r="M56" i="11"/>
  <c r="N56" i="11"/>
  <c r="O56" i="11"/>
  <c r="Q57" i="15"/>
  <c r="P57" i="15"/>
  <c r="R57" i="15"/>
  <c r="Q56" i="11"/>
  <c r="R56" i="11"/>
  <c r="S56" i="11"/>
  <c r="U56" i="12"/>
  <c r="V56" i="12"/>
  <c r="T56" i="12"/>
  <c r="S56" i="12"/>
  <c r="O56" i="12"/>
  <c r="N57" i="12"/>
  <c r="Q55" i="12"/>
  <c r="R55" i="12"/>
  <c r="P55" i="12"/>
  <c r="S57" i="11" l="1"/>
  <c r="Q57" i="11"/>
  <c r="R57" i="11"/>
  <c r="O57" i="11"/>
  <c r="M57" i="11"/>
  <c r="N57" i="11"/>
  <c r="Q56" i="12"/>
  <c r="P56" i="12"/>
  <c r="R56" i="12"/>
  <c r="U59" i="15"/>
  <c r="V59" i="15"/>
  <c r="T59" i="15"/>
  <c r="S59" i="15"/>
  <c r="O59" i="15"/>
  <c r="N60" i="15"/>
  <c r="U57" i="12"/>
  <c r="T57" i="12"/>
  <c r="S57" i="12"/>
  <c r="V57" i="12"/>
  <c r="O57" i="12"/>
  <c r="N58" i="12"/>
  <c r="K59" i="11"/>
  <c r="P58" i="11"/>
  <c r="L58" i="11"/>
  <c r="R58" i="15"/>
  <c r="P58" i="15"/>
  <c r="Q58" i="15"/>
  <c r="P59" i="11" l="1"/>
  <c r="L59" i="11"/>
  <c r="K60" i="11"/>
  <c r="R57" i="12"/>
  <c r="P57" i="12"/>
  <c r="Q57" i="12"/>
  <c r="O58" i="11"/>
  <c r="N58" i="11"/>
  <c r="M58" i="11"/>
  <c r="S58" i="11"/>
  <c r="R58" i="11"/>
  <c r="Q58" i="11"/>
  <c r="V60" i="15"/>
  <c r="U60" i="15"/>
  <c r="T60" i="15"/>
  <c r="O60" i="15"/>
  <c r="S60" i="15"/>
  <c r="N61" i="15"/>
  <c r="Q59" i="15"/>
  <c r="P59" i="15"/>
  <c r="R59" i="15"/>
  <c r="S58" i="12"/>
  <c r="U58" i="12"/>
  <c r="T58" i="12"/>
  <c r="V58" i="12"/>
  <c r="O58" i="12"/>
  <c r="N59" i="12"/>
  <c r="U61" i="15" l="1"/>
  <c r="V61" i="15"/>
  <c r="T61" i="15"/>
  <c r="S61" i="15"/>
  <c r="O61" i="15"/>
  <c r="N62" i="15"/>
  <c r="R60" i="15"/>
  <c r="P60" i="15"/>
  <c r="Q60" i="15"/>
  <c r="T59" i="12"/>
  <c r="U59" i="12"/>
  <c r="V59" i="12"/>
  <c r="S59" i="12"/>
  <c r="O59" i="12"/>
  <c r="N60" i="12"/>
  <c r="L60" i="11"/>
  <c r="P60" i="11"/>
  <c r="K61" i="11"/>
  <c r="O59" i="11"/>
  <c r="M59" i="11"/>
  <c r="N59" i="11"/>
  <c r="Q58" i="12"/>
  <c r="P58" i="12"/>
  <c r="R58" i="12"/>
  <c r="R59" i="11"/>
  <c r="Q59" i="11"/>
  <c r="S59" i="11"/>
  <c r="M60" i="11" l="1"/>
  <c r="N60" i="11"/>
  <c r="O60" i="11"/>
  <c r="T60" i="12"/>
  <c r="S60" i="12"/>
  <c r="U60" i="12"/>
  <c r="V60" i="12"/>
  <c r="O60" i="12"/>
  <c r="N61" i="12"/>
  <c r="Q59" i="12"/>
  <c r="R59" i="12"/>
  <c r="P59" i="12"/>
  <c r="T62" i="15"/>
  <c r="V62" i="15"/>
  <c r="S62" i="15"/>
  <c r="U62" i="15"/>
  <c r="O62" i="15"/>
  <c r="N63" i="15"/>
  <c r="P61" i="11"/>
  <c r="L61" i="11"/>
  <c r="K62" i="11"/>
  <c r="R60" i="11"/>
  <c r="Q60" i="11"/>
  <c r="S60" i="11"/>
  <c r="R61" i="15"/>
  <c r="P61" i="15"/>
  <c r="Q61" i="15"/>
  <c r="K63" i="11" l="1"/>
  <c r="L62" i="11"/>
  <c r="P62" i="11"/>
  <c r="R60" i="12"/>
  <c r="P60" i="12"/>
  <c r="Q60" i="12"/>
  <c r="O61" i="11"/>
  <c r="M61" i="11"/>
  <c r="N61" i="11"/>
  <c r="S61" i="11"/>
  <c r="Q61" i="11"/>
  <c r="R61" i="11"/>
  <c r="V63" i="15"/>
  <c r="S63" i="15"/>
  <c r="T63" i="15"/>
  <c r="U63" i="15"/>
  <c r="O63" i="15"/>
  <c r="N64" i="15"/>
  <c r="Q62" i="15"/>
  <c r="R62" i="15"/>
  <c r="P62" i="15"/>
  <c r="T61" i="12"/>
  <c r="S61" i="12"/>
  <c r="V61" i="12"/>
  <c r="U61" i="12"/>
  <c r="O61" i="12"/>
  <c r="N62" i="12"/>
  <c r="Q63" i="15" l="1"/>
  <c r="P63" i="15"/>
  <c r="R63" i="15"/>
  <c r="V62" i="12"/>
  <c r="T62" i="12"/>
  <c r="S62" i="12"/>
  <c r="U62" i="12"/>
  <c r="O62" i="12"/>
  <c r="N63" i="12"/>
  <c r="S62" i="11"/>
  <c r="R62" i="11"/>
  <c r="Q62" i="11"/>
  <c r="P61" i="12"/>
  <c r="R61" i="12"/>
  <c r="Q61" i="12"/>
  <c r="N62" i="11"/>
  <c r="O62" i="11"/>
  <c r="M62" i="11"/>
  <c r="U64" i="15"/>
  <c r="V64" i="15"/>
  <c r="T64" i="15"/>
  <c r="S64" i="15"/>
  <c r="O64" i="15"/>
  <c r="N65" i="15"/>
  <c r="P63" i="11"/>
  <c r="L63" i="11"/>
  <c r="K64" i="11"/>
  <c r="S65" i="15" l="1"/>
  <c r="U65" i="15"/>
  <c r="T65" i="15"/>
  <c r="V65" i="15"/>
  <c r="O65" i="15"/>
  <c r="N66" i="15"/>
  <c r="Q62" i="12"/>
  <c r="R62" i="12"/>
  <c r="P62" i="12"/>
  <c r="Q64" i="15"/>
  <c r="P64" i="15"/>
  <c r="R64" i="15"/>
  <c r="M63" i="11"/>
  <c r="O63" i="11"/>
  <c r="N63" i="11"/>
  <c r="L64" i="11"/>
  <c r="K65" i="11"/>
  <c r="P64" i="11"/>
  <c r="R63" i="11"/>
  <c r="S63" i="11"/>
  <c r="Q63" i="11"/>
  <c r="V63" i="12"/>
  <c r="S63" i="12"/>
  <c r="U63" i="12"/>
  <c r="T63" i="12"/>
  <c r="O63" i="12"/>
  <c r="N64" i="12"/>
  <c r="M64" i="11" l="1"/>
  <c r="N64" i="11"/>
  <c r="O64" i="11"/>
  <c r="U64" i="12"/>
  <c r="S64" i="12"/>
  <c r="V64" i="12"/>
  <c r="T64" i="12"/>
  <c r="O64" i="12"/>
  <c r="N65" i="12"/>
  <c r="P63" i="12"/>
  <c r="R63" i="12"/>
  <c r="Q63" i="12"/>
  <c r="R64" i="11"/>
  <c r="Q64" i="11"/>
  <c r="S64" i="11"/>
  <c r="S66" i="15"/>
  <c r="U66" i="15"/>
  <c r="V66" i="15"/>
  <c r="T66" i="15"/>
  <c r="O66" i="15"/>
  <c r="N67" i="15"/>
  <c r="L65" i="11"/>
  <c r="P65" i="11"/>
  <c r="K66" i="11"/>
  <c r="P65" i="15"/>
  <c r="Q65" i="15"/>
  <c r="R65" i="15"/>
  <c r="Q64" i="12" l="1"/>
  <c r="R64" i="12"/>
  <c r="P64" i="12"/>
  <c r="P66" i="11"/>
  <c r="L66" i="11"/>
  <c r="K67" i="11"/>
  <c r="S65" i="11"/>
  <c r="R65" i="11"/>
  <c r="Q65" i="11"/>
  <c r="R66" i="15"/>
  <c r="Q66" i="15"/>
  <c r="P66" i="15"/>
  <c r="O65" i="11"/>
  <c r="N65" i="11"/>
  <c r="M65" i="11"/>
  <c r="U67" i="15"/>
  <c r="S67" i="15"/>
  <c r="V67" i="15"/>
  <c r="T67" i="15"/>
  <c r="O67" i="15"/>
  <c r="N68" i="15"/>
  <c r="T65" i="12"/>
  <c r="V65" i="12"/>
  <c r="U65" i="12"/>
  <c r="S65" i="12"/>
  <c r="O65" i="12"/>
  <c r="N66" i="12"/>
  <c r="Q67" i="15" l="1"/>
  <c r="R67" i="15"/>
  <c r="P67" i="15"/>
  <c r="R66" i="11"/>
  <c r="S66" i="11"/>
  <c r="Q66" i="11"/>
  <c r="S66" i="12"/>
  <c r="U66" i="12"/>
  <c r="T66" i="12"/>
  <c r="V66" i="12"/>
  <c r="O66" i="12"/>
  <c r="N67" i="12"/>
  <c r="R65" i="12"/>
  <c r="Q65" i="12"/>
  <c r="P65" i="12"/>
  <c r="P67" i="11"/>
  <c r="L67" i="11"/>
  <c r="K68" i="11"/>
  <c r="U68" i="15"/>
  <c r="V68" i="15"/>
  <c r="S68" i="15"/>
  <c r="T68" i="15"/>
  <c r="O68" i="15"/>
  <c r="N69" i="15"/>
  <c r="O66" i="11"/>
  <c r="N66" i="11"/>
  <c r="M66" i="11"/>
  <c r="U69" i="15" l="1"/>
  <c r="S69" i="15"/>
  <c r="V69" i="15"/>
  <c r="T69" i="15"/>
  <c r="O69" i="15"/>
  <c r="N70" i="15"/>
  <c r="S67" i="11"/>
  <c r="Q67" i="11"/>
  <c r="R67" i="11"/>
  <c r="U67" i="12"/>
  <c r="V67" i="12"/>
  <c r="S67" i="12"/>
  <c r="T67" i="12"/>
  <c r="O67" i="12"/>
  <c r="N68" i="12"/>
  <c r="Q68" i="15"/>
  <c r="R68" i="15"/>
  <c r="P68" i="15"/>
  <c r="R66" i="12"/>
  <c r="Q66" i="12"/>
  <c r="P66" i="12"/>
  <c r="L68" i="11"/>
  <c r="K69" i="11"/>
  <c r="P68" i="11"/>
  <c r="M67" i="11"/>
  <c r="O67" i="11"/>
  <c r="N67" i="11"/>
  <c r="Q67" i="12" l="1"/>
  <c r="R67" i="12"/>
  <c r="P67" i="12"/>
  <c r="Q68" i="11"/>
  <c r="R68" i="11"/>
  <c r="S68" i="11"/>
  <c r="P69" i="11"/>
  <c r="L69" i="11"/>
  <c r="K70" i="11"/>
  <c r="U68" i="12"/>
  <c r="T68" i="12"/>
  <c r="V68" i="12"/>
  <c r="S68" i="12"/>
  <c r="O68" i="12"/>
  <c r="N69" i="12"/>
  <c r="M68" i="11"/>
  <c r="O68" i="11"/>
  <c r="N68" i="11"/>
  <c r="V70" i="15"/>
  <c r="U70" i="15"/>
  <c r="T70" i="15"/>
  <c r="S70" i="15"/>
  <c r="O70" i="15"/>
  <c r="N71" i="15"/>
  <c r="P69" i="15"/>
  <c r="Q69" i="15"/>
  <c r="R69" i="15"/>
  <c r="S71" i="15" l="1"/>
  <c r="V71" i="15"/>
  <c r="U71" i="15"/>
  <c r="T71" i="15"/>
  <c r="O71" i="15"/>
  <c r="N72" i="15"/>
  <c r="N69" i="11"/>
  <c r="M69" i="11"/>
  <c r="O69" i="11"/>
  <c r="P70" i="15"/>
  <c r="Q70" i="15"/>
  <c r="R70" i="15"/>
  <c r="S69" i="12"/>
  <c r="V69" i="12"/>
  <c r="U69" i="12"/>
  <c r="T69" i="12"/>
  <c r="O69" i="12"/>
  <c r="N70" i="12"/>
  <c r="S69" i="11"/>
  <c r="R69" i="11"/>
  <c r="Q69" i="11"/>
  <c r="P68" i="12"/>
  <c r="R68" i="12"/>
  <c r="Q68" i="12"/>
  <c r="P70" i="11"/>
  <c r="L70" i="11"/>
  <c r="K71" i="11"/>
  <c r="Q69" i="12" l="1"/>
  <c r="R69" i="12"/>
  <c r="P69" i="12"/>
  <c r="P71" i="11"/>
  <c r="K72" i="11"/>
  <c r="L71" i="11"/>
  <c r="N70" i="11"/>
  <c r="O70" i="11"/>
  <c r="M70" i="11"/>
  <c r="S72" i="15"/>
  <c r="T72" i="15"/>
  <c r="O72" i="15"/>
  <c r="U72" i="15"/>
  <c r="V72" i="15"/>
  <c r="N73" i="15"/>
  <c r="S70" i="12"/>
  <c r="U70" i="12"/>
  <c r="V70" i="12"/>
  <c r="T70" i="12"/>
  <c r="O70" i="12"/>
  <c r="N71" i="12"/>
  <c r="S70" i="11"/>
  <c r="R70" i="11"/>
  <c r="Q70" i="11"/>
  <c r="Q71" i="15"/>
  <c r="P71" i="15"/>
  <c r="R71" i="15"/>
  <c r="P72" i="15" l="1"/>
  <c r="R72" i="15"/>
  <c r="Q72" i="15"/>
  <c r="Q71" i="11"/>
  <c r="S71" i="11"/>
  <c r="R71" i="11"/>
  <c r="T73" i="15"/>
  <c r="S73" i="15"/>
  <c r="V73" i="15"/>
  <c r="U73" i="15"/>
  <c r="O73" i="15"/>
  <c r="N74" i="15"/>
  <c r="Q70" i="12"/>
  <c r="R70" i="12"/>
  <c r="P70" i="12"/>
  <c r="O71" i="11"/>
  <c r="N71" i="11"/>
  <c r="M71" i="11"/>
  <c r="T71" i="12"/>
  <c r="S71" i="12"/>
  <c r="O71" i="12"/>
  <c r="U71" i="12"/>
  <c r="V71" i="12"/>
  <c r="N72" i="12"/>
  <c r="L72" i="11"/>
  <c r="P72" i="11"/>
  <c r="K73" i="11"/>
  <c r="T72" i="12" l="1"/>
  <c r="U72" i="12"/>
  <c r="S72" i="12"/>
  <c r="V72" i="12"/>
  <c r="O72" i="12"/>
  <c r="N73" i="12"/>
  <c r="T74" i="15"/>
  <c r="V74" i="15"/>
  <c r="U74" i="15"/>
  <c r="S74" i="15"/>
  <c r="O74" i="15"/>
  <c r="N75" i="15"/>
  <c r="Q73" i="15"/>
  <c r="P73" i="15"/>
  <c r="R73" i="15"/>
  <c r="P73" i="11"/>
  <c r="L73" i="11"/>
  <c r="K74" i="11"/>
  <c r="Q72" i="11"/>
  <c r="S72" i="11"/>
  <c r="R72" i="11"/>
  <c r="M72" i="11"/>
  <c r="N72" i="11"/>
  <c r="O72" i="11"/>
  <c r="Q71" i="12"/>
  <c r="P71" i="12"/>
  <c r="R71" i="12"/>
  <c r="T75" i="15" l="1"/>
  <c r="S75" i="15"/>
  <c r="V75" i="15"/>
  <c r="U75" i="15"/>
  <c r="O75" i="15"/>
  <c r="N76" i="15"/>
  <c r="R74" i="15"/>
  <c r="Q74" i="15"/>
  <c r="P74" i="15"/>
  <c r="S73" i="11"/>
  <c r="R73" i="11"/>
  <c r="Q73" i="11"/>
  <c r="L74" i="11"/>
  <c r="P74" i="11"/>
  <c r="K75" i="11"/>
  <c r="S73" i="12"/>
  <c r="T73" i="12"/>
  <c r="V73" i="12"/>
  <c r="U73" i="12"/>
  <c r="O73" i="12"/>
  <c r="N74" i="12"/>
  <c r="M73" i="11"/>
  <c r="N73" i="11"/>
  <c r="O73" i="11"/>
  <c r="P72" i="12"/>
  <c r="R72" i="12"/>
  <c r="Q72" i="12"/>
  <c r="U74" i="12" l="1"/>
  <c r="V74" i="12"/>
  <c r="T74" i="12"/>
  <c r="S74" i="12"/>
  <c r="O74" i="12"/>
  <c r="N75" i="12"/>
  <c r="R73" i="12"/>
  <c r="P73" i="12"/>
  <c r="Q73" i="12"/>
  <c r="P75" i="11"/>
  <c r="L75" i="11"/>
  <c r="K76" i="11"/>
  <c r="S74" i="11"/>
  <c r="Q74" i="11"/>
  <c r="R74" i="11"/>
  <c r="V76" i="15"/>
  <c r="U76" i="15"/>
  <c r="S76" i="15"/>
  <c r="T76" i="15"/>
  <c r="O76" i="15"/>
  <c r="N77" i="15"/>
  <c r="M74" i="11"/>
  <c r="N74" i="11"/>
  <c r="O74" i="11"/>
  <c r="Q75" i="15"/>
  <c r="R75" i="15"/>
  <c r="P75" i="15"/>
  <c r="T77" i="15" l="1"/>
  <c r="S77" i="15"/>
  <c r="U77" i="15"/>
  <c r="V77" i="15"/>
  <c r="O77" i="15"/>
  <c r="N78" i="15"/>
  <c r="L76" i="11"/>
  <c r="P76" i="11"/>
  <c r="K77" i="11"/>
  <c r="Q75" i="11"/>
  <c r="R75" i="11"/>
  <c r="S75" i="11"/>
  <c r="Q76" i="15"/>
  <c r="R76" i="15"/>
  <c r="P76" i="15"/>
  <c r="N75" i="11"/>
  <c r="M75" i="11"/>
  <c r="O75" i="11"/>
  <c r="S75" i="12"/>
  <c r="U75" i="12"/>
  <c r="V75" i="12"/>
  <c r="T75" i="12"/>
  <c r="O75" i="12"/>
  <c r="N76" i="12"/>
  <c r="P74" i="12"/>
  <c r="R74" i="12"/>
  <c r="Q74" i="12"/>
  <c r="T76" i="12" l="1"/>
  <c r="S76" i="12"/>
  <c r="U76" i="12"/>
  <c r="V76" i="12"/>
  <c r="O76" i="12"/>
  <c r="N77" i="12"/>
  <c r="S76" i="11"/>
  <c r="Q76" i="11"/>
  <c r="R76" i="11"/>
  <c r="R75" i="12"/>
  <c r="Q75" i="12"/>
  <c r="P75" i="12"/>
  <c r="N76" i="11"/>
  <c r="O76" i="11"/>
  <c r="M76" i="11"/>
  <c r="V78" i="15"/>
  <c r="S78" i="15"/>
  <c r="U78" i="15"/>
  <c r="T78" i="15"/>
  <c r="O78" i="15"/>
  <c r="N79" i="15"/>
  <c r="P77" i="11"/>
  <c r="L77" i="11"/>
  <c r="K78" i="11"/>
  <c r="P77" i="15"/>
  <c r="R77" i="15"/>
  <c r="Q77" i="15"/>
  <c r="P78" i="15" l="1"/>
  <c r="R78" i="15"/>
  <c r="Q78" i="15"/>
  <c r="O77" i="11"/>
  <c r="N77" i="11"/>
  <c r="M77" i="11"/>
  <c r="P78" i="11"/>
  <c r="K79" i="11"/>
  <c r="L78" i="11"/>
  <c r="R77" i="11"/>
  <c r="Q77" i="11"/>
  <c r="S77" i="11"/>
  <c r="V77" i="12"/>
  <c r="S77" i="12"/>
  <c r="U77" i="12"/>
  <c r="T77" i="12"/>
  <c r="O77" i="12"/>
  <c r="N78" i="12"/>
  <c r="V79" i="15"/>
  <c r="S79" i="15"/>
  <c r="U79" i="15"/>
  <c r="T79" i="15"/>
  <c r="O79" i="15"/>
  <c r="N80" i="15"/>
  <c r="P76" i="12"/>
  <c r="Q76" i="12"/>
  <c r="R76" i="12"/>
  <c r="T80" i="15" l="1"/>
  <c r="S80" i="15"/>
  <c r="V80" i="15"/>
  <c r="U80" i="15"/>
  <c r="O80" i="15"/>
  <c r="N81" i="15"/>
  <c r="K80" i="11"/>
  <c r="L79" i="11"/>
  <c r="P79" i="11"/>
  <c r="R79" i="15"/>
  <c r="Q79" i="15"/>
  <c r="P79" i="15"/>
  <c r="Q78" i="11"/>
  <c r="R78" i="11"/>
  <c r="S78" i="11"/>
  <c r="S78" i="12"/>
  <c r="U78" i="12"/>
  <c r="T78" i="12"/>
  <c r="V78" i="12"/>
  <c r="O78" i="12"/>
  <c r="N79" i="12"/>
  <c r="P77" i="12"/>
  <c r="R77" i="12"/>
  <c r="Q77" i="12"/>
  <c r="N78" i="11"/>
  <c r="O78" i="11"/>
  <c r="M78" i="11"/>
  <c r="M79" i="11" l="1"/>
  <c r="O79" i="11"/>
  <c r="N79" i="11"/>
  <c r="L80" i="11"/>
  <c r="P80" i="11"/>
  <c r="K81" i="11"/>
  <c r="R78" i="12"/>
  <c r="Q78" i="12"/>
  <c r="P78" i="12"/>
  <c r="V81" i="15"/>
  <c r="U81" i="15"/>
  <c r="T81" i="15"/>
  <c r="S81" i="15"/>
  <c r="O81" i="15"/>
  <c r="N82" i="15"/>
  <c r="V79" i="12"/>
  <c r="T79" i="12"/>
  <c r="S79" i="12"/>
  <c r="U79" i="12"/>
  <c r="O79" i="12"/>
  <c r="N80" i="12"/>
  <c r="R79" i="11"/>
  <c r="Q79" i="11"/>
  <c r="S79" i="11"/>
  <c r="P80" i="15"/>
  <c r="Q80" i="15"/>
  <c r="R80" i="15"/>
  <c r="Q79" i="12" l="1"/>
  <c r="R79" i="12"/>
  <c r="P79" i="12"/>
  <c r="M80" i="11"/>
  <c r="N80" i="11"/>
  <c r="O80" i="11"/>
  <c r="V82" i="15"/>
  <c r="S82" i="15"/>
  <c r="U82" i="15"/>
  <c r="T82" i="15"/>
  <c r="O82" i="15"/>
  <c r="N83" i="15"/>
  <c r="Q81" i="15"/>
  <c r="R81" i="15"/>
  <c r="P81" i="15"/>
  <c r="P81" i="11"/>
  <c r="L81" i="11"/>
  <c r="K82" i="11"/>
  <c r="U80" i="12"/>
  <c r="T80" i="12"/>
  <c r="S80" i="12"/>
  <c r="V80" i="12"/>
  <c r="O80" i="12"/>
  <c r="N81" i="12"/>
  <c r="S80" i="11"/>
  <c r="R80" i="11"/>
  <c r="Q80" i="11"/>
  <c r="T81" i="12" l="1"/>
  <c r="S81" i="12"/>
  <c r="U81" i="12"/>
  <c r="V81" i="12"/>
  <c r="O81" i="12"/>
  <c r="N82" i="12"/>
  <c r="Q81" i="11"/>
  <c r="S81" i="11"/>
  <c r="R81" i="11"/>
  <c r="V83" i="15"/>
  <c r="T83" i="15"/>
  <c r="U83" i="15"/>
  <c r="S83" i="15"/>
  <c r="O83" i="15"/>
  <c r="N84" i="15"/>
  <c r="P80" i="12"/>
  <c r="R80" i="12"/>
  <c r="Q80" i="12"/>
  <c r="Q82" i="15"/>
  <c r="R82" i="15"/>
  <c r="P82" i="15"/>
  <c r="K83" i="11"/>
  <c r="L82" i="11"/>
  <c r="P82" i="11"/>
  <c r="N81" i="11"/>
  <c r="M81" i="11"/>
  <c r="O81" i="11"/>
  <c r="Q83" i="15" l="1"/>
  <c r="R83" i="15"/>
  <c r="P83" i="15"/>
  <c r="R82" i="11"/>
  <c r="Q82" i="11"/>
  <c r="S82" i="11"/>
  <c r="T84" i="15"/>
  <c r="V84" i="15"/>
  <c r="U84" i="15"/>
  <c r="S84" i="15"/>
  <c r="O84" i="15"/>
  <c r="N85" i="15"/>
  <c r="O82" i="11"/>
  <c r="N82" i="11"/>
  <c r="M82" i="11"/>
  <c r="V82" i="12"/>
  <c r="T82" i="12"/>
  <c r="U82" i="12"/>
  <c r="S82" i="12"/>
  <c r="O82" i="12"/>
  <c r="N83" i="12"/>
  <c r="L83" i="11"/>
  <c r="P83" i="11"/>
  <c r="K84" i="11"/>
  <c r="R81" i="12"/>
  <c r="P81" i="12"/>
  <c r="Q81" i="12"/>
  <c r="R82" i="12" l="1"/>
  <c r="P82" i="12"/>
  <c r="Q82" i="12"/>
  <c r="U85" i="15"/>
  <c r="T85" i="15"/>
  <c r="S85" i="15"/>
  <c r="V85" i="15"/>
  <c r="O85" i="15"/>
  <c r="N86" i="15"/>
  <c r="P84" i="11"/>
  <c r="K85" i="11"/>
  <c r="L84" i="11"/>
  <c r="S83" i="11"/>
  <c r="Q83" i="11"/>
  <c r="R83" i="11"/>
  <c r="P84" i="15"/>
  <c r="R84" i="15"/>
  <c r="Q84" i="15"/>
  <c r="M83" i="11"/>
  <c r="O83" i="11"/>
  <c r="N83" i="11"/>
  <c r="V83" i="12"/>
  <c r="U83" i="12"/>
  <c r="S83" i="12"/>
  <c r="T83" i="12"/>
  <c r="O83" i="12"/>
  <c r="N84" i="12"/>
  <c r="O84" i="11" l="1"/>
  <c r="N84" i="11"/>
  <c r="M84" i="11"/>
  <c r="R85" i="15"/>
  <c r="Q85" i="15"/>
  <c r="P85" i="15"/>
  <c r="P85" i="11"/>
  <c r="L85" i="11"/>
  <c r="K86" i="11"/>
  <c r="R83" i="12"/>
  <c r="Q83" i="12"/>
  <c r="P83" i="12"/>
  <c r="S84" i="11"/>
  <c r="R84" i="11"/>
  <c r="Q84" i="11"/>
  <c r="S84" i="12"/>
  <c r="U84" i="12"/>
  <c r="V84" i="12"/>
  <c r="T84" i="12"/>
  <c r="O84" i="12"/>
  <c r="N85" i="12"/>
  <c r="U86" i="15"/>
  <c r="S86" i="15"/>
  <c r="T86" i="15"/>
  <c r="V86" i="15"/>
  <c r="O86" i="15"/>
  <c r="N87" i="15"/>
  <c r="P84" i="12" l="1"/>
  <c r="Q84" i="12"/>
  <c r="R84" i="12"/>
  <c r="M85" i="11"/>
  <c r="N85" i="11"/>
  <c r="O85" i="11"/>
  <c r="U85" i="12"/>
  <c r="S85" i="12"/>
  <c r="T85" i="12"/>
  <c r="O85" i="12"/>
  <c r="V85" i="12"/>
  <c r="N86" i="12"/>
  <c r="S87" i="15"/>
  <c r="T87" i="15"/>
  <c r="V87" i="15"/>
  <c r="U87" i="15"/>
  <c r="O87" i="15"/>
  <c r="N88" i="15"/>
  <c r="R85" i="11"/>
  <c r="S85" i="11"/>
  <c r="Q85" i="11"/>
  <c r="Q86" i="15"/>
  <c r="R86" i="15"/>
  <c r="P86" i="15"/>
  <c r="P86" i="11"/>
  <c r="L86" i="11"/>
  <c r="K87" i="11"/>
  <c r="M86" i="11" l="1"/>
  <c r="O86" i="11"/>
  <c r="N86" i="11"/>
  <c r="V86" i="12"/>
  <c r="U86" i="12"/>
  <c r="S86" i="12"/>
  <c r="T86" i="12"/>
  <c r="O86" i="12"/>
  <c r="N87" i="12"/>
  <c r="U88" i="15"/>
  <c r="V88" i="15"/>
  <c r="T88" i="15"/>
  <c r="S88" i="15"/>
  <c r="O88" i="15"/>
  <c r="N89" i="15"/>
  <c r="P87" i="11"/>
  <c r="K88" i="11"/>
  <c r="L87" i="11"/>
  <c r="Q85" i="12"/>
  <c r="P85" i="12"/>
  <c r="R85" i="12"/>
  <c r="S86" i="11"/>
  <c r="R86" i="11"/>
  <c r="Q86" i="11"/>
  <c r="P87" i="15"/>
  <c r="Q87" i="15"/>
  <c r="R87" i="15"/>
  <c r="S87" i="11" l="1"/>
  <c r="R87" i="11"/>
  <c r="Q87" i="11"/>
  <c r="R86" i="12"/>
  <c r="Q86" i="12"/>
  <c r="P86" i="12"/>
  <c r="U89" i="15"/>
  <c r="V89" i="15"/>
  <c r="T89" i="15"/>
  <c r="S89" i="15"/>
  <c r="O89" i="15"/>
  <c r="N90" i="15"/>
  <c r="M87" i="11"/>
  <c r="O87" i="11"/>
  <c r="N87" i="11"/>
  <c r="P88" i="15"/>
  <c r="Q88" i="15"/>
  <c r="R88" i="15"/>
  <c r="P88" i="11"/>
  <c r="L88" i="11"/>
  <c r="K89" i="11"/>
  <c r="U87" i="12"/>
  <c r="T87" i="12"/>
  <c r="V87" i="12"/>
  <c r="S87" i="12"/>
  <c r="O87" i="12"/>
  <c r="N88" i="12"/>
  <c r="N88" i="11" l="1"/>
  <c r="O88" i="11"/>
  <c r="M88" i="11"/>
  <c r="V90" i="15"/>
  <c r="T90" i="15"/>
  <c r="S90" i="15"/>
  <c r="U90" i="15"/>
  <c r="O90" i="15"/>
  <c r="N91" i="15"/>
  <c r="U88" i="12"/>
  <c r="T88" i="12"/>
  <c r="S88" i="12"/>
  <c r="V88" i="12"/>
  <c r="O88" i="12"/>
  <c r="N89" i="12"/>
  <c r="S88" i="11"/>
  <c r="R88" i="11"/>
  <c r="Q88" i="11"/>
  <c r="R89" i="15"/>
  <c r="Q89" i="15"/>
  <c r="P89" i="15"/>
  <c r="Q87" i="12"/>
  <c r="R87" i="12"/>
  <c r="P87" i="12"/>
  <c r="L89" i="11"/>
  <c r="P89" i="11"/>
  <c r="K90" i="11"/>
  <c r="R90" i="15" l="1"/>
  <c r="P90" i="15"/>
  <c r="Q90" i="15"/>
  <c r="P90" i="11"/>
  <c r="L90" i="11"/>
  <c r="K91" i="11"/>
  <c r="U89" i="12"/>
  <c r="T89" i="12"/>
  <c r="V89" i="12"/>
  <c r="S89" i="12"/>
  <c r="O89" i="12"/>
  <c r="N90" i="12"/>
  <c r="Q89" i="11"/>
  <c r="R89" i="11"/>
  <c r="S89" i="11"/>
  <c r="R88" i="12"/>
  <c r="Q88" i="12"/>
  <c r="P88" i="12"/>
  <c r="N89" i="11"/>
  <c r="O89" i="11"/>
  <c r="M89" i="11"/>
  <c r="V91" i="15"/>
  <c r="S91" i="15"/>
  <c r="T91" i="15"/>
  <c r="U91" i="15"/>
  <c r="O91" i="15"/>
  <c r="N92" i="15"/>
  <c r="V90" i="12" l="1"/>
  <c r="U90" i="12"/>
  <c r="T90" i="12"/>
  <c r="S90" i="12"/>
  <c r="O90" i="12"/>
  <c r="N91" i="12"/>
  <c r="R90" i="11"/>
  <c r="S90" i="11"/>
  <c r="Q90" i="11"/>
  <c r="R89" i="12"/>
  <c r="P89" i="12"/>
  <c r="Q89" i="12"/>
  <c r="R91" i="15"/>
  <c r="P91" i="15"/>
  <c r="Q91" i="15"/>
  <c r="P91" i="11"/>
  <c r="L91" i="11"/>
  <c r="K92" i="11"/>
  <c r="V92" i="15"/>
  <c r="T92" i="15"/>
  <c r="U92" i="15"/>
  <c r="S92" i="15"/>
  <c r="O92" i="15"/>
  <c r="N93" i="15"/>
  <c r="O90" i="11"/>
  <c r="N90" i="11"/>
  <c r="M90" i="11"/>
  <c r="O91" i="11" l="1"/>
  <c r="M91" i="11"/>
  <c r="N91" i="11"/>
  <c r="U93" i="15"/>
  <c r="V93" i="15"/>
  <c r="S93" i="15"/>
  <c r="T93" i="15"/>
  <c r="O93" i="15"/>
  <c r="N94" i="15"/>
  <c r="S91" i="11"/>
  <c r="Q91" i="11"/>
  <c r="R91" i="11"/>
  <c r="P92" i="11"/>
  <c r="L92" i="11"/>
  <c r="K93" i="11"/>
  <c r="Q90" i="12"/>
  <c r="P90" i="12"/>
  <c r="R90" i="12"/>
  <c r="Q92" i="15"/>
  <c r="R92" i="15"/>
  <c r="P92" i="15"/>
  <c r="V91" i="12"/>
  <c r="U91" i="12"/>
  <c r="T91" i="12"/>
  <c r="S91" i="12"/>
  <c r="O91" i="12"/>
  <c r="N92" i="12"/>
  <c r="Q93" i="15" l="1"/>
  <c r="P93" i="15"/>
  <c r="R93" i="15"/>
  <c r="L93" i="11"/>
  <c r="P93" i="11"/>
  <c r="K94" i="11"/>
  <c r="R91" i="12"/>
  <c r="P91" i="12"/>
  <c r="Q91" i="12"/>
  <c r="M92" i="11"/>
  <c r="O92" i="11"/>
  <c r="N92" i="11"/>
  <c r="S92" i="12"/>
  <c r="T92" i="12"/>
  <c r="V92" i="12"/>
  <c r="U92" i="12"/>
  <c r="O92" i="12"/>
  <c r="N93" i="12"/>
  <c r="R92" i="11"/>
  <c r="Q92" i="11"/>
  <c r="S92" i="11"/>
  <c r="V94" i="15"/>
  <c r="U94" i="15"/>
  <c r="S94" i="15"/>
  <c r="T94" i="15"/>
  <c r="O94" i="15"/>
  <c r="N95" i="15"/>
  <c r="P94" i="15" l="1"/>
  <c r="Q94" i="15"/>
  <c r="R94" i="15"/>
  <c r="M93" i="11"/>
  <c r="O93" i="11"/>
  <c r="N93" i="11"/>
  <c r="V95" i="15"/>
  <c r="S95" i="15"/>
  <c r="U95" i="15"/>
  <c r="T95" i="15"/>
  <c r="O95" i="15"/>
  <c r="N96" i="15"/>
  <c r="K95" i="11"/>
  <c r="P94" i="11"/>
  <c r="L94" i="11"/>
  <c r="U93" i="12"/>
  <c r="S93" i="12"/>
  <c r="T93" i="12"/>
  <c r="V93" i="12"/>
  <c r="O93" i="12"/>
  <c r="N94" i="12"/>
  <c r="P92" i="12"/>
  <c r="Q92" i="12"/>
  <c r="R92" i="12"/>
  <c r="Q93" i="11"/>
  <c r="R93" i="11"/>
  <c r="S93" i="11"/>
  <c r="P93" i="12" l="1"/>
  <c r="Q93" i="12"/>
  <c r="R93" i="12"/>
  <c r="V96" i="15"/>
  <c r="S96" i="15"/>
  <c r="T96" i="15"/>
  <c r="U96" i="15"/>
  <c r="O96" i="15"/>
  <c r="N97" i="15"/>
  <c r="Q95" i="15"/>
  <c r="P95" i="15"/>
  <c r="R95" i="15"/>
  <c r="N94" i="11"/>
  <c r="O94" i="11"/>
  <c r="M94" i="11"/>
  <c r="R94" i="11"/>
  <c r="Q94" i="11"/>
  <c r="S94" i="11"/>
  <c r="T94" i="12"/>
  <c r="S94" i="12"/>
  <c r="U94" i="12"/>
  <c r="V94" i="12"/>
  <c r="O94" i="12"/>
  <c r="N95" i="12"/>
  <c r="P95" i="11"/>
  <c r="K96" i="11"/>
  <c r="L95" i="11"/>
  <c r="S95" i="12" l="1"/>
  <c r="V95" i="12"/>
  <c r="T95" i="12"/>
  <c r="U95" i="12"/>
  <c r="O95" i="12"/>
  <c r="N96" i="12"/>
  <c r="Q96" i="15"/>
  <c r="R96" i="15"/>
  <c r="P96" i="15"/>
  <c r="M95" i="11"/>
  <c r="N95" i="11"/>
  <c r="O95" i="11"/>
  <c r="Q94" i="12"/>
  <c r="R94" i="12"/>
  <c r="P94" i="12"/>
  <c r="Q95" i="11"/>
  <c r="R95" i="11"/>
  <c r="S95" i="11"/>
  <c r="L96" i="11"/>
  <c r="P96" i="11"/>
  <c r="K97" i="11"/>
  <c r="U97" i="15"/>
  <c r="T97" i="15"/>
  <c r="V97" i="15"/>
  <c r="S97" i="15"/>
  <c r="O97" i="15"/>
  <c r="N98" i="15"/>
  <c r="P97" i="11" l="1"/>
  <c r="L97" i="11"/>
  <c r="K98" i="11"/>
  <c r="Q96" i="11"/>
  <c r="S96" i="11"/>
  <c r="R96" i="11"/>
  <c r="N96" i="11"/>
  <c r="M96" i="11"/>
  <c r="O96" i="11"/>
  <c r="V98" i="15"/>
  <c r="U98" i="15"/>
  <c r="T98" i="15"/>
  <c r="S98" i="15"/>
  <c r="O98" i="15"/>
  <c r="N99" i="15"/>
  <c r="S96" i="12"/>
  <c r="T96" i="12"/>
  <c r="V96" i="12"/>
  <c r="U96" i="12"/>
  <c r="O96" i="12"/>
  <c r="N97" i="12"/>
  <c r="R97" i="15"/>
  <c r="Q97" i="15"/>
  <c r="P97" i="15"/>
  <c r="P95" i="12"/>
  <c r="Q95" i="12"/>
  <c r="R95" i="12"/>
  <c r="Q98" i="15" l="1"/>
  <c r="P98" i="15"/>
  <c r="R98" i="15"/>
  <c r="Q96" i="12"/>
  <c r="R96" i="12"/>
  <c r="P96" i="12"/>
  <c r="V99" i="15"/>
  <c r="U99" i="15"/>
  <c r="S99" i="15"/>
  <c r="T99" i="15"/>
  <c r="O99" i="15"/>
  <c r="N100" i="15"/>
  <c r="P98" i="11"/>
  <c r="L98" i="11"/>
  <c r="K99" i="11"/>
  <c r="N97" i="11"/>
  <c r="M97" i="11"/>
  <c r="O97" i="11"/>
  <c r="S97" i="12"/>
  <c r="U97" i="12"/>
  <c r="V97" i="12"/>
  <c r="T97" i="12"/>
  <c r="O97" i="12"/>
  <c r="N98" i="12"/>
  <c r="Q97" i="11"/>
  <c r="R97" i="11"/>
  <c r="S97" i="11"/>
  <c r="U98" i="12" l="1"/>
  <c r="S98" i="12"/>
  <c r="T98" i="12"/>
  <c r="V98" i="12"/>
  <c r="O98" i="12"/>
  <c r="N99" i="12"/>
  <c r="T100" i="15"/>
  <c r="S100" i="15"/>
  <c r="V100" i="15"/>
  <c r="U100" i="15"/>
  <c r="O100" i="15"/>
  <c r="N101" i="15"/>
  <c r="P99" i="11"/>
  <c r="K100" i="11"/>
  <c r="L99" i="11"/>
  <c r="P99" i="15"/>
  <c r="Q99" i="15"/>
  <c r="R99" i="15"/>
  <c r="Q97" i="12"/>
  <c r="P97" i="12"/>
  <c r="R97" i="12"/>
  <c r="N98" i="11"/>
  <c r="O98" i="11"/>
  <c r="M98" i="11"/>
  <c r="S98" i="11"/>
  <c r="Q98" i="11"/>
  <c r="R98" i="11"/>
  <c r="S101" i="15" l="1"/>
  <c r="U101" i="15"/>
  <c r="T101" i="15"/>
  <c r="V101" i="15"/>
  <c r="O101" i="15"/>
  <c r="N102" i="15"/>
  <c r="M99" i="11"/>
  <c r="O99" i="11"/>
  <c r="N99" i="11"/>
  <c r="R100" i="15"/>
  <c r="P100" i="15"/>
  <c r="Q100" i="15"/>
  <c r="L100" i="11"/>
  <c r="K101" i="11"/>
  <c r="P100" i="11"/>
  <c r="T99" i="12"/>
  <c r="V99" i="12"/>
  <c r="S99" i="12"/>
  <c r="U99" i="12"/>
  <c r="O99" i="12"/>
  <c r="N100" i="12"/>
  <c r="R99" i="11"/>
  <c r="Q99" i="11"/>
  <c r="S99" i="11"/>
  <c r="R98" i="12"/>
  <c r="P98" i="12"/>
  <c r="Q98" i="12"/>
  <c r="U100" i="12" l="1"/>
  <c r="T100" i="12"/>
  <c r="S100" i="12"/>
  <c r="V100" i="12"/>
  <c r="O100" i="12"/>
  <c r="N101" i="12"/>
  <c r="P99" i="12"/>
  <c r="R99" i="12"/>
  <c r="Q99" i="12"/>
  <c r="L101" i="11"/>
  <c r="P101" i="11"/>
  <c r="K102" i="11"/>
  <c r="M100" i="11"/>
  <c r="N100" i="11"/>
  <c r="O100" i="11"/>
  <c r="Q100" i="11"/>
  <c r="S100" i="11"/>
  <c r="R100" i="11"/>
  <c r="V102" i="15"/>
  <c r="S102" i="15"/>
  <c r="U102" i="15"/>
  <c r="T102" i="15"/>
  <c r="O102" i="15"/>
  <c r="N103" i="15"/>
  <c r="Q101" i="15"/>
  <c r="P101" i="15"/>
  <c r="R101" i="15"/>
  <c r="V103" i="15" l="1"/>
  <c r="T103" i="15"/>
  <c r="O103" i="15"/>
  <c r="S103" i="15"/>
  <c r="U103" i="15"/>
  <c r="N104" i="15"/>
  <c r="P102" i="11"/>
  <c r="L102" i="11"/>
  <c r="K103" i="11"/>
  <c r="P102" i="15"/>
  <c r="R102" i="15"/>
  <c r="Q102" i="15"/>
  <c r="Q101" i="11"/>
  <c r="R101" i="11"/>
  <c r="S101" i="11"/>
  <c r="O101" i="11"/>
  <c r="N101" i="11"/>
  <c r="M101" i="11"/>
  <c r="V101" i="12"/>
  <c r="U101" i="12"/>
  <c r="T101" i="12"/>
  <c r="S101" i="12"/>
  <c r="O101" i="12"/>
  <c r="N102" i="12"/>
  <c r="Q100" i="12"/>
  <c r="R100" i="12"/>
  <c r="P100" i="12"/>
  <c r="M102" i="11" l="1"/>
  <c r="N102" i="11"/>
  <c r="O102" i="11"/>
  <c r="R101" i="12"/>
  <c r="P101" i="12"/>
  <c r="Q101" i="12"/>
  <c r="R102" i="11"/>
  <c r="Q102" i="11"/>
  <c r="S102" i="11"/>
  <c r="R103" i="15"/>
  <c r="Q103" i="15"/>
  <c r="P103" i="15"/>
  <c r="V104" i="15"/>
  <c r="T104" i="15"/>
  <c r="O104" i="15"/>
  <c r="U104" i="15"/>
  <c r="S104" i="15"/>
  <c r="N105" i="15"/>
  <c r="U102" i="12"/>
  <c r="T102" i="12"/>
  <c r="S102" i="12"/>
  <c r="V102" i="12"/>
  <c r="O102" i="12"/>
  <c r="N103" i="12"/>
  <c r="P103" i="11"/>
  <c r="L103" i="11"/>
  <c r="K104" i="11"/>
  <c r="V103" i="12" l="1"/>
  <c r="U103" i="12"/>
  <c r="S103" i="12"/>
  <c r="T103" i="12"/>
  <c r="O103" i="12"/>
  <c r="N104" i="12"/>
  <c r="Q102" i="12"/>
  <c r="P102" i="12"/>
  <c r="R102" i="12"/>
  <c r="Q104" i="15"/>
  <c r="P104" i="15"/>
  <c r="R104" i="15"/>
  <c r="L104" i="11"/>
  <c r="P104" i="11"/>
  <c r="K105" i="11"/>
  <c r="S105" i="15"/>
  <c r="U105" i="15"/>
  <c r="T105" i="15"/>
  <c r="V105" i="15"/>
  <c r="O105" i="15"/>
  <c r="N106" i="15"/>
  <c r="O103" i="11"/>
  <c r="M103" i="11"/>
  <c r="N103" i="11"/>
  <c r="R103" i="11"/>
  <c r="S103" i="11"/>
  <c r="Q103" i="11"/>
  <c r="R105" i="15" l="1"/>
  <c r="P105" i="15"/>
  <c r="Q105" i="15"/>
  <c r="V106" i="15"/>
  <c r="S106" i="15"/>
  <c r="T106" i="15"/>
  <c r="U106" i="15"/>
  <c r="O106" i="15"/>
  <c r="N107" i="15"/>
  <c r="L105" i="11"/>
  <c r="P105" i="11"/>
  <c r="K106" i="11"/>
  <c r="R104" i="11"/>
  <c r="Q104" i="11"/>
  <c r="S104" i="11"/>
  <c r="U104" i="12"/>
  <c r="T104" i="12"/>
  <c r="V104" i="12"/>
  <c r="S104" i="12"/>
  <c r="O104" i="12"/>
  <c r="N105" i="12"/>
  <c r="M104" i="11"/>
  <c r="N104" i="11"/>
  <c r="O104" i="11"/>
  <c r="P103" i="12"/>
  <c r="R103" i="12"/>
  <c r="Q103" i="12"/>
  <c r="Q104" i="12" l="1"/>
  <c r="P104" i="12"/>
  <c r="R104" i="12"/>
  <c r="R106" i="15"/>
  <c r="P106" i="15"/>
  <c r="Q106" i="15"/>
  <c r="L106" i="11"/>
  <c r="P106" i="11"/>
  <c r="K107" i="11"/>
  <c r="S105" i="11"/>
  <c r="R105" i="11"/>
  <c r="Q105" i="11"/>
  <c r="M105" i="11"/>
  <c r="N105" i="11"/>
  <c r="O105" i="11"/>
  <c r="S105" i="12"/>
  <c r="U105" i="12"/>
  <c r="T105" i="12"/>
  <c r="V105" i="12"/>
  <c r="O105" i="12"/>
  <c r="N106" i="12"/>
  <c r="U107" i="15"/>
  <c r="S107" i="15"/>
  <c r="T107" i="15"/>
  <c r="V107" i="15"/>
  <c r="O107" i="15"/>
  <c r="N108" i="15"/>
  <c r="Q105" i="12" l="1"/>
  <c r="R105" i="12"/>
  <c r="P105" i="12"/>
  <c r="Q106" i="11"/>
  <c r="S106" i="11"/>
  <c r="R106" i="11"/>
  <c r="M106" i="11"/>
  <c r="O106" i="11"/>
  <c r="N106" i="11"/>
  <c r="U108" i="15"/>
  <c r="T108" i="15"/>
  <c r="V108" i="15"/>
  <c r="O108" i="15"/>
  <c r="S108" i="15"/>
  <c r="N109" i="15"/>
  <c r="P107" i="15"/>
  <c r="Q107" i="15"/>
  <c r="R107" i="15"/>
  <c r="S106" i="12"/>
  <c r="T106" i="12"/>
  <c r="U106" i="12"/>
  <c r="O106" i="12"/>
  <c r="V106" i="12"/>
  <c r="N107" i="12"/>
  <c r="L107" i="11"/>
  <c r="K108" i="11"/>
  <c r="P107" i="11"/>
  <c r="T107" i="12" l="1"/>
  <c r="V107" i="12"/>
  <c r="U107" i="12"/>
  <c r="S107" i="12"/>
  <c r="O107" i="12"/>
  <c r="N108" i="12"/>
  <c r="S107" i="11"/>
  <c r="Q107" i="11"/>
  <c r="R107" i="11"/>
  <c r="V109" i="15"/>
  <c r="S109" i="15"/>
  <c r="U109" i="15"/>
  <c r="T109" i="15"/>
  <c r="O109" i="15"/>
  <c r="N110" i="15"/>
  <c r="P108" i="11"/>
  <c r="L108" i="11"/>
  <c r="K109" i="11"/>
  <c r="P106" i="12"/>
  <c r="R106" i="12"/>
  <c r="Q106" i="12"/>
  <c r="M107" i="11"/>
  <c r="N107" i="11"/>
  <c r="O107" i="11"/>
  <c r="R108" i="15"/>
  <c r="P108" i="15"/>
  <c r="Q108" i="15"/>
  <c r="L109" i="11" l="1"/>
  <c r="P109" i="11"/>
  <c r="K110" i="11"/>
  <c r="Q107" i="12"/>
  <c r="P107" i="12"/>
  <c r="R107" i="12"/>
  <c r="R108" i="11"/>
  <c r="Q108" i="11"/>
  <c r="S108" i="11"/>
  <c r="N108" i="11"/>
  <c r="O108" i="11"/>
  <c r="M108" i="11"/>
  <c r="S110" i="15"/>
  <c r="V110" i="15"/>
  <c r="T110" i="15"/>
  <c r="U110" i="15"/>
  <c r="O110" i="15"/>
  <c r="N111" i="15"/>
  <c r="U108" i="12"/>
  <c r="T108" i="12"/>
  <c r="S108" i="12"/>
  <c r="V108" i="12"/>
  <c r="O108" i="12"/>
  <c r="N109" i="12"/>
  <c r="P109" i="15"/>
  <c r="R109" i="15"/>
  <c r="Q109" i="15"/>
  <c r="T109" i="12" l="1"/>
  <c r="S109" i="12"/>
  <c r="O109" i="12"/>
  <c r="V109" i="12"/>
  <c r="U109" i="12"/>
  <c r="N110" i="12"/>
  <c r="Q108" i="12"/>
  <c r="P108" i="12"/>
  <c r="R108" i="12"/>
  <c r="L110" i="11"/>
  <c r="K111" i="11"/>
  <c r="P110" i="11"/>
  <c r="T111" i="15"/>
  <c r="V111" i="15"/>
  <c r="O111" i="15"/>
  <c r="S111" i="15"/>
  <c r="U111" i="15"/>
  <c r="N112" i="15"/>
  <c r="R109" i="11"/>
  <c r="S109" i="11"/>
  <c r="Q109" i="11"/>
  <c r="P110" i="15"/>
  <c r="Q110" i="15"/>
  <c r="R110" i="15"/>
  <c r="O109" i="11"/>
  <c r="M109" i="11"/>
  <c r="N109" i="11"/>
  <c r="S112" i="15" l="1"/>
  <c r="T112" i="15"/>
  <c r="O112" i="15"/>
  <c r="V112" i="15"/>
  <c r="U112" i="15"/>
  <c r="N113" i="15"/>
  <c r="R110" i="11"/>
  <c r="S110" i="11"/>
  <c r="Q110" i="11"/>
  <c r="L111" i="11"/>
  <c r="P111" i="11"/>
  <c r="K112" i="11"/>
  <c r="Q109" i="12"/>
  <c r="R109" i="12"/>
  <c r="P109" i="12"/>
  <c r="Q111" i="15"/>
  <c r="R111" i="15"/>
  <c r="P111" i="15"/>
  <c r="V110" i="12"/>
  <c r="S110" i="12"/>
  <c r="U110" i="12"/>
  <c r="T110" i="12"/>
  <c r="O110" i="12"/>
  <c r="N111" i="12"/>
  <c r="M110" i="11"/>
  <c r="O110" i="11"/>
  <c r="N110" i="11"/>
  <c r="N111" i="11" l="1"/>
  <c r="M111" i="11"/>
  <c r="O111" i="11"/>
  <c r="V111" i="12"/>
  <c r="S111" i="12"/>
  <c r="T111" i="12"/>
  <c r="U111" i="12"/>
  <c r="O111" i="12"/>
  <c r="N112" i="12"/>
  <c r="P112" i="11"/>
  <c r="K113" i="11"/>
  <c r="L112" i="11"/>
  <c r="Q110" i="12"/>
  <c r="P110" i="12"/>
  <c r="R110" i="12"/>
  <c r="S111" i="11"/>
  <c r="R111" i="11"/>
  <c r="Q111" i="11"/>
  <c r="Q112" i="15"/>
  <c r="R112" i="15"/>
  <c r="P112" i="15"/>
  <c r="U113" i="15"/>
  <c r="T113" i="15"/>
  <c r="V113" i="15"/>
  <c r="S113" i="15"/>
  <c r="O113" i="15"/>
  <c r="N114" i="15"/>
  <c r="P111" i="12" l="1"/>
  <c r="R111" i="12"/>
  <c r="Q111" i="12"/>
  <c r="P113" i="11"/>
  <c r="L113" i="11"/>
  <c r="K114" i="11"/>
  <c r="O112" i="11"/>
  <c r="N112" i="11"/>
  <c r="M112" i="11"/>
  <c r="R113" i="15"/>
  <c r="Q113" i="15"/>
  <c r="P113" i="15"/>
  <c r="S112" i="11"/>
  <c r="Q112" i="11"/>
  <c r="R112" i="11"/>
  <c r="V114" i="15"/>
  <c r="U114" i="15"/>
  <c r="S114" i="15"/>
  <c r="T114" i="15"/>
  <c r="O114" i="15"/>
  <c r="N115" i="15"/>
  <c r="T112" i="12"/>
  <c r="U112" i="12"/>
  <c r="V112" i="12"/>
  <c r="S112" i="12"/>
  <c r="O112" i="12"/>
  <c r="N113" i="12"/>
  <c r="P112" i="12" l="1"/>
  <c r="R112" i="12"/>
  <c r="Q112" i="12"/>
  <c r="P114" i="15"/>
  <c r="Q114" i="15"/>
  <c r="R114" i="15"/>
  <c r="S113" i="11"/>
  <c r="Q113" i="11"/>
  <c r="R113" i="11"/>
  <c r="T115" i="15"/>
  <c r="S115" i="15"/>
  <c r="U115" i="15"/>
  <c r="V115" i="15"/>
  <c r="O115" i="15"/>
  <c r="N116" i="15"/>
  <c r="U113" i="12"/>
  <c r="T113" i="12"/>
  <c r="S113" i="12"/>
  <c r="V113" i="12"/>
  <c r="O113" i="12"/>
  <c r="N114" i="12"/>
  <c r="P114" i="11"/>
  <c r="L114" i="11"/>
  <c r="K115" i="11"/>
  <c r="N113" i="11"/>
  <c r="O113" i="11"/>
  <c r="M113" i="11"/>
  <c r="S114" i="11" l="1"/>
  <c r="Q114" i="11"/>
  <c r="R114" i="11"/>
  <c r="L115" i="11"/>
  <c r="K116" i="11"/>
  <c r="P115" i="11"/>
  <c r="R113" i="12"/>
  <c r="P113" i="12"/>
  <c r="Q113" i="12"/>
  <c r="M114" i="11"/>
  <c r="O114" i="11"/>
  <c r="N114" i="11"/>
  <c r="U116" i="15"/>
  <c r="S116" i="15"/>
  <c r="T116" i="15"/>
  <c r="V116" i="15"/>
  <c r="O116" i="15"/>
  <c r="N117" i="15"/>
  <c r="P115" i="15"/>
  <c r="Q115" i="15"/>
  <c r="R115" i="15"/>
  <c r="T114" i="12"/>
  <c r="U114" i="12"/>
  <c r="S114" i="12"/>
  <c r="V114" i="12"/>
  <c r="O114" i="12"/>
  <c r="N115" i="12"/>
  <c r="O115" i="11" l="1"/>
  <c r="M115" i="11"/>
  <c r="N115" i="11"/>
  <c r="V115" i="12"/>
  <c r="U115" i="12"/>
  <c r="S115" i="12"/>
  <c r="T115" i="12"/>
  <c r="O115" i="12"/>
  <c r="N116" i="12"/>
  <c r="Q114" i="12"/>
  <c r="R114" i="12"/>
  <c r="P114" i="12"/>
  <c r="U117" i="15"/>
  <c r="T117" i="15"/>
  <c r="S117" i="15"/>
  <c r="V117" i="15"/>
  <c r="O117" i="15"/>
  <c r="N118" i="15"/>
  <c r="Q115" i="11"/>
  <c r="S115" i="11"/>
  <c r="R115" i="11"/>
  <c r="Q116" i="15"/>
  <c r="P116" i="15"/>
  <c r="R116" i="15"/>
  <c r="L116" i="11"/>
  <c r="P116" i="11"/>
  <c r="K117" i="11"/>
  <c r="P115" i="12" l="1"/>
  <c r="Q115" i="12"/>
  <c r="R115" i="12"/>
  <c r="P117" i="11"/>
  <c r="L117" i="11"/>
  <c r="K118" i="11"/>
  <c r="R116" i="11"/>
  <c r="S116" i="11"/>
  <c r="Q116" i="11"/>
  <c r="T118" i="15"/>
  <c r="S118" i="15"/>
  <c r="V118" i="15"/>
  <c r="U118" i="15"/>
  <c r="O118" i="15"/>
  <c r="N119" i="15"/>
  <c r="N116" i="11"/>
  <c r="O116" i="11"/>
  <c r="M116" i="11"/>
  <c r="Q117" i="15"/>
  <c r="P117" i="15"/>
  <c r="R117" i="15"/>
  <c r="V116" i="12"/>
  <c r="S116" i="12"/>
  <c r="U116" i="12"/>
  <c r="T116" i="12"/>
  <c r="O116" i="12"/>
  <c r="N117" i="12"/>
  <c r="P116" i="12" l="1"/>
  <c r="R116" i="12"/>
  <c r="Q116" i="12"/>
  <c r="Q118" i="15"/>
  <c r="P118" i="15"/>
  <c r="R118" i="15"/>
  <c r="S117" i="11"/>
  <c r="Q117" i="11"/>
  <c r="R117" i="11"/>
  <c r="S117" i="12"/>
  <c r="V117" i="12"/>
  <c r="T117" i="12"/>
  <c r="U117" i="12"/>
  <c r="O117" i="12"/>
  <c r="N118" i="12"/>
  <c r="U119" i="15"/>
  <c r="S119" i="15"/>
  <c r="V119" i="15"/>
  <c r="T119" i="15"/>
  <c r="O119" i="15"/>
  <c r="N120" i="15"/>
  <c r="K119" i="11"/>
  <c r="P118" i="11"/>
  <c r="L118" i="11"/>
  <c r="N117" i="11"/>
  <c r="O117" i="11"/>
  <c r="M117" i="11"/>
  <c r="O118" i="11" l="1"/>
  <c r="N118" i="11"/>
  <c r="M118" i="11"/>
  <c r="P119" i="15"/>
  <c r="R119" i="15"/>
  <c r="Q119" i="15"/>
  <c r="T120" i="15"/>
  <c r="S120" i="15"/>
  <c r="V120" i="15"/>
  <c r="U120" i="15"/>
  <c r="O120" i="15"/>
  <c r="N121" i="15"/>
  <c r="Q118" i="11"/>
  <c r="S118" i="11"/>
  <c r="R118" i="11"/>
  <c r="T118" i="12"/>
  <c r="S118" i="12"/>
  <c r="U118" i="12"/>
  <c r="V118" i="12"/>
  <c r="O118" i="12"/>
  <c r="N119" i="12"/>
  <c r="Q117" i="12"/>
  <c r="P117" i="12"/>
  <c r="R117" i="12"/>
  <c r="P119" i="11"/>
  <c r="K120" i="11"/>
  <c r="L119" i="11"/>
  <c r="T121" i="15" l="1"/>
  <c r="U121" i="15"/>
  <c r="S121" i="15"/>
  <c r="V121" i="15"/>
  <c r="O121" i="15"/>
  <c r="N122" i="15"/>
  <c r="O119" i="11"/>
  <c r="N119" i="11"/>
  <c r="M119" i="11"/>
  <c r="Q120" i="15"/>
  <c r="R120" i="15"/>
  <c r="P120" i="15"/>
  <c r="L120" i="11"/>
  <c r="K121" i="11"/>
  <c r="P120" i="11"/>
  <c r="P118" i="12"/>
  <c r="R118" i="12"/>
  <c r="Q118" i="12"/>
  <c r="Q119" i="11"/>
  <c r="R119" i="11"/>
  <c r="S119" i="11"/>
  <c r="S119" i="12"/>
  <c r="T119" i="12"/>
  <c r="V119" i="12"/>
  <c r="U119" i="12"/>
  <c r="N120" i="12"/>
  <c r="O119" i="12"/>
  <c r="O120" i="11" l="1"/>
  <c r="N120" i="11"/>
  <c r="M120" i="11"/>
  <c r="Q119" i="12"/>
  <c r="R119" i="12"/>
  <c r="P119" i="12"/>
  <c r="Q120" i="11"/>
  <c r="S120" i="11"/>
  <c r="R120" i="11"/>
  <c r="P121" i="11"/>
  <c r="L121" i="11"/>
  <c r="K122" i="11"/>
  <c r="T122" i="15"/>
  <c r="S122" i="15"/>
  <c r="V122" i="15"/>
  <c r="U122" i="15"/>
  <c r="O122" i="15"/>
  <c r="N123" i="15"/>
  <c r="T120" i="12"/>
  <c r="V120" i="12"/>
  <c r="U120" i="12"/>
  <c r="S120" i="12"/>
  <c r="O120" i="12"/>
  <c r="N121" i="12"/>
  <c r="Q121" i="15"/>
  <c r="R121" i="15"/>
  <c r="P121" i="15"/>
  <c r="U121" i="12" l="1"/>
  <c r="V121" i="12"/>
  <c r="S121" i="12"/>
  <c r="T121" i="12"/>
  <c r="O121" i="12"/>
  <c r="N122" i="12"/>
  <c r="P122" i="11"/>
  <c r="K123" i="11"/>
  <c r="L122" i="11"/>
  <c r="N121" i="11"/>
  <c r="M121" i="11"/>
  <c r="O121" i="11"/>
  <c r="P120" i="12"/>
  <c r="R120" i="12"/>
  <c r="Q120" i="12"/>
  <c r="S123" i="15"/>
  <c r="U123" i="15"/>
  <c r="T123" i="15"/>
  <c r="V123" i="15"/>
  <c r="O123" i="15"/>
  <c r="N124" i="15"/>
  <c r="Q121" i="11"/>
  <c r="S121" i="11"/>
  <c r="R121" i="11"/>
  <c r="R122" i="15"/>
  <c r="P122" i="15"/>
  <c r="Q122" i="15"/>
  <c r="O122" i="11" l="1"/>
  <c r="M122" i="11"/>
  <c r="N122" i="11"/>
  <c r="P123" i="11"/>
  <c r="K124" i="11"/>
  <c r="L123" i="11"/>
  <c r="T124" i="15"/>
  <c r="S124" i="15"/>
  <c r="V124" i="15"/>
  <c r="U124" i="15"/>
  <c r="O124" i="15"/>
  <c r="N125" i="15"/>
  <c r="R123" i="15"/>
  <c r="P123" i="15"/>
  <c r="Q123" i="15"/>
  <c r="Q122" i="11"/>
  <c r="S122" i="11"/>
  <c r="R122" i="11"/>
  <c r="T122" i="12"/>
  <c r="V122" i="12"/>
  <c r="S122" i="12"/>
  <c r="U122" i="12"/>
  <c r="O122" i="12"/>
  <c r="N123" i="12"/>
  <c r="P121" i="12"/>
  <c r="Q121" i="12"/>
  <c r="R121" i="12"/>
  <c r="U125" i="15" l="1"/>
  <c r="V125" i="15"/>
  <c r="T125" i="15"/>
  <c r="S125" i="15"/>
  <c r="O125" i="15"/>
  <c r="N126" i="15"/>
  <c r="Q123" i="11"/>
  <c r="R123" i="11"/>
  <c r="S123" i="11"/>
  <c r="P124" i="15"/>
  <c r="Q124" i="15"/>
  <c r="R124" i="15"/>
  <c r="T123" i="12"/>
  <c r="U123" i="12"/>
  <c r="S123" i="12"/>
  <c r="V123" i="12"/>
  <c r="O123" i="12"/>
  <c r="N124" i="12"/>
  <c r="N123" i="11"/>
  <c r="O123" i="11"/>
  <c r="M123" i="11"/>
  <c r="R122" i="12"/>
  <c r="Q122" i="12"/>
  <c r="P122" i="12"/>
  <c r="L124" i="11"/>
  <c r="P124" i="11"/>
  <c r="K125" i="11"/>
  <c r="P123" i="12" l="1"/>
  <c r="R123" i="12"/>
  <c r="Q123" i="12"/>
  <c r="N124" i="11"/>
  <c r="M124" i="11"/>
  <c r="O124" i="11"/>
  <c r="P125" i="11"/>
  <c r="L125" i="11"/>
  <c r="K126" i="11"/>
  <c r="S124" i="12"/>
  <c r="T124" i="12"/>
  <c r="U124" i="12"/>
  <c r="V124" i="12"/>
  <c r="O124" i="12"/>
  <c r="N125" i="12"/>
  <c r="T126" i="15"/>
  <c r="U126" i="15"/>
  <c r="S126" i="15"/>
  <c r="V126" i="15"/>
  <c r="O126" i="15"/>
  <c r="N127" i="15"/>
  <c r="S124" i="11"/>
  <c r="R124" i="11"/>
  <c r="Q124" i="11"/>
  <c r="R125" i="15"/>
  <c r="Q125" i="15"/>
  <c r="P125" i="15"/>
  <c r="O125" i="11" l="1"/>
  <c r="M125" i="11"/>
  <c r="N125" i="11"/>
  <c r="S127" i="15"/>
  <c r="V127" i="15"/>
  <c r="T127" i="15"/>
  <c r="U127" i="15"/>
  <c r="O127" i="15"/>
  <c r="N128" i="15"/>
  <c r="V125" i="12"/>
  <c r="S125" i="12"/>
  <c r="T125" i="12"/>
  <c r="U125" i="12"/>
  <c r="O125" i="12"/>
  <c r="N126" i="12"/>
  <c r="S125" i="11"/>
  <c r="Q125" i="11"/>
  <c r="R125" i="11"/>
  <c r="R126" i="15"/>
  <c r="P126" i="15"/>
  <c r="Q126" i="15"/>
  <c r="P124" i="12"/>
  <c r="R124" i="12"/>
  <c r="Q124" i="12"/>
  <c r="P126" i="11"/>
  <c r="K127" i="11"/>
  <c r="L126" i="11"/>
  <c r="R127" i="15" l="1"/>
  <c r="P127" i="15"/>
  <c r="Q127" i="15"/>
  <c r="O126" i="11"/>
  <c r="N126" i="11"/>
  <c r="M126" i="11"/>
  <c r="V126" i="12"/>
  <c r="S126" i="12"/>
  <c r="U126" i="12"/>
  <c r="T126" i="12"/>
  <c r="O126" i="12"/>
  <c r="N127" i="12"/>
  <c r="S126" i="11"/>
  <c r="R126" i="11"/>
  <c r="Q126" i="11"/>
  <c r="L127" i="11"/>
  <c r="K128" i="11"/>
  <c r="P127" i="11"/>
  <c r="Q125" i="12"/>
  <c r="R125" i="12"/>
  <c r="P125" i="12"/>
  <c r="S128" i="15"/>
  <c r="V128" i="15"/>
  <c r="U128" i="15"/>
  <c r="T128" i="15"/>
  <c r="O128" i="15"/>
  <c r="N129" i="15"/>
  <c r="M127" i="11" l="1"/>
  <c r="O127" i="11"/>
  <c r="N127" i="11"/>
  <c r="S127" i="12"/>
  <c r="V127" i="12"/>
  <c r="U127" i="12"/>
  <c r="T127" i="12"/>
  <c r="O127" i="12"/>
  <c r="N128" i="12"/>
  <c r="S129" i="15"/>
  <c r="T129" i="15"/>
  <c r="U129" i="15"/>
  <c r="V129" i="15"/>
  <c r="O129" i="15"/>
  <c r="N130" i="15"/>
  <c r="R126" i="12"/>
  <c r="Q126" i="12"/>
  <c r="P126" i="12"/>
  <c r="R128" i="15"/>
  <c r="P128" i="15"/>
  <c r="Q128" i="15"/>
  <c r="S127" i="11"/>
  <c r="R127" i="11"/>
  <c r="Q127" i="11"/>
  <c r="P128" i="11"/>
  <c r="L128" i="11"/>
  <c r="K129" i="11"/>
  <c r="R127" i="12" l="1"/>
  <c r="Q127" i="12"/>
  <c r="P127" i="12"/>
  <c r="V130" i="15"/>
  <c r="T130" i="15"/>
  <c r="U130" i="15"/>
  <c r="S130" i="15"/>
  <c r="O130" i="15"/>
  <c r="N131" i="15"/>
  <c r="O128" i="11"/>
  <c r="M128" i="11"/>
  <c r="N128" i="11"/>
  <c r="P129" i="15"/>
  <c r="R129" i="15"/>
  <c r="Q129" i="15"/>
  <c r="L129" i="11"/>
  <c r="P129" i="11"/>
  <c r="K130" i="11"/>
  <c r="S128" i="11"/>
  <c r="R128" i="11"/>
  <c r="Q128" i="11"/>
  <c r="T128" i="12"/>
  <c r="U128" i="12"/>
  <c r="V128" i="12"/>
  <c r="S128" i="12"/>
  <c r="O128" i="12"/>
  <c r="N129" i="12"/>
  <c r="O129" i="11" l="1"/>
  <c r="N129" i="11"/>
  <c r="M129" i="11"/>
  <c r="Q130" i="15"/>
  <c r="R130" i="15"/>
  <c r="P130" i="15"/>
  <c r="V129" i="12"/>
  <c r="T129" i="12"/>
  <c r="U129" i="12"/>
  <c r="S129" i="12"/>
  <c r="O129" i="12"/>
  <c r="N130" i="12"/>
  <c r="L130" i="11"/>
  <c r="K131" i="11"/>
  <c r="P130" i="11"/>
  <c r="R128" i="12"/>
  <c r="P128" i="12"/>
  <c r="Q128" i="12"/>
  <c r="R129" i="11"/>
  <c r="S129" i="11"/>
  <c r="Q129" i="11"/>
  <c r="U131" i="15"/>
  <c r="V131" i="15"/>
  <c r="T131" i="15"/>
  <c r="S131" i="15"/>
  <c r="O131" i="15"/>
  <c r="N132" i="15"/>
  <c r="U130" i="12" l="1"/>
  <c r="V130" i="12"/>
  <c r="S130" i="12"/>
  <c r="T130" i="12"/>
  <c r="O130" i="12"/>
  <c r="N131" i="12"/>
  <c r="U132" i="15"/>
  <c r="V132" i="15"/>
  <c r="T132" i="15"/>
  <c r="S132" i="15"/>
  <c r="O132" i="15"/>
  <c r="N133" i="15"/>
  <c r="S130" i="11"/>
  <c r="Q130" i="11"/>
  <c r="R130" i="11"/>
  <c r="Q129" i="12"/>
  <c r="R129" i="12"/>
  <c r="P129" i="12"/>
  <c r="P131" i="15"/>
  <c r="R131" i="15"/>
  <c r="Q131" i="15"/>
  <c r="P131" i="11"/>
  <c r="L131" i="11"/>
  <c r="K132" i="11"/>
  <c r="M130" i="11"/>
  <c r="O130" i="11"/>
  <c r="N130" i="11"/>
  <c r="V133" i="15" l="1"/>
  <c r="S133" i="15"/>
  <c r="U133" i="15"/>
  <c r="T133" i="15"/>
  <c r="O133" i="15"/>
  <c r="N134" i="15"/>
  <c r="Q132" i="15"/>
  <c r="P132" i="15"/>
  <c r="R132" i="15"/>
  <c r="N131" i="11"/>
  <c r="O131" i="11"/>
  <c r="M131" i="11"/>
  <c r="R131" i="11"/>
  <c r="S131" i="11"/>
  <c r="Q131" i="11"/>
  <c r="T131" i="12"/>
  <c r="U131" i="12"/>
  <c r="V131" i="12"/>
  <c r="S131" i="12"/>
  <c r="O131" i="12"/>
  <c r="N132" i="12"/>
  <c r="L132" i="11"/>
  <c r="K133" i="11"/>
  <c r="P132" i="11"/>
  <c r="P130" i="12"/>
  <c r="R130" i="12"/>
  <c r="Q130" i="12"/>
  <c r="R132" i="11" l="1"/>
  <c r="S132" i="11"/>
  <c r="Q132" i="11"/>
  <c r="R131" i="12"/>
  <c r="P131" i="12"/>
  <c r="Q131" i="12"/>
  <c r="L133" i="11"/>
  <c r="P133" i="11"/>
  <c r="K134" i="11"/>
  <c r="O132" i="11"/>
  <c r="N132" i="11"/>
  <c r="M132" i="11"/>
  <c r="U134" i="15"/>
  <c r="S134" i="15"/>
  <c r="T134" i="15"/>
  <c r="V134" i="15"/>
  <c r="O134" i="15"/>
  <c r="N135" i="15"/>
  <c r="S132" i="12"/>
  <c r="T132" i="12"/>
  <c r="U132" i="12"/>
  <c r="V132" i="12"/>
  <c r="O132" i="12"/>
  <c r="N133" i="12"/>
  <c r="Q133" i="15"/>
  <c r="R133" i="15"/>
  <c r="P133" i="15"/>
  <c r="S133" i="12" l="1"/>
  <c r="V133" i="12"/>
  <c r="T133" i="12"/>
  <c r="U133" i="12"/>
  <c r="O133" i="12"/>
  <c r="N134" i="12"/>
  <c r="Q133" i="11"/>
  <c r="S133" i="11"/>
  <c r="R133" i="11"/>
  <c r="R132" i="12"/>
  <c r="Q132" i="12"/>
  <c r="P132" i="12"/>
  <c r="O133" i="11"/>
  <c r="N133" i="11"/>
  <c r="M133" i="11"/>
  <c r="S135" i="15"/>
  <c r="U135" i="15"/>
  <c r="T135" i="15"/>
  <c r="V135" i="15"/>
  <c r="O135" i="15"/>
  <c r="N136" i="15"/>
  <c r="R134" i="15"/>
  <c r="P134" i="15"/>
  <c r="Q134" i="15"/>
  <c r="P134" i="11"/>
  <c r="K135" i="11"/>
  <c r="L134" i="11"/>
  <c r="Q134" i="11" l="1"/>
  <c r="S134" i="11"/>
  <c r="R134" i="11"/>
  <c r="R135" i="15"/>
  <c r="P135" i="15"/>
  <c r="Q135" i="15"/>
  <c r="O134" i="11"/>
  <c r="N134" i="11"/>
  <c r="M134" i="11"/>
  <c r="P135" i="11"/>
  <c r="K136" i="11"/>
  <c r="L135" i="11"/>
  <c r="T134" i="12"/>
  <c r="U134" i="12"/>
  <c r="S134" i="12"/>
  <c r="V134" i="12"/>
  <c r="O134" i="12"/>
  <c r="N135" i="12"/>
  <c r="U136" i="15"/>
  <c r="V136" i="15"/>
  <c r="T136" i="15"/>
  <c r="S136" i="15"/>
  <c r="O136" i="15"/>
  <c r="N137" i="15"/>
  <c r="R133" i="12"/>
  <c r="Q133" i="12"/>
  <c r="P133" i="12"/>
  <c r="O135" i="11" l="1"/>
  <c r="M135" i="11"/>
  <c r="N135" i="11"/>
  <c r="L136" i="11"/>
  <c r="K137" i="11"/>
  <c r="P136" i="11"/>
  <c r="Q136" i="15"/>
  <c r="R136" i="15"/>
  <c r="P136" i="15"/>
  <c r="T135" i="12"/>
  <c r="S135" i="12"/>
  <c r="V135" i="12"/>
  <c r="U135" i="12"/>
  <c r="O135" i="12"/>
  <c r="N136" i="12"/>
  <c r="R135" i="11"/>
  <c r="S135" i="11"/>
  <c r="Q135" i="11"/>
  <c r="V137" i="15"/>
  <c r="U137" i="15"/>
  <c r="T137" i="15"/>
  <c r="S137" i="15"/>
  <c r="O137" i="15"/>
  <c r="N138" i="15"/>
  <c r="P134" i="12"/>
  <c r="Q134" i="12"/>
  <c r="R134" i="12"/>
  <c r="V138" i="15" l="1"/>
  <c r="S138" i="15"/>
  <c r="U138" i="15"/>
  <c r="T138" i="15"/>
  <c r="O138" i="15"/>
  <c r="N139" i="15"/>
  <c r="O136" i="11"/>
  <c r="M136" i="11"/>
  <c r="N136" i="11"/>
  <c r="V136" i="12"/>
  <c r="U136" i="12"/>
  <c r="T136" i="12"/>
  <c r="S136" i="12"/>
  <c r="O136" i="12"/>
  <c r="N137" i="12"/>
  <c r="P135" i="12"/>
  <c r="R135" i="12"/>
  <c r="Q135" i="12"/>
  <c r="R136" i="11"/>
  <c r="S136" i="11"/>
  <c r="Q136" i="11"/>
  <c r="P137" i="15"/>
  <c r="Q137" i="15"/>
  <c r="R137" i="15"/>
  <c r="L137" i="11"/>
  <c r="P137" i="11"/>
  <c r="K138" i="11"/>
  <c r="N137" i="11" l="1"/>
  <c r="O137" i="11"/>
  <c r="M137" i="11"/>
  <c r="V137" i="12"/>
  <c r="U137" i="12"/>
  <c r="S137" i="12"/>
  <c r="T137" i="12"/>
  <c r="O137" i="12"/>
  <c r="N138" i="12"/>
  <c r="P138" i="11"/>
  <c r="L138" i="11"/>
  <c r="K139" i="11"/>
  <c r="S137" i="11"/>
  <c r="R137" i="11"/>
  <c r="Q137" i="11"/>
  <c r="S139" i="15"/>
  <c r="V139" i="15"/>
  <c r="T139" i="15"/>
  <c r="U139" i="15"/>
  <c r="O139" i="15"/>
  <c r="N140" i="15"/>
  <c r="P136" i="12"/>
  <c r="Q136" i="12"/>
  <c r="R136" i="12"/>
  <c r="P138" i="15"/>
  <c r="Q138" i="15"/>
  <c r="R138" i="15"/>
  <c r="P137" i="12" l="1"/>
  <c r="R137" i="12"/>
  <c r="Q137" i="12"/>
  <c r="R139" i="15"/>
  <c r="Q139" i="15"/>
  <c r="P139" i="15"/>
  <c r="N138" i="11"/>
  <c r="M138" i="11"/>
  <c r="O138" i="11"/>
  <c r="K140" i="11"/>
  <c r="L139" i="11"/>
  <c r="P139" i="11"/>
  <c r="Q138" i="11"/>
  <c r="S138" i="11"/>
  <c r="R138" i="11"/>
  <c r="U140" i="15"/>
  <c r="S140" i="15"/>
  <c r="T140" i="15"/>
  <c r="V140" i="15"/>
  <c r="O140" i="15"/>
  <c r="N141" i="15"/>
  <c r="S138" i="12"/>
  <c r="T138" i="12"/>
  <c r="V138" i="12"/>
  <c r="U138" i="12"/>
  <c r="O138" i="12"/>
  <c r="N139" i="12"/>
  <c r="R140" i="15" l="1"/>
  <c r="P140" i="15"/>
  <c r="Q140" i="15"/>
  <c r="R139" i="11"/>
  <c r="S139" i="11"/>
  <c r="Q139" i="11"/>
  <c r="M139" i="11"/>
  <c r="O139" i="11"/>
  <c r="N139" i="11"/>
  <c r="S139" i="12"/>
  <c r="V139" i="12"/>
  <c r="T139" i="12"/>
  <c r="O139" i="12"/>
  <c r="U139" i="12"/>
  <c r="N140" i="12"/>
  <c r="L140" i="11"/>
  <c r="P140" i="11"/>
  <c r="K141" i="11"/>
  <c r="Q138" i="12"/>
  <c r="R138" i="12"/>
  <c r="P138" i="12"/>
  <c r="U141" i="15"/>
  <c r="V141" i="15"/>
  <c r="S141" i="15"/>
  <c r="O141" i="15"/>
  <c r="T141" i="15"/>
  <c r="N142" i="15"/>
  <c r="N140" i="11" l="1"/>
  <c r="O140" i="11"/>
  <c r="M140" i="11"/>
  <c r="V140" i="12"/>
  <c r="T140" i="12"/>
  <c r="S140" i="12"/>
  <c r="U140" i="12"/>
  <c r="O140" i="12"/>
  <c r="N141" i="12"/>
  <c r="T142" i="15"/>
  <c r="U142" i="15"/>
  <c r="V142" i="15"/>
  <c r="S142" i="15"/>
  <c r="O142" i="15"/>
  <c r="N143" i="15"/>
  <c r="P141" i="11"/>
  <c r="L141" i="11"/>
  <c r="K142" i="11"/>
  <c r="P141" i="15"/>
  <c r="Q141" i="15"/>
  <c r="R141" i="15"/>
  <c r="R140" i="11"/>
  <c r="S140" i="11"/>
  <c r="Q140" i="11"/>
  <c r="R139" i="12"/>
  <c r="Q139" i="12"/>
  <c r="P139" i="12"/>
  <c r="P140" i="12" l="1"/>
  <c r="Q140" i="12"/>
  <c r="R140" i="12"/>
  <c r="V143" i="15"/>
  <c r="U143" i="15"/>
  <c r="S143" i="15"/>
  <c r="T143" i="15"/>
  <c r="O143" i="15"/>
  <c r="N144" i="15"/>
  <c r="S141" i="11"/>
  <c r="Q141" i="11"/>
  <c r="R141" i="11"/>
  <c r="L142" i="11"/>
  <c r="K143" i="11"/>
  <c r="P142" i="11"/>
  <c r="R142" i="15"/>
  <c r="P142" i="15"/>
  <c r="Q142" i="15"/>
  <c r="M141" i="11"/>
  <c r="N141" i="11"/>
  <c r="O141" i="11"/>
  <c r="U141" i="12"/>
  <c r="S141" i="12"/>
  <c r="T141" i="12"/>
  <c r="O141" i="12"/>
  <c r="V141" i="12"/>
  <c r="N142" i="12"/>
  <c r="R143" i="15" l="1"/>
  <c r="Q143" i="15"/>
  <c r="P143" i="15"/>
  <c r="T142" i="12"/>
  <c r="S142" i="12"/>
  <c r="V142" i="12"/>
  <c r="O142" i="12"/>
  <c r="U142" i="12"/>
  <c r="N143" i="12"/>
  <c r="S142" i="11"/>
  <c r="Q142" i="11"/>
  <c r="R142" i="11"/>
  <c r="P141" i="12"/>
  <c r="R141" i="12"/>
  <c r="Q141" i="12"/>
  <c r="P143" i="11"/>
  <c r="L143" i="11"/>
  <c r="K144" i="11"/>
  <c r="O142" i="11"/>
  <c r="N142" i="11"/>
  <c r="M142" i="11"/>
  <c r="T144" i="15"/>
  <c r="U144" i="15"/>
  <c r="S144" i="15"/>
  <c r="O144" i="15"/>
  <c r="V144" i="15"/>
  <c r="N145" i="15"/>
  <c r="M143" i="11" l="1"/>
  <c r="N143" i="11"/>
  <c r="O143" i="11"/>
  <c r="S143" i="11"/>
  <c r="R143" i="11"/>
  <c r="Q143" i="11"/>
  <c r="T145" i="15"/>
  <c r="U145" i="15"/>
  <c r="V145" i="15"/>
  <c r="S145" i="15"/>
  <c r="O145" i="15"/>
  <c r="N146" i="15"/>
  <c r="Q142" i="12"/>
  <c r="P142" i="12"/>
  <c r="R142" i="12"/>
  <c r="L144" i="11"/>
  <c r="P144" i="11"/>
  <c r="K145" i="11"/>
  <c r="P144" i="15"/>
  <c r="Q144" i="15"/>
  <c r="R144" i="15"/>
  <c r="V143" i="12"/>
  <c r="U143" i="12"/>
  <c r="S143" i="12"/>
  <c r="T143" i="12"/>
  <c r="O143" i="12"/>
  <c r="N144" i="12"/>
  <c r="M144" i="11" l="1"/>
  <c r="O144" i="11"/>
  <c r="N144" i="11"/>
  <c r="S146" i="15"/>
  <c r="V146" i="15"/>
  <c r="T146" i="15"/>
  <c r="U146" i="15"/>
  <c r="O146" i="15"/>
  <c r="N147" i="15"/>
  <c r="S144" i="12"/>
  <c r="T144" i="12"/>
  <c r="V144" i="12"/>
  <c r="U144" i="12"/>
  <c r="O144" i="12"/>
  <c r="N145" i="12"/>
  <c r="Q145" i="15"/>
  <c r="P145" i="15"/>
  <c r="R145" i="15"/>
  <c r="P145" i="11"/>
  <c r="L145" i="11"/>
  <c r="K146" i="11"/>
  <c r="P143" i="12"/>
  <c r="R143" i="12"/>
  <c r="Q143" i="12"/>
  <c r="Q144" i="11"/>
  <c r="R144" i="11"/>
  <c r="S144" i="11"/>
  <c r="Q146" i="15" l="1"/>
  <c r="R146" i="15"/>
  <c r="P146" i="15"/>
  <c r="R145" i="11"/>
  <c r="S145" i="11"/>
  <c r="Q145" i="11"/>
  <c r="S145" i="12"/>
  <c r="V145" i="12"/>
  <c r="U145" i="12"/>
  <c r="T145" i="12"/>
  <c r="O145" i="12"/>
  <c r="N146" i="12"/>
  <c r="M145" i="11"/>
  <c r="N145" i="11"/>
  <c r="O145" i="11"/>
  <c r="P144" i="12"/>
  <c r="R144" i="12"/>
  <c r="Q144" i="12"/>
  <c r="L146" i="11"/>
  <c r="P146" i="11"/>
  <c r="K147" i="11"/>
  <c r="U147" i="15"/>
  <c r="V147" i="15"/>
  <c r="S147" i="15"/>
  <c r="T147" i="15"/>
  <c r="O147" i="15"/>
  <c r="N148" i="15"/>
  <c r="S146" i="11" l="1"/>
  <c r="Q146" i="11"/>
  <c r="R146" i="11"/>
  <c r="V146" i="12"/>
  <c r="T146" i="12"/>
  <c r="S146" i="12"/>
  <c r="U146" i="12"/>
  <c r="O146" i="12"/>
  <c r="N147" i="12"/>
  <c r="N146" i="11"/>
  <c r="M146" i="11"/>
  <c r="O146" i="11"/>
  <c r="R145" i="12"/>
  <c r="Q145" i="12"/>
  <c r="P145" i="12"/>
  <c r="S148" i="15"/>
  <c r="T148" i="15"/>
  <c r="V148" i="15"/>
  <c r="U148" i="15"/>
  <c r="O148" i="15"/>
  <c r="N149" i="15"/>
  <c r="Q147" i="15"/>
  <c r="R147" i="15"/>
  <c r="P147" i="15"/>
  <c r="L147" i="11"/>
  <c r="P147" i="11"/>
  <c r="K148" i="11"/>
  <c r="N147" i="11" l="1"/>
  <c r="M147" i="11"/>
  <c r="O147" i="11"/>
  <c r="P146" i="12"/>
  <c r="R146" i="12"/>
  <c r="Q146" i="12"/>
  <c r="P148" i="11"/>
  <c r="L148" i="11"/>
  <c r="K149" i="11"/>
  <c r="P148" i="15"/>
  <c r="R148" i="15"/>
  <c r="Q148" i="15"/>
  <c r="Q147" i="11"/>
  <c r="S147" i="11"/>
  <c r="R147" i="11"/>
  <c r="V149" i="15"/>
  <c r="U149" i="15"/>
  <c r="S149" i="15"/>
  <c r="T149" i="15"/>
  <c r="O149" i="15"/>
  <c r="N150" i="15"/>
  <c r="U147" i="12"/>
  <c r="S147" i="12"/>
  <c r="T147" i="12"/>
  <c r="V147" i="12"/>
  <c r="O147" i="12"/>
  <c r="N148" i="12"/>
  <c r="P149" i="15" l="1"/>
  <c r="Q149" i="15"/>
  <c r="R149" i="15"/>
  <c r="N148" i="11"/>
  <c r="O148" i="11"/>
  <c r="M148" i="11"/>
  <c r="S148" i="12"/>
  <c r="U148" i="12"/>
  <c r="V148" i="12"/>
  <c r="T148" i="12"/>
  <c r="O148" i="12"/>
  <c r="N149" i="12"/>
  <c r="Q148" i="11"/>
  <c r="R148" i="11"/>
  <c r="S148" i="11"/>
  <c r="Q147" i="12"/>
  <c r="P147" i="12"/>
  <c r="R147" i="12"/>
  <c r="U150" i="15"/>
  <c r="S150" i="15"/>
  <c r="T150" i="15"/>
  <c r="V150" i="15"/>
  <c r="O150" i="15"/>
  <c r="N151" i="15"/>
  <c r="L149" i="11"/>
  <c r="P149" i="11"/>
  <c r="K150" i="11"/>
  <c r="T149" i="12" l="1"/>
  <c r="V149" i="12"/>
  <c r="U149" i="12"/>
  <c r="S149" i="12"/>
  <c r="O149" i="12"/>
  <c r="N150" i="12"/>
  <c r="Q148" i="12"/>
  <c r="P148" i="12"/>
  <c r="R148" i="12"/>
  <c r="P150" i="11"/>
  <c r="K151" i="11"/>
  <c r="L150" i="11"/>
  <c r="R150" i="15"/>
  <c r="P150" i="15"/>
  <c r="Q150" i="15"/>
  <c r="S149" i="11"/>
  <c r="Q149" i="11"/>
  <c r="R149" i="11"/>
  <c r="T151" i="15"/>
  <c r="V151" i="15"/>
  <c r="U151" i="15"/>
  <c r="S151" i="15"/>
  <c r="O151" i="15"/>
  <c r="N152" i="15"/>
  <c r="N149" i="11"/>
  <c r="M149" i="11"/>
  <c r="O149" i="11"/>
  <c r="O150" i="11" l="1"/>
  <c r="N150" i="11"/>
  <c r="M150" i="11"/>
  <c r="R151" i="15"/>
  <c r="P151" i="15"/>
  <c r="Q151" i="15"/>
  <c r="R150" i="11"/>
  <c r="S150" i="11"/>
  <c r="Q150" i="11"/>
  <c r="S150" i="12"/>
  <c r="T150" i="12"/>
  <c r="U150" i="12"/>
  <c r="V150" i="12"/>
  <c r="O150" i="12"/>
  <c r="N151" i="12"/>
  <c r="S152" i="15"/>
  <c r="U152" i="15"/>
  <c r="V152" i="15"/>
  <c r="T152" i="15"/>
  <c r="O152" i="15"/>
  <c r="N153" i="15"/>
  <c r="L151" i="11"/>
  <c r="K152" i="11"/>
  <c r="P151" i="11"/>
  <c r="R149" i="12"/>
  <c r="P149" i="12"/>
  <c r="Q149" i="12"/>
  <c r="P152" i="15" l="1"/>
  <c r="Q152" i="15"/>
  <c r="R152" i="15"/>
  <c r="P152" i="11"/>
  <c r="L152" i="11"/>
  <c r="K153" i="11"/>
  <c r="U151" i="12"/>
  <c r="S151" i="12"/>
  <c r="V151" i="12"/>
  <c r="T151" i="12"/>
  <c r="O151" i="12"/>
  <c r="N152" i="12"/>
  <c r="O151" i="11"/>
  <c r="N151" i="11"/>
  <c r="M151" i="11"/>
  <c r="R150" i="12"/>
  <c r="P150" i="12"/>
  <c r="Q150" i="12"/>
  <c r="Q151" i="11"/>
  <c r="R151" i="11"/>
  <c r="S151" i="11"/>
  <c r="S153" i="15"/>
  <c r="T153" i="15"/>
  <c r="U153" i="15"/>
  <c r="V153" i="15"/>
  <c r="O153" i="15"/>
  <c r="N154" i="15"/>
  <c r="V152" i="12" l="1"/>
  <c r="S152" i="12"/>
  <c r="U152" i="12"/>
  <c r="T152" i="12"/>
  <c r="O152" i="12"/>
  <c r="N153" i="12"/>
  <c r="S152" i="11"/>
  <c r="R152" i="11"/>
  <c r="Q152" i="11"/>
  <c r="P151" i="12"/>
  <c r="Q151" i="12"/>
  <c r="R151" i="12"/>
  <c r="R153" i="15"/>
  <c r="P153" i="15"/>
  <c r="Q153" i="15"/>
  <c r="P153" i="11"/>
  <c r="L153" i="11"/>
  <c r="K154" i="11"/>
  <c r="V154" i="15"/>
  <c r="U154" i="15"/>
  <c r="S154" i="15"/>
  <c r="T154" i="15"/>
  <c r="O154" i="15"/>
  <c r="N155" i="15"/>
  <c r="O152" i="11"/>
  <c r="N152" i="11"/>
  <c r="M152" i="11"/>
  <c r="U155" i="15" l="1"/>
  <c r="T155" i="15"/>
  <c r="S155" i="15"/>
  <c r="V155" i="15"/>
  <c r="O155" i="15"/>
  <c r="N156" i="15"/>
  <c r="S153" i="11"/>
  <c r="Q153" i="11"/>
  <c r="R153" i="11"/>
  <c r="Q154" i="15"/>
  <c r="R154" i="15"/>
  <c r="P154" i="15"/>
  <c r="P154" i="11"/>
  <c r="L154" i="11"/>
  <c r="K155" i="11"/>
  <c r="U153" i="12"/>
  <c r="V153" i="12"/>
  <c r="T153" i="12"/>
  <c r="S153" i="12"/>
  <c r="O153" i="12"/>
  <c r="N154" i="12"/>
  <c r="N153" i="11"/>
  <c r="O153" i="11"/>
  <c r="M153" i="11"/>
  <c r="R152" i="12"/>
  <c r="P152" i="12"/>
  <c r="Q152" i="12"/>
  <c r="P153" i="12" l="1"/>
  <c r="R153" i="12"/>
  <c r="Q153" i="12"/>
  <c r="P155" i="11"/>
  <c r="K156" i="11"/>
  <c r="L155" i="11"/>
  <c r="N154" i="11"/>
  <c r="O154" i="11"/>
  <c r="M154" i="11"/>
  <c r="V156" i="15"/>
  <c r="T156" i="15"/>
  <c r="U156" i="15"/>
  <c r="S156" i="15"/>
  <c r="O156" i="15"/>
  <c r="N157" i="15"/>
  <c r="U154" i="12"/>
  <c r="S154" i="12"/>
  <c r="V154" i="12"/>
  <c r="T154" i="12"/>
  <c r="O154" i="12"/>
  <c r="N155" i="12"/>
  <c r="Q154" i="11"/>
  <c r="S154" i="11"/>
  <c r="R154" i="11"/>
  <c r="P155" i="15"/>
  <c r="Q155" i="15"/>
  <c r="R155" i="15"/>
  <c r="P154" i="12" l="1"/>
  <c r="R154" i="12"/>
  <c r="Q154" i="12"/>
  <c r="S155" i="11"/>
  <c r="R155" i="11"/>
  <c r="Q155" i="11"/>
  <c r="S157" i="15"/>
  <c r="V157" i="15"/>
  <c r="U157" i="15"/>
  <c r="T157" i="15"/>
  <c r="O157" i="15"/>
  <c r="N158" i="15"/>
  <c r="Q156" i="15"/>
  <c r="R156" i="15"/>
  <c r="P156" i="15"/>
  <c r="M155" i="11"/>
  <c r="N155" i="11"/>
  <c r="O155" i="11"/>
  <c r="T155" i="12"/>
  <c r="S155" i="12"/>
  <c r="V155" i="12"/>
  <c r="U155" i="12"/>
  <c r="O155" i="12"/>
  <c r="N156" i="12"/>
  <c r="L156" i="11"/>
  <c r="P156" i="11"/>
  <c r="K157" i="11"/>
  <c r="S156" i="12" l="1"/>
  <c r="T156" i="12"/>
  <c r="V156" i="12"/>
  <c r="U156" i="12"/>
  <c r="O156" i="12"/>
  <c r="N157" i="12"/>
  <c r="U158" i="15"/>
  <c r="S158" i="15"/>
  <c r="T158" i="15"/>
  <c r="V158" i="15"/>
  <c r="O158" i="15"/>
  <c r="N159" i="15"/>
  <c r="R155" i="12"/>
  <c r="Q155" i="12"/>
  <c r="P155" i="12"/>
  <c r="P157" i="15"/>
  <c r="R157" i="15"/>
  <c r="Q157" i="15"/>
  <c r="L157" i="11"/>
  <c r="P157" i="11"/>
  <c r="K158" i="11"/>
  <c r="S156" i="11"/>
  <c r="R156" i="11"/>
  <c r="Q156" i="11"/>
  <c r="M156" i="11"/>
  <c r="N156" i="11"/>
  <c r="O156" i="11"/>
  <c r="K159" i="11" l="1"/>
  <c r="P158" i="11"/>
  <c r="L158" i="11"/>
  <c r="V159" i="15"/>
  <c r="T159" i="15"/>
  <c r="U159" i="15"/>
  <c r="S159" i="15"/>
  <c r="O159" i="15"/>
  <c r="N160" i="15"/>
  <c r="M157" i="11"/>
  <c r="N157" i="11"/>
  <c r="O157" i="11"/>
  <c r="Q158" i="15"/>
  <c r="R158" i="15"/>
  <c r="P158" i="15"/>
  <c r="S157" i="11"/>
  <c r="R157" i="11"/>
  <c r="Q157" i="11"/>
  <c r="U157" i="12"/>
  <c r="T157" i="12"/>
  <c r="V157" i="12"/>
  <c r="S157" i="12"/>
  <c r="N158" i="12"/>
  <c r="O157" i="12"/>
  <c r="P156" i="12"/>
  <c r="R156" i="12"/>
  <c r="Q156" i="12"/>
  <c r="R157" i="12" l="1"/>
  <c r="Q157" i="12"/>
  <c r="P157" i="12"/>
  <c r="P159" i="15"/>
  <c r="Q159" i="15"/>
  <c r="R159" i="15"/>
  <c r="N158" i="11"/>
  <c r="M158" i="11"/>
  <c r="O158" i="11"/>
  <c r="T158" i="12"/>
  <c r="U158" i="12"/>
  <c r="S158" i="12"/>
  <c r="V158" i="12"/>
  <c r="O158" i="12"/>
  <c r="N159" i="12"/>
  <c r="R158" i="11"/>
  <c r="Q158" i="11"/>
  <c r="S158" i="11"/>
  <c r="T160" i="15"/>
  <c r="V160" i="15"/>
  <c r="S160" i="15"/>
  <c r="U160" i="15"/>
  <c r="O160" i="15"/>
  <c r="N161" i="15"/>
  <c r="L159" i="11"/>
  <c r="K160" i="11"/>
  <c r="P159" i="11"/>
  <c r="P160" i="11" l="1"/>
  <c r="K161" i="11"/>
  <c r="L160" i="11"/>
  <c r="U161" i="15"/>
  <c r="T161" i="15"/>
  <c r="V161" i="15"/>
  <c r="S161" i="15"/>
  <c r="O161" i="15"/>
  <c r="N162" i="15"/>
  <c r="Q160" i="15"/>
  <c r="R160" i="15"/>
  <c r="P160" i="15"/>
  <c r="U159" i="12"/>
  <c r="S159" i="12"/>
  <c r="V159" i="12"/>
  <c r="T159" i="12"/>
  <c r="O159" i="12"/>
  <c r="N160" i="12"/>
  <c r="R158" i="12"/>
  <c r="P158" i="12"/>
  <c r="Q158" i="12"/>
  <c r="R159" i="11"/>
  <c r="Q159" i="11"/>
  <c r="S159" i="11"/>
  <c r="N159" i="11"/>
  <c r="M159" i="11"/>
  <c r="O159" i="11"/>
  <c r="R161" i="15" l="1"/>
  <c r="P161" i="15"/>
  <c r="Q161" i="15"/>
  <c r="O160" i="11"/>
  <c r="N160" i="11"/>
  <c r="M160" i="11"/>
  <c r="U160" i="12"/>
  <c r="V160" i="12"/>
  <c r="T160" i="12"/>
  <c r="O160" i="12"/>
  <c r="S160" i="12"/>
  <c r="N161" i="12"/>
  <c r="L161" i="11"/>
  <c r="P161" i="11"/>
  <c r="K162" i="11"/>
  <c r="R159" i="12"/>
  <c r="P159" i="12"/>
  <c r="Q159" i="12"/>
  <c r="S162" i="15"/>
  <c r="T162" i="15"/>
  <c r="U162" i="15"/>
  <c r="O162" i="15"/>
  <c r="V162" i="15"/>
  <c r="N163" i="15"/>
  <c r="S160" i="11"/>
  <c r="Q160" i="11"/>
  <c r="R160" i="11"/>
  <c r="U161" i="12" l="1"/>
  <c r="S161" i="12"/>
  <c r="V161" i="12"/>
  <c r="T161" i="12"/>
  <c r="O161" i="12"/>
  <c r="N162" i="12"/>
  <c r="S163" i="15"/>
  <c r="T163" i="15"/>
  <c r="U163" i="15"/>
  <c r="V163" i="15"/>
  <c r="O163" i="15"/>
  <c r="N164" i="15"/>
  <c r="R162" i="15"/>
  <c r="Q162" i="15"/>
  <c r="P162" i="15"/>
  <c r="Q161" i="11"/>
  <c r="S161" i="11"/>
  <c r="R161" i="11"/>
  <c r="R160" i="12"/>
  <c r="P160" i="12"/>
  <c r="Q160" i="12"/>
  <c r="K163" i="11"/>
  <c r="L162" i="11"/>
  <c r="P162" i="11"/>
  <c r="M161" i="11"/>
  <c r="O161" i="11"/>
  <c r="N161" i="11"/>
  <c r="R162" i="11" l="1"/>
  <c r="Q162" i="11"/>
  <c r="S162" i="11"/>
  <c r="V164" i="15"/>
  <c r="U164" i="15"/>
  <c r="T164" i="15"/>
  <c r="S164" i="15"/>
  <c r="O164" i="15"/>
  <c r="N165" i="15"/>
  <c r="M162" i="11"/>
  <c r="O162" i="11"/>
  <c r="N162" i="11"/>
  <c r="P163" i="15"/>
  <c r="R163" i="15"/>
  <c r="Q163" i="15"/>
  <c r="L163" i="11"/>
  <c r="P163" i="11"/>
  <c r="K164" i="11"/>
  <c r="V162" i="12"/>
  <c r="T162" i="12"/>
  <c r="S162" i="12"/>
  <c r="U162" i="12"/>
  <c r="O162" i="12"/>
  <c r="N163" i="12"/>
  <c r="P161" i="12"/>
  <c r="R161" i="12"/>
  <c r="Q161" i="12"/>
  <c r="M163" i="11" l="1"/>
  <c r="O163" i="11"/>
  <c r="N163" i="11"/>
  <c r="Q164" i="15"/>
  <c r="P164" i="15"/>
  <c r="R164" i="15"/>
  <c r="R162" i="12"/>
  <c r="P162" i="12"/>
  <c r="Q162" i="12"/>
  <c r="T163" i="12"/>
  <c r="U163" i="12"/>
  <c r="V163" i="12"/>
  <c r="S163" i="12"/>
  <c r="N164" i="12"/>
  <c r="O163" i="12"/>
  <c r="L164" i="11"/>
  <c r="P164" i="11"/>
  <c r="K165" i="11"/>
  <c r="R163" i="11"/>
  <c r="Q163" i="11"/>
  <c r="S163" i="11"/>
  <c r="T165" i="15"/>
  <c r="V165" i="15"/>
  <c r="U165" i="15"/>
  <c r="S165" i="15"/>
  <c r="O165" i="15"/>
  <c r="N166" i="15"/>
  <c r="N164" i="11" l="1"/>
  <c r="M164" i="11"/>
  <c r="O164" i="11"/>
  <c r="R163" i="12"/>
  <c r="P163" i="12"/>
  <c r="Q163" i="12"/>
  <c r="P165" i="15"/>
  <c r="R165" i="15"/>
  <c r="Q165" i="15"/>
  <c r="S164" i="12"/>
  <c r="U164" i="12"/>
  <c r="V164" i="12"/>
  <c r="T164" i="12"/>
  <c r="O164" i="12"/>
  <c r="N165" i="12"/>
  <c r="T166" i="15"/>
  <c r="U166" i="15"/>
  <c r="V166" i="15"/>
  <c r="S166" i="15"/>
  <c r="O166" i="15"/>
  <c r="N167" i="15"/>
  <c r="L165" i="11"/>
  <c r="P165" i="11"/>
  <c r="K166" i="11"/>
  <c r="S164" i="11"/>
  <c r="R164" i="11"/>
  <c r="Q164" i="11"/>
  <c r="Q166" i="15" l="1"/>
  <c r="R166" i="15"/>
  <c r="P166" i="15"/>
  <c r="R165" i="11"/>
  <c r="S165" i="11"/>
  <c r="Q165" i="11"/>
  <c r="S165" i="12"/>
  <c r="U165" i="12"/>
  <c r="V165" i="12"/>
  <c r="T165" i="12"/>
  <c r="O165" i="12"/>
  <c r="N166" i="12"/>
  <c r="N165" i="11"/>
  <c r="M165" i="11"/>
  <c r="O165" i="11"/>
  <c r="Q164" i="12"/>
  <c r="P164" i="12"/>
  <c r="R164" i="12"/>
  <c r="K167" i="11"/>
  <c r="L166" i="11"/>
  <c r="P166" i="11"/>
  <c r="S167" i="15"/>
  <c r="V167" i="15"/>
  <c r="T167" i="15"/>
  <c r="U167" i="15"/>
  <c r="O167" i="15"/>
  <c r="N168" i="15"/>
  <c r="M166" i="11" l="1"/>
  <c r="O166" i="11"/>
  <c r="N166" i="11"/>
  <c r="T166" i="12"/>
  <c r="U166" i="12"/>
  <c r="V166" i="12"/>
  <c r="S166" i="12"/>
  <c r="O166" i="12"/>
  <c r="N167" i="12"/>
  <c r="V168" i="15"/>
  <c r="S168" i="15"/>
  <c r="U168" i="15"/>
  <c r="T168" i="15"/>
  <c r="O168" i="15"/>
  <c r="N169" i="15"/>
  <c r="P165" i="12"/>
  <c r="R165" i="12"/>
  <c r="Q165" i="12"/>
  <c r="P167" i="15"/>
  <c r="Q167" i="15"/>
  <c r="R167" i="15"/>
  <c r="L167" i="11"/>
  <c r="K168" i="11"/>
  <c r="P167" i="11"/>
  <c r="Q166" i="11"/>
  <c r="R166" i="11"/>
  <c r="S166" i="11"/>
  <c r="Q166" i="12" l="1"/>
  <c r="P166" i="12"/>
  <c r="R166" i="12"/>
  <c r="L168" i="11"/>
  <c r="P168" i="11"/>
  <c r="K169" i="11"/>
  <c r="N167" i="11"/>
  <c r="O167" i="11"/>
  <c r="M167" i="11"/>
  <c r="Q168" i="15"/>
  <c r="R168" i="15"/>
  <c r="P168" i="15"/>
  <c r="Q167" i="11"/>
  <c r="R167" i="11"/>
  <c r="S167" i="11"/>
  <c r="U169" i="15"/>
  <c r="V169" i="15"/>
  <c r="T169" i="15"/>
  <c r="S169" i="15"/>
  <c r="O169" i="15"/>
  <c r="N170" i="15"/>
  <c r="S167" i="12"/>
  <c r="V167" i="12"/>
  <c r="T167" i="12"/>
  <c r="U167" i="12"/>
  <c r="O167" i="12"/>
  <c r="N168" i="12"/>
  <c r="P169" i="15" l="1"/>
  <c r="Q169" i="15"/>
  <c r="R169" i="15"/>
  <c r="O168" i="11"/>
  <c r="N168" i="11"/>
  <c r="M168" i="11"/>
  <c r="T168" i="12"/>
  <c r="S168" i="12"/>
  <c r="U168" i="12"/>
  <c r="V168" i="12"/>
  <c r="O168" i="12"/>
  <c r="N169" i="12"/>
  <c r="R167" i="12"/>
  <c r="Q167" i="12"/>
  <c r="P167" i="12"/>
  <c r="L169" i="11"/>
  <c r="P169" i="11"/>
  <c r="K170" i="11"/>
  <c r="U170" i="15"/>
  <c r="T170" i="15"/>
  <c r="V170" i="15"/>
  <c r="S170" i="15"/>
  <c r="O170" i="15"/>
  <c r="N171" i="15"/>
  <c r="Q168" i="11"/>
  <c r="R168" i="11"/>
  <c r="S168" i="11"/>
  <c r="N169" i="11" l="1"/>
  <c r="M169" i="11"/>
  <c r="O169" i="11"/>
  <c r="S169" i="12"/>
  <c r="T169" i="12"/>
  <c r="U169" i="12"/>
  <c r="V169" i="12"/>
  <c r="O169" i="12"/>
  <c r="N170" i="12"/>
  <c r="P168" i="12"/>
  <c r="R168" i="12"/>
  <c r="Q168" i="12"/>
  <c r="V171" i="15"/>
  <c r="T171" i="15"/>
  <c r="U171" i="15"/>
  <c r="S171" i="15"/>
  <c r="O171" i="15"/>
  <c r="N172" i="15"/>
  <c r="L170" i="11"/>
  <c r="P170" i="11"/>
  <c r="K171" i="11"/>
  <c r="Q170" i="15"/>
  <c r="R170" i="15"/>
  <c r="P170" i="15"/>
  <c r="Q169" i="11"/>
  <c r="R169" i="11"/>
  <c r="S169" i="11"/>
  <c r="Q170" i="11" l="1"/>
  <c r="S170" i="11"/>
  <c r="R170" i="11"/>
  <c r="P169" i="12"/>
  <c r="R169" i="12"/>
  <c r="Q169" i="12"/>
  <c r="N170" i="11"/>
  <c r="O170" i="11"/>
  <c r="M170" i="11"/>
  <c r="K172" i="11"/>
  <c r="L171" i="11"/>
  <c r="P171" i="11"/>
  <c r="V172" i="15"/>
  <c r="U172" i="15"/>
  <c r="T172" i="15"/>
  <c r="S172" i="15"/>
  <c r="O172" i="15"/>
  <c r="N173" i="15"/>
  <c r="R171" i="15"/>
  <c r="P171" i="15"/>
  <c r="Q171" i="15"/>
  <c r="S170" i="12"/>
  <c r="V170" i="12"/>
  <c r="T170" i="12"/>
  <c r="U170" i="12"/>
  <c r="O170" i="12"/>
  <c r="N171" i="12"/>
  <c r="Q170" i="12" l="1"/>
  <c r="R170" i="12"/>
  <c r="P170" i="12"/>
  <c r="T173" i="15"/>
  <c r="U173" i="15"/>
  <c r="S173" i="15"/>
  <c r="O173" i="15"/>
  <c r="V173" i="15"/>
  <c r="N174" i="15"/>
  <c r="Q171" i="11"/>
  <c r="S171" i="11"/>
  <c r="R171" i="11"/>
  <c r="U171" i="12"/>
  <c r="S171" i="12"/>
  <c r="T171" i="12"/>
  <c r="V171" i="12"/>
  <c r="O171" i="12"/>
  <c r="N172" i="12"/>
  <c r="N171" i="11"/>
  <c r="M171" i="11"/>
  <c r="O171" i="11"/>
  <c r="P172" i="11"/>
  <c r="K173" i="11"/>
  <c r="L172" i="11"/>
  <c r="R172" i="15"/>
  <c r="Q172" i="15"/>
  <c r="P172" i="15"/>
  <c r="P171" i="12" l="1"/>
  <c r="Q171" i="12"/>
  <c r="R171" i="12"/>
  <c r="N172" i="11"/>
  <c r="M172" i="11"/>
  <c r="O172" i="11"/>
  <c r="R172" i="11"/>
  <c r="Q172" i="11"/>
  <c r="S172" i="11"/>
  <c r="P173" i="11"/>
  <c r="L173" i="11"/>
  <c r="K174" i="11"/>
  <c r="R173" i="15"/>
  <c r="P173" i="15"/>
  <c r="Q173" i="15"/>
  <c r="V172" i="12"/>
  <c r="U172" i="12"/>
  <c r="T172" i="12"/>
  <c r="S172" i="12"/>
  <c r="O172" i="12"/>
  <c r="N173" i="12"/>
  <c r="T174" i="15"/>
  <c r="U174" i="15"/>
  <c r="S174" i="15"/>
  <c r="V174" i="15"/>
  <c r="O174" i="15"/>
  <c r="N175" i="15"/>
  <c r="P174" i="15" l="1"/>
  <c r="Q174" i="15"/>
  <c r="R174" i="15"/>
  <c r="P172" i="12"/>
  <c r="R172" i="12"/>
  <c r="Q172" i="12"/>
  <c r="K175" i="11"/>
  <c r="P174" i="11"/>
  <c r="L174" i="11"/>
  <c r="S175" i="15"/>
  <c r="U175" i="15"/>
  <c r="T175" i="15"/>
  <c r="V175" i="15"/>
  <c r="O175" i="15"/>
  <c r="N176" i="15"/>
  <c r="M173" i="11"/>
  <c r="N173" i="11"/>
  <c r="O173" i="11"/>
  <c r="Q173" i="11"/>
  <c r="R173" i="11"/>
  <c r="S173" i="11"/>
  <c r="V173" i="12"/>
  <c r="S173" i="12"/>
  <c r="T173" i="12"/>
  <c r="U173" i="12"/>
  <c r="O173" i="12"/>
  <c r="N174" i="12"/>
  <c r="R173" i="12" l="1"/>
  <c r="Q173" i="12"/>
  <c r="P173" i="12"/>
  <c r="S174" i="11"/>
  <c r="R174" i="11"/>
  <c r="Q174" i="11"/>
  <c r="T176" i="15"/>
  <c r="V176" i="15"/>
  <c r="U176" i="15"/>
  <c r="S176" i="15"/>
  <c r="O176" i="15"/>
  <c r="N177" i="15"/>
  <c r="L175" i="11"/>
  <c r="P175" i="11"/>
  <c r="K176" i="11"/>
  <c r="Q175" i="15"/>
  <c r="P175" i="15"/>
  <c r="R175" i="15"/>
  <c r="S174" i="12"/>
  <c r="V174" i="12"/>
  <c r="T174" i="12"/>
  <c r="U174" i="12"/>
  <c r="O174" i="12"/>
  <c r="N175" i="12"/>
  <c r="O174" i="11"/>
  <c r="M174" i="11"/>
  <c r="N174" i="11"/>
  <c r="S175" i="12" l="1"/>
  <c r="T175" i="12"/>
  <c r="U175" i="12"/>
  <c r="V175" i="12"/>
  <c r="O175" i="12"/>
  <c r="N176" i="12"/>
  <c r="T177" i="15"/>
  <c r="U177" i="15"/>
  <c r="V177" i="15"/>
  <c r="S177" i="15"/>
  <c r="O177" i="15"/>
  <c r="N178" i="15"/>
  <c r="P174" i="12"/>
  <c r="Q174" i="12"/>
  <c r="R174" i="12"/>
  <c r="P176" i="15"/>
  <c r="Q176" i="15"/>
  <c r="R176" i="15"/>
  <c r="L176" i="11"/>
  <c r="P176" i="11"/>
  <c r="K177" i="11"/>
  <c r="R175" i="11"/>
  <c r="Q175" i="11"/>
  <c r="S175" i="11"/>
  <c r="N175" i="11"/>
  <c r="M175" i="11"/>
  <c r="O175" i="11"/>
  <c r="S176" i="11" l="1"/>
  <c r="Q176" i="11"/>
  <c r="R176" i="11"/>
  <c r="V178" i="15"/>
  <c r="T178" i="15"/>
  <c r="U178" i="15"/>
  <c r="S178" i="15"/>
  <c r="O178" i="15"/>
  <c r="N179" i="15"/>
  <c r="N176" i="11"/>
  <c r="M176" i="11"/>
  <c r="O176" i="11"/>
  <c r="P177" i="15"/>
  <c r="Q177" i="15"/>
  <c r="R177" i="15"/>
  <c r="U176" i="12"/>
  <c r="T176" i="12"/>
  <c r="V176" i="12"/>
  <c r="S176" i="12"/>
  <c r="O176" i="12"/>
  <c r="N177" i="12"/>
  <c r="L177" i="11"/>
  <c r="P177" i="11"/>
  <c r="K178" i="11"/>
  <c r="Q175" i="12"/>
  <c r="P175" i="12"/>
  <c r="R175" i="12"/>
  <c r="L178" i="11" l="1"/>
  <c r="P178" i="11"/>
  <c r="K179" i="11"/>
  <c r="Q178" i="15"/>
  <c r="R178" i="15"/>
  <c r="P178" i="15"/>
  <c r="Q176" i="12"/>
  <c r="R176" i="12"/>
  <c r="P176" i="12"/>
  <c r="Q177" i="11"/>
  <c r="R177" i="11"/>
  <c r="S177" i="11"/>
  <c r="N177" i="11"/>
  <c r="M177" i="11"/>
  <c r="O177" i="11"/>
  <c r="U177" i="12"/>
  <c r="V177" i="12"/>
  <c r="T177" i="12"/>
  <c r="S177" i="12"/>
  <c r="O177" i="12"/>
  <c r="N178" i="12"/>
  <c r="S179" i="15"/>
  <c r="T179" i="15"/>
  <c r="U179" i="15"/>
  <c r="V179" i="15"/>
  <c r="O179" i="15"/>
  <c r="N180" i="15"/>
  <c r="S178" i="12" l="1"/>
  <c r="V178" i="12"/>
  <c r="T178" i="12"/>
  <c r="U178" i="12"/>
  <c r="O178" i="12"/>
  <c r="N179" i="12"/>
  <c r="P177" i="12"/>
  <c r="R177" i="12"/>
  <c r="Q177" i="12"/>
  <c r="T180" i="15"/>
  <c r="S180" i="15"/>
  <c r="V180" i="15"/>
  <c r="U180" i="15"/>
  <c r="O180" i="15"/>
  <c r="N181" i="15"/>
  <c r="L179" i="11"/>
  <c r="K180" i="11"/>
  <c r="P179" i="11"/>
  <c r="P179" i="15"/>
  <c r="Q179" i="15"/>
  <c r="R179" i="15"/>
  <c r="R178" i="11"/>
  <c r="Q178" i="11"/>
  <c r="S178" i="11"/>
  <c r="M178" i="11"/>
  <c r="O178" i="11"/>
  <c r="N178" i="11"/>
  <c r="N179" i="11" l="1"/>
  <c r="M179" i="11"/>
  <c r="O179" i="11"/>
  <c r="V181" i="15"/>
  <c r="U181" i="15"/>
  <c r="T181" i="15"/>
  <c r="S181" i="15"/>
  <c r="O181" i="15"/>
  <c r="N182" i="15"/>
  <c r="S179" i="11"/>
  <c r="Q179" i="11"/>
  <c r="R179" i="11"/>
  <c r="P180" i="15"/>
  <c r="Q180" i="15"/>
  <c r="R180" i="15"/>
  <c r="U179" i="12"/>
  <c r="S179" i="12"/>
  <c r="V179" i="12"/>
  <c r="T179" i="12"/>
  <c r="N180" i="12"/>
  <c r="O179" i="12"/>
  <c r="P180" i="11"/>
  <c r="K181" i="11"/>
  <c r="L180" i="11"/>
  <c r="Q178" i="12"/>
  <c r="R178" i="12"/>
  <c r="P178" i="12"/>
  <c r="O180" i="11" l="1"/>
  <c r="N180" i="11"/>
  <c r="M180" i="11"/>
  <c r="Q181" i="15"/>
  <c r="P181" i="15"/>
  <c r="R181" i="15"/>
  <c r="P181" i="11"/>
  <c r="L181" i="11"/>
  <c r="K182" i="11"/>
  <c r="S180" i="12"/>
  <c r="T180" i="12"/>
  <c r="U180" i="12"/>
  <c r="V180" i="12"/>
  <c r="O180" i="12"/>
  <c r="N181" i="12"/>
  <c r="Q180" i="11"/>
  <c r="R180" i="11"/>
  <c r="S180" i="11"/>
  <c r="P179" i="12"/>
  <c r="Q179" i="12"/>
  <c r="R179" i="12"/>
  <c r="U182" i="15"/>
  <c r="V182" i="15"/>
  <c r="S182" i="15"/>
  <c r="T182" i="15"/>
  <c r="O182" i="15"/>
  <c r="N183" i="15"/>
  <c r="M181" i="11" l="1"/>
  <c r="O181" i="11"/>
  <c r="N181" i="11"/>
  <c r="V181" i="12"/>
  <c r="U181" i="12"/>
  <c r="T181" i="12"/>
  <c r="O181" i="12"/>
  <c r="S181" i="12"/>
  <c r="N182" i="12"/>
  <c r="Q181" i="11"/>
  <c r="S181" i="11"/>
  <c r="R181" i="11"/>
  <c r="R182" i="15"/>
  <c r="P182" i="15"/>
  <c r="Q182" i="15"/>
  <c r="P180" i="12"/>
  <c r="Q180" i="12"/>
  <c r="R180" i="12"/>
  <c r="V183" i="15"/>
  <c r="S183" i="15"/>
  <c r="T183" i="15"/>
  <c r="U183" i="15"/>
  <c r="O183" i="15"/>
  <c r="N184" i="15"/>
  <c r="K183" i="11"/>
  <c r="L182" i="11"/>
  <c r="P182" i="11"/>
  <c r="Q182" i="11" l="1"/>
  <c r="S182" i="11"/>
  <c r="R182" i="11"/>
  <c r="V184" i="15"/>
  <c r="T184" i="15"/>
  <c r="U184" i="15"/>
  <c r="S184" i="15"/>
  <c r="O184" i="15"/>
  <c r="N185" i="15"/>
  <c r="Q183" i="15"/>
  <c r="P183" i="15"/>
  <c r="R183" i="15"/>
  <c r="Q181" i="12"/>
  <c r="R181" i="12"/>
  <c r="P181" i="12"/>
  <c r="M182" i="11"/>
  <c r="N182" i="11"/>
  <c r="O182" i="11"/>
  <c r="L183" i="11"/>
  <c r="K184" i="11"/>
  <c r="P183" i="11"/>
  <c r="T182" i="12"/>
  <c r="O182" i="12"/>
  <c r="S182" i="12"/>
  <c r="V182" i="12"/>
  <c r="U182" i="12"/>
  <c r="N183" i="12"/>
  <c r="R183" i="11" l="1"/>
  <c r="Q183" i="11"/>
  <c r="S183" i="11"/>
  <c r="P184" i="11"/>
  <c r="K185" i="11"/>
  <c r="L184" i="11"/>
  <c r="P184" i="15"/>
  <c r="Q184" i="15"/>
  <c r="R184" i="15"/>
  <c r="V183" i="12"/>
  <c r="S183" i="12"/>
  <c r="T183" i="12"/>
  <c r="U183" i="12"/>
  <c r="O183" i="12"/>
  <c r="N184" i="12"/>
  <c r="Q182" i="12"/>
  <c r="P182" i="12"/>
  <c r="R182" i="12"/>
  <c r="O183" i="11"/>
  <c r="N183" i="11"/>
  <c r="M183" i="11"/>
  <c r="V185" i="15"/>
  <c r="S185" i="15"/>
  <c r="T185" i="15"/>
  <c r="U185" i="15"/>
  <c r="O185" i="15"/>
  <c r="N186" i="15"/>
  <c r="Q183" i="12" l="1"/>
  <c r="R183" i="12"/>
  <c r="P183" i="12"/>
  <c r="R184" i="11"/>
  <c r="S184" i="11"/>
  <c r="Q184" i="11"/>
  <c r="U186" i="15"/>
  <c r="T186" i="15"/>
  <c r="S186" i="15"/>
  <c r="V186" i="15"/>
  <c r="O186" i="15"/>
  <c r="N187" i="15"/>
  <c r="U184" i="12"/>
  <c r="S184" i="12"/>
  <c r="V184" i="12"/>
  <c r="T184" i="12"/>
  <c r="O184" i="12"/>
  <c r="N185" i="12"/>
  <c r="R185" i="15"/>
  <c r="P185" i="15"/>
  <c r="Q185" i="15"/>
  <c r="O184" i="11"/>
  <c r="M184" i="11"/>
  <c r="N184" i="11"/>
  <c r="P185" i="11"/>
  <c r="L185" i="11"/>
  <c r="K186" i="11"/>
  <c r="V187" i="15" l="1"/>
  <c r="T187" i="15"/>
  <c r="S187" i="15"/>
  <c r="U187" i="15"/>
  <c r="O187" i="15"/>
  <c r="N188" i="15"/>
  <c r="L186" i="11"/>
  <c r="K187" i="11"/>
  <c r="P186" i="11"/>
  <c r="P186" i="15"/>
  <c r="R186" i="15"/>
  <c r="Q186" i="15"/>
  <c r="O185" i="11"/>
  <c r="N185" i="11"/>
  <c r="M185" i="11"/>
  <c r="S185" i="12"/>
  <c r="U185" i="12"/>
  <c r="T185" i="12"/>
  <c r="O185" i="12"/>
  <c r="V185" i="12"/>
  <c r="N186" i="12"/>
  <c r="S185" i="11"/>
  <c r="Q185" i="11"/>
  <c r="R185" i="11"/>
  <c r="R184" i="12"/>
  <c r="Q184" i="12"/>
  <c r="P184" i="12"/>
  <c r="S186" i="12" l="1"/>
  <c r="T186" i="12"/>
  <c r="V186" i="12"/>
  <c r="U186" i="12"/>
  <c r="O186" i="12"/>
  <c r="N187" i="12"/>
  <c r="K188" i="11"/>
  <c r="P187" i="11"/>
  <c r="L187" i="11"/>
  <c r="R185" i="12"/>
  <c r="Q185" i="12"/>
  <c r="P185" i="12"/>
  <c r="O186" i="11"/>
  <c r="M186" i="11"/>
  <c r="N186" i="11"/>
  <c r="T188" i="15"/>
  <c r="S188" i="15"/>
  <c r="U188" i="15"/>
  <c r="V188" i="15"/>
  <c r="O188" i="15"/>
  <c r="N189" i="15"/>
  <c r="R186" i="11"/>
  <c r="Q186" i="11"/>
  <c r="S186" i="11"/>
  <c r="P187" i="15"/>
  <c r="Q187" i="15"/>
  <c r="R187" i="15"/>
  <c r="V189" i="15" l="1"/>
  <c r="T189" i="15"/>
  <c r="U189" i="15"/>
  <c r="S189" i="15"/>
  <c r="O189" i="15"/>
  <c r="N190" i="15"/>
  <c r="R188" i="15"/>
  <c r="P188" i="15"/>
  <c r="Q188" i="15"/>
  <c r="R187" i="11"/>
  <c r="Q187" i="11"/>
  <c r="S187" i="11"/>
  <c r="L188" i="11"/>
  <c r="P188" i="11"/>
  <c r="K189" i="11"/>
  <c r="U187" i="12"/>
  <c r="V187" i="12"/>
  <c r="O187" i="12"/>
  <c r="T187" i="12"/>
  <c r="S187" i="12"/>
  <c r="N188" i="12"/>
  <c r="M187" i="11"/>
  <c r="N187" i="11"/>
  <c r="O187" i="11"/>
  <c r="R186" i="12"/>
  <c r="Q186" i="12"/>
  <c r="P186" i="12"/>
  <c r="M188" i="11" l="1"/>
  <c r="O188" i="11"/>
  <c r="N188" i="11"/>
  <c r="P189" i="11"/>
  <c r="L189" i="11"/>
  <c r="K190" i="11"/>
  <c r="R187" i="12"/>
  <c r="Q187" i="12"/>
  <c r="P187" i="12"/>
  <c r="R188" i="11"/>
  <c r="S188" i="11"/>
  <c r="Q188" i="11"/>
  <c r="V190" i="15"/>
  <c r="S190" i="15"/>
  <c r="T190" i="15"/>
  <c r="U190" i="15"/>
  <c r="O190" i="15"/>
  <c r="N191" i="15"/>
  <c r="V188" i="12"/>
  <c r="S188" i="12"/>
  <c r="U188" i="12"/>
  <c r="T188" i="12"/>
  <c r="O188" i="12"/>
  <c r="N189" i="12"/>
  <c r="P189" i="15"/>
  <c r="R189" i="15"/>
  <c r="Q189" i="15"/>
  <c r="T189" i="12" l="1"/>
  <c r="U189" i="12"/>
  <c r="V189" i="12"/>
  <c r="S189" i="12"/>
  <c r="O189" i="12"/>
  <c r="N190" i="12"/>
  <c r="Q189" i="11"/>
  <c r="S189" i="11"/>
  <c r="R189" i="11"/>
  <c r="R188" i="12"/>
  <c r="Q188" i="12"/>
  <c r="P188" i="12"/>
  <c r="T191" i="15"/>
  <c r="U191" i="15"/>
  <c r="S191" i="15"/>
  <c r="V191" i="15"/>
  <c r="O191" i="15"/>
  <c r="N192" i="15"/>
  <c r="K191" i="11"/>
  <c r="L190" i="11"/>
  <c r="P190" i="11"/>
  <c r="P190" i="15"/>
  <c r="Q190" i="15"/>
  <c r="R190" i="15"/>
  <c r="M189" i="11"/>
  <c r="N189" i="11"/>
  <c r="O189" i="11"/>
  <c r="Q190" i="11" l="1"/>
  <c r="R190" i="11"/>
  <c r="S190" i="11"/>
  <c r="O190" i="11"/>
  <c r="N190" i="11"/>
  <c r="M190" i="11"/>
  <c r="L191" i="11"/>
  <c r="K192" i="11"/>
  <c r="P191" i="11"/>
  <c r="S192" i="15"/>
  <c r="T192" i="15"/>
  <c r="U192" i="15"/>
  <c r="V192" i="15"/>
  <c r="O192" i="15"/>
  <c r="N193" i="15"/>
  <c r="S190" i="12"/>
  <c r="V190" i="12"/>
  <c r="U190" i="12"/>
  <c r="T190" i="12"/>
  <c r="O190" i="12"/>
  <c r="N191" i="12"/>
  <c r="P191" i="15"/>
  <c r="Q191" i="15"/>
  <c r="R191" i="15"/>
  <c r="P189" i="12"/>
  <c r="Q189" i="12"/>
  <c r="R189" i="12"/>
  <c r="P190" i="12" l="1"/>
  <c r="R190" i="12"/>
  <c r="Q190" i="12"/>
  <c r="L192" i="11"/>
  <c r="K193" i="11"/>
  <c r="P192" i="11"/>
  <c r="T193" i="15"/>
  <c r="V193" i="15"/>
  <c r="S193" i="15"/>
  <c r="U193" i="15"/>
  <c r="O193" i="15"/>
  <c r="N194" i="15"/>
  <c r="N191" i="11"/>
  <c r="M191" i="11"/>
  <c r="O191" i="11"/>
  <c r="Q192" i="15"/>
  <c r="P192" i="15"/>
  <c r="R192" i="15"/>
  <c r="T191" i="12"/>
  <c r="S191" i="12"/>
  <c r="V191" i="12"/>
  <c r="U191" i="12"/>
  <c r="O191" i="12"/>
  <c r="N192" i="12"/>
  <c r="S191" i="11"/>
  <c r="R191" i="11"/>
  <c r="Q191" i="11"/>
  <c r="V194" i="15" l="1"/>
  <c r="S194" i="15"/>
  <c r="U194" i="15"/>
  <c r="T194" i="15"/>
  <c r="O194" i="15"/>
  <c r="N195" i="15"/>
  <c r="M192" i="11"/>
  <c r="O192" i="11"/>
  <c r="N192" i="11"/>
  <c r="U192" i="12"/>
  <c r="V192" i="12"/>
  <c r="T192" i="12"/>
  <c r="S192" i="12"/>
  <c r="O192" i="12"/>
  <c r="N193" i="12"/>
  <c r="Q193" i="15"/>
  <c r="R193" i="15"/>
  <c r="P193" i="15"/>
  <c r="P191" i="12"/>
  <c r="Q191" i="12"/>
  <c r="R191" i="12"/>
  <c r="Q192" i="11"/>
  <c r="S192" i="11"/>
  <c r="R192" i="11"/>
  <c r="P193" i="11"/>
  <c r="L193" i="11"/>
  <c r="K194" i="11"/>
  <c r="R192" i="12" l="1"/>
  <c r="Q192" i="12"/>
  <c r="P192" i="12"/>
  <c r="S193" i="11"/>
  <c r="R193" i="11"/>
  <c r="Q193" i="11"/>
  <c r="P194" i="15"/>
  <c r="R194" i="15"/>
  <c r="Q194" i="15"/>
  <c r="L194" i="11"/>
  <c r="K195" i="11"/>
  <c r="P194" i="11"/>
  <c r="U193" i="12"/>
  <c r="V193" i="12"/>
  <c r="S193" i="12"/>
  <c r="T193" i="12"/>
  <c r="O193" i="12"/>
  <c r="N194" i="12"/>
  <c r="T195" i="15"/>
  <c r="V195" i="15"/>
  <c r="U195" i="15"/>
  <c r="S195" i="15"/>
  <c r="O195" i="15"/>
  <c r="N196" i="15"/>
  <c r="M193" i="11"/>
  <c r="N193" i="11"/>
  <c r="O193" i="11"/>
  <c r="V196" i="15" l="1"/>
  <c r="T196" i="15"/>
  <c r="S196" i="15"/>
  <c r="U196" i="15"/>
  <c r="O196" i="15"/>
  <c r="N197" i="15"/>
  <c r="R194" i="11"/>
  <c r="S194" i="11"/>
  <c r="Q194" i="11"/>
  <c r="P195" i="15"/>
  <c r="R195" i="15"/>
  <c r="Q195" i="15"/>
  <c r="L195" i="11"/>
  <c r="K196" i="11"/>
  <c r="P195" i="11"/>
  <c r="T194" i="12"/>
  <c r="U194" i="12"/>
  <c r="S194" i="12"/>
  <c r="V194" i="12"/>
  <c r="O194" i="12"/>
  <c r="N195" i="12"/>
  <c r="O194" i="11"/>
  <c r="N194" i="11"/>
  <c r="M194" i="11"/>
  <c r="Q193" i="12"/>
  <c r="P193" i="12"/>
  <c r="R193" i="12"/>
  <c r="R194" i="12" l="1"/>
  <c r="P194" i="12"/>
  <c r="Q194" i="12"/>
  <c r="N195" i="11"/>
  <c r="O195" i="11"/>
  <c r="M195" i="11"/>
  <c r="Q195" i="11"/>
  <c r="S195" i="11"/>
  <c r="R195" i="11"/>
  <c r="P196" i="11"/>
  <c r="L196" i="11"/>
  <c r="K197" i="11"/>
  <c r="T197" i="15"/>
  <c r="V197" i="15"/>
  <c r="U197" i="15"/>
  <c r="S197" i="15"/>
  <c r="O197" i="15"/>
  <c r="N198" i="15"/>
  <c r="S195" i="12"/>
  <c r="V195" i="12"/>
  <c r="T195" i="12"/>
  <c r="U195" i="12"/>
  <c r="O195" i="12"/>
  <c r="N196" i="12"/>
  <c r="Q196" i="15"/>
  <c r="R196" i="15"/>
  <c r="P196" i="15"/>
  <c r="L197" i="11" l="1"/>
  <c r="P197" i="11"/>
  <c r="K198" i="11"/>
  <c r="N196" i="11"/>
  <c r="O196" i="11"/>
  <c r="M196" i="11"/>
  <c r="T196" i="12"/>
  <c r="S196" i="12"/>
  <c r="V196" i="12"/>
  <c r="U196" i="12"/>
  <c r="O196" i="12"/>
  <c r="N197" i="12"/>
  <c r="U198" i="15"/>
  <c r="V198" i="15"/>
  <c r="S198" i="15"/>
  <c r="O198" i="15"/>
  <c r="T198" i="15"/>
  <c r="N199" i="15"/>
  <c r="R196" i="11"/>
  <c r="Q196" i="11"/>
  <c r="S196" i="11"/>
  <c r="P195" i="12"/>
  <c r="Q195" i="12"/>
  <c r="R195" i="12"/>
  <c r="R197" i="15"/>
  <c r="Q197" i="15"/>
  <c r="P197" i="15"/>
  <c r="R198" i="15" l="1"/>
  <c r="Q198" i="15"/>
  <c r="P198" i="15"/>
  <c r="T197" i="12"/>
  <c r="V197" i="12"/>
  <c r="S197" i="12"/>
  <c r="U197" i="12"/>
  <c r="O197" i="12"/>
  <c r="N198" i="12"/>
  <c r="Q196" i="12"/>
  <c r="P196" i="12"/>
  <c r="R196" i="12"/>
  <c r="P198" i="11"/>
  <c r="K199" i="11"/>
  <c r="L198" i="11"/>
  <c r="S199" i="15"/>
  <c r="U199" i="15"/>
  <c r="T199" i="15"/>
  <c r="V199" i="15"/>
  <c r="O199" i="15"/>
  <c r="N200" i="15"/>
  <c r="S197" i="11"/>
  <c r="Q197" i="11"/>
  <c r="R197" i="11"/>
  <c r="M197" i="11"/>
  <c r="O197" i="11"/>
  <c r="N197" i="11"/>
  <c r="Q199" i="15" l="1"/>
  <c r="R199" i="15"/>
  <c r="P199" i="15"/>
  <c r="R197" i="12"/>
  <c r="Q197" i="12"/>
  <c r="P197" i="12"/>
  <c r="O198" i="11"/>
  <c r="N198" i="11"/>
  <c r="M198" i="11"/>
  <c r="P199" i="11"/>
  <c r="K200" i="11"/>
  <c r="L199" i="11"/>
  <c r="S200" i="15"/>
  <c r="T200" i="15"/>
  <c r="U200" i="15"/>
  <c r="V200" i="15"/>
  <c r="O200" i="15"/>
  <c r="N201" i="15"/>
  <c r="S198" i="11"/>
  <c r="R198" i="11"/>
  <c r="Q198" i="11"/>
  <c r="S198" i="12"/>
  <c r="U198" i="12"/>
  <c r="V198" i="12"/>
  <c r="T198" i="12"/>
  <c r="O198" i="12"/>
  <c r="N199" i="12"/>
  <c r="V201" i="15" l="1"/>
  <c r="S201" i="15"/>
  <c r="U201" i="15"/>
  <c r="O201" i="15"/>
  <c r="T201" i="15"/>
  <c r="N202" i="15"/>
  <c r="M199" i="11"/>
  <c r="N199" i="11"/>
  <c r="O199" i="11"/>
  <c r="V199" i="12"/>
  <c r="U199" i="12"/>
  <c r="S199" i="12"/>
  <c r="T199" i="12"/>
  <c r="O199" i="12"/>
  <c r="N200" i="12"/>
  <c r="P200" i="11"/>
  <c r="L200" i="11"/>
  <c r="K201" i="11"/>
  <c r="R198" i="12"/>
  <c r="P198" i="12"/>
  <c r="Q198" i="12"/>
  <c r="R199" i="11"/>
  <c r="Q199" i="11"/>
  <c r="S199" i="11"/>
  <c r="P200" i="15"/>
  <c r="Q200" i="15"/>
  <c r="R200" i="15"/>
  <c r="L201" i="11" l="1"/>
  <c r="P201" i="11"/>
  <c r="K202" i="11"/>
  <c r="R200" i="11"/>
  <c r="S200" i="11"/>
  <c r="Q200" i="11"/>
  <c r="Q201" i="15"/>
  <c r="P201" i="15"/>
  <c r="R201" i="15"/>
  <c r="V200" i="12"/>
  <c r="S200" i="12"/>
  <c r="U200" i="12"/>
  <c r="O200" i="12"/>
  <c r="T200" i="12"/>
  <c r="N201" i="12"/>
  <c r="R199" i="12"/>
  <c r="Q199" i="12"/>
  <c r="P199" i="12"/>
  <c r="T202" i="15"/>
  <c r="S202" i="15"/>
  <c r="V202" i="15"/>
  <c r="U202" i="15"/>
  <c r="O202" i="15"/>
  <c r="N203" i="15"/>
  <c r="M200" i="11"/>
  <c r="O200" i="11"/>
  <c r="N200" i="11"/>
  <c r="V203" i="15" l="1"/>
  <c r="U203" i="15"/>
  <c r="S203" i="15"/>
  <c r="T203" i="15"/>
  <c r="O203" i="15"/>
  <c r="N204" i="15"/>
  <c r="Q202" i="15"/>
  <c r="P202" i="15"/>
  <c r="R202" i="15"/>
  <c r="L202" i="11"/>
  <c r="K203" i="11"/>
  <c r="P202" i="11"/>
  <c r="S201" i="12"/>
  <c r="U201" i="12"/>
  <c r="V201" i="12"/>
  <c r="T201" i="12"/>
  <c r="O201" i="12"/>
  <c r="N202" i="12"/>
  <c r="Q201" i="11"/>
  <c r="S201" i="11"/>
  <c r="R201" i="11"/>
  <c r="R200" i="12"/>
  <c r="Q200" i="12"/>
  <c r="P200" i="12"/>
  <c r="O201" i="11"/>
  <c r="N201" i="11"/>
  <c r="M201" i="11"/>
  <c r="R201" i="12" l="1"/>
  <c r="P201" i="12"/>
  <c r="Q201" i="12"/>
  <c r="Q202" i="11"/>
  <c r="R202" i="11"/>
  <c r="S202" i="11"/>
  <c r="P203" i="11"/>
  <c r="L203" i="11"/>
  <c r="K204" i="11"/>
  <c r="O202" i="11"/>
  <c r="N202" i="11"/>
  <c r="M202" i="11"/>
  <c r="U204" i="15"/>
  <c r="V204" i="15"/>
  <c r="T204" i="15"/>
  <c r="S204" i="15"/>
  <c r="O204" i="15"/>
  <c r="N205" i="15"/>
  <c r="S202" i="12"/>
  <c r="T202" i="12"/>
  <c r="V202" i="12"/>
  <c r="U202" i="12"/>
  <c r="O202" i="12"/>
  <c r="N203" i="12"/>
  <c r="Q203" i="15"/>
  <c r="P203" i="15"/>
  <c r="R203" i="15"/>
  <c r="S203" i="12" l="1"/>
  <c r="V203" i="12"/>
  <c r="T203" i="12"/>
  <c r="O203" i="12"/>
  <c r="U203" i="12"/>
  <c r="N204" i="12"/>
  <c r="O203" i="11"/>
  <c r="M203" i="11"/>
  <c r="N203" i="11"/>
  <c r="Q202" i="12"/>
  <c r="R202" i="12"/>
  <c r="P202" i="12"/>
  <c r="R203" i="11"/>
  <c r="Q203" i="11"/>
  <c r="S203" i="11"/>
  <c r="T205" i="15"/>
  <c r="V205" i="15"/>
  <c r="S205" i="15"/>
  <c r="U205" i="15"/>
  <c r="O205" i="15"/>
  <c r="N206" i="15"/>
  <c r="Q204" i="15"/>
  <c r="R204" i="15"/>
  <c r="P204" i="15"/>
  <c r="P204" i="11"/>
  <c r="L204" i="11"/>
  <c r="K205" i="11"/>
  <c r="O204" i="11" l="1"/>
  <c r="N204" i="11"/>
  <c r="M204" i="11"/>
  <c r="R205" i="15"/>
  <c r="Q205" i="15"/>
  <c r="P205" i="15"/>
  <c r="R203" i="12"/>
  <c r="P203" i="12"/>
  <c r="Q203" i="12"/>
  <c r="U206" i="15"/>
  <c r="V206" i="15"/>
  <c r="S206" i="15"/>
  <c r="T206" i="15"/>
  <c r="O206" i="15"/>
  <c r="N207" i="15"/>
  <c r="P205" i="11"/>
  <c r="L205" i="11"/>
  <c r="K206" i="11"/>
  <c r="T204" i="12"/>
  <c r="U204" i="12"/>
  <c r="S204" i="12"/>
  <c r="V204" i="12"/>
  <c r="O204" i="12"/>
  <c r="N205" i="12"/>
  <c r="R204" i="11"/>
  <c r="Q204" i="11"/>
  <c r="S204" i="11"/>
  <c r="R206" i="15" l="1"/>
  <c r="Q206" i="15"/>
  <c r="P206" i="15"/>
  <c r="V205" i="12"/>
  <c r="U205" i="12"/>
  <c r="T205" i="12"/>
  <c r="S205" i="12"/>
  <c r="O205" i="12"/>
  <c r="N206" i="12"/>
  <c r="S205" i="11"/>
  <c r="R205" i="11"/>
  <c r="Q205" i="11"/>
  <c r="P204" i="12"/>
  <c r="R204" i="12"/>
  <c r="Q204" i="12"/>
  <c r="V207" i="15"/>
  <c r="T207" i="15"/>
  <c r="U207" i="15"/>
  <c r="S207" i="15"/>
  <c r="O207" i="15"/>
  <c r="N208" i="15"/>
  <c r="P206" i="11"/>
  <c r="K207" i="11"/>
  <c r="L206" i="11"/>
  <c r="N205" i="11"/>
  <c r="O205" i="11"/>
  <c r="M205" i="11"/>
  <c r="M206" i="11" l="1"/>
  <c r="O206" i="11"/>
  <c r="N206" i="11"/>
  <c r="R205" i="12"/>
  <c r="Q205" i="12"/>
  <c r="P205" i="12"/>
  <c r="P207" i="11"/>
  <c r="K208" i="11"/>
  <c r="L207" i="11"/>
  <c r="Q207" i="15"/>
  <c r="R207" i="15"/>
  <c r="P207" i="15"/>
  <c r="S206" i="11"/>
  <c r="R206" i="11"/>
  <c r="Q206" i="11"/>
  <c r="V208" i="15"/>
  <c r="S208" i="15"/>
  <c r="T208" i="15"/>
  <c r="U208" i="15"/>
  <c r="O208" i="15"/>
  <c r="N209" i="15"/>
  <c r="S206" i="12"/>
  <c r="T206" i="12"/>
  <c r="U206" i="12"/>
  <c r="V206" i="12"/>
  <c r="O206" i="12"/>
  <c r="N207" i="12"/>
  <c r="P208" i="15" l="1"/>
  <c r="R208" i="15"/>
  <c r="Q208" i="15"/>
  <c r="P208" i="11"/>
  <c r="L208" i="11"/>
  <c r="K209" i="11"/>
  <c r="V207" i="12"/>
  <c r="T207" i="12"/>
  <c r="U207" i="12"/>
  <c r="S207" i="12"/>
  <c r="O207" i="12"/>
  <c r="N208" i="12"/>
  <c r="R207" i="11"/>
  <c r="Q207" i="11"/>
  <c r="S207" i="11"/>
  <c r="R206" i="12"/>
  <c r="Q206" i="12"/>
  <c r="P206" i="12"/>
  <c r="U209" i="15"/>
  <c r="V209" i="15"/>
  <c r="T209" i="15"/>
  <c r="S209" i="15"/>
  <c r="O209" i="15"/>
  <c r="N210" i="15"/>
  <c r="M207" i="11"/>
  <c r="O207" i="11"/>
  <c r="N207" i="11"/>
  <c r="T210" i="15" l="1"/>
  <c r="V210" i="15"/>
  <c r="S210" i="15"/>
  <c r="U210" i="15"/>
  <c r="O210" i="15"/>
  <c r="N211" i="15"/>
  <c r="T208" i="12"/>
  <c r="U208" i="12"/>
  <c r="V208" i="12"/>
  <c r="S208" i="12"/>
  <c r="O208" i="12"/>
  <c r="N209" i="12"/>
  <c r="R208" i="11"/>
  <c r="S208" i="11"/>
  <c r="Q208" i="11"/>
  <c r="P209" i="15"/>
  <c r="R209" i="15"/>
  <c r="Q209" i="15"/>
  <c r="P207" i="12"/>
  <c r="Q207" i="12"/>
  <c r="R207" i="12"/>
  <c r="L209" i="11"/>
  <c r="P209" i="11"/>
  <c r="K210" i="11"/>
  <c r="M208" i="11"/>
  <c r="O208" i="11"/>
  <c r="N208" i="11"/>
  <c r="L210" i="11" l="1"/>
  <c r="K211" i="11"/>
  <c r="P210" i="11"/>
  <c r="S209" i="12"/>
  <c r="V209" i="12"/>
  <c r="T209" i="12"/>
  <c r="U209" i="12"/>
  <c r="O209" i="12"/>
  <c r="N210" i="12"/>
  <c r="Q209" i="11"/>
  <c r="S209" i="11"/>
  <c r="R209" i="11"/>
  <c r="R208" i="12"/>
  <c r="P208" i="12"/>
  <c r="Q208" i="12"/>
  <c r="M209" i="11"/>
  <c r="O209" i="11"/>
  <c r="N209" i="11"/>
  <c r="T211" i="15"/>
  <c r="U211" i="15"/>
  <c r="S211" i="15"/>
  <c r="V211" i="15"/>
  <c r="O211" i="15"/>
  <c r="N212" i="15"/>
  <c r="Q210" i="15"/>
  <c r="R210" i="15"/>
  <c r="P210" i="15"/>
  <c r="T212" i="15" l="1"/>
  <c r="S212" i="15"/>
  <c r="O212" i="15"/>
  <c r="V212" i="15"/>
  <c r="U212" i="15"/>
  <c r="N213" i="15"/>
  <c r="P209" i="12"/>
  <c r="Q209" i="12"/>
  <c r="R209" i="12"/>
  <c r="Q211" i="15"/>
  <c r="R211" i="15"/>
  <c r="P211" i="15"/>
  <c r="R210" i="11"/>
  <c r="Q210" i="11"/>
  <c r="S210" i="11"/>
  <c r="P211" i="11"/>
  <c r="K212" i="11"/>
  <c r="L211" i="11"/>
  <c r="V210" i="12"/>
  <c r="T210" i="12"/>
  <c r="U210" i="12"/>
  <c r="O210" i="12"/>
  <c r="S210" i="12"/>
  <c r="N211" i="12"/>
  <c r="M210" i="11"/>
  <c r="N210" i="11"/>
  <c r="O210" i="11"/>
  <c r="S211" i="12" l="1"/>
  <c r="V211" i="12"/>
  <c r="T211" i="12"/>
  <c r="U211" i="12"/>
  <c r="O211" i="12"/>
  <c r="N212" i="12"/>
  <c r="Q211" i="11"/>
  <c r="R211" i="11"/>
  <c r="S211" i="11"/>
  <c r="P210" i="12"/>
  <c r="Q210" i="12"/>
  <c r="R210" i="12"/>
  <c r="P212" i="15"/>
  <c r="R212" i="15"/>
  <c r="Q212" i="15"/>
  <c r="O211" i="11"/>
  <c r="N211" i="11"/>
  <c r="M211" i="11"/>
  <c r="T213" i="15"/>
  <c r="S213" i="15"/>
  <c r="U213" i="15"/>
  <c r="V213" i="15"/>
  <c r="O213" i="15"/>
  <c r="N214" i="15"/>
  <c r="P212" i="11"/>
  <c r="L212" i="11"/>
  <c r="K213" i="11"/>
  <c r="M212" i="11" l="1"/>
  <c r="O212" i="11"/>
  <c r="N212" i="11"/>
  <c r="R212" i="11"/>
  <c r="Q212" i="11"/>
  <c r="S212" i="11"/>
  <c r="V214" i="15"/>
  <c r="T214" i="15"/>
  <c r="U214" i="15"/>
  <c r="S214" i="15"/>
  <c r="O214" i="15"/>
  <c r="N215" i="15"/>
  <c r="L213" i="11"/>
  <c r="P213" i="11"/>
  <c r="K214" i="11"/>
  <c r="P213" i="15"/>
  <c r="Q213" i="15"/>
  <c r="R213" i="15"/>
  <c r="S212" i="12"/>
  <c r="U212" i="12"/>
  <c r="T212" i="12"/>
  <c r="V212" i="12"/>
  <c r="O212" i="12"/>
  <c r="N213" i="12"/>
  <c r="Q211" i="12"/>
  <c r="R211" i="12"/>
  <c r="P211" i="12"/>
  <c r="S213" i="12" l="1"/>
  <c r="V213" i="12"/>
  <c r="T213" i="12"/>
  <c r="U213" i="12"/>
  <c r="O213" i="12"/>
  <c r="N214" i="12"/>
  <c r="T215" i="15"/>
  <c r="S215" i="15"/>
  <c r="V215" i="15"/>
  <c r="U215" i="15"/>
  <c r="O215" i="15"/>
  <c r="N216" i="15"/>
  <c r="P212" i="12"/>
  <c r="R212" i="12"/>
  <c r="Q212" i="12"/>
  <c r="Q214" i="15"/>
  <c r="P214" i="15"/>
  <c r="R214" i="15"/>
  <c r="L214" i="11"/>
  <c r="K215" i="11"/>
  <c r="P214" i="11"/>
  <c r="S213" i="11"/>
  <c r="Q213" i="11"/>
  <c r="R213" i="11"/>
  <c r="O213" i="11"/>
  <c r="M213" i="11"/>
  <c r="N213" i="11"/>
  <c r="P215" i="11" l="1"/>
  <c r="K216" i="11"/>
  <c r="L215" i="11"/>
  <c r="V216" i="15"/>
  <c r="T216" i="15"/>
  <c r="S216" i="15"/>
  <c r="U216" i="15"/>
  <c r="O216" i="15"/>
  <c r="N217" i="15"/>
  <c r="Q214" i="11"/>
  <c r="S214" i="11"/>
  <c r="R214" i="11"/>
  <c r="N214" i="11"/>
  <c r="M214" i="11"/>
  <c r="O214" i="11"/>
  <c r="P215" i="15"/>
  <c r="Q215" i="15"/>
  <c r="R215" i="15"/>
  <c r="T214" i="12"/>
  <c r="V214" i="12"/>
  <c r="S214" i="12"/>
  <c r="U214" i="12"/>
  <c r="O214" i="12"/>
  <c r="N215" i="12"/>
  <c r="R213" i="12"/>
  <c r="P213" i="12"/>
  <c r="Q213" i="12"/>
  <c r="T215" i="12" l="1"/>
  <c r="S215" i="12"/>
  <c r="U215" i="12"/>
  <c r="V215" i="12"/>
  <c r="O215" i="12"/>
  <c r="N216" i="12"/>
  <c r="P216" i="15"/>
  <c r="Q216" i="15"/>
  <c r="R216" i="15"/>
  <c r="R214" i="12"/>
  <c r="Q214" i="12"/>
  <c r="P214" i="12"/>
  <c r="O215" i="11"/>
  <c r="M215" i="11"/>
  <c r="N215" i="11"/>
  <c r="P216" i="11"/>
  <c r="L216" i="11"/>
  <c r="K217" i="11"/>
  <c r="S217" i="15"/>
  <c r="T217" i="15"/>
  <c r="V217" i="15"/>
  <c r="U217" i="15"/>
  <c r="O217" i="15"/>
  <c r="N218" i="15"/>
  <c r="R215" i="11"/>
  <c r="S215" i="11"/>
  <c r="Q215" i="11"/>
  <c r="U218" i="15" l="1"/>
  <c r="T218" i="15"/>
  <c r="V218" i="15"/>
  <c r="S218" i="15"/>
  <c r="O218" i="15"/>
  <c r="N219" i="15"/>
  <c r="R216" i="11"/>
  <c r="S216" i="11"/>
  <c r="Q216" i="11"/>
  <c r="R217" i="15"/>
  <c r="Q217" i="15"/>
  <c r="P217" i="15"/>
  <c r="P217" i="11"/>
  <c r="L217" i="11"/>
  <c r="K218" i="11"/>
  <c r="U216" i="12"/>
  <c r="S216" i="12"/>
  <c r="T216" i="12"/>
  <c r="V216" i="12"/>
  <c r="O216" i="12"/>
  <c r="N217" i="12"/>
  <c r="M216" i="11"/>
  <c r="O216" i="11"/>
  <c r="N216" i="11"/>
  <c r="R215" i="12"/>
  <c r="P215" i="12"/>
  <c r="Q215" i="12"/>
  <c r="R216" i="12" l="1"/>
  <c r="P216" i="12"/>
  <c r="Q216" i="12"/>
  <c r="K219" i="11"/>
  <c r="L218" i="11"/>
  <c r="P218" i="11"/>
  <c r="N217" i="11"/>
  <c r="O217" i="11"/>
  <c r="M217" i="11"/>
  <c r="T219" i="15"/>
  <c r="V219" i="15"/>
  <c r="U219" i="15"/>
  <c r="S219" i="15"/>
  <c r="O219" i="15"/>
  <c r="N220" i="15"/>
  <c r="U217" i="12"/>
  <c r="V217" i="12"/>
  <c r="S217" i="12"/>
  <c r="T217" i="12"/>
  <c r="N218" i="12"/>
  <c r="O217" i="12"/>
  <c r="R217" i="11"/>
  <c r="S217" i="11"/>
  <c r="Q217" i="11"/>
  <c r="P218" i="15"/>
  <c r="Q218" i="15"/>
  <c r="R218" i="15"/>
  <c r="T218" i="12" l="1"/>
  <c r="S218" i="12"/>
  <c r="V218" i="12"/>
  <c r="U218" i="12"/>
  <c r="O218" i="12"/>
  <c r="N219" i="12"/>
  <c r="P219" i="11"/>
  <c r="L219" i="11"/>
  <c r="K220" i="11"/>
  <c r="V220" i="15"/>
  <c r="T220" i="15"/>
  <c r="U220" i="15"/>
  <c r="S220" i="15"/>
  <c r="O220" i="15"/>
  <c r="N221" i="15"/>
  <c r="Q219" i="15"/>
  <c r="P219" i="15"/>
  <c r="R219" i="15"/>
  <c r="Q218" i="11"/>
  <c r="S218" i="11"/>
  <c r="R218" i="11"/>
  <c r="P217" i="12"/>
  <c r="Q217" i="12"/>
  <c r="R217" i="12"/>
  <c r="M218" i="11"/>
  <c r="N218" i="11"/>
  <c r="O218" i="11"/>
  <c r="P220" i="11" l="1"/>
  <c r="K221" i="11"/>
  <c r="L220" i="11"/>
  <c r="O219" i="11"/>
  <c r="M219" i="11"/>
  <c r="N219" i="11"/>
  <c r="P220" i="15"/>
  <c r="R220" i="15"/>
  <c r="Q220" i="15"/>
  <c r="S221" i="15"/>
  <c r="V221" i="15"/>
  <c r="U221" i="15"/>
  <c r="T221" i="15"/>
  <c r="O221" i="15"/>
  <c r="N222" i="15"/>
  <c r="Q219" i="11"/>
  <c r="S219" i="11"/>
  <c r="R219" i="11"/>
  <c r="U219" i="12"/>
  <c r="S219" i="12"/>
  <c r="V219" i="12"/>
  <c r="T219" i="12"/>
  <c r="O219" i="12"/>
  <c r="N220" i="12"/>
  <c r="P218" i="12"/>
  <c r="R218" i="12"/>
  <c r="Q218" i="12"/>
  <c r="Q221" i="15" l="1"/>
  <c r="R221" i="15"/>
  <c r="P221" i="15"/>
  <c r="V220" i="12"/>
  <c r="T220" i="12"/>
  <c r="S220" i="12"/>
  <c r="U220" i="12"/>
  <c r="O220" i="12"/>
  <c r="N221" i="12"/>
  <c r="Q219" i="12"/>
  <c r="R219" i="12"/>
  <c r="P219" i="12"/>
  <c r="V222" i="15"/>
  <c r="T222" i="15"/>
  <c r="U222" i="15"/>
  <c r="S222" i="15"/>
  <c r="O222" i="15"/>
  <c r="N223" i="15"/>
  <c r="O220" i="11"/>
  <c r="M220" i="11"/>
  <c r="N220" i="11"/>
  <c r="P221" i="11"/>
  <c r="L221" i="11"/>
  <c r="K222" i="11"/>
  <c r="S220" i="11"/>
  <c r="Q220" i="11"/>
  <c r="R220" i="11"/>
  <c r="L222" i="11" l="1"/>
  <c r="P222" i="11"/>
  <c r="K223" i="11"/>
  <c r="R220" i="12"/>
  <c r="P220" i="12"/>
  <c r="Q220" i="12"/>
  <c r="O221" i="11"/>
  <c r="M221" i="11"/>
  <c r="N221" i="11"/>
  <c r="S221" i="11"/>
  <c r="R221" i="11"/>
  <c r="Q221" i="11"/>
  <c r="S223" i="15"/>
  <c r="T223" i="15"/>
  <c r="U223" i="15"/>
  <c r="V223" i="15"/>
  <c r="O223" i="15"/>
  <c r="N224" i="15"/>
  <c r="Q222" i="15"/>
  <c r="R222" i="15"/>
  <c r="P222" i="15"/>
  <c r="S221" i="12"/>
  <c r="V221" i="12"/>
  <c r="T221" i="12"/>
  <c r="U221" i="12"/>
  <c r="O221" i="12"/>
  <c r="N222" i="12"/>
  <c r="P223" i="15" l="1"/>
  <c r="Q223" i="15"/>
  <c r="R223" i="15"/>
  <c r="S222" i="12"/>
  <c r="V222" i="12"/>
  <c r="T222" i="12"/>
  <c r="U222" i="12"/>
  <c r="O222" i="12"/>
  <c r="N223" i="12"/>
  <c r="K224" i="11"/>
  <c r="L223" i="11"/>
  <c r="P223" i="11"/>
  <c r="Q221" i="12"/>
  <c r="P221" i="12"/>
  <c r="R221" i="12"/>
  <c r="U224" i="15"/>
  <c r="S224" i="15"/>
  <c r="V224" i="15"/>
  <c r="T224" i="15"/>
  <c r="O224" i="15"/>
  <c r="N225" i="15"/>
  <c r="R222" i="11"/>
  <c r="S222" i="11"/>
  <c r="Q222" i="11"/>
  <c r="N222" i="11"/>
  <c r="O222" i="11"/>
  <c r="M222" i="11"/>
  <c r="P224" i="15" l="1"/>
  <c r="R224" i="15"/>
  <c r="Q224" i="15"/>
  <c r="S223" i="11"/>
  <c r="R223" i="11"/>
  <c r="Q223" i="11"/>
  <c r="R222" i="12"/>
  <c r="Q222" i="12"/>
  <c r="P222" i="12"/>
  <c r="O223" i="11"/>
  <c r="N223" i="11"/>
  <c r="M223" i="11"/>
  <c r="P224" i="11"/>
  <c r="K225" i="11"/>
  <c r="L224" i="11"/>
  <c r="U225" i="15"/>
  <c r="V225" i="15"/>
  <c r="T225" i="15"/>
  <c r="S225" i="15"/>
  <c r="O225" i="15"/>
  <c r="N226" i="15"/>
  <c r="T223" i="12"/>
  <c r="V223" i="12"/>
  <c r="S223" i="12"/>
  <c r="U223" i="12"/>
  <c r="O223" i="12"/>
  <c r="N224" i="12"/>
  <c r="P225" i="15" l="1"/>
  <c r="R225" i="15"/>
  <c r="Q225" i="15"/>
  <c r="M224" i="11"/>
  <c r="O224" i="11"/>
  <c r="N224" i="11"/>
  <c r="U224" i="12"/>
  <c r="S224" i="12"/>
  <c r="T224" i="12"/>
  <c r="V224" i="12"/>
  <c r="O224" i="12"/>
  <c r="N225" i="12"/>
  <c r="L225" i="11"/>
  <c r="P225" i="11"/>
  <c r="K226" i="11"/>
  <c r="R223" i="12"/>
  <c r="Q223" i="12"/>
  <c r="P223" i="12"/>
  <c r="V226" i="15"/>
  <c r="S226" i="15"/>
  <c r="T226" i="15"/>
  <c r="U226" i="15"/>
  <c r="O226" i="15"/>
  <c r="N227" i="15"/>
  <c r="R224" i="11"/>
  <c r="S224" i="11"/>
  <c r="Q224" i="11"/>
  <c r="M225" i="11" l="1"/>
  <c r="N225" i="11"/>
  <c r="O225" i="11"/>
  <c r="U227" i="15"/>
  <c r="V227" i="15"/>
  <c r="S227" i="15"/>
  <c r="T227" i="15"/>
  <c r="O227" i="15"/>
  <c r="N228" i="15"/>
  <c r="U225" i="12"/>
  <c r="V225" i="12"/>
  <c r="T225" i="12"/>
  <c r="S225" i="12"/>
  <c r="O225" i="12"/>
  <c r="N226" i="12"/>
  <c r="P226" i="15"/>
  <c r="Q226" i="15"/>
  <c r="R226" i="15"/>
  <c r="P226" i="11"/>
  <c r="K227" i="11"/>
  <c r="L226" i="11"/>
  <c r="P224" i="12"/>
  <c r="R224" i="12"/>
  <c r="Q224" i="12"/>
  <c r="Q225" i="11"/>
  <c r="S225" i="11"/>
  <c r="R225" i="11"/>
  <c r="K228" i="11" l="1"/>
  <c r="L227" i="11"/>
  <c r="P227" i="11"/>
  <c r="P227" i="15"/>
  <c r="Q227" i="15"/>
  <c r="R227" i="15"/>
  <c r="N226" i="11"/>
  <c r="O226" i="11"/>
  <c r="M226" i="11"/>
  <c r="S226" i="11"/>
  <c r="Q226" i="11"/>
  <c r="R226" i="11"/>
  <c r="U226" i="12"/>
  <c r="V226" i="12"/>
  <c r="T226" i="12"/>
  <c r="S226" i="12"/>
  <c r="O226" i="12"/>
  <c r="N227" i="12"/>
  <c r="R225" i="12"/>
  <c r="P225" i="12"/>
  <c r="Q225" i="12"/>
  <c r="V228" i="15"/>
  <c r="U228" i="15"/>
  <c r="S228" i="15"/>
  <c r="T228" i="15"/>
  <c r="O228" i="15"/>
  <c r="N229" i="15"/>
  <c r="Q226" i="12" l="1"/>
  <c r="P226" i="12"/>
  <c r="R226" i="12"/>
  <c r="T229" i="15"/>
  <c r="U229" i="15"/>
  <c r="V229" i="15"/>
  <c r="S229" i="15"/>
  <c r="O229" i="15"/>
  <c r="N230" i="15"/>
  <c r="S227" i="11"/>
  <c r="R227" i="11"/>
  <c r="Q227" i="11"/>
  <c r="P228" i="15"/>
  <c r="Q228" i="15"/>
  <c r="R228" i="15"/>
  <c r="O227" i="11"/>
  <c r="M227" i="11"/>
  <c r="N227" i="11"/>
  <c r="V227" i="12"/>
  <c r="S227" i="12"/>
  <c r="T227" i="12"/>
  <c r="U227" i="12"/>
  <c r="O227" i="12"/>
  <c r="N228" i="12"/>
  <c r="P228" i="11"/>
  <c r="K229" i="11"/>
  <c r="L228" i="11"/>
  <c r="P229" i="15" l="1"/>
  <c r="Q229" i="15"/>
  <c r="R229" i="15"/>
  <c r="R227" i="12"/>
  <c r="Q227" i="12"/>
  <c r="P227" i="12"/>
  <c r="T228" i="12"/>
  <c r="S228" i="12"/>
  <c r="V228" i="12"/>
  <c r="U228" i="12"/>
  <c r="O228" i="12"/>
  <c r="N229" i="12"/>
  <c r="P229" i="11"/>
  <c r="L229" i="11"/>
  <c r="K230" i="11"/>
  <c r="M228" i="11"/>
  <c r="N228" i="11"/>
  <c r="O228" i="11"/>
  <c r="S228" i="11"/>
  <c r="R228" i="11"/>
  <c r="Q228" i="11"/>
  <c r="T230" i="15"/>
  <c r="S230" i="15"/>
  <c r="V230" i="15"/>
  <c r="U230" i="15"/>
  <c r="O230" i="15"/>
  <c r="N231" i="15"/>
  <c r="T231" i="15" l="1"/>
  <c r="V231" i="15"/>
  <c r="U231" i="15"/>
  <c r="S231" i="15"/>
  <c r="O231" i="15"/>
  <c r="N232" i="15"/>
  <c r="U229" i="12"/>
  <c r="S229" i="12"/>
  <c r="V229" i="12"/>
  <c r="T229" i="12"/>
  <c r="O229" i="12"/>
  <c r="N230" i="12"/>
  <c r="K231" i="11"/>
  <c r="P230" i="11"/>
  <c r="L230" i="11"/>
  <c r="P228" i="12"/>
  <c r="R228" i="12"/>
  <c r="Q228" i="12"/>
  <c r="N229" i="11"/>
  <c r="O229" i="11"/>
  <c r="M229" i="11"/>
  <c r="R230" i="15"/>
  <c r="P230" i="15"/>
  <c r="Q230" i="15"/>
  <c r="R229" i="11"/>
  <c r="S229" i="11"/>
  <c r="Q229" i="11"/>
  <c r="P231" i="11" l="1"/>
  <c r="K232" i="11"/>
  <c r="L231" i="11"/>
  <c r="T230" i="12"/>
  <c r="S230" i="12"/>
  <c r="U230" i="12"/>
  <c r="V230" i="12"/>
  <c r="O230" i="12"/>
  <c r="N231" i="12"/>
  <c r="Q230" i="11"/>
  <c r="R230" i="11"/>
  <c r="S230" i="11"/>
  <c r="O230" i="11"/>
  <c r="M230" i="11"/>
  <c r="N230" i="11"/>
  <c r="P229" i="12"/>
  <c r="Q229" i="12"/>
  <c r="R229" i="12"/>
  <c r="U232" i="15"/>
  <c r="T232" i="15"/>
  <c r="V232" i="15"/>
  <c r="O232" i="15"/>
  <c r="S232" i="15"/>
  <c r="N233" i="15"/>
  <c r="R231" i="15"/>
  <c r="P231" i="15"/>
  <c r="Q231" i="15"/>
  <c r="T233" i="15" l="1"/>
  <c r="S233" i="15"/>
  <c r="U233" i="15"/>
  <c r="V233" i="15"/>
  <c r="O233" i="15"/>
  <c r="N234" i="15"/>
  <c r="P230" i="12"/>
  <c r="R230" i="12"/>
  <c r="Q230" i="12"/>
  <c r="N231" i="11"/>
  <c r="O231" i="11"/>
  <c r="M231" i="11"/>
  <c r="P232" i="15"/>
  <c r="Q232" i="15"/>
  <c r="R232" i="15"/>
  <c r="P232" i="11"/>
  <c r="K233" i="11"/>
  <c r="L232" i="11"/>
  <c r="V231" i="12"/>
  <c r="U231" i="12"/>
  <c r="T231" i="12"/>
  <c r="S231" i="12"/>
  <c r="O231" i="12"/>
  <c r="N232" i="12"/>
  <c r="Q231" i="11"/>
  <c r="R231" i="11"/>
  <c r="S231" i="11"/>
  <c r="S232" i="12" l="1"/>
  <c r="T232" i="12"/>
  <c r="V232" i="12"/>
  <c r="O232" i="12"/>
  <c r="U232" i="12"/>
  <c r="N233" i="12"/>
  <c r="S232" i="11"/>
  <c r="Q232" i="11"/>
  <c r="R232" i="11"/>
  <c r="P231" i="12"/>
  <c r="Q231" i="12"/>
  <c r="R231" i="12"/>
  <c r="M232" i="11"/>
  <c r="N232" i="11"/>
  <c r="O232" i="11"/>
  <c r="U234" i="15"/>
  <c r="S234" i="15"/>
  <c r="V234" i="15"/>
  <c r="T234" i="15"/>
  <c r="O234" i="15"/>
  <c r="N235" i="15"/>
  <c r="L233" i="11"/>
  <c r="P233" i="11"/>
  <c r="K234" i="11"/>
  <c r="Q233" i="15"/>
  <c r="R233" i="15"/>
  <c r="P233" i="15"/>
  <c r="O233" i="11" l="1"/>
  <c r="M233" i="11"/>
  <c r="N233" i="11"/>
  <c r="K235" i="11"/>
  <c r="L234" i="11"/>
  <c r="P234" i="11"/>
  <c r="P232" i="12"/>
  <c r="Q232" i="12"/>
  <c r="R232" i="12"/>
  <c r="U235" i="15"/>
  <c r="T235" i="15"/>
  <c r="S235" i="15"/>
  <c r="V235" i="15"/>
  <c r="O235" i="15"/>
  <c r="N236" i="15"/>
  <c r="P234" i="15"/>
  <c r="R234" i="15"/>
  <c r="Q234" i="15"/>
  <c r="R233" i="11"/>
  <c r="Q233" i="11"/>
  <c r="S233" i="11"/>
  <c r="S233" i="12"/>
  <c r="T233" i="12"/>
  <c r="U233" i="12"/>
  <c r="V233" i="12"/>
  <c r="O233" i="12"/>
  <c r="N234" i="12"/>
  <c r="L235" i="11" l="1"/>
  <c r="K236" i="11"/>
  <c r="P235" i="11"/>
  <c r="V234" i="12"/>
  <c r="U234" i="12"/>
  <c r="O234" i="12"/>
  <c r="T234" i="12"/>
  <c r="S234" i="12"/>
  <c r="N235" i="12"/>
  <c r="U236" i="15"/>
  <c r="T236" i="15"/>
  <c r="S236" i="15"/>
  <c r="O236" i="15"/>
  <c r="V236" i="15"/>
  <c r="N237" i="15"/>
  <c r="P233" i="12"/>
  <c r="R233" i="12"/>
  <c r="Q233" i="12"/>
  <c r="P235" i="15"/>
  <c r="R235" i="15"/>
  <c r="Q235" i="15"/>
  <c r="Q234" i="11"/>
  <c r="R234" i="11"/>
  <c r="S234" i="11"/>
  <c r="O234" i="11"/>
  <c r="M234" i="11"/>
  <c r="N234" i="11"/>
  <c r="T235" i="12" l="1"/>
  <c r="S235" i="12"/>
  <c r="U235" i="12"/>
  <c r="V235" i="12"/>
  <c r="O235" i="12"/>
  <c r="N236" i="12"/>
  <c r="S237" i="15"/>
  <c r="T237" i="15"/>
  <c r="U237" i="15"/>
  <c r="O237" i="15"/>
  <c r="V237" i="15"/>
  <c r="N238" i="15"/>
  <c r="S235" i="11"/>
  <c r="R235" i="11"/>
  <c r="Q235" i="11"/>
  <c r="P234" i="12"/>
  <c r="R234" i="12"/>
  <c r="Q234" i="12"/>
  <c r="P236" i="11"/>
  <c r="L236" i="11"/>
  <c r="K237" i="11"/>
  <c r="Q236" i="15"/>
  <c r="P236" i="15"/>
  <c r="R236" i="15"/>
  <c r="N235" i="11"/>
  <c r="M235" i="11"/>
  <c r="O235" i="11"/>
  <c r="U238" i="15" l="1"/>
  <c r="V238" i="15"/>
  <c r="S238" i="15"/>
  <c r="T238" i="15"/>
  <c r="O238" i="15"/>
  <c r="N239" i="15"/>
  <c r="O236" i="11"/>
  <c r="N236" i="11"/>
  <c r="M236" i="11"/>
  <c r="S236" i="11"/>
  <c r="Q236" i="11"/>
  <c r="R236" i="11"/>
  <c r="Q237" i="15"/>
  <c r="P237" i="15"/>
  <c r="R237" i="15"/>
  <c r="S236" i="12"/>
  <c r="T236" i="12"/>
  <c r="U236" i="12"/>
  <c r="O236" i="12"/>
  <c r="V236" i="12"/>
  <c r="N237" i="12"/>
  <c r="L237" i="11"/>
  <c r="P237" i="11"/>
  <c r="K238" i="11"/>
  <c r="P235" i="12"/>
  <c r="R235" i="12"/>
  <c r="Q235" i="12"/>
  <c r="K239" i="11" l="1"/>
  <c r="P238" i="11"/>
  <c r="L238" i="11"/>
  <c r="Q237" i="11"/>
  <c r="S237" i="11"/>
  <c r="R237" i="11"/>
  <c r="R236" i="12"/>
  <c r="P236" i="12"/>
  <c r="Q236" i="12"/>
  <c r="O237" i="11"/>
  <c r="M237" i="11"/>
  <c r="N237" i="11"/>
  <c r="U239" i="15"/>
  <c r="T239" i="15"/>
  <c r="V239" i="15"/>
  <c r="O239" i="15"/>
  <c r="S239" i="15"/>
  <c r="N240" i="15"/>
  <c r="T237" i="12"/>
  <c r="U237" i="12"/>
  <c r="S237" i="12"/>
  <c r="V237" i="12"/>
  <c r="O237" i="12"/>
  <c r="N238" i="12"/>
  <c r="Q238" i="15"/>
  <c r="R238" i="15"/>
  <c r="P238" i="15"/>
  <c r="U238" i="12" l="1"/>
  <c r="V238" i="12"/>
  <c r="O238" i="12"/>
  <c r="T238" i="12"/>
  <c r="S238" i="12"/>
  <c r="N239" i="12"/>
  <c r="R239" i="15"/>
  <c r="Q239" i="15"/>
  <c r="P239" i="15"/>
  <c r="P237" i="12"/>
  <c r="Q237" i="12"/>
  <c r="R237" i="12"/>
  <c r="M238" i="11"/>
  <c r="N238" i="11"/>
  <c r="O238" i="11"/>
  <c r="T240" i="15"/>
  <c r="U240" i="15"/>
  <c r="O240" i="15"/>
  <c r="S240" i="15"/>
  <c r="V240" i="15"/>
  <c r="N241" i="15"/>
  <c r="Q238" i="11"/>
  <c r="S238" i="11"/>
  <c r="R238" i="11"/>
  <c r="P239" i="11"/>
  <c r="K240" i="11"/>
  <c r="L239" i="11"/>
  <c r="P240" i="15" l="1"/>
  <c r="R240" i="15"/>
  <c r="Q240" i="15"/>
  <c r="R239" i="11"/>
  <c r="Q239" i="11"/>
  <c r="S239" i="11"/>
  <c r="N239" i="11"/>
  <c r="M239" i="11"/>
  <c r="O239" i="11"/>
  <c r="Q238" i="12"/>
  <c r="R238" i="12"/>
  <c r="P238" i="12"/>
  <c r="P240" i="11"/>
  <c r="K241" i="11"/>
  <c r="L240" i="11"/>
  <c r="T239" i="12"/>
  <c r="S239" i="12"/>
  <c r="O239" i="12"/>
  <c r="V239" i="12"/>
  <c r="U239" i="12"/>
  <c r="N240" i="12"/>
  <c r="U241" i="15"/>
  <c r="S241" i="15"/>
  <c r="V241" i="15"/>
  <c r="T241" i="15"/>
  <c r="O241" i="15"/>
  <c r="N242" i="15"/>
  <c r="R239" i="12" l="1"/>
  <c r="Q239" i="12"/>
  <c r="P239" i="12"/>
  <c r="S242" i="15"/>
  <c r="T242" i="15"/>
  <c r="O242" i="15"/>
  <c r="V242" i="15"/>
  <c r="U242" i="15"/>
  <c r="N243" i="15"/>
  <c r="N240" i="11"/>
  <c r="O240" i="11"/>
  <c r="M240" i="11"/>
  <c r="P241" i="15"/>
  <c r="R241" i="15"/>
  <c r="Q241" i="15"/>
  <c r="L241" i="11"/>
  <c r="P241" i="11"/>
  <c r="K242" i="11"/>
  <c r="S240" i="12"/>
  <c r="T240" i="12"/>
  <c r="O240" i="12"/>
  <c r="V240" i="12"/>
  <c r="U240" i="12"/>
  <c r="N241" i="12"/>
  <c r="S240" i="11"/>
  <c r="R240" i="11"/>
  <c r="Q240" i="11"/>
  <c r="M241" i="11" l="1"/>
  <c r="O241" i="11"/>
  <c r="N241" i="11"/>
  <c r="U241" i="12"/>
  <c r="S241" i="12"/>
  <c r="V241" i="12"/>
  <c r="O241" i="12"/>
  <c r="T241" i="12"/>
  <c r="N242" i="12"/>
  <c r="L242" i="11"/>
  <c r="K243" i="11"/>
  <c r="P242" i="11"/>
  <c r="Q242" i="15"/>
  <c r="R242" i="15"/>
  <c r="P242" i="15"/>
  <c r="P240" i="12"/>
  <c r="R240" i="12"/>
  <c r="Q240" i="12"/>
  <c r="R241" i="11"/>
  <c r="S241" i="11"/>
  <c r="Q241" i="11"/>
  <c r="S243" i="15"/>
  <c r="V243" i="15"/>
  <c r="T243" i="15"/>
  <c r="U243" i="15"/>
  <c r="O243" i="15"/>
  <c r="N244" i="15"/>
  <c r="P243" i="15" l="1"/>
  <c r="R243" i="15"/>
  <c r="Q243" i="15"/>
  <c r="Q242" i="11"/>
  <c r="R242" i="11"/>
  <c r="S242" i="11"/>
  <c r="S244" i="15"/>
  <c r="U244" i="15"/>
  <c r="T244" i="15"/>
  <c r="O244" i="15"/>
  <c r="V244" i="15"/>
  <c r="N245" i="15"/>
  <c r="R241" i="12"/>
  <c r="P241" i="12"/>
  <c r="Q241" i="12"/>
  <c r="N242" i="11"/>
  <c r="M242" i="11"/>
  <c r="O242" i="11"/>
  <c r="L243" i="11"/>
  <c r="P243" i="11"/>
  <c r="K244" i="11"/>
  <c r="T242" i="12"/>
  <c r="U242" i="12"/>
  <c r="S242" i="12"/>
  <c r="O242" i="12"/>
  <c r="V242" i="12"/>
  <c r="N243" i="12"/>
  <c r="P242" i="12" l="1"/>
  <c r="R242" i="12"/>
  <c r="Q242" i="12"/>
  <c r="Q243" i="11"/>
  <c r="S243" i="11"/>
  <c r="R243" i="11"/>
  <c r="S245" i="15"/>
  <c r="T245" i="15"/>
  <c r="V245" i="15"/>
  <c r="U245" i="15"/>
  <c r="O245" i="15"/>
  <c r="N246" i="15"/>
  <c r="U243" i="12"/>
  <c r="V243" i="12"/>
  <c r="T243" i="12"/>
  <c r="S243" i="12"/>
  <c r="O243" i="12"/>
  <c r="N244" i="12"/>
  <c r="O243" i="11"/>
  <c r="N243" i="11"/>
  <c r="M243" i="11"/>
  <c r="Q244" i="15"/>
  <c r="R244" i="15"/>
  <c r="P244" i="15"/>
  <c r="L244" i="11"/>
  <c r="P244" i="11"/>
  <c r="K245" i="11"/>
  <c r="S244" i="11" l="1"/>
  <c r="R244" i="11"/>
  <c r="Q244" i="11"/>
  <c r="T246" i="15"/>
  <c r="V246" i="15"/>
  <c r="S246" i="15"/>
  <c r="U246" i="15"/>
  <c r="O246" i="15"/>
  <c r="N247" i="15"/>
  <c r="P245" i="11"/>
  <c r="L245" i="11"/>
  <c r="K246" i="11"/>
  <c r="P245" i="15"/>
  <c r="R245" i="15"/>
  <c r="Q245" i="15"/>
  <c r="S244" i="12"/>
  <c r="V244" i="12"/>
  <c r="T244" i="12"/>
  <c r="U244" i="12"/>
  <c r="O244" i="12"/>
  <c r="N245" i="12"/>
  <c r="M244" i="11"/>
  <c r="O244" i="11"/>
  <c r="N244" i="11"/>
  <c r="Q243" i="12"/>
  <c r="P243" i="12"/>
  <c r="R243" i="12"/>
  <c r="Q246" i="15" l="1"/>
  <c r="P246" i="15"/>
  <c r="R246" i="15"/>
  <c r="P244" i="12"/>
  <c r="R244" i="12"/>
  <c r="Q244" i="12"/>
  <c r="M245" i="11"/>
  <c r="N245" i="11"/>
  <c r="O245" i="11"/>
  <c r="P246" i="11"/>
  <c r="K247" i="11"/>
  <c r="L246" i="11"/>
  <c r="Q245" i="11"/>
  <c r="S245" i="11"/>
  <c r="R245" i="11"/>
  <c r="U245" i="12"/>
  <c r="S245" i="12"/>
  <c r="T245" i="12"/>
  <c r="V245" i="12"/>
  <c r="O245" i="12"/>
  <c r="N246" i="12"/>
  <c r="T247" i="15"/>
  <c r="S247" i="15"/>
  <c r="U247" i="15"/>
  <c r="V247" i="15"/>
  <c r="O247" i="15"/>
  <c r="N248" i="15"/>
  <c r="N246" i="11" l="1"/>
  <c r="M246" i="11"/>
  <c r="O246" i="11"/>
  <c r="P247" i="11"/>
  <c r="K248" i="11"/>
  <c r="L247" i="11"/>
  <c r="S248" i="15"/>
  <c r="T248" i="15"/>
  <c r="U248" i="15"/>
  <c r="V248" i="15"/>
  <c r="O248" i="15"/>
  <c r="N249" i="15"/>
  <c r="R247" i="15"/>
  <c r="Q247" i="15"/>
  <c r="P247" i="15"/>
  <c r="Q246" i="11"/>
  <c r="R246" i="11"/>
  <c r="S246" i="11"/>
  <c r="P245" i="12"/>
  <c r="R245" i="12"/>
  <c r="Q245" i="12"/>
  <c r="T246" i="12"/>
  <c r="V246" i="12"/>
  <c r="U246" i="12"/>
  <c r="S246" i="12"/>
  <c r="O246" i="12"/>
  <c r="N247" i="12"/>
  <c r="V249" i="15" l="1"/>
  <c r="U249" i="15"/>
  <c r="S249" i="15"/>
  <c r="T249" i="15"/>
  <c r="O249" i="15"/>
  <c r="N250" i="15"/>
  <c r="Q247" i="11"/>
  <c r="S247" i="11"/>
  <c r="R247" i="11"/>
  <c r="T247" i="12"/>
  <c r="S247" i="12"/>
  <c r="V247" i="12"/>
  <c r="U247" i="12"/>
  <c r="O247" i="12"/>
  <c r="N248" i="12"/>
  <c r="R248" i="15"/>
  <c r="Q248" i="15"/>
  <c r="P248" i="15"/>
  <c r="R246" i="12"/>
  <c r="P246" i="12"/>
  <c r="Q246" i="12"/>
  <c r="O247" i="11"/>
  <c r="M247" i="11"/>
  <c r="N247" i="11"/>
  <c r="P248" i="11"/>
  <c r="L248" i="11"/>
  <c r="K249" i="11"/>
  <c r="R247" i="12" l="1"/>
  <c r="P247" i="12"/>
  <c r="Q247" i="12"/>
  <c r="Q248" i="11"/>
  <c r="R248" i="11"/>
  <c r="S248" i="11"/>
  <c r="V248" i="12"/>
  <c r="U248" i="12"/>
  <c r="T248" i="12"/>
  <c r="S248" i="12"/>
  <c r="O248" i="12"/>
  <c r="N249" i="12"/>
  <c r="O248" i="11"/>
  <c r="N248" i="11"/>
  <c r="M248" i="11"/>
  <c r="T250" i="15"/>
  <c r="V250" i="15"/>
  <c r="S250" i="15"/>
  <c r="U250" i="15"/>
  <c r="O250" i="15"/>
  <c r="N251" i="15"/>
  <c r="L249" i="11"/>
  <c r="P249" i="11"/>
  <c r="K250" i="11"/>
  <c r="R249" i="15"/>
  <c r="Q249" i="15"/>
  <c r="P249" i="15"/>
  <c r="P250" i="15" l="1"/>
  <c r="R250" i="15"/>
  <c r="Q250" i="15"/>
  <c r="V249" i="12"/>
  <c r="S249" i="12"/>
  <c r="U249" i="12"/>
  <c r="T249" i="12"/>
  <c r="O249" i="12"/>
  <c r="N250" i="12"/>
  <c r="S249" i="11"/>
  <c r="Q249" i="11"/>
  <c r="R249" i="11"/>
  <c r="P248" i="12"/>
  <c r="Q248" i="12"/>
  <c r="R248" i="12"/>
  <c r="K251" i="11"/>
  <c r="L250" i="11"/>
  <c r="P250" i="11"/>
  <c r="N249" i="11"/>
  <c r="O249" i="11"/>
  <c r="M249" i="11"/>
  <c r="V251" i="15"/>
  <c r="S251" i="15"/>
  <c r="T251" i="15"/>
  <c r="U251" i="15"/>
  <c r="O251" i="15"/>
  <c r="N252" i="15"/>
  <c r="P251" i="11" l="1"/>
  <c r="K252" i="11"/>
  <c r="L251" i="11"/>
  <c r="R249" i="12"/>
  <c r="P249" i="12"/>
  <c r="Q249" i="12"/>
  <c r="V252" i="15"/>
  <c r="U252" i="15"/>
  <c r="S252" i="15"/>
  <c r="T252" i="15"/>
  <c r="O252" i="15"/>
  <c r="N253" i="15"/>
  <c r="P251" i="15"/>
  <c r="Q251" i="15"/>
  <c r="R251" i="15"/>
  <c r="R250" i="11"/>
  <c r="S250" i="11"/>
  <c r="Q250" i="11"/>
  <c r="M250" i="11"/>
  <c r="O250" i="11"/>
  <c r="N250" i="11"/>
  <c r="S250" i="12"/>
  <c r="U250" i="12"/>
  <c r="T250" i="12"/>
  <c r="V250" i="12"/>
  <c r="O250" i="12"/>
  <c r="N251" i="12"/>
  <c r="R250" i="12" l="1"/>
  <c r="P250" i="12"/>
  <c r="Q250" i="12"/>
  <c r="S253" i="15"/>
  <c r="V253" i="15"/>
  <c r="U253" i="15"/>
  <c r="T253" i="15"/>
  <c r="O253" i="15"/>
  <c r="N254" i="15"/>
  <c r="U251" i="12"/>
  <c r="S251" i="12"/>
  <c r="T251" i="12"/>
  <c r="V251" i="12"/>
  <c r="N252" i="12"/>
  <c r="O251" i="12"/>
  <c r="R252" i="15"/>
  <c r="Q252" i="15"/>
  <c r="P252" i="15"/>
  <c r="M251" i="11"/>
  <c r="O251" i="11"/>
  <c r="N251" i="11"/>
  <c r="L252" i="11"/>
  <c r="K253" i="11"/>
  <c r="P252" i="11"/>
  <c r="Q251" i="11"/>
  <c r="R251" i="11"/>
  <c r="S251" i="11"/>
  <c r="R252" i="11" l="1"/>
  <c r="Q252" i="11"/>
  <c r="S252" i="11"/>
  <c r="R253" i="15"/>
  <c r="P253" i="15"/>
  <c r="Q253" i="15"/>
  <c r="P253" i="11"/>
  <c r="L253" i="11"/>
  <c r="K254" i="11"/>
  <c r="R251" i="12"/>
  <c r="Q251" i="12"/>
  <c r="P251" i="12"/>
  <c r="N252" i="11"/>
  <c r="O252" i="11"/>
  <c r="M252" i="11"/>
  <c r="V252" i="12"/>
  <c r="T252" i="12"/>
  <c r="U252" i="12"/>
  <c r="S252" i="12"/>
  <c r="O252" i="12"/>
  <c r="N253" i="12"/>
  <c r="U254" i="15"/>
  <c r="T254" i="15"/>
  <c r="V254" i="15"/>
  <c r="S254" i="15"/>
  <c r="O254" i="15"/>
  <c r="N255" i="15"/>
  <c r="Q252" i="12" l="1"/>
  <c r="R252" i="12"/>
  <c r="P252" i="12"/>
  <c r="O253" i="11"/>
  <c r="M253" i="11"/>
  <c r="N253" i="11"/>
  <c r="T255" i="15"/>
  <c r="U255" i="15"/>
  <c r="V255" i="15"/>
  <c r="O255" i="15"/>
  <c r="S255" i="15"/>
  <c r="N256" i="15"/>
  <c r="S253" i="11"/>
  <c r="Q253" i="11"/>
  <c r="R253" i="11"/>
  <c r="R254" i="15"/>
  <c r="P254" i="15"/>
  <c r="Q254" i="15"/>
  <c r="S253" i="12"/>
  <c r="T253" i="12"/>
  <c r="U253" i="12"/>
  <c r="V253" i="12"/>
  <c r="O253" i="12"/>
  <c r="N254" i="12"/>
  <c r="K255" i="11"/>
  <c r="L254" i="11"/>
  <c r="P254" i="11"/>
  <c r="U256" i="15" l="1"/>
  <c r="V256" i="15"/>
  <c r="T256" i="15"/>
  <c r="S256" i="15"/>
  <c r="O256" i="15"/>
  <c r="N257" i="15"/>
  <c r="R254" i="11"/>
  <c r="Q254" i="11"/>
  <c r="S254" i="11"/>
  <c r="Q253" i="12"/>
  <c r="P253" i="12"/>
  <c r="R253" i="12"/>
  <c r="M254" i="11"/>
  <c r="O254" i="11"/>
  <c r="N254" i="11"/>
  <c r="R255" i="15"/>
  <c r="Q255" i="15"/>
  <c r="P255" i="15"/>
  <c r="S254" i="12"/>
  <c r="U254" i="12"/>
  <c r="T254" i="12"/>
  <c r="V254" i="12"/>
  <c r="O254" i="12"/>
  <c r="N255" i="12"/>
  <c r="L255" i="11"/>
  <c r="K256" i="11"/>
  <c r="P255" i="11"/>
  <c r="T255" i="12" l="1"/>
  <c r="U255" i="12"/>
  <c r="V255" i="12"/>
  <c r="O255" i="12"/>
  <c r="S255" i="12"/>
  <c r="N256" i="12"/>
  <c r="Q255" i="11"/>
  <c r="S255" i="11"/>
  <c r="R255" i="11"/>
  <c r="P254" i="12"/>
  <c r="R254" i="12"/>
  <c r="Q254" i="12"/>
  <c r="P256" i="11"/>
  <c r="K257" i="11"/>
  <c r="L256" i="11"/>
  <c r="V257" i="15"/>
  <c r="U257" i="15"/>
  <c r="T257" i="15"/>
  <c r="O257" i="15"/>
  <c r="S257" i="15"/>
  <c r="N258" i="15"/>
  <c r="O255" i="11"/>
  <c r="M255" i="11"/>
  <c r="N255" i="11"/>
  <c r="P256" i="15"/>
  <c r="Q256" i="15"/>
  <c r="R256" i="15"/>
  <c r="Q255" i="12" l="1"/>
  <c r="P255" i="12"/>
  <c r="R255" i="12"/>
  <c r="P257" i="15"/>
  <c r="Q257" i="15"/>
  <c r="R257" i="15"/>
  <c r="O256" i="11"/>
  <c r="N256" i="11"/>
  <c r="M256" i="11"/>
  <c r="L257" i="11"/>
  <c r="P257" i="11"/>
  <c r="K258" i="11"/>
  <c r="T256" i="12"/>
  <c r="V256" i="12"/>
  <c r="U256" i="12"/>
  <c r="O256" i="12"/>
  <c r="S256" i="12"/>
  <c r="N257" i="12"/>
  <c r="V258" i="15"/>
  <c r="U258" i="15"/>
  <c r="T258" i="15"/>
  <c r="O258" i="15"/>
  <c r="S258" i="15"/>
  <c r="N259" i="15"/>
  <c r="S256" i="11"/>
  <c r="R256" i="11"/>
  <c r="Q256" i="11"/>
  <c r="S257" i="12" l="1"/>
  <c r="U257" i="12"/>
  <c r="V257" i="12"/>
  <c r="O257" i="12"/>
  <c r="T257" i="12"/>
  <c r="N258" i="12"/>
  <c r="K259" i="11"/>
  <c r="P258" i="11"/>
  <c r="L258" i="11"/>
  <c r="P258" i="15"/>
  <c r="Q258" i="15"/>
  <c r="R258" i="15"/>
  <c r="S259" i="15"/>
  <c r="T259" i="15"/>
  <c r="U259" i="15"/>
  <c r="O259" i="15"/>
  <c r="V259" i="15"/>
  <c r="N260" i="15"/>
  <c r="P256" i="12"/>
  <c r="Q256" i="12"/>
  <c r="R256" i="12"/>
  <c r="R257" i="11"/>
  <c r="Q257" i="11"/>
  <c r="S257" i="11"/>
  <c r="M257" i="11"/>
  <c r="N257" i="11"/>
  <c r="O257" i="11"/>
  <c r="R259" i="15" l="1"/>
  <c r="Q259" i="15"/>
  <c r="P259" i="15"/>
  <c r="R258" i="11"/>
  <c r="S258" i="11"/>
  <c r="Q258" i="11"/>
  <c r="Q257" i="12"/>
  <c r="P257" i="12"/>
  <c r="R257" i="12"/>
  <c r="S260" i="15"/>
  <c r="V260" i="15"/>
  <c r="T260" i="15"/>
  <c r="O260" i="15"/>
  <c r="U260" i="15"/>
  <c r="N261" i="15"/>
  <c r="P259" i="11"/>
  <c r="K260" i="11"/>
  <c r="L259" i="11"/>
  <c r="T258" i="12"/>
  <c r="V258" i="12"/>
  <c r="U258" i="12"/>
  <c r="O258" i="12"/>
  <c r="S258" i="12"/>
  <c r="N259" i="12"/>
  <c r="N258" i="11"/>
  <c r="M258" i="11"/>
  <c r="O258" i="11"/>
  <c r="S259" i="12" l="1"/>
  <c r="V259" i="12"/>
  <c r="T259" i="12"/>
  <c r="O259" i="12"/>
  <c r="U259" i="12"/>
  <c r="N260" i="12"/>
  <c r="Q259" i="11"/>
  <c r="S259" i="11"/>
  <c r="R259" i="11"/>
  <c r="U261" i="15"/>
  <c r="S261" i="15"/>
  <c r="V261" i="15"/>
  <c r="O261" i="15"/>
  <c r="T261" i="15"/>
  <c r="N262" i="15"/>
  <c r="R258" i="12"/>
  <c r="P258" i="12"/>
  <c r="Q258" i="12"/>
  <c r="O259" i="11"/>
  <c r="M259" i="11"/>
  <c r="N259" i="11"/>
  <c r="L260" i="11"/>
  <c r="P260" i="11"/>
  <c r="K261" i="11"/>
  <c r="R260" i="15"/>
  <c r="P260" i="15"/>
  <c r="Q260" i="15"/>
  <c r="P261" i="11" l="1"/>
  <c r="L261" i="11"/>
  <c r="K262" i="11"/>
  <c r="R259" i="12"/>
  <c r="P259" i="12"/>
  <c r="Q259" i="12"/>
  <c r="S260" i="11"/>
  <c r="Q260" i="11"/>
  <c r="R260" i="11"/>
  <c r="S262" i="15"/>
  <c r="V262" i="15"/>
  <c r="O262" i="15"/>
  <c r="T262" i="15"/>
  <c r="U262" i="15"/>
  <c r="N263" i="15"/>
  <c r="O260" i="11"/>
  <c r="M260" i="11"/>
  <c r="N260" i="11"/>
  <c r="T260" i="12"/>
  <c r="U260" i="12"/>
  <c r="O260" i="12"/>
  <c r="V260" i="12"/>
  <c r="S260" i="12"/>
  <c r="N261" i="12"/>
  <c r="Q261" i="15"/>
  <c r="P261" i="15"/>
  <c r="R261" i="15"/>
  <c r="Q262" i="15" l="1"/>
  <c r="R262" i="15"/>
  <c r="P262" i="15"/>
  <c r="T263" i="15"/>
  <c r="U263" i="15"/>
  <c r="O263" i="15"/>
  <c r="S263" i="15"/>
  <c r="V263" i="15"/>
  <c r="N264" i="15"/>
  <c r="L262" i="11"/>
  <c r="K263" i="11"/>
  <c r="P262" i="11"/>
  <c r="U261" i="12"/>
  <c r="T261" i="12"/>
  <c r="V261" i="12"/>
  <c r="S261" i="12"/>
  <c r="O261" i="12"/>
  <c r="N262" i="12"/>
  <c r="N261" i="11"/>
  <c r="M261" i="11"/>
  <c r="O261" i="11"/>
  <c r="P260" i="12"/>
  <c r="Q260" i="12"/>
  <c r="R260" i="12"/>
  <c r="R261" i="11"/>
  <c r="Q261" i="11"/>
  <c r="S261" i="11"/>
  <c r="P261" i="12" l="1"/>
  <c r="R261" i="12"/>
  <c r="Q261" i="12"/>
  <c r="Q262" i="11"/>
  <c r="S262" i="11"/>
  <c r="R262" i="11"/>
  <c r="P263" i="11"/>
  <c r="K264" i="11"/>
  <c r="L263" i="11"/>
  <c r="N262" i="11"/>
  <c r="O262" i="11"/>
  <c r="M262" i="11"/>
  <c r="Q263" i="15"/>
  <c r="R263" i="15"/>
  <c r="P263" i="15"/>
  <c r="V262" i="12"/>
  <c r="T262" i="12"/>
  <c r="U262" i="12"/>
  <c r="S262" i="12"/>
  <c r="O262" i="12"/>
  <c r="N263" i="12"/>
  <c r="T264" i="15"/>
  <c r="V264" i="15"/>
  <c r="U264" i="15"/>
  <c r="S264" i="15"/>
  <c r="O264" i="15"/>
  <c r="N265" i="15"/>
  <c r="R262" i="12" l="1"/>
  <c r="P262" i="12"/>
  <c r="Q262" i="12"/>
  <c r="P264" i="11"/>
  <c r="K265" i="11"/>
  <c r="L264" i="11"/>
  <c r="U265" i="15"/>
  <c r="S265" i="15"/>
  <c r="O265" i="15"/>
  <c r="V265" i="15"/>
  <c r="T265" i="15"/>
  <c r="N266" i="15"/>
  <c r="Q263" i="11"/>
  <c r="R263" i="11"/>
  <c r="S263" i="11"/>
  <c r="P264" i="15"/>
  <c r="R264" i="15"/>
  <c r="Q264" i="15"/>
  <c r="S263" i="12"/>
  <c r="V263" i="12"/>
  <c r="T263" i="12"/>
  <c r="U263" i="12"/>
  <c r="O263" i="12"/>
  <c r="N264" i="12"/>
  <c r="N263" i="11"/>
  <c r="O263" i="11"/>
  <c r="M263" i="11"/>
  <c r="V264" i="12" l="1"/>
  <c r="T264" i="12"/>
  <c r="O264" i="12"/>
  <c r="S264" i="12"/>
  <c r="U264" i="12"/>
  <c r="N265" i="12"/>
  <c r="R265" i="15"/>
  <c r="P265" i="15"/>
  <c r="Q265" i="15"/>
  <c r="V266" i="15"/>
  <c r="T266" i="15"/>
  <c r="S266" i="15"/>
  <c r="U266" i="15"/>
  <c r="O266" i="15"/>
  <c r="N267" i="15"/>
  <c r="Q264" i="11"/>
  <c r="R264" i="11"/>
  <c r="S264" i="11"/>
  <c r="R263" i="12"/>
  <c r="P263" i="12"/>
  <c r="Q263" i="12"/>
  <c r="O264" i="11"/>
  <c r="M264" i="11"/>
  <c r="N264" i="11"/>
  <c r="P265" i="11"/>
  <c r="L265" i="11"/>
  <c r="K266" i="11"/>
  <c r="R266" i="15" l="1"/>
  <c r="Q266" i="15"/>
  <c r="P266" i="15"/>
  <c r="U267" i="15"/>
  <c r="S267" i="15"/>
  <c r="T267" i="15"/>
  <c r="V267" i="15"/>
  <c r="O267" i="15"/>
  <c r="N268" i="15"/>
  <c r="Q264" i="12"/>
  <c r="P264" i="12"/>
  <c r="R264" i="12"/>
  <c r="P266" i="11"/>
  <c r="K267" i="11"/>
  <c r="L266" i="11"/>
  <c r="U265" i="12"/>
  <c r="T265" i="12"/>
  <c r="V265" i="12"/>
  <c r="S265" i="12"/>
  <c r="O265" i="12"/>
  <c r="N266" i="12"/>
  <c r="N265" i="11"/>
  <c r="M265" i="11"/>
  <c r="O265" i="11"/>
  <c r="Q265" i="11"/>
  <c r="R265" i="11"/>
  <c r="S265" i="11"/>
  <c r="R265" i="12" l="1"/>
  <c r="Q265" i="12"/>
  <c r="P265" i="12"/>
  <c r="Q267" i="15"/>
  <c r="R267" i="15"/>
  <c r="P267" i="15"/>
  <c r="N266" i="11"/>
  <c r="M266" i="11"/>
  <c r="O266" i="11"/>
  <c r="P267" i="11"/>
  <c r="K268" i="11"/>
  <c r="L267" i="11"/>
  <c r="V266" i="12"/>
  <c r="T266" i="12"/>
  <c r="U266" i="12"/>
  <c r="S266" i="12"/>
  <c r="O266" i="12"/>
  <c r="N267" i="12"/>
  <c r="S266" i="11"/>
  <c r="Q266" i="11"/>
  <c r="R266" i="11"/>
  <c r="S268" i="15"/>
  <c r="T268" i="15"/>
  <c r="V268" i="15"/>
  <c r="O268" i="15"/>
  <c r="U268" i="15"/>
  <c r="N269" i="15"/>
  <c r="M267" i="11" l="1"/>
  <c r="N267" i="11"/>
  <c r="O267" i="11"/>
  <c r="P268" i="11"/>
  <c r="K269" i="11"/>
  <c r="L268" i="11"/>
  <c r="T269" i="15"/>
  <c r="U269" i="15"/>
  <c r="V269" i="15"/>
  <c r="S269" i="15"/>
  <c r="O269" i="15"/>
  <c r="N270" i="15"/>
  <c r="T267" i="12"/>
  <c r="V267" i="12"/>
  <c r="S267" i="12"/>
  <c r="O267" i="12"/>
  <c r="U267" i="12"/>
  <c r="N268" i="12"/>
  <c r="Q267" i="11"/>
  <c r="R267" i="11"/>
  <c r="S267" i="11"/>
  <c r="Q268" i="15"/>
  <c r="R268" i="15"/>
  <c r="P268" i="15"/>
  <c r="Q266" i="12"/>
  <c r="P266" i="12"/>
  <c r="R266" i="12"/>
  <c r="R267" i="12" l="1"/>
  <c r="P267" i="12"/>
  <c r="Q267" i="12"/>
  <c r="S270" i="15"/>
  <c r="V270" i="15"/>
  <c r="U270" i="15"/>
  <c r="T270" i="15"/>
  <c r="O270" i="15"/>
  <c r="N271" i="15"/>
  <c r="Q268" i="11"/>
  <c r="R268" i="11"/>
  <c r="S268" i="11"/>
  <c r="R269" i="15"/>
  <c r="P269" i="15"/>
  <c r="Q269" i="15"/>
  <c r="T268" i="12"/>
  <c r="S268" i="12"/>
  <c r="U268" i="12"/>
  <c r="O268" i="12"/>
  <c r="V268" i="12"/>
  <c r="N269" i="12"/>
  <c r="M268" i="11"/>
  <c r="O268" i="11"/>
  <c r="N268" i="11"/>
  <c r="P269" i="11"/>
  <c r="L269" i="11"/>
  <c r="K270" i="11"/>
  <c r="S269" i="11" l="1"/>
  <c r="Q269" i="11"/>
  <c r="R269" i="11"/>
  <c r="U269" i="12"/>
  <c r="S269" i="12"/>
  <c r="T269" i="12"/>
  <c r="V269" i="12"/>
  <c r="O269" i="12"/>
  <c r="N270" i="12"/>
  <c r="Q270" i="15"/>
  <c r="R270" i="15"/>
  <c r="P270" i="15"/>
  <c r="K271" i="11"/>
  <c r="L270" i="11"/>
  <c r="P270" i="11"/>
  <c r="Q268" i="12"/>
  <c r="R268" i="12"/>
  <c r="P268" i="12"/>
  <c r="O269" i="11"/>
  <c r="M269" i="11"/>
  <c r="N269" i="11"/>
  <c r="V271" i="15"/>
  <c r="T271" i="15"/>
  <c r="O271" i="15"/>
  <c r="S271" i="15"/>
  <c r="U271" i="15"/>
  <c r="N272" i="15"/>
  <c r="R269" i="12" l="1"/>
  <c r="P269" i="12"/>
  <c r="Q269" i="12"/>
  <c r="S272" i="15"/>
  <c r="T272" i="15"/>
  <c r="O272" i="15"/>
  <c r="V272" i="15"/>
  <c r="U272" i="15"/>
  <c r="N273" i="15"/>
  <c r="Q270" i="11"/>
  <c r="R270" i="11"/>
  <c r="S270" i="11"/>
  <c r="P271" i="15"/>
  <c r="R271" i="15"/>
  <c r="Q271" i="15"/>
  <c r="N270" i="11"/>
  <c r="M270" i="11"/>
  <c r="O270" i="11"/>
  <c r="L271" i="11"/>
  <c r="K272" i="11"/>
  <c r="P271" i="11"/>
  <c r="U270" i="12"/>
  <c r="V270" i="12"/>
  <c r="S270" i="12"/>
  <c r="T270" i="12"/>
  <c r="O270" i="12"/>
  <c r="N271" i="12"/>
  <c r="L272" i="11" l="1"/>
  <c r="K273" i="11"/>
  <c r="P272" i="11"/>
  <c r="M271" i="11"/>
  <c r="O271" i="11"/>
  <c r="N271" i="11"/>
  <c r="T271" i="12"/>
  <c r="V271" i="12"/>
  <c r="U271" i="12"/>
  <c r="S271" i="12"/>
  <c r="O271" i="12"/>
  <c r="N272" i="12"/>
  <c r="R272" i="15"/>
  <c r="P272" i="15"/>
  <c r="Q272" i="15"/>
  <c r="R270" i="12"/>
  <c r="Q270" i="12"/>
  <c r="P270" i="12"/>
  <c r="S271" i="11"/>
  <c r="R271" i="11"/>
  <c r="Q271" i="11"/>
  <c r="T273" i="15"/>
  <c r="U273" i="15"/>
  <c r="V273" i="15"/>
  <c r="S273" i="15"/>
  <c r="O273" i="15"/>
  <c r="N274" i="15"/>
  <c r="V272" i="12" l="1"/>
  <c r="U272" i="12"/>
  <c r="S272" i="12"/>
  <c r="O272" i="12"/>
  <c r="T272" i="12"/>
  <c r="N273" i="12"/>
  <c r="S274" i="15"/>
  <c r="U274" i="15"/>
  <c r="V274" i="15"/>
  <c r="O274" i="15"/>
  <c r="T274" i="15"/>
  <c r="N275" i="15"/>
  <c r="R271" i="12"/>
  <c r="P271" i="12"/>
  <c r="Q271" i="12"/>
  <c r="S272" i="11"/>
  <c r="R272" i="11"/>
  <c r="Q272" i="11"/>
  <c r="P273" i="15"/>
  <c r="Q273" i="15"/>
  <c r="R273" i="15"/>
  <c r="P273" i="11"/>
  <c r="L273" i="11"/>
  <c r="K274" i="11"/>
  <c r="O272" i="11"/>
  <c r="M272" i="11"/>
  <c r="N272" i="11"/>
  <c r="T275" i="15" l="1"/>
  <c r="S275" i="15"/>
  <c r="U275" i="15"/>
  <c r="O275" i="15"/>
  <c r="V275" i="15"/>
  <c r="N276" i="15"/>
  <c r="R272" i="12"/>
  <c r="Q272" i="12"/>
  <c r="P272" i="12"/>
  <c r="O273" i="11"/>
  <c r="N273" i="11"/>
  <c r="M273" i="11"/>
  <c r="Q273" i="11"/>
  <c r="R273" i="11"/>
  <c r="S273" i="11"/>
  <c r="U273" i="12"/>
  <c r="T273" i="12"/>
  <c r="S273" i="12"/>
  <c r="O273" i="12"/>
  <c r="V273" i="12"/>
  <c r="N274" i="12"/>
  <c r="K275" i="11"/>
  <c r="L274" i="11"/>
  <c r="P274" i="11"/>
  <c r="Q274" i="15"/>
  <c r="R274" i="15"/>
  <c r="P274" i="15"/>
  <c r="S274" i="11" l="1"/>
  <c r="Q274" i="11"/>
  <c r="R274" i="11"/>
  <c r="Q275" i="15"/>
  <c r="P275" i="15"/>
  <c r="R275" i="15"/>
  <c r="O274" i="11"/>
  <c r="M274" i="11"/>
  <c r="N274" i="11"/>
  <c r="P273" i="12"/>
  <c r="Q273" i="12"/>
  <c r="R273" i="12"/>
  <c r="P275" i="11"/>
  <c r="K276" i="11"/>
  <c r="L275" i="11"/>
  <c r="T276" i="15"/>
  <c r="U276" i="15"/>
  <c r="V276" i="15"/>
  <c r="S276" i="15"/>
  <c r="O276" i="15"/>
  <c r="N277" i="15"/>
  <c r="V274" i="12"/>
  <c r="T274" i="12"/>
  <c r="S274" i="12"/>
  <c r="O274" i="12"/>
  <c r="U274" i="12"/>
  <c r="N275" i="12"/>
  <c r="R274" i="12" l="1"/>
  <c r="Q274" i="12"/>
  <c r="P274" i="12"/>
  <c r="R276" i="15"/>
  <c r="Q276" i="15"/>
  <c r="P276" i="15"/>
  <c r="V275" i="12"/>
  <c r="S275" i="12"/>
  <c r="U275" i="12"/>
  <c r="O275" i="12"/>
  <c r="T275" i="12"/>
  <c r="N276" i="12"/>
  <c r="N275" i="11"/>
  <c r="O275" i="11"/>
  <c r="M275" i="11"/>
  <c r="P276" i="11"/>
  <c r="K277" i="11"/>
  <c r="L276" i="11"/>
  <c r="S277" i="15"/>
  <c r="U277" i="15"/>
  <c r="T277" i="15"/>
  <c r="V277" i="15"/>
  <c r="O277" i="15"/>
  <c r="N278" i="15"/>
  <c r="S275" i="11"/>
  <c r="R275" i="11"/>
  <c r="Q275" i="11"/>
  <c r="U278" i="15" l="1"/>
  <c r="V278" i="15"/>
  <c r="O278" i="15"/>
  <c r="S278" i="15"/>
  <c r="T278" i="15"/>
  <c r="N279" i="15"/>
  <c r="S276" i="11"/>
  <c r="R276" i="11"/>
  <c r="Q276" i="11"/>
  <c r="U276" i="12"/>
  <c r="V276" i="12"/>
  <c r="T276" i="12"/>
  <c r="S276" i="12"/>
  <c r="O276" i="12"/>
  <c r="N277" i="12"/>
  <c r="P277" i="15"/>
  <c r="Q277" i="15"/>
  <c r="R277" i="15"/>
  <c r="O276" i="11"/>
  <c r="N276" i="11"/>
  <c r="M276" i="11"/>
  <c r="P275" i="12"/>
  <c r="R275" i="12"/>
  <c r="Q275" i="12"/>
  <c r="L277" i="11"/>
  <c r="P277" i="11"/>
  <c r="K278" i="11"/>
  <c r="M277" i="11" l="1"/>
  <c r="N277" i="11"/>
  <c r="O277" i="11"/>
  <c r="L278" i="11"/>
  <c r="K279" i="11"/>
  <c r="P278" i="11"/>
  <c r="Q278" i="15"/>
  <c r="P278" i="15"/>
  <c r="R278" i="15"/>
  <c r="Q276" i="12"/>
  <c r="P276" i="12"/>
  <c r="R276" i="12"/>
  <c r="T279" i="15"/>
  <c r="V279" i="15"/>
  <c r="S279" i="15"/>
  <c r="O279" i="15"/>
  <c r="U279" i="15"/>
  <c r="N280" i="15"/>
  <c r="V277" i="12"/>
  <c r="T277" i="12"/>
  <c r="U277" i="12"/>
  <c r="S277" i="12"/>
  <c r="O277" i="12"/>
  <c r="N278" i="12"/>
  <c r="S277" i="11"/>
  <c r="R277" i="11"/>
  <c r="Q277" i="11"/>
  <c r="R279" i="15" l="1"/>
  <c r="P279" i="15"/>
  <c r="Q279" i="15"/>
  <c r="O278" i="11"/>
  <c r="N278" i="11"/>
  <c r="M278" i="11"/>
  <c r="R277" i="12"/>
  <c r="P277" i="12"/>
  <c r="Q277" i="12"/>
  <c r="S280" i="15"/>
  <c r="T280" i="15"/>
  <c r="U280" i="15"/>
  <c r="O280" i="15"/>
  <c r="V280" i="15"/>
  <c r="N281" i="15"/>
  <c r="S278" i="11"/>
  <c r="R278" i="11"/>
  <c r="Q278" i="11"/>
  <c r="T278" i="12"/>
  <c r="S278" i="12"/>
  <c r="V278" i="12"/>
  <c r="O278" i="12"/>
  <c r="U278" i="12"/>
  <c r="N279" i="12"/>
  <c r="L279" i="11"/>
  <c r="K280" i="11"/>
  <c r="P279" i="11"/>
  <c r="T279" i="12" l="1"/>
  <c r="V279" i="12"/>
  <c r="U279" i="12"/>
  <c r="S279" i="12"/>
  <c r="N280" i="12"/>
  <c r="O279" i="12"/>
  <c r="S279" i="11"/>
  <c r="Q279" i="11"/>
  <c r="R279" i="11"/>
  <c r="V281" i="15"/>
  <c r="S281" i="15"/>
  <c r="T281" i="15"/>
  <c r="U281" i="15"/>
  <c r="O281" i="15"/>
  <c r="N282" i="15"/>
  <c r="L280" i="11"/>
  <c r="K281" i="11"/>
  <c r="P280" i="11"/>
  <c r="Q278" i="12"/>
  <c r="R278" i="12"/>
  <c r="P278" i="12"/>
  <c r="N279" i="11"/>
  <c r="M279" i="11"/>
  <c r="O279" i="11"/>
  <c r="R280" i="15"/>
  <c r="P280" i="15"/>
  <c r="Q280" i="15"/>
  <c r="R280" i="11" l="1"/>
  <c r="Q280" i="11"/>
  <c r="S280" i="11"/>
  <c r="M280" i="11"/>
  <c r="N280" i="11"/>
  <c r="O280" i="11"/>
  <c r="S282" i="15"/>
  <c r="V282" i="15"/>
  <c r="U282" i="15"/>
  <c r="O282" i="15"/>
  <c r="T282" i="15"/>
  <c r="N283" i="15"/>
  <c r="P281" i="15"/>
  <c r="R281" i="15"/>
  <c r="Q281" i="15"/>
  <c r="P279" i="12"/>
  <c r="Q279" i="12"/>
  <c r="R279" i="12"/>
  <c r="P281" i="11"/>
  <c r="L281" i="11"/>
  <c r="K282" i="11"/>
  <c r="S280" i="12"/>
  <c r="U280" i="12"/>
  <c r="T280" i="12"/>
  <c r="V280" i="12"/>
  <c r="O280" i="12"/>
  <c r="N281" i="12"/>
  <c r="M281" i="11" l="1"/>
  <c r="O281" i="11"/>
  <c r="N281" i="11"/>
  <c r="V283" i="15"/>
  <c r="U283" i="15"/>
  <c r="S283" i="15"/>
  <c r="O283" i="15"/>
  <c r="T283" i="15"/>
  <c r="N284" i="15"/>
  <c r="U281" i="12"/>
  <c r="T281" i="12"/>
  <c r="S281" i="12"/>
  <c r="V281" i="12"/>
  <c r="O281" i="12"/>
  <c r="N282" i="12"/>
  <c r="Q281" i="11"/>
  <c r="R281" i="11"/>
  <c r="S281" i="11"/>
  <c r="R280" i="12"/>
  <c r="Q280" i="12"/>
  <c r="P280" i="12"/>
  <c r="R282" i="15"/>
  <c r="P282" i="15"/>
  <c r="Q282" i="15"/>
  <c r="P282" i="11"/>
  <c r="K283" i="11"/>
  <c r="L282" i="11"/>
  <c r="P283" i="11" l="1"/>
  <c r="K284" i="11"/>
  <c r="L283" i="11"/>
  <c r="S282" i="11"/>
  <c r="Q282" i="11"/>
  <c r="R282" i="11"/>
  <c r="O282" i="11"/>
  <c r="M282" i="11"/>
  <c r="N282" i="11"/>
  <c r="Q283" i="15"/>
  <c r="R283" i="15"/>
  <c r="P283" i="15"/>
  <c r="T282" i="12"/>
  <c r="V282" i="12"/>
  <c r="U282" i="12"/>
  <c r="S282" i="12"/>
  <c r="O282" i="12"/>
  <c r="N283" i="12"/>
  <c r="Q281" i="12"/>
  <c r="P281" i="12"/>
  <c r="R281" i="12"/>
  <c r="V284" i="15"/>
  <c r="T284" i="15"/>
  <c r="U284" i="15"/>
  <c r="O284" i="15"/>
  <c r="S284" i="15"/>
  <c r="N285" i="15"/>
  <c r="U283" i="12" l="1"/>
  <c r="V283" i="12"/>
  <c r="S283" i="12"/>
  <c r="T283" i="12"/>
  <c r="O283" i="12"/>
  <c r="N284" i="12"/>
  <c r="Q282" i="12"/>
  <c r="R282" i="12"/>
  <c r="P282" i="12"/>
  <c r="S285" i="15"/>
  <c r="T285" i="15"/>
  <c r="V285" i="15"/>
  <c r="O285" i="15"/>
  <c r="U285" i="15"/>
  <c r="N286" i="15"/>
  <c r="O283" i="11"/>
  <c r="N283" i="11"/>
  <c r="M283" i="11"/>
  <c r="P284" i="11"/>
  <c r="K285" i="11"/>
  <c r="L284" i="11"/>
  <c r="P284" i="15"/>
  <c r="R284" i="15"/>
  <c r="Q284" i="15"/>
  <c r="R283" i="11"/>
  <c r="Q283" i="11"/>
  <c r="S283" i="11"/>
  <c r="P285" i="11" l="1"/>
  <c r="L285" i="11"/>
  <c r="K286" i="11"/>
  <c r="Q284" i="11"/>
  <c r="R284" i="11"/>
  <c r="S284" i="11"/>
  <c r="V286" i="15"/>
  <c r="S286" i="15"/>
  <c r="T286" i="15"/>
  <c r="O286" i="15"/>
  <c r="U286" i="15"/>
  <c r="N287" i="15"/>
  <c r="O284" i="11"/>
  <c r="N284" i="11"/>
  <c r="M284" i="11"/>
  <c r="V284" i="12"/>
  <c r="T284" i="12"/>
  <c r="S284" i="12"/>
  <c r="U284" i="12"/>
  <c r="O284" i="12"/>
  <c r="N285" i="12"/>
  <c r="P285" i="15"/>
  <c r="Q285" i="15"/>
  <c r="R285" i="15"/>
  <c r="Q283" i="12"/>
  <c r="P283" i="12"/>
  <c r="R283" i="12"/>
  <c r="R284" i="12" l="1"/>
  <c r="Q284" i="12"/>
  <c r="P284" i="12"/>
  <c r="U287" i="15"/>
  <c r="S287" i="15"/>
  <c r="V287" i="15"/>
  <c r="T287" i="15"/>
  <c r="O287" i="15"/>
  <c r="N288" i="15"/>
  <c r="K287" i="11"/>
  <c r="L286" i="11"/>
  <c r="P286" i="11"/>
  <c r="P286" i="15"/>
  <c r="R286" i="15"/>
  <c r="Q286" i="15"/>
  <c r="O285" i="11"/>
  <c r="M285" i="11"/>
  <c r="N285" i="11"/>
  <c r="V285" i="12"/>
  <c r="T285" i="12"/>
  <c r="S285" i="12"/>
  <c r="O285" i="12"/>
  <c r="U285" i="12"/>
  <c r="N286" i="12"/>
  <c r="S285" i="11"/>
  <c r="R285" i="11"/>
  <c r="Q285" i="11"/>
  <c r="S286" i="11" l="1"/>
  <c r="R286" i="11"/>
  <c r="Q286" i="11"/>
  <c r="R287" i="15"/>
  <c r="P287" i="15"/>
  <c r="Q287" i="15"/>
  <c r="S286" i="12"/>
  <c r="O286" i="12"/>
  <c r="T286" i="12"/>
  <c r="V286" i="12"/>
  <c r="U286" i="12"/>
  <c r="N287" i="12"/>
  <c r="N286" i="11"/>
  <c r="O286" i="11"/>
  <c r="M286" i="11"/>
  <c r="R285" i="12"/>
  <c r="P285" i="12"/>
  <c r="Q285" i="12"/>
  <c r="P287" i="11"/>
  <c r="K288" i="11"/>
  <c r="L287" i="11"/>
  <c r="S288" i="15"/>
  <c r="V288" i="15"/>
  <c r="O288" i="15"/>
  <c r="T288" i="15"/>
  <c r="U288" i="15"/>
  <c r="N289" i="15"/>
  <c r="P288" i="11" l="1"/>
  <c r="K289" i="11"/>
  <c r="L288" i="11"/>
  <c r="Q286" i="12"/>
  <c r="P286" i="12"/>
  <c r="R286" i="12"/>
  <c r="V289" i="15"/>
  <c r="O289" i="15"/>
  <c r="S289" i="15"/>
  <c r="T289" i="15"/>
  <c r="U289" i="15"/>
  <c r="N290" i="15"/>
  <c r="R287" i="11"/>
  <c r="S287" i="11"/>
  <c r="Q287" i="11"/>
  <c r="R288" i="15"/>
  <c r="P288" i="15"/>
  <c r="Q288" i="15"/>
  <c r="S287" i="12"/>
  <c r="O287" i="12"/>
  <c r="V287" i="12"/>
  <c r="T287" i="12"/>
  <c r="U287" i="12"/>
  <c r="N288" i="12"/>
  <c r="N287" i="11"/>
  <c r="O287" i="11"/>
  <c r="M287" i="11"/>
  <c r="S288" i="12" l="1"/>
  <c r="U288" i="12"/>
  <c r="O288" i="12"/>
  <c r="T288" i="12"/>
  <c r="V288" i="12"/>
  <c r="N289" i="12"/>
  <c r="S290" i="15"/>
  <c r="U290" i="15"/>
  <c r="T290" i="15"/>
  <c r="O290" i="15"/>
  <c r="V290" i="15"/>
  <c r="N291" i="15"/>
  <c r="Q289" i="15"/>
  <c r="P289" i="15"/>
  <c r="R289" i="15"/>
  <c r="Q287" i="12"/>
  <c r="R287" i="12"/>
  <c r="P287" i="12"/>
  <c r="N288" i="11"/>
  <c r="M288" i="11"/>
  <c r="O288" i="11"/>
  <c r="L289" i="11"/>
  <c r="P289" i="11"/>
  <c r="K290" i="11"/>
  <c r="Q288" i="11"/>
  <c r="S288" i="11"/>
  <c r="R288" i="11"/>
  <c r="U291" i="15" l="1"/>
  <c r="S291" i="15"/>
  <c r="V291" i="15"/>
  <c r="O291" i="15"/>
  <c r="T291" i="15"/>
  <c r="N292" i="15"/>
  <c r="P290" i="11"/>
  <c r="K291" i="11"/>
  <c r="L290" i="11"/>
  <c r="R289" i="11"/>
  <c r="S289" i="11"/>
  <c r="Q289" i="11"/>
  <c r="Q288" i="12"/>
  <c r="P288" i="12"/>
  <c r="R288" i="12"/>
  <c r="O289" i="11"/>
  <c r="M289" i="11"/>
  <c r="N289" i="11"/>
  <c r="V289" i="12"/>
  <c r="S289" i="12"/>
  <c r="T289" i="12"/>
  <c r="U289" i="12"/>
  <c r="O289" i="12"/>
  <c r="N290" i="12"/>
  <c r="P290" i="15"/>
  <c r="R290" i="15"/>
  <c r="Q290" i="15"/>
  <c r="L291" i="11" l="1"/>
  <c r="K292" i="11"/>
  <c r="P291" i="11"/>
  <c r="R291" i="15"/>
  <c r="Q291" i="15"/>
  <c r="P291" i="15"/>
  <c r="R289" i="12"/>
  <c r="P289" i="12"/>
  <c r="Q289" i="12"/>
  <c r="S290" i="11"/>
  <c r="Q290" i="11"/>
  <c r="R290" i="11"/>
  <c r="V292" i="15"/>
  <c r="T292" i="15"/>
  <c r="S292" i="15"/>
  <c r="O292" i="15"/>
  <c r="U292" i="15"/>
  <c r="N293" i="15"/>
  <c r="S290" i="12"/>
  <c r="V290" i="12"/>
  <c r="U290" i="12"/>
  <c r="T290" i="12"/>
  <c r="O290" i="12"/>
  <c r="N291" i="12"/>
  <c r="M290" i="11"/>
  <c r="N290" i="11"/>
  <c r="O290" i="11"/>
  <c r="V291" i="12" l="1"/>
  <c r="S291" i="12"/>
  <c r="T291" i="12"/>
  <c r="O291" i="12"/>
  <c r="U291" i="12"/>
  <c r="N292" i="12"/>
  <c r="Q292" i="15"/>
  <c r="P292" i="15"/>
  <c r="R292" i="15"/>
  <c r="R290" i="12"/>
  <c r="P290" i="12"/>
  <c r="Q290" i="12"/>
  <c r="R291" i="11"/>
  <c r="Q291" i="11"/>
  <c r="S291" i="11"/>
  <c r="S293" i="15"/>
  <c r="T293" i="15"/>
  <c r="V293" i="15"/>
  <c r="O293" i="15"/>
  <c r="U293" i="15"/>
  <c r="N294" i="15"/>
  <c r="L292" i="11"/>
  <c r="K293" i="11"/>
  <c r="P292" i="11"/>
  <c r="O291" i="11"/>
  <c r="N291" i="11"/>
  <c r="M291" i="11"/>
  <c r="S292" i="11" l="1"/>
  <c r="Q292" i="11"/>
  <c r="R292" i="11"/>
  <c r="Q291" i="12"/>
  <c r="R291" i="12"/>
  <c r="P291" i="12"/>
  <c r="P293" i="11"/>
  <c r="L293" i="11"/>
  <c r="K294" i="11"/>
  <c r="R293" i="15"/>
  <c r="Q293" i="15"/>
  <c r="P293" i="15"/>
  <c r="N292" i="11"/>
  <c r="O292" i="11"/>
  <c r="M292" i="11"/>
  <c r="S292" i="12"/>
  <c r="V292" i="12"/>
  <c r="U292" i="12"/>
  <c r="T292" i="12"/>
  <c r="O292" i="12"/>
  <c r="N293" i="12"/>
  <c r="U294" i="15"/>
  <c r="S294" i="15"/>
  <c r="O294" i="15"/>
  <c r="V294" i="15"/>
  <c r="T294" i="15"/>
  <c r="N295" i="15"/>
  <c r="R294" i="15" l="1"/>
  <c r="Q294" i="15"/>
  <c r="P294" i="15"/>
  <c r="O293" i="11"/>
  <c r="N293" i="11"/>
  <c r="M293" i="11"/>
  <c r="S295" i="15"/>
  <c r="O295" i="15"/>
  <c r="T295" i="15"/>
  <c r="U295" i="15"/>
  <c r="V295" i="15"/>
  <c r="N296" i="15"/>
  <c r="S293" i="11"/>
  <c r="R293" i="11"/>
  <c r="Q293" i="11"/>
  <c r="P292" i="12"/>
  <c r="Q292" i="12"/>
  <c r="R292" i="12"/>
  <c r="U293" i="12"/>
  <c r="V293" i="12"/>
  <c r="O293" i="12"/>
  <c r="S293" i="12"/>
  <c r="T293" i="12"/>
  <c r="N294" i="12"/>
  <c r="K295" i="11"/>
  <c r="P294" i="11"/>
  <c r="L294" i="11"/>
  <c r="S294" i="12" l="1"/>
  <c r="U294" i="12"/>
  <c r="T294" i="12"/>
  <c r="O294" i="12"/>
  <c r="V294" i="12"/>
  <c r="N295" i="12"/>
  <c r="P295" i="15"/>
  <c r="Q295" i="15"/>
  <c r="R295" i="15"/>
  <c r="V296" i="15"/>
  <c r="T296" i="15"/>
  <c r="U296" i="15"/>
  <c r="S296" i="15"/>
  <c r="O296" i="15"/>
  <c r="N297" i="15"/>
  <c r="N294" i="11"/>
  <c r="M294" i="11"/>
  <c r="O294" i="11"/>
  <c r="S294" i="11"/>
  <c r="Q294" i="11"/>
  <c r="R294" i="11"/>
  <c r="L295" i="11"/>
  <c r="P295" i="11"/>
  <c r="K296" i="11"/>
  <c r="P293" i="12"/>
  <c r="R293" i="12"/>
  <c r="Q293" i="12"/>
  <c r="L296" i="11" l="1"/>
  <c r="P296" i="11"/>
  <c r="K297" i="11"/>
  <c r="R294" i="12"/>
  <c r="P294" i="12"/>
  <c r="Q294" i="12"/>
  <c r="P296" i="15"/>
  <c r="Q296" i="15"/>
  <c r="R296" i="15"/>
  <c r="S295" i="11"/>
  <c r="R295" i="11"/>
  <c r="Q295" i="11"/>
  <c r="V297" i="15"/>
  <c r="U297" i="15"/>
  <c r="S297" i="15"/>
  <c r="T297" i="15"/>
  <c r="O297" i="15"/>
  <c r="N298" i="15"/>
  <c r="U295" i="12"/>
  <c r="V295" i="12"/>
  <c r="S295" i="12"/>
  <c r="T295" i="12"/>
  <c r="O295" i="12"/>
  <c r="N296" i="12"/>
  <c r="N295" i="11"/>
  <c r="M295" i="11"/>
  <c r="O295" i="11"/>
  <c r="S296" i="12" l="1"/>
  <c r="T296" i="12"/>
  <c r="O296" i="12"/>
  <c r="V296" i="12"/>
  <c r="U296" i="12"/>
  <c r="N297" i="12"/>
  <c r="R295" i="12"/>
  <c r="P295" i="12"/>
  <c r="Q295" i="12"/>
  <c r="P297" i="11"/>
  <c r="L297" i="11"/>
  <c r="K298" i="11"/>
  <c r="T298" i="15"/>
  <c r="U298" i="15"/>
  <c r="O298" i="15"/>
  <c r="V298" i="15"/>
  <c r="S298" i="15"/>
  <c r="N299" i="15"/>
  <c r="Q296" i="11"/>
  <c r="S296" i="11"/>
  <c r="R296" i="11"/>
  <c r="R297" i="15"/>
  <c r="Q297" i="15"/>
  <c r="P297" i="15"/>
  <c r="N296" i="11"/>
  <c r="M296" i="11"/>
  <c r="O296" i="11"/>
  <c r="P298" i="11" l="1"/>
  <c r="K299" i="11"/>
  <c r="L298" i="11"/>
  <c r="N297" i="11"/>
  <c r="O297" i="11"/>
  <c r="M297" i="11"/>
  <c r="Q296" i="12"/>
  <c r="P296" i="12"/>
  <c r="R296" i="12"/>
  <c r="Q298" i="15"/>
  <c r="P298" i="15"/>
  <c r="R298" i="15"/>
  <c r="S297" i="12"/>
  <c r="U297" i="12"/>
  <c r="V297" i="12"/>
  <c r="T297" i="12"/>
  <c r="O297" i="12"/>
  <c r="N298" i="12"/>
  <c r="U299" i="15"/>
  <c r="S299" i="15"/>
  <c r="V299" i="15"/>
  <c r="T299" i="15"/>
  <c r="O299" i="15"/>
  <c r="N300" i="15"/>
  <c r="S297" i="11"/>
  <c r="Q297" i="11"/>
  <c r="R297" i="11"/>
  <c r="V300" i="15" l="1"/>
  <c r="S300" i="15"/>
  <c r="O300" i="15"/>
  <c r="U300" i="15"/>
  <c r="T300" i="15"/>
  <c r="N301" i="15"/>
  <c r="R299" i="15"/>
  <c r="Q299" i="15"/>
  <c r="P299" i="15"/>
  <c r="O298" i="11"/>
  <c r="N298" i="11"/>
  <c r="M298" i="11"/>
  <c r="S298" i="12"/>
  <c r="U298" i="12"/>
  <c r="T298" i="12"/>
  <c r="V298" i="12"/>
  <c r="O298" i="12"/>
  <c r="N299" i="12"/>
  <c r="L299" i="11"/>
  <c r="P299" i="11"/>
  <c r="K300" i="11"/>
  <c r="R297" i="12"/>
  <c r="P297" i="12"/>
  <c r="Q297" i="12"/>
  <c r="Q298" i="11"/>
  <c r="R298" i="11"/>
  <c r="S298" i="11"/>
  <c r="S299" i="12" l="1"/>
  <c r="U299" i="12"/>
  <c r="T299" i="12"/>
  <c r="O299" i="12"/>
  <c r="V299" i="12"/>
  <c r="N300" i="12"/>
  <c r="P300" i="11"/>
  <c r="K301" i="11"/>
  <c r="L300" i="11"/>
  <c r="R299" i="11"/>
  <c r="S299" i="11"/>
  <c r="Q299" i="11"/>
  <c r="M299" i="11"/>
  <c r="N299" i="11"/>
  <c r="O299" i="11"/>
  <c r="R300" i="15"/>
  <c r="Q300" i="15"/>
  <c r="P300" i="15"/>
  <c r="V301" i="15"/>
  <c r="T301" i="15"/>
  <c r="S301" i="15"/>
  <c r="U301" i="15"/>
  <c r="O301" i="15"/>
  <c r="N302" i="15"/>
  <c r="Q298" i="12"/>
  <c r="R298" i="12"/>
  <c r="P298" i="12"/>
  <c r="L301" i="11" l="1"/>
  <c r="K302" i="11"/>
  <c r="P301" i="11"/>
  <c r="R299" i="12"/>
  <c r="P299" i="12"/>
  <c r="Q299" i="12"/>
  <c r="V302" i="15"/>
  <c r="O302" i="15"/>
  <c r="U302" i="15"/>
  <c r="S302" i="15"/>
  <c r="T302" i="15"/>
  <c r="N303" i="15"/>
  <c r="Q301" i="15"/>
  <c r="R301" i="15"/>
  <c r="P301" i="15"/>
  <c r="R300" i="11"/>
  <c r="S300" i="11"/>
  <c r="Q300" i="11"/>
  <c r="U300" i="12"/>
  <c r="T300" i="12"/>
  <c r="O300" i="12"/>
  <c r="V300" i="12"/>
  <c r="S300" i="12"/>
  <c r="N301" i="12"/>
  <c r="M300" i="11"/>
  <c r="N300" i="11"/>
  <c r="O300" i="11"/>
  <c r="S301" i="12" l="1"/>
  <c r="O301" i="12"/>
  <c r="T301" i="12"/>
  <c r="V301" i="12"/>
  <c r="U301" i="12"/>
  <c r="N302" i="12"/>
  <c r="R302" i="15"/>
  <c r="Q302" i="15"/>
  <c r="P302" i="15"/>
  <c r="R300" i="12"/>
  <c r="Q300" i="12"/>
  <c r="P300" i="12"/>
  <c r="V303" i="15"/>
  <c r="U303" i="15"/>
  <c r="S303" i="15"/>
  <c r="T303" i="15"/>
  <c r="O303" i="15"/>
  <c r="N304" i="15"/>
  <c r="Q301" i="11"/>
  <c r="R301" i="11"/>
  <c r="S301" i="11"/>
  <c r="L302" i="11"/>
  <c r="P302" i="11"/>
  <c r="K303" i="11"/>
  <c r="M301" i="11"/>
  <c r="N301" i="11"/>
  <c r="O301" i="11"/>
  <c r="P303" i="11" l="1"/>
  <c r="L303" i="11"/>
  <c r="K304" i="11"/>
  <c r="V302" i="12"/>
  <c r="T302" i="12"/>
  <c r="S302" i="12"/>
  <c r="U302" i="12"/>
  <c r="O302" i="12"/>
  <c r="N303" i="12"/>
  <c r="S302" i="11"/>
  <c r="R302" i="11"/>
  <c r="Q302" i="11"/>
  <c r="V304" i="15"/>
  <c r="T304" i="15"/>
  <c r="S304" i="15"/>
  <c r="U304" i="15"/>
  <c r="O304" i="15"/>
  <c r="N305" i="15"/>
  <c r="R301" i="12"/>
  <c r="P301" i="12"/>
  <c r="Q301" i="12"/>
  <c r="N302" i="11"/>
  <c r="O302" i="11"/>
  <c r="M302" i="11"/>
  <c r="P303" i="15"/>
  <c r="R303" i="15"/>
  <c r="Q303" i="15"/>
  <c r="Q302" i="12" l="1"/>
  <c r="P302" i="12"/>
  <c r="R302" i="12"/>
  <c r="K305" i="11"/>
  <c r="L304" i="11"/>
  <c r="P304" i="11"/>
  <c r="U305" i="15"/>
  <c r="T305" i="15"/>
  <c r="V305" i="15"/>
  <c r="S305" i="15"/>
  <c r="O305" i="15"/>
  <c r="N306" i="15"/>
  <c r="N303" i="11"/>
  <c r="M303" i="11"/>
  <c r="O303" i="11"/>
  <c r="R304" i="15"/>
  <c r="P304" i="15"/>
  <c r="Q304" i="15"/>
  <c r="S303" i="12"/>
  <c r="V303" i="12"/>
  <c r="T303" i="12"/>
  <c r="U303" i="12"/>
  <c r="N304" i="12"/>
  <c r="O303" i="12"/>
  <c r="R303" i="11"/>
  <c r="Q303" i="11"/>
  <c r="S303" i="11"/>
  <c r="V306" i="15" l="1"/>
  <c r="O306" i="15"/>
  <c r="S306" i="15"/>
  <c r="T306" i="15"/>
  <c r="U306" i="15"/>
  <c r="N307" i="15"/>
  <c r="K306" i="11"/>
  <c r="L305" i="11"/>
  <c r="P305" i="11"/>
  <c r="P305" i="15"/>
  <c r="Q305" i="15"/>
  <c r="R305" i="15"/>
  <c r="V304" i="12"/>
  <c r="S304" i="12"/>
  <c r="T304" i="12"/>
  <c r="U304" i="12"/>
  <c r="O304" i="12"/>
  <c r="N305" i="12"/>
  <c r="Q304" i="11"/>
  <c r="S304" i="11"/>
  <c r="R304" i="11"/>
  <c r="Q303" i="12"/>
  <c r="R303" i="12"/>
  <c r="P303" i="12"/>
  <c r="M304" i="11"/>
  <c r="O304" i="11"/>
  <c r="N304" i="11"/>
  <c r="O305" i="11" l="1"/>
  <c r="M305" i="11"/>
  <c r="N305" i="11"/>
  <c r="P306" i="11"/>
  <c r="L306" i="11"/>
  <c r="K307" i="11"/>
  <c r="T307" i="15"/>
  <c r="U307" i="15"/>
  <c r="O307" i="15"/>
  <c r="V307" i="15"/>
  <c r="S307" i="15"/>
  <c r="N308" i="15"/>
  <c r="P306" i="15"/>
  <c r="R306" i="15"/>
  <c r="Q306" i="15"/>
  <c r="U305" i="12"/>
  <c r="V305" i="12"/>
  <c r="T305" i="12"/>
  <c r="S305" i="12"/>
  <c r="O305" i="12"/>
  <c r="N306" i="12"/>
  <c r="R304" i="12"/>
  <c r="Q304" i="12"/>
  <c r="P304" i="12"/>
  <c r="R305" i="11"/>
  <c r="Q305" i="11"/>
  <c r="S305" i="11"/>
  <c r="U308" i="15" l="1"/>
  <c r="S308" i="15"/>
  <c r="T308" i="15"/>
  <c r="V308" i="15"/>
  <c r="O308" i="15"/>
  <c r="N309" i="15"/>
  <c r="S306" i="11"/>
  <c r="Q306" i="11"/>
  <c r="R306" i="11"/>
  <c r="Q305" i="12"/>
  <c r="P305" i="12"/>
  <c r="R305" i="12"/>
  <c r="T306" i="12"/>
  <c r="V306" i="12"/>
  <c r="U306" i="12"/>
  <c r="S306" i="12"/>
  <c r="O306" i="12"/>
  <c r="N307" i="12"/>
  <c r="L307" i="11"/>
  <c r="P307" i="11"/>
  <c r="K308" i="11"/>
  <c r="R307" i="15"/>
  <c r="P307" i="15"/>
  <c r="Q307" i="15"/>
  <c r="O306" i="11"/>
  <c r="M306" i="11"/>
  <c r="N306" i="11"/>
  <c r="P306" i="12" l="1"/>
  <c r="R306" i="12"/>
  <c r="Q306" i="12"/>
  <c r="Q307" i="11"/>
  <c r="R307" i="11"/>
  <c r="S307" i="11"/>
  <c r="O307" i="11"/>
  <c r="N307" i="11"/>
  <c r="M307" i="11"/>
  <c r="U307" i="12"/>
  <c r="S307" i="12"/>
  <c r="V307" i="12"/>
  <c r="T307" i="12"/>
  <c r="N308" i="12"/>
  <c r="O307" i="12"/>
  <c r="U309" i="15"/>
  <c r="V309" i="15"/>
  <c r="T309" i="15"/>
  <c r="S309" i="15"/>
  <c r="O309" i="15"/>
  <c r="N310" i="15"/>
  <c r="K309" i="11"/>
  <c r="L308" i="11"/>
  <c r="P308" i="11"/>
  <c r="R308" i="15"/>
  <c r="Q308" i="15"/>
  <c r="P308" i="15"/>
  <c r="V310" i="15" l="1"/>
  <c r="O310" i="15"/>
  <c r="S310" i="15"/>
  <c r="T310" i="15"/>
  <c r="U310" i="15"/>
  <c r="N311" i="15"/>
  <c r="Q308" i="11"/>
  <c r="R308" i="11"/>
  <c r="S308" i="11"/>
  <c r="P309" i="15"/>
  <c r="Q309" i="15"/>
  <c r="R309" i="15"/>
  <c r="P309" i="11"/>
  <c r="K310" i="11"/>
  <c r="L309" i="11"/>
  <c r="M308" i="11"/>
  <c r="N308" i="11"/>
  <c r="O308" i="11"/>
  <c r="R307" i="12"/>
  <c r="P307" i="12"/>
  <c r="Q307" i="12"/>
  <c r="V308" i="12"/>
  <c r="O308" i="12"/>
  <c r="S308" i="12"/>
  <c r="T308" i="12"/>
  <c r="U308" i="12"/>
  <c r="N309" i="12"/>
  <c r="P310" i="11" l="1"/>
  <c r="K311" i="11"/>
  <c r="L310" i="11"/>
  <c r="V309" i="12"/>
  <c r="S309" i="12"/>
  <c r="U309" i="12"/>
  <c r="O309" i="12"/>
  <c r="T309" i="12"/>
  <c r="N310" i="12"/>
  <c r="N309" i="11"/>
  <c r="O309" i="11"/>
  <c r="M309" i="11"/>
  <c r="R308" i="12"/>
  <c r="Q308" i="12"/>
  <c r="P308" i="12"/>
  <c r="P310" i="15"/>
  <c r="Q310" i="15"/>
  <c r="R310" i="15"/>
  <c r="S311" i="15"/>
  <c r="U311" i="15"/>
  <c r="O311" i="15"/>
  <c r="T311" i="15"/>
  <c r="V311" i="15"/>
  <c r="N312" i="15"/>
  <c r="S309" i="11"/>
  <c r="Q309" i="11"/>
  <c r="R309" i="11"/>
  <c r="S312" i="15" l="1"/>
  <c r="U312" i="15"/>
  <c r="O312" i="15"/>
  <c r="T312" i="15"/>
  <c r="V312" i="15"/>
  <c r="N313" i="15"/>
  <c r="Q309" i="12"/>
  <c r="P309" i="12"/>
  <c r="R309" i="12"/>
  <c r="N310" i="11"/>
  <c r="O310" i="11"/>
  <c r="M310" i="11"/>
  <c r="L311" i="11"/>
  <c r="P311" i="11"/>
  <c r="K312" i="11"/>
  <c r="Q311" i="15"/>
  <c r="R311" i="15"/>
  <c r="P311" i="15"/>
  <c r="V310" i="12"/>
  <c r="T310" i="12"/>
  <c r="U310" i="12"/>
  <c r="O310" i="12"/>
  <c r="S310" i="12"/>
  <c r="N311" i="12"/>
  <c r="Q310" i="11"/>
  <c r="S310" i="11"/>
  <c r="R310" i="11"/>
  <c r="V311" i="12" l="1"/>
  <c r="T311" i="12"/>
  <c r="O311" i="12"/>
  <c r="U311" i="12"/>
  <c r="S311" i="12"/>
  <c r="N312" i="12"/>
  <c r="K313" i="11"/>
  <c r="L312" i="11"/>
  <c r="P312" i="11"/>
  <c r="P312" i="15"/>
  <c r="R312" i="15"/>
  <c r="Q312" i="15"/>
  <c r="Q310" i="12"/>
  <c r="P310" i="12"/>
  <c r="R310" i="12"/>
  <c r="Q311" i="11"/>
  <c r="S311" i="11"/>
  <c r="R311" i="11"/>
  <c r="S313" i="15"/>
  <c r="O313" i="15"/>
  <c r="T313" i="15"/>
  <c r="V313" i="15"/>
  <c r="U313" i="15"/>
  <c r="N314" i="15"/>
  <c r="O311" i="11"/>
  <c r="M311" i="11"/>
  <c r="N311" i="11"/>
  <c r="N312" i="11" l="1"/>
  <c r="O312" i="11"/>
  <c r="M312" i="11"/>
  <c r="S314" i="15"/>
  <c r="T314" i="15"/>
  <c r="O314" i="15"/>
  <c r="V314" i="15"/>
  <c r="U314" i="15"/>
  <c r="N315" i="15"/>
  <c r="Q311" i="12"/>
  <c r="R311" i="12"/>
  <c r="P311" i="12"/>
  <c r="P313" i="15"/>
  <c r="R313" i="15"/>
  <c r="Q313" i="15"/>
  <c r="T312" i="12"/>
  <c r="S312" i="12"/>
  <c r="O312" i="12"/>
  <c r="U312" i="12"/>
  <c r="V312" i="12"/>
  <c r="N313" i="12"/>
  <c r="L313" i="11"/>
  <c r="P313" i="11"/>
  <c r="K314" i="11"/>
  <c r="Q312" i="11"/>
  <c r="R312" i="11"/>
  <c r="S312" i="11"/>
  <c r="P314" i="11" l="1"/>
  <c r="L314" i="11"/>
  <c r="K315" i="11"/>
  <c r="S313" i="12"/>
  <c r="O313" i="12"/>
  <c r="U313" i="12"/>
  <c r="V313" i="12"/>
  <c r="T313" i="12"/>
  <c r="N314" i="12"/>
  <c r="Q313" i="11"/>
  <c r="S313" i="11"/>
  <c r="R313" i="11"/>
  <c r="M313" i="11"/>
  <c r="N313" i="11"/>
  <c r="O313" i="11"/>
  <c r="Q314" i="15"/>
  <c r="P314" i="15"/>
  <c r="R314" i="15"/>
  <c r="P312" i="12"/>
  <c r="R312" i="12"/>
  <c r="Q312" i="12"/>
  <c r="V315" i="15"/>
  <c r="S315" i="15"/>
  <c r="T315" i="15"/>
  <c r="U315" i="15"/>
  <c r="O315" i="15"/>
  <c r="N316" i="15"/>
  <c r="S314" i="12" l="1"/>
  <c r="O314" i="12"/>
  <c r="T314" i="12"/>
  <c r="V314" i="12"/>
  <c r="U314" i="12"/>
  <c r="N315" i="12"/>
  <c r="V316" i="15"/>
  <c r="O316" i="15"/>
  <c r="T316" i="15"/>
  <c r="S316" i="15"/>
  <c r="U316" i="15"/>
  <c r="N317" i="15"/>
  <c r="L315" i="11"/>
  <c r="P315" i="11"/>
  <c r="K316" i="11"/>
  <c r="M314" i="11"/>
  <c r="O314" i="11"/>
  <c r="N314" i="11"/>
  <c r="R315" i="15"/>
  <c r="P315" i="15"/>
  <c r="Q315" i="15"/>
  <c r="P313" i="12"/>
  <c r="Q313" i="12"/>
  <c r="R313" i="12"/>
  <c r="Q314" i="11"/>
  <c r="R314" i="11"/>
  <c r="S314" i="11"/>
  <c r="S315" i="11" l="1"/>
  <c r="Q315" i="11"/>
  <c r="R315" i="11"/>
  <c r="U317" i="15"/>
  <c r="O317" i="15"/>
  <c r="T317" i="15"/>
  <c r="S317" i="15"/>
  <c r="V317" i="15"/>
  <c r="N318" i="15"/>
  <c r="Q316" i="15"/>
  <c r="R316" i="15"/>
  <c r="P316" i="15"/>
  <c r="S315" i="12"/>
  <c r="U315" i="12"/>
  <c r="T315" i="12"/>
  <c r="V315" i="12"/>
  <c r="O315" i="12"/>
  <c r="N316" i="12"/>
  <c r="K317" i="11"/>
  <c r="P316" i="11"/>
  <c r="L316" i="11"/>
  <c r="R314" i="12"/>
  <c r="P314" i="12"/>
  <c r="Q314" i="12"/>
  <c r="O315" i="11"/>
  <c r="M315" i="11"/>
  <c r="N315" i="11"/>
  <c r="Q315" i="12" l="1"/>
  <c r="R315" i="12"/>
  <c r="P315" i="12"/>
  <c r="Q317" i="15"/>
  <c r="R317" i="15"/>
  <c r="P317" i="15"/>
  <c r="S316" i="11"/>
  <c r="Q316" i="11"/>
  <c r="R316" i="11"/>
  <c r="O316" i="11"/>
  <c r="N316" i="11"/>
  <c r="M316" i="11"/>
  <c r="L317" i="11"/>
  <c r="K318" i="11"/>
  <c r="P317" i="11"/>
  <c r="S316" i="12"/>
  <c r="U316" i="12"/>
  <c r="O316" i="12"/>
  <c r="V316" i="12"/>
  <c r="T316" i="12"/>
  <c r="N317" i="12"/>
  <c r="V318" i="15"/>
  <c r="U318" i="15"/>
  <c r="T318" i="15"/>
  <c r="S318" i="15"/>
  <c r="O318" i="15"/>
  <c r="N319" i="15"/>
  <c r="S317" i="12" l="1"/>
  <c r="U317" i="12"/>
  <c r="O317" i="12"/>
  <c r="T317" i="12"/>
  <c r="V317" i="12"/>
  <c r="N318" i="12"/>
  <c r="S319" i="15"/>
  <c r="T319" i="15"/>
  <c r="O319" i="15"/>
  <c r="V319" i="15"/>
  <c r="U319" i="15"/>
  <c r="N320" i="15"/>
  <c r="S317" i="11"/>
  <c r="R317" i="11"/>
  <c r="Q317" i="11"/>
  <c r="P316" i="12"/>
  <c r="R316" i="12"/>
  <c r="Q316" i="12"/>
  <c r="L318" i="11"/>
  <c r="P318" i="11"/>
  <c r="K319" i="11"/>
  <c r="Q318" i="15"/>
  <c r="P318" i="15"/>
  <c r="R318" i="15"/>
  <c r="M317" i="11"/>
  <c r="N317" i="11"/>
  <c r="O317" i="11"/>
  <c r="S320" i="15" l="1"/>
  <c r="V320" i="15"/>
  <c r="O320" i="15"/>
  <c r="U320" i="15"/>
  <c r="T320" i="15"/>
  <c r="N321" i="15"/>
  <c r="Q317" i="12"/>
  <c r="R317" i="12"/>
  <c r="P317" i="12"/>
  <c r="S318" i="11"/>
  <c r="Q318" i="11"/>
  <c r="R318" i="11"/>
  <c r="N318" i="11"/>
  <c r="M318" i="11"/>
  <c r="O318" i="11"/>
  <c r="T318" i="12"/>
  <c r="U318" i="12"/>
  <c r="S318" i="12"/>
  <c r="V318" i="12"/>
  <c r="O318" i="12"/>
  <c r="N319" i="12"/>
  <c r="P319" i="11"/>
  <c r="L319" i="11"/>
  <c r="K320" i="11"/>
  <c r="P319" i="15"/>
  <c r="R319" i="15"/>
  <c r="Q319" i="15"/>
  <c r="K321" i="11" l="1"/>
  <c r="P320" i="11"/>
  <c r="L320" i="11"/>
  <c r="R318" i="12"/>
  <c r="P318" i="12"/>
  <c r="Q318" i="12"/>
  <c r="M319" i="11"/>
  <c r="N319" i="11"/>
  <c r="O319" i="11"/>
  <c r="P320" i="15"/>
  <c r="R320" i="15"/>
  <c r="Q320" i="15"/>
  <c r="R319" i="11"/>
  <c r="Q319" i="11"/>
  <c r="S319" i="11"/>
  <c r="U321" i="15"/>
  <c r="T321" i="15"/>
  <c r="S321" i="15"/>
  <c r="V321" i="15"/>
  <c r="O321" i="15"/>
  <c r="N322" i="15"/>
  <c r="U319" i="12"/>
  <c r="T319" i="12"/>
  <c r="V319" i="12"/>
  <c r="S319" i="12"/>
  <c r="O319" i="12"/>
  <c r="N320" i="12"/>
  <c r="Q321" i="15" l="1"/>
  <c r="R321" i="15"/>
  <c r="P321" i="15"/>
  <c r="U320" i="12"/>
  <c r="T320" i="12"/>
  <c r="S320" i="12"/>
  <c r="V320" i="12"/>
  <c r="O320" i="12"/>
  <c r="N321" i="12"/>
  <c r="O320" i="11"/>
  <c r="M320" i="11"/>
  <c r="N320" i="11"/>
  <c r="P319" i="12"/>
  <c r="R319" i="12"/>
  <c r="Q319" i="12"/>
  <c r="S320" i="11"/>
  <c r="R320" i="11"/>
  <c r="Q320" i="11"/>
  <c r="V322" i="15"/>
  <c r="U322" i="15"/>
  <c r="T322" i="15"/>
  <c r="O322" i="15"/>
  <c r="S322" i="15"/>
  <c r="N323" i="15"/>
  <c r="P321" i="11"/>
  <c r="K322" i="11"/>
  <c r="L321" i="11"/>
  <c r="S323" i="15" l="1"/>
  <c r="T323" i="15"/>
  <c r="U323" i="15"/>
  <c r="V323" i="15"/>
  <c r="O323" i="15"/>
  <c r="N324" i="15"/>
  <c r="Q320" i="12"/>
  <c r="R320" i="12"/>
  <c r="P320" i="12"/>
  <c r="N321" i="11"/>
  <c r="M321" i="11"/>
  <c r="O321" i="11"/>
  <c r="P322" i="11"/>
  <c r="K323" i="11"/>
  <c r="L322" i="11"/>
  <c r="Q322" i="15"/>
  <c r="P322" i="15"/>
  <c r="R322" i="15"/>
  <c r="Q321" i="11"/>
  <c r="S321" i="11"/>
  <c r="R321" i="11"/>
  <c r="S321" i="12"/>
  <c r="U321" i="12"/>
  <c r="V321" i="12"/>
  <c r="T321" i="12"/>
  <c r="N322" i="12"/>
  <c r="O321" i="12"/>
  <c r="P323" i="11" l="1"/>
  <c r="L323" i="11"/>
  <c r="K324" i="11"/>
  <c r="Q322" i="11"/>
  <c r="S322" i="11"/>
  <c r="R322" i="11"/>
  <c r="O322" i="11"/>
  <c r="N322" i="11"/>
  <c r="M322" i="11"/>
  <c r="V322" i="12"/>
  <c r="S322" i="12"/>
  <c r="U322" i="12"/>
  <c r="O322" i="12"/>
  <c r="T322" i="12"/>
  <c r="N323" i="12"/>
  <c r="V324" i="15"/>
  <c r="T324" i="15"/>
  <c r="S324" i="15"/>
  <c r="U324" i="15"/>
  <c r="O324" i="15"/>
  <c r="N325" i="15"/>
  <c r="Q321" i="12"/>
  <c r="P321" i="12"/>
  <c r="R321" i="12"/>
  <c r="Q323" i="15"/>
  <c r="R323" i="15"/>
  <c r="P323" i="15"/>
  <c r="R324" i="15" l="1"/>
  <c r="P324" i="15"/>
  <c r="Q324" i="15"/>
  <c r="T323" i="12"/>
  <c r="S323" i="12"/>
  <c r="V323" i="12"/>
  <c r="U323" i="12"/>
  <c r="N324" i="12"/>
  <c r="O323" i="12"/>
  <c r="P324" i="11"/>
  <c r="K325" i="11"/>
  <c r="L324" i="11"/>
  <c r="O323" i="11"/>
  <c r="M323" i="11"/>
  <c r="N323" i="11"/>
  <c r="V325" i="15"/>
  <c r="S325" i="15"/>
  <c r="T325" i="15"/>
  <c r="U325" i="15"/>
  <c r="O325" i="15"/>
  <c r="N326" i="15"/>
  <c r="Q322" i="12"/>
  <c r="R322" i="12"/>
  <c r="P322" i="12"/>
  <c r="Q323" i="11"/>
  <c r="S323" i="11"/>
  <c r="R323" i="11"/>
  <c r="P325" i="15" l="1"/>
  <c r="Q325" i="15"/>
  <c r="R325" i="15"/>
  <c r="T324" i="12"/>
  <c r="V324" i="12"/>
  <c r="U324" i="12"/>
  <c r="S324" i="12"/>
  <c r="O324" i="12"/>
  <c r="N325" i="12"/>
  <c r="P325" i="11"/>
  <c r="K326" i="11"/>
  <c r="L325" i="11"/>
  <c r="N324" i="11"/>
  <c r="O324" i="11"/>
  <c r="M324" i="11"/>
  <c r="Q324" i="11"/>
  <c r="R324" i="11"/>
  <c r="S324" i="11"/>
  <c r="T326" i="15"/>
  <c r="V326" i="15"/>
  <c r="O326" i="15"/>
  <c r="S326" i="15"/>
  <c r="U326" i="15"/>
  <c r="N327" i="15"/>
  <c r="R323" i="12"/>
  <c r="Q323" i="12"/>
  <c r="P323" i="12"/>
  <c r="S325" i="12" l="1"/>
  <c r="U325" i="12"/>
  <c r="V325" i="12"/>
  <c r="O325" i="12"/>
  <c r="T325" i="12"/>
  <c r="N326" i="12"/>
  <c r="O325" i="11"/>
  <c r="M325" i="11"/>
  <c r="N325" i="11"/>
  <c r="P324" i="12"/>
  <c r="Q324" i="12"/>
  <c r="R324" i="12"/>
  <c r="P326" i="15"/>
  <c r="R326" i="15"/>
  <c r="Q326" i="15"/>
  <c r="V327" i="15"/>
  <c r="S327" i="15"/>
  <c r="U327" i="15"/>
  <c r="T327" i="15"/>
  <c r="O327" i="15"/>
  <c r="N328" i="15"/>
  <c r="L326" i="11"/>
  <c r="K327" i="11"/>
  <c r="P326" i="11"/>
  <c r="Q325" i="11"/>
  <c r="S325" i="11"/>
  <c r="R325" i="11"/>
  <c r="Q327" i="15" l="1"/>
  <c r="P327" i="15"/>
  <c r="R327" i="15"/>
  <c r="R325" i="12"/>
  <c r="P325" i="12"/>
  <c r="Q325" i="12"/>
  <c r="N326" i="11"/>
  <c r="O326" i="11"/>
  <c r="M326" i="11"/>
  <c r="Q326" i="11"/>
  <c r="S326" i="11"/>
  <c r="R326" i="11"/>
  <c r="P327" i="11"/>
  <c r="L327" i="11"/>
  <c r="K328" i="11"/>
  <c r="V326" i="12"/>
  <c r="T326" i="12"/>
  <c r="O326" i="12"/>
  <c r="S326" i="12"/>
  <c r="U326" i="12"/>
  <c r="N327" i="12"/>
  <c r="V328" i="15"/>
  <c r="S328" i="15"/>
  <c r="U328" i="15"/>
  <c r="T328" i="15"/>
  <c r="O328" i="15"/>
  <c r="N329" i="15"/>
  <c r="R326" i="12" l="1"/>
  <c r="P326" i="12"/>
  <c r="Q326" i="12"/>
  <c r="L328" i="11"/>
  <c r="K329" i="11"/>
  <c r="P328" i="11"/>
  <c r="Q328" i="15"/>
  <c r="R328" i="15"/>
  <c r="P328" i="15"/>
  <c r="N327" i="11"/>
  <c r="M327" i="11"/>
  <c r="O327" i="11"/>
  <c r="U329" i="15"/>
  <c r="T329" i="15"/>
  <c r="V329" i="15"/>
  <c r="S329" i="15"/>
  <c r="O329" i="15"/>
  <c r="N330" i="15"/>
  <c r="U327" i="12"/>
  <c r="T327" i="12"/>
  <c r="V327" i="12"/>
  <c r="S327" i="12"/>
  <c r="O327" i="12"/>
  <c r="N328" i="12"/>
  <c r="Q327" i="11"/>
  <c r="S327" i="11"/>
  <c r="R327" i="11"/>
  <c r="M328" i="11" l="1"/>
  <c r="O328" i="11"/>
  <c r="N328" i="11"/>
  <c r="R327" i="12"/>
  <c r="P327" i="12"/>
  <c r="Q327" i="12"/>
  <c r="T328" i="12"/>
  <c r="U328" i="12"/>
  <c r="S328" i="12"/>
  <c r="V328" i="12"/>
  <c r="N329" i="12"/>
  <c r="O328" i="12"/>
  <c r="T330" i="15"/>
  <c r="U330" i="15"/>
  <c r="S330" i="15"/>
  <c r="V330" i="15"/>
  <c r="O330" i="15"/>
  <c r="N331" i="15"/>
  <c r="Q328" i="11"/>
  <c r="R328" i="11"/>
  <c r="S328" i="11"/>
  <c r="Q329" i="15"/>
  <c r="P329" i="15"/>
  <c r="R329" i="15"/>
  <c r="P329" i="11"/>
  <c r="L329" i="11"/>
  <c r="K330" i="11"/>
  <c r="Q328" i="12" l="1"/>
  <c r="P328" i="12"/>
  <c r="R328" i="12"/>
  <c r="V329" i="12"/>
  <c r="T329" i="12"/>
  <c r="S329" i="12"/>
  <c r="U329" i="12"/>
  <c r="N330" i="12"/>
  <c r="O329" i="12"/>
  <c r="N329" i="11"/>
  <c r="O329" i="11"/>
  <c r="M329" i="11"/>
  <c r="S331" i="15"/>
  <c r="U331" i="15"/>
  <c r="V331" i="15"/>
  <c r="T331" i="15"/>
  <c r="O331" i="15"/>
  <c r="N332" i="15"/>
  <c r="P330" i="11"/>
  <c r="K331" i="11"/>
  <c r="L330" i="11"/>
  <c r="Q329" i="11"/>
  <c r="S329" i="11"/>
  <c r="R329" i="11"/>
  <c r="R330" i="15"/>
  <c r="Q330" i="15"/>
  <c r="P330" i="15"/>
  <c r="P331" i="15" l="1"/>
  <c r="Q331" i="15"/>
  <c r="R331" i="15"/>
  <c r="S330" i="12"/>
  <c r="T330" i="12"/>
  <c r="V330" i="12"/>
  <c r="U330" i="12"/>
  <c r="O330" i="12"/>
  <c r="N331" i="12"/>
  <c r="L331" i="11"/>
  <c r="P331" i="11"/>
  <c r="K332" i="11"/>
  <c r="Q330" i="11"/>
  <c r="R330" i="11"/>
  <c r="S330" i="11"/>
  <c r="U332" i="15"/>
  <c r="T332" i="15"/>
  <c r="V332" i="15"/>
  <c r="O332" i="15"/>
  <c r="S332" i="15"/>
  <c r="N333" i="15"/>
  <c r="N330" i="11"/>
  <c r="O330" i="11"/>
  <c r="M330" i="11"/>
  <c r="R329" i="12"/>
  <c r="P329" i="12"/>
  <c r="Q329" i="12"/>
  <c r="K333" i="11" l="1"/>
  <c r="P332" i="11"/>
  <c r="L332" i="11"/>
  <c r="P330" i="12"/>
  <c r="R330" i="12"/>
  <c r="Q330" i="12"/>
  <c r="R332" i="15"/>
  <c r="Q332" i="15"/>
  <c r="P332" i="15"/>
  <c r="S331" i="11"/>
  <c r="Q331" i="11"/>
  <c r="R331" i="11"/>
  <c r="O331" i="11"/>
  <c r="M331" i="11"/>
  <c r="N331" i="11"/>
  <c r="U333" i="15"/>
  <c r="V333" i="15"/>
  <c r="S333" i="15"/>
  <c r="O333" i="15"/>
  <c r="T333" i="15"/>
  <c r="N334" i="15"/>
  <c r="S331" i="12"/>
  <c r="U331" i="12"/>
  <c r="V331" i="12"/>
  <c r="T331" i="12"/>
  <c r="O331" i="12"/>
  <c r="N332" i="12"/>
  <c r="S334" i="15" l="1"/>
  <c r="U334" i="15"/>
  <c r="T334" i="15"/>
  <c r="V334" i="15"/>
  <c r="O334" i="15"/>
  <c r="N335" i="15"/>
  <c r="U332" i="12"/>
  <c r="T332" i="12"/>
  <c r="S332" i="12"/>
  <c r="O332" i="12"/>
  <c r="V332" i="12"/>
  <c r="N333" i="12"/>
  <c r="N332" i="11"/>
  <c r="M332" i="11"/>
  <c r="O332" i="11"/>
  <c r="P331" i="12"/>
  <c r="Q331" i="12"/>
  <c r="R331" i="12"/>
  <c r="Q332" i="11"/>
  <c r="S332" i="11"/>
  <c r="R332" i="11"/>
  <c r="R333" i="15"/>
  <c r="Q333" i="15"/>
  <c r="P333" i="15"/>
  <c r="P333" i="11"/>
  <c r="K334" i="11"/>
  <c r="L333" i="11"/>
  <c r="T333" i="12" l="1"/>
  <c r="U333" i="12"/>
  <c r="S333" i="12"/>
  <c r="V333" i="12"/>
  <c r="N334" i="12"/>
  <c r="O333" i="12"/>
  <c r="M333" i="11"/>
  <c r="N333" i="11"/>
  <c r="O333" i="11"/>
  <c r="R332" i="12"/>
  <c r="Q332" i="12"/>
  <c r="P332" i="12"/>
  <c r="S335" i="15"/>
  <c r="U335" i="15"/>
  <c r="O335" i="15"/>
  <c r="V335" i="15"/>
  <c r="T335" i="15"/>
  <c r="N336" i="15"/>
  <c r="L334" i="11"/>
  <c r="P334" i="11"/>
  <c r="K335" i="11"/>
  <c r="Q333" i="11"/>
  <c r="S333" i="11"/>
  <c r="R333" i="11"/>
  <c r="R334" i="15"/>
  <c r="P334" i="15"/>
  <c r="Q334" i="15"/>
  <c r="S336" i="15" l="1"/>
  <c r="O336" i="15"/>
  <c r="T336" i="15"/>
  <c r="U336" i="15"/>
  <c r="V336" i="15"/>
  <c r="N337" i="15"/>
  <c r="P335" i="11"/>
  <c r="L335" i="11"/>
  <c r="K336" i="11"/>
  <c r="R334" i="11"/>
  <c r="S334" i="11"/>
  <c r="Q334" i="11"/>
  <c r="M334" i="11"/>
  <c r="O334" i="11"/>
  <c r="N334" i="11"/>
  <c r="P335" i="15"/>
  <c r="Q335" i="15"/>
  <c r="R335" i="15"/>
  <c r="P333" i="12"/>
  <c r="R333" i="12"/>
  <c r="Q333" i="12"/>
  <c r="T334" i="12"/>
  <c r="V334" i="12"/>
  <c r="O334" i="12"/>
  <c r="U334" i="12"/>
  <c r="S334" i="12"/>
  <c r="N335" i="12"/>
  <c r="R334" i="12" l="1"/>
  <c r="Q334" i="12"/>
  <c r="P334" i="12"/>
  <c r="M335" i="11"/>
  <c r="O335" i="11"/>
  <c r="N335" i="11"/>
  <c r="T337" i="15"/>
  <c r="S337" i="15"/>
  <c r="V337" i="15"/>
  <c r="U337" i="15"/>
  <c r="O337" i="15"/>
  <c r="N338" i="15"/>
  <c r="T335" i="12"/>
  <c r="V335" i="12"/>
  <c r="O335" i="12"/>
  <c r="U335" i="12"/>
  <c r="S335" i="12"/>
  <c r="N336" i="12"/>
  <c r="Q335" i="11"/>
  <c r="S335" i="11"/>
  <c r="R335" i="11"/>
  <c r="Q336" i="15"/>
  <c r="R336" i="15"/>
  <c r="P336" i="15"/>
  <c r="L336" i="11"/>
  <c r="P336" i="11"/>
  <c r="K337" i="11"/>
  <c r="S338" i="15" l="1"/>
  <c r="T338" i="15"/>
  <c r="V338" i="15"/>
  <c r="U338" i="15"/>
  <c r="O338" i="15"/>
  <c r="N339" i="15"/>
  <c r="Q335" i="12"/>
  <c r="R335" i="12"/>
  <c r="P335" i="12"/>
  <c r="P337" i="15"/>
  <c r="Q337" i="15"/>
  <c r="R337" i="15"/>
  <c r="S336" i="11"/>
  <c r="R336" i="11"/>
  <c r="Q336" i="11"/>
  <c r="V336" i="12"/>
  <c r="T336" i="12"/>
  <c r="S336" i="12"/>
  <c r="U336" i="12"/>
  <c r="O336" i="12"/>
  <c r="N337" i="12"/>
  <c r="P337" i="11"/>
  <c r="L337" i="11"/>
  <c r="K338" i="11"/>
  <c r="O336" i="11"/>
  <c r="M336" i="11"/>
  <c r="N336" i="11"/>
  <c r="L338" i="11" l="1"/>
  <c r="K339" i="11"/>
  <c r="P338" i="11"/>
  <c r="Q336" i="12"/>
  <c r="P336" i="12"/>
  <c r="R336" i="12"/>
  <c r="N337" i="11"/>
  <c r="M337" i="11"/>
  <c r="O337" i="11"/>
  <c r="S337" i="11"/>
  <c r="R337" i="11"/>
  <c r="Q337" i="11"/>
  <c r="S339" i="15"/>
  <c r="T339" i="15"/>
  <c r="U339" i="15"/>
  <c r="V339" i="15"/>
  <c r="O339" i="15"/>
  <c r="N340" i="15"/>
  <c r="T337" i="12"/>
  <c r="U337" i="12"/>
  <c r="S337" i="12"/>
  <c r="V337" i="12"/>
  <c r="N338" i="12"/>
  <c r="O337" i="12"/>
  <c r="R338" i="15"/>
  <c r="P338" i="15"/>
  <c r="Q338" i="15"/>
  <c r="R337" i="12" l="1"/>
  <c r="Q337" i="12"/>
  <c r="P337" i="12"/>
  <c r="V338" i="12"/>
  <c r="S338" i="12"/>
  <c r="T338" i="12"/>
  <c r="U338" i="12"/>
  <c r="N339" i="12"/>
  <c r="O338" i="12"/>
  <c r="R338" i="11"/>
  <c r="Q338" i="11"/>
  <c r="S338" i="11"/>
  <c r="T340" i="15"/>
  <c r="U340" i="15"/>
  <c r="V340" i="15"/>
  <c r="S340" i="15"/>
  <c r="O340" i="15"/>
  <c r="N341" i="15"/>
  <c r="L339" i="11"/>
  <c r="P339" i="11"/>
  <c r="K340" i="11"/>
  <c r="R339" i="15"/>
  <c r="Q339" i="15"/>
  <c r="P339" i="15"/>
  <c r="O338" i="11"/>
  <c r="M338" i="11"/>
  <c r="N338" i="11"/>
  <c r="K341" i="11" l="1"/>
  <c r="L340" i="11"/>
  <c r="P340" i="11"/>
  <c r="S339" i="11"/>
  <c r="R339" i="11"/>
  <c r="Q339" i="11"/>
  <c r="U339" i="12"/>
  <c r="T339" i="12"/>
  <c r="O339" i="12"/>
  <c r="V339" i="12"/>
  <c r="S339" i="12"/>
  <c r="N340" i="12"/>
  <c r="O339" i="11"/>
  <c r="M339" i="11"/>
  <c r="N339" i="11"/>
  <c r="T341" i="15"/>
  <c r="V341" i="15"/>
  <c r="S341" i="15"/>
  <c r="U341" i="15"/>
  <c r="O341" i="15"/>
  <c r="N342" i="15"/>
  <c r="Q340" i="15"/>
  <c r="R340" i="15"/>
  <c r="P340" i="15"/>
  <c r="Q338" i="12"/>
  <c r="P338" i="12"/>
  <c r="R338" i="12"/>
  <c r="P339" i="12" l="1"/>
  <c r="R339" i="12"/>
  <c r="Q339" i="12"/>
  <c r="U340" i="12"/>
  <c r="V340" i="12"/>
  <c r="O340" i="12"/>
  <c r="S340" i="12"/>
  <c r="T340" i="12"/>
  <c r="N341" i="12"/>
  <c r="S342" i="15"/>
  <c r="V342" i="15"/>
  <c r="O342" i="15"/>
  <c r="T342" i="15"/>
  <c r="U342" i="15"/>
  <c r="N343" i="15"/>
  <c r="Q341" i="15"/>
  <c r="P341" i="15"/>
  <c r="R341" i="15"/>
  <c r="S340" i="11"/>
  <c r="Q340" i="11"/>
  <c r="R340" i="11"/>
  <c r="O340" i="11"/>
  <c r="M340" i="11"/>
  <c r="N340" i="11"/>
  <c r="K342" i="11"/>
  <c r="P341" i="11"/>
  <c r="L341" i="11"/>
  <c r="Q341" i="11" l="1"/>
  <c r="S341" i="11"/>
  <c r="R341" i="11"/>
  <c r="P342" i="11"/>
  <c r="K343" i="11"/>
  <c r="L342" i="11"/>
  <c r="P342" i="15"/>
  <c r="R342" i="15"/>
  <c r="Q342" i="15"/>
  <c r="O341" i="11"/>
  <c r="N341" i="11"/>
  <c r="M341" i="11"/>
  <c r="U343" i="15"/>
  <c r="V343" i="15"/>
  <c r="S343" i="15"/>
  <c r="T343" i="15"/>
  <c r="O343" i="15"/>
  <c r="N344" i="15"/>
  <c r="R340" i="12"/>
  <c r="P340" i="12"/>
  <c r="Q340" i="12"/>
  <c r="T341" i="12"/>
  <c r="S341" i="12"/>
  <c r="V341" i="12"/>
  <c r="U341" i="12"/>
  <c r="O341" i="12"/>
  <c r="N342" i="12"/>
  <c r="P343" i="15" l="1"/>
  <c r="R343" i="15"/>
  <c r="Q343" i="15"/>
  <c r="R342" i="11"/>
  <c r="Q342" i="11"/>
  <c r="S342" i="11"/>
  <c r="V342" i="12"/>
  <c r="U342" i="12"/>
  <c r="S342" i="12"/>
  <c r="T342" i="12"/>
  <c r="O342" i="12"/>
  <c r="N343" i="12"/>
  <c r="Q341" i="12"/>
  <c r="R341" i="12"/>
  <c r="P341" i="12"/>
  <c r="M342" i="11"/>
  <c r="O342" i="11"/>
  <c r="N342" i="11"/>
  <c r="S344" i="15"/>
  <c r="U344" i="15"/>
  <c r="T344" i="15"/>
  <c r="V344" i="15"/>
  <c r="O344" i="15"/>
  <c r="N345" i="15"/>
  <c r="P343" i="11"/>
  <c r="K344" i="11"/>
  <c r="L343" i="11"/>
  <c r="S345" i="15" l="1"/>
  <c r="U345" i="15"/>
  <c r="V345" i="15"/>
  <c r="T345" i="15"/>
  <c r="O345" i="15"/>
  <c r="N346" i="15"/>
  <c r="V343" i="12"/>
  <c r="U343" i="12"/>
  <c r="O343" i="12"/>
  <c r="S343" i="12"/>
  <c r="T343" i="12"/>
  <c r="N344" i="12"/>
  <c r="O343" i="11"/>
  <c r="N343" i="11"/>
  <c r="M343" i="11"/>
  <c r="R342" i="12"/>
  <c r="P342" i="12"/>
  <c r="Q342" i="12"/>
  <c r="L344" i="11"/>
  <c r="K345" i="11"/>
  <c r="P344" i="11"/>
  <c r="P344" i="15"/>
  <c r="Q344" i="15"/>
  <c r="R344" i="15"/>
  <c r="R343" i="11"/>
  <c r="S343" i="11"/>
  <c r="Q343" i="11"/>
  <c r="Q344" i="11" l="1"/>
  <c r="S344" i="11"/>
  <c r="R344" i="11"/>
  <c r="T344" i="12"/>
  <c r="V344" i="12"/>
  <c r="U344" i="12"/>
  <c r="O344" i="12"/>
  <c r="S344" i="12"/>
  <c r="N345" i="12"/>
  <c r="P345" i="11"/>
  <c r="L345" i="11"/>
  <c r="K346" i="11"/>
  <c r="N344" i="11"/>
  <c r="O344" i="11"/>
  <c r="M344" i="11"/>
  <c r="V346" i="15"/>
  <c r="S346" i="15"/>
  <c r="U346" i="15"/>
  <c r="O346" i="15"/>
  <c r="T346" i="15"/>
  <c r="N347" i="15"/>
  <c r="R343" i="12"/>
  <c r="P343" i="12"/>
  <c r="Q343" i="12"/>
  <c r="P345" i="15"/>
  <c r="Q345" i="15"/>
  <c r="R345" i="15"/>
  <c r="L346" i="11" l="1"/>
  <c r="P346" i="11"/>
  <c r="K347" i="11"/>
  <c r="Q346" i="15"/>
  <c r="P346" i="15"/>
  <c r="R346" i="15"/>
  <c r="R344" i="12"/>
  <c r="Q344" i="12"/>
  <c r="P344" i="12"/>
  <c r="M345" i="11"/>
  <c r="O345" i="11"/>
  <c r="N345" i="11"/>
  <c r="S345" i="11"/>
  <c r="R345" i="11"/>
  <c r="Q345" i="11"/>
  <c r="T347" i="15"/>
  <c r="U347" i="15"/>
  <c r="S347" i="15"/>
  <c r="V347" i="15"/>
  <c r="O347" i="15"/>
  <c r="N348" i="15"/>
  <c r="S345" i="12"/>
  <c r="U345" i="12"/>
  <c r="T345" i="12"/>
  <c r="V345" i="12"/>
  <c r="N346" i="12"/>
  <c r="O345" i="12"/>
  <c r="P347" i="15" l="1"/>
  <c r="R347" i="15"/>
  <c r="Q347" i="15"/>
  <c r="K348" i="11"/>
  <c r="P347" i="11"/>
  <c r="L347" i="11"/>
  <c r="R345" i="12"/>
  <c r="P345" i="12"/>
  <c r="Q345" i="12"/>
  <c r="T346" i="12"/>
  <c r="S346" i="12"/>
  <c r="U346" i="12"/>
  <c r="O346" i="12"/>
  <c r="V346" i="12"/>
  <c r="N347" i="12"/>
  <c r="Q346" i="11"/>
  <c r="S346" i="11"/>
  <c r="R346" i="11"/>
  <c r="S348" i="15"/>
  <c r="U348" i="15"/>
  <c r="O348" i="15"/>
  <c r="T348" i="15"/>
  <c r="V348" i="15"/>
  <c r="N349" i="15"/>
  <c r="O346" i="11"/>
  <c r="M346" i="11"/>
  <c r="N346" i="11"/>
  <c r="V349" i="15" l="1"/>
  <c r="S349" i="15"/>
  <c r="U349" i="15"/>
  <c r="T349" i="15"/>
  <c r="O349" i="15"/>
  <c r="N350" i="15"/>
  <c r="P348" i="11"/>
  <c r="L348" i="11"/>
  <c r="K349" i="11"/>
  <c r="T347" i="12"/>
  <c r="V347" i="12"/>
  <c r="U347" i="12"/>
  <c r="S347" i="12"/>
  <c r="O347" i="12"/>
  <c r="N348" i="12"/>
  <c r="N347" i="11"/>
  <c r="M347" i="11"/>
  <c r="O347" i="11"/>
  <c r="P348" i="15"/>
  <c r="R348" i="15"/>
  <c r="Q348" i="15"/>
  <c r="R346" i="12"/>
  <c r="P346" i="12"/>
  <c r="Q346" i="12"/>
  <c r="R347" i="11"/>
  <c r="Q347" i="11"/>
  <c r="S347" i="11"/>
  <c r="L349" i="11" l="1"/>
  <c r="P349" i="11"/>
  <c r="K350" i="11"/>
  <c r="O348" i="11"/>
  <c r="N348" i="11"/>
  <c r="M348" i="11"/>
  <c r="P347" i="12"/>
  <c r="R347" i="12"/>
  <c r="Q347" i="12"/>
  <c r="U348" i="12"/>
  <c r="T348" i="12"/>
  <c r="S348" i="12"/>
  <c r="V348" i="12"/>
  <c r="N349" i="12"/>
  <c r="O348" i="12"/>
  <c r="R348" i="11"/>
  <c r="Q348" i="11"/>
  <c r="S348" i="11"/>
  <c r="U350" i="15"/>
  <c r="S350" i="15"/>
  <c r="T350" i="15"/>
  <c r="O350" i="15"/>
  <c r="V350" i="15"/>
  <c r="N351" i="15"/>
  <c r="R349" i="15"/>
  <c r="P349" i="15"/>
  <c r="Q349" i="15"/>
  <c r="U349" i="12" l="1"/>
  <c r="S349" i="12"/>
  <c r="T349" i="12"/>
  <c r="V349" i="12"/>
  <c r="O349" i="12"/>
  <c r="N350" i="12"/>
  <c r="U351" i="15"/>
  <c r="V351" i="15"/>
  <c r="T351" i="15"/>
  <c r="S351" i="15"/>
  <c r="O351" i="15"/>
  <c r="N352" i="15"/>
  <c r="R348" i="12"/>
  <c r="P348" i="12"/>
  <c r="Q348" i="12"/>
  <c r="L350" i="11"/>
  <c r="P350" i="11"/>
  <c r="K351" i="11"/>
  <c r="P350" i="15"/>
  <c r="R350" i="15"/>
  <c r="Q350" i="15"/>
  <c r="Q349" i="11"/>
  <c r="S349" i="11"/>
  <c r="R349" i="11"/>
  <c r="O349" i="11"/>
  <c r="N349" i="11"/>
  <c r="M349" i="11"/>
  <c r="M350" i="11" l="1"/>
  <c r="N350" i="11"/>
  <c r="O350" i="11"/>
  <c r="T352" i="15"/>
  <c r="V352" i="15"/>
  <c r="S352" i="15"/>
  <c r="U352" i="15"/>
  <c r="O352" i="15"/>
  <c r="N353" i="15"/>
  <c r="R351" i="15"/>
  <c r="Q351" i="15"/>
  <c r="P351" i="15"/>
  <c r="P351" i="11"/>
  <c r="K352" i="11"/>
  <c r="L351" i="11"/>
  <c r="T350" i="12"/>
  <c r="S350" i="12"/>
  <c r="U350" i="12"/>
  <c r="V350" i="12"/>
  <c r="O350" i="12"/>
  <c r="N351" i="12"/>
  <c r="Q350" i="11"/>
  <c r="R350" i="11"/>
  <c r="S350" i="11"/>
  <c r="P349" i="12"/>
  <c r="Q349" i="12"/>
  <c r="R349" i="12"/>
  <c r="R350" i="12" l="1"/>
  <c r="Q350" i="12"/>
  <c r="P350" i="12"/>
  <c r="Q352" i="15"/>
  <c r="R352" i="15"/>
  <c r="P352" i="15"/>
  <c r="O351" i="11"/>
  <c r="N351" i="11"/>
  <c r="M351" i="11"/>
  <c r="L352" i="11"/>
  <c r="P352" i="11"/>
  <c r="K353" i="11"/>
  <c r="S351" i="12"/>
  <c r="T351" i="12"/>
  <c r="U351" i="12"/>
  <c r="V351" i="12"/>
  <c r="O351" i="12"/>
  <c r="N352" i="12"/>
  <c r="S351" i="11"/>
  <c r="Q351" i="11"/>
  <c r="R351" i="11"/>
  <c r="T353" i="15"/>
  <c r="V353" i="15"/>
  <c r="U353" i="15"/>
  <c r="S353" i="15"/>
  <c r="O353" i="15"/>
  <c r="N354" i="15"/>
  <c r="P353" i="11" l="1"/>
  <c r="K354" i="11"/>
  <c r="L353" i="11"/>
  <c r="V354" i="15"/>
  <c r="S354" i="15"/>
  <c r="O354" i="15"/>
  <c r="U354" i="15"/>
  <c r="T354" i="15"/>
  <c r="N355" i="15"/>
  <c r="Q352" i="11"/>
  <c r="R352" i="11"/>
  <c r="S352" i="11"/>
  <c r="S352" i="12"/>
  <c r="O352" i="12"/>
  <c r="T352" i="12"/>
  <c r="U352" i="12"/>
  <c r="V352" i="12"/>
  <c r="N353" i="12"/>
  <c r="N352" i="11"/>
  <c r="O352" i="11"/>
  <c r="M352" i="11"/>
  <c r="R353" i="15"/>
  <c r="Q353" i="15"/>
  <c r="P353" i="15"/>
  <c r="Q351" i="12"/>
  <c r="P351" i="12"/>
  <c r="R351" i="12"/>
  <c r="Q354" i="15" l="1"/>
  <c r="R354" i="15"/>
  <c r="P354" i="15"/>
  <c r="O353" i="11"/>
  <c r="M353" i="11"/>
  <c r="N353" i="11"/>
  <c r="T353" i="12"/>
  <c r="U353" i="12"/>
  <c r="V353" i="12"/>
  <c r="S353" i="12"/>
  <c r="O353" i="12"/>
  <c r="N354" i="12"/>
  <c r="P354" i="11"/>
  <c r="L354" i="11"/>
  <c r="K355" i="11"/>
  <c r="Q352" i="12"/>
  <c r="R352" i="12"/>
  <c r="P352" i="12"/>
  <c r="T355" i="15"/>
  <c r="S355" i="15"/>
  <c r="V355" i="15"/>
  <c r="U355" i="15"/>
  <c r="O355" i="15"/>
  <c r="N356" i="15"/>
  <c r="S353" i="11"/>
  <c r="R353" i="11"/>
  <c r="Q353" i="11"/>
  <c r="T356" i="15" l="1"/>
  <c r="S356" i="15"/>
  <c r="U356" i="15"/>
  <c r="O356" i="15"/>
  <c r="V356" i="15"/>
  <c r="N357" i="15"/>
  <c r="S354" i="12"/>
  <c r="V354" i="12"/>
  <c r="T354" i="12"/>
  <c r="U354" i="12"/>
  <c r="O354" i="12"/>
  <c r="N355" i="12"/>
  <c r="P355" i="15"/>
  <c r="Q355" i="15"/>
  <c r="R355" i="15"/>
  <c r="L355" i="11"/>
  <c r="K356" i="11"/>
  <c r="P355" i="11"/>
  <c r="Q353" i="12"/>
  <c r="P353" i="12"/>
  <c r="R353" i="12"/>
  <c r="O354" i="11"/>
  <c r="N354" i="11"/>
  <c r="M354" i="11"/>
  <c r="Q354" i="11"/>
  <c r="S354" i="11"/>
  <c r="R354" i="11"/>
  <c r="T355" i="12" l="1"/>
  <c r="V355" i="12"/>
  <c r="S355" i="12"/>
  <c r="O355" i="12"/>
  <c r="U355" i="12"/>
  <c r="N356" i="12"/>
  <c r="P356" i="15"/>
  <c r="R356" i="15"/>
  <c r="Q356" i="15"/>
  <c r="R354" i="12"/>
  <c r="Q354" i="12"/>
  <c r="P354" i="12"/>
  <c r="S355" i="11"/>
  <c r="Q355" i="11"/>
  <c r="R355" i="11"/>
  <c r="U357" i="15"/>
  <c r="V357" i="15"/>
  <c r="O357" i="15"/>
  <c r="T357" i="15"/>
  <c r="S357" i="15"/>
  <c r="N358" i="15"/>
  <c r="M355" i="11"/>
  <c r="N355" i="11"/>
  <c r="O355" i="11"/>
  <c r="L356" i="11"/>
  <c r="K357" i="11"/>
  <c r="P356" i="11"/>
  <c r="L357" i="11" l="1"/>
  <c r="P357" i="11"/>
  <c r="K358" i="11"/>
  <c r="Q355" i="12"/>
  <c r="R355" i="12"/>
  <c r="P355" i="12"/>
  <c r="M356" i="11"/>
  <c r="N356" i="11"/>
  <c r="O356" i="11"/>
  <c r="R356" i="11"/>
  <c r="Q356" i="11"/>
  <c r="S356" i="11"/>
  <c r="P357" i="15"/>
  <c r="R357" i="15"/>
  <c r="Q357" i="15"/>
  <c r="S356" i="12"/>
  <c r="T356" i="12"/>
  <c r="V356" i="12"/>
  <c r="O356" i="12"/>
  <c r="U356" i="12"/>
  <c r="N357" i="12"/>
  <c r="S358" i="15"/>
  <c r="U358" i="15"/>
  <c r="T358" i="15"/>
  <c r="O358" i="15"/>
  <c r="V358" i="15"/>
  <c r="N359" i="15"/>
  <c r="T357" i="12" l="1"/>
  <c r="V357" i="12"/>
  <c r="U357" i="12"/>
  <c r="O357" i="12"/>
  <c r="S357" i="12"/>
  <c r="N358" i="12"/>
  <c r="V359" i="15"/>
  <c r="U359" i="15"/>
  <c r="S359" i="15"/>
  <c r="O359" i="15"/>
  <c r="T359" i="15"/>
  <c r="N360" i="15"/>
  <c r="P358" i="11"/>
  <c r="L358" i="11"/>
  <c r="K359" i="11"/>
  <c r="R356" i="12"/>
  <c r="P356" i="12"/>
  <c r="Q356" i="12"/>
  <c r="R357" i="11"/>
  <c r="Q357" i="11"/>
  <c r="S357" i="11"/>
  <c r="R358" i="15"/>
  <c r="P358" i="15"/>
  <c r="Q358" i="15"/>
  <c r="O357" i="11"/>
  <c r="M357" i="11"/>
  <c r="N357" i="11"/>
  <c r="V360" i="15" l="1"/>
  <c r="T360" i="15"/>
  <c r="S360" i="15"/>
  <c r="O360" i="15"/>
  <c r="U360" i="15"/>
  <c r="N361" i="15"/>
  <c r="P357" i="12"/>
  <c r="Q357" i="12"/>
  <c r="R357" i="12"/>
  <c r="K360" i="11"/>
  <c r="P359" i="11"/>
  <c r="L359" i="11"/>
  <c r="N358" i="11"/>
  <c r="M358" i="11"/>
  <c r="O358" i="11"/>
  <c r="S358" i="12"/>
  <c r="T358" i="12"/>
  <c r="U358" i="12"/>
  <c r="O358" i="12"/>
  <c r="V358" i="12"/>
  <c r="N359" i="12"/>
  <c r="R359" i="15"/>
  <c r="P359" i="15"/>
  <c r="Q359" i="15"/>
  <c r="R358" i="11"/>
  <c r="S358" i="11"/>
  <c r="Q358" i="11"/>
  <c r="M359" i="11" l="1"/>
  <c r="O359" i="11"/>
  <c r="N359" i="11"/>
  <c r="P360" i="15"/>
  <c r="Q360" i="15"/>
  <c r="R360" i="15"/>
  <c r="Q358" i="12"/>
  <c r="P358" i="12"/>
  <c r="R358" i="12"/>
  <c r="Q359" i="11"/>
  <c r="R359" i="11"/>
  <c r="S359" i="11"/>
  <c r="K361" i="11"/>
  <c r="P360" i="11"/>
  <c r="L360" i="11"/>
  <c r="S361" i="15"/>
  <c r="V361" i="15"/>
  <c r="T361" i="15"/>
  <c r="U361" i="15"/>
  <c r="O361" i="15"/>
  <c r="N362" i="15"/>
  <c r="T359" i="12"/>
  <c r="V359" i="12"/>
  <c r="U359" i="12"/>
  <c r="S359" i="12"/>
  <c r="N360" i="12"/>
  <c r="O359" i="12"/>
  <c r="T362" i="15" l="1"/>
  <c r="U362" i="15"/>
  <c r="S362" i="15"/>
  <c r="V362" i="15"/>
  <c r="O362" i="15"/>
  <c r="N363" i="15"/>
  <c r="P361" i="15"/>
  <c r="Q361" i="15"/>
  <c r="R361" i="15"/>
  <c r="S360" i="12"/>
  <c r="T360" i="12"/>
  <c r="V360" i="12"/>
  <c r="U360" i="12"/>
  <c r="N361" i="12"/>
  <c r="O360" i="12"/>
  <c r="P359" i="12"/>
  <c r="R359" i="12"/>
  <c r="Q359" i="12"/>
  <c r="O360" i="11"/>
  <c r="N360" i="11"/>
  <c r="M360" i="11"/>
  <c r="S360" i="11"/>
  <c r="Q360" i="11"/>
  <c r="R360" i="11"/>
  <c r="P361" i="11"/>
  <c r="K362" i="11"/>
  <c r="L361" i="11"/>
  <c r="L362" i="11" l="1"/>
  <c r="P362" i="11"/>
  <c r="K363" i="11"/>
  <c r="Q361" i="11"/>
  <c r="R361" i="11"/>
  <c r="S361" i="11"/>
  <c r="P362" i="15"/>
  <c r="Q362" i="15"/>
  <c r="R362" i="15"/>
  <c r="N361" i="11"/>
  <c r="M361" i="11"/>
  <c r="O361" i="11"/>
  <c r="Q360" i="12"/>
  <c r="R360" i="12"/>
  <c r="P360" i="12"/>
  <c r="V363" i="15"/>
  <c r="U363" i="15"/>
  <c r="T363" i="15"/>
  <c r="S363" i="15"/>
  <c r="O363" i="15"/>
  <c r="N364" i="15"/>
  <c r="T361" i="12"/>
  <c r="U361" i="12"/>
  <c r="S361" i="12"/>
  <c r="V361" i="12"/>
  <c r="O361" i="12"/>
  <c r="N362" i="12"/>
  <c r="K364" i="11" l="1"/>
  <c r="L363" i="11"/>
  <c r="P363" i="11"/>
  <c r="V362" i="12"/>
  <c r="O362" i="12"/>
  <c r="S362" i="12"/>
  <c r="U362" i="12"/>
  <c r="T362" i="12"/>
  <c r="N363" i="12"/>
  <c r="P361" i="12"/>
  <c r="R361" i="12"/>
  <c r="Q361" i="12"/>
  <c r="R362" i="11"/>
  <c r="Q362" i="11"/>
  <c r="S362" i="11"/>
  <c r="P363" i="15"/>
  <c r="R363" i="15"/>
  <c r="Q363" i="15"/>
  <c r="S364" i="15"/>
  <c r="O364" i="15"/>
  <c r="U364" i="15"/>
  <c r="T364" i="15"/>
  <c r="V364" i="15"/>
  <c r="N365" i="15"/>
  <c r="M362" i="11"/>
  <c r="N362" i="11"/>
  <c r="O362" i="11"/>
  <c r="Q364" i="15" l="1"/>
  <c r="P364" i="15"/>
  <c r="R364" i="15"/>
  <c r="S365" i="15"/>
  <c r="V365" i="15"/>
  <c r="U365" i="15"/>
  <c r="T365" i="15"/>
  <c r="O365" i="15"/>
  <c r="N366" i="15"/>
  <c r="Q363" i="11"/>
  <c r="R363" i="11"/>
  <c r="S363" i="11"/>
  <c r="V363" i="12"/>
  <c r="U363" i="12"/>
  <c r="S363" i="12"/>
  <c r="T363" i="12"/>
  <c r="O363" i="12"/>
  <c r="N364" i="12"/>
  <c r="M363" i="11"/>
  <c r="O363" i="11"/>
  <c r="N363" i="11"/>
  <c r="R362" i="12"/>
  <c r="Q362" i="12"/>
  <c r="P362" i="12"/>
  <c r="P364" i="11"/>
  <c r="K365" i="11"/>
  <c r="L364" i="11"/>
  <c r="Q364" i="11" l="1"/>
  <c r="S364" i="11"/>
  <c r="R364" i="11"/>
  <c r="P365" i="15"/>
  <c r="R365" i="15"/>
  <c r="Q365" i="15"/>
  <c r="M364" i="11"/>
  <c r="N364" i="11"/>
  <c r="O364" i="11"/>
  <c r="L365" i="11"/>
  <c r="K366" i="11"/>
  <c r="P365" i="11"/>
  <c r="T364" i="12"/>
  <c r="V364" i="12"/>
  <c r="S364" i="12"/>
  <c r="U364" i="12"/>
  <c r="O364" i="12"/>
  <c r="N365" i="12"/>
  <c r="R363" i="12"/>
  <c r="Q363" i="12"/>
  <c r="P363" i="12"/>
  <c r="T366" i="15"/>
  <c r="S366" i="15"/>
  <c r="V366" i="15"/>
  <c r="U366" i="15"/>
  <c r="O366" i="15"/>
  <c r="N367" i="15"/>
  <c r="S365" i="12" l="1"/>
  <c r="O365" i="12"/>
  <c r="U365" i="12"/>
  <c r="T365" i="12"/>
  <c r="V365" i="12"/>
  <c r="N366" i="12"/>
  <c r="Q365" i="11"/>
  <c r="R365" i="11"/>
  <c r="S365" i="11"/>
  <c r="S367" i="15"/>
  <c r="O367" i="15"/>
  <c r="T367" i="15"/>
  <c r="V367" i="15"/>
  <c r="U367" i="15"/>
  <c r="N368" i="15"/>
  <c r="L366" i="11"/>
  <c r="P366" i="11"/>
  <c r="K367" i="11"/>
  <c r="O365" i="11"/>
  <c r="N365" i="11"/>
  <c r="M365" i="11"/>
  <c r="Q366" i="15"/>
  <c r="P366" i="15"/>
  <c r="R366" i="15"/>
  <c r="P364" i="12"/>
  <c r="R364" i="12"/>
  <c r="Q364" i="12"/>
  <c r="V366" i="12" l="1"/>
  <c r="T366" i="12"/>
  <c r="S366" i="12"/>
  <c r="U366" i="12"/>
  <c r="O366" i="12"/>
  <c r="N367" i="12"/>
  <c r="N366" i="11"/>
  <c r="M366" i="11"/>
  <c r="O366" i="11"/>
  <c r="U368" i="15"/>
  <c r="S368" i="15"/>
  <c r="V368" i="15"/>
  <c r="T368" i="15"/>
  <c r="O368" i="15"/>
  <c r="N369" i="15"/>
  <c r="P367" i="15"/>
  <c r="R367" i="15"/>
  <c r="Q367" i="15"/>
  <c r="P365" i="12"/>
  <c r="R365" i="12"/>
  <c r="Q365" i="12"/>
  <c r="K368" i="11"/>
  <c r="P367" i="11"/>
  <c r="L367" i="11"/>
  <c r="S366" i="11"/>
  <c r="R366" i="11"/>
  <c r="Q366" i="11"/>
  <c r="O367" i="11" l="1"/>
  <c r="N367" i="11"/>
  <c r="M367" i="11"/>
  <c r="Q367" i="11"/>
  <c r="R367" i="11"/>
  <c r="S367" i="11"/>
  <c r="T369" i="15"/>
  <c r="U369" i="15"/>
  <c r="V369" i="15"/>
  <c r="O369" i="15"/>
  <c r="S369" i="15"/>
  <c r="N370" i="15"/>
  <c r="P368" i="15"/>
  <c r="R368" i="15"/>
  <c r="Q368" i="15"/>
  <c r="S367" i="12"/>
  <c r="V367" i="12"/>
  <c r="T367" i="12"/>
  <c r="U367" i="12"/>
  <c r="O367" i="12"/>
  <c r="N368" i="12"/>
  <c r="L368" i="11"/>
  <c r="P368" i="11"/>
  <c r="K369" i="11"/>
  <c r="Q366" i="12"/>
  <c r="P366" i="12"/>
  <c r="R366" i="12"/>
  <c r="P369" i="11" l="1"/>
  <c r="L369" i="11"/>
  <c r="K370" i="11"/>
  <c r="Q367" i="12"/>
  <c r="R367" i="12"/>
  <c r="P367" i="12"/>
  <c r="S368" i="11"/>
  <c r="R368" i="11"/>
  <c r="Q368" i="11"/>
  <c r="V370" i="15"/>
  <c r="S370" i="15"/>
  <c r="T370" i="15"/>
  <c r="O370" i="15"/>
  <c r="U370" i="15"/>
  <c r="N371" i="15"/>
  <c r="R369" i="15"/>
  <c r="Q369" i="15"/>
  <c r="P369" i="15"/>
  <c r="M368" i="11"/>
  <c r="N368" i="11"/>
  <c r="O368" i="11"/>
  <c r="U368" i="12"/>
  <c r="S368" i="12"/>
  <c r="T368" i="12"/>
  <c r="O368" i="12"/>
  <c r="V368" i="12"/>
  <c r="N369" i="12"/>
  <c r="P368" i="12" l="1"/>
  <c r="R368" i="12"/>
  <c r="Q368" i="12"/>
  <c r="T371" i="15"/>
  <c r="S371" i="15"/>
  <c r="V371" i="15"/>
  <c r="U371" i="15"/>
  <c r="O371" i="15"/>
  <c r="N372" i="15"/>
  <c r="L370" i="11"/>
  <c r="P370" i="11"/>
  <c r="K371" i="11"/>
  <c r="U369" i="12"/>
  <c r="T369" i="12"/>
  <c r="S369" i="12"/>
  <c r="V369" i="12"/>
  <c r="N370" i="12"/>
  <c r="O369" i="12"/>
  <c r="O369" i="11"/>
  <c r="M369" i="11"/>
  <c r="N369" i="11"/>
  <c r="R370" i="15"/>
  <c r="P370" i="15"/>
  <c r="Q370" i="15"/>
  <c r="S369" i="11"/>
  <c r="Q369" i="11"/>
  <c r="R369" i="11"/>
  <c r="U370" i="12" l="1"/>
  <c r="T370" i="12"/>
  <c r="S370" i="12"/>
  <c r="V370" i="12"/>
  <c r="O370" i="12"/>
  <c r="N371" i="12"/>
  <c r="P371" i="15"/>
  <c r="R371" i="15"/>
  <c r="Q371" i="15"/>
  <c r="P369" i="12"/>
  <c r="R369" i="12"/>
  <c r="Q369" i="12"/>
  <c r="K372" i="11"/>
  <c r="P371" i="11"/>
  <c r="L371" i="11"/>
  <c r="R370" i="11"/>
  <c r="S370" i="11"/>
  <c r="Q370" i="11"/>
  <c r="N370" i="11"/>
  <c r="O370" i="11"/>
  <c r="M370" i="11"/>
  <c r="V372" i="15"/>
  <c r="U372" i="15"/>
  <c r="T372" i="15"/>
  <c r="S372" i="15"/>
  <c r="O372" i="15"/>
  <c r="N373" i="15"/>
  <c r="R372" i="15" l="1"/>
  <c r="Q372" i="15"/>
  <c r="P372" i="15"/>
  <c r="S371" i="11"/>
  <c r="Q371" i="11"/>
  <c r="R371" i="11"/>
  <c r="P370" i="12"/>
  <c r="Q370" i="12"/>
  <c r="R370" i="12"/>
  <c r="V373" i="15"/>
  <c r="S373" i="15"/>
  <c r="U373" i="15"/>
  <c r="T373" i="15"/>
  <c r="O373" i="15"/>
  <c r="N374" i="15"/>
  <c r="O371" i="11"/>
  <c r="M371" i="11"/>
  <c r="N371" i="11"/>
  <c r="V371" i="12"/>
  <c r="S371" i="12"/>
  <c r="T371" i="12"/>
  <c r="U371" i="12"/>
  <c r="O371" i="12"/>
  <c r="N372" i="12"/>
  <c r="L372" i="11"/>
  <c r="K373" i="11"/>
  <c r="P372" i="11"/>
  <c r="V372" i="12" l="1"/>
  <c r="T372" i="12"/>
  <c r="U372" i="12"/>
  <c r="S372" i="12"/>
  <c r="O372" i="12"/>
  <c r="N373" i="12"/>
  <c r="Q372" i="11"/>
  <c r="S372" i="11"/>
  <c r="R372" i="11"/>
  <c r="U374" i="15"/>
  <c r="V374" i="15"/>
  <c r="O374" i="15"/>
  <c r="T374" i="15"/>
  <c r="S374" i="15"/>
  <c r="N375" i="15"/>
  <c r="L373" i="11"/>
  <c r="K374" i="11"/>
  <c r="P373" i="11"/>
  <c r="R373" i="15"/>
  <c r="Q373" i="15"/>
  <c r="P373" i="15"/>
  <c r="R371" i="12"/>
  <c r="Q371" i="12"/>
  <c r="P371" i="12"/>
  <c r="O372" i="11"/>
  <c r="M372" i="11"/>
  <c r="N372" i="11"/>
  <c r="N373" i="11" l="1"/>
  <c r="O373" i="11"/>
  <c r="M373" i="11"/>
  <c r="R374" i="15"/>
  <c r="Q374" i="15"/>
  <c r="P374" i="15"/>
  <c r="V375" i="15"/>
  <c r="S375" i="15"/>
  <c r="U375" i="15"/>
  <c r="T375" i="15"/>
  <c r="O375" i="15"/>
  <c r="N376" i="15"/>
  <c r="S373" i="11"/>
  <c r="Q373" i="11"/>
  <c r="R373" i="11"/>
  <c r="T373" i="12"/>
  <c r="S373" i="12"/>
  <c r="O373" i="12"/>
  <c r="U373" i="12"/>
  <c r="V373" i="12"/>
  <c r="N374" i="12"/>
  <c r="P374" i="11"/>
  <c r="L374" i="11"/>
  <c r="K375" i="11"/>
  <c r="Q372" i="12"/>
  <c r="P372" i="12"/>
  <c r="R372" i="12"/>
  <c r="K376" i="11" l="1"/>
  <c r="P375" i="11"/>
  <c r="L375" i="11"/>
  <c r="U376" i="15"/>
  <c r="S376" i="15"/>
  <c r="O376" i="15"/>
  <c r="V376" i="15"/>
  <c r="T376" i="15"/>
  <c r="N377" i="15"/>
  <c r="M374" i="11"/>
  <c r="O374" i="11"/>
  <c r="N374" i="11"/>
  <c r="P375" i="15"/>
  <c r="Q375" i="15"/>
  <c r="R375" i="15"/>
  <c r="R374" i="11"/>
  <c r="S374" i="11"/>
  <c r="Q374" i="11"/>
  <c r="P373" i="12"/>
  <c r="Q373" i="12"/>
  <c r="R373" i="12"/>
  <c r="T374" i="12"/>
  <c r="U374" i="12"/>
  <c r="S374" i="12"/>
  <c r="V374" i="12"/>
  <c r="N375" i="12"/>
  <c r="O374" i="12"/>
  <c r="T377" i="15" l="1"/>
  <c r="S377" i="15"/>
  <c r="V377" i="15"/>
  <c r="U377" i="15"/>
  <c r="O377" i="15"/>
  <c r="N378" i="15"/>
  <c r="R374" i="12"/>
  <c r="P374" i="12"/>
  <c r="Q374" i="12"/>
  <c r="M375" i="11"/>
  <c r="N375" i="11"/>
  <c r="O375" i="11"/>
  <c r="V375" i="12"/>
  <c r="S375" i="12"/>
  <c r="T375" i="12"/>
  <c r="U375" i="12"/>
  <c r="O375" i="12"/>
  <c r="N376" i="12"/>
  <c r="R376" i="15"/>
  <c r="Q376" i="15"/>
  <c r="P376" i="15"/>
  <c r="Q375" i="11"/>
  <c r="R375" i="11"/>
  <c r="S375" i="11"/>
  <c r="L376" i="11"/>
  <c r="K377" i="11"/>
  <c r="P376" i="11"/>
  <c r="Q375" i="12" l="1"/>
  <c r="P375" i="12"/>
  <c r="R375" i="12"/>
  <c r="N376" i="11"/>
  <c r="M376" i="11"/>
  <c r="O376" i="11"/>
  <c r="Q376" i="11"/>
  <c r="S376" i="11"/>
  <c r="R376" i="11"/>
  <c r="S376" i="12"/>
  <c r="V376" i="12"/>
  <c r="U376" i="12"/>
  <c r="T376" i="12"/>
  <c r="N377" i="12"/>
  <c r="O376" i="12"/>
  <c r="T378" i="15"/>
  <c r="S378" i="15"/>
  <c r="U378" i="15"/>
  <c r="V378" i="15"/>
  <c r="O378" i="15"/>
  <c r="N379" i="15"/>
  <c r="K378" i="11"/>
  <c r="P377" i="11"/>
  <c r="L377" i="11"/>
  <c r="Q377" i="15"/>
  <c r="P377" i="15"/>
  <c r="R377" i="15"/>
  <c r="N377" i="11" l="1"/>
  <c r="O377" i="11"/>
  <c r="M377" i="11"/>
  <c r="R376" i="12"/>
  <c r="P376" i="12"/>
  <c r="Q376" i="12"/>
  <c r="K379" i="11"/>
  <c r="L378" i="11"/>
  <c r="P378" i="11"/>
  <c r="U377" i="12"/>
  <c r="T377" i="12"/>
  <c r="V377" i="12"/>
  <c r="S377" i="12"/>
  <c r="O377" i="12"/>
  <c r="N378" i="12"/>
  <c r="P378" i="15"/>
  <c r="Q378" i="15"/>
  <c r="R378" i="15"/>
  <c r="Q377" i="11"/>
  <c r="R377" i="11"/>
  <c r="S377" i="11"/>
  <c r="U379" i="15"/>
  <c r="V379" i="15"/>
  <c r="T379" i="15"/>
  <c r="S379" i="15"/>
  <c r="O379" i="15"/>
  <c r="N380" i="15"/>
  <c r="N378" i="11" l="1"/>
  <c r="M378" i="11"/>
  <c r="O378" i="11"/>
  <c r="U378" i="12"/>
  <c r="S378" i="12"/>
  <c r="V378" i="12"/>
  <c r="T378" i="12"/>
  <c r="O378" i="12"/>
  <c r="N379" i="12"/>
  <c r="L379" i="11"/>
  <c r="P379" i="11"/>
  <c r="K380" i="11"/>
  <c r="T380" i="15"/>
  <c r="S380" i="15"/>
  <c r="V380" i="15"/>
  <c r="O380" i="15"/>
  <c r="U380" i="15"/>
  <c r="N381" i="15"/>
  <c r="R377" i="12"/>
  <c r="Q377" i="12"/>
  <c r="P377" i="12"/>
  <c r="R379" i="15"/>
  <c r="Q379" i="15"/>
  <c r="P379" i="15"/>
  <c r="S378" i="11"/>
  <c r="R378" i="11"/>
  <c r="Q378" i="11"/>
  <c r="Q380" i="15" l="1"/>
  <c r="R380" i="15"/>
  <c r="P380" i="15"/>
  <c r="R378" i="12"/>
  <c r="Q378" i="12"/>
  <c r="P378" i="12"/>
  <c r="K381" i="11"/>
  <c r="P380" i="11"/>
  <c r="L380" i="11"/>
  <c r="R379" i="11"/>
  <c r="S379" i="11"/>
  <c r="Q379" i="11"/>
  <c r="T381" i="15"/>
  <c r="S381" i="15"/>
  <c r="V381" i="15"/>
  <c r="O381" i="15"/>
  <c r="U381" i="15"/>
  <c r="N382" i="15"/>
  <c r="O379" i="11"/>
  <c r="M379" i="11"/>
  <c r="N379" i="11"/>
  <c r="V379" i="12"/>
  <c r="T379" i="12"/>
  <c r="S379" i="12"/>
  <c r="U379" i="12"/>
  <c r="O379" i="12"/>
  <c r="N380" i="12"/>
  <c r="Q381" i="15" l="1"/>
  <c r="R381" i="15"/>
  <c r="P381" i="15"/>
  <c r="R380" i="11"/>
  <c r="S380" i="11"/>
  <c r="Q380" i="11"/>
  <c r="S380" i="12"/>
  <c r="V380" i="12"/>
  <c r="T380" i="12"/>
  <c r="U380" i="12"/>
  <c r="O380" i="12"/>
  <c r="N381" i="12"/>
  <c r="P381" i="11"/>
  <c r="K382" i="11"/>
  <c r="L381" i="11"/>
  <c r="R379" i="12"/>
  <c r="Q379" i="12"/>
  <c r="P379" i="12"/>
  <c r="S382" i="15"/>
  <c r="V382" i="15"/>
  <c r="T382" i="15"/>
  <c r="O382" i="15"/>
  <c r="U382" i="15"/>
  <c r="N383" i="15"/>
  <c r="M380" i="11"/>
  <c r="O380" i="11"/>
  <c r="N380" i="11"/>
  <c r="T383" i="15" l="1"/>
  <c r="S383" i="15"/>
  <c r="V383" i="15"/>
  <c r="O383" i="15"/>
  <c r="U383" i="15"/>
  <c r="N384" i="15"/>
  <c r="U381" i="12"/>
  <c r="T381" i="12"/>
  <c r="S381" i="12"/>
  <c r="O381" i="12"/>
  <c r="V381" i="12"/>
  <c r="N382" i="12"/>
  <c r="N381" i="11"/>
  <c r="O381" i="11"/>
  <c r="M381" i="11"/>
  <c r="Q380" i="12"/>
  <c r="P380" i="12"/>
  <c r="R380" i="12"/>
  <c r="L382" i="11"/>
  <c r="K383" i="11"/>
  <c r="P382" i="11"/>
  <c r="R382" i="15"/>
  <c r="P382" i="15"/>
  <c r="Q382" i="15"/>
  <c r="S381" i="11"/>
  <c r="Q381" i="11"/>
  <c r="R381" i="11"/>
  <c r="V382" i="12" l="1"/>
  <c r="T382" i="12"/>
  <c r="S382" i="12"/>
  <c r="U382" i="12"/>
  <c r="O382" i="12"/>
  <c r="N383" i="12"/>
  <c r="R383" i="15"/>
  <c r="P383" i="15"/>
  <c r="Q383" i="15"/>
  <c r="M382" i="11"/>
  <c r="O382" i="11"/>
  <c r="N382" i="11"/>
  <c r="K384" i="11"/>
  <c r="L383" i="11"/>
  <c r="P383" i="11"/>
  <c r="V384" i="15"/>
  <c r="S384" i="15"/>
  <c r="T384" i="15"/>
  <c r="U384" i="15"/>
  <c r="N385" i="15"/>
  <c r="O384" i="15"/>
  <c r="P381" i="12"/>
  <c r="Q381" i="12"/>
  <c r="R381" i="12"/>
  <c r="Q382" i="11"/>
  <c r="S382" i="11"/>
  <c r="R382" i="11"/>
  <c r="S385" i="15" l="1"/>
  <c r="O385" i="15"/>
  <c r="V385" i="15"/>
  <c r="T385" i="15"/>
  <c r="U385" i="15"/>
  <c r="N386" i="15"/>
  <c r="K385" i="11"/>
  <c r="P384" i="11"/>
  <c r="L384" i="11"/>
  <c r="Q383" i="11"/>
  <c r="R383" i="11"/>
  <c r="S383" i="11"/>
  <c r="N383" i="11"/>
  <c r="M383" i="11"/>
  <c r="O383" i="11"/>
  <c r="S383" i="12"/>
  <c r="V383" i="12"/>
  <c r="O383" i="12"/>
  <c r="T383" i="12"/>
  <c r="U383" i="12"/>
  <c r="N384" i="12"/>
  <c r="Q384" i="15"/>
  <c r="R384" i="15"/>
  <c r="P384" i="15"/>
  <c r="R382" i="12"/>
  <c r="Q382" i="12"/>
  <c r="P382" i="12"/>
  <c r="V384" i="12" l="1"/>
  <c r="S384" i="12"/>
  <c r="O384" i="12"/>
  <c r="T384" i="12"/>
  <c r="U384" i="12"/>
  <c r="N385" i="12"/>
  <c r="S384" i="11"/>
  <c r="R384" i="11"/>
  <c r="Q384" i="11"/>
  <c r="K386" i="11"/>
  <c r="P385" i="11"/>
  <c r="L385" i="11"/>
  <c r="U386" i="15"/>
  <c r="V386" i="15"/>
  <c r="S386" i="15"/>
  <c r="T386" i="15"/>
  <c r="N387" i="15"/>
  <c r="O386" i="15"/>
  <c r="P385" i="15"/>
  <c r="Q385" i="15"/>
  <c r="R385" i="15"/>
  <c r="Q383" i="12"/>
  <c r="R383" i="12"/>
  <c r="P383" i="12"/>
  <c r="O384" i="11"/>
  <c r="M384" i="11"/>
  <c r="N384" i="11"/>
  <c r="N385" i="11" l="1"/>
  <c r="O385" i="11"/>
  <c r="M385" i="11"/>
  <c r="R384" i="12"/>
  <c r="P384" i="12"/>
  <c r="Q384" i="12"/>
  <c r="R385" i="11"/>
  <c r="S385" i="11"/>
  <c r="Q385" i="11"/>
  <c r="P386" i="11"/>
  <c r="L386" i="11"/>
  <c r="K387" i="11"/>
  <c r="T385" i="12"/>
  <c r="U385" i="12"/>
  <c r="V385" i="12"/>
  <c r="S385" i="12"/>
  <c r="N386" i="12"/>
  <c r="O385" i="12"/>
  <c r="R386" i="15"/>
  <c r="Q386" i="15"/>
  <c r="P386" i="15"/>
  <c r="T387" i="15"/>
  <c r="S387" i="15"/>
  <c r="U387" i="15"/>
  <c r="V387" i="15"/>
  <c r="O387" i="15"/>
  <c r="N388" i="15"/>
  <c r="K388" i="11" l="1"/>
  <c r="L387" i="11"/>
  <c r="P387" i="11"/>
  <c r="U388" i="15"/>
  <c r="S388" i="15"/>
  <c r="V388" i="15"/>
  <c r="T388" i="15"/>
  <c r="O388" i="15"/>
  <c r="N389" i="15"/>
  <c r="O386" i="11"/>
  <c r="N386" i="11"/>
  <c r="M386" i="11"/>
  <c r="Q387" i="15"/>
  <c r="R387" i="15"/>
  <c r="P387" i="15"/>
  <c r="P385" i="12"/>
  <c r="R385" i="12"/>
  <c r="Q385" i="12"/>
  <c r="R386" i="11"/>
  <c r="S386" i="11"/>
  <c r="Q386" i="11"/>
  <c r="T386" i="12"/>
  <c r="S386" i="12"/>
  <c r="U386" i="12"/>
  <c r="V386" i="12"/>
  <c r="O386" i="12"/>
  <c r="N387" i="12"/>
  <c r="R388" i="15" l="1"/>
  <c r="Q388" i="15"/>
  <c r="P388" i="15"/>
  <c r="U387" i="12"/>
  <c r="S387" i="12"/>
  <c r="T387" i="12"/>
  <c r="V387" i="12"/>
  <c r="O387" i="12"/>
  <c r="N388" i="12"/>
  <c r="S387" i="11"/>
  <c r="R387" i="11"/>
  <c r="Q387" i="11"/>
  <c r="P386" i="12"/>
  <c r="R386" i="12"/>
  <c r="Q386" i="12"/>
  <c r="N387" i="11"/>
  <c r="M387" i="11"/>
  <c r="O387" i="11"/>
  <c r="T389" i="15"/>
  <c r="S389" i="15"/>
  <c r="U389" i="15"/>
  <c r="V389" i="15"/>
  <c r="N390" i="15"/>
  <c r="O389" i="15"/>
  <c r="P388" i="11"/>
  <c r="L388" i="11"/>
  <c r="R387" i="12" l="1"/>
  <c r="Q387" i="12"/>
  <c r="P387" i="12"/>
  <c r="U390" i="15"/>
  <c r="V390" i="15"/>
  <c r="T390" i="15"/>
  <c r="S390" i="15"/>
  <c r="N391" i="15"/>
  <c r="O390" i="15"/>
  <c r="O388" i="11"/>
  <c r="M388" i="11"/>
  <c r="N388" i="11"/>
  <c r="Q389" i="15"/>
  <c r="P389" i="15"/>
  <c r="R389" i="15"/>
  <c r="R388" i="11"/>
  <c r="Q388" i="11"/>
  <c r="S388" i="11"/>
  <c r="U388" i="12"/>
  <c r="V388" i="12"/>
  <c r="T388" i="12"/>
  <c r="S388" i="12"/>
  <c r="N389" i="12"/>
  <c r="O388" i="12"/>
  <c r="T391" i="15" l="1"/>
  <c r="S391" i="15"/>
  <c r="U391" i="15"/>
  <c r="V391" i="15"/>
  <c r="O391" i="15"/>
  <c r="N392" i="15"/>
  <c r="R388" i="12"/>
  <c r="P388" i="12"/>
  <c r="Q388" i="12"/>
  <c r="U389" i="12"/>
  <c r="T389" i="12"/>
  <c r="S389" i="12"/>
  <c r="V389" i="12"/>
  <c r="O389" i="12"/>
  <c r="N390" i="12"/>
  <c r="R390" i="15"/>
  <c r="Q390" i="15"/>
  <c r="P390" i="15"/>
  <c r="P389" i="12" l="1"/>
  <c r="R389" i="12"/>
  <c r="Q389" i="12"/>
  <c r="S390" i="12"/>
  <c r="V390" i="12"/>
  <c r="T390" i="12"/>
  <c r="U390" i="12"/>
  <c r="O390" i="12"/>
  <c r="N391" i="12"/>
  <c r="V392" i="15"/>
  <c r="U392" i="15"/>
  <c r="T392" i="15"/>
  <c r="S392" i="15"/>
  <c r="O392" i="15"/>
  <c r="N393" i="15"/>
  <c r="Q391" i="15"/>
  <c r="P391" i="15"/>
  <c r="R391" i="15"/>
  <c r="P390" i="12" l="1"/>
  <c r="Q390" i="12"/>
  <c r="R390" i="12"/>
  <c r="V393" i="15"/>
  <c r="S393" i="15"/>
  <c r="U393" i="15"/>
  <c r="T393" i="15"/>
  <c r="O393" i="15"/>
  <c r="N394" i="15"/>
  <c r="Q392" i="15"/>
  <c r="P392" i="15"/>
  <c r="R392" i="15"/>
  <c r="U391" i="12"/>
  <c r="S391" i="12"/>
  <c r="V391" i="12"/>
  <c r="T391" i="12"/>
  <c r="O391" i="12"/>
  <c r="N392" i="12"/>
  <c r="Q393" i="15" l="1"/>
  <c r="R393" i="15"/>
  <c r="P393" i="15"/>
  <c r="Q391" i="12"/>
  <c r="P391" i="12"/>
  <c r="R391" i="12"/>
  <c r="U392" i="12"/>
  <c r="T392" i="12"/>
  <c r="S392" i="12"/>
  <c r="V392" i="12"/>
  <c r="O392" i="12"/>
  <c r="N393" i="12"/>
  <c r="S394" i="15"/>
  <c r="U394" i="15"/>
  <c r="T394" i="15"/>
  <c r="V394" i="15"/>
  <c r="O394" i="15"/>
  <c r="N395" i="15"/>
  <c r="T393" i="12" l="1"/>
  <c r="V393" i="12"/>
  <c r="S393" i="12"/>
  <c r="U393" i="12"/>
  <c r="O393" i="12"/>
  <c r="N394" i="12"/>
  <c r="P392" i="12"/>
  <c r="R392" i="12"/>
  <c r="Q392" i="12"/>
  <c r="V395" i="15"/>
  <c r="S395" i="15"/>
  <c r="T395" i="15"/>
  <c r="U395" i="15"/>
  <c r="O395" i="15"/>
  <c r="N396" i="15"/>
  <c r="P394" i="15"/>
  <c r="Q394" i="15"/>
  <c r="R394" i="15"/>
  <c r="R395" i="15" l="1"/>
  <c r="P395" i="15"/>
  <c r="Q395" i="15"/>
  <c r="V396" i="15"/>
  <c r="S396" i="15"/>
  <c r="T396" i="15"/>
  <c r="U396" i="15"/>
  <c r="O396" i="15"/>
  <c r="N397" i="15"/>
  <c r="V394" i="12"/>
  <c r="S394" i="12"/>
  <c r="T394" i="12"/>
  <c r="U394" i="12"/>
  <c r="O394" i="12"/>
  <c r="N395" i="12"/>
  <c r="R393" i="12"/>
  <c r="Q393" i="12"/>
  <c r="P393" i="12"/>
  <c r="P396" i="15" l="1"/>
  <c r="R396" i="15"/>
  <c r="Q396" i="15"/>
  <c r="T395" i="12"/>
  <c r="S395" i="12"/>
  <c r="V395" i="12"/>
  <c r="U395" i="12"/>
  <c r="O395" i="12"/>
  <c r="N396" i="12"/>
  <c r="Q394" i="12"/>
  <c r="P394" i="12"/>
  <c r="R394" i="12"/>
  <c r="V397" i="15"/>
  <c r="U397" i="15"/>
  <c r="T397" i="15"/>
  <c r="S397" i="15"/>
  <c r="N398" i="15"/>
  <c r="O397" i="15"/>
  <c r="P395" i="12" l="1"/>
  <c r="R395" i="12"/>
  <c r="Q395" i="12"/>
  <c r="U398" i="15"/>
  <c r="V398" i="15"/>
  <c r="S398" i="15"/>
  <c r="T398" i="15"/>
  <c r="N399" i="15"/>
  <c r="O398" i="15"/>
  <c r="Q397" i="15"/>
  <c r="P397" i="15"/>
  <c r="R397" i="15"/>
  <c r="T396" i="12"/>
  <c r="S396" i="12"/>
  <c r="V396" i="12"/>
  <c r="U396" i="12"/>
  <c r="O396" i="12"/>
  <c r="N397" i="12"/>
  <c r="U399" i="15" l="1"/>
  <c r="V399" i="15"/>
  <c r="S399" i="15"/>
  <c r="T399" i="15"/>
  <c r="O399" i="15"/>
  <c r="N400" i="15"/>
  <c r="P396" i="12"/>
  <c r="R396" i="12"/>
  <c r="Q396" i="12"/>
  <c r="V397" i="12"/>
  <c r="T397" i="12"/>
  <c r="U397" i="12"/>
  <c r="S397" i="12"/>
  <c r="N398" i="12"/>
  <c r="O397" i="12"/>
  <c r="P398" i="15"/>
  <c r="Q398" i="15"/>
  <c r="R398" i="15"/>
  <c r="S398" i="12" l="1"/>
  <c r="U398" i="12"/>
  <c r="V398" i="12"/>
  <c r="T398" i="12"/>
  <c r="O398" i="12"/>
  <c r="N399" i="12"/>
  <c r="V400" i="15"/>
  <c r="T400" i="15"/>
  <c r="U400" i="15"/>
  <c r="S400" i="15"/>
  <c r="O400" i="15"/>
  <c r="N401" i="15"/>
  <c r="Q397" i="12"/>
  <c r="P397" i="12"/>
  <c r="R397" i="12"/>
  <c r="R399" i="15"/>
  <c r="P399" i="15"/>
  <c r="Q399" i="15"/>
  <c r="T401" i="15" l="1"/>
  <c r="S401" i="15"/>
  <c r="V401" i="15"/>
  <c r="U401" i="15"/>
  <c r="N402" i="15"/>
  <c r="O401" i="15"/>
  <c r="R400" i="15"/>
  <c r="Q400" i="15"/>
  <c r="P400" i="15"/>
  <c r="U399" i="12"/>
  <c r="T399" i="12"/>
  <c r="S399" i="12"/>
  <c r="V399" i="12"/>
  <c r="O399" i="12"/>
  <c r="N400" i="12"/>
  <c r="P398" i="12"/>
  <c r="Q398" i="12"/>
  <c r="R398" i="12"/>
  <c r="Q401" i="15" l="1"/>
  <c r="R401" i="15"/>
  <c r="P401" i="15"/>
  <c r="R399" i="12"/>
  <c r="P399" i="12"/>
  <c r="Q399" i="12"/>
  <c r="S400" i="12"/>
  <c r="T400" i="12"/>
  <c r="V400" i="12"/>
  <c r="U400" i="12"/>
  <c r="N401" i="12"/>
  <c r="O400" i="12"/>
  <c r="U402" i="15"/>
  <c r="S402" i="15"/>
  <c r="V402" i="15"/>
  <c r="T402" i="15"/>
  <c r="O402" i="15"/>
  <c r="N403" i="15"/>
  <c r="P400" i="12" l="1"/>
  <c r="Q400" i="12"/>
  <c r="R400" i="12"/>
  <c r="T401" i="12"/>
  <c r="S401" i="12"/>
  <c r="V401" i="12"/>
  <c r="U401" i="12"/>
  <c r="N402" i="12"/>
  <c r="O401" i="12"/>
  <c r="T403" i="15"/>
  <c r="V403" i="15"/>
  <c r="U403" i="15"/>
  <c r="S403" i="15"/>
  <c r="O403" i="15"/>
  <c r="N404" i="15"/>
  <c r="P402" i="15"/>
  <c r="Q402" i="15"/>
  <c r="R402" i="15"/>
  <c r="U402" i="12" l="1"/>
  <c r="T402" i="12"/>
  <c r="S402" i="12"/>
  <c r="V402" i="12"/>
  <c r="O402" i="12"/>
  <c r="N403" i="12"/>
  <c r="V404" i="15"/>
  <c r="T404" i="15"/>
  <c r="S404" i="15"/>
  <c r="U404" i="15"/>
  <c r="O404" i="15"/>
  <c r="N405" i="15"/>
  <c r="P403" i="15"/>
  <c r="R403" i="15"/>
  <c r="Q403" i="15"/>
  <c r="R401" i="12"/>
  <c r="P401" i="12"/>
  <c r="Q401" i="12"/>
  <c r="U405" i="15" l="1"/>
  <c r="S405" i="15"/>
  <c r="T405" i="15"/>
  <c r="V405" i="15"/>
  <c r="O405" i="15"/>
  <c r="N406" i="15"/>
  <c r="P404" i="15"/>
  <c r="Q404" i="15"/>
  <c r="R404" i="15"/>
  <c r="U403" i="12"/>
  <c r="S403" i="12"/>
  <c r="V403" i="12"/>
  <c r="T403" i="12"/>
  <c r="O403" i="12"/>
  <c r="N404" i="12"/>
  <c r="Q402" i="12"/>
  <c r="R402" i="12"/>
  <c r="P402" i="12"/>
  <c r="R403" i="12" l="1"/>
  <c r="Q403" i="12"/>
  <c r="P403" i="12"/>
  <c r="U404" i="12"/>
  <c r="V404" i="12"/>
  <c r="S404" i="12"/>
  <c r="T404" i="12"/>
  <c r="N405" i="12"/>
  <c r="O404" i="12"/>
  <c r="T406" i="15"/>
  <c r="U406" i="15"/>
  <c r="S406" i="15"/>
  <c r="V406" i="15"/>
  <c r="O406" i="15"/>
  <c r="N407" i="15"/>
  <c r="P405" i="15"/>
  <c r="R405" i="15"/>
  <c r="Q405" i="15"/>
  <c r="T405" i="12" l="1"/>
  <c r="S405" i="12"/>
  <c r="U405" i="12"/>
  <c r="V405" i="12"/>
  <c r="O405" i="12"/>
  <c r="N406" i="12"/>
  <c r="V407" i="15"/>
  <c r="S407" i="15"/>
  <c r="T407" i="15"/>
  <c r="U407" i="15"/>
  <c r="O407" i="15"/>
  <c r="N408" i="15"/>
  <c r="Q406" i="15"/>
  <c r="R406" i="15"/>
  <c r="P406" i="15"/>
  <c r="R404" i="12"/>
  <c r="P404" i="12"/>
  <c r="Q404" i="12"/>
  <c r="U408" i="15" l="1"/>
  <c r="T408" i="15"/>
  <c r="S408" i="15"/>
  <c r="V408" i="15"/>
  <c r="O408" i="15"/>
  <c r="N409" i="15"/>
  <c r="Q407" i="15"/>
  <c r="P407" i="15"/>
  <c r="R407" i="15"/>
  <c r="V406" i="12"/>
  <c r="T406" i="12"/>
  <c r="S406" i="12"/>
  <c r="U406" i="12"/>
  <c r="O406" i="12"/>
  <c r="N407" i="12"/>
  <c r="P405" i="12"/>
  <c r="Q405" i="12"/>
  <c r="R405" i="12"/>
  <c r="R406" i="12" l="1"/>
  <c r="P406" i="12"/>
  <c r="Q406" i="12"/>
  <c r="U407" i="12"/>
  <c r="T407" i="12"/>
  <c r="S407" i="12"/>
  <c r="V407" i="12"/>
  <c r="O407" i="12"/>
  <c r="N408" i="12"/>
  <c r="S409" i="15"/>
  <c r="T409" i="15"/>
  <c r="U409" i="15"/>
  <c r="V409" i="15"/>
  <c r="O409" i="15"/>
  <c r="N410" i="15"/>
  <c r="R408" i="15"/>
  <c r="Q408" i="15"/>
  <c r="P408" i="15"/>
  <c r="Q407" i="12" l="1"/>
  <c r="R407" i="12"/>
  <c r="P407" i="12"/>
  <c r="U410" i="15"/>
  <c r="T410" i="15"/>
  <c r="S410" i="15"/>
  <c r="V410" i="15"/>
  <c r="N411" i="15"/>
  <c r="O410" i="15"/>
  <c r="R409" i="15"/>
  <c r="P409" i="15"/>
  <c r="Q409" i="15"/>
  <c r="V408" i="12"/>
  <c r="T408" i="12"/>
  <c r="S408" i="12"/>
  <c r="U408" i="12"/>
  <c r="O408" i="12"/>
  <c r="N409" i="12"/>
  <c r="S411" i="15" l="1"/>
  <c r="T411" i="15"/>
  <c r="U411" i="15"/>
  <c r="V411" i="15"/>
  <c r="O411" i="15"/>
  <c r="N412" i="15"/>
  <c r="R408" i="12"/>
  <c r="P408" i="12"/>
  <c r="Q408" i="12"/>
  <c r="U409" i="12"/>
  <c r="S409" i="12"/>
  <c r="T409" i="12"/>
  <c r="V409" i="12"/>
  <c r="N410" i="12"/>
  <c r="O409" i="12"/>
  <c r="Q410" i="15"/>
  <c r="R410" i="15"/>
  <c r="P410" i="15"/>
  <c r="T410" i="12" l="1"/>
  <c r="U410" i="12"/>
  <c r="V410" i="12"/>
  <c r="S410" i="12"/>
  <c r="O410" i="12"/>
  <c r="N411" i="12"/>
  <c r="P409" i="12"/>
  <c r="Q409" i="12"/>
  <c r="R409" i="12"/>
  <c r="T412" i="15"/>
  <c r="V412" i="15"/>
  <c r="S412" i="15"/>
  <c r="U412" i="15"/>
  <c r="O412" i="15"/>
  <c r="N413" i="15"/>
  <c r="R411" i="15"/>
  <c r="P411" i="15"/>
  <c r="Q411" i="15"/>
  <c r="P412" i="15" l="1"/>
  <c r="R412" i="15"/>
  <c r="Q412" i="15"/>
  <c r="V413" i="15"/>
  <c r="S413" i="15"/>
  <c r="T413" i="15"/>
  <c r="U413" i="15"/>
  <c r="N414" i="15"/>
  <c r="O413" i="15"/>
  <c r="U411" i="12"/>
  <c r="S411" i="12"/>
  <c r="V411" i="12"/>
  <c r="T411" i="12"/>
  <c r="O411" i="12"/>
  <c r="N412" i="12"/>
  <c r="Q410" i="12"/>
  <c r="R410" i="12"/>
  <c r="P410" i="12"/>
  <c r="S412" i="12" l="1"/>
  <c r="U412" i="12"/>
  <c r="V412" i="12"/>
  <c r="T412" i="12"/>
  <c r="O412" i="12"/>
  <c r="N413" i="12"/>
  <c r="P411" i="12"/>
  <c r="Q411" i="12"/>
  <c r="R411" i="12"/>
  <c r="S414" i="15"/>
  <c r="U414" i="15"/>
  <c r="V414" i="15"/>
  <c r="T414" i="15"/>
  <c r="N415" i="15"/>
  <c r="O414" i="15"/>
  <c r="R413" i="15"/>
  <c r="P413" i="15"/>
  <c r="Q413" i="15"/>
  <c r="T415" i="15" l="1"/>
  <c r="S415" i="15"/>
  <c r="U415" i="15"/>
  <c r="V415" i="15"/>
  <c r="O415" i="15"/>
  <c r="N416" i="15"/>
  <c r="P414" i="15"/>
  <c r="Q414" i="15"/>
  <c r="R414" i="15"/>
  <c r="V413" i="12"/>
  <c r="T413" i="12"/>
  <c r="U413" i="12"/>
  <c r="S413" i="12"/>
  <c r="N414" i="12"/>
  <c r="O413" i="12"/>
  <c r="Q412" i="12"/>
  <c r="R412" i="12"/>
  <c r="P412" i="12"/>
  <c r="U414" i="12" l="1"/>
  <c r="V414" i="12"/>
  <c r="T414" i="12"/>
  <c r="S414" i="12"/>
  <c r="O414" i="12"/>
  <c r="N415" i="12"/>
  <c r="P413" i="12"/>
  <c r="Q413" i="12"/>
  <c r="R413" i="12"/>
  <c r="T416" i="15"/>
  <c r="S416" i="15"/>
  <c r="V416" i="15"/>
  <c r="U416" i="15"/>
  <c r="O416" i="15"/>
  <c r="N417" i="15"/>
  <c r="Q415" i="15"/>
  <c r="R415" i="15"/>
  <c r="P415" i="15"/>
  <c r="P416" i="15" l="1"/>
  <c r="R416" i="15"/>
  <c r="Q416" i="15"/>
  <c r="U417" i="15"/>
  <c r="S417" i="15"/>
  <c r="V417" i="15"/>
  <c r="T417" i="15"/>
  <c r="O417" i="15"/>
  <c r="N418" i="15"/>
  <c r="U415" i="12"/>
  <c r="V415" i="12"/>
  <c r="S415" i="12"/>
  <c r="T415" i="12"/>
  <c r="O415" i="12"/>
  <c r="N416" i="12"/>
  <c r="R414" i="12"/>
  <c r="P414" i="12"/>
  <c r="Q414" i="12"/>
  <c r="R417" i="15" l="1"/>
  <c r="P417" i="15"/>
  <c r="Q417" i="15"/>
  <c r="S416" i="12"/>
  <c r="U416" i="12"/>
  <c r="V416" i="12"/>
  <c r="T416" i="12"/>
  <c r="O416" i="12"/>
  <c r="N417" i="12"/>
  <c r="Q415" i="12"/>
  <c r="R415" i="12"/>
  <c r="P415" i="12"/>
  <c r="S418" i="15"/>
  <c r="V418" i="15"/>
  <c r="T418" i="15"/>
  <c r="U418" i="15"/>
  <c r="O418" i="15"/>
  <c r="N419" i="15"/>
  <c r="Q416" i="12" l="1"/>
  <c r="P416" i="12"/>
  <c r="R416" i="12"/>
  <c r="Q418" i="15"/>
  <c r="R418" i="15"/>
  <c r="P418" i="15"/>
  <c r="S419" i="15"/>
  <c r="U419" i="15"/>
  <c r="T419" i="15"/>
  <c r="V419" i="15"/>
  <c r="N420" i="15"/>
  <c r="O419" i="15"/>
  <c r="T417" i="12"/>
  <c r="S417" i="12"/>
  <c r="V417" i="12"/>
  <c r="U417" i="12"/>
  <c r="N418" i="12"/>
  <c r="O417" i="12"/>
  <c r="P419" i="15" l="1"/>
  <c r="Q419" i="15"/>
  <c r="R419" i="15"/>
  <c r="T420" i="15"/>
  <c r="S420" i="15"/>
  <c r="V420" i="15"/>
  <c r="U420" i="15"/>
  <c r="O420" i="15"/>
  <c r="N421" i="15"/>
  <c r="Q417" i="12"/>
  <c r="R417" i="12"/>
  <c r="P417" i="12"/>
  <c r="T418" i="12"/>
  <c r="S418" i="12"/>
  <c r="V418" i="12"/>
  <c r="U418" i="12"/>
  <c r="O418" i="12"/>
  <c r="N419" i="12"/>
  <c r="P420" i="15" l="1"/>
  <c r="R420" i="15"/>
  <c r="Q420" i="15"/>
  <c r="P418" i="12"/>
  <c r="R418" i="12"/>
  <c r="Q418" i="12"/>
  <c r="S419" i="12"/>
  <c r="U419" i="12"/>
  <c r="T419" i="12"/>
  <c r="V419" i="12"/>
  <c r="O419" i="12"/>
  <c r="N420" i="12"/>
  <c r="V421" i="15"/>
  <c r="T421" i="15"/>
  <c r="U421" i="15"/>
  <c r="S421" i="15"/>
  <c r="N422" i="15"/>
  <c r="O421" i="15"/>
  <c r="V420" i="12" l="1"/>
  <c r="U420" i="12"/>
  <c r="T420" i="12"/>
  <c r="S420" i="12"/>
  <c r="O420" i="12"/>
  <c r="N421" i="12"/>
  <c r="Q419" i="12"/>
  <c r="P419" i="12"/>
  <c r="R419" i="12"/>
  <c r="P421" i="15"/>
  <c r="R421" i="15"/>
  <c r="Q421" i="15"/>
  <c r="V422" i="15"/>
  <c r="S422" i="15"/>
  <c r="T422" i="15"/>
  <c r="U422" i="15"/>
  <c r="O422" i="15"/>
  <c r="N423" i="15"/>
  <c r="Q422" i="15" l="1"/>
  <c r="R422" i="15"/>
  <c r="P422" i="15"/>
  <c r="S423" i="15"/>
  <c r="V423" i="15"/>
  <c r="T423" i="15"/>
  <c r="U423" i="15"/>
  <c r="N424" i="15"/>
  <c r="O423" i="15"/>
  <c r="T421" i="12"/>
  <c r="S421" i="12"/>
  <c r="V421" i="12"/>
  <c r="U421" i="12"/>
  <c r="N422" i="12"/>
  <c r="O421" i="12"/>
  <c r="P420" i="12"/>
  <c r="R420" i="12"/>
  <c r="Q420" i="12"/>
  <c r="S424" i="15" l="1"/>
  <c r="V424" i="15"/>
  <c r="U424" i="15"/>
  <c r="T424" i="15"/>
  <c r="O424" i="15"/>
  <c r="N425" i="15"/>
  <c r="P421" i="12"/>
  <c r="Q421" i="12"/>
  <c r="R421" i="12"/>
  <c r="S422" i="12"/>
  <c r="V422" i="12"/>
  <c r="T422" i="12"/>
  <c r="U422" i="12"/>
  <c r="O422" i="12"/>
  <c r="N423" i="12"/>
  <c r="R423" i="15"/>
  <c r="Q423" i="15"/>
  <c r="P423" i="15"/>
  <c r="P424" i="15" l="1"/>
  <c r="R424" i="15"/>
  <c r="Q424" i="15"/>
  <c r="U423" i="12"/>
  <c r="V423" i="12"/>
  <c r="S423" i="12"/>
  <c r="T423" i="12"/>
  <c r="O423" i="12"/>
  <c r="N424" i="12"/>
  <c r="S425" i="15"/>
  <c r="T425" i="15"/>
  <c r="V425" i="15"/>
  <c r="U425" i="15"/>
  <c r="N426" i="15"/>
  <c r="O425" i="15"/>
  <c r="Q422" i="12"/>
  <c r="P422" i="12"/>
  <c r="R422" i="12"/>
  <c r="P423" i="12" l="1"/>
  <c r="Q423" i="12"/>
  <c r="R423" i="12"/>
  <c r="S426" i="15"/>
  <c r="T426" i="15"/>
  <c r="V426" i="15"/>
  <c r="U426" i="15"/>
  <c r="O426" i="15"/>
  <c r="N427" i="15"/>
  <c r="R425" i="15"/>
  <c r="P425" i="15"/>
  <c r="Q425" i="15"/>
  <c r="T424" i="12"/>
  <c r="V424" i="12"/>
  <c r="S424" i="12"/>
  <c r="U424" i="12"/>
  <c r="O424" i="12"/>
  <c r="N425" i="12"/>
  <c r="P426" i="15" l="1"/>
  <c r="R426" i="15"/>
  <c r="Q426" i="15"/>
  <c r="R424" i="12"/>
  <c r="Q424" i="12"/>
  <c r="P424" i="12"/>
  <c r="V425" i="12"/>
  <c r="S425" i="12"/>
  <c r="U425" i="12"/>
  <c r="T425" i="12"/>
  <c r="N426" i="12"/>
  <c r="O425" i="12"/>
  <c r="V427" i="15"/>
  <c r="T427" i="15"/>
  <c r="U427" i="15"/>
  <c r="S427" i="15"/>
  <c r="O427" i="15"/>
  <c r="N428" i="15"/>
  <c r="R425" i="12" l="1"/>
  <c r="Q425" i="12"/>
  <c r="P425" i="12"/>
  <c r="V428" i="15"/>
  <c r="T428" i="15"/>
  <c r="U428" i="15"/>
  <c r="S428" i="15"/>
  <c r="O428" i="15"/>
  <c r="N429" i="15"/>
  <c r="S426" i="12"/>
  <c r="V426" i="12"/>
  <c r="U426" i="12"/>
  <c r="T426" i="12"/>
  <c r="O426" i="12"/>
  <c r="N427" i="12"/>
  <c r="P427" i="15"/>
  <c r="Q427" i="15"/>
  <c r="R427" i="15"/>
  <c r="P428" i="15" l="1"/>
  <c r="R428" i="15"/>
  <c r="Q428" i="15"/>
  <c r="R426" i="12"/>
  <c r="Q426" i="12"/>
  <c r="P426" i="12"/>
  <c r="U427" i="12"/>
  <c r="S427" i="12"/>
  <c r="V427" i="12"/>
  <c r="T427" i="12"/>
  <c r="O427" i="12"/>
  <c r="N428" i="12"/>
  <c r="U429" i="15"/>
  <c r="S429" i="15"/>
  <c r="V429" i="15"/>
  <c r="T429" i="15"/>
  <c r="N430" i="15"/>
  <c r="O429" i="15"/>
  <c r="T428" i="12" l="1"/>
  <c r="U428" i="12"/>
  <c r="V428" i="12"/>
  <c r="S428" i="12"/>
  <c r="O428" i="12"/>
  <c r="N429" i="12"/>
  <c r="P427" i="12"/>
  <c r="R427" i="12"/>
  <c r="Q427" i="12"/>
  <c r="Q429" i="15"/>
  <c r="P429" i="15"/>
  <c r="R429" i="15"/>
  <c r="T430" i="15"/>
  <c r="V430" i="15"/>
  <c r="S430" i="15"/>
  <c r="U430" i="15"/>
  <c r="O430" i="15"/>
  <c r="N431" i="15"/>
  <c r="U431" i="15" l="1"/>
  <c r="S431" i="15"/>
  <c r="V431" i="15"/>
  <c r="T431" i="15"/>
  <c r="O431" i="15"/>
  <c r="N432" i="15"/>
  <c r="R430" i="15"/>
  <c r="P430" i="15"/>
  <c r="Q430" i="15"/>
  <c r="T429" i="12"/>
  <c r="U429" i="12"/>
  <c r="S429" i="12"/>
  <c r="V429" i="12"/>
  <c r="N430" i="12"/>
  <c r="O429" i="12"/>
  <c r="P428" i="12"/>
  <c r="Q428" i="12"/>
  <c r="R428" i="12"/>
  <c r="V430" i="12" l="1"/>
  <c r="T430" i="12"/>
  <c r="U430" i="12"/>
  <c r="S430" i="12"/>
  <c r="O430" i="12"/>
  <c r="N431" i="12"/>
  <c r="Q429" i="12"/>
  <c r="P429" i="12"/>
  <c r="R429" i="12"/>
  <c r="T432" i="15"/>
  <c r="U432" i="15"/>
  <c r="V432" i="15"/>
  <c r="S432" i="15"/>
  <c r="O432" i="15"/>
  <c r="N433" i="15"/>
  <c r="R431" i="15"/>
  <c r="P431" i="15"/>
  <c r="Q431" i="15"/>
  <c r="R432" i="15" l="1"/>
  <c r="Q432" i="15"/>
  <c r="P432" i="15"/>
  <c r="T433" i="15"/>
  <c r="V433" i="15"/>
  <c r="S433" i="15"/>
  <c r="U433" i="15"/>
  <c r="N434" i="15"/>
  <c r="O433" i="15"/>
  <c r="U431" i="12"/>
  <c r="S431" i="12"/>
  <c r="T431" i="12"/>
  <c r="V431" i="12"/>
  <c r="O431" i="12"/>
  <c r="N432" i="12"/>
  <c r="R430" i="12"/>
  <c r="Q430" i="12"/>
  <c r="P430" i="12"/>
  <c r="U434" i="15" l="1"/>
  <c r="T434" i="15"/>
  <c r="V434" i="15"/>
  <c r="S434" i="15"/>
  <c r="O434" i="15"/>
  <c r="N435" i="15"/>
  <c r="P431" i="12"/>
  <c r="R431" i="12"/>
  <c r="Q431" i="12"/>
  <c r="T432" i="12"/>
  <c r="U432" i="12"/>
  <c r="S432" i="12"/>
  <c r="V432" i="12"/>
  <c r="N433" i="12"/>
  <c r="O432" i="12"/>
  <c r="Q433" i="15"/>
  <c r="R433" i="15"/>
  <c r="P433" i="15"/>
  <c r="P432" i="12" l="1"/>
  <c r="Q432" i="12"/>
  <c r="R432" i="12"/>
  <c r="V435" i="15"/>
  <c r="S435" i="15"/>
  <c r="U435" i="15"/>
  <c r="T435" i="15"/>
  <c r="N436" i="15"/>
  <c r="O435" i="15"/>
  <c r="U433" i="12"/>
  <c r="V433" i="12"/>
  <c r="S433" i="12"/>
  <c r="T433" i="12"/>
  <c r="N434" i="12"/>
  <c r="O433" i="12"/>
  <c r="R434" i="15"/>
  <c r="Q434" i="15"/>
  <c r="P434" i="15"/>
  <c r="T436" i="15" l="1"/>
  <c r="S436" i="15"/>
  <c r="U436" i="15"/>
  <c r="V436" i="15"/>
  <c r="O436" i="15"/>
  <c r="N437" i="15"/>
  <c r="S434" i="12"/>
  <c r="V434" i="12"/>
  <c r="T434" i="12"/>
  <c r="U434" i="12"/>
  <c r="O434" i="12"/>
  <c r="N435" i="12"/>
  <c r="R433" i="12"/>
  <c r="P433" i="12"/>
  <c r="Q433" i="12"/>
  <c r="Q435" i="15"/>
  <c r="P435" i="15"/>
  <c r="R435" i="15"/>
  <c r="T435" i="12" l="1"/>
  <c r="S435" i="12"/>
  <c r="V435" i="12"/>
  <c r="U435" i="12"/>
  <c r="O435" i="12"/>
  <c r="N436" i="12"/>
  <c r="R434" i="12"/>
  <c r="P434" i="12"/>
  <c r="Q434" i="12"/>
  <c r="T437" i="15"/>
  <c r="V437" i="15"/>
  <c r="U437" i="15"/>
  <c r="S437" i="15"/>
  <c r="N438" i="15"/>
  <c r="O437" i="15"/>
  <c r="R436" i="15"/>
  <c r="Q436" i="15"/>
  <c r="P436" i="15"/>
  <c r="U438" i="15" l="1"/>
  <c r="T438" i="15"/>
  <c r="V438" i="15"/>
  <c r="S438" i="15"/>
  <c r="O438" i="15"/>
  <c r="N439" i="15"/>
  <c r="Q437" i="15"/>
  <c r="R437" i="15"/>
  <c r="P437" i="15"/>
  <c r="U436" i="12"/>
  <c r="T436" i="12"/>
  <c r="S436" i="12"/>
  <c r="V436" i="12"/>
  <c r="N437" i="12"/>
  <c r="O436" i="12"/>
  <c r="R435" i="12"/>
  <c r="Q435" i="12"/>
  <c r="P435" i="12"/>
  <c r="V437" i="12" l="1"/>
  <c r="S437" i="12"/>
  <c r="T437" i="12"/>
  <c r="U437" i="12"/>
  <c r="N438" i="12"/>
  <c r="O437" i="12"/>
  <c r="R436" i="12"/>
  <c r="Q436" i="12"/>
  <c r="P436" i="12"/>
  <c r="V439" i="15"/>
  <c r="T439" i="15"/>
  <c r="U439" i="15"/>
  <c r="S439" i="15"/>
  <c r="N440" i="15"/>
  <c r="O439" i="15"/>
  <c r="R438" i="15"/>
  <c r="P438" i="15"/>
  <c r="Q438" i="15"/>
  <c r="U440" i="15" l="1"/>
  <c r="T440" i="15"/>
  <c r="V440" i="15"/>
  <c r="S440" i="15"/>
  <c r="O440" i="15"/>
  <c r="N441" i="15"/>
  <c r="U438" i="12"/>
  <c r="V438" i="12"/>
  <c r="T438" i="12"/>
  <c r="S438" i="12"/>
  <c r="O438" i="12"/>
  <c r="N439" i="12"/>
  <c r="P439" i="15"/>
  <c r="Q439" i="15"/>
  <c r="R439" i="15"/>
  <c r="P437" i="12"/>
  <c r="Q437" i="12"/>
  <c r="R437" i="12"/>
  <c r="V439" i="12" l="1"/>
  <c r="T439" i="12"/>
  <c r="U439" i="12"/>
  <c r="S439" i="12"/>
  <c r="O439" i="12"/>
  <c r="N440" i="12"/>
  <c r="R438" i="12"/>
  <c r="Q438" i="12"/>
  <c r="P438" i="12"/>
  <c r="T441" i="15"/>
  <c r="S441" i="15"/>
  <c r="U441" i="15"/>
  <c r="V441" i="15"/>
  <c r="N442" i="15"/>
  <c r="O441" i="15"/>
  <c r="Q440" i="15"/>
  <c r="R440" i="15"/>
  <c r="P440" i="15"/>
  <c r="R441" i="15" l="1"/>
  <c r="P441" i="15"/>
  <c r="Q441" i="15"/>
  <c r="T440" i="12"/>
  <c r="S440" i="12"/>
  <c r="U440" i="12"/>
  <c r="V440" i="12"/>
  <c r="N441" i="12"/>
  <c r="O440" i="12"/>
  <c r="T442" i="15"/>
  <c r="V442" i="15"/>
  <c r="S442" i="15"/>
  <c r="U442" i="15"/>
  <c r="O442" i="15"/>
  <c r="N443" i="15"/>
  <c r="P439" i="12"/>
  <c r="R439" i="12"/>
  <c r="Q439" i="12"/>
  <c r="T441" i="12" l="1"/>
  <c r="V441" i="12"/>
  <c r="S441" i="12"/>
  <c r="U441" i="12"/>
  <c r="N442" i="12"/>
  <c r="O441" i="12"/>
  <c r="T443" i="15"/>
  <c r="V443" i="15"/>
  <c r="U443" i="15"/>
  <c r="S443" i="15"/>
  <c r="N444" i="15"/>
  <c r="O443" i="15"/>
  <c r="R442" i="15"/>
  <c r="P442" i="15"/>
  <c r="Q442" i="15"/>
  <c r="P440" i="12"/>
  <c r="R440" i="12"/>
  <c r="Q440" i="12"/>
  <c r="Q443" i="15" l="1"/>
  <c r="P443" i="15"/>
  <c r="R443" i="15"/>
  <c r="V444" i="15"/>
  <c r="S444" i="15"/>
  <c r="U444" i="15"/>
  <c r="T444" i="15"/>
  <c r="O444" i="15"/>
  <c r="N445" i="15"/>
  <c r="R441" i="12"/>
  <c r="Q441" i="12"/>
  <c r="P441" i="12"/>
  <c r="T442" i="12"/>
  <c r="U442" i="12"/>
  <c r="V442" i="12"/>
  <c r="S442" i="12"/>
  <c r="O442" i="12"/>
  <c r="N443" i="12"/>
  <c r="P444" i="15" l="1"/>
  <c r="R444" i="15"/>
  <c r="Q444" i="15"/>
  <c r="Q442" i="12"/>
  <c r="R442" i="12"/>
  <c r="P442" i="12"/>
  <c r="S443" i="12"/>
  <c r="U443" i="12"/>
  <c r="T443" i="12"/>
  <c r="V443" i="12"/>
  <c r="O443" i="12"/>
  <c r="N444" i="12"/>
  <c r="T445" i="15"/>
  <c r="U445" i="15"/>
  <c r="S445" i="15"/>
  <c r="V445" i="15"/>
  <c r="N446" i="15"/>
  <c r="O445" i="15"/>
  <c r="T444" i="12" l="1"/>
  <c r="U444" i="12"/>
  <c r="V444" i="12"/>
  <c r="S444" i="12"/>
  <c r="O444" i="12"/>
  <c r="N445" i="12"/>
  <c r="P443" i="12"/>
  <c r="Q443" i="12"/>
  <c r="R443" i="12"/>
  <c r="R445" i="15"/>
  <c r="Q445" i="15"/>
  <c r="P445" i="15"/>
  <c r="U446" i="15"/>
  <c r="V446" i="15"/>
  <c r="T446" i="15"/>
  <c r="S446" i="15"/>
  <c r="O446" i="15"/>
  <c r="N447" i="15"/>
  <c r="Q444" i="12" l="1"/>
  <c r="R444" i="12"/>
  <c r="P444" i="12"/>
  <c r="S447" i="15"/>
  <c r="U447" i="15"/>
  <c r="T447" i="15"/>
  <c r="V447" i="15"/>
  <c r="O447" i="15"/>
  <c r="N448" i="15"/>
  <c r="V445" i="12"/>
  <c r="U445" i="12"/>
  <c r="T445" i="12"/>
  <c r="S445" i="12"/>
  <c r="N446" i="12"/>
  <c r="O445" i="12"/>
  <c r="Q446" i="15"/>
  <c r="R446" i="15"/>
  <c r="P446" i="15"/>
  <c r="Q447" i="15" l="1"/>
  <c r="P447" i="15"/>
  <c r="R447" i="15"/>
  <c r="Q445" i="12"/>
  <c r="R445" i="12"/>
  <c r="P445" i="12"/>
  <c r="T446" i="12"/>
  <c r="U446" i="12"/>
  <c r="V446" i="12"/>
  <c r="S446" i="12"/>
  <c r="O446" i="12"/>
  <c r="N447" i="12"/>
  <c r="U448" i="15"/>
  <c r="V448" i="15"/>
  <c r="T448" i="15"/>
  <c r="S448" i="15"/>
  <c r="O448" i="15"/>
  <c r="N449" i="15"/>
  <c r="V447" i="12" l="1"/>
  <c r="U447" i="12"/>
  <c r="T447" i="12"/>
  <c r="S447" i="12"/>
  <c r="O447" i="12"/>
  <c r="N448" i="12"/>
  <c r="U449" i="15"/>
  <c r="V449" i="15"/>
  <c r="S449" i="15"/>
  <c r="T449" i="15"/>
  <c r="N450" i="15"/>
  <c r="O449" i="15"/>
  <c r="R446" i="12"/>
  <c r="P446" i="12"/>
  <c r="Q446" i="12"/>
  <c r="Q448" i="15"/>
  <c r="P448" i="15"/>
  <c r="R448" i="15"/>
  <c r="S450" i="15" l="1"/>
  <c r="V450" i="15"/>
  <c r="U450" i="15"/>
  <c r="T450" i="15"/>
  <c r="O450" i="15"/>
  <c r="N451" i="15"/>
  <c r="S448" i="12"/>
  <c r="V448" i="12"/>
  <c r="T448" i="12"/>
  <c r="U448" i="12"/>
  <c r="O448" i="12"/>
  <c r="N449" i="12"/>
  <c r="R449" i="15"/>
  <c r="Q449" i="15"/>
  <c r="P449" i="15"/>
  <c r="Q447" i="12"/>
  <c r="R447" i="12"/>
  <c r="P447" i="12"/>
  <c r="P448" i="12" l="1"/>
  <c r="Q448" i="12"/>
  <c r="R448" i="12"/>
  <c r="T451" i="15"/>
  <c r="U451" i="15"/>
  <c r="V451" i="15"/>
  <c r="S451" i="15"/>
  <c r="O451" i="15"/>
  <c r="N452" i="15"/>
  <c r="T449" i="12"/>
  <c r="V449" i="12"/>
  <c r="U449" i="12"/>
  <c r="S449" i="12"/>
  <c r="N450" i="12"/>
  <c r="O449" i="12"/>
  <c r="R450" i="15"/>
  <c r="P450" i="15"/>
  <c r="Q450" i="15"/>
  <c r="P451" i="15" l="1"/>
  <c r="R451" i="15"/>
  <c r="Q451" i="15"/>
  <c r="Q449" i="12"/>
  <c r="R449" i="12"/>
  <c r="P449" i="12"/>
  <c r="V450" i="12"/>
  <c r="U450" i="12"/>
  <c r="T450" i="12"/>
  <c r="S450" i="12"/>
  <c r="O450" i="12"/>
  <c r="N451" i="12"/>
  <c r="U452" i="15"/>
  <c r="T452" i="15"/>
  <c r="S452" i="15"/>
  <c r="V452" i="15"/>
  <c r="O452" i="15"/>
  <c r="N453" i="15"/>
  <c r="V451" i="12" l="1"/>
  <c r="U451" i="12"/>
  <c r="T451" i="12"/>
  <c r="S451" i="12"/>
  <c r="O451" i="12"/>
  <c r="N452" i="12"/>
  <c r="R452" i="15"/>
  <c r="P452" i="15"/>
  <c r="Q452" i="15"/>
  <c r="Q450" i="12"/>
  <c r="R450" i="12"/>
  <c r="P450" i="12"/>
  <c r="U453" i="15"/>
  <c r="S453" i="15"/>
  <c r="T453" i="15"/>
  <c r="V453" i="15"/>
  <c r="N454" i="15"/>
  <c r="O453" i="15"/>
  <c r="R453" i="15" l="1"/>
  <c r="Q453" i="15"/>
  <c r="P453" i="15"/>
  <c r="U454" i="15"/>
  <c r="S454" i="15"/>
  <c r="V454" i="15"/>
  <c r="T454" i="15"/>
  <c r="N455" i="15"/>
  <c r="O454" i="15"/>
  <c r="T452" i="12"/>
  <c r="V452" i="12"/>
  <c r="S452" i="12"/>
  <c r="U452" i="12"/>
  <c r="N453" i="12"/>
  <c r="O452" i="12"/>
  <c r="R451" i="12"/>
  <c r="P451" i="12"/>
  <c r="Q451" i="12"/>
  <c r="U455" i="15" l="1"/>
  <c r="V455" i="15"/>
  <c r="S455" i="15"/>
  <c r="T455" i="15"/>
  <c r="O455" i="15"/>
  <c r="N456" i="15"/>
  <c r="P452" i="12"/>
  <c r="Q452" i="12"/>
  <c r="R452" i="12"/>
  <c r="V453" i="12"/>
  <c r="U453" i="12"/>
  <c r="S453" i="12"/>
  <c r="T453" i="12"/>
  <c r="N454" i="12"/>
  <c r="O453" i="12"/>
  <c r="P454" i="15"/>
  <c r="Q454" i="15"/>
  <c r="R454" i="15"/>
  <c r="Q455" i="15" l="1"/>
  <c r="P455" i="15"/>
  <c r="R455" i="15"/>
  <c r="Q453" i="12"/>
  <c r="R453" i="12"/>
  <c r="P453" i="12"/>
  <c r="U456" i="15"/>
  <c r="T456" i="15"/>
  <c r="V456" i="15"/>
  <c r="S456" i="15"/>
  <c r="O456" i="15"/>
  <c r="N457" i="15"/>
  <c r="S454" i="12"/>
  <c r="V454" i="12"/>
  <c r="U454" i="12"/>
  <c r="T454" i="12"/>
  <c r="O454" i="12"/>
  <c r="N455" i="12"/>
  <c r="P454" i="12" l="1"/>
  <c r="R454" i="12"/>
  <c r="Q454" i="12"/>
  <c r="U457" i="15"/>
  <c r="V457" i="15"/>
  <c r="S457" i="15"/>
  <c r="T457" i="15"/>
  <c r="N458" i="15"/>
  <c r="O457" i="15"/>
  <c r="Q456" i="15"/>
  <c r="P456" i="15"/>
  <c r="R456" i="15"/>
  <c r="U455" i="12"/>
  <c r="S455" i="12"/>
  <c r="V455" i="12"/>
  <c r="T455" i="12"/>
  <c r="O455" i="12"/>
  <c r="N456" i="12"/>
  <c r="V458" i="15" l="1"/>
  <c r="T458" i="15"/>
  <c r="S458" i="15"/>
  <c r="U458" i="15"/>
  <c r="O458" i="15"/>
  <c r="N459" i="15"/>
  <c r="U456" i="12"/>
  <c r="S456" i="12"/>
  <c r="T456" i="12"/>
  <c r="V456" i="12"/>
  <c r="N457" i="12"/>
  <c r="O456" i="12"/>
  <c r="P455" i="12"/>
  <c r="R455" i="12"/>
  <c r="Q455" i="12"/>
  <c r="Q457" i="15"/>
  <c r="P457" i="15"/>
  <c r="R457" i="15"/>
  <c r="S457" i="12" l="1"/>
  <c r="T457" i="12"/>
  <c r="V457" i="12"/>
  <c r="U457" i="12"/>
  <c r="N458" i="12"/>
  <c r="O457" i="12"/>
  <c r="R456" i="12"/>
  <c r="P456" i="12"/>
  <c r="Q456" i="12"/>
  <c r="V459" i="15"/>
  <c r="T459" i="15"/>
  <c r="S459" i="15"/>
  <c r="U459" i="15"/>
  <c r="O459" i="15"/>
  <c r="N460" i="15"/>
  <c r="R458" i="15"/>
  <c r="Q458" i="15"/>
  <c r="P458" i="15"/>
  <c r="P459" i="15" l="1"/>
  <c r="Q459" i="15"/>
  <c r="R459" i="15"/>
  <c r="S460" i="15"/>
  <c r="V460" i="15"/>
  <c r="U460" i="15"/>
  <c r="T460" i="15"/>
  <c r="O460" i="15"/>
  <c r="N461" i="15"/>
  <c r="P457" i="12"/>
  <c r="Q457" i="12"/>
  <c r="R457" i="12"/>
  <c r="T458" i="12"/>
  <c r="V458" i="12"/>
  <c r="S458" i="12"/>
  <c r="U458" i="12"/>
  <c r="N459" i="12"/>
  <c r="O458" i="12"/>
  <c r="R460" i="15" l="1"/>
  <c r="P460" i="15"/>
  <c r="Q460" i="15"/>
  <c r="T459" i="12"/>
  <c r="S459" i="12"/>
  <c r="V459" i="12"/>
  <c r="U459" i="12"/>
  <c r="O459" i="12"/>
  <c r="N460" i="12"/>
  <c r="R458" i="12"/>
  <c r="P458" i="12"/>
  <c r="Q458" i="12"/>
  <c r="S461" i="15"/>
  <c r="V461" i="15"/>
  <c r="T461" i="15"/>
  <c r="U461" i="15"/>
  <c r="N462" i="15"/>
  <c r="O461" i="15"/>
  <c r="R459" i="12" l="1"/>
  <c r="Q459" i="12"/>
  <c r="P459" i="12"/>
  <c r="S462" i="15"/>
  <c r="U462" i="15"/>
  <c r="T462" i="15"/>
  <c r="V462" i="15"/>
  <c r="N463" i="15"/>
  <c r="O462" i="15"/>
  <c r="Q461" i="15"/>
  <c r="P461" i="15"/>
  <c r="R461" i="15"/>
  <c r="S460" i="12"/>
  <c r="T460" i="12"/>
  <c r="V460" i="12"/>
  <c r="U460" i="12"/>
  <c r="O460" i="12"/>
  <c r="N461" i="12"/>
  <c r="T463" i="15" l="1"/>
  <c r="U463" i="15"/>
  <c r="S463" i="15"/>
  <c r="V463" i="15"/>
  <c r="O463" i="15"/>
  <c r="N464" i="15"/>
  <c r="P462" i="15"/>
  <c r="R462" i="15"/>
  <c r="Q462" i="15"/>
  <c r="U461" i="12"/>
  <c r="V461" i="12"/>
  <c r="T461" i="12"/>
  <c r="S461" i="12"/>
  <c r="O461" i="12"/>
  <c r="N462" i="12"/>
  <c r="P460" i="12"/>
  <c r="R460" i="12"/>
  <c r="Q460" i="12"/>
  <c r="Q461" i="12" l="1"/>
  <c r="P461" i="12"/>
  <c r="R461" i="12"/>
  <c r="U462" i="12"/>
  <c r="S462" i="12"/>
  <c r="T462" i="12"/>
  <c r="V462" i="12"/>
  <c r="O462" i="12"/>
  <c r="N463" i="12"/>
  <c r="S464" i="15"/>
  <c r="V464" i="15"/>
  <c r="T464" i="15"/>
  <c r="U464" i="15"/>
  <c r="O464" i="15"/>
  <c r="N465" i="15"/>
  <c r="P463" i="15"/>
  <c r="Q463" i="15"/>
  <c r="R463" i="15"/>
  <c r="P462" i="12" l="1"/>
  <c r="Q462" i="12"/>
  <c r="R462" i="12"/>
  <c r="T465" i="15"/>
  <c r="U465" i="15"/>
  <c r="V465" i="15"/>
  <c r="S465" i="15"/>
  <c r="N466" i="15"/>
  <c r="O465" i="15"/>
  <c r="Q464" i="15"/>
  <c r="R464" i="15"/>
  <c r="P464" i="15"/>
  <c r="S463" i="12"/>
  <c r="U463" i="12"/>
  <c r="T463" i="12"/>
  <c r="V463" i="12"/>
  <c r="O463" i="12"/>
  <c r="N464" i="12"/>
  <c r="U466" i="15" l="1"/>
  <c r="T466" i="15"/>
  <c r="S466" i="15"/>
  <c r="V466" i="15"/>
  <c r="O466" i="15"/>
  <c r="N467" i="15"/>
  <c r="Q465" i="15"/>
  <c r="R465" i="15"/>
  <c r="P465" i="15"/>
  <c r="T464" i="12"/>
  <c r="V464" i="12"/>
  <c r="U464" i="12"/>
  <c r="S464" i="12"/>
  <c r="N465" i="12"/>
  <c r="O464" i="12"/>
  <c r="R463" i="12"/>
  <c r="P463" i="12"/>
  <c r="Q463" i="12"/>
  <c r="S465" i="12" l="1"/>
  <c r="U465" i="12"/>
  <c r="V465" i="12"/>
  <c r="T465" i="12"/>
  <c r="O465" i="12"/>
  <c r="N466" i="12"/>
  <c r="Q466" i="15"/>
  <c r="P466" i="15"/>
  <c r="R466" i="15"/>
  <c r="S467" i="15"/>
  <c r="U467" i="15"/>
  <c r="V467" i="15"/>
  <c r="T467" i="15"/>
  <c r="O467" i="15"/>
  <c r="N468" i="15"/>
  <c r="R464" i="12"/>
  <c r="Q464" i="12"/>
  <c r="P464" i="12"/>
  <c r="R467" i="15" l="1"/>
  <c r="Q467" i="15"/>
  <c r="P467" i="15"/>
  <c r="Q465" i="12"/>
  <c r="R465" i="12"/>
  <c r="P465" i="12"/>
  <c r="S468" i="15"/>
  <c r="T468" i="15"/>
  <c r="U468" i="15"/>
  <c r="V468" i="15"/>
  <c r="O468" i="15"/>
  <c r="N469" i="15"/>
  <c r="S466" i="12"/>
  <c r="T466" i="12"/>
  <c r="U466" i="12"/>
  <c r="V466" i="12"/>
  <c r="N467" i="12"/>
  <c r="O466" i="12"/>
  <c r="U469" i="15" l="1"/>
  <c r="S469" i="15"/>
  <c r="V469" i="15"/>
  <c r="T469" i="15"/>
  <c r="N470" i="15"/>
  <c r="O469" i="15"/>
  <c r="R468" i="15"/>
  <c r="Q468" i="15"/>
  <c r="P468" i="15"/>
  <c r="P466" i="12"/>
  <c r="R466" i="12"/>
  <c r="Q466" i="12"/>
  <c r="U467" i="12"/>
  <c r="V467" i="12"/>
  <c r="S467" i="12"/>
  <c r="T467" i="12"/>
  <c r="O467" i="12"/>
  <c r="N468" i="12"/>
  <c r="Q467" i="12" l="1"/>
  <c r="R467" i="12"/>
  <c r="P467" i="12"/>
  <c r="U468" i="12"/>
  <c r="V468" i="12"/>
  <c r="S468" i="12"/>
  <c r="T468" i="12"/>
  <c r="N469" i="12"/>
  <c r="O468" i="12"/>
  <c r="R469" i="15"/>
  <c r="Q469" i="15"/>
  <c r="P469" i="15"/>
  <c r="T470" i="15"/>
  <c r="S470" i="15"/>
  <c r="V470" i="15"/>
  <c r="U470" i="15"/>
  <c r="O470" i="15"/>
  <c r="N471" i="15"/>
  <c r="V469" i="12" l="1"/>
  <c r="U469" i="12"/>
  <c r="S469" i="12"/>
  <c r="T469" i="12"/>
  <c r="O469" i="12"/>
  <c r="N470" i="12"/>
  <c r="T471" i="15"/>
  <c r="V471" i="15"/>
  <c r="U471" i="15"/>
  <c r="S471" i="15"/>
  <c r="O471" i="15"/>
  <c r="N472" i="15"/>
  <c r="P470" i="15"/>
  <c r="Q470" i="15"/>
  <c r="R470" i="15"/>
  <c r="Q468" i="12"/>
  <c r="P468" i="12"/>
  <c r="R468" i="12"/>
  <c r="T472" i="15" l="1"/>
  <c r="U472" i="15"/>
  <c r="V472" i="15"/>
  <c r="S472" i="15"/>
  <c r="O472" i="15"/>
  <c r="N473" i="15"/>
  <c r="P471" i="15"/>
  <c r="R471" i="15"/>
  <c r="Q471" i="15"/>
  <c r="S470" i="12"/>
  <c r="T470" i="12"/>
  <c r="U470" i="12"/>
  <c r="V470" i="12"/>
  <c r="O470" i="12"/>
  <c r="N471" i="12"/>
  <c r="R469" i="12"/>
  <c r="P469" i="12"/>
  <c r="Q469" i="12"/>
  <c r="Q470" i="12" l="1"/>
  <c r="P470" i="12"/>
  <c r="R470" i="12"/>
  <c r="T471" i="12"/>
  <c r="U471" i="12"/>
  <c r="V471" i="12"/>
  <c r="S471" i="12"/>
  <c r="O471" i="12"/>
  <c r="N472" i="12"/>
  <c r="S473" i="15"/>
  <c r="T473" i="15"/>
  <c r="V473" i="15"/>
  <c r="U473" i="15"/>
  <c r="N474" i="15"/>
  <c r="O473" i="15"/>
  <c r="P472" i="15"/>
  <c r="Q472" i="15"/>
  <c r="R472" i="15"/>
  <c r="Q471" i="12" l="1"/>
  <c r="P471" i="12"/>
  <c r="R471" i="12"/>
  <c r="R473" i="15"/>
  <c r="P473" i="15"/>
  <c r="Q473" i="15"/>
  <c r="U474" i="15"/>
  <c r="T474" i="15"/>
  <c r="V474" i="15"/>
  <c r="S474" i="15"/>
  <c r="O474" i="15"/>
  <c r="N475" i="15"/>
  <c r="V472" i="12"/>
  <c r="S472" i="12"/>
  <c r="T472" i="12"/>
  <c r="U472" i="12"/>
  <c r="N473" i="12"/>
  <c r="O472" i="12"/>
  <c r="V473" i="12" l="1"/>
  <c r="U473" i="12"/>
  <c r="S473" i="12"/>
  <c r="T473" i="12"/>
  <c r="O473" i="12"/>
  <c r="N474" i="12"/>
  <c r="P474" i="15"/>
  <c r="R474" i="15"/>
  <c r="Q474" i="15"/>
  <c r="U475" i="15"/>
  <c r="T475" i="15"/>
  <c r="V475" i="15"/>
  <c r="S475" i="15"/>
  <c r="O475" i="15"/>
  <c r="N476" i="15"/>
  <c r="P472" i="12"/>
  <c r="Q472" i="12"/>
  <c r="R472" i="12"/>
  <c r="R473" i="12" l="1"/>
  <c r="Q473" i="12"/>
  <c r="P473" i="12"/>
  <c r="R475" i="15"/>
  <c r="Q475" i="15"/>
  <c r="P475" i="15"/>
  <c r="U476" i="15"/>
  <c r="V476" i="15"/>
  <c r="S476" i="15"/>
  <c r="T476" i="15"/>
  <c r="O476" i="15"/>
  <c r="N477" i="15"/>
  <c r="T474" i="12"/>
  <c r="S474" i="12"/>
  <c r="V474" i="12"/>
  <c r="U474" i="12"/>
  <c r="O474" i="12"/>
  <c r="N475" i="12"/>
  <c r="Q474" i="12" l="1"/>
  <c r="R474" i="12"/>
  <c r="P474" i="12"/>
  <c r="V477" i="15"/>
  <c r="S477" i="15"/>
  <c r="U477" i="15"/>
  <c r="T477" i="15"/>
  <c r="O477" i="15"/>
  <c r="N478" i="15"/>
  <c r="R476" i="15"/>
  <c r="Q476" i="15"/>
  <c r="P476" i="15"/>
  <c r="U475" i="12"/>
  <c r="V475" i="12"/>
  <c r="T475" i="12"/>
  <c r="S475" i="12"/>
  <c r="O475" i="12"/>
  <c r="N476" i="12"/>
  <c r="R477" i="15" l="1"/>
  <c r="P477" i="15"/>
  <c r="Q477" i="15"/>
  <c r="S476" i="12"/>
  <c r="T476" i="12"/>
  <c r="U476" i="12"/>
  <c r="V476" i="12"/>
  <c r="O476" i="12"/>
  <c r="N477" i="12"/>
  <c r="Q475" i="12"/>
  <c r="R475" i="12"/>
  <c r="P475" i="12"/>
  <c r="U478" i="15"/>
  <c r="T478" i="15"/>
  <c r="S478" i="15"/>
  <c r="V478" i="15"/>
  <c r="O478" i="15"/>
  <c r="N479" i="15"/>
  <c r="R476" i="12" l="1"/>
  <c r="Q476" i="12"/>
  <c r="P476" i="12"/>
  <c r="V479" i="15"/>
  <c r="T479" i="15"/>
  <c r="U479" i="15"/>
  <c r="S479" i="15"/>
  <c r="O479" i="15"/>
  <c r="N480" i="15"/>
  <c r="Q478" i="15"/>
  <c r="R478" i="15"/>
  <c r="P478" i="15"/>
  <c r="S477" i="12"/>
  <c r="U477" i="12"/>
  <c r="V477" i="12"/>
  <c r="T477" i="12"/>
  <c r="O477" i="12"/>
  <c r="N478" i="12"/>
  <c r="R479" i="15" l="1"/>
  <c r="Q479" i="15"/>
  <c r="P479" i="15"/>
  <c r="Q477" i="12"/>
  <c r="P477" i="12"/>
  <c r="R477" i="12"/>
  <c r="V478" i="12"/>
  <c r="T478" i="12"/>
  <c r="U478" i="12"/>
  <c r="S478" i="12"/>
  <c r="O478" i="12"/>
  <c r="N479" i="12"/>
  <c r="T480" i="15"/>
  <c r="U480" i="15"/>
  <c r="S480" i="15"/>
  <c r="V480" i="15"/>
  <c r="O480" i="15"/>
  <c r="N481" i="15"/>
  <c r="S479" i="12" l="1"/>
  <c r="V479" i="12"/>
  <c r="T479" i="12"/>
  <c r="U479" i="12"/>
  <c r="O479" i="12"/>
  <c r="N480" i="12"/>
  <c r="R478" i="12"/>
  <c r="Q478" i="12"/>
  <c r="P478" i="12"/>
  <c r="U481" i="15"/>
  <c r="T481" i="15"/>
  <c r="S481" i="15"/>
  <c r="V481" i="15"/>
  <c r="O481" i="15"/>
  <c r="N482" i="15"/>
  <c r="R480" i="15"/>
  <c r="Q480" i="15"/>
  <c r="P480" i="15"/>
  <c r="R481" i="15" l="1"/>
  <c r="P481" i="15"/>
  <c r="Q481" i="15"/>
  <c r="S482" i="15"/>
  <c r="T482" i="15"/>
  <c r="U482" i="15"/>
  <c r="V482" i="15"/>
  <c r="O482" i="15"/>
  <c r="N483" i="15"/>
  <c r="T480" i="12"/>
  <c r="V480" i="12"/>
  <c r="S480" i="12"/>
  <c r="U480" i="12"/>
  <c r="O480" i="12"/>
  <c r="N481" i="12"/>
  <c r="R479" i="12"/>
  <c r="Q479" i="12"/>
  <c r="P479" i="12"/>
  <c r="R482" i="15" l="1"/>
  <c r="P482" i="15"/>
  <c r="Q482" i="15"/>
  <c r="U481" i="12"/>
  <c r="T481" i="12"/>
  <c r="V481" i="12"/>
  <c r="S481" i="12"/>
  <c r="O481" i="12"/>
  <c r="N482" i="12"/>
  <c r="R480" i="12"/>
  <c r="Q480" i="12"/>
  <c r="P480" i="12"/>
  <c r="S483" i="15"/>
  <c r="T483" i="15"/>
  <c r="V483" i="15"/>
  <c r="U483" i="15"/>
  <c r="O483" i="15"/>
  <c r="N484" i="15"/>
  <c r="P483" i="15" l="1"/>
  <c r="R483" i="15"/>
  <c r="Q483" i="15"/>
  <c r="Q481" i="12"/>
  <c r="R481" i="12"/>
  <c r="P481" i="12"/>
  <c r="T484" i="15"/>
  <c r="U484" i="15"/>
  <c r="V484" i="15"/>
  <c r="S484" i="15"/>
  <c r="O484" i="15"/>
  <c r="N485" i="15"/>
  <c r="V482" i="12"/>
  <c r="S482" i="12"/>
  <c r="U482" i="12"/>
  <c r="T482" i="12"/>
  <c r="O482" i="12"/>
  <c r="N483" i="12"/>
  <c r="P482" i="12" l="1"/>
  <c r="R482" i="12"/>
  <c r="Q482" i="12"/>
  <c r="S485" i="15"/>
  <c r="U485" i="15"/>
  <c r="T485" i="15"/>
  <c r="V485" i="15"/>
  <c r="O485" i="15"/>
  <c r="N486" i="15"/>
  <c r="U483" i="12"/>
  <c r="S483" i="12"/>
  <c r="T483" i="12"/>
  <c r="V483" i="12"/>
  <c r="O483" i="12"/>
  <c r="N484" i="12"/>
  <c r="R484" i="15"/>
  <c r="Q484" i="15"/>
  <c r="P484" i="15"/>
  <c r="R483" i="12" l="1"/>
  <c r="P483" i="12"/>
  <c r="Q483" i="12"/>
  <c r="R485" i="15"/>
  <c r="P485" i="15"/>
  <c r="Q485" i="15"/>
  <c r="S484" i="12"/>
  <c r="V484" i="12"/>
  <c r="U484" i="12"/>
  <c r="T484" i="12"/>
  <c r="O484" i="12"/>
  <c r="N485" i="12"/>
  <c r="T486" i="15"/>
  <c r="U486" i="15"/>
  <c r="S486" i="15"/>
  <c r="V486" i="15"/>
  <c r="O486" i="15"/>
  <c r="N487" i="15"/>
  <c r="S485" i="12" l="1"/>
  <c r="T485" i="12"/>
  <c r="V485" i="12"/>
  <c r="U485" i="12"/>
  <c r="O485" i="12"/>
  <c r="N486" i="12"/>
  <c r="P484" i="12"/>
  <c r="Q484" i="12"/>
  <c r="R484" i="12"/>
  <c r="U487" i="15"/>
  <c r="T487" i="15"/>
  <c r="V487" i="15"/>
  <c r="S487" i="15"/>
  <c r="O487" i="15"/>
  <c r="N488" i="15"/>
  <c r="Q486" i="15"/>
  <c r="R486" i="15"/>
  <c r="P486" i="15"/>
  <c r="Q487" i="15" l="1"/>
  <c r="R487" i="15"/>
  <c r="P487" i="15"/>
  <c r="T488" i="15"/>
  <c r="S488" i="15"/>
  <c r="V488" i="15"/>
  <c r="U488" i="15"/>
  <c r="O488" i="15"/>
  <c r="N489" i="15"/>
  <c r="U486" i="12"/>
  <c r="S486" i="12"/>
  <c r="T486" i="12"/>
  <c r="V486" i="12"/>
  <c r="O486" i="12"/>
  <c r="N487" i="12"/>
  <c r="R485" i="12"/>
  <c r="Q485" i="12"/>
  <c r="P485" i="12"/>
  <c r="Q488" i="15" l="1"/>
  <c r="P488" i="15"/>
  <c r="R488" i="15"/>
  <c r="P486" i="12"/>
  <c r="Q486" i="12"/>
  <c r="R486" i="12"/>
  <c r="T487" i="12"/>
  <c r="U487" i="12"/>
  <c r="V487" i="12"/>
  <c r="S487" i="12"/>
  <c r="O487" i="12"/>
  <c r="N488" i="12"/>
  <c r="V489" i="15"/>
  <c r="T489" i="15"/>
  <c r="U489" i="15"/>
  <c r="S489" i="15"/>
  <c r="O489" i="15"/>
  <c r="N490" i="15"/>
  <c r="V488" i="12" l="1"/>
  <c r="T488" i="12"/>
  <c r="U488" i="12"/>
  <c r="S488" i="12"/>
  <c r="O488" i="12"/>
  <c r="N489" i="12"/>
  <c r="U490" i="15"/>
  <c r="S490" i="15"/>
  <c r="V490" i="15"/>
  <c r="T490" i="15"/>
  <c r="O490" i="15"/>
  <c r="N491" i="15"/>
  <c r="P487" i="12"/>
  <c r="Q487" i="12"/>
  <c r="R487" i="12"/>
  <c r="P489" i="15"/>
  <c r="Q489" i="15"/>
  <c r="R489" i="15"/>
  <c r="T491" i="15" l="1"/>
  <c r="V491" i="15"/>
  <c r="U491" i="15"/>
  <c r="S491" i="15"/>
  <c r="O491" i="15"/>
  <c r="N492" i="15"/>
  <c r="P490" i="15"/>
  <c r="Q490" i="15"/>
  <c r="R490" i="15"/>
  <c r="V489" i="12"/>
  <c r="U489" i="12"/>
  <c r="S489" i="12"/>
  <c r="T489" i="12"/>
  <c r="O489" i="12"/>
  <c r="N490" i="12"/>
  <c r="P488" i="12"/>
  <c r="Q488" i="12"/>
  <c r="R488" i="12"/>
  <c r="R489" i="12" l="1"/>
  <c r="P489" i="12"/>
  <c r="Q489" i="12"/>
  <c r="U490" i="12"/>
  <c r="T490" i="12"/>
  <c r="S490" i="12"/>
  <c r="V490" i="12"/>
  <c r="O490" i="12"/>
  <c r="N491" i="12"/>
  <c r="S492" i="15"/>
  <c r="V492" i="15"/>
  <c r="T492" i="15"/>
  <c r="U492" i="15"/>
  <c r="O492" i="15"/>
  <c r="N493" i="15"/>
  <c r="P491" i="15"/>
  <c r="R491" i="15"/>
  <c r="Q491" i="15"/>
  <c r="R490" i="12" l="1"/>
  <c r="Q490" i="12"/>
  <c r="P490" i="12"/>
  <c r="T493" i="15"/>
  <c r="U493" i="15"/>
  <c r="V493" i="15"/>
  <c r="S493" i="15"/>
  <c r="O493" i="15"/>
  <c r="N494" i="15"/>
  <c r="R492" i="15"/>
  <c r="Q492" i="15"/>
  <c r="P492" i="15"/>
  <c r="V491" i="12"/>
  <c r="U491" i="12"/>
  <c r="S491" i="12"/>
  <c r="T491" i="12"/>
  <c r="O491" i="12"/>
  <c r="N492" i="12"/>
  <c r="P491" i="12" l="1"/>
  <c r="R491" i="12"/>
  <c r="Q491" i="12"/>
  <c r="P493" i="15"/>
  <c r="R493" i="15"/>
  <c r="Q493" i="15"/>
  <c r="T492" i="12"/>
  <c r="U492" i="12"/>
  <c r="S492" i="12"/>
  <c r="V492" i="12"/>
  <c r="O492" i="12"/>
  <c r="N493" i="12"/>
  <c r="S494" i="15"/>
  <c r="U494" i="15"/>
  <c r="V494" i="15"/>
  <c r="T494" i="15"/>
  <c r="O494" i="15"/>
  <c r="N495" i="15"/>
  <c r="R494" i="15" l="1"/>
  <c r="P494" i="15"/>
  <c r="Q494" i="15"/>
  <c r="V493" i="12"/>
  <c r="U493" i="12"/>
  <c r="T493" i="12"/>
  <c r="S493" i="12"/>
  <c r="O493" i="12"/>
  <c r="N494" i="12"/>
  <c r="V495" i="15"/>
  <c r="T495" i="15"/>
  <c r="S495" i="15"/>
  <c r="U495" i="15"/>
  <c r="O495" i="15"/>
  <c r="N496" i="15"/>
  <c r="P492" i="12"/>
  <c r="Q492" i="12"/>
  <c r="R492" i="12"/>
  <c r="T494" i="12" l="1"/>
  <c r="V494" i="12"/>
  <c r="U494" i="12"/>
  <c r="S494" i="12"/>
  <c r="O494" i="12"/>
  <c r="N495" i="12"/>
  <c r="R493" i="12"/>
  <c r="P493" i="12"/>
  <c r="Q493" i="12"/>
  <c r="P495" i="15"/>
  <c r="Q495" i="15"/>
  <c r="R495" i="15"/>
  <c r="U496" i="15"/>
  <c r="V496" i="15"/>
  <c r="T496" i="15"/>
  <c r="S496" i="15"/>
  <c r="O496" i="15"/>
  <c r="N497" i="15"/>
  <c r="U497" i="15" l="1"/>
  <c r="V497" i="15"/>
  <c r="S497" i="15"/>
  <c r="T497" i="15"/>
  <c r="O497" i="15"/>
  <c r="N498" i="15"/>
  <c r="R494" i="12"/>
  <c r="P494" i="12"/>
  <c r="Q494" i="12"/>
  <c r="Q496" i="15"/>
  <c r="R496" i="15"/>
  <c r="P496" i="15"/>
  <c r="S495" i="12"/>
  <c r="T495" i="12"/>
  <c r="U495" i="12"/>
  <c r="V495" i="12"/>
  <c r="O495" i="12"/>
  <c r="N496" i="12"/>
  <c r="V496" i="12" l="1"/>
  <c r="U496" i="12"/>
  <c r="S496" i="12"/>
  <c r="T496" i="12"/>
  <c r="O496" i="12"/>
  <c r="N497" i="12"/>
  <c r="R495" i="12"/>
  <c r="P495" i="12"/>
  <c r="Q495" i="12"/>
  <c r="V498" i="15"/>
  <c r="U498" i="15"/>
  <c r="T498" i="15"/>
  <c r="S498" i="15"/>
  <c r="O498" i="15"/>
  <c r="N499" i="15"/>
  <c r="P497" i="15"/>
  <c r="Q497" i="15"/>
  <c r="R497" i="15"/>
  <c r="V499" i="15" l="1"/>
  <c r="T499" i="15"/>
  <c r="U499" i="15"/>
  <c r="S499" i="15"/>
  <c r="O499" i="15"/>
  <c r="N500" i="15"/>
  <c r="T497" i="12"/>
  <c r="U497" i="12"/>
  <c r="V497" i="12"/>
  <c r="S497" i="12"/>
  <c r="O497" i="12"/>
  <c r="N498" i="12"/>
  <c r="R498" i="15"/>
  <c r="P498" i="15"/>
  <c r="Q498" i="15"/>
  <c r="Q496" i="12"/>
  <c r="R496" i="12"/>
  <c r="P496" i="12"/>
  <c r="S498" i="12" l="1"/>
  <c r="T498" i="12"/>
  <c r="V498" i="12"/>
  <c r="U498" i="12"/>
  <c r="N499" i="12"/>
  <c r="O498" i="12"/>
  <c r="R497" i="12"/>
  <c r="P497" i="12"/>
  <c r="Q497" i="12"/>
  <c r="V500" i="15"/>
  <c r="S500" i="15"/>
  <c r="U500" i="15"/>
  <c r="T500" i="15"/>
  <c r="O500" i="15"/>
  <c r="R499" i="15"/>
  <c r="P499" i="15"/>
  <c r="Q499" i="15"/>
  <c r="Q500" i="15" l="1"/>
  <c r="P500" i="15"/>
  <c r="R500" i="15"/>
  <c r="R498" i="12"/>
  <c r="P498" i="12"/>
  <c r="Q498" i="12"/>
  <c r="S499" i="12"/>
  <c r="T499" i="12"/>
  <c r="U499" i="12"/>
  <c r="V499" i="12"/>
  <c r="O499" i="12"/>
  <c r="N500" i="12"/>
  <c r="S500" i="12" l="1"/>
  <c r="T500" i="12"/>
  <c r="U500" i="12"/>
  <c r="V500" i="12"/>
  <c r="O500" i="12"/>
  <c r="P499" i="12"/>
  <c r="Q499" i="12"/>
  <c r="R499" i="12"/>
  <c r="P500" i="12" l="1"/>
  <c r="R500" i="12"/>
  <c r="Q500" i="12"/>
</calcChain>
</file>

<file path=xl/comments1.xml><?xml version="1.0" encoding="utf-8"?>
<comments xmlns="http://schemas.openxmlformats.org/spreadsheetml/2006/main">
  <authors>
    <author>Author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the threshold for the prediction system to predict a draw if the r-diff or match r is between -threshold and + threshold. For example for GSRS, if we set the threshold to 5, then if the match R is between -5 and +5 then the model will predict a DRAW. The thresholds are always positive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AA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system starts from the 7th GW onwards (forward looking)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The values on GW 1 are the same for all teams. The formula changes from GW2 onwards.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rounded to make it easier when bucketing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The diff of points collected in the last 6 games. i.e for predicting game 7, it calculates the diff of points from GW1 to GW 6</t>
        </r>
      </text>
    </comment>
    <comment ref="W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The prediction looks at the Se difference so it takes into consideration the HGA</t>
        </r>
      </text>
    </comment>
    <comment ref="Y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takes into account the weighted HGA: SQRT(no.of games/6). It does not predict DRAWS though</t>
        </r>
      </text>
    </comment>
    <comment ref="AK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copy this and drag down:
IF(A3="","",INDEX(Tables!$A$375:$BE$407,MATCH('Program and Results'!$B3,Tables!$A$375:$A$407,0),MATCH('Program and Results'!$A3,Tables!$1:$1,0)))</t>
        </r>
      </text>
    </comment>
    <comment ref="AL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copy this and drag down:
IF(A3="","",INDEX(Tables!$A$375:$BE$407,MATCH('Program and Results'!$E3,Tables!$A$375:$A$407,0),MATCH('Program and Results'!$A3,Tables!$1:$1,0)))</t>
        </r>
      </text>
    </comment>
  </commentList>
</comments>
</file>

<file path=xl/comments3.xml><?xml version="1.0" encoding="utf-8"?>
<comments xmlns="http://schemas.openxmlformats.org/spreadsheetml/2006/main">
  <authors>
    <author>Author</author>
  </authors>
  <commentList>
    <comment ref="A13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goals scored playing as the home team</t>
        </r>
      </text>
    </comment>
    <comment ref="A17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goals scored playing as the away team</t>
        </r>
      </text>
    </comment>
    <comment ref="A20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goals conceded playing as the home team</t>
        </r>
      </text>
    </comment>
    <comment ref="A23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goals conceded playing as the away team</t>
        </r>
      </text>
    </comment>
  </commentList>
</comments>
</file>

<file path=xl/comments4.xml><?xml version="1.0" encoding="utf-8"?>
<comments xmlns="http://schemas.openxmlformats.org/spreadsheetml/2006/main">
  <authors>
    <author>Author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You should usually start after the 6th GW so your give a chance to the system to gather information.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Never choose GW1 as it creates problems due to duplicate Se differences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change this number to widen or shorten the bucketing range (always positive)</t>
        </r>
      </text>
    </comment>
  </commentList>
</comments>
</file>

<file path=xl/comments5.xml><?xml version="1.0" encoding="utf-8"?>
<comments xmlns="http://schemas.openxmlformats.org/spreadsheetml/2006/main">
  <authors>
    <author>Author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You should usually start after the 6th GW so your give a chance to the system to gather information.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Never choose below GW7</t>
        </r>
      </text>
    </comment>
    <comment ref="J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change this number to widen or shorten the bucketing range (always positive)</t>
        </r>
      </text>
    </comment>
  </commentList>
</comments>
</file>

<file path=xl/comments6.xml><?xml version="1.0" encoding="utf-8"?>
<comments xmlns="http://schemas.openxmlformats.org/spreadsheetml/2006/main">
  <authors>
    <author>Author</author>
  </authors>
  <commentList>
    <comment ref="M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change this number to widen or shorten the bucketing range (always positive)</t>
        </r>
      </text>
    </comment>
  </commentList>
</comments>
</file>

<file path=xl/comments7.xml><?xml version="1.0" encoding="utf-8"?>
<comments xmlns="http://schemas.openxmlformats.org/spreadsheetml/2006/main">
  <authors>
    <author>Author</author>
  </authors>
  <commentList>
    <comment ref="M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change this number to widen or shorten the bucketing range (always positive)</t>
        </r>
      </text>
    </comment>
  </commentList>
</comments>
</file>

<file path=xl/comments8.xml><?xml version="1.0" encoding="utf-8"?>
<comments xmlns="http://schemas.openxmlformats.org/spreadsheetml/2006/main">
  <authors>
    <author>Author</author>
  </authors>
  <commentList>
    <comment ref="C4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postponed. 0-0 is used as a temporary result</t>
        </r>
      </text>
    </comment>
  </commentList>
</comments>
</file>

<file path=xl/sharedStrings.xml><?xml version="1.0" encoding="utf-8"?>
<sst xmlns="http://schemas.openxmlformats.org/spreadsheetml/2006/main" count="2235" uniqueCount="238">
  <si>
    <t>GW 1</t>
  </si>
  <si>
    <t>GW 2</t>
  </si>
  <si>
    <t>GW 3</t>
  </si>
  <si>
    <t>GW 4</t>
  </si>
  <si>
    <t>GW 5</t>
  </si>
  <si>
    <t>GW 6</t>
  </si>
  <si>
    <t>GW 7</t>
  </si>
  <si>
    <t>GW 8</t>
  </si>
  <si>
    <t>GW 9</t>
  </si>
  <si>
    <t>GW 10</t>
  </si>
  <si>
    <t>GW 11</t>
  </si>
  <si>
    <t>GW 12</t>
  </si>
  <si>
    <t>GW 13</t>
  </si>
  <si>
    <t>GW 14</t>
  </si>
  <si>
    <t>GW 15</t>
  </si>
  <si>
    <t>GW 16</t>
  </si>
  <si>
    <t>GW 17</t>
  </si>
  <si>
    <t>GW 18</t>
  </si>
  <si>
    <t>GW 19</t>
  </si>
  <si>
    <t>GW 20</t>
  </si>
  <si>
    <t>GW 21</t>
  </si>
  <si>
    <t>GW 22</t>
  </si>
  <si>
    <t>GW 23</t>
  </si>
  <si>
    <t>GW 24</t>
  </si>
  <si>
    <t>GW 25</t>
  </si>
  <si>
    <t>GW 26</t>
  </si>
  <si>
    <t>League teams</t>
  </si>
  <si>
    <t>Number of Gameweeks:</t>
  </si>
  <si>
    <t>Basic ELO formula</t>
  </si>
  <si>
    <t>Rating new</t>
  </si>
  <si>
    <t>This is the new rating</t>
  </si>
  <si>
    <t>Rating old</t>
  </si>
  <si>
    <t>This is the previous rating (it's being carried over from previous game)</t>
  </si>
  <si>
    <t>This is a static variable that usually determines the volatility of the rating</t>
  </si>
  <si>
    <t>Actual Outcome</t>
  </si>
  <si>
    <t>This is the outcome (1 for a win, 0.5 for a draw and 0 for a loss). I will be updating this to consider the margin of a win. So for example a win of 1-0 might get 0.75 and a win of 3-0 might get 0.85 and so on</t>
  </si>
  <si>
    <t>Expected outcome</t>
  </si>
  <si>
    <t>Variables</t>
  </si>
  <si>
    <t>Explanations</t>
  </si>
  <si>
    <t>Results</t>
  </si>
  <si>
    <t>Sa</t>
  </si>
  <si>
    <t>Se</t>
  </si>
  <si>
    <t>Rnew</t>
  </si>
  <si>
    <t>Rold</t>
  </si>
  <si>
    <t>ELO variables HOME</t>
  </si>
  <si>
    <t>ELO variables AWAY</t>
  </si>
  <si>
    <t>a. Gameweeks entered in column B in the form of "GW X" (X is the gameweek number)</t>
  </si>
  <si>
    <t>b. Home teams entered in Column B</t>
  </si>
  <si>
    <t>c. Results entered in columns C and D</t>
  </si>
  <si>
    <t>d. Away teams entered in Column E</t>
  </si>
  <si>
    <t>Settings</t>
  </si>
  <si>
    <t>Starting points</t>
  </si>
  <si>
    <t>k</t>
  </si>
  <si>
    <t>HGA</t>
  </si>
  <si>
    <t>Home ground advantage factor. You can set it to 0 if you don't want to add it as a factor in the calculations</t>
  </si>
  <si>
    <t>s</t>
  </si>
  <si>
    <t xml:space="preserve">S is a scaling parameter that controls the extent to which a team's Ratings deficit, net of any Home Ground Advantage, is translated into expected performance. Larger values of S mean that a team's Expected share of points scored responds more slowly to any given Ratings deficit or surplus net of Home Ground Advantage, while smaller values of S mean the opposite. </t>
  </si>
  <si>
    <t>Goal Difference</t>
  </si>
  <si>
    <t>Scaling Factor</t>
  </si>
  <si>
    <t>This table is used to change the k factor according to the goal difference so the rating gets additional points for additional goals. In other words, a win of 2-0 gets more points over a win of 1-0 etc.</t>
  </si>
  <si>
    <t>Error</t>
  </si>
  <si>
    <t>k scaling</t>
  </si>
  <si>
    <t>Leaderboard</t>
  </si>
  <si>
    <t>Team</t>
  </si>
  <si>
    <t>Points</t>
  </si>
  <si>
    <t>e. Keep updating the results until the end of the league</t>
  </si>
  <si>
    <t>Warnings</t>
  </si>
  <si>
    <t>* Please note that the first 8-9 games are used from the system to gather the data. Predictions will be more accurate after that.</t>
  </si>
  <si>
    <t>Result</t>
  </si>
  <si>
    <t>Se difference</t>
  </si>
  <si>
    <t>Ratings Evolution</t>
  </si>
  <si>
    <t>How to apply the predictions for any football league:</t>
  </si>
  <si>
    <t>1. Go to the "Program and Results" tab and enter (or import) the league results under the "Results" header in the same structure as stated below:</t>
  </si>
  <si>
    <t>Tab color explanations:</t>
  </si>
  <si>
    <r>
      <t>* At its most part, this spreadsheet is automated. So don't change any cells that contain formulas; only amend the required cells as per the instructions above (</t>
    </r>
    <r>
      <rPr>
        <b/>
        <i/>
        <sz val="11"/>
        <color rgb="FFFF0000"/>
        <rFont val="Calibri"/>
        <family val="2"/>
        <scheme val="minor"/>
      </rPr>
      <t>'How to apply the predictions for any football league</t>
    </r>
    <r>
      <rPr>
        <b/>
        <sz val="11"/>
        <color rgb="FFFF0000"/>
        <rFont val="Calibri"/>
        <family val="2"/>
        <scheme val="minor"/>
      </rPr>
      <t>')</t>
    </r>
  </si>
  <si>
    <t>Gameweeks</t>
  </si>
  <si>
    <t>Lists and settings (Lists are vital for the updating of the formulas. Settings are the wheel of the whole prediction system)</t>
  </si>
  <si>
    <t>This is usually set between 60 and 75. I will play around with it after a few Gameweeks when the teams get more points</t>
  </si>
  <si>
    <t>Output (This is what the users must eventually see and use to decide upon their predictions)</t>
  </si>
  <si>
    <t>HOME</t>
  </si>
  <si>
    <t>AWAY</t>
  </si>
  <si>
    <t>DRAW</t>
  </si>
  <si>
    <t>From</t>
  </si>
  <si>
    <t>To</t>
  </si>
  <si>
    <t>Played</t>
  </si>
  <si>
    <t>GF</t>
  </si>
  <si>
    <t>GA</t>
  </si>
  <si>
    <t>GD</t>
  </si>
  <si>
    <t>W</t>
  </si>
  <si>
    <t>D</t>
  </si>
  <si>
    <t>L</t>
  </si>
  <si>
    <t>Show results for:</t>
  </si>
  <si>
    <t>Num of differences</t>
  </si>
  <si>
    <t>Se Differences (sorted)</t>
  </si>
  <si>
    <t>Start From</t>
  </si>
  <si>
    <t>No. of HOME results</t>
  </si>
  <si>
    <t>No. of AWAY results</t>
  </si>
  <si>
    <t>No. of DRAW results</t>
  </si>
  <si>
    <t>Se differences</t>
  </si>
  <si>
    <t>Difference</t>
  </si>
  <si>
    <t>Bucketing Settings</t>
  </si>
  <si>
    <t>worked pretty ok</t>
  </si>
  <si>
    <t>original</t>
  </si>
  <si>
    <t>also works well</t>
  </si>
  <si>
    <t>Total</t>
  </si>
  <si>
    <t>HOME (%)</t>
  </si>
  <si>
    <t>AWAY (%)</t>
  </si>
  <si>
    <t>DRAW (%)</t>
  </si>
  <si>
    <t>best so far</t>
  </si>
  <si>
    <t>2. Go to the "Lists" tab and replace the league list with your data</t>
  </si>
  <si>
    <t>No. of teams</t>
  </si>
  <si>
    <t>3. Go to "League Settings" tab, update the number of gameweeks, number of teams and click the button to update the gameweeks</t>
  </si>
  <si>
    <t>R-diff</t>
  </si>
  <si>
    <t>Goals Superiority Rating system</t>
  </si>
  <si>
    <t>Goals Scored by GW</t>
  </si>
  <si>
    <t>Goals Conceded by GW</t>
  </si>
  <si>
    <t>Goal Difference by GW</t>
  </si>
  <si>
    <t>Match R</t>
  </si>
  <si>
    <t>Match Ratings</t>
  </si>
  <si>
    <t>No. of ratings</t>
  </si>
  <si>
    <t>Max rating</t>
  </si>
  <si>
    <t>% of HOME wins</t>
  </si>
  <si>
    <t>% of AWAY wins</t>
  </si>
  <si>
    <t>% of DRAWS</t>
  </si>
  <si>
    <t>ELO Conclusions</t>
  </si>
  <si>
    <t>R-diff (Last 6 Games)</t>
  </si>
  <si>
    <t>and</t>
  </si>
  <si>
    <t>Historical raw data, Support tables and stats (These tables and stats along the historical raw data are used to construct the graphs)</t>
  </si>
  <si>
    <t>Prediction (R-diff Last 6)</t>
  </si>
  <si>
    <t>Prediction status (R-diff Last 6)</t>
  </si>
  <si>
    <t>Prediction (GSRS)</t>
  </si>
  <si>
    <t>Prediction status (GSRS)</t>
  </si>
  <si>
    <t>Prediction (Se-diff historical)</t>
  </si>
  <si>
    <t>Prediction status (Se-diff historical)</t>
  </si>
  <si>
    <t>* At the moment none of the prediction models are using the 'y=some function of x' equation as the system is still in bucketing mode due to limited data</t>
  </si>
  <si>
    <t>Last 6 Games Form</t>
  </si>
  <si>
    <t>Se-diff historical</t>
  </si>
  <si>
    <t>R-diff Last 6</t>
  </si>
  <si>
    <t>GSRS</t>
  </si>
  <si>
    <t>*This is used for the 'prediction stats tables'. It is recommended to start at GW7 or later, to give prediction stats more precision</t>
  </si>
  <si>
    <t>Dashboard lookback</t>
  </si>
  <si>
    <t>Notes</t>
  </si>
  <si>
    <t>Home</t>
  </si>
  <si>
    <t>Away</t>
  </si>
  <si>
    <t>Win</t>
  </si>
  <si>
    <t>Draw</t>
  </si>
  <si>
    <t>Loss</t>
  </si>
  <si>
    <t>Form (Last 6 Games)</t>
  </si>
  <si>
    <t>win</t>
  </si>
  <si>
    <t>draw</t>
  </si>
  <si>
    <t>loss</t>
  </si>
  <si>
    <t>Form</t>
  </si>
  <si>
    <t>All results</t>
  </si>
  <si>
    <t>Outcomes</t>
  </si>
  <si>
    <t>Wins</t>
  </si>
  <si>
    <t>Draws</t>
  </si>
  <si>
    <t>Losses</t>
  </si>
  <si>
    <t>total</t>
  </si>
  <si>
    <t>Predictions</t>
  </si>
  <si>
    <t>Elo default prediction</t>
  </si>
  <si>
    <t>Showing data up to:</t>
  </si>
  <si>
    <t>ELO default (Looking at Se)</t>
  </si>
  <si>
    <t>GSRS last 6 (looking at goal diff rating)</t>
  </si>
  <si>
    <t>ELO Last 6 (looking at R diff)</t>
  </si>
  <si>
    <t>Elo last 6 Rdiff</t>
  </si>
  <si>
    <t>Goals scored at Home</t>
  </si>
  <si>
    <t>Goals scored Away</t>
  </si>
  <si>
    <t>HOME team GD Last 6 games</t>
  </si>
  <si>
    <t>AWAY  team GD Last 6 games</t>
  </si>
  <si>
    <t>Goals scored</t>
  </si>
  <si>
    <t>Avg goals at home by home team (all)</t>
  </si>
  <si>
    <t>Avg goals away by away team (all)</t>
  </si>
  <si>
    <t>Goals conceded</t>
  </si>
  <si>
    <t>Goals conceded Home</t>
  </si>
  <si>
    <t>Goals conceded Away</t>
  </si>
  <si>
    <t>R-diff historical</t>
  </si>
  <si>
    <t>R-diff last 6</t>
  </si>
  <si>
    <t>Draw prediction threshold</t>
  </si>
  <si>
    <t>Model</t>
  </si>
  <si>
    <t>All the data in this spreadsheet are historical and start from GW 7</t>
  </si>
  <si>
    <t>N for 'large' formulas</t>
  </si>
  <si>
    <t>SE diff</t>
  </si>
  <si>
    <t>ΟΜΟΝΟΙΑ ΛΕΥΚΩΣΙΑΣ</t>
  </si>
  <si>
    <t>ΝΕΑ ΣΑΛΑΜΙΝΑ ΑΜΜΟΧΩΣΤΟΥ</t>
  </si>
  <si>
    <t>ΠΑΦΟΣ F.C.</t>
  </si>
  <si>
    <t>Α.Ε.Κ.ΛΑΡΝΑΚΑΣ</t>
  </si>
  <si>
    <t>ΕΡΜΗΣ ΑΡΑΔΙΠΠΟΥ</t>
  </si>
  <si>
    <t>ΑΠΟΕΛ ΛΕΥΚΩΣΙΑΣ</t>
  </si>
  <si>
    <t>ΕΘΝΙΚΟΣ ΑΧΝΑΣ</t>
  </si>
  <si>
    <t>ΔΟΞΑ ΚΑΤΩΚΟΠΙΑΣ</t>
  </si>
  <si>
    <t>ΑΠΟΛΛΩΝΑΣ ΛΕΜΕΣΟΥ</t>
  </si>
  <si>
    <t>ΑΡΗΣ ΛΕΜΕΣΟΥ</t>
  </si>
  <si>
    <t>ΑΝΟΡΘΩΣΗ ΑΜΜΟΧΩΣΤΟΥ</t>
  </si>
  <si>
    <t>ΑΕΛ ΛΕΜΕΣΟΥ</t>
  </si>
  <si>
    <t>ΑΓ. ΝΑΠΑ</t>
  </si>
  <si>
    <t>ΕΝΩΣΗ ΝΕΩΝ ΠΑΡΑΛΙΜΝΙΟΥ</t>
  </si>
  <si>
    <t>Bayern Munich</t>
  </si>
  <si>
    <t>Wolfsburg</t>
  </si>
  <si>
    <t>Dortmund</t>
  </si>
  <si>
    <t>Leverkusen</t>
  </si>
  <si>
    <t>Ein Frankfurt</t>
  </si>
  <si>
    <t>Freiburg</t>
  </si>
  <si>
    <t>Hamburg</t>
  </si>
  <si>
    <t>Hannover</t>
  </si>
  <si>
    <t>Schalke 04</t>
  </si>
  <si>
    <t>Hertha</t>
  </si>
  <si>
    <t>Werder Bremen</t>
  </si>
  <si>
    <t>Hoffenheim</t>
  </si>
  <si>
    <t>Augsburg</t>
  </si>
  <si>
    <t>M'gladbach</t>
  </si>
  <si>
    <t>Stuttgart</t>
  </si>
  <si>
    <t>Mainz</t>
  </si>
  <si>
    <t>GW 27</t>
  </si>
  <si>
    <t>GW 28</t>
  </si>
  <si>
    <t>GW 29</t>
  </si>
  <si>
    <t>GW 30</t>
  </si>
  <si>
    <t>GW 31</t>
  </si>
  <si>
    <t>GW 32</t>
  </si>
  <si>
    <t>GW 33</t>
  </si>
  <si>
    <t>GW 34</t>
  </si>
  <si>
    <t>Home (No.)</t>
  </si>
  <si>
    <t>Away (No.)</t>
  </si>
  <si>
    <t>Draw (No.)</t>
  </si>
  <si>
    <t>Strike Rate for League</t>
  </si>
  <si>
    <t>Total Strike Rt (%)</t>
  </si>
  <si>
    <t>Total Strike Rt (No.)</t>
  </si>
  <si>
    <t>** How to read the strike rate tables: It's pretty simple, for example Se-diff historical (for GW24) gave 5 home predictions out of which only 3 resulted in a home result. Similarly, it gave 2 away wins and both results came away which translates to a 100% percentage wise</t>
  </si>
  <si>
    <t>Count of Home Games</t>
  </si>
  <si>
    <t>Home games strike rate</t>
  </si>
  <si>
    <t>Home game results</t>
  </si>
  <si>
    <t>ELO HGA</t>
  </si>
  <si>
    <t/>
  </si>
  <si>
    <t>Braunschweig</t>
  </si>
  <si>
    <t>Nurnberg</t>
  </si>
  <si>
    <t>132/252</t>
  </si>
  <si>
    <t>117/252</t>
  </si>
  <si>
    <t>101/252</t>
  </si>
  <si>
    <t>Just here for reference (you can delete)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</si>
</sst>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30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3"/>
      <color rgb="FF990099"/>
      <name val="Muli"/>
    </font>
    <font>
      <sz val="11"/>
      <color rgb="FF00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5" tint="0.39997558519241921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</fills>
  <borders count="2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indexed="64"/>
      </bottom>
      <diagonal/>
    </border>
    <border>
      <left style="medium">
        <color theme="6" tint="-0.499984740745262"/>
      </left>
      <right/>
      <top style="medium">
        <color theme="6" tint="-0.499984740745262"/>
      </top>
      <bottom style="medium">
        <color theme="6" tint="-0.499984740745262"/>
      </bottom>
      <diagonal/>
    </border>
    <border>
      <left style="medium">
        <color theme="6" tint="-0.24994659260841701"/>
      </left>
      <right style="medium">
        <color theme="6" tint="-0.24994659260841701"/>
      </right>
      <top style="medium">
        <color theme="6" tint="-0.499984740745262"/>
      </top>
      <bottom style="medium">
        <color theme="6" tint="-0.499984740745262"/>
      </bottom>
      <diagonal/>
    </border>
    <border>
      <left style="medium">
        <color theme="3" tint="-0.24994659260841701"/>
      </left>
      <right style="medium">
        <color theme="3" tint="-0.24994659260841701"/>
      </right>
      <top style="medium">
        <color theme="3" tint="-0.24994659260841701"/>
      </top>
      <bottom style="medium">
        <color theme="3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/>
      <top/>
      <bottom/>
      <diagonal/>
    </border>
  </borders>
  <cellStyleXfs count="1">
    <xf numFmtId="0" fontId="0" fillId="0" borderId="0"/>
  </cellStyleXfs>
  <cellXfs count="171">
    <xf numFmtId="0" fontId="0" fillId="0" borderId="0" xfId="0"/>
    <xf numFmtId="0" fontId="0" fillId="0" borderId="1" xfId="0" applyBorder="1"/>
    <xf numFmtId="0" fontId="1" fillId="0" borderId="0" xfId="0" applyFont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 wrapText="1"/>
    </xf>
    <xf numFmtId="0" fontId="0" fillId="4" borderId="0" xfId="0" applyFill="1"/>
    <xf numFmtId="0" fontId="1" fillId="4" borderId="0" xfId="0" applyFont="1" applyFill="1"/>
    <xf numFmtId="0" fontId="0" fillId="4" borderId="0" xfId="0" applyFont="1" applyFill="1"/>
    <xf numFmtId="0" fontId="0" fillId="0" borderId="0" xfId="0" applyAlignment="1">
      <alignment vertical="top" wrapText="1"/>
    </xf>
    <xf numFmtId="0" fontId="1" fillId="0" borderId="3" xfId="0" applyFont="1" applyBorder="1"/>
    <xf numFmtId="0" fontId="1" fillId="0" borderId="1" xfId="0" applyFont="1" applyBorder="1"/>
    <xf numFmtId="0" fontId="0" fillId="0" borderId="4" xfId="0" applyBorder="1"/>
    <xf numFmtId="0" fontId="0" fillId="3" borderId="5" xfId="0" applyFill="1" applyBorder="1"/>
    <xf numFmtId="0" fontId="0" fillId="0" borderId="5" xfId="0" applyBorder="1"/>
    <xf numFmtId="0" fontId="0" fillId="3" borderId="6" xfId="0" applyFill="1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2" fontId="0" fillId="0" borderId="0" xfId="0" applyNumberFormat="1"/>
    <xf numFmtId="0" fontId="0" fillId="5" borderId="0" xfId="0" applyFill="1"/>
    <xf numFmtId="17" fontId="0" fillId="0" borderId="0" xfId="0" applyNumberFormat="1"/>
    <xf numFmtId="0" fontId="0" fillId="5" borderId="0" xfId="0" applyFill="1" applyAlignment="1">
      <alignment horizontal="center"/>
    </xf>
    <xf numFmtId="0" fontId="0" fillId="0" borderId="0" xfId="0" applyFill="1"/>
    <xf numFmtId="0" fontId="0" fillId="8" borderId="0" xfId="0" applyFill="1"/>
    <xf numFmtId="0" fontId="10" fillId="7" borderId="0" xfId="0" applyFont="1" applyFill="1" applyBorder="1" applyAlignment="1">
      <alignment vertical="center"/>
    </xf>
    <xf numFmtId="0" fontId="9" fillId="2" borderId="1" xfId="0" applyFont="1" applyFill="1" applyBorder="1"/>
    <xf numFmtId="0" fontId="9" fillId="2" borderId="0" xfId="0" applyFont="1" applyFill="1"/>
    <xf numFmtId="0" fontId="0" fillId="7" borderId="0" xfId="0" applyFill="1"/>
    <xf numFmtId="0" fontId="0" fillId="0" borderId="2" xfId="0" applyBorder="1"/>
    <xf numFmtId="0" fontId="11" fillId="0" borderId="0" xfId="0" applyFont="1"/>
    <xf numFmtId="0" fontId="0" fillId="6" borderId="0" xfId="0" applyFill="1"/>
    <xf numFmtId="10" fontId="0" fillId="0" borderId="0" xfId="0" applyNumberFormat="1"/>
    <xf numFmtId="0" fontId="0" fillId="0" borderId="0" xfId="0" applyBorder="1" applyAlignment="1">
      <alignment horizontal="center"/>
    </xf>
    <xf numFmtId="0" fontId="8" fillId="6" borderId="11" xfId="0" applyFont="1" applyFill="1" applyBorder="1"/>
    <xf numFmtId="0" fontId="0" fillId="9" borderId="12" xfId="0" applyFill="1" applyBorder="1" applyAlignment="1">
      <alignment horizontal="center"/>
    </xf>
    <xf numFmtId="0" fontId="6" fillId="7" borderId="9" xfId="0" applyFont="1" applyFill="1" applyBorder="1" applyAlignment="1"/>
    <xf numFmtId="0" fontId="7" fillId="7" borderId="7" xfId="0" applyFont="1" applyFill="1" applyBorder="1" applyAlignment="1">
      <alignment horizontal="center"/>
    </xf>
    <xf numFmtId="0" fontId="7" fillId="7" borderId="8" xfId="0" applyFont="1" applyFill="1" applyBorder="1" applyAlignment="1">
      <alignment horizontal="center"/>
    </xf>
    <xf numFmtId="0" fontId="6" fillId="7" borderId="10" xfId="0" applyFont="1" applyFill="1" applyBorder="1" applyAlignment="1"/>
    <xf numFmtId="0" fontId="6" fillId="7" borderId="7" xfId="0" applyFont="1" applyFill="1" applyBorder="1"/>
    <xf numFmtId="0" fontId="0" fillId="11" borderId="0" xfId="0" applyFill="1"/>
    <xf numFmtId="0" fontId="0" fillId="0" borderId="0" xfId="0" applyAlignment="1">
      <alignment wrapText="1"/>
    </xf>
    <xf numFmtId="0" fontId="0" fillId="10" borderId="13" xfId="0" applyFill="1" applyBorder="1" applyAlignment="1">
      <alignment horizontal="center"/>
    </xf>
    <xf numFmtId="3" fontId="0" fillId="0" borderId="0" xfId="0" applyNumberFormat="1"/>
    <xf numFmtId="10" fontId="0" fillId="2" borderId="14" xfId="0" applyNumberFormat="1" applyFill="1" applyBorder="1"/>
    <xf numFmtId="10" fontId="0" fillId="3" borderId="0" xfId="0" applyNumberFormat="1" applyFill="1"/>
    <xf numFmtId="10" fontId="0" fillId="2" borderId="14" xfId="0" applyNumberFormat="1" applyFill="1" applyBorder="1" applyAlignment="1">
      <alignment horizontal="center"/>
    </xf>
    <xf numFmtId="0" fontId="0" fillId="0" borderId="0" xfId="0" applyBorder="1"/>
    <xf numFmtId="10" fontId="0" fillId="2" borderId="16" xfId="0" applyNumberFormat="1" applyFill="1" applyBorder="1"/>
    <xf numFmtId="10" fontId="0" fillId="2" borderId="16" xfId="0" applyNumberFormat="1" applyFill="1" applyBorder="1" applyAlignment="1">
      <alignment horizontal="center"/>
    </xf>
    <xf numFmtId="10" fontId="0" fillId="2" borderId="17" xfId="0" applyNumberFormat="1" applyFill="1" applyBorder="1" applyAlignment="1">
      <alignment horizontal="center"/>
    </xf>
    <xf numFmtId="0" fontId="0" fillId="0" borderId="15" xfId="0" applyBorder="1"/>
    <xf numFmtId="9" fontId="7" fillId="11" borderId="18" xfId="0" applyNumberFormat="1" applyFont="1" applyFill="1" applyBorder="1" applyAlignment="1">
      <alignment horizontal="center"/>
    </xf>
    <xf numFmtId="0" fontId="0" fillId="0" borderId="0" xfId="0" applyAlignment="1">
      <alignment horizontal="left" wrapText="1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9" fontId="0" fillId="0" borderId="0" xfId="0" applyNumberFormat="1" applyAlignment="1">
      <alignment horizontal="center"/>
    </xf>
    <xf numFmtId="1" fontId="0" fillId="0" borderId="0" xfId="0" applyNumberFormat="1"/>
    <xf numFmtId="1" fontId="0" fillId="2" borderId="17" xfId="0" applyNumberFormat="1" applyFill="1" applyBorder="1" applyAlignment="1">
      <alignment horizontal="center"/>
    </xf>
    <xf numFmtId="1" fontId="0" fillId="2" borderId="14" xfId="0" applyNumberFormat="1" applyFill="1" applyBorder="1" applyAlignment="1">
      <alignment horizontal="center"/>
    </xf>
    <xf numFmtId="1" fontId="7" fillId="11" borderId="18" xfId="0" applyNumberFormat="1" applyFont="1" applyFill="1" applyBorder="1" applyAlignment="1">
      <alignment horizontal="center"/>
    </xf>
    <xf numFmtId="0" fontId="14" fillId="0" borderId="0" xfId="0" applyFont="1"/>
    <xf numFmtId="0" fontId="0" fillId="0" borderId="7" xfId="0" applyBorder="1"/>
    <xf numFmtId="0" fontId="13" fillId="0" borderId="0" xfId="0" applyFont="1" applyAlignment="1">
      <alignment horizontal="center" wrapText="1"/>
    </xf>
    <xf numFmtId="10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1" fontId="0" fillId="0" borderId="0" xfId="0" applyNumberFormat="1" applyBorder="1"/>
    <xf numFmtId="0" fontId="0" fillId="12" borderId="0" xfId="0" applyFill="1" applyBorder="1" applyAlignment="1">
      <alignment horizontal="center" wrapText="1"/>
    </xf>
    <xf numFmtId="2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10" fontId="0" fillId="2" borderId="0" xfId="0" applyNumberForma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6" fillId="13" borderId="5" xfId="0" applyFont="1" applyFill="1" applyBorder="1" applyAlignment="1">
      <alignment horizontal="center" wrapText="1"/>
    </xf>
    <xf numFmtId="0" fontId="6" fillId="13" borderId="0" xfId="0" applyFont="1" applyFill="1" applyBorder="1" applyAlignment="1">
      <alignment horizontal="center" wrapText="1"/>
    </xf>
    <xf numFmtId="0" fontId="7" fillId="7" borderId="2" xfId="0" applyFont="1" applyFill="1" applyBorder="1"/>
    <xf numFmtId="0" fontId="7" fillId="7" borderId="7" xfId="0" applyFont="1" applyFill="1" applyBorder="1" applyAlignment="1">
      <alignment horizontal="left" wrapText="1"/>
    </xf>
    <xf numFmtId="0" fontId="6" fillId="7" borderId="7" xfId="0" applyFont="1" applyFill="1" applyBorder="1" applyAlignment="1">
      <alignment wrapText="1"/>
    </xf>
    <xf numFmtId="0" fontId="17" fillId="7" borderId="7" xfId="0" applyFont="1" applyFill="1" applyBorder="1" applyAlignment="1">
      <alignment horizontal="right" vertical="center" wrapText="1"/>
    </xf>
    <xf numFmtId="0" fontId="18" fillId="7" borderId="0" xfId="0" applyFont="1" applyFill="1" applyBorder="1" applyAlignment="1">
      <alignment horizontal="left" wrapText="1"/>
    </xf>
    <xf numFmtId="0" fontId="0" fillId="14" borderId="5" xfId="0" applyFill="1" applyBorder="1" applyAlignment="1">
      <alignment horizontal="center"/>
    </xf>
    <xf numFmtId="0" fontId="0" fillId="14" borderId="0" xfId="0" applyFill="1" applyAlignment="1">
      <alignment horizontal="center"/>
    </xf>
    <xf numFmtId="0" fontId="19" fillId="2" borderId="0" xfId="0" applyFont="1" applyFill="1" applyAlignment="1">
      <alignment horizontal="center"/>
    </xf>
    <xf numFmtId="10" fontId="0" fillId="15" borderId="0" xfId="0" applyNumberFormat="1" applyFill="1" applyAlignment="1">
      <alignment horizontal="center"/>
    </xf>
    <xf numFmtId="0" fontId="0" fillId="15" borderId="0" xfId="0" applyFill="1" applyAlignment="1">
      <alignment horizontal="center"/>
    </xf>
    <xf numFmtId="2" fontId="0" fillId="0" borderId="0" xfId="0" applyNumberFormat="1" applyBorder="1" applyAlignment="1">
      <alignment horizontal="center" vertical="center"/>
    </xf>
    <xf numFmtId="1" fontId="15" fillId="0" borderId="0" xfId="0" applyNumberFormat="1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2" fontId="14" fillId="0" borderId="0" xfId="0" applyNumberFormat="1" applyFont="1" applyBorder="1" applyAlignment="1">
      <alignment horizontal="left"/>
    </xf>
    <xf numFmtId="0" fontId="14" fillId="0" borderId="0" xfId="0" applyFont="1" applyBorder="1"/>
    <xf numFmtId="0" fontId="14" fillId="9" borderId="0" xfId="0" applyFont="1" applyFill="1" applyBorder="1"/>
    <xf numFmtId="1" fontId="15" fillId="9" borderId="0" xfId="0" applyNumberFormat="1" applyFont="1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2" fontId="14" fillId="9" borderId="0" xfId="0" applyNumberFormat="1" applyFont="1" applyFill="1" applyBorder="1" applyAlignment="1">
      <alignment horizontal="left"/>
    </xf>
    <xf numFmtId="0" fontId="0" fillId="5" borderId="0" xfId="0" applyFill="1" applyAlignment="1">
      <alignment horizontal="center" wrapText="1"/>
    </xf>
    <xf numFmtId="0" fontId="8" fillId="6" borderId="0" xfId="0" applyFont="1" applyFill="1" applyAlignment="1">
      <alignment vertical="center"/>
    </xf>
    <xf numFmtId="164" fontId="14" fillId="0" borderId="0" xfId="0" applyNumberFormat="1" applyFont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20" fillId="0" borderId="0" xfId="0" applyFont="1"/>
    <xf numFmtId="0" fontId="0" fillId="16" borderId="0" xfId="0" applyFill="1"/>
    <xf numFmtId="0" fontId="7" fillId="16" borderId="0" xfId="0" applyFont="1" applyFill="1" applyAlignment="1">
      <alignment horizontal="center"/>
    </xf>
    <xf numFmtId="0" fontId="0" fillId="16" borderId="0" xfId="0" applyFill="1" applyAlignment="1">
      <alignment horizontal="center"/>
    </xf>
    <xf numFmtId="0" fontId="0" fillId="16" borderId="0" xfId="0" applyFill="1" applyBorder="1"/>
    <xf numFmtId="0" fontId="21" fillId="16" borderId="0" xfId="0" applyFont="1" applyFill="1" applyBorder="1" applyAlignment="1">
      <alignment horizontal="center"/>
    </xf>
    <xf numFmtId="0" fontId="22" fillId="6" borderId="0" xfId="0" applyFont="1" applyFill="1" applyAlignment="1">
      <alignment horizontal="center"/>
    </xf>
    <xf numFmtId="9" fontId="22" fillId="6" borderId="0" xfId="0" applyNumberFormat="1" applyFont="1" applyFill="1" applyAlignment="1">
      <alignment horizontal="center"/>
    </xf>
    <xf numFmtId="0" fontId="22" fillId="6" borderId="19" xfId="0" applyFont="1" applyFill="1" applyBorder="1" applyAlignment="1">
      <alignment horizontal="center"/>
    </xf>
    <xf numFmtId="0" fontId="22" fillId="17" borderId="0" xfId="0" applyFont="1" applyFill="1" applyAlignment="1">
      <alignment horizontal="center"/>
    </xf>
    <xf numFmtId="9" fontId="22" fillId="17" borderId="0" xfId="0" applyNumberFormat="1" applyFont="1" applyFill="1" applyAlignment="1">
      <alignment horizontal="center"/>
    </xf>
    <xf numFmtId="0" fontId="22" fillId="17" borderId="19" xfId="0" applyFont="1" applyFill="1" applyBorder="1" applyAlignment="1">
      <alignment horizontal="center"/>
    </xf>
    <xf numFmtId="0" fontId="22" fillId="18" borderId="0" xfId="0" applyFont="1" applyFill="1" applyAlignment="1">
      <alignment horizontal="center"/>
    </xf>
    <xf numFmtId="9" fontId="22" fillId="18" borderId="0" xfId="0" applyNumberFormat="1" applyFont="1" applyFill="1" applyAlignment="1">
      <alignment horizontal="center"/>
    </xf>
    <xf numFmtId="0" fontId="22" fillId="18" borderId="19" xfId="0" applyFont="1" applyFill="1" applyBorder="1" applyAlignment="1">
      <alignment horizontal="center"/>
    </xf>
    <xf numFmtId="0" fontId="23" fillId="16" borderId="0" xfId="0" applyFont="1" applyFill="1" applyBorder="1" applyAlignment="1"/>
    <xf numFmtId="0" fontId="25" fillId="19" borderId="0" xfId="0" applyFont="1" applyFill="1" applyAlignment="1">
      <alignment horizontal="center" vertical="center"/>
    </xf>
    <xf numFmtId="0" fontId="0" fillId="0" borderId="0" xfId="0" applyFill="1" applyBorder="1"/>
    <xf numFmtId="0" fontId="0" fillId="16" borderId="0" xfId="0" applyFill="1" applyBorder="1" applyAlignment="1">
      <alignment vertical="center"/>
    </xf>
    <xf numFmtId="0" fontId="6" fillId="20" borderId="0" xfId="0" applyFont="1" applyFill="1" applyBorder="1" applyAlignment="1">
      <alignment horizontal="center" vertical="center" wrapText="1"/>
    </xf>
    <xf numFmtId="0" fontId="6" fillId="20" borderId="2" xfId="0" applyFont="1" applyFill="1" applyBorder="1" applyAlignment="1">
      <alignment horizontal="center" vertical="center" wrapText="1"/>
    </xf>
    <xf numFmtId="9" fontId="0" fillId="0" borderId="0" xfId="0" applyNumberFormat="1"/>
    <xf numFmtId="0" fontId="26" fillId="16" borderId="0" xfId="0" applyFont="1" applyFill="1"/>
    <xf numFmtId="164" fontId="27" fillId="0" borderId="0" xfId="0" applyNumberFormat="1" applyFont="1" applyAlignment="1">
      <alignment horizontal="center" vertical="center"/>
    </xf>
    <xf numFmtId="164" fontId="28" fillId="0" borderId="0" xfId="0" applyNumberFormat="1" applyFont="1" applyAlignment="1">
      <alignment horizontal="center" vertical="center"/>
    </xf>
    <xf numFmtId="0" fontId="29" fillId="0" borderId="0" xfId="0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7" fillId="21" borderId="0" xfId="0" applyFont="1" applyFill="1" applyAlignment="1">
      <alignment horizontal="center" wrapText="1"/>
    </xf>
    <xf numFmtId="0" fontId="1" fillId="0" borderId="0" xfId="0" applyFont="1" applyAlignment="1">
      <alignment horizontal="left"/>
    </xf>
    <xf numFmtId="0" fontId="0" fillId="3" borderId="5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0" borderId="0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3" borderId="0" xfId="0" applyFill="1" applyBorder="1" applyAlignment="1">
      <alignment horizontal="left"/>
    </xf>
    <xf numFmtId="0" fontId="0" fillId="3" borderId="2" xfId="0" applyFill="1" applyBorder="1" applyAlignment="1">
      <alignment horizontal="left"/>
    </xf>
    <xf numFmtId="0" fontId="0" fillId="3" borderId="0" xfId="0" applyFill="1" applyBorder="1" applyAlignment="1">
      <alignment horizontal="left" vertical="top" wrapText="1"/>
    </xf>
    <xf numFmtId="0" fontId="0" fillId="3" borderId="2" xfId="0" applyFill="1" applyBorder="1" applyAlignment="1">
      <alignment horizontal="left" vertical="top" wrapText="1"/>
    </xf>
    <xf numFmtId="0" fontId="0" fillId="3" borderId="7" xfId="0" applyFill="1" applyBorder="1" applyAlignment="1">
      <alignment horizontal="left" vertical="top" wrapText="1"/>
    </xf>
    <xf numFmtId="0" fontId="0" fillId="3" borderId="8" xfId="0" applyFill="1" applyBorder="1" applyAlignment="1">
      <alignment horizontal="left" vertical="top" wrapText="1"/>
    </xf>
    <xf numFmtId="0" fontId="6" fillId="20" borderId="0" xfId="0" applyFont="1" applyFill="1" applyBorder="1" applyAlignment="1">
      <alignment horizontal="center"/>
    </xf>
    <xf numFmtId="0" fontId="6" fillId="20" borderId="2" xfId="0" applyFont="1" applyFill="1" applyBorder="1" applyAlignment="1">
      <alignment horizontal="center"/>
    </xf>
    <xf numFmtId="0" fontId="6" fillId="20" borderId="0" xfId="0" applyFont="1" applyFill="1" applyAlignment="1">
      <alignment horizontal="center"/>
    </xf>
    <xf numFmtId="0" fontId="8" fillId="7" borderId="0" xfId="0" applyFont="1" applyFill="1" applyAlignment="1">
      <alignment horizontal="center"/>
    </xf>
    <xf numFmtId="0" fontId="6" fillId="7" borderId="5" xfId="0" applyFont="1" applyFill="1" applyBorder="1" applyAlignment="1">
      <alignment horizontal="center"/>
    </xf>
    <xf numFmtId="0" fontId="6" fillId="7" borderId="0" xfId="0" applyFont="1" applyFill="1" applyAlignment="1">
      <alignment horizontal="center"/>
    </xf>
    <xf numFmtId="0" fontId="6" fillId="7" borderId="2" xfId="0" applyFont="1" applyFill="1" applyBorder="1" applyAlignment="1">
      <alignment horizontal="center"/>
    </xf>
    <xf numFmtId="0" fontId="6" fillId="7" borderId="0" xfId="0" applyFont="1" applyFill="1" applyBorder="1" applyAlignment="1">
      <alignment horizontal="center"/>
    </xf>
    <xf numFmtId="0" fontId="6" fillId="13" borderId="5" xfId="0" applyFont="1" applyFill="1" applyBorder="1" applyAlignment="1">
      <alignment horizontal="center" wrapText="1"/>
    </xf>
    <xf numFmtId="0" fontId="6" fillId="13" borderId="0" xfId="0" applyFont="1" applyFill="1" applyAlignment="1">
      <alignment horizontal="center" wrapText="1"/>
    </xf>
    <xf numFmtId="0" fontId="16" fillId="2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8" fillId="6" borderId="0" xfId="0" applyFont="1" applyFill="1" applyAlignment="1">
      <alignment horizontal="center"/>
    </xf>
    <xf numFmtId="0" fontId="7" fillId="16" borderId="0" xfId="0" applyFont="1" applyFill="1" applyAlignment="1">
      <alignment horizontal="left"/>
    </xf>
    <xf numFmtId="0" fontId="23" fillId="16" borderId="0" xfId="0" applyFont="1" applyFill="1" applyBorder="1" applyAlignment="1">
      <alignment horizontal="center"/>
    </xf>
    <xf numFmtId="0" fontId="23" fillId="16" borderId="0" xfId="0" applyFont="1" applyFill="1" applyAlignment="1">
      <alignment horizontal="center"/>
    </xf>
    <xf numFmtId="0" fontId="24" fillId="16" borderId="20" xfId="0" applyFont="1" applyFill="1" applyBorder="1" applyAlignment="1">
      <alignment horizontal="left"/>
    </xf>
    <xf numFmtId="0" fontId="24" fillId="16" borderId="0" xfId="0" applyFont="1" applyFill="1" applyBorder="1" applyAlignment="1">
      <alignment horizontal="left"/>
    </xf>
    <xf numFmtId="164" fontId="27" fillId="0" borderId="3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0" fillId="4" borderId="1" xfId="0" applyFont="1" applyFill="1" applyBorder="1"/>
    <xf numFmtId="0" fontId="0" fillId="4" borderId="4" xfId="0" applyFill="1" applyBorder="1"/>
    <xf numFmtId="164" fontId="27" fillId="0" borderId="5" xfId="0" applyNumberFormat="1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0" fillId="4" borderId="0" xfId="0" applyFill="1" applyBorder="1"/>
    <xf numFmtId="0" fontId="0" fillId="4" borderId="2" xfId="0" applyFill="1" applyBorder="1"/>
    <xf numFmtId="0" fontId="0" fillId="0" borderId="6" xfId="0" applyBorder="1"/>
    <xf numFmtId="0" fontId="0" fillId="4" borderId="7" xfId="0" applyFill="1" applyBorder="1"/>
    <xf numFmtId="0" fontId="0" fillId="4" borderId="8" xfId="0" applyFill="1" applyBorder="1"/>
  </cellXfs>
  <cellStyles count="1">
    <cellStyle name="Normal" xfId="0" builtinId="0"/>
  </cellStyles>
  <dxfs count="20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5" tint="0.39994506668294322"/>
        </patternFill>
      </fill>
    </dxf>
    <dxf>
      <font>
        <color rgb="FFFF0000"/>
      </font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5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9"/>
      <tableStyleElement type="headerRow" dxfId="18"/>
    </tableStyle>
  </tableStyles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HOME wins per Se difference</a:t>
            </a:r>
            <a:endParaRPr lang="en-GB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'Distribution of data (Se Diff)'!$L$1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[0]!Bucket_Menu</c:f>
              <c:numCache>
                <c:formatCode>0.00%</c:formatCode>
                <c:ptCount val="18"/>
                <c:pt idx="0">
                  <c:v>-0.57999999999999996</c:v>
                </c:pt>
                <c:pt idx="1">
                  <c:v>-0.51</c:v>
                </c:pt>
                <c:pt idx="2">
                  <c:v>-0.44</c:v>
                </c:pt>
                <c:pt idx="3">
                  <c:v>-0.37</c:v>
                </c:pt>
                <c:pt idx="4">
                  <c:v>-0.3</c:v>
                </c:pt>
                <c:pt idx="5">
                  <c:v>-0.22999999999999998</c:v>
                </c:pt>
                <c:pt idx="6">
                  <c:v>-0.15999999999999998</c:v>
                </c:pt>
                <c:pt idx="7">
                  <c:v>-8.9999999999999969E-2</c:v>
                </c:pt>
                <c:pt idx="8">
                  <c:v>-1.9999999999999962E-2</c:v>
                </c:pt>
                <c:pt idx="9">
                  <c:v>5.0000000000000044E-2</c:v>
                </c:pt>
                <c:pt idx="10">
                  <c:v>0.12000000000000005</c:v>
                </c:pt>
                <c:pt idx="11">
                  <c:v>0.19000000000000006</c:v>
                </c:pt>
                <c:pt idx="12">
                  <c:v>0.26000000000000006</c:v>
                </c:pt>
                <c:pt idx="13">
                  <c:v>0.33000000000000007</c:v>
                </c:pt>
                <c:pt idx="14">
                  <c:v>0.40000000000000008</c:v>
                </c:pt>
                <c:pt idx="15">
                  <c:v>0.47000000000000008</c:v>
                </c:pt>
                <c:pt idx="16">
                  <c:v>0.54</c:v>
                </c:pt>
                <c:pt idx="17">
                  <c:v>0.6100000000000001</c:v>
                </c:pt>
              </c:numCache>
            </c:numRef>
          </c:cat>
          <c:val>
            <c:numRef>
              <c:f>[0]!Bucket_Home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8</c:v>
                </c:pt>
                <c:pt idx="8">
                  <c:v>9</c:v>
                </c:pt>
                <c:pt idx="9">
                  <c:v>17</c:v>
                </c:pt>
                <c:pt idx="10">
                  <c:v>28</c:v>
                </c:pt>
                <c:pt idx="11">
                  <c:v>23</c:v>
                </c:pt>
                <c:pt idx="12">
                  <c:v>14</c:v>
                </c:pt>
                <c:pt idx="13">
                  <c:v>14</c:v>
                </c:pt>
                <c:pt idx="14">
                  <c:v>5</c:v>
                </c:pt>
                <c:pt idx="15">
                  <c:v>2</c:v>
                </c:pt>
                <c:pt idx="16">
                  <c:v>5</c:v>
                </c:pt>
                <c:pt idx="17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FCB-46B8-A8AC-0CCDDB9990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8937992"/>
        <c:axId val="748936424"/>
      </c:barChart>
      <c:catAx>
        <c:axId val="748937992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936424"/>
        <c:crossesAt val="0"/>
        <c:auto val="1"/>
        <c:lblAlgn val="ctr"/>
        <c:lblOffset val="100"/>
        <c:noMultiLvlLbl val="0"/>
      </c:catAx>
      <c:valAx>
        <c:axId val="748936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937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AWAY wins per Se difference</a:t>
            </a:r>
            <a:endParaRPr lang="en-GB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'Distribution of data (Se Diff)'!$L$1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[0]!Bucket_Menu</c:f>
              <c:numCache>
                <c:formatCode>0.00%</c:formatCode>
                <c:ptCount val="18"/>
                <c:pt idx="0">
                  <c:v>-0.57999999999999996</c:v>
                </c:pt>
                <c:pt idx="1">
                  <c:v>-0.51</c:v>
                </c:pt>
                <c:pt idx="2">
                  <c:v>-0.44</c:v>
                </c:pt>
                <c:pt idx="3">
                  <c:v>-0.37</c:v>
                </c:pt>
                <c:pt idx="4">
                  <c:v>-0.3</c:v>
                </c:pt>
                <c:pt idx="5">
                  <c:v>-0.22999999999999998</c:v>
                </c:pt>
                <c:pt idx="6">
                  <c:v>-0.15999999999999998</c:v>
                </c:pt>
                <c:pt idx="7">
                  <c:v>-8.9999999999999969E-2</c:v>
                </c:pt>
                <c:pt idx="8">
                  <c:v>-1.9999999999999962E-2</c:v>
                </c:pt>
                <c:pt idx="9">
                  <c:v>5.0000000000000044E-2</c:v>
                </c:pt>
                <c:pt idx="10">
                  <c:v>0.12000000000000005</c:v>
                </c:pt>
                <c:pt idx="11">
                  <c:v>0.19000000000000006</c:v>
                </c:pt>
                <c:pt idx="12">
                  <c:v>0.26000000000000006</c:v>
                </c:pt>
                <c:pt idx="13">
                  <c:v>0.33000000000000007</c:v>
                </c:pt>
                <c:pt idx="14">
                  <c:v>0.40000000000000008</c:v>
                </c:pt>
                <c:pt idx="15">
                  <c:v>0.47000000000000008</c:v>
                </c:pt>
                <c:pt idx="16">
                  <c:v>0.54</c:v>
                </c:pt>
                <c:pt idx="17">
                  <c:v>0.6100000000000001</c:v>
                </c:pt>
              </c:numCache>
            </c:numRef>
          </c:cat>
          <c:val>
            <c:numRef>
              <c:f>[0]!Bucket_Away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6</c:v>
                </c:pt>
                <c:pt idx="5">
                  <c:v>5</c:v>
                </c:pt>
                <c:pt idx="6">
                  <c:v>13</c:v>
                </c:pt>
                <c:pt idx="7">
                  <c:v>12</c:v>
                </c:pt>
                <c:pt idx="8">
                  <c:v>14</c:v>
                </c:pt>
                <c:pt idx="9">
                  <c:v>15</c:v>
                </c:pt>
                <c:pt idx="10">
                  <c:v>8</c:v>
                </c:pt>
                <c:pt idx="11">
                  <c:v>7</c:v>
                </c:pt>
                <c:pt idx="12">
                  <c:v>4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525-494D-9F88-3B5C1FECB3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8936816"/>
        <c:axId val="748938776"/>
      </c:barChart>
      <c:catAx>
        <c:axId val="748936816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938776"/>
        <c:crosses val="autoZero"/>
        <c:auto val="1"/>
        <c:lblAlgn val="ctr"/>
        <c:lblOffset val="100"/>
        <c:noMultiLvlLbl val="0"/>
      </c:catAx>
      <c:valAx>
        <c:axId val="748938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936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DRAWS per Se difference</a:t>
            </a:r>
            <a:endParaRPr lang="en-GB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'Distribution of data (Se Diff)'!$L$1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[0]!Bucket_Menu</c:f>
              <c:numCache>
                <c:formatCode>0.00%</c:formatCode>
                <c:ptCount val="18"/>
                <c:pt idx="0">
                  <c:v>-0.57999999999999996</c:v>
                </c:pt>
                <c:pt idx="1">
                  <c:v>-0.51</c:v>
                </c:pt>
                <c:pt idx="2">
                  <c:v>-0.44</c:v>
                </c:pt>
                <c:pt idx="3">
                  <c:v>-0.37</c:v>
                </c:pt>
                <c:pt idx="4">
                  <c:v>-0.3</c:v>
                </c:pt>
                <c:pt idx="5">
                  <c:v>-0.22999999999999998</c:v>
                </c:pt>
                <c:pt idx="6">
                  <c:v>-0.15999999999999998</c:v>
                </c:pt>
                <c:pt idx="7">
                  <c:v>-8.9999999999999969E-2</c:v>
                </c:pt>
                <c:pt idx="8">
                  <c:v>-1.9999999999999962E-2</c:v>
                </c:pt>
                <c:pt idx="9">
                  <c:v>5.0000000000000044E-2</c:v>
                </c:pt>
                <c:pt idx="10">
                  <c:v>0.12000000000000005</c:v>
                </c:pt>
                <c:pt idx="11">
                  <c:v>0.19000000000000006</c:v>
                </c:pt>
                <c:pt idx="12">
                  <c:v>0.26000000000000006</c:v>
                </c:pt>
                <c:pt idx="13">
                  <c:v>0.33000000000000007</c:v>
                </c:pt>
                <c:pt idx="14">
                  <c:v>0.40000000000000008</c:v>
                </c:pt>
                <c:pt idx="15">
                  <c:v>0.47000000000000008</c:v>
                </c:pt>
                <c:pt idx="16">
                  <c:v>0.54</c:v>
                </c:pt>
                <c:pt idx="17">
                  <c:v>0.6100000000000001</c:v>
                </c:pt>
              </c:numCache>
            </c:numRef>
          </c:cat>
          <c:val>
            <c:numRef>
              <c:f>[0]!Bucket_Draw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6</c:v>
                </c:pt>
                <c:pt idx="7">
                  <c:v>8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7</c:v>
                </c:pt>
                <c:pt idx="12">
                  <c:v>4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DC-458D-A27D-C79E9E942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8937208"/>
        <c:axId val="748937600"/>
      </c:barChart>
      <c:catAx>
        <c:axId val="748937208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937600"/>
        <c:crosses val="autoZero"/>
        <c:auto val="1"/>
        <c:lblAlgn val="ctr"/>
        <c:lblOffset val="100"/>
        <c:noMultiLvlLbl val="0"/>
      </c:catAx>
      <c:valAx>
        <c:axId val="74893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937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No. of Games per Se Difference</a:t>
            </a:r>
            <a:endParaRPr lang="en-GB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'Distribution of data (Se Diff)'!$L$1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[0]!Bucket_Menu</c:f>
              <c:numCache>
                <c:formatCode>0.00%</c:formatCode>
                <c:ptCount val="18"/>
                <c:pt idx="0">
                  <c:v>-0.57999999999999996</c:v>
                </c:pt>
                <c:pt idx="1">
                  <c:v>-0.51</c:v>
                </c:pt>
                <c:pt idx="2">
                  <c:v>-0.44</c:v>
                </c:pt>
                <c:pt idx="3">
                  <c:v>-0.37</c:v>
                </c:pt>
                <c:pt idx="4">
                  <c:v>-0.3</c:v>
                </c:pt>
                <c:pt idx="5">
                  <c:v>-0.22999999999999998</c:v>
                </c:pt>
                <c:pt idx="6">
                  <c:v>-0.15999999999999998</c:v>
                </c:pt>
                <c:pt idx="7">
                  <c:v>-8.9999999999999969E-2</c:v>
                </c:pt>
                <c:pt idx="8">
                  <c:v>-1.9999999999999962E-2</c:v>
                </c:pt>
                <c:pt idx="9">
                  <c:v>5.0000000000000044E-2</c:v>
                </c:pt>
                <c:pt idx="10">
                  <c:v>0.12000000000000005</c:v>
                </c:pt>
                <c:pt idx="11">
                  <c:v>0.19000000000000006</c:v>
                </c:pt>
                <c:pt idx="12">
                  <c:v>0.26000000000000006</c:v>
                </c:pt>
                <c:pt idx="13">
                  <c:v>0.33000000000000007</c:v>
                </c:pt>
                <c:pt idx="14">
                  <c:v>0.40000000000000008</c:v>
                </c:pt>
                <c:pt idx="15">
                  <c:v>0.47000000000000008</c:v>
                </c:pt>
                <c:pt idx="16">
                  <c:v>0.54</c:v>
                </c:pt>
                <c:pt idx="17">
                  <c:v>0.6100000000000001</c:v>
                </c:pt>
              </c:numCache>
            </c:numRef>
          </c:cat>
          <c:val>
            <c:numRef>
              <c:f>[0]!Bucket_Total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9</c:v>
                </c:pt>
                <c:pt idx="5">
                  <c:v>11</c:v>
                </c:pt>
                <c:pt idx="6">
                  <c:v>21</c:v>
                </c:pt>
                <c:pt idx="7">
                  <c:v>28</c:v>
                </c:pt>
                <c:pt idx="8">
                  <c:v>28</c:v>
                </c:pt>
                <c:pt idx="9">
                  <c:v>42</c:v>
                </c:pt>
                <c:pt idx="10">
                  <c:v>51</c:v>
                </c:pt>
                <c:pt idx="11">
                  <c:v>37</c:v>
                </c:pt>
                <c:pt idx="12">
                  <c:v>22</c:v>
                </c:pt>
                <c:pt idx="13">
                  <c:v>17</c:v>
                </c:pt>
                <c:pt idx="14">
                  <c:v>6</c:v>
                </c:pt>
                <c:pt idx="15">
                  <c:v>3</c:v>
                </c:pt>
                <c:pt idx="16">
                  <c:v>5</c:v>
                </c:pt>
                <c:pt idx="17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264-4E52-AD7A-8063A9636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8939560"/>
        <c:axId val="748940736"/>
      </c:barChart>
      <c:catAx>
        <c:axId val="7489395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940736"/>
        <c:crossesAt val="0"/>
        <c:auto val="1"/>
        <c:lblAlgn val="ctr"/>
        <c:lblOffset val="100"/>
        <c:noMultiLvlLbl val="0"/>
      </c:catAx>
      <c:valAx>
        <c:axId val="74894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No. of games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939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'Distribution of data (Se Diff)'!$P$1</c:f>
              <c:strCache>
                <c:ptCount val="1"/>
                <c:pt idx="0">
                  <c:v>HOME (%)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2227256208358571"/>
                  <c:y val="-0.3271723265392915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[0]!Bucket_Menu</c:f>
              <c:numCache>
                <c:formatCode>0.00%</c:formatCode>
                <c:ptCount val="18"/>
                <c:pt idx="0">
                  <c:v>-0.57999999999999996</c:v>
                </c:pt>
                <c:pt idx="1">
                  <c:v>-0.51</c:v>
                </c:pt>
                <c:pt idx="2">
                  <c:v>-0.44</c:v>
                </c:pt>
                <c:pt idx="3">
                  <c:v>-0.37</c:v>
                </c:pt>
                <c:pt idx="4">
                  <c:v>-0.3</c:v>
                </c:pt>
                <c:pt idx="5">
                  <c:v>-0.22999999999999998</c:v>
                </c:pt>
                <c:pt idx="6">
                  <c:v>-0.15999999999999998</c:v>
                </c:pt>
                <c:pt idx="7">
                  <c:v>-8.9999999999999969E-2</c:v>
                </c:pt>
                <c:pt idx="8">
                  <c:v>-1.9999999999999962E-2</c:v>
                </c:pt>
                <c:pt idx="9">
                  <c:v>5.0000000000000044E-2</c:v>
                </c:pt>
                <c:pt idx="10">
                  <c:v>0.12000000000000005</c:v>
                </c:pt>
                <c:pt idx="11">
                  <c:v>0.19000000000000006</c:v>
                </c:pt>
                <c:pt idx="12">
                  <c:v>0.26000000000000006</c:v>
                </c:pt>
                <c:pt idx="13">
                  <c:v>0.33000000000000007</c:v>
                </c:pt>
                <c:pt idx="14">
                  <c:v>0.40000000000000008</c:v>
                </c:pt>
                <c:pt idx="15">
                  <c:v>0.47000000000000008</c:v>
                </c:pt>
                <c:pt idx="16">
                  <c:v>0.54</c:v>
                </c:pt>
                <c:pt idx="17">
                  <c:v>0.6100000000000001</c:v>
                </c:pt>
              </c:numCache>
            </c:numRef>
          </c:xVal>
          <c:yVal>
            <c:numRef>
              <c:f>[0]!Bucket_HomePercent</c:f>
              <c:numCache>
                <c:formatCode>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0.33333333333333331</c:v>
                </c:pt>
                <c:pt idx="3">
                  <c:v>1</c:v>
                </c:pt>
                <c:pt idx="4">
                  <c:v>0.22222222222222221</c:v>
                </c:pt>
                <c:pt idx="5">
                  <c:v>0.27272727272727271</c:v>
                </c:pt>
                <c:pt idx="6">
                  <c:v>9.5238095238095233E-2</c:v>
                </c:pt>
                <c:pt idx="7">
                  <c:v>0.2857142857142857</c:v>
                </c:pt>
                <c:pt idx="8">
                  <c:v>0.32142857142857145</c:v>
                </c:pt>
                <c:pt idx="9">
                  <c:v>0.40476190476190477</c:v>
                </c:pt>
                <c:pt idx="10">
                  <c:v>0.5490196078431373</c:v>
                </c:pt>
                <c:pt idx="11">
                  <c:v>0.6216216216216216</c:v>
                </c:pt>
                <c:pt idx="12">
                  <c:v>0.63636363636363635</c:v>
                </c:pt>
                <c:pt idx="13">
                  <c:v>0.82352941176470584</c:v>
                </c:pt>
                <c:pt idx="14">
                  <c:v>0.83333333333333337</c:v>
                </c:pt>
                <c:pt idx="15">
                  <c:v>0.66666666666666663</c:v>
                </c:pt>
                <c:pt idx="16">
                  <c:v>1</c:v>
                </c:pt>
                <c:pt idx="17">
                  <c:v>0.66666666666666663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C0D-4B43-9037-5E80052C3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8200784"/>
        <c:axId val="688197648"/>
      </c:scatterChart>
      <c:valAx>
        <c:axId val="6882007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28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197648"/>
        <c:crosses val="autoZero"/>
        <c:crossBetween val="midCat"/>
      </c:valAx>
      <c:valAx>
        <c:axId val="6881976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200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AWAY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AWAY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1422226916492015"/>
                  <c:y val="-0.6179942977915842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[0]!Bucket_Menu</c:f>
              <c:numCache>
                <c:formatCode>0.00%</c:formatCode>
                <c:ptCount val="18"/>
                <c:pt idx="0">
                  <c:v>-0.57999999999999996</c:v>
                </c:pt>
                <c:pt idx="1">
                  <c:v>-0.51</c:v>
                </c:pt>
                <c:pt idx="2">
                  <c:v>-0.44</c:v>
                </c:pt>
                <c:pt idx="3">
                  <c:v>-0.37</c:v>
                </c:pt>
                <c:pt idx="4">
                  <c:v>-0.3</c:v>
                </c:pt>
                <c:pt idx="5">
                  <c:v>-0.22999999999999998</c:v>
                </c:pt>
                <c:pt idx="6">
                  <c:v>-0.15999999999999998</c:v>
                </c:pt>
                <c:pt idx="7">
                  <c:v>-8.9999999999999969E-2</c:v>
                </c:pt>
                <c:pt idx="8">
                  <c:v>-1.9999999999999962E-2</c:v>
                </c:pt>
                <c:pt idx="9">
                  <c:v>5.0000000000000044E-2</c:v>
                </c:pt>
                <c:pt idx="10">
                  <c:v>0.12000000000000005</c:v>
                </c:pt>
                <c:pt idx="11">
                  <c:v>0.19000000000000006</c:v>
                </c:pt>
                <c:pt idx="12">
                  <c:v>0.26000000000000006</c:v>
                </c:pt>
                <c:pt idx="13">
                  <c:v>0.33000000000000007</c:v>
                </c:pt>
                <c:pt idx="14">
                  <c:v>0.40000000000000008</c:v>
                </c:pt>
                <c:pt idx="15">
                  <c:v>0.47000000000000008</c:v>
                </c:pt>
                <c:pt idx="16">
                  <c:v>0.54</c:v>
                </c:pt>
                <c:pt idx="17">
                  <c:v>0.6100000000000001</c:v>
                </c:pt>
              </c:numCache>
            </c:numRef>
          </c:xVal>
          <c:yVal>
            <c:numRef>
              <c:f>[0]!Bucket_AwayPercent</c:f>
              <c:numCache>
                <c:formatCode>0%</c:formatCode>
                <c:ptCount val="18"/>
                <c:pt idx="0">
                  <c:v>1</c:v>
                </c:pt>
                <c:pt idx="1">
                  <c:v>1</c:v>
                </c:pt>
                <c:pt idx="2">
                  <c:v>0.66666666666666663</c:v>
                </c:pt>
                <c:pt idx="3">
                  <c:v>0</c:v>
                </c:pt>
                <c:pt idx="4">
                  <c:v>0.66666666666666663</c:v>
                </c:pt>
                <c:pt idx="5">
                  <c:v>0.45454545454545453</c:v>
                </c:pt>
                <c:pt idx="6">
                  <c:v>0.61904761904761907</c:v>
                </c:pt>
                <c:pt idx="7">
                  <c:v>0.42857142857142855</c:v>
                </c:pt>
                <c:pt idx="8">
                  <c:v>0.5</c:v>
                </c:pt>
                <c:pt idx="9">
                  <c:v>0.35714285714285715</c:v>
                </c:pt>
                <c:pt idx="10">
                  <c:v>0.15686274509803921</c:v>
                </c:pt>
                <c:pt idx="11">
                  <c:v>0.1891891891891892</c:v>
                </c:pt>
                <c:pt idx="12">
                  <c:v>0.18181818181818182</c:v>
                </c:pt>
                <c:pt idx="13">
                  <c:v>5.8823529411764705E-2</c:v>
                </c:pt>
                <c:pt idx="14">
                  <c:v>0.16666666666666666</c:v>
                </c:pt>
                <c:pt idx="15">
                  <c:v>0.33333333333333331</c:v>
                </c:pt>
                <c:pt idx="16">
                  <c:v>0</c:v>
                </c:pt>
                <c:pt idx="17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0CC-4EA6-B050-0C8F1DD0E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8200000"/>
        <c:axId val="688200392"/>
      </c:scatterChart>
      <c:valAx>
        <c:axId val="688200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28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200392"/>
        <c:crosses val="autoZero"/>
        <c:crossBetween val="midCat"/>
      </c:valAx>
      <c:valAx>
        <c:axId val="6882003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20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DRAW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'Distribution of data (Se Diff)'!$R$1</c:f>
              <c:strCache>
                <c:ptCount val="1"/>
                <c:pt idx="0">
                  <c:v>DRAW (%)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1586962126304833"/>
                  <c:y val="-0.4278756048420281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[0]!Bucket_Menu</c:f>
              <c:numCache>
                <c:formatCode>0.00%</c:formatCode>
                <c:ptCount val="18"/>
                <c:pt idx="0">
                  <c:v>-0.57999999999999996</c:v>
                </c:pt>
                <c:pt idx="1">
                  <c:v>-0.51</c:v>
                </c:pt>
                <c:pt idx="2">
                  <c:v>-0.44</c:v>
                </c:pt>
                <c:pt idx="3">
                  <c:v>-0.37</c:v>
                </c:pt>
                <c:pt idx="4">
                  <c:v>-0.3</c:v>
                </c:pt>
                <c:pt idx="5">
                  <c:v>-0.22999999999999998</c:v>
                </c:pt>
                <c:pt idx="6">
                  <c:v>-0.15999999999999998</c:v>
                </c:pt>
                <c:pt idx="7">
                  <c:v>-8.9999999999999969E-2</c:v>
                </c:pt>
                <c:pt idx="8">
                  <c:v>-1.9999999999999962E-2</c:v>
                </c:pt>
                <c:pt idx="9">
                  <c:v>5.0000000000000044E-2</c:v>
                </c:pt>
                <c:pt idx="10">
                  <c:v>0.12000000000000005</c:v>
                </c:pt>
                <c:pt idx="11">
                  <c:v>0.19000000000000006</c:v>
                </c:pt>
                <c:pt idx="12">
                  <c:v>0.26000000000000006</c:v>
                </c:pt>
                <c:pt idx="13">
                  <c:v>0.33000000000000007</c:v>
                </c:pt>
                <c:pt idx="14">
                  <c:v>0.40000000000000008</c:v>
                </c:pt>
                <c:pt idx="15">
                  <c:v>0.47000000000000008</c:v>
                </c:pt>
                <c:pt idx="16">
                  <c:v>0.54</c:v>
                </c:pt>
                <c:pt idx="17">
                  <c:v>0.6100000000000001</c:v>
                </c:pt>
              </c:numCache>
            </c:numRef>
          </c:xVal>
          <c:yVal>
            <c:numRef>
              <c:f>[0]!Bucket_DrawPercent</c:f>
              <c:numCache>
                <c:formatCode>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0.1111111111111111</c:v>
                </c:pt>
                <c:pt idx="5">
                  <c:v>0.27272727272727271</c:v>
                </c:pt>
                <c:pt idx="6">
                  <c:v>0.2857142857142857</c:v>
                </c:pt>
                <c:pt idx="7">
                  <c:v>0.2857142857142857</c:v>
                </c:pt>
                <c:pt idx="8">
                  <c:v>0.17857142857142858</c:v>
                </c:pt>
                <c:pt idx="9">
                  <c:v>0.23809523809523808</c:v>
                </c:pt>
                <c:pt idx="10">
                  <c:v>0.29411764705882354</c:v>
                </c:pt>
                <c:pt idx="11">
                  <c:v>0.1891891891891892</c:v>
                </c:pt>
                <c:pt idx="12">
                  <c:v>0.18181818181818182</c:v>
                </c:pt>
                <c:pt idx="13">
                  <c:v>0.11764705882352941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0.33333333333333331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43D-443E-8C7F-0DE68F003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8199216"/>
        <c:axId val="688198824"/>
      </c:scatterChart>
      <c:valAx>
        <c:axId val="688199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28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198824"/>
        <c:crosses val="autoZero"/>
        <c:crossBetween val="midCat"/>
      </c:valAx>
      <c:valAx>
        <c:axId val="68819882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199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No. of Games per Se Difference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(ELO R diff)'!$M$1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'Data mining (ELO R diff)'!Bucket_Menu</c:f>
              <c:numCache>
                <c:formatCode>0</c:formatCode>
                <c:ptCount val="23"/>
                <c:pt idx="0">
                  <c:v>-250</c:v>
                </c:pt>
                <c:pt idx="1">
                  <c:v>-230</c:v>
                </c:pt>
                <c:pt idx="2">
                  <c:v>-210</c:v>
                </c:pt>
                <c:pt idx="3">
                  <c:v>-190</c:v>
                </c:pt>
                <c:pt idx="4">
                  <c:v>-170</c:v>
                </c:pt>
                <c:pt idx="5">
                  <c:v>-150</c:v>
                </c:pt>
                <c:pt idx="6">
                  <c:v>-130</c:v>
                </c:pt>
                <c:pt idx="7">
                  <c:v>-110</c:v>
                </c:pt>
                <c:pt idx="8">
                  <c:v>-90</c:v>
                </c:pt>
                <c:pt idx="9">
                  <c:v>-70</c:v>
                </c:pt>
                <c:pt idx="10">
                  <c:v>-50</c:v>
                </c:pt>
                <c:pt idx="11">
                  <c:v>-30</c:v>
                </c:pt>
                <c:pt idx="12">
                  <c:v>-10</c:v>
                </c:pt>
                <c:pt idx="13">
                  <c:v>10</c:v>
                </c:pt>
                <c:pt idx="14">
                  <c:v>30</c:v>
                </c:pt>
                <c:pt idx="15">
                  <c:v>50</c:v>
                </c:pt>
                <c:pt idx="16">
                  <c:v>70</c:v>
                </c:pt>
                <c:pt idx="17">
                  <c:v>90</c:v>
                </c:pt>
                <c:pt idx="18">
                  <c:v>130</c:v>
                </c:pt>
                <c:pt idx="19">
                  <c:v>150</c:v>
                </c:pt>
                <c:pt idx="20">
                  <c:v>170</c:v>
                </c:pt>
                <c:pt idx="21">
                  <c:v>190</c:v>
                </c:pt>
                <c:pt idx="22">
                  <c:v>210</c:v>
                </c:pt>
              </c:numCache>
            </c:numRef>
          </c:cat>
          <c:val>
            <c:numRef>
              <c:f>'Data mining (ELO R diff)'!Bucket_Total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9</c:v>
                </c:pt>
                <c:pt idx="7">
                  <c:v>9</c:v>
                </c:pt>
                <c:pt idx="8">
                  <c:v>7</c:v>
                </c:pt>
                <c:pt idx="9">
                  <c:v>25</c:v>
                </c:pt>
                <c:pt idx="10">
                  <c:v>18</c:v>
                </c:pt>
                <c:pt idx="11">
                  <c:v>25</c:v>
                </c:pt>
                <c:pt idx="12">
                  <c:v>39</c:v>
                </c:pt>
                <c:pt idx="13">
                  <c:v>33</c:v>
                </c:pt>
                <c:pt idx="14">
                  <c:v>26</c:v>
                </c:pt>
                <c:pt idx="15">
                  <c:v>23</c:v>
                </c:pt>
                <c:pt idx="16">
                  <c:v>8</c:v>
                </c:pt>
                <c:pt idx="17">
                  <c:v>11</c:v>
                </c:pt>
                <c:pt idx="18">
                  <c:v>3</c:v>
                </c:pt>
                <c:pt idx="19">
                  <c:v>4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A89-4019-BA90-FEC718A37D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3476384"/>
        <c:axId val="533477168"/>
      </c:barChart>
      <c:catAx>
        <c:axId val="5334763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477168"/>
        <c:crossesAt val="0"/>
        <c:auto val="1"/>
        <c:lblAlgn val="ctr"/>
        <c:lblOffset val="100"/>
        <c:noMultiLvlLbl val="0"/>
      </c:catAx>
      <c:valAx>
        <c:axId val="53347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No. of games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476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'Data mining (ELO R diff)'!$Q$1</c:f>
              <c:strCache>
                <c:ptCount val="1"/>
                <c:pt idx="0">
                  <c:v>HOME (%)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3754342245680828"/>
                  <c:y val="-0.4003583787720188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diff)'!Bucket_Menu</c:f>
              <c:numCache>
                <c:formatCode>0</c:formatCode>
                <c:ptCount val="23"/>
                <c:pt idx="0">
                  <c:v>-250</c:v>
                </c:pt>
                <c:pt idx="1">
                  <c:v>-230</c:v>
                </c:pt>
                <c:pt idx="2">
                  <c:v>-210</c:v>
                </c:pt>
                <c:pt idx="3">
                  <c:v>-190</c:v>
                </c:pt>
                <c:pt idx="4">
                  <c:v>-170</c:v>
                </c:pt>
                <c:pt idx="5">
                  <c:v>-150</c:v>
                </c:pt>
                <c:pt idx="6">
                  <c:v>-130</c:v>
                </c:pt>
                <c:pt idx="7">
                  <c:v>-110</c:v>
                </c:pt>
                <c:pt idx="8">
                  <c:v>-90</c:v>
                </c:pt>
                <c:pt idx="9">
                  <c:v>-70</c:v>
                </c:pt>
                <c:pt idx="10">
                  <c:v>-50</c:v>
                </c:pt>
                <c:pt idx="11">
                  <c:v>-30</c:v>
                </c:pt>
                <c:pt idx="12">
                  <c:v>-10</c:v>
                </c:pt>
                <c:pt idx="13">
                  <c:v>10</c:v>
                </c:pt>
                <c:pt idx="14">
                  <c:v>30</c:v>
                </c:pt>
                <c:pt idx="15">
                  <c:v>50</c:v>
                </c:pt>
                <c:pt idx="16">
                  <c:v>70</c:v>
                </c:pt>
                <c:pt idx="17">
                  <c:v>90</c:v>
                </c:pt>
                <c:pt idx="18">
                  <c:v>130</c:v>
                </c:pt>
                <c:pt idx="19">
                  <c:v>150</c:v>
                </c:pt>
                <c:pt idx="20">
                  <c:v>170</c:v>
                </c:pt>
                <c:pt idx="21">
                  <c:v>190</c:v>
                </c:pt>
                <c:pt idx="22">
                  <c:v>210</c:v>
                </c:pt>
              </c:numCache>
            </c:numRef>
          </c:xVal>
          <c:yVal>
            <c:numRef>
              <c:f>'Data mining (ELO R diff)'!Bucket_HomePercent</c:f>
              <c:numCache>
                <c:formatCode>0%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0.5</c:v>
                </c:pt>
                <c:pt idx="5">
                  <c:v>0</c:v>
                </c:pt>
                <c:pt idx="6">
                  <c:v>0.22222222222222221</c:v>
                </c:pt>
                <c:pt idx="7">
                  <c:v>0.44444444444444442</c:v>
                </c:pt>
                <c:pt idx="8">
                  <c:v>0.14285714285714285</c:v>
                </c:pt>
                <c:pt idx="9">
                  <c:v>0.28000000000000003</c:v>
                </c:pt>
                <c:pt idx="10">
                  <c:v>0.22222222222222221</c:v>
                </c:pt>
                <c:pt idx="11">
                  <c:v>0.32</c:v>
                </c:pt>
                <c:pt idx="12">
                  <c:v>0.48717948717948717</c:v>
                </c:pt>
                <c:pt idx="13">
                  <c:v>0.48484848484848486</c:v>
                </c:pt>
                <c:pt idx="14">
                  <c:v>0.53846153846153844</c:v>
                </c:pt>
                <c:pt idx="15">
                  <c:v>0.60869565217391308</c:v>
                </c:pt>
                <c:pt idx="16">
                  <c:v>0.75</c:v>
                </c:pt>
                <c:pt idx="17">
                  <c:v>0.81818181818181823</c:v>
                </c:pt>
                <c:pt idx="18">
                  <c:v>0.66666666666666663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DE8-4E7D-BA5E-EBD0D263F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474032"/>
        <c:axId val="687481400"/>
      </c:scatterChart>
      <c:valAx>
        <c:axId val="5334740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481400"/>
        <c:crosses val="autoZero"/>
        <c:crossBetween val="midCat"/>
      </c:valAx>
      <c:valAx>
        <c:axId val="6874814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474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AWAY (%)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AWAY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354785267226212"/>
                  <c:y val="-0.6173230048832221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diff)'!Bucket_Menu</c:f>
              <c:numCache>
                <c:formatCode>0</c:formatCode>
                <c:ptCount val="23"/>
                <c:pt idx="0">
                  <c:v>-250</c:v>
                </c:pt>
                <c:pt idx="1">
                  <c:v>-230</c:v>
                </c:pt>
                <c:pt idx="2">
                  <c:v>-210</c:v>
                </c:pt>
                <c:pt idx="3">
                  <c:v>-190</c:v>
                </c:pt>
                <c:pt idx="4">
                  <c:v>-170</c:v>
                </c:pt>
                <c:pt idx="5">
                  <c:v>-150</c:v>
                </c:pt>
                <c:pt idx="6">
                  <c:v>-130</c:v>
                </c:pt>
                <c:pt idx="7">
                  <c:v>-110</c:v>
                </c:pt>
                <c:pt idx="8">
                  <c:v>-90</c:v>
                </c:pt>
                <c:pt idx="9">
                  <c:v>-70</c:v>
                </c:pt>
                <c:pt idx="10">
                  <c:v>-50</c:v>
                </c:pt>
                <c:pt idx="11">
                  <c:v>-30</c:v>
                </c:pt>
                <c:pt idx="12">
                  <c:v>-10</c:v>
                </c:pt>
                <c:pt idx="13">
                  <c:v>10</c:v>
                </c:pt>
                <c:pt idx="14">
                  <c:v>30</c:v>
                </c:pt>
                <c:pt idx="15">
                  <c:v>50</c:v>
                </c:pt>
                <c:pt idx="16">
                  <c:v>70</c:v>
                </c:pt>
                <c:pt idx="17">
                  <c:v>90</c:v>
                </c:pt>
                <c:pt idx="18">
                  <c:v>130</c:v>
                </c:pt>
                <c:pt idx="19">
                  <c:v>150</c:v>
                </c:pt>
                <c:pt idx="20">
                  <c:v>170</c:v>
                </c:pt>
                <c:pt idx="21">
                  <c:v>190</c:v>
                </c:pt>
                <c:pt idx="22">
                  <c:v>210</c:v>
                </c:pt>
              </c:numCache>
            </c:numRef>
          </c:xVal>
          <c:yVal>
            <c:numRef>
              <c:f>[0]!Bucket_AwayPercentR</c:f>
              <c:numCache>
                <c:formatCode>0%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0.5</c:v>
                </c:pt>
                <c:pt idx="4">
                  <c:v>0.5</c:v>
                </c:pt>
                <c:pt idx="5">
                  <c:v>1</c:v>
                </c:pt>
                <c:pt idx="6">
                  <c:v>0.66666666666666663</c:v>
                </c:pt>
                <c:pt idx="7">
                  <c:v>0.33333333333333331</c:v>
                </c:pt>
                <c:pt idx="8">
                  <c:v>0.5714285714285714</c:v>
                </c:pt>
                <c:pt idx="9">
                  <c:v>0.48</c:v>
                </c:pt>
                <c:pt idx="10">
                  <c:v>0.55555555555555558</c:v>
                </c:pt>
                <c:pt idx="11">
                  <c:v>0.48</c:v>
                </c:pt>
                <c:pt idx="12">
                  <c:v>0.25641025641025639</c:v>
                </c:pt>
                <c:pt idx="13">
                  <c:v>0.21212121212121213</c:v>
                </c:pt>
                <c:pt idx="14">
                  <c:v>0.19230769230769232</c:v>
                </c:pt>
                <c:pt idx="15">
                  <c:v>0.17391304347826086</c:v>
                </c:pt>
                <c:pt idx="16">
                  <c:v>0.125</c:v>
                </c:pt>
                <c:pt idx="17">
                  <c:v>9.0909090909090912E-2</c:v>
                </c:pt>
                <c:pt idx="18">
                  <c:v>0.33333333333333331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7D-4D62-B21F-E5F01AA7E5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7479832"/>
        <c:axId val="687481008"/>
      </c:scatterChart>
      <c:valAx>
        <c:axId val="6874798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481008"/>
        <c:crosses val="autoZero"/>
        <c:crossBetween val="midCat"/>
      </c:valAx>
      <c:valAx>
        <c:axId val="6874810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479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DRAW (%)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DRAW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2470941132358455"/>
                  <c:y val="-0.4137651079829583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diff)'!Bucket_Menu</c:f>
              <c:numCache>
                <c:formatCode>0</c:formatCode>
                <c:ptCount val="23"/>
                <c:pt idx="0">
                  <c:v>-250</c:v>
                </c:pt>
                <c:pt idx="1">
                  <c:v>-230</c:v>
                </c:pt>
                <c:pt idx="2">
                  <c:v>-210</c:v>
                </c:pt>
                <c:pt idx="3">
                  <c:v>-190</c:v>
                </c:pt>
                <c:pt idx="4">
                  <c:v>-170</c:v>
                </c:pt>
                <c:pt idx="5">
                  <c:v>-150</c:v>
                </c:pt>
                <c:pt idx="6">
                  <c:v>-130</c:v>
                </c:pt>
                <c:pt idx="7">
                  <c:v>-110</c:v>
                </c:pt>
                <c:pt idx="8">
                  <c:v>-90</c:v>
                </c:pt>
                <c:pt idx="9">
                  <c:v>-70</c:v>
                </c:pt>
                <c:pt idx="10">
                  <c:v>-50</c:v>
                </c:pt>
                <c:pt idx="11">
                  <c:v>-30</c:v>
                </c:pt>
                <c:pt idx="12">
                  <c:v>-10</c:v>
                </c:pt>
                <c:pt idx="13">
                  <c:v>10</c:v>
                </c:pt>
                <c:pt idx="14">
                  <c:v>30</c:v>
                </c:pt>
                <c:pt idx="15">
                  <c:v>50</c:v>
                </c:pt>
                <c:pt idx="16">
                  <c:v>70</c:v>
                </c:pt>
                <c:pt idx="17">
                  <c:v>90</c:v>
                </c:pt>
                <c:pt idx="18">
                  <c:v>130</c:v>
                </c:pt>
                <c:pt idx="19">
                  <c:v>150</c:v>
                </c:pt>
                <c:pt idx="20">
                  <c:v>170</c:v>
                </c:pt>
                <c:pt idx="21">
                  <c:v>190</c:v>
                </c:pt>
                <c:pt idx="22">
                  <c:v>210</c:v>
                </c:pt>
              </c:numCache>
            </c:numRef>
          </c:xVal>
          <c:yVal>
            <c:numRef>
              <c:f>[0]!Bucket_DrawPercentR</c:f>
              <c:numCache>
                <c:formatCode>0%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0.1111111111111111</c:v>
                </c:pt>
                <c:pt idx="7">
                  <c:v>0.22222222222222221</c:v>
                </c:pt>
                <c:pt idx="8">
                  <c:v>0.2857142857142857</c:v>
                </c:pt>
                <c:pt idx="9">
                  <c:v>0.24</c:v>
                </c:pt>
                <c:pt idx="10">
                  <c:v>0.22222222222222221</c:v>
                </c:pt>
                <c:pt idx="11">
                  <c:v>0.2</c:v>
                </c:pt>
                <c:pt idx="12">
                  <c:v>0.25641025641025639</c:v>
                </c:pt>
                <c:pt idx="13">
                  <c:v>0.30303030303030304</c:v>
                </c:pt>
                <c:pt idx="14">
                  <c:v>0.26923076923076922</c:v>
                </c:pt>
                <c:pt idx="15">
                  <c:v>0.21739130434782608</c:v>
                </c:pt>
                <c:pt idx="16">
                  <c:v>0.125</c:v>
                </c:pt>
                <c:pt idx="17">
                  <c:v>9.0909090909090912E-2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B8-474B-803A-24C78370C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7121656"/>
        <c:axId val="747118912"/>
      </c:scatterChart>
      <c:valAx>
        <c:axId val="747121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118912"/>
        <c:crosses val="autoZero"/>
        <c:crossBetween val="midCat"/>
      </c:valAx>
      <c:valAx>
        <c:axId val="7471189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121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HOME wins per Se difference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(ELO R diff)'!$M$1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'Data mining (ELO R diff)'!Bucket_Menu</c:f>
              <c:numCache>
                <c:formatCode>0</c:formatCode>
                <c:ptCount val="23"/>
                <c:pt idx="0">
                  <c:v>-250</c:v>
                </c:pt>
                <c:pt idx="1">
                  <c:v>-230</c:v>
                </c:pt>
                <c:pt idx="2">
                  <c:v>-210</c:v>
                </c:pt>
                <c:pt idx="3">
                  <c:v>-190</c:v>
                </c:pt>
                <c:pt idx="4">
                  <c:v>-170</c:v>
                </c:pt>
                <c:pt idx="5">
                  <c:v>-150</c:v>
                </c:pt>
                <c:pt idx="6">
                  <c:v>-130</c:v>
                </c:pt>
                <c:pt idx="7">
                  <c:v>-110</c:v>
                </c:pt>
                <c:pt idx="8">
                  <c:v>-90</c:v>
                </c:pt>
                <c:pt idx="9">
                  <c:v>-70</c:v>
                </c:pt>
                <c:pt idx="10">
                  <c:v>-50</c:v>
                </c:pt>
                <c:pt idx="11">
                  <c:v>-30</c:v>
                </c:pt>
                <c:pt idx="12">
                  <c:v>-10</c:v>
                </c:pt>
                <c:pt idx="13">
                  <c:v>10</c:v>
                </c:pt>
                <c:pt idx="14">
                  <c:v>30</c:v>
                </c:pt>
                <c:pt idx="15">
                  <c:v>50</c:v>
                </c:pt>
                <c:pt idx="16">
                  <c:v>70</c:v>
                </c:pt>
                <c:pt idx="17">
                  <c:v>90</c:v>
                </c:pt>
                <c:pt idx="18">
                  <c:v>130</c:v>
                </c:pt>
                <c:pt idx="19">
                  <c:v>150</c:v>
                </c:pt>
                <c:pt idx="20">
                  <c:v>170</c:v>
                </c:pt>
                <c:pt idx="21">
                  <c:v>190</c:v>
                </c:pt>
                <c:pt idx="22">
                  <c:v>210</c:v>
                </c:pt>
              </c:numCache>
            </c:numRef>
          </c:cat>
          <c:val>
            <c:numRef>
              <c:f>'Data mining (ELO R diff)'!Bucket_Home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4</c:v>
                </c:pt>
                <c:pt idx="8">
                  <c:v>1</c:v>
                </c:pt>
                <c:pt idx="9">
                  <c:v>7</c:v>
                </c:pt>
                <c:pt idx="10">
                  <c:v>4</c:v>
                </c:pt>
                <c:pt idx="11">
                  <c:v>8</c:v>
                </c:pt>
                <c:pt idx="12">
                  <c:v>19</c:v>
                </c:pt>
                <c:pt idx="13">
                  <c:v>16</c:v>
                </c:pt>
                <c:pt idx="14">
                  <c:v>14</c:v>
                </c:pt>
                <c:pt idx="15">
                  <c:v>14</c:v>
                </c:pt>
                <c:pt idx="16">
                  <c:v>6</c:v>
                </c:pt>
                <c:pt idx="17">
                  <c:v>9</c:v>
                </c:pt>
                <c:pt idx="18">
                  <c:v>2</c:v>
                </c:pt>
                <c:pt idx="19">
                  <c:v>4</c:v>
                </c:pt>
                <c:pt idx="20">
                  <c:v>2</c:v>
                </c:pt>
                <c:pt idx="21">
                  <c:v>0</c:v>
                </c:pt>
                <c:pt idx="22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EC0-43E5-A14B-1A478C3CEC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5769504"/>
        <c:axId val="575770288"/>
      </c:barChart>
      <c:catAx>
        <c:axId val="57576950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70288"/>
        <c:crossesAt val="0"/>
        <c:auto val="1"/>
        <c:lblAlgn val="ctr"/>
        <c:lblOffset val="100"/>
        <c:noMultiLvlLbl val="0"/>
      </c:catAx>
      <c:valAx>
        <c:axId val="57577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69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AWAY wins per Se difference</a:t>
            </a:r>
            <a:endParaRPr lang="en-GB" sz="12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(ELO R diff)'!$M$1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'Data mining (ELO R diff)'!Bucket_Menu</c:f>
              <c:numCache>
                <c:formatCode>0</c:formatCode>
                <c:ptCount val="23"/>
                <c:pt idx="0">
                  <c:v>-250</c:v>
                </c:pt>
                <c:pt idx="1">
                  <c:v>-230</c:v>
                </c:pt>
                <c:pt idx="2">
                  <c:v>-210</c:v>
                </c:pt>
                <c:pt idx="3">
                  <c:v>-190</c:v>
                </c:pt>
                <c:pt idx="4">
                  <c:v>-170</c:v>
                </c:pt>
                <c:pt idx="5">
                  <c:v>-150</c:v>
                </c:pt>
                <c:pt idx="6">
                  <c:v>-130</c:v>
                </c:pt>
                <c:pt idx="7">
                  <c:v>-110</c:v>
                </c:pt>
                <c:pt idx="8">
                  <c:v>-90</c:v>
                </c:pt>
                <c:pt idx="9">
                  <c:v>-70</c:v>
                </c:pt>
                <c:pt idx="10">
                  <c:v>-50</c:v>
                </c:pt>
                <c:pt idx="11">
                  <c:v>-30</c:v>
                </c:pt>
                <c:pt idx="12">
                  <c:v>-10</c:v>
                </c:pt>
                <c:pt idx="13">
                  <c:v>10</c:v>
                </c:pt>
                <c:pt idx="14">
                  <c:v>30</c:v>
                </c:pt>
                <c:pt idx="15">
                  <c:v>50</c:v>
                </c:pt>
                <c:pt idx="16">
                  <c:v>70</c:v>
                </c:pt>
                <c:pt idx="17">
                  <c:v>90</c:v>
                </c:pt>
                <c:pt idx="18">
                  <c:v>130</c:v>
                </c:pt>
                <c:pt idx="19">
                  <c:v>150</c:v>
                </c:pt>
                <c:pt idx="20">
                  <c:v>170</c:v>
                </c:pt>
                <c:pt idx="21">
                  <c:v>190</c:v>
                </c:pt>
                <c:pt idx="22">
                  <c:v>210</c:v>
                </c:pt>
              </c:numCache>
            </c:numRef>
          </c:cat>
          <c:val>
            <c:numRef>
              <c:f>'Data mining (ELO R diff)'!Bucket_Away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6</c:v>
                </c:pt>
                <c:pt idx="7">
                  <c:v>3</c:v>
                </c:pt>
                <c:pt idx="8">
                  <c:v>4</c:v>
                </c:pt>
                <c:pt idx="9">
                  <c:v>12</c:v>
                </c:pt>
                <c:pt idx="10">
                  <c:v>10</c:v>
                </c:pt>
                <c:pt idx="11">
                  <c:v>12</c:v>
                </c:pt>
                <c:pt idx="12">
                  <c:v>10</c:v>
                </c:pt>
                <c:pt idx="13">
                  <c:v>7</c:v>
                </c:pt>
                <c:pt idx="14">
                  <c:v>5</c:v>
                </c:pt>
                <c:pt idx="15">
                  <c:v>4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FFF-4966-B14A-53BB0548B0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4621800"/>
        <c:axId val="528740016"/>
      </c:barChart>
      <c:catAx>
        <c:axId val="56462180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40016"/>
        <c:crosses val="autoZero"/>
        <c:auto val="1"/>
        <c:lblAlgn val="ctr"/>
        <c:lblOffset val="100"/>
        <c:noMultiLvlLbl val="0"/>
      </c:catAx>
      <c:valAx>
        <c:axId val="52874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621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DRAWS per Se difference</a:t>
            </a:r>
            <a:endParaRPr lang="en-GB" sz="12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(ELO R diff)'!$M$1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'Data mining (ELO R diff)'!Bucket_Menu</c:f>
              <c:numCache>
                <c:formatCode>0</c:formatCode>
                <c:ptCount val="23"/>
                <c:pt idx="0">
                  <c:v>-250</c:v>
                </c:pt>
                <c:pt idx="1">
                  <c:v>-230</c:v>
                </c:pt>
                <c:pt idx="2">
                  <c:v>-210</c:v>
                </c:pt>
                <c:pt idx="3">
                  <c:v>-190</c:v>
                </c:pt>
                <c:pt idx="4">
                  <c:v>-170</c:v>
                </c:pt>
                <c:pt idx="5">
                  <c:v>-150</c:v>
                </c:pt>
                <c:pt idx="6">
                  <c:v>-130</c:v>
                </c:pt>
                <c:pt idx="7">
                  <c:v>-110</c:v>
                </c:pt>
                <c:pt idx="8">
                  <c:v>-90</c:v>
                </c:pt>
                <c:pt idx="9">
                  <c:v>-70</c:v>
                </c:pt>
                <c:pt idx="10">
                  <c:v>-50</c:v>
                </c:pt>
                <c:pt idx="11">
                  <c:v>-30</c:v>
                </c:pt>
                <c:pt idx="12">
                  <c:v>-10</c:v>
                </c:pt>
                <c:pt idx="13">
                  <c:v>10</c:v>
                </c:pt>
                <c:pt idx="14">
                  <c:v>30</c:v>
                </c:pt>
                <c:pt idx="15">
                  <c:v>50</c:v>
                </c:pt>
                <c:pt idx="16">
                  <c:v>70</c:v>
                </c:pt>
                <c:pt idx="17">
                  <c:v>90</c:v>
                </c:pt>
                <c:pt idx="18">
                  <c:v>130</c:v>
                </c:pt>
                <c:pt idx="19">
                  <c:v>150</c:v>
                </c:pt>
                <c:pt idx="20">
                  <c:v>170</c:v>
                </c:pt>
                <c:pt idx="21">
                  <c:v>190</c:v>
                </c:pt>
                <c:pt idx="22">
                  <c:v>210</c:v>
                </c:pt>
              </c:numCache>
            </c:numRef>
          </c:cat>
          <c:val>
            <c:numRef>
              <c:f>'Data mining (ELO R diff)'!Bucket_Draw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6</c:v>
                </c:pt>
                <c:pt idx="10">
                  <c:v>4</c:v>
                </c:pt>
                <c:pt idx="11">
                  <c:v>5</c:v>
                </c:pt>
                <c:pt idx="12">
                  <c:v>10</c:v>
                </c:pt>
                <c:pt idx="13">
                  <c:v>10</c:v>
                </c:pt>
                <c:pt idx="14">
                  <c:v>7</c:v>
                </c:pt>
                <c:pt idx="15">
                  <c:v>5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5FC-4334-8D90-604F7929D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3478736"/>
        <c:axId val="533480304"/>
      </c:barChart>
      <c:catAx>
        <c:axId val="533478736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480304"/>
        <c:crosses val="autoZero"/>
        <c:auto val="1"/>
        <c:lblAlgn val="ctr"/>
        <c:lblOffset val="100"/>
        <c:noMultiLvlLbl val="0"/>
      </c:catAx>
      <c:valAx>
        <c:axId val="533480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478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No. of Games per Rating</a:t>
            </a:r>
            <a:endParaRPr lang="en-GB" sz="1400">
              <a:effectLst/>
            </a:endParaRP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en-US" sz="14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(Elo R diff Last 6)'!$S$1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'Data mining (Elo R diff Last 6)'!Bucket_MenuELO6</c:f>
              <c:numCache>
                <c:formatCode>0</c:formatCode>
                <c:ptCount val="14"/>
                <c:pt idx="0">
                  <c:v>-61</c:v>
                </c:pt>
                <c:pt idx="1">
                  <c:v>-51</c:v>
                </c:pt>
                <c:pt idx="2">
                  <c:v>-41</c:v>
                </c:pt>
                <c:pt idx="3">
                  <c:v>-31</c:v>
                </c:pt>
                <c:pt idx="4">
                  <c:v>-21</c:v>
                </c:pt>
                <c:pt idx="5">
                  <c:v>-11</c:v>
                </c:pt>
                <c:pt idx="6">
                  <c:v>-1</c:v>
                </c:pt>
                <c:pt idx="7">
                  <c:v>9</c:v>
                </c:pt>
                <c:pt idx="8">
                  <c:v>19</c:v>
                </c:pt>
                <c:pt idx="9">
                  <c:v>29</c:v>
                </c:pt>
                <c:pt idx="10">
                  <c:v>39</c:v>
                </c:pt>
                <c:pt idx="11">
                  <c:v>49</c:v>
                </c:pt>
                <c:pt idx="12">
                  <c:v>59</c:v>
                </c:pt>
                <c:pt idx="13">
                  <c:v>69</c:v>
                </c:pt>
              </c:numCache>
            </c:numRef>
          </c:cat>
          <c:val>
            <c:numRef>
              <c:f>'Data mining (Elo R diff Last 6)'!Bucket_TotalELO6</c:f>
              <c:numCache>
                <c:formatCode>General</c:formatCode>
                <c:ptCount val="14"/>
                <c:pt idx="0">
                  <c:v>11</c:v>
                </c:pt>
                <c:pt idx="1">
                  <c:v>6</c:v>
                </c:pt>
                <c:pt idx="2">
                  <c:v>24</c:v>
                </c:pt>
                <c:pt idx="3">
                  <c:v>24</c:v>
                </c:pt>
                <c:pt idx="4">
                  <c:v>19</c:v>
                </c:pt>
                <c:pt idx="5">
                  <c:v>30</c:v>
                </c:pt>
                <c:pt idx="6">
                  <c:v>42</c:v>
                </c:pt>
                <c:pt idx="7">
                  <c:v>34</c:v>
                </c:pt>
                <c:pt idx="8">
                  <c:v>25</c:v>
                </c:pt>
                <c:pt idx="9">
                  <c:v>18</c:v>
                </c:pt>
                <c:pt idx="10">
                  <c:v>6</c:v>
                </c:pt>
                <c:pt idx="11">
                  <c:v>10</c:v>
                </c:pt>
                <c:pt idx="12">
                  <c:v>2</c:v>
                </c:pt>
                <c:pt idx="13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13B-4525-8F5C-12B577233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4853112"/>
        <c:axId val="687482576"/>
      </c:barChart>
      <c:catAx>
        <c:axId val="294853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</a:t>
                </a:r>
                <a:r>
                  <a:rPr lang="en-GB" baseline="0"/>
                  <a:t> diff in last 6 games</a:t>
                </a:r>
                <a:endParaRPr lang="en-GB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482576"/>
        <c:crosses val="autoZero"/>
        <c:auto val="1"/>
        <c:lblAlgn val="ctr"/>
        <c:lblOffset val="100"/>
        <c:noMultiLvlLbl val="0"/>
      </c:catAx>
      <c:valAx>
        <c:axId val="687482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No. of Games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853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Distribution of Home wins per Se Diff in last 6 Games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8.1548775153105865E-2"/>
                  <c:y val="-0.3103382910469524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 Last 6)'!Bucket_MenuELO6</c:f>
              <c:numCache>
                <c:formatCode>0</c:formatCode>
                <c:ptCount val="14"/>
                <c:pt idx="0">
                  <c:v>-61</c:v>
                </c:pt>
                <c:pt idx="1">
                  <c:v>-51</c:v>
                </c:pt>
                <c:pt idx="2">
                  <c:v>-41</c:v>
                </c:pt>
                <c:pt idx="3">
                  <c:v>-31</c:v>
                </c:pt>
                <c:pt idx="4">
                  <c:v>-21</c:v>
                </c:pt>
                <c:pt idx="5">
                  <c:v>-11</c:v>
                </c:pt>
                <c:pt idx="6">
                  <c:v>-1</c:v>
                </c:pt>
                <c:pt idx="7">
                  <c:v>9</c:v>
                </c:pt>
                <c:pt idx="8">
                  <c:v>19</c:v>
                </c:pt>
                <c:pt idx="9">
                  <c:v>29</c:v>
                </c:pt>
                <c:pt idx="10">
                  <c:v>39</c:v>
                </c:pt>
                <c:pt idx="11">
                  <c:v>49</c:v>
                </c:pt>
                <c:pt idx="12">
                  <c:v>59</c:v>
                </c:pt>
                <c:pt idx="13">
                  <c:v>69</c:v>
                </c:pt>
              </c:numCache>
            </c:numRef>
          </c:xVal>
          <c:yVal>
            <c:numRef>
              <c:f>'Data mining (Elo R diff Last 6)'!Bucket_HomePercentELO6</c:f>
              <c:numCache>
                <c:formatCode>0%</c:formatCode>
                <c:ptCount val="14"/>
                <c:pt idx="0">
                  <c:v>0.36363636363636365</c:v>
                </c:pt>
                <c:pt idx="1">
                  <c:v>0</c:v>
                </c:pt>
                <c:pt idx="2">
                  <c:v>0.29166666666666669</c:v>
                </c:pt>
                <c:pt idx="3">
                  <c:v>0.41666666666666669</c:v>
                </c:pt>
                <c:pt idx="4">
                  <c:v>0.36842105263157893</c:v>
                </c:pt>
                <c:pt idx="5">
                  <c:v>0.43333333333333335</c:v>
                </c:pt>
                <c:pt idx="6">
                  <c:v>0.40476190476190477</c:v>
                </c:pt>
                <c:pt idx="7">
                  <c:v>0.52941176470588236</c:v>
                </c:pt>
                <c:pt idx="8">
                  <c:v>0.64</c:v>
                </c:pt>
                <c:pt idx="9">
                  <c:v>0.61111111111111116</c:v>
                </c:pt>
                <c:pt idx="10">
                  <c:v>0.5</c:v>
                </c:pt>
                <c:pt idx="11">
                  <c:v>0.7</c:v>
                </c:pt>
                <c:pt idx="12">
                  <c:v>0.5</c:v>
                </c:pt>
                <c:pt idx="13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BB-4905-A19D-ECE22FCE2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190832"/>
        <c:axId val="449272392"/>
      </c:scatterChart>
      <c:valAx>
        <c:axId val="4061908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Se Diff in last 6 games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272392"/>
        <c:crosses val="autoZero"/>
        <c:crossBetween val="midCat"/>
      </c:valAx>
      <c:valAx>
        <c:axId val="449272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% of Home wins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190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Distribution of Away wins per Se Diff in last 6 Games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5037576552930884"/>
                  <c:y val="-0.184427311169437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 Last 6)'!Bucket_MenuELO6</c:f>
              <c:numCache>
                <c:formatCode>0</c:formatCode>
                <c:ptCount val="14"/>
                <c:pt idx="0">
                  <c:v>-61</c:v>
                </c:pt>
                <c:pt idx="1">
                  <c:v>-51</c:v>
                </c:pt>
                <c:pt idx="2">
                  <c:v>-41</c:v>
                </c:pt>
                <c:pt idx="3">
                  <c:v>-31</c:v>
                </c:pt>
                <c:pt idx="4">
                  <c:v>-21</c:v>
                </c:pt>
                <c:pt idx="5">
                  <c:v>-11</c:v>
                </c:pt>
                <c:pt idx="6">
                  <c:v>-1</c:v>
                </c:pt>
                <c:pt idx="7">
                  <c:v>9</c:v>
                </c:pt>
                <c:pt idx="8">
                  <c:v>19</c:v>
                </c:pt>
                <c:pt idx="9">
                  <c:v>29</c:v>
                </c:pt>
                <c:pt idx="10">
                  <c:v>39</c:v>
                </c:pt>
                <c:pt idx="11">
                  <c:v>49</c:v>
                </c:pt>
                <c:pt idx="12">
                  <c:v>59</c:v>
                </c:pt>
                <c:pt idx="13">
                  <c:v>69</c:v>
                </c:pt>
              </c:numCache>
            </c:numRef>
          </c:xVal>
          <c:yVal>
            <c:numRef>
              <c:f>'Data mining (Elo R diff Last 6)'!Bucket_AwayPercentELO6</c:f>
              <c:numCache>
                <c:formatCode>0%</c:formatCode>
                <c:ptCount val="14"/>
                <c:pt idx="0">
                  <c:v>0.36363636363636365</c:v>
                </c:pt>
                <c:pt idx="1">
                  <c:v>0.66666666666666663</c:v>
                </c:pt>
                <c:pt idx="2">
                  <c:v>0.5</c:v>
                </c:pt>
                <c:pt idx="3">
                  <c:v>0.25</c:v>
                </c:pt>
                <c:pt idx="4">
                  <c:v>0.47368421052631576</c:v>
                </c:pt>
                <c:pt idx="5">
                  <c:v>0.4</c:v>
                </c:pt>
                <c:pt idx="6">
                  <c:v>0.2857142857142857</c:v>
                </c:pt>
                <c:pt idx="7">
                  <c:v>0.29411764705882354</c:v>
                </c:pt>
                <c:pt idx="8">
                  <c:v>0.2</c:v>
                </c:pt>
                <c:pt idx="9">
                  <c:v>0.16666666666666666</c:v>
                </c:pt>
                <c:pt idx="10">
                  <c:v>0.33333333333333331</c:v>
                </c:pt>
                <c:pt idx="11">
                  <c:v>0.2</c:v>
                </c:pt>
                <c:pt idx="12">
                  <c:v>0.5</c:v>
                </c:pt>
                <c:pt idx="1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E61-44B1-9CB6-34859057D8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939152"/>
        <c:axId val="533941896"/>
      </c:scatterChart>
      <c:valAx>
        <c:axId val="5339391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Se Diff in last 6 games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941896"/>
        <c:crosses val="autoZero"/>
        <c:crossBetween val="midCat"/>
      </c:valAx>
      <c:valAx>
        <c:axId val="533941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% of Home wins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93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Distribution of Draws per Se Diff in last 6 Games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5037576552930884"/>
                  <c:y val="-0.184427311169437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 Last 6)'!Bucket_MenuELO6</c:f>
              <c:numCache>
                <c:formatCode>0</c:formatCode>
                <c:ptCount val="14"/>
                <c:pt idx="0">
                  <c:v>-61</c:v>
                </c:pt>
                <c:pt idx="1">
                  <c:v>-51</c:v>
                </c:pt>
                <c:pt idx="2">
                  <c:v>-41</c:v>
                </c:pt>
                <c:pt idx="3">
                  <c:v>-31</c:v>
                </c:pt>
                <c:pt idx="4">
                  <c:v>-21</c:v>
                </c:pt>
                <c:pt idx="5">
                  <c:v>-11</c:v>
                </c:pt>
                <c:pt idx="6">
                  <c:v>-1</c:v>
                </c:pt>
                <c:pt idx="7">
                  <c:v>9</c:v>
                </c:pt>
                <c:pt idx="8">
                  <c:v>19</c:v>
                </c:pt>
                <c:pt idx="9">
                  <c:v>29</c:v>
                </c:pt>
                <c:pt idx="10">
                  <c:v>39</c:v>
                </c:pt>
                <c:pt idx="11">
                  <c:v>49</c:v>
                </c:pt>
                <c:pt idx="12">
                  <c:v>59</c:v>
                </c:pt>
                <c:pt idx="13">
                  <c:v>69</c:v>
                </c:pt>
              </c:numCache>
            </c:numRef>
          </c:xVal>
          <c:yVal>
            <c:numRef>
              <c:f>'Data mining (Elo R diff Last 6)'!Bucket_DrawPercentELO6</c:f>
              <c:numCache>
                <c:formatCode>0%</c:formatCode>
                <c:ptCount val="14"/>
                <c:pt idx="0">
                  <c:v>0.27272727272727271</c:v>
                </c:pt>
                <c:pt idx="1">
                  <c:v>0.33333333333333331</c:v>
                </c:pt>
                <c:pt idx="2">
                  <c:v>0.20833333333333334</c:v>
                </c:pt>
                <c:pt idx="3">
                  <c:v>0.33333333333333331</c:v>
                </c:pt>
                <c:pt idx="4">
                  <c:v>0.15789473684210525</c:v>
                </c:pt>
                <c:pt idx="5">
                  <c:v>0.16666666666666666</c:v>
                </c:pt>
                <c:pt idx="6">
                  <c:v>0.30952380952380953</c:v>
                </c:pt>
                <c:pt idx="7">
                  <c:v>0.17647058823529413</c:v>
                </c:pt>
                <c:pt idx="8">
                  <c:v>0.16</c:v>
                </c:pt>
                <c:pt idx="9">
                  <c:v>0.22222222222222221</c:v>
                </c:pt>
                <c:pt idx="10">
                  <c:v>0.16666666666666666</c:v>
                </c:pt>
                <c:pt idx="11">
                  <c:v>0.1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8BA-4C62-963E-7BE1D7A9B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937584"/>
        <c:axId val="533939544"/>
      </c:scatterChart>
      <c:valAx>
        <c:axId val="533937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Se Diff in last 6 games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939544"/>
        <c:crosses val="autoZero"/>
        <c:crossBetween val="midCat"/>
      </c:valAx>
      <c:valAx>
        <c:axId val="533939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% of Home wins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937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No. of Games per Rating</a:t>
            </a:r>
            <a:endParaRPr lang="en-GB" sz="1200">
              <a:effectLst/>
            </a:endParaRP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en-US" sz="12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2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(Goals Superiority)'!$S$1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[0]!Bucket_MenuGS</c:f>
              <c:numCache>
                <c:formatCode>0</c:formatCode>
                <c:ptCount val="17"/>
                <c:pt idx="0">
                  <c:v>-26</c:v>
                </c:pt>
                <c:pt idx="1">
                  <c:v>-23</c:v>
                </c:pt>
                <c:pt idx="2">
                  <c:v>-20</c:v>
                </c:pt>
                <c:pt idx="3">
                  <c:v>-17</c:v>
                </c:pt>
                <c:pt idx="4">
                  <c:v>-14</c:v>
                </c:pt>
                <c:pt idx="5">
                  <c:v>-11</c:v>
                </c:pt>
                <c:pt idx="6">
                  <c:v>-8</c:v>
                </c:pt>
                <c:pt idx="7">
                  <c:v>-5</c:v>
                </c:pt>
                <c:pt idx="8">
                  <c:v>-2</c:v>
                </c:pt>
                <c:pt idx="9">
                  <c:v>1</c:v>
                </c:pt>
                <c:pt idx="10">
                  <c:v>4</c:v>
                </c:pt>
                <c:pt idx="11">
                  <c:v>7</c:v>
                </c:pt>
                <c:pt idx="12">
                  <c:v>10</c:v>
                </c:pt>
                <c:pt idx="13">
                  <c:v>13</c:v>
                </c:pt>
                <c:pt idx="14">
                  <c:v>16</c:v>
                </c:pt>
                <c:pt idx="15">
                  <c:v>22</c:v>
                </c:pt>
                <c:pt idx="16">
                  <c:v>25</c:v>
                </c:pt>
              </c:numCache>
            </c:numRef>
          </c:cat>
          <c:val>
            <c:numRef>
              <c:f>[0]!Bucket_TotalGS</c:f>
              <c:numCache>
                <c:formatCode>General</c:formatCode>
                <c:ptCount val="17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  <c:pt idx="4">
                  <c:v>9</c:v>
                </c:pt>
                <c:pt idx="5">
                  <c:v>17</c:v>
                </c:pt>
                <c:pt idx="6">
                  <c:v>31</c:v>
                </c:pt>
                <c:pt idx="7">
                  <c:v>29</c:v>
                </c:pt>
                <c:pt idx="8">
                  <c:v>35</c:v>
                </c:pt>
                <c:pt idx="9">
                  <c:v>37</c:v>
                </c:pt>
                <c:pt idx="10">
                  <c:v>34</c:v>
                </c:pt>
                <c:pt idx="11">
                  <c:v>16</c:v>
                </c:pt>
                <c:pt idx="12">
                  <c:v>13</c:v>
                </c:pt>
                <c:pt idx="13">
                  <c:v>9</c:v>
                </c:pt>
                <c:pt idx="14">
                  <c:v>7</c:v>
                </c:pt>
                <c:pt idx="15">
                  <c:v>1</c:v>
                </c:pt>
                <c:pt idx="16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F5D-483D-AE05-90610CC332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3936800"/>
        <c:axId val="533942680"/>
      </c:barChart>
      <c:catAx>
        <c:axId val="53393680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942680"/>
        <c:crosses val="autoZero"/>
        <c:auto val="1"/>
        <c:lblAlgn val="ctr"/>
        <c:lblOffset val="100"/>
        <c:noMultiLvlLbl val="0"/>
      </c:catAx>
      <c:valAx>
        <c:axId val="533942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No. of Games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936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Home wins by Match Rating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5653980752405949"/>
                  <c:y val="-0.3189450277048702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[0]!Bucket_MenuGS</c:f>
              <c:numCache>
                <c:formatCode>0</c:formatCode>
                <c:ptCount val="17"/>
                <c:pt idx="0">
                  <c:v>-26</c:v>
                </c:pt>
                <c:pt idx="1">
                  <c:v>-23</c:v>
                </c:pt>
                <c:pt idx="2">
                  <c:v>-20</c:v>
                </c:pt>
                <c:pt idx="3">
                  <c:v>-17</c:v>
                </c:pt>
                <c:pt idx="4">
                  <c:v>-14</c:v>
                </c:pt>
                <c:pt idx="5">
                  <c:v>-11</c:v>
                </c:pt>
                <c:pt idx="6">
                  <c:v>-8</c:v>
                </c:pt>
                <c:pt idx="7">
                  <c:v>-5</c:v>
                </c:pt>
                <c:pt idx="8">
                  <c:v>-2</c:v>
                </c:pt>
                <c:pt idx="9">
                  <c:v>1</c:v>
                </c:pt>
                <c:pt idx="10">
                  <c:v>4</c:v>
                </c:pt>
                <c:pt idx="11">
                  <c:v>7</c:v>
                </c:pt>
                <c:pt idx="12">
                  <c:v>10</c:v>
                </c:pt>
                <c:pt idx="13">
                  <c:v>13</c:v>
                </c:pt>
                <c:pt idx="14">
                  <c:v>16</c:v>
                </c:pt>
                <c:pt idx="15">
                  <c:v>22</c:v>
                </c:pt>
                <c:pt idx="16">
                  <c:v>25</c:v>
                </c:pt>
              </c:numCache>
            </c:numRef>
          </c:xVal>
          <c:yVal>
            <c:numRef>
              <c:f>[0]!Bucket_HomePercentGS</c:f>
              <c:numCache>
                <c:formatCode>0%</c:formatCode>
                <c:ptCount val="17"/>
                <c:pt idx="0">
                  <c:v>0</c:v>
                </c:pt>
                <c:pt idx="1">
                  <c:v>0.5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</c:v>
                </c:pt>
                <c:pt idx="5">
                  <c:v>0.11764705882352941</c:v>
                </c:pt>
                <c:pt idx="6">
                  <c:v>0.35483870967741937</c:v>
                </c:pt>
                <c:pt idx="7">
                  <c:v>0.37931034482758619</c:v>
                </c:pt>
                <c:pt idx="8">
                  <c:v>0.6</c:v>
                </c:pt>
                <c:pt idx="9">
                  <c:v>0.35135135135135137</c:v>
                </c:pt>
                <c:pt idx="10">
                  <c:v>0.58823529411764708</c:v>
                </c:pt>
                <c:pt idx="11">
                  <c:v>0.625</c:v>
                </c:pt>
                <c:pt idx="12">
                  <c:v>0.76923076923076927</c:v>
                </c:pt>
                <c:pt idx="13">
                  <c:v>0.66666666666666663</c:v>
                </c:pt>
                <c:pt idx="14">
                  <c:v>0.7142857142857143</c:v>
                </c:pt>
                <c:pt idx="15">
                  <c:v>1</c:v>
                </c:pt>
                <c:pt idx="16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01B-4CD0-BC0C-13EE91A7A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937192"/>
        <c:axId val="533936408"/>
      </c:scatterChart>
      <c:valAx>
        <c:axId val="5339371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Match Rating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936408"/>
        <c:crosses val="autoZero"/>
        <c:crossBetween val="midCat"/>
      </c:valAx>
      <c:valAx>
        <c:axId val="5339364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% of Home wins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937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Away wins by Match Rating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3029148820183625"/>
                  <c:y val="-0.68896272228838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[0]!Bucket_MenuGS</c:f>
              <c:numCache>
                <c:formatCode>0</c:formatCode>
                <c:ptCount val="17"/>
                <c:pt idx="0">
                  <c:v>-26</c:v>
                </c:pt>
                <c:pt idx="1">
                  <c:v>-23</c:v>
                </c:pt>
                <c:pt idx="2">
                  <c:v>-20</c:v>
                </c:pt>
                <c:pt idx="3">
                  <c:v>-17</c:v>
                </c:pt>
                <c:pt idx="4">
                  <c:v>-14</c:v>
                </c:pt>
                <c:pt idx="5">
                  <c:v>-11</c:v>
                </c:pt>
                <c:pt idx="6">
                  <c:v>-8</c:v>
                </c:pt>
                <c:pt idx="7">
                  <c:v>-5</c:v>
                </c:pt>
                <c:pt idx="8">
                  <c:v>-2</c:v>
                </c:pt>
                <c:pt idx="9">
                  <c:v>1</c:v>
                </c:pt>
                <c:pt idx="10">
                  <c:v>4</c:v>
                </c:pt>
                <c:pt idx="11">
                  <c:v>7</c:v>
                </c:pt>
                <c:pt idx="12">
                  <c:v>10</c:v>
                </c:pt>
                <c:pt idx="13">
                  <c:v>13</c:v>
                </c:pt>
                <c:pt idx="14">
                  <c:v>16</c:v>
                </c:pt>
                <c:pt idx="15">
                  <c:v>22</c:v>
                </c:pt>
                <c:pt idx="16">
                  <c:v>25</c:v>
                </c:pt>
              </c:numCache>
            </c:numRef>
          </c:xVal>
          <c:yVal>
            <c:numRef>
              <c:f>[0]!Bucket_AwayPercentGS</c:f>
              <c:numCache>
                <c:formatCode>0%</c:formatCode>
                <c:ptCount val="17"/>
                <c:pt idx="0">
                  <c:v>1</c:v>
                </c:pt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0.88888888888888884</c:v>
                </c:pt>
                <c:pt idx="5">
                  <c:v>0.52941176470588236</c:v>
                </c:pt>
                <c:pt idx="6">
                  <c:v>0.32258064516129031</c:v>
                </c:pt>
                <c:pt idx="7">
                  <c:v>0.44827586206896552</c:v>
                </c:pt>
                <c:pt idx="8">
                  <c:v>0.22857142857142856</c:v>
                </c:pt>
                <c:pt idx="9">
                  <c:v>0.27027027027027029</c:v>
                </c:pt>
                <c:pt idx="10">
                  <c:v>0.23529411764705882</c:v>
                </c:pt>
                <c:pt idx="11">
                  <c:v>0.3125</c:v>
                </c:pt>
                <c:pt idx="12">
                  <c:v>0</c:v>
                </c:pt>
                <c:pt idx="13">
                  <c:v>0.22222222222222221</c:v>
                </c:pt>
                <c:pt idx="14">
                  <c:v>0.14285714285714285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52-42F7-8328-41534116A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938368"/>
        <c:axId val="533935232"/>
      </c:scatterChart>
      <c:valAx>
        <c:axId val="533938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Match Rating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935232"/>
        <c:crosses val="autoZero"/>
        <c:crossBetween val="midCat"/>
      </c:valAx>
      <c:valAx>
        <c:axId val="53393523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% of Home wins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938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Draws by Match Rating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1803793967813295"/>
                  <c:y val="-0.441436279926404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[0]!Bucket_MenuGS</c:f>
              <c:numCache>
                <c:formatCode>0</c:formatCode>
                <c:ptCount val="17"/>
                <c:pt idx="0">
                  <c:v>-26</c:v>
                </c:pt>
                <c:pt idx="1">
                  <c:v>-23</c:v>
                </c:pt>
                <c:pt idx="2">
                  <c:v>-20</c:v>
                </c:pt>
                <c:pt idx="3">
                  <c:v>-17</c:v>
                </c:pt>
                <c:pt idx="4">
                  <c:v>-14</c:v>
                </c:pt>
                <c:pt idx="5">
                  <c:v>-11</c:v>
                </c:pt>
                <c:pt idx="6">
                  <c:v>-8</c:v>
                </c:pt>
                <c:pt idx="7">
                  <c:v>-5</c:v>
                </c:pt>
                <c:pt idx="8">
                  <c:v>-2</c:v>
                </c:pt>
                <c:pt idx="9">
                  <c:v>1</c:v>
                </c:pt>
                <c:pt idx="10">
                  <c:v>4</c:v>
                </c:pt>
                <c:pt idx="11">
                  <c:v>7</c:v>
                </c:pt>
                <c:pt idx="12">
                  <c:v>10</c:v>
                </c:pt>
                <c:pt idx="13">
                  <c:v>13</c:v>
                </c:pt>
                <c:pt idx="14">
                  <c:v>16</c:v>
                </c:pt>
                <c:pt idx="15">
                  <c:v>22</c:v>
                </c:pt>
                <c:pt idx="16">
                  <c:v>25</c:v>
                </c:pt>
              </c:numCache>
            </c:numRef>
          </c:xVal>
          <c:yVal>
            <c:numRef>
              <c:f>[0]!Bucket_DrawPercentGS</c:f>
              <c:numCache>
                <c:formatCode>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0.16666666666666666</c:v>
                </c:pt>
                <c:pt idx="4">
                  <c:v>0.1111111111111111</c:v>
                </c:pt>
                <c:pt idx="5">
                  <c:v>0.35294117647058826</c:v>
                </c:pt>
                <c:pt idx="6">
                  <c:v>0.32258064516129031</c:v>
                </c:pt>
                <c:pt idx="7">
                  <c:v>0.17241379310344829</c:v>
                </c:pt>
                <c:pt idx="8">
                  <c:v>0.17142857142857143</c:v>
                </c:pt>
                <c:pt idx="9">
                  <c:v>0.3783783783783784</c:v>
                </c:pt>
                <c:pt idx="10">
                  <c:v>0.17647058823529413</c:v>
                </c:pt>
                <c:pt idx="11">
                  <c:v>6.25E-2</c:v>
                </c:pt>
                <c:pt idx="12">
                  <c:v>0.23076923076923078</c:v>
                </c:pt>
                <c:pt idx="13">
                  <c:v>0.1111111111111111</c:v>
                </c:pt>
                <c:pt idx="14">
                  <c:v>0.14285714285714285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922-4A3C-9AF7-6DA1D524CF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939936"/>
        <c:axId val="533940328"/>
      </c:scatterChart>
      <c:valAx>
        <c:axId val="5339399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Match Rating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940328"/>
        <c:crosses val="autoZero"/>
        <c:crossBetween val="midCat"/>
      </c:valAx>
      <c:valAx>
        <c:axId val="53394032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% of Home wins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939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Comparison!$AJ$2</c:f>
              <c:strCache>
                <c:ptCount val="1"/>
                <c:pt idx="0">
                  <c:v>M'gladbach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[0]!Home_Comparison</c:f>
              <c:numCache>
                <c:formatCode>0.00</c:formatCode>
                <c:ptCount val="34"/>
                <c:pt idx="0">
                  <c:v>1491.2339486198689</c:v>
                </c:pt>
                <c:pt idx="1">
                  <c:v>1500.6755541095406</c:v>
                </c:pt>
                <c:pt idx="2">
                  <c:v>1492.4440351748501</c:v>
                </c:pt>
                <c:pt idx="3">
                  <c:v>1501.8831356368896</c:v>
                </c:pt>
                <c:pt idx="4">
                  <c:v>1492.5478854035209</c:v>
                </c:pt>
                <c:pt idx="5">
                  <c:v>1500.5236210314804</c:v>
                </c:pt>
                <c:pt idx="6">
                  <c:v>1501.7193766473285</c:v>
                </c:pt>
                <c:pt idx="7">
                  <c:v>1511.9719620760707</c:v>
                </c:pt>
                <c:pt idx="8">
                  <c:v>1502.8755730446471</c:v>
                </c:pt>
                <c:pt idx="9">
                  <c:v>1511.4993305931303</c:v>
                </c:pt>
                <c:pt idx="10">
                  <c:v>1522.3906046660572</c:v>
                </c:pt>
                <c:pt idx="11">
                  <c:v>1529.4376050737553</c:v>
                </c:pt>
                <c:pt idx="12">
                  <c:v>1540.2761458096784</c:v>
                </c:pt>
                <c:pt idx="13">
                  <c:v>1546.9061664667936</c:v>
                </c:pt>
                <c:pt idx="14">
                  <c:v>1555.0336224476782</c:v>
                </c:pt>
                <c:pt idx="15">
                  <c:v>1554.0778946354753</c:v>
                </c:pt>
                <c:pt idx="16">
                  <c:v>1551.8624593399632</c:v>
                </c:pt>
                <c:pt idx="17">
                  <c:v>1541.5622210448823</c:v>
                </c:pt>
                <c:pt idx="18">
                  <c:v>1530.0414760554243</c:v>
                </c:pt>
                <c:pt idx="19">
                  <c:v>1518.5335463328618</c:v>
                </c:pt>
                <c:pt idx="20">
                  <c:v>1517.5047602899995</c:v>
                </c:pt>
                <c:pt idx="21">
                  <c:v>1515.0265443327494</c:v>
                </c:pt>
                <c:pt idx="22">
                  <c:v>1512.9880624700356</c:v>
                </c:pt>
                <c:pt idx="23">
                  <c:v>1501.2973061542373</c:v>
                </c:pt>
                <c:pt idx="24">
                  <c:v>1514.6275587911714</c:v>
                </c:pt>
                <c:pt idx="25">
                  <c:v>1523.4937121830485</c:v>
                </c:pt>
                <c:pt idx="26">
                  <c:v>1512.4812977059951</c:v>
                </c:pt>
                <c:pt idx="27">
                  <c:v>1519.4093423929062</c:v>
                </c:pt>
                <c:pt idx="28">
                  <c:v>1528.7775120665574</c:v>
                </c:pt>
                <c:pt idx="29">
                  <c:v>1524.841807395542</c:v>
                </c:pt>
                <c:pt idx="30">
                  <c:v>1513.4592298394186</c:v>
                </c:pt>
                <c:pt idx="31">
                  <c:v>1527.243990012277</c:v>
                </c:pt>
                <c:pt idx="32">
                  <c:v>1536.4173939875886</c:v>
                </c:pt>
                <c:pt idx="33">
                  <c:v>1527.5842299834321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61-481E-A63E-EAA0B6B586CB}"/>
            </c:ext>
          </c:extLst>
        </c:ser>
        <c:ser>
          <c:idx val="1"/>
          <c:order val="1"/>
          <c:tx>
            <c:strRef>
              <c:f>Comparison!$AK$2</c:f>
              <c:strCache>
                <c:ptCount val="1"/>
                <c:pt idx="0">
                  <c:v>Braunschweig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[0]!Away_Comparison</c:f>
              <c:numCache>
                <c:formatCode>0.00</c:formatCode>
                <c:ptCount val="34"/>
                <c:pt idx="0">
                  <c:v>1489.5</c:v>
                </c:pt>
                <c:pt idx="1">
                  <c:v>1481.5630108391802</c:v>
                </c:pt>
                <c:pt idx="2">
                  <c:v>1470.7888241492512</c:v>
                </c:pt>
                <c:pt idx="3">
                  <c:v>1461.1122491357678</c:v>
                </c:pt>
                <c:pt idx="4">
                  <c:v>1461.3721991258869</c:v>
                </c:pt>
                <c:pt idx="5">
                  <c:v>1453.3964634979275</c:v>
                </c:pt>
                <c:pt idx="6">
                  <c:v>1443.3939195070827</c:v>
                </c:pt>
                <c:pt idx="7">
                  <c:v>1457.1739885823411</c:v>
                </c:pt>
                <c:pt idx="8">
                  <c:v>1447.9079877850993</c:v>
                </c:pt>
                <c:pt idx="9">
                  <c:v>1439.1955082021479</c:v>
                </c:pt>
                <c:pt idx="10">
                  <c:v>1452.7499481998482</c:v>
                </c:pt>
                <c:pt idx="11">
                  <c:v>1454.7694565092811</c:v>
                </c:pt>
                <c:pt idx="12">
                  <c:v>1444.0109058975702</c:v>
                </c:pt>
                <c:pt idx="13">
                  <c:v>1439.2143704126354</c:v>
                </c:pt>
                <c:pt idx="14">
                  <c:v>1429.8227263132367</c:v>
                </c:pt>
                <c:pt idx="15">
                  <c:v>1422.3282627280664</c:v>
                </c:pt>
                <c:pt idx="16">
                  <c:v>1434.0491262663518</c:v>
                </c:pt>
                <c:pt idx="17">
                  <c:v>1436.0793435054368</c:v>
                </c:pt>
                <c:pt idx="18">
                  <c:v>1427.8028773221147</c:v>
                </c:pt>
                <c:pt idx="19">
                  <c:v>1418.9983655108633</c:v>
                </c:pt>
                <c:pt idx="20">
                  <c:v>1429.5870233949136</c:v>
                </c:pt>
                <c:pt idx="21">
                  <c:v>1421.529544078692</c:v>
                </c:pt>
                <c:pt idx="22">
                  <c:v>1423.5680259414057</c:v>
                </c:pt>
                <c:pt idx="23">
                  <c:v>1424.2152286339347</c:v>
                </c:pt>
                <c:pt idx="24">
                  <c:v>1426.4422078746738</c:v>
                </c:pt>
                <c:pt idx="25">
                  <c:v>1421.2645352519298</c:v>
                </c:pt>
                <c:pt idx="26">
                  <c:v>1434.5884057039057</c:v>
                </c:pt>
                <c:pt idx="27">
                  <c:v>1438.0463390363716</c:v>
                </c:pt>
                <c:pt idx="28">
                  <c:v>1448.2498334853578</c:v>
                </c:pt>
                <c:pt idx="29">
                  <c:v>1438.8725168687099</c:v>
                </c:pt>
                <c:pt idx="30">
                  <c:v>1433.3957558606348</c:v>
                </c:pt>
                <c:pt idx="31">
                  <c:v>1424.617373173445</c:v>
                </c:pt>
                <c:pt idx="32">
                  <c:v>1415.8972322714533</c:v>
                </c:pt>
                <c:pt idx="33">
                  <c:v>1408.5905272863656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261-481E-A63E-EAA0B6B586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5349856"/>
        <c:axId val="535352992"/>
      </c:lineChart>
      <c:catAx>
        <c:axId val="53534985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Games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352992"/>
        <c:crosses val="autoZero"/>
        <c:auto val="1"/>
        <c:lblAlgn val="ctr"/>
        <c:lblOffset val="100"/>
        <c:noMultiLvlLbl val="0"/>
      </c:catAx>
      <c:valAx>
        <c:axId val="5353529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Points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349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755555555555566E-2"/>
          <c:y val="5.0925925925925923E-2"/>
          <c:w val="0.9366888888888889"/>
          <c:h val="0.89948148148148144"/>
        </c:manualLayout>
      </c:layout>
      <c:barChart>
        <c:barDir val="bar"/>
        <c:grouping val="percentStacked"/>
        <c:varyColors val="0"/>
        <c:ser>
          <c:idx val="0"/>
          <c:order val="0"/>
          <c:tx>
            <c:v>Wins</c:v>
          </c:tx>
          <c:spPr>
            <a:gradFill flip="none" rotWithShape="1">
              <a:gsLst>
                <a:gs pos="0">
                  <a:srgbClr val="00B050">
                    <a:shade val="30000"/>
                    <a:satMod val="115000"/>
                  </a:srgbClr>
                </a:gs>
                <a:gs pos="50000">
                  <a:srgbClr val="00B050">
                    <a:shade val="67500"/>
                    <a:satMod val="115000"/>
                  </a:srgbClr>
                </a:gs>
                <a:gs pos="100000">
                  <a:srgbClr val="00B050">
                    <a:shade val="100000"/>
                    <a:satMod val="115000"/>
                  </a:srgbClr>
                </a:gs>
              </a:gsLst>
              <a:lin ang="16200000" scaled="1"/>
              <a:tileRect/>
            </a:gradFill>
            <a:ln>
              <a:noFill/>
            </a:ln>
            <a:effectLst/>
          </c:spPr>
          <c:invertIfNegative val="0"/>
          <c:val>
            <c:numRef>
              <c:f>Comparison!$AK$3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B59-4502-9847-8B3F689E0B03}"/>
            </c:ext>
          </c:extLst>
        </c:ser>
        <c:ser>
          <c:idx val="1"/>
          <c:order val="1"/>
          <c:tx>
            <c:v>Draws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Comparison!$AK$4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B59-4502-9847-8B3F689E0B03}"/>
            </c:ext>
          </c:extLst>
        </c:ser>
        <c:ser>
          <c:idx val="2"/>
          <c:order val="2"/>
          <c:tx>
            <c:v>Losses</c:v>
          </c:tx>
          <c:spPr>
            <a:gradFill flip="none" rotWithShape="1">
              <a:gsLst>
                <a:gs pos="0">
                  <a:srgbClr val="FF0000">
                    <a:shade val="30000"/>
                    <a:satMod val="115000"/>
                  </a:srgbClr>
                </a:gs>
                <a:gs pos="50000">
                  <a:srgbClr val="FF0000">
                    <a:shade val="67500"/>
                    <a:satMod val="115000"/>
                  </a:srgbClr>
                </a:gs>
                <a:gs pos="100000">
                  <a:srgbClr val="FF0000">
                    <a:shade val="100000"/>
                    <a:satMod val="115000"/>
                  </a:srgbClr>
                </a:gs>
              </a:gsLst>
              <a:path path="circle">
                <a:fillToRect l="100000" t="100000"/>
              </a:path>
              <a:tileRect r="-100000" b="-100000"/>
            </a:gradFill>
            <a:ln>
              <a:noFill/>
            </a:ln>
            <a:effectLst/>
          </c:spPr>
          <c:invertIfNegative val="0"/>
          <c:val>
            <c:numRef>
              <c:f>Comparison!$AK$5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7B59-4502-9847-8B3F689E0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5354560"/>
        <c:axId val="535354952"/>
      </c:barChart>
      <c:catAx>
        <c:axId val="5353545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35354952"/>
        <c:crosses val="autoZero"/>
        <c:auto val="1"/>
        <c:lblAlgn val="ctr"/>
        <c:lblOffset val="100"/>
        <c:noMultiLvlLbl val="0"/>
      </c:catAx>
      <c:valAx>
        <c:axId val="53535495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535354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5.3880833783146467E-2"/>
          <c:y val="2.1834432858054901E-3"/>
          <c:w val="0.89999967248443491"/>
          <c:h val="0.33678796907143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755555555555566E-2"/>
          <c:y val="5.0925925925925923E-2"/>
          <c:w val="0.9366888888888889"/>
          <c:h val="0.89948148148148144"/>
        </c:manualLayout>
      </c:layout>
      <c:barChart>
        <c:barDir val="bar"/>
        <c:grouping val="percentStacked"/>
        <c:varyColors val="0"/>
        <c:ser>
          <c:idx val="0"/>
          <c:order val="0"/>
          <c:tx>
            <c:v>Wins</c:v>
          </c:tx>
          <c:spPr>
            <a:gradFill flip="none" rotWithShape="1">
              <a:gsLst>
                <a:gs pos="0">
                  <a:srgbClr val="00B050">
                    <a:shade val="30000"/>
                    <a:satMod val="115000"/>
                  </a:srgbClr>
                </a:gs>
                <a:gs pos="50000">
                  <a:srgbClr val="00B050">
                    <a:shade val="67500"/>
                    <a:satMod val="115000"/>
                  </a:srgbClr>
                </a:gs>
                <a:gs pos="100000">
                  <a:srgbClr val="00B050">
                    <a:shade val="100000"/>
                    <a:satMod val="115000"/>
                  </a:srgbClr>
                </a:gs>
              </a:gsLst>
              <a:lin ang="16200000" scaled="1"/>
              <a:tileRect/>
            </a:gradFill>
            <a:ln>
              <a:noFill/>
            </a:ln>
            <a:effectLst/>
          </c:spPr>
          <c:invertIfNegative val="0"/>
          <c:val>
            <c:numRef>
              <c:f>Comparison!$AJ$3</c:f>
              <c:numCache>
                <c:formatCode>General</c:formatCode>
                <c:ptCount val="1"/>
                <c:pt idx="0">
                  <c:v>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B5F-4F86-B147-05B48F24C000}"/>
            </c:ext>
          </c:extLst>
        </c:ser>
        <c:ser>
          <c:idx val="1"/>
          <c:order val="1"/>
          <c:tx>
            <c:v>Draws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Comparison!$AJ$4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B5F-4F86-B147-05B48F24C000}"/>
            </c:ext>
          </c:extLst>
        </c:ser>
        <c:ser>
          <c:idx val="2"/>
          <c:order val="2"/>
          <c:tx>
            <c:v>Losses</c:v>
          </c:tx>
          <c:spPr>
            <a:gradFill flip="none" rotWithShape="1">
              <a:gsLst>
                <a:gs pos="0">
                  <a:srgbClr val="FF0000">
                    <a:shade val="30000"/>
                    <a:satMod val="115000"/>
                  </a:srgbClr>
                </a:gs>
                <a:gs pos="50000">
                  <a:srgbClr val="FF0000">
                    <a:shade val="67500"/>
                    <a:satMod val="115000"/>
                  </a:srgbClr>
                </a:gs>
                <a:gs pos="100000">
                  <a:srgbClr val="FF0000">
                    <a:shade val="100000"/>
                    <a:satMod val="115000"/>
                  </a:srgbClr>
                </a:gs>
              </a:gsLst>
              <a:path path="circle">
                <a:fillToRect l="100000" t="100000"/>
              </a:path>
              <a:tileRect r="-100000" b="-100000"/>
            </a:gradFill>
            <a:ln>
              <a:noFill/>
            </a:ln>
            <a:effectLst/>
          </c:spPr>
          <c:invertIfNegative val="0"/>
          <c:val>
            <c:numRef>
              <c:f>Comparison!$AJ$5</c:f>
              <c:numCache>
                <c:formatCode>General</c:formatCode>
                <c:ptCount val="1"/>
                <c:pt idx="0">
                  <c:v>11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CB5F-4F86-B147-05B48F24C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5343192"/>
        <c:axId val="535350248"/>
      </c:barChart>
      <c:catAx>
        <c:axId val="5353431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35350248"/>
        <c:crosses val="autoZero"/>
        <c:auto val="1"/>
        <c:lblAlgn val="ctr"/>
        <c:lblOffset val="100"/>
        <c:noMultiLvlLbl val="0"/>
      </c:catAx>
      <c:valAx>
        <c:axId val="535350248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535343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4.0782531049598184E-2"/>
          <c:y val="2.1834432858054901E-3"/>
          <c:w val="0.89999999999999991"/>
          <c:h val="0.33678796907143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4" Type="http://schemas.openxmlformats.org/officeDocument/2006/relationships/chart" Target="../charts/chart2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0</xdr:rowOff>
        </xdr:from>
        <xdr:to>
          <xdr:col>4</xdr:col>
          <xdr:colOff>390525</xdr:colOff>
          <xdr:row>0</xdr:row>
          <xdr:rowOff>200025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GameWeeks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1</xdr:row>
      <xdr:rowOff>28575</xdr:rowOff>
    </xdr:from>
    <xdr:to>
      <xdr:col>4</xdr:col>
      <xdr:colOff>590550</xdr:colOff>
      <xdr:row>2</xdr:row>
      <xdr:rowOff>104775</xdr:rowOff>
    </xdr:to>
    <xdr:pic>
      <xdr:nvPicPr>
        <xdr:cNvPr id="2" name="yui_3_17_2_1_1445501963508_824" descr="7559788-23684273-thumbnail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19075"/>
          <a:ext cx="3810000" cy="285750"/>
        </a:xfrm>
        <a:prstGeom prst="rect">
          <a:avLst/>
        </a:prstGeom>
        <a:solidFill>
          <a:schemeClr val="accent2"/>
        </a:solidFill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100013</xdr:colOff>
      <xdr:row>1</xdr:row>
      <xdr:rowOff>14287</xdr:rowOff>
    </xdr:from>
    <xdr:to>
      <xdr:col>37</xdr:col>
      <xdr:colOff>594115</xdr:colOff>
      <xdr:row>9</xdr:row>
      <xdr:rowOff>52664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34</xdr:col>
      <xdr:colOff>107156</xdr:colOff>
      <xdr:row>9</xdr:row>
      <xdr:rowOff>54769</xdr:rowOff>
    </xdr:from>
    <xdr:to>
      <xdr:col>37</xdr:col>
      <xdr:colOff>595312</xdr:colOff>
      <xdr:row>17</xdr:row>
      <xdr:rowOff>100949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34</xdr:col>
      <xdr:colOff>109537</xdr:colOff>
      <xdr:row>17</xdr:row>
      <xdr:rowOff>102395</xdr:rowOff>
    </xdr:from>
    <xdr:to>
      <xdr:col>37</xdr:col>
      <xdr:colOff>597693</xdr:colOff>
      <xdr:row>25</xdr:row>
      <xdr:rowOff>140493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16668</xdr:colOff>
      <xdr:row>1</xdr:row>
      <xdr:rowOff>9524</xdr:rowOff>
    </xdr:from>
    <xdr:to>
      <xdr:col>34</xdr:col>
      <xdr:colOff>80962</xdr:colOff>
      <xdr:row>25</xdr:row>
      <xdr:rowOff>154781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16668</xdr:colOff>
      <xdr:row>0</xdr:row>
      <xdr:rowOff>533400</xdr:rowOff>
    </xdr:from>
    <xdr:to>
      <xdr:col>26</xdr:col>
      <xdr:colOff>100012</xdr:colOff>
      <xdr:row>12</xdr:row>
      <xdr:rowOff>138113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9525</xdr:colOff>
      <xdr:row>12</xdr:row>
      <xdr:rowOff>169069</xdr:rowOff>
    </xdr:from>
    <xdr:to>
      <xdr:col>26</xdr:col>
      <xdr:colOff>95250</xdr:colOff>
      <xdr:row>24</xdr:row>
      <xdr:rowOff>130970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2380</xdr:colOff>
      <xdr:row>24</xdr:row>
      <xdr:rowOff>157163</xdr:rowOff>
    </xdr:from>
    <xdr:to>
      <xdr:col>26</xdr:col>
      <xdr:colOff>100012</xdr:colOff>
      <xdr:row>36</xdr:row>
      <xdr:rowOff>119064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7142</xdr:colOff>
      <xdr:row>0</xdr:row>
      <xdr:rowOff>28575</xdr:rowOff>
    </xdr:from>
    <xdr:to>
      <xdr:col>7</xdr:col>
      <xdr:colOff>54767</xdr:colOff>
      <xdr:row>15</xdr:row>
      <xdr:rowOff>171450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607218</xdr:colOff>
      <xdr:row>0</xdr:row>
      <xdr:rowOff>123826</xdr:rowOff>
    </xdr:from>
    <xdr:to>
      <xdr:col>15</xdr:col>
      <xdr:colOff>64293</xdr:colOff>
      <xdr:row>12</xdr:row>
      <xdr:rowOff>85727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173831</xdr:colOff>
      <xdr:row>0</xdr:row>
      <xdr:rowOff>126208</xdr:rowOff>
    </xdr:from>
    <xdr:to>
      <xdr:col>22</xdr:col>
      <xdr:colOff>240506</xdr:colOff>
      <xdr:row>12</xdr:row>
      <xdr:rowOff>88109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304800</xdr:colOff>
      <xdr:row>14</xdr:row>
      <xdr:rowOff>66676</xdr:rowOff>
    </xdr:from>
    <xdr:to>
      <xdr:col>18</xdr:col>
      <xdr:colOff>371475</xdr:colOff>
      <xdr:row>26</xdr:row>
      <xdr:rowOff>28577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0</xdr:colOff>
      <xdr:row>1</xdr:row>
      <xdr:rowOff>0</xdr:rowOff>
    </xdr:from>
    <xdr:to>
      <xdr:col>26</xdr:col>
      <xdr:colOff>482183</xdr:colOff>
      <xdr:row>9</xdr:row>
      <xdr:rowOff>2047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0</xdr:colOff>
      <xdr:row>9</xdr:row>
      <xdr:rowOff>30959</xdr:rowOff>
    </xdr:from>
    <xdr:to>
      <xdr:col>26</xdr:col>
      <xdr:colOff>476250</xdr:colOff>
      <xdr:row>17</xdr:row>
      <xdr:rowOff>26956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9525</xdr:colOff>
      <xdr:row>17</xdr:row>
      <xdr:rowOff>54772</xdr:rowOff>
    </xdr:from>
    <xdr:to>
      <xdr:col>26</xdr:col>
      <xdr:colOff>485775</xdr:colOff>
      <xdr:row>25</xdr:row>
      <xdr:rowOff>45244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3572</xdr:rowOff>
    </xdr:from>
    <xdr:to>
      <xdr:col>7</xdr:col>
      <xdr:colOff>304800</xdr:colOff>
      <xdr:row>14</xdr:row>
      <xdr:rowOff>79772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447675</xdr:colOff>
      <xdr:row>0</xdr:row>
      <xdr:rowOff>15478</xdr:rowOff>
    </xdr:from>
    <xdr:to>
      <xdr:col>15</xdr:col>
      <xdr:colOff>142875</xdr:colOff>
      <xdr:row>14</xdr:row>
      <xdr:rowOff>91678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190500</xdr:colOff>
      <xdr:row>0</xdr:row>
      <xdr:rowOff>19050</xdr:rowOff>
    </xdr:from>
    <xdr:to>
      <xdr:col>22</xdr:col>
      <xdr:colOff>495300</xdr:colOff>
      <xdr:row>14</xdr:row>
      <xdr:rowOff>95250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285750</xdr:colOff>
      <xdr:row>14</xdr:row>
      <xdr:rowOff>161925</xdr:rowOff>
    </xdr:from>
    <xdr:to>
      <xdr:col>18</xdr:col>
      <xdr:colOff>590550</xdr:colOff>
      <xdr:row>29</xdr:row>
      <xdr:rowOff>47625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59531</xdr:colOff>
      <xdr:row>0</xdr:row>
      <xdr:rowOff>76200</xdr:rowOff>
    </xdr:from>
    <xdr:to>
      <xdr:col>7</xdr:col>
      <xdr:colOff>347662</xdr:colOff>
      <xdr:row>14</xdr:row>
      <xdr:rowOff>154781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514350</xdr:colOff>
      <xdr:row>0</xdr:row>
      <xdr:rowOff>104776</xdr:rowOff>
    </xdr:from>
    <xdr:to>
      <xdr:col>15</xdr:col>
      <xdr:colOff>166687</xdr:colOff>
      <xdr:row>14</xdr:row>
      <xdr:rowOff>80964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292894</xdr:colOff>
      <xdr:row>0</xdr:row>
      <xdr:rowOff>104777</xdr:rowOff>
    </xdr:from>
    <xdr:to>
      <xdr:col>22</xdr:col>
      <xdr:colOff>554831</xdr:colOff>
      <xdr:row>14</xdr:row>
      <xdr:rowOff>80965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464344</xdr:colOff>
      <xdr:row>16</xdr:row>
      <xdr:rowOff>90488</xdr:rowOff>
    </xdr:from>
    <xdr:to>
      <xdr:col>19</xdr:col>
      <xdr:colOff>116681</xdr:colOff>
      <xdr:row>30</xdr:row>
      <xdr:rowOff>90489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6</xdr:row>
          <xdr:rowOff>19050</xdr:rowOff>
        </xdr:from>
        <xdr:to>
          <xdr:col>10</xdr:col>
          <xdr:colOff>438150</xdr:colOff>
          <xdr:row>7</xdr:row>
          <xdr:rowOff>161925</xdr:rowOff>
        </xdr:to>
        <xdr:sp macro="" textlink="">
          <xdr:nvSpPr>
            <xdr:cNvPr id="33799" name="ComboBox1" hidden="1">
              <a:extLst>
                <a:ext uri="{63B3BB69-23CF-44E3-9099-C40C66FF867C}">
                  <a14:compatExt spid="_x0000_s33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4</xdr:row>
          <xdr:rowOff>19050</xdr:rowOff>
        </xdr:from>
        <xdr:to>
          <xdr:col>10</xdr:col>
          <xdr:colOff>428625</xdr:colOff>
          <xdr:row>5</xdr:row>
          <xdr:rowOff>104775</xdr:rowOff>
        </xdr:to>
        <xdr:sp macro="" textlink="">
          <xdr:nvSpPr>
            <xdr:cNvPr id="33801" name="Label2" hidden="1">
              <a:extLst>
                <a:ext uri="{63B3BB69-23CF-44E3-9099-C40C66FF867C}">
                  <a14:compatExt spid="_x0000_s33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6</xdr:row>
          <xdr:rowOff>19050</xdr:rowOff>
        </xdr:from>
        <xdr:to>
          <xdr:col>15</xdr:col>
          <xdr:colOff>9525</xdr:colOff>
          <xdr:row>7</xdr:row>
          <xdr:rowOff>161925</xdr:rowOff>
        </xdr:to>
        <xdr:sp macro="" textlink="">
          <xdr:nvSpPr>
            <xdr:cNvPr id="33800" name="ComboBox2" hidden="1">
              <a:extLst>
                <a:ext uri="{63B3BB69-23CF-44E3-9099-C40C66FF867C}">
                  <a14:compatExt spid="_x0000_s33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180975</xdr:colOff>
          <xdr:row>3</xdr:row>
          <xdr:rowOff>180975</xdr:rowOff>
        </xdr:from>
        <xdr:to>
          <xdr:col>14</xdr:col>
          <xdr:colOff>238125</xdr:colOff>
          <xdr:row>5</xdr:row>
          <xdr:rowOff>76200</xdr:rowOff>
        </xdr:to>
        <xdr:sp macro="" textlink="">
          <xdr:nvSpPr>
            <xdr:cNvPr id="33802" name="Label3" hidden="1">
              <a:extLst>
                <a:ext uri="{63B3BB69-23CF-44E3-9099-C40C66FF867C}">
                  <a14:compatExt spid="_x0000_s33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6</xdr:row>
          <xdr:rowOff>47625</xdr:rowOff>
        </xdr:from>
        <xdr:to>
          <xdr:col>11</xdr:col>
          <xdr:colOff>485775</xdr:colOff>
          <xdr:row>7</xdr:row>
          <xdr:rowOff>133350</xdr:rowOff>
        </xdr:to>
        <xdr:sp macro="" textlink="">
          <xdr:nvSpPr>
            <xdr:cNvPr id="33803" name="Label4" hidden="1">
              <a:extLst>
                <a:ext uri="{63B3BB69-23CF-44E3-9099-C40C66FF867C}">
                  <a14:compatExt spid="_x0000_s33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257175</xdr:colOff>
          <xdr:row>0</xdr:row>
          <xdr:rowOff>85725</xdr:rowOff>
        </xdr:from>
        <xdr:to>
          <xdr:col>13</xdr:col>
          <xdr:colOff>428625</xdr:colOff>
          <xdr:row>1</xdr:row>
          <xdr:rowOff>95250</xdr:rowOff>
        </xdr:to>
        <xdr:sp macro="" textlink="">
          <xdr:nvSpPr>
            <xdr:cNvPr id="33795" name="Label1" hidden="1">
              <a:extLst>
                <a:ext uri="{63B3BB69-23CF-44E3-9099-C40C66FF867C}">
                  <a14:compatExt spid="_x0000_s33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324908</xdr:colOff>
      <xdr:row>9</xdr:row>
      <xdr:rowOff>6879</xdr:rowOff>
    </xdr:from>
    <xdr:to>
      <xdr:col>15</xdr:col>
      <xdr:colOff>67733</xdr:colOff>
      <xdr:row>23</xdr:row>
      <xdr:rowOff>83079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97368</xdr:colOff>
      <xdr:row>33</xdr:row>
      <xdr:rowOff>82550</xdr:rowOff>
    </xdr:from>
    <xdr:to>
      <xdr:col>15</xdr:col>
      <xdr:colOff>87842</xdr:colOff>
      <xdr:row>37</xdr:row>
      <xdr:rowOff>14817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573618</xdr:colOff>
      <xdr:row>33</xdr:row>
      <xdr:rowOff>82550</xdr:rowOff>
    </xdr:from>
    <xdr:to>
      <xdr:col>10</xdr:col>
      <xdr:colOff>592668</xdr:colOff>
      <xdr:row>37</xdr:row>
      <xdr:rowOff>14817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 tint="-0.249977111117893"/>
    <pageSetUpPr autoPageBreaks="0"/>
  </sheetPr>
  <dimension ref="B1:G19"/>
  <sheetViews>
    <sheetView workbookViewId="0">
      <selection activeCell="B8" sqref="B8"/>
    </sheetView>
  </sheetViews>
  <sheetFormatPr defaultRowHeight="15"/>
  <sheetData>
    <row r="1" spans="2:7">
      <c r="B1" s="131" t="s">
        <v>71</v>
      </c>
      <c r="C1" s="131"/>
      <c r="D1" s="131"/>
      <c r="E1" s="131"/>
      <c r="F1" s="131"/>
      <c r="G1" s="131"/>
    </row>
    <row r="2" spans="2:7">
      <c r="B2" t="s">
        <v>72</v>
      </c>
    </row>
    <row r="3" spans="2:7">
      <c r="C3" t="s">
        <v>46</v>
      </c>
    </row>
    <row r="4" spans="2:7">
      <c r="C4" t="s">
        <v>47</v>
      </c>
    </row>
    <row r="5" spans="2:7">
      <c r="C5" t="s">
        <v>48</v>
      </c>
    </row>
    <row r="6" spans="2:7">
      <c r="C6" t="s">
        <v>49</v>
      </c>
    </row>
    <row r="7" spans="2:7">
      <c r="C7" t="s">
        <v>65</v>
      </c>
    </row>
    <row r="8" spans="2:7">
      <c r="B8" t="s">
        <v>109</v>
      </c>
    </row>
    <row r="9" spans="2:7">
      <c r="B9" t="s">
        <v>111</v>
      </c>
    </row>
    <row r="11" spans="2:7">
      <c r="B11" s="131" t="s">
        <v>73</v>
      </c>
      <c r="C11" s="131"/>
      <c r="D11" s="131"/>
    </row>
    <row r="12" spans="2:7">
      <c r="B12" s="27"/>
      <c r="C12" t="s">
        <v>76</v>
      </c>
    </row>
    <row r="13" spans="2:7">
      <c r="B13" s="31"/>
      <c r="C13" t="s">
        <v>126</v>
      </c>
      <c r="D13" s="44"/>
      <c r="E13" t="s">
        <v>127</v>
      </c>
    </row>
    <row r="14" spans="2:7">
      <c r="B14" s="34"/>
      <c r="C14" t="s">
        <v>78</v>
      </c>
    </row>
    <row r="16" spans="2:7">
      <c r="B16" s="2" t="s">
        <v>66</v>
      </c>
    </row>
    <row r="17" spans="2:2">
      <c r="B17" s="33" t="s">
        <v>74</v>
      </c>
    </row>
    <row r="18" spans="2:2">
      <c r="B18" s="33" t="s">
        <v>67</v>
      </c>
    </row>
    <row r="19" spans="2:2">
      <c r="B19" s="33" t="s">
        <v>134</v>
      </c>
    </row>
  </sheetData>
  <mergeCells count="2">
    <mergeCell ref="B1:G1"/>
    <mergeCell ref="B11:D1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 tint="-0.249977111117893"/>
    <pageSetUpPr autoPageBreaks="0"/>
  </sheetPr>
  <dimension ref="A1:D500"/>
  <sheetViews>
    <sheetView workbookViewId="0">
      <selection activeCell="C2" sqref="C2"/>
    </sheetView>
  </sheetViews>
  <sheetFormatPr defaultRowHeight="15"/>
  <cols>
    <col min="1" max="1" width="29.7109375" bestFit="1" customWidth="1"/>
    <col min="2" max="2" width="12" bestFit="1" customWidth="1"/>
  </cols>
  <sheetData>
    <row r="1" spans="1:4">
      <c r="A1" s="2" t="s">
        <v>26</v>
      </c>
      <c r="B1" s="2" t="s">
        <v>75</v>
      </c>
      <c r="C1" s="2" t="s">
        <v>98</v>
      </c>
    </row>
    <row r="2" spans="1:4">
      <c r="A2" t="s">
        <v>196</v>
      </c>
      <c r="B2" s="24" t="s">
        <v>0</v>
      </c>
      <c r="C2" s="49">
        <f ca="1">ROUNDUP('Distribution of data (Se Diff)'!$C$2,2)</f>
        <v>-0.57999999999999996</v>
      </c>
      <c r="D2" s="35"/>
    </row>
    <row r="3" spans="1:4">
      <c r="A3" t="s">
        <v>208</v>
      </c>
      <c r="B3" s="24" t="s">
        <v>1</v>
      </c>
      <c r="C3" s="35">
        <f ca="1">IFERROR(IF(C2+1%&gt;MAX('Distribution of data (Se Diff)'!$C$2:$C$500),"",C2+1%),"")</f>
        <v>-0.56999999999999995</v>
      </c>
    </row>
    <row r="4" spans="1:4">
      <c r="A4" t="s">
        <v>232</v>
      </c>
      <c r="B4" s="24" t="s">
        <v>2</v>
      </c>
      <c r="C4" s="35">
        <f ca="1">IFERROR(IF(C3+1%&gt;MAX('Distribution of data (Se Diff)'!$C$2:$C$500),"",C3+1%),"")</f>
        <v>-0.55999999999999994</v>
      </c>
    </row>
    <row r="5" spans="1:4">
      <c r="A5" t="s">
        <v>203</v>
      </c>
      <c r="B5" s="24" t="s">
        <v>3</v>
      </c>
      <c r="C5" s="35">
        <f ca="1">IFERROR(IF(C4+1%&gt;MAX('Distribution of data (Se Diff)'!$C$2:$C$500),"",C4+1%),"")</f>
        <v>-0.54999999999999993</v>
      </c>
    </row>
    <row r="6" spans="1:4">
      <c r="A6" t="s">
        <v>205</v>
      </c>
      <c r="B6" s="24" t="s">
        <v>4</v>
      </c>
      <c r="C6" s="35">
        <f ca="1">IFERROR(IF(C5+1%&gt;MAX('Distribution of data (Se Diff)'!$C$2:$C$500),"",C5+1%),"")</f>
        <v>-0.53999999999999992</v>
      </c>
    </row>
    <row r="7" spans="1:4">
      <c r="A7" t="s">
        <v>207</v>
      </c>
      <c r="B7" s="24" t="s">
        <v>5</v>
      </c>
      <c r="C7" s="35">
        <f ca="1">IFERROR(IF(C6+1%&gt;MAX('Distribution of data (Se Diff)'!$C$2:$C$500),"",C6+1%),"")</f>
        <v>-0.52999999999999992</v>
      </c>
    </row>
    <row r="8" spans="1:4">
      <c r="A8" t="s">
        <v>199</v>
      </c>
      <c r="B8" s="24" t="s">
        <v>6</v>
      </c>
      <c r="C8" s="35">
        <f ca="1">IFERROR(IF(C7+1%&gt;MAX('Distribution of data (Se Diff)'!$C$2:$C$500),"",C7+1%),"")</f>
        <v>-0.51999999999999991</v>
      </c>
    </row>
    <row r="9" spans="1:4">
      <c r="A9" t="s">
        <v>211</v>
      </c>
      <c r="B9" s="24" t="s">
        <v>7</v>
      </c>
      <c r="C9" s="35">
        <f ca="1">IFERROR(IF(C8+1%&gt;MAX('Distribution of data (Se Diff)'!$C$2:$C$500),"",C8+1%),"")</f>
        <v>-0.5099999999999999</v>
      </c>
    </row>
    <row r="10" spans="1:4">
      <c r="A10" t="s">
        <v>204</v>
      </c>
      <c r="B10" s="24" t="s">
        <v>8</v>
      </c>
      <c r="C10" s="35">
        <f ca="1">IFERROR(IF(C9+1%&gt;MAX('Distribution of data (Se Diff)'!$C$2:$C$500),"",C9+1%),"")</f>
        <v>-0.49999999999999989</v>
      </c>
    </row>
    <row r="11" spans="1:4">
      <c r="A11" t="s">
        <v>200</v>
      </c>
      <c r="B11" s="24" t="s">
        <v>9</v>
      </c>
      <c r="C11" s="35">
        <f ca="1">IFERROR(IF(C10+1%&gt;MAX('Distribution of data (Se Diff)'!$C$2:$C$500),"",C10+1%),"")</f>
        <v>-0.48999999999999988</v>
      </c>
    </row>
    <row r="12" spans="1:4">
      <c r="A12" t="s">
        <v>201</v>
      </c>
      <c r="B12" s="24" t="s">
        <v>10</v>
      </c>
      <c r="C12" s="35">
        <f ca="1">IFERROR(IF(C11+1%&gt;MAX('Distribution of data (Se Diff)'!$C$2:$C$500),"",C11+1%),"")</f>
        <v>-0.47999999999999987</v>
      </c>
    </row>
    <row r="13" spans="1:4">
      <c r="A13" t="s">
        <v>202</v>
      </c>
      <c r="B13" s="24" t="s">
        <v>11</v>
      </c>
      <c r="C13" s="35">
        <f ca="1">IFERROR(IF(C12+1%&gt;MAX('Distribution of data (Se Diff)'!$C$2:$C$500),"",C12+1%),"")</f>
        <v>-0.46999999999999986</v>
      </c>
    </row>
    <row r="14" spans="1:4">
      <c r="A14" t="s">
        <v>209</v>
      </c>
      <c r="B14" s="24" t="s">
        <v>12</v>
      </c>
      <c r="C14" s="35">
        <f ca="1">IFERROR(IF(C13+1%&gt;MAX('Distribution of data (Se Diff)'!$C$2:$C$500),"",C13+1%),"")</f>
        <v>-0.45999999999999985</v>
      </c>
    </row>
    <row r="15" spans="1:4">
      <c r="A15" t="s">
        <v>210</v>
      </c>
      <c r="B15" s="24" t="s">
        <v>13</v>
      </c>
      <c r="C15" s="35">
        <f ca="1">IFERROR(IF(C14+1%&gt;MAX('Distribution of data (Se Diff)'!$C$2:$C$500),"",C14+1%),"")</f>
        <v>-0.44999999999999984</v>
      </c>
    </row>
    <row r="16" spans="1:4">
      <c r="A16" t="s">
        <v>206</v>
      </c>
      <c r="B16" t="s">
        <v>14</v>
      </c>
      <c r="C16" s="35">
        <f ca="1">IFERROR(IF(C15+1%&gt;MAX('Distribution of data (Se Diff)'!$C$2:$C$500),"",C15+1%),"")</f>
        <v>-0.43999999999999984</v>
      </c>
    </row>
    <row r="17" spans="1:3">
      <c r="A17" t="s">
        <v>197</v>
      </c>
      <c r="B17" t="s">
        <v>15</v>
      </c>
      <c r="C17" s="35">
        <f ca="1">IFERROR(IF(C16+1%&gt;MAX('Distribution of data (Se Diff)'!$C$2:$C$500),"",C16+1%),"")</f>
        <v>-0.42999999999999983</v>
      </c>
    </row>
    <row r="18" spans="1:3">
      <c r="A18" t="s">
        <v>198</v>
      </c>
      <c r="B18" t="s">
        <v>16</v>
      </c>
      <c r="C18" s="35">
        <f ca="1">IFERROR(IF(C17+1%&gt;MAX('Distribution of data (Se Diff)'!$C$2:$C$500),"",C17+1%),"")</f>
        <v>-0.41999999999999982</v>
      </c>
    </row>
    <row r="19" spans="1:3">
      <c r="A19" t="s">
        <v>233</v>
      </c>
      <c r="B19" t="s">
        <v>17</v>
      </c>
      <c r="C19" s="35">
        <f ca="1">IFERROR(IF(C18+1%&gt;MAX('Distribution of data (Se Diff)'!$C$2:$C$500),"",C18+1%),"")</f>
        <v>-0.40999999999999981</v>
      </c>
    </row>
    <row r="20" spans="1:3">
      <c r="B20" t="s">
        <v>18</v>
      </c>
      <c r="C20" s="35">
        <f ca="1">IFERROR(IF(C19+1%&gt;MAX('Distribution of data (Se Diff)'!$C$2:$C$500),"",C19+1%),"")</f>
        <v>-0.3999999999999998</v>
      </c>
    </row>
    <row r="21" spans="1:3">
      <c r="B21" t="s">
        <v>19</v>
      </c>
      <c r="C21" s="35">
        <f ca="1">IFERROR(IF(C20+1%&gt;MAX('Distribution of data (Se Diff)'!$C$2:$C$500),"",C20+1%),"")</f>
        <v>-0.38999999999999979</v>
      </c>
    </row>
    <row r="22" spans="1:3">
      <c r="B22" t="s">
        <v>20</v>
      </c>
      <c r="C22" s="35">
        <f ca="1">IFERROR(IF(C21+1%&gt;MAX('Distribution of data (Se Diff)'!$C$2:$C$500),"",C21+1%),"")</f>
        <v>-0.37999999999999978</v>
      </c>
    </row>
    <row r="23" spans="1:3">
      <c r="B23" t="s">
        <v>21</v>
      </c>
      <c r="C23" s="35">
        <f ca="1">IFERROR(IF(C22+1%&gt;MAX('Distribution of data (Se Diff)'!$C$2:$C$500),"",C22+1%),"")</f>
        <v>-0.36999999999999977</v>
      </c>
    </row>
    <row r="24" spans="1:3">
      <c r="B24" t="s">
        <v>22</v>
      </c>
      <c r="C24" s="35">
        <f ca="1">IFERROR(IF(C23+1%&gt;MAX('Distribution of data (Se Diff)'!$C$2:$C$500),"",C23+1%),"")</f>
        <v>-0.35999999999999976</v>
      </c>
    </row>
    <row r="25" spans="1:3">
      <c r="B25" t="s">
        <v>23</v>
      </c>
      <c r="C25" s="35">
        <f ca="1">IFERROR(IF(C24+1%&gt;MAX('Distribution of data (Se Diff)'!$C$2:$C$500),"",C24+1%),"")</f>
        <v>-0.34999999999999976</v>
      </c>
    </row>
    <row r="26" spans="1:3">
      <c r="B26" t="s">
        <v>24</v>
      </c>
      <c r="C26" s="35">
        <f ca="1">IFERROR(IF(C25+1%&gt;MAX('Distribution of data (Se Diff)'!$C$2:$C$500),"",C25+1%),"")</f>
        <v>-0.33999999999999975</v>
      </c>
    </row>
    <row r="27" spans="1:3">
      <c r="B27" t="s">
        <v>25</v>
      </c>
      <c r="C27" s="35">
        <f ca="1">IFERROR(IF(C26+1%&gt;MAX('Distribution of data (Se Diff)'!$C$2:$C$500),"",C26+1%),"")</f>
        <v>-0.32999999999999974</v>
      </c>
    </row>
    <row r="28" spans="1:3">
      <c r="B28" t="s">
        <v>212</v>
      </c>
      <c r="C28" s="35">
        <f ca="1">IFERROR(IF(C27+1%&gt;MAX('Distribution of data (Se Diff)'!$C$2:$C$500),"",C27+1%),"")</f>
        <v>-0.31999999999999973</v>
      </c>
    </row>
    <row r="29" spans="1:3">
      <c r="B29" t="s">
        <v>213</v>
      </c>
      <c r="C29" s="35">
        <f ca="1">IFERROR(IF(C28+1%&gt;MAX('Distribution of data (Se Diff)'!$C$2:$C$500),"",C28+1%),"")</f>
        <v>-0.30999999999999972</v>
      </c>
    </row>
    <row r="30" spans="1:3">
      <c r="B30" t="s">
        <v>214</v>
      </c>
      <c r="C30" s="35">
        <f ca="1">IFERROR(IF(C29+1%&gt;MAX('Distribution of data (Se Diff)'!$C$2:$C$500),"",C29+1%),"")</f>
        <v>-0.29999999999999971</v>
      </c>
    </row>
    <row r="31" spans="1:3">
      <c r="B31" t="s">
        <v>215</v>
      </c>
      <c r="C31" s="35">
        <f ca="1">IFERROR(IF(C30+1%&gt;MAX('Distribution of data (Se Diff)'!$C$2:$C$500),"",C30+1%),"")</f>
        <v>-0.2899999999999997</v>
      </c>
    </row>
    <row r="32" spans="1:3">
      <c r="B32" t="s">
        <v>216</v>
      </c>
      <c r="C32" s="35">
        <f ca="1">IFERROR(IF(C31+1%&gt;MAX('Distribution of data (Se Diff)'!$C$2:$C$500),"",C31+1%),"")</f>
        <v>-0.27999999999999969</v>
      </c>
    </row>
    <row r="33" spans="2:3">
      <c r="B33" t="s">
        <v>217</v>
      </c>
      <c r="C33" s="35">
        <f ca="1">IFERROR(IF(C32+1%&gt;MAX('Distribution of data (Se Diff)'!$C$2:$C$500),"",C32+1%),"")</f>
        <v>-0.26999999999999968</v>
      </c>
    </row>
    <row r="34" spans="2:3">
      <c r="B34" t="s">
        <v>218</v>
      </c>
      <c r="C34" s="35">
        <f ca="1">IFERROR(IF(C33+1%&gt;MAX('Distribution of data (Se Diff)'!$C$2:$C$500),"",C33+1%),"")</f>
        <v>-0.25999999999999968</v>
      </c>
    </row>
    <row r="35" spans="2:3">
      <c r="B35" t="s">
        <v>219</v>
      </c>
      <c r="C35" s="35">
        <f ca="1">IFERROR(IF(C34+1%&gt;MAX('Distribution of data (Se Diff)'!$C$2:$C$500),"",C34+1%),"")</f>
        <v>-0.24999999999999967</v>
      </c>
    </row>
    <row r="36" spans="2:3">
      <c r="C36" s="35">
        <f ca="1">IFERROR(IF(C35+1%&gt;MAX('Distribution of data (Se Diff)'!$C$2:$C$500),"",C35+1%),"")</f>
        <v>-0.23999999999999966</v>
      </c>
    </row>
    <row r="37" spans="2:3">
      <c r="C37" s="35">
        <f ca="1">IFERROR(IF(C36+1%&gt;MAX('Distribution of data (Se Diff)'!$C$2:$C$500),"",C36+1%),"")</f>
        <v>-0.22999999999999965</v>
      </c>
    </row>
    <row r="38" spans="2:3">
      <c r="C38" s="35">
        <f ca="1">IFERROR(IF(C37+1%&gt;MAX('Distribution of data (Se Diff)'!$C$2:$C$500),"",C37+1%),"")</f>
        <v>-0.21999999999999964</v>
      </c>
    </row>
    <row r="39" spans="2:3">
      <c r="C39" s="35">
        <f ca="1">IFERROR(IF(C38+1%&gt;MAX('Distribution of data (Se Diff)'!$C$2:$C$500),"",C38+1%),"")</f>
        <v>-0.20999999999999963</v>
      </c>
    </row>
    <row r="40" spans="2:3">
      <c r="C40" s="35">
        <f ca="1">IFERROR(IF(C39+1%&gt;MAX('Distribution of data (Se Diff)'!$C$2:$C$500),"",C39+1%),"")</f>
        <v>-0.19999999999999962</v>
      </c>
    </row>
    <row r="41" spans="2:3">
      <c r="C41" s="35">
        <f ca="1">IFERROR(IF(C40+1%&gt;MAX('Distribution of data (Se Diff)'!$C$2:$C$500),"",C40+1%),"")</f>
        <v>-0.18999999999999961</v>
      </c>
    </row>
    <row r="42" spans="2:3">
      <c r="C42" s="35">
        <f ca="1">IFERROR(IF(C41+1%&gt;MAX('Distribution of data (Se Diff)'!$C$2:$C$500),"",C41+1%),"")</f>
        <v>-0.1799999999999996</v>
      </c>
    </row>
    <row r="43" spans="2:3">
      <c r="C43" s="35">
        <f ca="1">IFERROR(IF(C42+1%&gt;MAX('Distribution of data (Se Diff)'!$C$2:$C$500),"",C42+1%),"")</f>
        <v>-0.1699999999999996</v>
      </c>
    </row>
    <row r="44" spans="2:3">
      <c r="C44" s="35">
        <f ca="1">IFERROR(IF(C43+1%&gt;MAX('Distribution of data (Se Diff)'!$C$2:$C$500),"",C43+1%),"")</f>
        <v>-0.15999999999999959</v>
      </c>
    </row>
    <row r="45" spans="2:3">
      <c r="C45" s="35">
        <f ca="1">IFERROR(IF(C44+1%&gt;MAX('Distribution of data (Se Diff)'!$C$2:$C$500),"",C44+1%),"")</f>
        <v>-0.14999999999999958</v>
      </c>
    </row>
    <row r="46" spans="2:3">
      <c r="C46" s="35">
        <f ca="1">IFERROR(IF(C45+1%&gt;MAX('Distribution of data (Se Diff)'!$C$2:$C$500),"",C45+1%),"")</f>
        <v>-0.13999999999999957</v>
      </c>
    </row>
    <row r="47" spans="2:3">
      <c r="C47" s="35">
        <f ca="1">IFERROR(IF(C46+1%&gt;MAX('Distribution of data (Se Diff)'!$C$2:$C$500),"",C46+1%),"")</f>
        <v>-0.12999999999999956</v>
      </c>
    </row>
    <row r="48" spans="2:3">
      <c r="C48" s="35">
        <f ca="1">IFERROR(IF(C47+1%&gt;MAX('Distribution of data (Se Diff)'!$C$2:$C$500),"",C47+1%),"")</f>
        <v>-0.11999999999999957</v>
      </c>
    </row>
    <row r="49" spans="3:3">
      <c r="C49" s="35">
        <f ca="1">IFERROR(IF(C48+1%&gt;MAX('Distribution of data (Se Diff)'!$C$2:$C$500),"",C48+1%),"")</f>
        <v>-0.10999999999999957</v>
      </c>
    </row>
    <row r="50" spans="3:3">
      <c r="C50" s="35">
        <f ca="1">IFERROR(IF(C49+1%&gt;MAX('Distribution of data (Se Diff)'!$C$2:$C$500),"",C49+1%),"")</f>
        <v>-9.9999999999999575E-2</v>
      </c>
    </row>
    <row r="51" spans="3:3">
      <c r="C51" s="35">
        <f ca="1">IFERROR(IF(C50+1%&gt;MAX('Distribution of data (Se Diff)'!$C$2:$C$500),"",C50+1%),"")</f>
        <v>-8.999999999999958E-2</v>
      </c>
    </row>
    <row r="52" spans="3:3">
      <c r="C52" s="35">
        <f ca="1">IFERROR(IF(C51+1%&gt;MAX('Distribution of data (Se Diff)'!$C$2:$C$500),"",C51+1%),"")</f>
        <v>-7.9999999999999585E-2</v>
      </c>
    </row>
    <row r="53" spans="3:3">
      <c r="C53" s="35">
        <f ca="1">IFERROR(IF(C52+1%&gt;MAX('Distribution of data (Se Diff)'!$C$2:$C$500),"",C52+1%),"")</f>
        <v>-6.999999999999959E-2</v>
      </c>
    </row>
    <row r="54" spans="3:3">
      <c r="C54" s="35">
        <f ca="1">IFERROR(IF(C53+1%&gt;MAX('Distribution of data (Se Diff)'!$C$2:$C$500),"",C53+1%),"")</f>
        <v>-5.9999999999999588E-2</v>
      </c>
    </row>
    <row r="55" spans="3:3">
      <c r="C55" s="35">
        <f ca="1">IFERROR(IF(C54+1%&gt;MAX('Distribution of data (Se Diff)'!$C$2:$C$500),"",C54+1%),"")</f>
        <v>-4.9999999999999586E-2</v>
      </c>
    </row>
    <row r="56" spans="3:3">
      <c r="C56" s="35">
        <f ca="1">IFERROR(IF(C55+1%&gt;MAX('Distribution of data (Se Diff)'!$C$2:$C$500),"",C55+1%),"")</f>
        <v>-3.9999999999999584E-2</v>
      </c>
    </row>
    <row r="57" spans="3:3">
      <c r="C57" s="35">
        <f ca="1">IFERROR(IF(C56+1%&gt;MAX('Distribution of data (Se Diff)'!$C$2:$C$500),"",C56+1%),"")</f>
        <v>-2.9999999999999583E-2</v>
      </c>
    </row>
    <row r="58" spans="3:3">
      <c r="C58" s="35">
        <f ca="1">IFERROR(IF(C57+1%&gt;MAX('Distribution of data (Se Diff)'!$C$2:$C$500),"",C57+1%),"")</f>
        <v>-1.9999999999999581E-2</v>
      </c>
    </row>
    <row r="59" spans="3:3">
      <c r="C59" s="35">
        <f ca="1">IFERROR(IF(C58+1%&gt;MAX('Distribution of data (Se Diff)'!$C$2:$C$500),"",C58+1%),"")</f>
        <v>-9.9999999999995804E-3</v>
      </c>
    </row>
    <row r="60" spans="3:3">
      <c r="C60" s="35">
        <f ca="1">IFERROR(IF(C59+1%&gt;MAX('Distribution of data (Se Diff)'!$C$2:$C$500),"",C59+1%),"")</f>
        <v>4.1980308118638732E-16</v>
      </c>
    </row>
    <row r="61" spans="3:3">
      <c r="C61" s="35">
        <f ca="1">IFERROR(IF(C60+1%&gt;MAX('Distribution of data (Se Diff)'!$C$2:$C$500),"",C60+1%),"")</f>
        <v>1.000000000000042E-2</v>
      </c>
    </row>
    <row r="62" spans="3:3">
      <c r="C62" s="35">
        <f ca="1">IFERROR(IF(C61+1%&gt;MAX('Distribution of data (Se Diff)'!$C$2:$C$500),"",C61+1%),"")</f>
        <v>2.000000000000042E-2</v>
      </c>
    </row>
    <row r="63" spans="3:3">
      <c r="C63" s="35">
        <f ca="1">IFERROR(IF(C62+1%&gt;MAX('Distribution of data (Se Diff)'!$C$2:$C$500),"",C62+1%),"")</f>
        <v>3.0000000000000422E-2</v>
      </c>
    </row>
    <row r="64" spans="3:3">
      <c r="C64" s="35">
        <f ca="1">IFERROR(IF(C63+1%&gt;MAX('Distribution of data (Se Diff)'!$C$2:$C$500),"",C63+1%),"")</f>
        <v>4.0000000000000424E-2</v>
      </c>
    </row>
    <row r="65" spans="3:3">
      <c r="C65" s="35">
        <f ca="1">IFERROR(IF(C64+1%&gt;MAX('Distribution of data (Se Diff)'!$C$2:$C$500),"",C64+1%),"")</f>
        <v>5.0000000000000426E-2</v>
      </c>
    </row>
    <row r="66" spans="3:3">
      <c r="C66" s="35">
        <f ca="1">IFERROR(IF(C65+1%&gt;MAX('Distribution of data (Se Diff)'!$C$2:$C$500),"",C65+1%),"")</f>
        <v>6.0000000000000428E-2</v>
      </c>
    </row>
    <row r="67" spans="3:3">
      <c r="C67" s="35">
        <f ca="1">IFERROR(IF(C66+1%&gt;MAX('Distribution of data (Se Diff)'!$C$2:$C$500),"",C66+1%),"")</f>
        <v>7.0000000000000423E-2</v>
      </c>
    </row>
    <row r="68" spans="3:3">
      <c r="C68" s="35">
        <f ca="1">IFERROR(IF(C67+1%&gt;MAX('Distribution of data (Se Diff)'!$C$2:$C$500),"",C67+1%),"")</f>
        <v>8.0000000000000418E-2</v>
      </c>
    </row>
    <row r="69" spans="3:3">
      <c r="C69" s="35">
        <f ca="1">IFERROR(IF(C68+1%&gt;MAX('Distribution of data (Se Diff)'!$C$2:$C$500),"",C68+1%),"")</f>
        <v>9.0000000000000413E-2</v>
      </c>
    </row>
    <row r="70" spans="3:3">
      <c r="C70" s="35">
        <f ca="1">IFERROR(IF(C69+1%&gt;MAX('Distribution of data (Se Diff)'!$C$2:$C$500),"",C69+1%),"")</f>
        <v>0.10000000000000041</v>
      </c>
    </row>
    <row r="71" spans="3:3">
      <c r="C71" s="35">
        <f ca="1">IFERROR(IF(C70+1%&gt;MAX('Distribution of data (Se Diff)'!$C$2:$C$500),"",C70+1%),"")</f>
        <v>0.1100000000000004</v>
      </c>
    </row>
    <row r="72" spans="3:3">
      <c r="C72" s="35">
        <f ca="1">IFERROR(IF(C71+1%&gt;MAX('Distribution of data (Se Diff)'!$C$2:$C$500),"",C71+1%),"")</f>
        <v>0.1200000000000004</v>
      </c>
    </row>
    <row r="73" spans="3:3">
      <c r="C73" s="35">
        <f ca="1">IFERROR(IF(C72+1%&gt;MAX('Distribution of data (Se Diff)'!$C$2:$C$500),"",C72+1%),"")</f>
        <v>0.13000000000000039</v>
      </c>
    </row>
    <row r="74" spans="3:3">
      <c r="C74" s="35">
        <f ca="1">IFERROR(IF(C73+1%&gt;MAX('Distribution of data (Se Diff)'!$C$2:$C$500),"",C73+1%),"")</f>
        <v>0.1400000000000004</v>
      </c>
    </row>
    <row r="75" spans="3:3">
      <c r="C75" s="35">
        <f ca="1">IFERROR(IF(C74+1%&gt;MAX('Distribution of data (Se Diff)'!$C$2:$C$500),"",C74+1%),"")</f>
        <v>0.15000000000000041</v>
      </c>
    </row>
    <row r="76" spans="3:3">
      <c r="C76" s="35">
        <f ca="1">IFERROR(IF(C75+1%&gt;MAX('Distribution of data (Se Diff)'!$C$2:$C$500),"",C75+1%),"")</f>
        <v>0.16000000000000042</v>
      </c>
    </row>
    <row r="77" spans="3:3">
      <c r="C77" s="35">
        <f ca="1">IFERROR(IF(C76+1%&gt;MAX('Distribution of data (Se Diff)'!$C$2:$C$500),"",C76+1%),"")</f>
        <v>0.17000000000000043</v>
      </c>
    </row>
    <row r="78" spans="3:3">
      <c r="C78" s="35">
        <f ca="1">IFERROR(IF(C77+1%&gt;MAX('Distribution of data (Se Diff)'!$C$2:$C$500),"",C77+1%),"")</f>
        <v>0.18000000000000044</v>
      </c>
    </row>
    <row r="79" spans="3:3">
      <c r="C79" s="35">
        <f ca="1">IFERROR(IF(C78+1%&gt;MAX('Distribution of data (Se Diff)'!$C$2:$C$500),"",C78+1%),"")</f>
        <v>0.19000000000000045</v>
      </c>
    </row>
    <row r="80" spans="3:3">
      <c r="C80" s="35">
        <f ca="1">IFERROR(IF(C79+1%&gt;MAX('Distribution of data (Se Diff)'!$C$2:$C$500),"",C79+1%),"")</f>
        <v>0.20000000000000046</v>
      </c>
    </row>
    <row r="81" spans="3:3">
      <c r="C81" s="35">
        <f ca="1">IFERROR(IF(C80+1%&gt;MAX('Distribution of data (Se Diff)'!$C$2:$C$500),"",C80+1%),"")</f>
        <v>0.21000000000000046</v>
      </c>
    </row>
    <row r="82" spans="3:3">
      <c r="C82" s="35">
        <f ca="1">IFERROR(IF(C81+1%&gt;MAX('Distribution of data (Se Diff)'!$C$2:$C$500),"",C81+1%),"")</f>
        <v>0.22000000000000047</v>
      </c>
    </row>
    <row r="83" spans="3:3">
      <c r="C83" s="35">
        <f ca="1">IFERROR(IF(C82+1%&gt;MAX('Distribution of data (Se Diff)'!$C$2:$C$500),"",C82+1%),"")</f>
        <v>0.23000000000000048</v>
      </c>
    </row>
    <row r="84" spans="3:3">
      <c r="C84" s="35">
        <f ca="1">IFERROR(IF(C83+1%&gt;MAX('Distribution of data (Se Diff)'!$C$2:$C$500),"",C83+1%),"")</f>
        <v>0.24000000000000049</v>
      </c>
    </row>
    <row r="85" spans="3:3">
      <c r="C85" s="35">
        <f ca="1">IFERROR(IF(C84+1%&gt;MAX('Distribution of data (Se Diff)'!$C$2:$C$500),"",C84+1%),"")</f>
        <v>0.2500000000000005</v>
      </c>
    </row>
    <row r="86" spans="3:3">
      <c r="C86" s="35">
        <f ca="1">IFERROR(IF(C85+1%&gt;MAX('Distribution of data (Se Diff)'!$C$2:$C$500),"",C85+1%),"")</f>
        <v>0.26000000000000051</v>
      </c>
    </row>
    <row r="87" spans="3:3">
      <c r="C87" s="35">
        <f ca="1">IFERROR(IF(C86+1%&gt;MAX('Distribution of data (Se Diff)'!$C$2:$C$500),"",C86+1%),"")</f>
        <v>0.27000000000000052</v>
      </c>
    </row>
    <row r="88" spans="3:3">
      <c r="C88" s="35">
        <f ca="1">IFERROR(IF(C87+1%&gt;MAX('Distribution of data (Se Diff)'!$C$2:$C$500),"",C87+1%),"")</f>
        <v>0.28000000000000053</v>
      </c>
    </row>
    <row r="89" spans="3:3">
      <c r="C89" s="35">
        <f ca="1">IFERROR(IF(C88+1%&gt;MAX('Distribution of data (Se Diff)'!$C$2:$C$500),"",C88+1%),"")</f>
        <v>0.29000000000000054</v>
      </c>
    </row>
    <row r="90" spans="3:3">
      <c r="C90" s="35">
        <f ca="1">IFERROR(IF(C89+1%&gt;MAX('Distribution of data (Se Diff)'!$C$2:$C$500),"",C89+1%),"")</f>
        <v>0.30000000000000054</v>
      </c>
    </row>
    <row r="91" spans="3:3">
      <c r="C91" s="35">
        <f ca="1">IFERROR(IF(C90+1%&gt;MAX('Distribution of data (Se Diff)'!$C$2:$C$500),"",C90+1%),"")</f>
        <v>0.31000000000000055</v>
      </c>
    </row>
    <row r="92" spans="3:3">
      <c r="C92" s="35">
        <f ca="1">IFERROR(IF(C91+1%&gt;MAX('Distribution of data (Se Diff)'!$C$2:$C$500),"",C91+1%),"")</f>
        <v>0.32000000000000056</v>
      </c>
    </row>
    <row r="93" spans="3:3">
      <c r="C93" s="35">
        <f ca="1">IFERROR(IF(C92+1%&gt;MAX('Distribution of data (Se Diff)'!$C$2:$C$500),"",C92+1%),"")</f>
        <v>0.33000000000000057</v>
      </c>
    </row>
    <row r="94" spans="3:3">
      <c r="C94" s="35">
        <f ca="1">IFERROR(IF(C93+1%&gt;MAX('Distribution of data (Se Diff)'!$C$2:$C$500),"",C93+1%),"")</f>
        <v>0.34000000000000058</v>
      </c>
    </row>
    <row r="95" spans="3:3">
      <c r="C95" s="35">
        <f ca="1">IFERROR(IF(C94+1%&gt;MAX('Distribution of data (Se Diff)'!$C$2:$C$500),"",C94+1%),"")</f>
        <v>0.35000000000000059</v>
      </c>
    </row>
    <row r="96" spans="3:3">
      <c r="C96" s="35">
        <f ca="1">IFERROR(IF(C95+1%&gt;MAX('Distribution of data (Se Diff)'!$C$2:$C$500),"",C95+1%),"")</f>
        <v>0.3600000000000006</v>
      </c>
    </row>
    <row r="97" spans="3:3">
      <c r="C97" s="35">
        <f ca="1">IFERROR(IF(C96+1%&gt;MAX('Distribution of data (Se Diff)'!$C$2:$C$500),"",C96+1%),"")</f>
        <v>0.37000000000000061</v>
      </c>
    </row>
    <row r="98" spans="3:3">
      <c r="C98" s="35">
        <f ca="1">IFERROR(IF(C97+1%&gt;MAX('Distribution of data (Se Diff)'!$C$2:$C$500),"",C97+1%),"")</f>
        <v>0.38000000000000062</v>
      </c>
    </row>
    <row r="99" spans="3:3">
      <c r="C99" s="35">
        <f ca="1">IFERROR(IF(C98+1%&gt;MAX('Distribution of data (Se Diff)'!$C$2:$C$500),"",C98+1%),"")</f>
        <v>0.39000000000000062</v>
      </c>
    </row>
    <row r="100" spans="3:3">
      <c r="C100" s="35">
        <f ca="1">IFERROR(IF(C99+1%&gt;MAX('Distribution of data (Se Diff)'!$C$2:$C$500),"",C99+1%),"")</f>
        <v>0.40000000000000063</v>
      </c>
    </row>
    <row r="101" spans="3:3">
      <c r="C101" s="35">
        <f ca="1">IFERROR(IF(C100+1%&gt;MAX('Distribution of data (Se Diff)'!$C$2:$C$500),"",C100+1%),"")</f>
        <v>0.41000000000000064</v>
      </c>
    </row>
    <row r="102" spans="3:3">
      <c r="C102" s="35">
        <f ca="1">IFERROR(IF(C101+1%&gt;MAX('Distribution of data (Se Diff)'!$C$2:$C$500),"",C101+1%),"")</f>
        <v>0.42000000000000065</v>
      </c>
    </row>
    <row r="103" spans="3:3">
      <c r="C103" s="35">
        <f ca="1">IFERROR(IF(C102+1%&gt;MAX('Distribution of data (Se Diff)'!$C$2:$C$500),"",C102+1%),"")</f>
        <v>0.43000000000000066</v>
      </c>
    </row>
    <row r="104" spans="3:3">
      <c r="C104" s="35">
        <f ca="1">IFERROR(IF(C103+1%&gt;MAX('Distribution of data (Se Diff)'!$C$2:$C$500),"",C103+1%),"")</f>
        <v>0.44000000000000067</v>
      </c>
    </row>
    <row r="105" spans="3:3">
      <c r="C105" s="35">
        <f ca="1">IFERROR(IF(C104+1%&gt;MAX('Distribution of data (Se Diff)'!$C$2:$C$500),"",C104+1%),"")</f>
        <v>0.45000000000000068</v>
      </c>
    </row>
    <row r="106" spans="3:3">
      <c r="C106" s="35">
        <f ca="1">IFERROR(IF(C105+1%&gt;MAX('Distribution of data (Se Diff)'!$C$2:$C$500),"",C105+1%),"")</f>
        <v>0.46000000000000069</v>
      </c>
    </row>
    <row r="107" spans="3:3">
      <c r="C107" s="35">
        <f ca="1">IFERROR(IF(C106+1%&gt;MAX('Distribution of data (Se Diff)'!$C$2:$C$500),"",C106+1%),"")</f>
        <v>0.47000000000000069</v>
      </c>
    </row>
    <row r="108" spans="3:3">
      <c r="C108" s="35">
        <f ca="1">IFERROR(IF(C107+1%&gt;MAX('Distribution of data (Se Diff)'!$C$2:$C$500),"",C107+1%),"")</f>
        <v>0.4800000000000007</v>
      </c>
    </row>
    <row r="109" spans="3:3">
      <c r="C109" s="35">
        <f ca="1">IFERROR(IF(C108+1%&gt;MAX('Distribution of data (Se Diff)'!$C$2:$C$500),"",C108+1%),"")</f>
        <v>0.49000000000000071</v>
      </c>
    </row>
    <row r="110" spans="3:3">
      <c r="C110" s="35">
        <f ca="1">IFERROR(IF(C109+1%&gt;MAX('Distribution of data (Se Diff)'!$C$2:$C$500),"",C109+1%),"")</f>
        <v>0.50000000000000067</v>
      </c>
    </row>
    <row r="111" spans="3:3">
      <c r="C111" s="35">
        <f ca="1">IFERROR(IF(C110+1%&gt;MAX('Distribution of data (Se Diff)'!$C$2:$C$500),"",C110+1%),"")</f>
        <v>0.51000000000000068</v>
      </c>
    </row>
    <row r="112" spans="3:3">
      <c r="C112" s="35">
        <f ca="1">IFERROR(IF(C111+1%&gt;MAX('Distribution of data (Se Diff)'!$C$2:$C$500),"",C111+1%),"")</f>
        <v>0.52000000000000068</v>
      </c>
    </row>
    <row r="113" spans="3:3">
      <c r="C113" s="35">
        <f ca="1">IFERROR(IF(C112+1%&gt;MAX('Distribution of data (Se Diff)'!$C$2:$C$500),"",C112+1%),"")</f>
        <v>0.53000000000000069</v>
      </c>
    </row>
    <row r="114" spans="3:3">
      <c r="C114" s="35">
        <f ca="1">IFERROR(IF(C113+1%&gt;MAX('Distribution of data (Se Diff)'!$C$2:$C$500),"",C113+1%),"")</f>
        <v>0.5400000000000007</v>
      </c>
    </row>
    <row r="115" spans="3:3">
      <c r="C115" s="35">
        <f ca="1">IFERROR(IF(C114+1%&gt;MAX('Distribution of data (Se Diff)'!$C$2:$C$500),"",C114+1%),"")</f>
        <v>0.55000000000000071</v>
      </c>
    </row>
    <row r="116" spans="3:3">
      <c r="C116" s="35">
        <f ca="1">IFERROR(IF(C115+1%&gt;MAX('Distribution of data (Se Diff)'!$C$2:$C$500),"",C115+1%),"")</f>
        <v>0.56000000000000072</v>
      </c>
    </row>
    <row r="117" spans="3:3">
      <c r="C117" s="35">
        <f ca="1">IFERROR(IF(C116+1%&gt;MAX('Distribution of data (Se Diff)'!$C$2:$C$500),"",C116+1%),"")</f>
        <v>0.57000000000000073</v>
      </c>
    </row>
    <row r="118" spans="3:3">
      <c r="C118" s="35">
        <f ca="1">IFERROR(IF(C117+1%&gt;MAX('Distribution of data (Se Diff)'!$C$2:$C$500),"",C117+1%),"")</f>
        <v>0.58000000000000074</v>
      </c>
    </row>
    <row r="119" spans="3:3">
      <c r="C119" s="35">
        <f ca="1">IFERROR(IF(C118+1%&gt;MAX('Distribution of data (Se Diff)'!$C$2:$C$500),"",C118+1%),"")</f>
        <v>0.59000000000000075</v>
      </c>
    </row>
    <row r="120" spans="3:3">
      <c r="C120" s="35">
        <f ca="1">IFERROR(IF(C119+1%&gt;MAX('Distribution of data (Se Diff)'!$C$2:$C$500),"",C119+1%),"")</f>
        <v>0.60000000000000075</v>
      </c>
    </row>
    <row r="121" spans="3:3">
      <c r="C121" s="35">
        <f ca="1">IFERROR(IF(C120+1%&gt;MAX('Distribution of data (Se Diff)'!$C$2:$C$500),"",C120+1%),"")</f>
        <v>0.61000000000000076</v>
      </c>
    </row>
    <row r="122" spans="3:3">
      <c r="C122" s="35">
        <f ca="1">IFERROR(IF(C121+1%&gt;MAX('Distribution of data (Se Diff)'!$C$2:$C$500),"",C121+1%),"")</f>
        <v>0.62000000000000077</v>
      </c>
    </row>
    <row r="123" spans="3:3">
      <c r="C123" s="35">
        <f ca="1">IFERROR(IF(C122+1%&gt;MAX('Distribution of data (Se Diff)'!$C$2:$C$500),"",C122+1%),"")</f>
        <v>0.63000000000000078</v>
      </c>
    </row>
    <row r="124" spans="3:3">
      <c r="C124" s="35">
        <f ca="1">IFERROR(IF(C123+1%&gt;MAX('Distribution of data (Se Diff)'!$C$2:$C$500),"",C123+1%),"")</f>
        <v>0.64000000000000079</v>
      </c>
    </row>
    <row r="125" spans="3:3">
      <c r="C125" s="35">
        <f ca="1">IFERROR(IF(C124+1%&gt;MAX('Distribution of data (Se Diff)'!$C$2:$C$500),"",C124+1%),"")</f>
        <v>0.6500000000000008</v>
      </c>
    </row>
    <row r="126" spans="3:3">
      <c r="C126" s="35">
        <f ca="1">IFERROR(IF(C125+1%&gt;MAX('Distribution of data (Se Diff)'!$C$2:$C$500),"",C125+1%),"")</f>
        <v>0.66000000000000081</v>
      </c>
    </row>
    <row r="127" spans="3:3">
      <c r="C127" s="35">
        <f ca="1">IFERROR(IF(C126+1%&gt;MAX('Distribution of data (Se Diff)'!$C$2:$C$500),"",C126+1%),"")</f>
        <v>0.67000000000000082</v>
      </c>
    </row>
    <row r="128" spans="3:3">
      <c r="C128" s="35" t="str">
        <f ca="1">IFERROR(IF(C127+1%&gt;MAX('Distribution of data (Se Diff)'!$C$2:$C$500),"",C127+1%),"")</f>
        <v/>
      </c>
    </row>
    <row r="129" spans="3:3">
      <c r="C129" s="35" t="str">
        <f ca="1">IFERROR(IF(C128+1%&gt;MAX('Distribution of data (Se Diff)'!$C$2:$C$500),"",C128+1%),"")</f>
        <v/>
      </c>
    </row>
    <row r="130" spans="3:3">
      <c r="C130" s="35" t="str">
        <f ca="1">IFERROR(IF(C129+1%&gt;MAX('Distribution of data (Se Diff)'!$C$2:$C$500),"",C129+1%),"")</f>
        <v/>
      </c>
    </row>
    <row r="131" spans="3:3">
      <c r="C131" s="35" t="str">
        <f ca="1">IFERROR(IF(C130+1%&gt;MAX('Distribution of data (Se Diff)'!$C$2:$C$500),"",C130+1%),"")</f>
        <v/>
      </c>
    </row>
    <row r="132" spans="3:3">
      <c r="C132" s="35" t="str">
        <f ca="1">IFERROR(IF(C131+1%&gt;MAX('Distribution of data (Se Diff)'!$C$2:$C$500),"",C131+1%),"")</f>
        <v/>
      </c>
    </row>
    <row r="133" spans="3:3">
      <c r="C133" s="35" t="str">
        <f ca="1">IFERROR(IF(C132+1%&gt;MAX('Distribution of data (Se Diff)'!$C$2:$C$500),"",C132+1%),"")</f>
        <v/>
      </c>
    </row>
    <row r="134" spans="3:3">
      <c r="C134" s="35" t="str">
        <f ca="1">IFERROR(IF(C133+1%&gt;MAX('Distribution of data (Se Diff)'!$C$2:$C$500),"",C133+1%),"")</f>
        <v/>
      </c>
    </row>
    <row r="135" spans="3:3">
      <c r="C135" s="35" t="str">
        <f ca="1">IFERROR(IF(C134+1%&gt;MAX('Distribution of data (Se Diff)'!$C$2:$C$500),"",C134+1%),"")</f>
        <v/>
      </c>
    </row>
    <row r="136" spans="3:3">
      <c r="C136" s="35" t="str">
        <f ca="1">IFERROR(IF(C135+1%&gt;MAX('Distribution of data (Se Diff)'!$C$2:$C$500),"",C135+1%),"")</f>
        <v/>
      </c>
    </row>
    <row r="137" spans="3:3">
      <c r="C137" s="35" t="str">
        <f ca="1">IFERROR(IF(C136+1%&gt;MAX('Distribution of data (Se Diff)'!$C$2:$C$500),"",C136+1%),"")</f>
        <v/>
      </c>
    </row>
    <row r="138" spans="3:3">
      <c r="C138" s="35" t="str">
        <f ca="1">IFERROR(IF(C137+1%&gt;MAX('Distribution of data (Se Diff)'!$C$2:$C$500),"",C137+1%),"")</f>
        <v/>
      </c>
    </row>
    <row r="139" spans="3:3">
      <c r="C139" s="35" t="str">
        <f ca="1">IFERROR(IF(C138+1%&gt;MAX('Distribution of data (Se Diff)'!$C$2:$C$500),"",C138+1%),"")</f>
        <v/>
      </c>
    </row>
    <row r="140" spans="3:3">
      <c r="C140" s="35" t="str">
        <f ca="1">IFERROR(IF(C139+1%&gt;MAX('Distribution of data (Se Diff)'!$C$2:$C$500),"",C139+1%),"")</f>
        <v/>
      </c>
    </row>
    <row r="141" spans="3:3">
      <c r="C141" s="35" t="str">
        <f ca="1">IFERROR(IF(C140+1%&gt;MAX('Distribution of data (Se Diff)'!$C$2:$C$500),"",C140+1%),"")</f>
        <v/>
      </c>
    </row>
    <row r="142" spans="3:3">
      <c r="C142" s="35" t="str">
        <f ca="1">IFERROR(IF(C141+1%&gt;MAX('Distribution of data (Se Diff)'!$C$2:$C$500),"",C141+1%),"")</f>
        <v/>
      </c>
    </row>
    <row r="143" spans="3:3">
      <c r="C143" s="35" t="str">
        <f ca="1">IFERROR(IF(C142+1%&gt;MAX('Distribution of data (Se Diff)'!$C$2:$C$500),"",C142+1%),"")</f>
        <v/>
      </c>
    </row>
    <row r="144" spans="3:3">
      <c r="C144" s="35" t="str">
        <f ca="1">IFERROR(IF(C143+1%&gt;MAX('Distribution of data (Se Diff)'!$C$2:$C$500),"",C143+1%),"")</f>
        <v/>
      </c>
    </row>
    <row r="145" spans="3:3">
      <c r="C145" s="35" t="str">
        <f ca="1">IFERROR(IF(C144+1%&gt;MAX('Distribution of data (Se Diff)'!$C$2:$C$500),"",C144+1%),"")</f>
        <v/>
      </c>
    </row>
    <row r="146" spans="3:3">
      <c r="C146" s="35" t="str">
        <f ca="1">IFERROR(IF(C145+1%&gt;MAX('Distribution of data (Se Diff)'!$C$2:$C$500),"",C145+1%),"")</f>
        <v/>
      </c>
    </row>
    <row r="147" spans="3:3">
      <c r="C147" s="35" t="str">
        <f ca="1">IFERROR(IF(C146+1%&gt;MAX('Distribution of data (Se Diff)'!$C$2:$C$500),"",C146+1%),"")</f>
        <v/>
      </c>
    </row>
    <row r="148" spans="3:3">
      <c r="C148" s="35" t="str">
        <f ca="1">IFERROR(IF(C147+1%&gt;MAX('Distribution of data (Se Diff)'!$C$2:$C$500),"",C147+1%),"")</f>
        <v/>
      </c>
    </row>
    <row r="149" spans="3:3">
      <c r="C149" s="35" t="str">
        <f ca="1">IFERROR(IF(C148+1%&gt;MAX('Distribution of data (Se Diff)'!$C$2:$C$500),"",C148+1%),"")</f>
        <v/>
      </c>
    </row>
    <row r="150" spans="3:3">
      <c r="C150" s="35" t="str">
        <f ca="1">IFERROR(IF(C149+1%&gt;MAX('Distribution of data (Se Diff)'!$C$2:$C$500),"",C149+1%),"")</f>
        <v/>
      </c>
    </row>
    <row r="151" spans="3:3">
      <c r="C151" s="35" t="str">
        <f ca="1">IFERROR(IF(C150+1%&gt;MAX('Distribution of data (Se Diff)'!$C$2:$C$500),"",C150+1%),"")</f>
        <v/>
      </c>
    </row>
    <row r="152" spans="3:3">
      <c r="C152" s="35" t="str">
        <f ca="1">IFERROR(IF(C151+1%&gt;MAX('Distribution of data (Se Diff)'!$C$2:$C$500),"",C151+1%),"")</f>
        <v/>
      </c>
    </row>
    <row r="153" spans="3:3">
      <c r="C153" s="35" t="str">
        <f ca="1">IFERROR(IF(C152+1%&gt;MAX('Distribution of data (Se Diff)'!$C$2:$C$500),"",C152+1%),"")</f>
        <v/>
      </c>
    </row>
    <row r="154" spans="3:3">
      <c r="C154" s="35" t="str">
        <f ca="1">IFERROR(IF(C153+1%&gt;MAX('Distribution of data (Se Diff)'!$C$2:$C$500),"",C153+1%),"")</f>
        <v/>
      </c>
    </row>
    <row r="155" spans="3:3">
      <c r="C155" s="35" t="str">
        <f ca="1">IFERROR(IF(C154+1%&gt;MAX('Distribution of data (Se Diff)'!$C$2:$C$500),"",C154+1%),"")</f>
        <v/>
      </c>
    </row>
    <row r="156" spans="3:3">
      <c r="C156" s="35" t="str">
        <f ca="1">IFERROR(IF(C155+1%&gt;MAX('Distribution of data (Se Diff)'!$C$2:$C$500),"",C155+1%),"")</f>
        <v/>
      </c>
    </row>
    <row r="157" spans="3:3">
      <c r="C157" s="35" t="str">
        <f ca="1">IFERROR(IF(C156+1%&gt;MAX('Distribution of data (Se Diff)'!$C$2:$C$500),"",C156+1%),"")</f>
        <v/>
      </c>
    </row>
    <row r="158" spans="3:3">
      <c r="C158" s="35" t="str">
        <f ca="1">IFERROR(IF(C157+1%&gt;MAX('Distribution of data (Se Diff)'!$C$2:$C$500),"",C157+1%),"")</f>
        <v/>
      </c>
    </row>
    <row r="159" spans="3:3">
      <c r="C159" s="35" t="str">
        <f ca="1">IFERROR(IF(C158+1%&gt;MAX('Distribution of data (Se Diff)'!$C$2:$C$500),"",C158+1%),"")</f>
        <v/>
      </c>
    </row>
    <row r="160" spans="3:3">
      <c r="C160" s="35" t="str">
        <f ca="1">IFERROR(IF(C159+1%&gt;MAX('Distribution of data (Se Diff)'!$C$2:$C$500),"",C159+1%),"")</f>
        <v/>
      </c>
    </row>
    <row r="161" spans="3:3">
      <c r="C161" s="35" t="str">
        <f ca="1">IFERROR(IF(C160+1%&gt;MAX('Distribution of data (Se Diff)'!$C$2:$C$500),"",C160+1%),"")</f>
        <v/>
      </c>
    </row>
    <row r="162" spans="3:3">
      <c r="C162" s="35" t="str">
        <f ca="1">IFERROR(IF(C161+1%&gt;MAX('Distribution of data (Se Diff)'!$C$2:$C$500),"",C161+1%),"")</f>
        <v/>
      </c>
    </row>
    <row r="163" spans="3:3">
      <c r="C163" s="35" t="str">
        <f ca="1">IFERROR(IF(C162+1%&gt;MAX('Distribution of data (Se Diff)'!$C$2:$C$500),"",C162+1%),"")</f>
        <v/>
      </c>
    </row>
    <row r="164" spans="3:3">
      <c r="C164" s="35" t="str">
        <f ca="1">IFERROR(IF(C163+1%&gt;MAX('Distribution of data (Se Diff)'!$C$2:$C$500),"",C163+1%),"")</f>
        <v/>
      </c>
    </row>
    <row r="165" spans="3:3">
      <c r="C165" s="35" t="str">
        <f ca="1">IFERROR(IF(C164+1%&gt;MAX('Distribution of data (Se Diff)'!$C$2:$C$500),"",C164+1%),"")</f>
        <v/>
      </c>
    </row>
    <row r="166" spans="3:3">
      <c r="C166" s="35" t="str">
        <f ca="1">IFERROR(IF(C165+1%&gt;MAX('Distribution of data (Se Diff)'!$C$2:$C$500),"",C165+1%),"")</f>
        <v/>
      </c>
    </row>
    <row r="167" spans="3:3">
      <c r="C167" s="35" t="str">
        <f ca="1">IFERROR(IF(C166+1%&gt;MAX('Distribution of data (Se Diff)'!$C$2:$C$500),"",C166+1%),"")</f>
        <v/>
      </c>
    </row>
    <row r="168" spans="3:3">
      <c r="C168" s="35" t="str">
        <f ca="1">IFERROR(IF(C167+1%&gt;MAX('Distribution of data (Se Diff)'!$C$2:$C$500),"",C167+1%),"")</f>
        <v/>
      </c>
    </row>
    <row r="169" spans="3:3">
      <c r="C169" s="35" t="str">
        <f ca="1">IFERROR(IF(C168+1%&gt;MAX('Distribution of data (Se Diff)'!$C$2:$C$500),"",C168+1%),"")</f>
        <v/>
      </c>
    </row>
    <row r="170" spans="3:3">
      <c r="C170" s="35" t="str">
        <f ca="1">IFERROR(IF(C169+1%&gt;MAX('Distribution of data (Se Diff)'!$C$2:$C$500),"",C169+1%),"")</f>
        <v/>
      </c>
    </row>
    <row r="171" spans="3:3">
      <c r="C171" s="35" t="str">
        <f ca="1">IFERROR(IF(C170+1%&gt;MAX('Distribution of data (Se Diff)'!$C$2:$C$500),"",C170+1%),"")</f>
        <v/>
      </c>
    </row>
    <row r="172" spans="3:3">
      <c r="C172" s="35" t="str">
        <f ca="1">IFERROR(IF(C171+1%&gt;MAX('Distribution of data (Se Diff)'!$C$2:$C$500),"",C171+1%),"")</f>
        <v/>
      </c>
    </row>
    <row r="173" spans="3:3">
      <c r="C173" s="35" t="str">
        <f ca="1">IFERROR(IF(C172+1%&gt;MAX('Distribution of data (Se Diff)'!$C$2:$C$500),"",C172+1%),"")</f>
        <v/>
      </c>
    </row>
    <row r="174" spans="3:3">
      <c r="C174" s="35" t="str">
        <f ca="1">IFERROR(IF(C173+1%&gt;MAX('Distribution of data (Se Diff)'!$C$2:$C$500),"",C173+1%),"")</f>
        <v/>
      </c>
    </row>
    <row r="175" spans="3:3">
      <c r="C175" s="35" t="str">
        <f ca="1">IFERROR(IF(C174+1%&gt;MAX('Distribution of data (Se Diff)'!$C$2:$C$500),"",C174+1%),"")</f>
        <v/>
      </c>
    </row>
    <row r="176" spans="3:3">
      <c r="C176" s="35" t="str">
        <f ca="1">IFERROR(IF(C175+1%&gt;MAX('Distribution of data (Se Diff)'!$C$2:$C$500),"",C175+1%),"")</f>
        <v/>
      </c>
    </row>
    <row r="177" spans="3:3">
      <c r="C177" s="35" t="str">
        <f ca="1">IFERROR(IF(C176+1%&gt;MAX('Distribution of data (Se Diff)'!$C$2:$C$500),"",C176+1%),"")</f>
        <v/>
      </c>
    </row>
    <row r="178" spans="3:3">
      <c r="C178" s="35" t="str">
        <f ca="1">IFERROR(IF(C177+1%&gt;MAX('Distribution of data (Se Diff)'!$C$2:$C$500),"",C177+1%),"")</f>
        <v/>
      </c>
    </row>
    <row r="179" spans="3:3">
      <c r="C179" s="35" t="str">
        <f ca="1">IFERROR(IF(C178+1%&gt;MAX('Distribution of data (Se Diff)'!$C$2:$C$500),"",C178+1%),"")</f>
        <v/>
      </c>
    </row>
    <row r="180" spans="3:3">
      <c r="C180" s="35" t="str">
        <f ca="1">IFERROR(IF(C179+1%&gt;MAX('Distribution of data (Se Diff)'!$C$2:$C$500),"",C179+1%),"")</f>
        <v/>
      </c>
    </row>
    <row r="181" spans="3:3">
      <c r="C181" s="35" t="str">
        <f ca="1">IFERROR(IF(C180+1%&gt;MAX('Distribution of data (Se Diff)'!$C$2:$C$500),"",C180+1%),"")</f>
        <v/>
      </c>
    </row>
    <row r="182" spans="3:3">
      <c r="C182" s="35" t="str">
        <f ca="1">IFERROR(IF(C181+1%&gt;MAX('Distribution of data (Se Diff)'!$C$2:$C$500),"",C181+1%),"")</f>
        <v/>
      </c>
    </row>
    <row r="183" spans="3:3">
      <c r="C183" s="35" t="str">
        <f ca="1">IFERROR(IF(C182+1%&gt;MAX('Distribution of data (Se Diff)'!$C$2:$C$500),"",C182+1%),"")</f>
        <v/>
      </c>
    </row>
    <row r="184" spans="3:3">
      <c r="C184" s="35" t="str">
        <f ca="1">IFERROR(IF(C183+1%&gt;MAX('Distribution of data (Se Diff)'!$C$2:$C$500),"",C183+1%),"")</f>
        <v/>
      </c>
    </row>
    <row r="185" spans="3:3">
      <c r="C185" s="35" t="str">
        <f ca="1">IFERROR(IF(C184+1%&gt;MAX('Distribution of data (Se Diff)'!$C$2:$C$500),"",C184+1%),"")</f>
        <v/>
      </c>
    </row>
    <row r="186" spans="3:3">
      <c r="C186" s="35" t="str">
        <f ca="1">IFERROR(IF(C185+1%&gt;MAX('Distribution of data (Se Diff)'!$C$2:$C$500),"",C185+1%),"")</f>
        <v/>
      </c>
    </row>
    <row r="187" spans="3:3">
      <c r="C187" s="35" t="str">
        <f ca="1">IFERROR(IF(C186+1%&gt;MAX('Distribution of data (Se Diff)'!$C$2:$C$500),"",C186+1%),"")</f>
        <v/>
      </c>
    </row>
    <row r="188" spans="3:3">
      <c r="C188" s="35" t="str">
        <f ca="1">IFERROR(IF(C187+1%&gt;MAX('Distribution of data (Se Diff)'!$C$2:$C$500),"",C187+1%),"")</f>
        <v/>
      </c>
    </row>
    <row r="189" spans="3:3">
      <c r="C189" s="35" t="str">
        <f ca="1">IFERROR(IF(C188+1%&gt;MAX('Distribution of data (Se Diff)'!$C$2:$C$500),"",C188+1%),"")</f>
        <v/>
      </c>
    </row>
    <row r="190" spans="3:3">
      <c r="C190" s="35" t="str">
        <f ca="1">IFERROR(IF(C189+1%&gt;MAX('Distribution of data (Se Diff)'!$C$2:$C$500),"",C189+1%),"")</f>
        <v/>
      </c>
    </row>
    <row r="191" spans="3:3">
      <c r="C191" s="35" t="str">
        <f ca="1">IFERROR(IF(C190+1%&gt;MAX('Distribution of data (Se Diff)'!$C$2:$C$500),"",C190+1%),"")</f>
        <v/>
      </c>
    </row>
    <row r="192" spans="3:3">
      <c r="C192" s="35" t="str">
        <f ca="1">IFERROR(IF(C191+1%&gt;MAX('Distribution of data (Se Diff)'!$C$2:$C$500),"",C191+1%),"")</f>
        <v/>
      </c>
    </row>
    <row r="193" spans="3:3">
      <c r="C193" s="35" t="str">
        <f ca="1">IFERROR(IF(C192+1%&gt;MAX('Distribution of data (Se Diff)'!$C$2:$C$500),"",C192+1%),"")</f>
        <v/>
      </c>
    </row>
    <row r="194" spans="3:3">
      <c r="C194" s="35" t="str">
        <f ca="1">IFERROR(IF(C193+1%&gt;MAX('Distribution of data (Se Diff)'!$C$2:$C$500),"",C193+1%),"")</f>
        <v/>
      </c>
    </row>
    <row r="195" spans="3:3">
      <c r="C195" s="35" t="str">
        <f ca="1">IFERROR(IF(C194+1%&gt;MAX('Distribution of data (Se Diff)'!$C$2:$C$500),"",C194+1%),"")</f>
        <v/>
      </c>
    </row>
    <row r="196" spans="3:3">
      <c r="C196" s="35" t="str">
        <f ca="1">IFERROR(IF(C195+1%&gt;MAX('Distribution of data (Se Diff)'!$C$2:$C$500),"",C195+1%),"")</f>
        <v/>
      </c>
    </row>
    <row r="197" spans="3:3">
      <c r="C197" s="35" t="str">
        <f ca="1">IFERROR(IF(C196+1%&gt;MAX('Distribution of data (Se Diff)'!$C$2:$C$500),"",C196+1%),"")</f>
        <v/>
      </c>
    </row>
    <row r="198" spans="3:3">
      <c r="C198" s="35" t="str">
        <f ca="1">IFERROR(IF(C197+1%&gt;MAX('Distribution of data (Se Diff)'!$C$2:$C$500),"",C197+1%),"")</f>
        <v/>
      </c>
    </row>
    <row r="199" spans="3:3">
      <c r="C199" s="35" t="str">
        <f ca="1">IFERROR(IF(C198+1%&gt;MAX('Distribution of data (Se Diff)'!$C$2:$C$500),"",C198+1%),"")</f>
        <v/>
      </c>
    </row>
    <row r="200" spans="3:3">
      <c r="C200" s="35" t="str">
        <f ca="1">IFERROR(IF(C199+1%&gt;MAX('Distribution of data (Se Diff)'!$C$2:$C$500),"",C199+1%),"")</f>
        <v/>
      </c>
    </row>
    <row r="201" spans="3:3">
      <c r="C201" s="35" t="str">
        <f ca="1">IFERROR(IF(C200+1%&gt;MAX('Distribution of data (Se Diff)'!$C$2:$C$500),"",C200+1%),"")</f>
        <v/>
      </c>
    </row>
    <row r="202" spans="3:3">
      <c r="C202" s="35" t="str">
        <f ca="1">IFERROR(IF(C201+1%&gt;MAX('Distribution of data (Se Diff)'!$C$2:$C$500),"",C201+1%),"")</f>
        <v/>
      </c>
    </row>
    <row r="203" spans="3:3">
      <c r="C203" s="35" t="str">
        <f ca="1">IFERROR(IF(C202+1%&gt;MAX('Distribution of data (Se Diff)'!$C$2:$C$500),"",C202+1%),"")</f>
        <v/>
      </c>
    </row>
    <row r="204" spans="3:3">
      <c r="C204" s="35" t="str">
        <f ca="1">IFERROR(IF(C203+1%&gt;MAX('Distribution of data (Se Diff)'!$C$2:$C$500),"",C203+1%),"")</f>
        <v/>
      </c>
    </row>
    <row r="205" spans="3:3">
      <c r="C205" s="35" t="str">
        <f ca="1">IFERROR(IF(C204+1%&gt;MAX('Distribution of data (Se Diff)'!$C$2:$C$500),"",C204+1%),"")</f>
        <v/>
      </c>
    </row>
    <row r="206" spans="3:3">
      <c r="C206" s="35" t="str">
        <f ca="1">IFERROR(IF(C205+1%&gt;MAX('Distribution of data (Se Diff)'!$C$2:$C$500),"",C205+1%),"")</f>
        <v/>
      </c>
    </row>
    <row r="207" spans="3:3">
      <c r="C207" s="35" t="str">
        <f ca="1">IFERROR(IF(C206+1%&gt;MAX('Distribution of data (Se Diff)'!$C$2:$C$500),"",C206+1%),"")</f>
        <v/>
      </c>
    </row>
    <row r="208" spans="3:3">
      <c r="C208" s="35" t="str">
        <f ca="1">IFERROR(IF(C207+1%&gt;MAX('Distribution of data (Se Diff)'!$C$2:$C$500),"",C207+1%),"")</f>
        <v/>
      </c>
    </row>
    <row r="209" spans="3:3">
      <c r="C209" s="35" t="str">
        <f ca="1">IFERROR(IF(C208+1%&gt;MAX('Distribution of data (Se Diff)'!$C$2:$C$500),"",C208+1%),"")</f>
        <v/>
      </c>
    </row>
    <row r="210" spans="3:3">
      <c r="C210" s="35" t="str">
        <f ca="1">IFERROR(IF(C209+1%&gt;MAX('Distribution of data (Se Diff)'!$C$2:$C$500),"",C209+1%),"")</f>
        <v/>
      </c>
    </row>
    <row r="211" spans="3:3">
      <c r="C211" s="35" t="str">
        <f ca="1">IFERROR(IF(C210+1%&gt;MAX('Distribution of data (Se Diff)'!$C$2:$C$500),"",C210+1%),"")</f>
        <v/>
      </c>
    </row>
    <row r="212" spans="3:3">
      <c r="C212" s="35" t="str">
        <f ca="1">IFERROR(IF(C211+1%&gt;MAX('Distribution of data (Se Diff)'!$C$2:$C$500),"",C211+1%),"")</f>
        <v/>
      </c>
    </row>
    <row r="213" spans="3:3">
      <c r="C213" s="35" t="str">
        <f ca="1">IFERROR(IF(C212+1%&gt;MAX('Distribution of data (Se Diff)'!$C$2:$C$500),"",C212+1%),"")</f>
        <v/>
      </c>
    </row>
    <row r="214" spans="3:3">
      <c r="C214" s="35" t="str">
        <f ca="1">IFERROR(IF(C213+1%&gt;MAX('Distribution of data (Se Diff)'!$C$2:$C$500),"",C213+1%),"")</f>
        <v/>
      </c>
    </row>
    <row r="215" spans="3:3">
      <c r="C215" s="35" t="str">
        <f ca="1">IFERROR(IF(C214+1%&gt;MAX('Distribution of data (Se Diff)'!$C$2:$C$500),"",C214+1%),"")</f>
        <v/>
      </c>
    </row>
    <row r="216" spans="3:3">
      <c r="C216" s="35" t="str">
        <f ca="1">IFERROR(IF(C215+1%&gt;MAX('Distribution of data (Se Diff)'!$C$2:$C$500),"",C215+1%),"")</f>
        <v/>
      </c>
    </row>
    <row r="217" spans="3:3">
      <c r="C217" s="35" t="str">
        <f ca="1">IFERROR(IF(C216+1%&gt;MAX('Distribution of data (Se Diff)'!$C$2:$C$500),"",C216+1%),"")</f>
        <v/>
      </c>
    </row>
    <row r="218" spans="3:3">
      <c r="C218" s="35" t="str">
        <f ca="1">IFERROR(IF(C217+1%&gt;MAX('Distribution of data (Se Diff)'!$C$2:$C$500),"",C217+1%),"")</f>
        <v/>
      </c>
    </row>
    <row r="219" spans="3:3">
      <c r="C219" s="35" t="str">
        <f ca="1">IFERROR(IF(C218+1%&gt;MAX('Distribution of data (Se Diff)'!$C$2:$C$500),"",C218+1%),"")</f>
        <v/>
      </c>
    </row>
    <row r="220" spans="3:3">
      <c r="C220" s="35" t="str">
        <f ca="1">IFERROR(IF(C219+1%&gt;MAX('Distribution of data (Se Diff)'!$C$2:$C$500),"",C219+1%),"")</f>
        <v/>
      </c>
    </row>
    <row r="221" spans="3:3">
      <c r="C221" s="35" t="str">
        <f ca="1">IFERROR(IF(C220+1%&gt;MAX('Distribution of data (Se Diff)'!$C$2:$C$500),"",C220+1%),"")</f>
        <v/>
      </c>
    </row>
    <row r="222" spans="3:3">
      <c r="C222" s="35" t="str">
        <f ca="1">IFERROR(IF(C221+1%&gt;MAX('Distribution of data (Se Diff)'!$C$2:$C$500),"",C221+1%),"")</f>
        <v/>
      </c>
    </row>
    <row r="223" spans="3:3">
      <c r="C223" s="35" t="str">
        <f ca="1">IFERROR(IF(C222+1%&gt;MAX('Distribution of data (Se Diff)'!$C$2:$C$500),"",C222+1%),"")</f>
        <v/>
      </c>
    </row>
    <row r="224" spans="3:3">
      <c r="C224" s="35" t="str">
        <f ca="1">IFERROR(IF(C223+1%&gt;MAX('Distribution of data (Se Diff)'!$C$2:$C$500),"",C223+1%),"")</f>
        <v/>
      </c>
    </row>
    <row r="225" spans="3:3">
      <c r="C225" s="35" t="str">
        <f ca="1">IFERROR(IF(C224+1%&gt;MAX('Distribution of data (Se Diff)'!$C$2:$C$500),"",C224+1%),"")</f>
        <v/>
      </c>
    </row>
    <row r="226" spans="3:3">
      <c r="C226" s="35" t="str">
        <f ca="1">IFERROR(IF(C225+1%&gt;MAX('Distribution of data (Se Diff)'!$C$2:$C$500),"",C225+1%),"")</f>
        <v/>
      </c>
    </row>
    <row r="227" spans="3:3">
      <c r="C227" s="35" t="str">
        <f ca="1">IFERROR(IF(C226+1%&gt;MAX('Distribution of data (Se Diff)'!$C$2:$C$500),"",C226+1%),"")</f>
        <v/>
      </c>
    </row>
    <row r="228" spans="3:3">
      <c r="C228" s="35" t="str">
        <f ca="1">IFERROR(IF(C227+1%&gt;MAX('Distribution of data (Se Diff)'!$C$2:$C$500),"",C227+1%),"")</f>
        <v/>
      </c>
    </row>
    <row r="229" spans="3:3">
      <c r="C229" s="35" t="str">
        <f ca="1">IFERROR(IF(C228+1%&gt;MAX('Distribution of data (Se Diff)'!$C$2:$C$500),"",C228+1%),"")</f>
        <v/>
      </c>
    </row>
    <row r="230" spans="3:3">
      <c r="C230" s="35" t="str">
        <f ca="1">IFERROR(IF(C229+1%&gt;MAX('Distribution of data (Se Diff)'!$C$2:$C$500),"",C229+1%),"")</f>
        <v/>
      </c>
    </row>
    <row r="231" spans="3:3">
      <c r="C231" s="35" t="str">
        <f ca="1">IFERROR(IF(C230+1%&gt;MAX('Distribution of data (Se Diff)'!$C$2:$C$500),"",C230+1%),"")</f>
        <v/>
      </c>
    </row>
    <row r="232" spans="3:3">
      <c r="C232" s="35" t="str">
        <f ca="1">IFERROR(IF(C231+1%&gt;MAX('Distribution of data (Se Diff)'!$C$2:$C$500),"",C231+1%),"")</f>
        <v/>
      </c>
    </row>
    <row r="233" spans="3:3">
      <c r="C233" s="35" t="str">
        <f ca="1">IFERROR(IF(C232+1%&gt;MAX('Distribution of data (Se Diff)'!$C$2:$C$500),"",C232+1%),"")</f>
        <v/>
      </c>
    </row>
    <row r="234" spans="3:3">
      <c r="C234" s="35" t="str">
        <f ca="1">IFERROR(IF(C233+1%&gt;MAX('Distribution of data (Se Diff)'!$C$2:$C$500),"",C233+1%),"")</f>
        <v/>
      </c>
    </row>
    <row r="235" spans="3:3">
      <c r="C235" s="35" t="str">
        <f ca="1">IFERROR(IF(C234+1%&gt;MAX('Distribution of data (Se Diff)'!$C$2:$C$500),"",C234+1%),"")</f>
        <v/>
      </c>
    </row>
    <row r="236" spans="3:3">
      <c r="C236" s="35" t="str">
        <f ca="1">IFERROR(IF(C235+1%&gt;MAX('Distribution of data (Se Diff)'!$C$2:$C$500),"",C235+1%),"")</f>
        <v/>
      </c>
    </row>
    <row r="237" spans="3:3">
      <c r="C237" s="35" t="str">
        <f ca="1">IFERROR(IF(C236+1%&gt;MAX('Distribution of data (Se Diff)'!$C$2:$C$500),"",C236+1%),"")</f>
        <v/>
      </c>
    </row>
    <row r="238" spans="3:3">
      <c r="C238" s="35" t="str">
        <f ca="1">IFERROR(IF(C237+1%&gt;MAX('Distribution of data (Se Diff)'!$C$2:$C$500),"",C237+1%),"")</f>
        <v/>
      </c>
    </row>
    <row r="239" spans="3:3">
      <c r="C239" s="35" t="str">
        <f ca="1">IFERROR(IF(C238+1%&gt;MAX('Distribution of data (Se Diff)'!$C$2:$C$500),"",C238+1%),"")</f>
        <v/>
      </c>
    </row>
    <row r="240" spans="3:3">
      <c r="C240" s="35" t="str">
        <f ca="1">IFERROR(IF(C239+1%&gt;MAX('Distribution of data (Se Diff)'!$C$2:$C$500),"",C239+1%),"")</f>
        <v/>
      </c>
    </row>
    <row r="241" spans="3:3">
      <c r="C241" s="35" t="str">
        <f ca="1">IFERROR(IF(C240+1%&gt;MAX('Distribution of data (Se Diff)'!$C$2:$C$500),"",C240+1%),"")</f>
        <v/>
      </c>
    </row>
    <row r="242" spans="3:3">
      <c r="C242" s="35" t="str">
        <f ca="1">IFERROR(IF(C241+1%&gt;MAX('Distribution of data (Se Diff)'!$C$2:$C$500),"",C241+1%),"")</f>
        <v/>
      </c>
    </row>
    <row r="243" spans="3:3">
      <c r="C243" s="35" t="str">
        <f ca="1">IFERROR(IF(C242+1%&gt;MAX('Distribution of data (Se Diff)'!$C$2:$C$500),"",C242+1%),"")</f>
        <v/>
      </c>
    </row>
    <row r="244" spans="3:3">
      <c r="C244" s="35" t="str">
        <f ca="1">IFERROR(IF(C243+1%&gt;MAX('Distribution of data (Se Diff)'!$C$2:$C$500),"",C243+1%),"")</f>
        <v/>
      </c>
    </row>
    <row r="245" spans="3:3">
      <c r="C245" s="35" t="str">
        <f ca="1">IFERROR(IF(C244+1%&gt;MAX('Distribution of data (Se Diff)'!$C$2:$C$500),"",C244+1%),"")</f>
        <v/>
      </c>
    </row>
    <row r="246" spans="3:3">
      <c r="C246" s="35" t="str">
        <f ca="1">IFERROR(IF(C245+1%&gt;MAX('Distribution of data (Se Diff)'!$C$2:$C$500),"",C245+1%),"")</f>
        <v/>
      </c>
    </row>
    <row r="247" spans="3:3">
      <c r="C247" s="35" t="str">
        <f ca="1">IFERROR(IF(C246+1%&gt;MAX('Distribution of data (Se Diff)'!$C$2:$C$500),"",C246+1%),"")</f>
        <v/>
      </c>
    </row>
    <row r="248" spans="3:3">
      <c r="C248" s="35" t="str">
        <f ca="1">IFERROR(IF(C247+1%&gt;MAX('Distribution of data (Se Diff)'!$C$2:$C$500),"",C247+1%),"")</f>
        <v/>
      </c>
    </row>
    <row r="249" spans="3:3">
      <c r="C249" s="35" t="str">
        <f ca="1">IFERROR(IF(C248+1%&gt;MAX('Distribution of data (Se Diff)'!$C$2:$C$500),"",C248+1%),"")</f>
        <v/>
      </c>
    </row>
    <row r="250" spans="3:3">
      <c r="C250" s="35" t="str">
        <f ca="1">IFERROR(IF(C249+1%&gt;MAX('Distribution of data (Se Diff)'!$C$2:$C$500),"",C249+1%),"")</f>
        <v/>
      </c>
    </row>
    <row r="251" spans="3:3">
      <c r="C251" s="35" t="str">
        <f ca="1">IFERROR(IF(C250+1%&gt;MAX('Distribution of data (Se Diff)'!$C$2:$C$500),"",C250+1%),"")</f>
        <v/>
      </c>
    </row>
    <row r="252" spans="3:3">
      <c r="C252" s="35" t="str">
        <f ca="1">IFERROR(IF(C251+1%&gt;MAX('Distribution of data (Se Diff)'!$C$2:$C$500),"",C251+1%),"")</f>
        <v/>
      </c>
    </row>
    <row r="253" spans="3:3">
      <c r="C253" s="35" t="str">
        <f ca="1">IFERROR(IF(C252+1%&gt;MAX('Distribution of data (Se Diff)'!$C$2:$C$500),"",C252+1%),"")</f>
        <v/>
      </c>
    </row>
    <row r="254" spans="3:3">
      <c r="C254" s="35" t="str">
        <f ca="1">IFERROR(IF(C253+1%&gt;MAX('Distribution of data (Se Diff)'!$C$2:$C$500),"",C253+1%),"")</f>
        <v/>
      </c>
    </row>
    <row r="255" spans="3:3">
      <c r="C255" s="35" t="str">
        <f ca="1">IFERROR(IF(C254+1%&gt;MAX('Distribution of data (Se Diff)'!$C$2:$C$500),"",C254+1%),"")</f>
        <v/>
      </c>
    </row>
    <row r="256" spans="3:3">
      <c r="C256" s="35" t="str">
        <f ca="1">IFERROR(IF(C255+1%&gt;MAX('Distribution of data (Se Diff)'!$C$2:$C$500),"",C255+1%),"")</f>
        <v/>
      </c>
    </row>
    <row r="257" spans="3:3">
      <c r="C257" s="35" t="str">
        <f ca="1">IFERROR(IF(C256+1%&gt;MAX('Distribution of data (Se Diff)'!$C$2:$C$500),"",C256+1%),"")</f>
        <v/>
      </c>
    </row>
    <row r="258" spans="3:3">
      <c r="C258" s="35" t="str">
        <f ca="1">IFERROR(IF(C257+1%&gt;MAX('Distribution of data (Se Diff)'!$C$2:$C$500),"",C257+1%),"")</f>
        <v/>
      </c>
    </row>
    <row r="259" spans="3:3">
      <c r="C259" s="35" t="str">
        <f ca="1">IFERROR(IF(C258+1%&gt;MAX('Distribution of data (Se Diff)'!$C$2:$C$500),"",C258+1%),"")</f>
        <v/>
      </c>
    </row>
    <row r="260" spans="3:3">
      <c r="C260" s="35" t="str">
        <f ca="1">IFERROR(IF(C259+1%&gt;MAX('Distribution of data (Se Diff)'!$C$2:$C$500),"",C259+1%),"")</f>
        <v/>
      </c>
    </row>
    <row r="261" spans="3:3">
      <c r="C261" s="35" t="str">
        <f ca="1">IFERROR(IF(C260+1%&gt;MAX('Distribution of data (Se Diff)'!$C$2:$C$500),"",C260+1%),"")</f>
        <v/>
      </c>
    </row>
    <row r="262" spans="3:3">
      <c r="C262" s="35" t="str">
        <f ca="1">IFERROR(IF(C261+1%&gt;MAX('Distribution of data (Se Diff)'!$C$2:$C$500),"",C261+1%),"")</f>
        <v/>
      </c>
    </row>
    <row r="263" spans="3:3">
      <c r="C263" s="35" t="str">
        <f ca="1">IFERROR(IF(C262+1%&gt;MAX('Distribution of data (Se Diff)'!$C$2:$C$500),"",C262+1%),"")</f>
        <v/>
      </c>
    </row>
    <row r="264" spans="3:3">
      <c r="C264" s="35" t="str">
        <f ca="1">IFERROR(IF(C263+1%&gt;MAX('Distribution of data (Se Diff)'!$C$2:$C$500),"",C263+1%),"")</f>
        <v/>
      </c>
    </row>
    <row r="265" spans="3:3">
      <c r="C265" s="35" t="str">
        <f ca="1">IFERROR(IF(C264+1%&gt;MAX('Distribution of data (Se Diff)'!$C$2:$C$500),"",C264+1%),"")</f>
        <v/>
      </c>
    </row>
    <row r="266" spans="3:3">
      <c r="C266" s="35" t="str">
        <f ca="1">IFERROR(IF(C265+1%&gt;MAX('Distribution of data (Se Diff)'!$C$2:$C$500),"",C265+1%),"")</f>
        <v/>
      </c>
    </row>
    <row r="267" spans="3:3">
      <c r="C267" s="35" t="str">
        <f ca="1">IFERROR(IF(C266+1%&gt;MAX('Distribution of data (Se Diff)'!$C$2:$C$500),"",C266+1%),"")</f>
        <v/>
      </c>
    </row>
    <row r="268" spans="3:3">
      <c r="C268" s="35" t="str">
        <f ca="1">IFERROR(IF(C267+1%&gt;MAX('Distribution of data (Se Diff)'!$C$2:$C$500),"",C267+1%),"")</f>
        <v/>
      </c>
    </row>
    <row r="269" spans="3:3">
      <c r="C269" s="35" t="str">
        <f ca="1">IFERROR(IF(C268+1%&gt;MAX('Distribution of data (Se Diff)'!$C$2:$C$500),"",C268+1%),"")</f>
        <v/>
      </c>
    </row>
    <row r="270" spans="3:3">
      <c r="C270" s="35" t="str">
        <f ca="1">IFERROR(IF(C269+1%&gt;MAX('Distribution of data (Se Diff)'!$C$2:$C$500),"",C269+1%),"")</f>
        <v/>
      </c>
    </row>
    <row r="271" spans="3:3">
      <c r="C271" s="35" t="str">
        <f ca="1">IFERROR(IF(C270+1%&gt;MAX('Distribution of data (Se Diff)'!$C$2:$C$500),"",C270+1%),"")</f>
        <v/>
      </c>
    </row>
    <row r="272" spans="3:3">
      <c r="C272" s="35" t="str">
        <f ca="1">IFERROR(IF(C271+1%&gt;MAX('Distribution of data (Se Diff)'!$C$2:$C$500),"",C271+1%),"")</f>
        <v/>
      </c>
    </row>
    <row r="273" spans="3:3">
      <c r="C273" s="35" t="str">
        <f ca="1">IFERROR(IF(C272+1%&gt;MAX('Distribution of data (Se Diff)'!$C$2:$C$500),"",C272+1%),"")</f>
        <v/>
      </c>
    </row>
    <row r="274" spans="3:3">
      <c r="C274" s="35" t="str">
        <f ca="1">IFERROR(IF(C273+1%&gt;MAX('Distribution of data (Se Diff)'!$C$2:$C$500),"",C273+1%),"")</f>
        <v/>
      </c>
    </row>
    <row r="275" spans="3:3">
      <c r="C275" s="35" t="str">
        <f ca="1">IFERROR(IF(C274+1%&gt;MAX('Distribution of data (Se Diff)'!$C$2:$C$500),"",C274+1%),"")</f>
        <v/>
      </c>
    </row>
    <row r="276" spans="3:3">
      <c r="C276" s="35" t="str">
        <f ca="1">IFERROR(IF(C275+1%&gt;MAX('Distribution of data (Se Diff)'!$C$2:$C$500),"",C275+1%),"")</f>
        <v/>
      </c>
    </row>
    <row r="277" spans="3:3">
      <c r="C277" s="35" t="str">
        <f ca="1">IFERROR(IF(C276+1%&gt;MAX('Distribution of data (Se Diff)'!$C$2:$C$500),"",C276+1%),"")</f>
        <v/>
      </c>
    </row>
    <row r="278" spans="3:3">
      <c r="C278" s="35" t="str">
        <f ca="1">IFERROR(IF(C277+1%&gt;MAX('Distribution of data (Se Diff)'!$C$2:$C$500),"",C277+1%),"")</f>
        <v/>
      </c>
    </row>
    <row r="279" spans="3:3">
      <c r="C279" s="35" t="str">
        <f ca="1">IFERROR(IF(C278+1%&gt;MAX('Distribution of data (Se Diff)'!$C$2:$C$500),"",C278+1%),"")</f>
        <v/>
      </c>
    </row>
    <row r="280" spans="3:3">
      <c r="C280" s="35" t="str">
        <f ca="1">IFERROR(IF(C279+1%&gt;MAX('Distribution of data (Se Diff)'!$C$2:$C$500),"",C279+1%),"")</f>
        <v/>
      </c>
    </row>
    <row r="281" spans="3:3">
      <c r="C281" s="35" t="str">
        <f ca="1">IFERROR(IF(C280+1%&gt;MAX('Distribution of data (Se Diff)'!$C$2:$C$500),"",C280+1%),"")</f>
        <v/>
      </c>
    </row>
    <row r="282" spans="3:3">
      <c r="C282" s="35" t="str">
        <f ca="1">IFERROR(IF(C281+1%&gt;MAX('Distribution of data (Se Diff)'!$C$2:$C$500),"",C281+1%),"")</f>
        <v/>
      </c>
    </row>
    <row r="283" spans="3:3">
      <c r="C283" s="35" t="str">
        <f ca="1">IFERROR(IF(C282+1%&gt;MAX('Distribution of data (Se Diff)'!$C$2:$C$500),"",C282+1%),"")</f>
        <v/>
      </c>
    </row>
    <row r="284" spans="3:3">
      <c r="C284" s="35" t="str">
        <f ca="1">IFERROR(IF(C283+1%&gt;MAX('Distribution of data (Se Diff)'!$C$2:$C$500),"",C283+1%),"")</f>
        <v/>
      </c>
    </row>
    <row r="285" spans="3:3">
      <c r="C285" s="35" t="str">
        <f ca="1">IFERROR(IF(C284+1%&gt;MAX('Distribution of data (Se Diff)'!$C$2:$C$500),"",C284+1%),"")</f>
        <v/>
      </c>
    </row>
    <row r="286" spans="3:3">
      <c r="C286" s="35" t="str">
        <f ca="1">IFERROR(IF(C285+1%&gt;MAX('Distribution of data (Se Diff)'!$C$2:$C$500),"",C285+1%),"")</f>
        <v/>
      </c>
    </row>
    <row r="287" spans="3:3">
      <c r="C287" s="35" t="str">
        <f ca="1">IFERROR(IF(C286+1%&gt;MAX('Distribution of data (Se Diff)'!$C$2:$C$500),"",C286+1%),"")</f>
        <v/>
      </c>
    </row>
    <row r="288" spans="3:3">
      <c r="C288" s="35" t="str">
        <f ca="1">IFERROR(IF(C287+1%&gt;MAX('Distribution of data (Se Diff)'!$C$2:$C$500),"",C287+1%),"")</f>
        <v/>
      </c>
    </row>
    <row r="289" spans="3:3">
      <c r="C289" s="35" t="str">
        <f ca="1">IFERROR(IF(C288+1%&gt;MAX('Distribution of data (Se Diff)'!$C$2:$C$500),"",C288+1%),"")</f>
        <v/>
      </c>
    </row>
    <row r="290" spans="3:3">
      <c r="C290" s="35" t="str">
        <f ca="1">IFERROR(IF(C289+1%&gt;MAX('Distribution of data (Se Diff)'!$C$2:$C$500),"",C289+1%),"")</f>
        <v/>
      </c>
    </row>
    <row r="291" spans="3:3">
      <c r="C291" s="35" t="str">
        <f ca="1">IFERROR(IF(C290+1%&gt;MAX('Distribution of data (Se Diff)'!$C$2:$C$500),"",C290+1%),"")</f>
        <v/>
      </c>
    </row>
    <row r="292" spans="3:3">
      <c r="C292" s="35" t="str">
        <f ca="1">IFERROR(IF(C291+1%&gt;MAX('Distribution of data (Se Diff)'!$C$2:$C$500),"",C291+1%),"")</f>
        <v/>
      </c>
    </row>
    <row r="293" spans="3:3">
      <c r="C293" s="35" t="str">
        <f ca="1">IFERROR(IF(C292+1%&gt;MAX('Distribution of data (Se Diff)'!$C$2:$C$500),"",C292+1%),"")</f>
        <v/>
      </c>
    </row>
    <row r="294" spans="3:3">
      <c r="C294" s="35" t="str">
        <f ca="1">IFERROR(IF(C293+1%&gt;MAX('Distribution of data (Se Diff)'!$C$2:$C$500),"",C293+1%),"")</f>
        <v/>
      </c>
    </row>
    <row r="295" spans="3:3">
      <c r="C295" s="35" t="str">
        <f ca="1">IFERROR(IF(C294+1%&gt;MAX('Distribution of data (Se Diff)'!$C$2:$C$500),"",C294+1%),"")</f>
        <v/>
      </c>
    </row>
    <row r="296" spans="3:3">
      <c r="C296" s="35" t="str">
        <f ca="1">IFERROR(IF(C295+1%&gt;MAX('Distribution of data (Se Diff)'!$C$2:$C$500),"",C295+1%),"")</f>
        <v/>
      </c>
    </row>
    <row r="297" spans="3:3">
      <c r="C297" s="35" t="str">
        <f ca="1">IFERROR(IF(C296+1%&gt;MAX('Distribution of data (Se Diff)'!$C$2:$C$500),"",C296+1%),"")</f>
        <v/>
      </c>
    </row>
    <row r="298" spans="3:3">
      <c r="C298" s="35" t="str">
        <f ca="1">IFERROR(IF(C297+1%&gt;MAX('Distribution of data (Se Diff)'!$C$2:$C$500),"",C297+1%),"")</f>
        <v/>
      </c>
    </row>
    <row r="299" spans="3:3">
      <c r="C299" s="35" t="str">
        <f ca="1">IFERROR(IF(C298+1%&gt;MAX('Distribution of data (Se Diff)'!$C$2:$C$500),"",C298+1%),"")</f>
        <v/>
      </c>
    </row>
    <row r="300" spans="3:3">
      <c r="C300" s="35" t="str">
        <f ca="1">IFERROR(IF(C299+1%&gt;MAX('Distribution of data (Se Diff)'!$C$2:$C$500),"",C299+1%),"")</f>
        <v/>
      </c>
    </row>
    <row r="301" spans="3:3">
      <c r="C301" s="35" t="str">
        <f ca="1">IFERROR(IF(C300+1%&gt;MAX('Distribution of data (Se Diff)'!$C$2:$C$500),"",C300+1%),"")</f>
        <v/>
      </c>
    </row>
    <row r="302" spans="3:3">
      <c r="C302" s="35" t="str">
        <f ca="1">IFERROR(IF(C301+1%&gt;MAX('Distribution of data (Se Diff)'!$C$2:$C$500),"",C301+1%),"")</f>
        <v/>
      </c>
    </row>
    <row r="303" spans="3:3">
      <c r="C303" s="35" t="str">
        <f ca="1">IFERROR(IF(C302+1%&gt;MAX('Distribution of data (Se Diff)'!$C$2:$C$500),"",C302+1%),"")</f>
        <v/>
      </c>
    </row>
    <row r="304" spans="3:3">
      <c r="C304" s="35" t="str">
        <f ca="1">IFERROR(IF(C303+1%&gt;MAX('Distribution of data (Se Diff)'!$C$2:$C$500),"",C303+1%),"")</f>
        <v/>
      </c>
    </row>
    <row r="305" spans="3:3">
      <c r="C305" s="35" t="str">
        <f ca="1">IFERROR(IF(C304+1%&gt;MAX('Distribution of data (Se Diff)'!$C$2:$C$500),"",C304+1%),"")</f>
        <v/>
      </c>
    </row>
    <row r="306" spans="3:3">
      <c r="C306" s="35" t="str">
        <f ca="1">IFERROR(IF(C305+1%&gt;MAX('Distribution of data (Se Diff)'!$C$2:$C$500),"",C305+1%),"")</f>
        <v/>
      </c>
    </row>
    <row r="307" spans="3:3">
      <c r="C307" s="35" t="str">
        <f ca="1">IFERROR(IF(C306+1%&gt;MAX('Distribution of data (Se Diff)'!$C$2:$C$500),"",C306+1%),"")</f>
        <v/>
      </c>
    </row>
    <row r="308" spans="3:3">
      <c r="C308" s="35" t="str">
        <f ca="1">IFERROR(IF(C307+1%&gt;MAX('Distribution of data (Se Diff)'!$C$2:$C$500),"",C307+1%),"")</f>
        <v/>
      </c>
    </row>
    <row r="309" spans="3:3">
      <c r="C309" s="35" t="str">
        <f ca="1">IFERROR(IF(C308+1%&gt;MAX('Distribution of data (Se Diff)'!$C$2:$C$500),"",C308+1%),"")</f>
        <v/>
      </c>
    </row>
    <row r="310" spans="3:3">
      <c r="C310" s="35" t="str">
        <f ca="1">IFERROR(IF(C309+1%&gt;MAX('Distribution of data (Se Diff)'!$C$2:$C$500),"",C309+1%),"")</f>
        <v/>
      </c>
    </row>
    <row r="311" spans="3:3">
      <c r="C311" s="35" t="str">
        <f ca="1">IFERROR(IF(C310+1%&gt;MAX('Distribution of data (Se Diff)'!$C$2:$C$500),"",C310+1%),"")</f>
        <v/>
      </c>
    </row>
    <row r="312" spans="3:3">
      <c r="C312" s="35" t="str">
        <f ca="1">IFERROR(IF(C311+1%&gt;MAX('Distribution of data (Se Diff)'!$C$2:$C$500),"",C311+1%),"")</f>
        <v/>
      </c>
    </row>
    <row r="313" spans="3:3">
      <c r="C313" s="35" t="str">
        <f ca="1">IFERROR(IF(C312+1%&gt;MAX('Distribution of data (Se Diff)'!$C$2:$C$500),"",C312+1%),"")</f>
        <v/>
      </c>
    </row>
    <row r="314" spans="3:3">
      <c r="C314" s="35" t="str">
        <f ca="1">IFERROR(IF(C313+1%&gt;MAX('Distribution of data (Se Diff)'!$C$2:$C$500),"",C313+1%),"")</f>
        <v/>
      </c>
    </row>
    <row r="315" spans="3:3">
      <c r="C315" s="35" t="str">
        <f ca="1">IFERROR(IF(C314+1%&gt;MAX('Distribution of data (Se Diff)'!$C$2:$C$500),"",C314+1%),"")</f>
        <v/>
      </c>
    </row>
    <row r="316" spans="3:3">
      <c r="C316" s="35" t="str">
        <f ca="1">IFERROR(IF(C315+1%&gt;MAX('Distribution of data (Se Diff)'!$C$2:$C$500),"",C315+1%),"")</f>
        <v/>
      </c>
    </row>
    <row r="317" spans="3:3">
      <c r="C317" s="35" t="str">
        <f ca="1">IFERROR(IF(C316+1%&gt;MAX('Distribution of data (Se Diff)'!$C$2:$C$500),"",C316+1%),"")</f>
        <v/>
      </c>
    </row>
    <row r="318" spans="3:3">
      <c r="C318" s="35" t="str">
        <f ca="1">IFERROR(IF(C317+1%&gt;MAX('Distribution of data (Se Diff)'!$C$2:$C$500),"",C317+1%),"")</f>
        <v/>
      </c>
    </row>
    <row r="319" spans="3:3">
      <c r="C319" s="35" t="str">
        <f ca="1">IFERROR(IF(C318+1%&gt;MAX('Distribution of data (Se Diff)'!$C$2:$C$500),"",C318+1%),"")</f>
        <v/>
      </c>
    </row>
    <row r="320" spans="3:3">
      <c r="C320" s="35" t="str">
        <f ca="1">IFERROR(IF(C319+1%&gt;MAX('Distribution of data (Se Diff)'!$C$2:$C$500),"",C319+1%),"")</f>
        <v/>
      </c>
    </row>
    <row r="321" spans="3:3">
      <c r="C321" s="35" t="str">
        <f ca="1">IFERROR(IF(C320+1%&gt;MAX('Distribution of data (Se Diff)'!$C$2:$C$500),"",C320+1%),"")</f>
        <v/>
      </c>
    </row>
    <row r="322" spans="3:3">
      <c r="C322" s="35" t="str">
        <f ca="1">IFERROR(IF(C321+1%&gt;MAX('Distribution of data (Se Diff)'!$C$2:$C$500),"",C321+1%),"")</f>
        <v/>
      </c>
    </row>
    <row r="323" spans="3:3">
      <c r="C323" s="35" t="str">
        <f ca="1">IFERROR(IF(C322+1%&gt;MAX('Distribution of data (Se Diff)'!$C$2:$C$500),"",C322+1%),"")</f>
        <v/>
      </c>
    </row>
    <row r="324" spans="3:3">
      <c r="C324" s="35" t="str">
        <f ca="1">IFERROR(IF(C323+1%&gt;MAX('Distribution of data (Se Diff)'!$C$2:$C$500),"",C323+1%),"")</f>
        <v/>
      </c>
    </row>
    <row r="325" spans="3:3">
      <c r="C325" s="35" t="str">
        <f ca="1">IFERROR(IF(C324+1%&gt;MAX('Distribution of data (Se Diff)'!$C$2:$C$500),"",C324+1%),"")</f>
        <v/>
      </c>
    </row>
    <row r="326" spans="3:3">
      <c r="C326" s="35" t="str">
        <f ca="1">IFERROR(IF(C325+1%&gt;MAX('Distribution of data (Se Diff)'!$C$2:$C$500),"",C325+1%),"")</f>
        <v/>
      </c>
    </row>
    <row r="327" spans="3:3">
      <c r="C327" s="35" t="str">
        <f ca="1">IFERROR(IF(C326+1%&gt;MAX('Distribution of data (Se Diff)'!$C$2:$C$500),"",C326+1%),"")</f>
        <v/>
      </c>
    </row>
    <row r="328" spans="3:3">
      <c r="C328" s="35" t="str">
        <f ca="1">IFERROR(IF(C327+1%&gt;MAX('Distribution of data (Se Diff)'!$C$2:$C$500),"",C327+1%),"")</f>
        <v/>
      </c>
    </row>
    <row r="329" spans="3:3">
      <c r="C329" s="35" t="str">
        <f ca="1">IFERROR(IF(C328+1%&gt;MAX('Distribution of data (Se Diff)'!$C$2:$C$500),"",C328+1%),"")</f>
        <v/>
      </c>
    </row>
    <row r="330" spans="3:3">
      <c r="C330" s="35" t="str">
        <f ca="1">IFERROR(IF(C329+1%&gt;MAX('Distribution of data (Se Diff)'!$C$2:$C$500),"",C329+1%),"")</f>
        <v/>
      </c>
    </row>
    <row r="331" spans="3:3">
      <c r="C331" s="35" t="str">
        <f ca="1">IFERROR(IF(C330+1%&gt;MAX('Distribution of data (Se Diff)'!$C$2:$C$500),"",C330+1%),"")</f>
        <v/>
      </c>
    </row>
    <row r="332" spans="3:3">
      <c r="C332" s="35" t="str">
        <f ca="1">IFERROR(IF(C331+1%&gt;MAX('Distribution of data (Se Diff)'!$C$2:$C$500),"",C331+1%),"")</f>
        <v/>
      </c>
    </row>
    <row r="333" spans="3:3">
      <c r="C333" s="35" t="str">
        <f ca="1">IFERROR(IF(C332+1%&gt;MAX('Distribution of data (Se Diff)'!$C$2:$C$500),"",C332+1%),"")</f>
        <v/>
      </c>
    </row>
    <row r="334" spans="3:3">
      <c r="C334" s="35" t="str">
        <f ca="1">IFERROR(IF(C333+1%&gt;MAX('Distribution of data (Se Diff)'!$C$2:$C$500),"",C333+1%),"")</f>
        <v/>
      </c>
    </row>
    <row r="335" spans="3:3">
      <c r="C335" s="35" t="str">
        <f ca="1">IFERROR(IF(C334+1%&gt;MAX('Distribution of data (Se Diff)'!$C$2:$C$500),"",C334+1%),"")</f>
        <v/>
      </c>
    </row>
    <row r="336" spans="3:3">
      <c r="C336" s="35" t="str">
        <f ca="1">IFERROR(IF(C335+1%&gt;MAX('Distribution of data (Se Diff)'!$C$2:$C$500),"",C335+1%),"")</f>
        <v/>
      </c>
    </row>
    <row r="337" spans="3:3">
      <c r="C337" s="35" t="str">
        <f ca="1">IFERROR(IF(C336+1%&gt;MAX('Distribution of data (Se Diff)'!$C$2:$C$500),"",C336+1%),"")</f>
        <v/>
      </c>
    </row>
    <row r="338" spans="3:3">
      <c r="C338" s="35" t="str">
        <f ca="1">IFERROR(IF(C337+1%&gt;MAX('Distribution of data (Se Diff)'!$C$2:$C$500),"",C337+1%),"")</f>
        <v/>
      </c>
    </row>
    <row r="339" spans="3:3">
      <c r="C339" s="35" t="str">
        <f ca="1">IFERROR(IF(C338+1%&gt;MAX('Distribution of data (Se Diff)'!$C$2:$C$500),"",C338+1%),"")</f>
        <v/>
      </c>
    </row>
    <row r="340" spans="3:3">
      <c r="C340" s="35" t="str">
        <f ca="1">IFERROR(IF(C339+1%&gt;MAX('Distribution of data (Se Diff)'!$C$2:$C$500),"",C339+1%),"")</f>
        <v/>
      </c>
    </row>
    <row r="341" spans="3:3">
      <c r="C341" s="35" t="str">
        <f ca="1">IFERROR(IF(C340+1%&gt;MAX('Distribution of data (Se Diff)'!$C$2:$C$500),"",C340+1%),"")</f>
        <v/>
      </c>
    </row>
    <row r="342" spans="3:3">
      <c r="C342" s="35" t="str">
        <f ca="1">IFERROR(IF(C341+1%&gt;MAX('Distribution of data (Se Diff)'!$C$2:$C$500),"",C341+1%),"")</f>
        <v/>
      </c>
    </row>
    <row r="343" spans="3:3">
      <c r="C343" s="35" t="str">
        <f ca="1">IFERROR(IF(C342+1%&gt;MAX('Distribution of data (Se Diff)'!$C$2:$C$500),"",C342+1%),"")</f>
        <v/>
      </c>
    </row>
    <row r="344" spans="3:3">
      <c r="C344" s="35" t="str">
        <f ca="1">IFERROR(IF(C343+1%&gt;MAX('Distribution of data (Se Diff)'!$C$2:$C$500),"",C343+1%),"")</f>
        <v/>
      </c>
    </row>
    <row r="345" spans="3:3">
      <c r="C345" s="35" t="str">
        <f ca="1">IFERROR(IF(C344+1%&gt;MAX('Distribution of data (Se Diff)'!$C$2:$C$500),"",C344+1%),"")</f>
        <v/>
      </c>
    </row>
    <row r="346" spans="3:3">
      <c r="C346" s="35" t="str">
        <f ca="1">IFERROR(IF(C345+1%&gt;MAX('Distribution of data (Se Diff)'!$C$2:$C$500),"",C345+1%),"")</f>
        <v/>
      </c>
    </row>
    <row r="347" spans="3:3">
      <c r="C347" s="35" t="str">
        <f ca="1">IFERROR(IF(C346+1%&gt;MAX('Distribution of data (Se Diff)'!$C$2:$C$500),"",C346+1%),"")</f>
        <v/>
      </c>
    </row>
    <row r="348" spans="3:3">
      <c r="C348" s="35" t="str">
        <f ca="1">IFERROR(IF(C347+1%&gt;MAX('Distribution of data (Se Diff)'!$C$2:$C$500),"",C347+1%),"")</f>
        <v/>
      </c>
    </row>
    <row r="349" spans="3:3">
      <c r="C349" s="35" t="str">
        <f ca="1">IFERROR(IF(C348+1%&gt;MAX('Distribution of data (Se Diff)'!$C$2:$C$500),"",C348+1%),"")</f>
        <v/>
      </c>
    </row>
    <row r="350" spans="3:3">
      <c r="C350" s="35" t="str">
        <f ca="1">IFERROR(IF(C349+1%&gt;MAX('Distribution of data (Se Diff)'!$C$2:$C$500),"",C349+1%),"")</f>
        <v/>
      </c>
    </row>
    <row r="351" spans="3:3">
      <c r="C351" s="35" t="str">
        <f ca="1">IFERROR(IF(C350+1%&gt;MAX('Distribution of data (Se Diff)'!$C$2:$C$500),"",C350+1%),"")</f>
        <v/>
      </c>
    </row>
    <row r="352" spans="3:3">
      <c r="C352" s="35" t="str">
        <f ca="1">IFERROR(IF(C351+1%&gt;MAX('Distribution of data (Se Diff)'!$C$2:$C$500),"",C351+1%),"")</f>
        <v/>
      </c>
    </row>
    <row r="353" spans="3:3">
      <c r="C353" s="35" t="str">
        <f ca="1">IFERROR(IF(C352+1%&gt;MAX('Distribution of data (Se Diff)'!$C$2:$C$500),"",C352+1%),"")</f>
        <v/>
      </c>
    </row>
    <row r="354" spans="3:3">
      <c r="C354" s="35" t="str">
        <f ca="1">IFERROR(IF(C353+1%&gt;MAX('Distribution of data (Se Diff)'!$C$2:$C$500),"",C353+1%),"")</f>
        <v/>
      </c>
    </row>
    <row r="355" spans="3:3">
      <c r="C355" s="35" t="str">
        <f ca="1">IFERROR(IF(C354+1%&gt;MAX('Distribution of data (Se Diff)'!$C$2:$C$500),"",C354+1%),"")</f>
        <v/>
      </c>
    </row>
    <row r="356" spans="3:3">
      <c r="C356" s="35" t="str">
        <f ca="1">IFERROR(IF(C355+1%&gt;MAX('Distribution of data (Se Diff)'!$C$2:$C$500),"",C355+1%),"")</f>
        <v/>
      </c>
    </row>
    <row r="357" spans="3:3">
      <c r="C357" s="35" t="str">
        <f ca="1">IFERROR(IF(C356+1%&gt;MAX('Distribution of data (Se Diff)'!$C$2:$C$500),"",C356+1%),"")</f>
        <v/>
      </c>
    </row>
    <row r="358" spans="3:3">
      <c r="C358" s="35" t="str">
        <f ca="1">IFERROR(IF(C357+1%&gt;MAX('Distribution of data (Se Diff)'!$C$2:$C$500),"",C357+1%),"")</f>
        <v/>
      </c>
    </row>
    <row r="359" spans="3:3">
      <c r="C359" s="35" t="str">
        <f ca="1">IFERROR(IF(C358+1%&gt;MAX('Distribution of data (Se Diff)'!$C$2:$C$500),"",C358+1%),"")</f>
        <v/>
      </c>
    </row>
    <row r="360" spans="3:3">
      <c r="C360" s="35" t="str">
        <f ca="1">IFERROR(IF(C359+1%&gt;MAX('Distribution of data (Se Diff)'!$C$2:$C$500),"",C359+1%),"")</f>
        <v/>
      </c>
    </row>
    <row r="361" spans="3:3">
      <c r="C361" s="35" t="str">
        <f ca="1">IFERROR(IF(C360+1%&gt;MAX('Distribution of data (Se Diff)'!$C$2:$C$500),"",C360+1%),"")</f>
        <v/>
      </c>
    </row>
    <row r="362" spans="3:3">
      <c r="C362" s="35" t="str">
        <f ca="1">IFERROR(IF(C361+1%&gt;MAX('Distribution of data (Se Diff)'!$C$2:$C$500),"",C361+1%),"")</f>
        <v/>
      </c>
    </row>
    <row r="363" spans="3:3">
      <c r="C363" s="35" t="str">
        <f ca="1">IFERROR(IF(C362+1%&gt;MAX('Distribution of data (Se Diff)'!$C$2:$C$500),"",C362+1%),"")</f>
        <v/>
      </c>
    </row>
    <row r="364" spans="3:3">
      <c r="C364" s="35" t="str">
        <f ca="1">IFERROR(IF(C363+1%&gt;MAX('Distribution of data (Se Diff)'!$C$2:$C$500),"",C363+1%),"")</f>
        <v/>
      </c>
    </row>
    <row r="365" spans="3:3">
      <c r="C365" s="35" t="str">
        <f ca="1">IFERROR(IF(C364+1%&gt;MAX('Distribution of data (Se Diff)'!$C$2:$C$500),"",C364+1%),"")</f>
        <v/>
      </c>
    </row>
    <row r="366" spans="3:3">
      <c r="C366" s="35" t="str">
        <f ca="1">IFERROR(IF(C365+1%&gt;MAX('Distribution of data (Se Diff)'!$C$2:$C$500),"",C365+1%),"")</f>
        <v/>
      </c>
    </row>
    <row r="367" spans="3:3">
      <c r="C367" s="35" t="str">
        <f ca="1">IFERROR(IF(C366+1%&gt;MAX('Distribution of data (Se Diff)'!$C$2:$C$500),"",C366+1%),"")</f>
        <v/>
      </c>
    </row>
    <row r="368" spans="3:3">
      <c r="C368" s="35" t="str">
        <f ca="1">IFERROR(IF(C367+1%&gt;MAX('Distribution of data (Se Diff)'!$C$2:$C$500),"",C367+1%),"")</f>
        <v/>
      </c>
    </row>
    <row r="369" spans="3:3">
      <c r="C369" s="35" t="str">
        <f ca="1">IFERROR(IF(C368+1%&gt;MAX('Distribution of data (Se Diff)'!$C$2:$C$500),"",C368+1%),"")</f>
        <v/>
      </c>
    </row>
    <row r="370" spans="3:3">
      <c r="C370" s="35" t="str">
        <f ca="1">IFERROR(IF(C369+1%&gt;MAX('Distribution of data (Se Diff)'!$C$2:$C$500),"",C369+1%),"")</f>
        <v/>
      </c>
    </row>
    <row r="371" spans="3:3">
      <c r="C371" s="35" t="str">
        <f ca="1">IFERROR(IF(C370+1%&gt;MAX('Distribution of data (Se Diff)'!$C$2:$C$500),"",C370+1%),"")</f>
        <v/>
      </c>
    </row>
    <row r="372" spans="3:3">
      <c r="C372" s="35" t="str">
        <f ca="1">IFERROR(IF(C371+1%&gt;MAX('Distribution of data (Se Diff)'!$C$2:$C$500),"",C371+1%),"")</f>
        <v/>
      </c>
    </row>
    <row r="373" spans="3:3">
      <c r="C373" s="35" t="str">
        <f ca="1">IFERROR(IF(C372+1%&gt;MAX('Distribution of data (Se Diff)'!$C$2:$C$500),"",C372+1%),"")</f>
        <v/>
      </c>
    </row>
    <row r="374" spans="3:3">
      <c r="C374" s="35" t="str">
        <f ca="1">IFERROR(IF(C373+1%&gt;MAX('Distribution of data (Se Diff)'!$C$2:$C$500),"",C373+1%),"")</f>
        <v/>
      </c>
    </row>
    <row r="375" spans="3:3">
      <c r="C375" s="35" t="str">
        <f ca="1">IFERROR(IF(C374+1%&gt;MAX('Distribution of data (Se Diff)'!$C$2:$C$500),"",C374+1%),"")</f>
        <v/>
      </c>
    </row>
    <row r="376" spans="3:3">
      <c r="C376" s="35" t="str">
        <f ca="1">IFERROR(IF(C375+1%&gt;MAX('Distribution of data (Se Diff)'!$C$2:$C$500),"",C375+1%),"")</f>
        <v/>
      </c>
    </row>
    <row r="377" spans="3:3">
      <c r="C377" s="35" t="str">
        <f ca="1">IFERROR(IF(C376+1%&gt;MAX('Distribution of data (Se Diff)'!$C$2:$C$500),"",C376+1%),"")</f>
        <v/>
      </c>
    </row>
    <row r="378" spans="3:3">
      <c r="C378" s="35" t="str">
        <f ca="1">IFERROR(IF(C377+1%&gt;MAX('Distribution of data (Se Diff)'!$C$2:$C$500),"",C377+1%),"")</f>
        <v/>
      </c>
    </row>
    <row r="379" spans="3:3">
      <c r="C379" s="35" t="str">
        <f ca="1">IFERROR(IF(C378+1%&gt;MAX('Distribution of data (Se Diff)'!$C$2:$C$500),"",C378+1%),"")</f>
        <v/>
      </c>
    </row>
    <row r="380" spans="3:3">
      <c r="C380" s="35" t="str">
        <f ca="1">IFERROR(IF(C379+1%&gt;MAX('Distribution of data (Se Diff)'!$C$2:$C$500),"",C379+1%),"")</f>
        <v/>
      </c>
    </row>
    <row r="381" spans="3:3">
      <c r="C381" s="35" t="str">
        <f ca="1">IFERROR(IF(C380+1%&gt;MAX('Distribution of data (Se Diff)'!$C$2:$C$500),"",C380+1%),"")</f>
        <v/>
      </c>
    </row>
    <row r="382" spans="3:3">
      <c r="C382" s="35" t="str">
        <f ca="1">IFERROR(IF(C381+1%&gt;MAX('Distribution of data (Se Diff)'!$C$2:$C$500),"",C381+1%),"")</f>
        <v/>
      </c>
    </row>
    <row r="383" spans="3:3">
      <c r="C383" s="35" t="str">
        <f ca="1">IFERROR(IF(C382+1%&gt;MAX('Distribution of data (Se Diff)'!$C$2:$C$500),"",C382+1%),"")</f>
        <v/>
      </c>
    </row>
    <row r="384" spans="3:3">
      <c r="C384" s="35" t="str">
        <f ca="1">IFERROR(IF(C383+1%&gt;MAX('Distribution of data (Se Diff)'!$C$2:$C$500),"",C383+1%),"")</f>
        <v/>
      </c>
    </row>
    <row r="385" spans="3:3">
      <c r="C385" s="35" t="str">
        <f ca="1">IFERROR(IF(C384+1%&gt;MAX('Distribution of data (Se Diff)'!$C$2:$C$500),"",C384+1%),"")</f>
        <v/>
      </c>
    </row>
    <row r="386" spans="3:3">
      <c r="C386" s="35" t="str">
        <f ca="1">IFERROR(IF(C385+1%&gt;MAX('Distribution of data (Se Diff)'!$C$2:$C$500),"",C385+1%),"")</f>
        <v/>
      </c>
    </row>
    <row r="387" spans="3:3">
      <c r="C387" s="35" t="str">
        <f ca="1">IFERROR(IF(C386+1%&gt;MAX('Distribution of data (Se Diff)'!$C$2:$C$500),"",C386+1%),"")</f>
        <v/>
      </c>
    </row>
    <row r="388" spans="3:3">
      <c r="C388" s="35" t="str">
        <f ca="1">IFERROR(IF(C387+1%&gt;MAX('Distribution of data (Se Diff)'!$C$2:$C$500),"",C387+1%),"")</f>
        <v/>
      </c>
    </row>
    <row r="389" spans="3:3">
      <c r="C389" s="35" t="str">
        <f ca="1">IFERROR(IF(C388+1%&gt;MAX('Distribution of data (Se Diff)'!$C$2:$C$500),"",C388+1%),"")</f>
        <v/>
      </c>
    </row>
    <row r="390" spans="3:3">
      <c r="C390" s="35" t="str">
        <f ca="1">IFERROR(IF(C389+1%&gt;MAX('Distribution of data (Se Diff)'!$C$2:$C$500),"",C389+1%),"")</f>
        <v/>
      </c>
    </row>
    <row r="391" spans="3:3">
      <c r="C391" s="35" t="str">
        <f ca="1">IFERROR(IF(C390+1%&gt;MAX('Distribution of data (Se Diff)'!$C$2:$C$500),"",C390+1%),"")</f>
        <v/>
      </c>
    </row>
    <row r="392" spans="3:3">
      <c r="C392" s="35" t="str">
        <f ca="1">IFERROR(IF(C391+1%&gt;MAX('Distribution of data (Se Diff)'!$C$2:$C$500),"",C391+1%),"")</f>
        <v/>
      </c>
    </row>
    <row r="393" spans="3:3">
      <c r="C393" s="35" t="str">
        <f ca="1">IFERROR(IF(C392+1%&gt;MAX('Distribution of data (Se Diff)'!$C$2:$C$500),"",C392+1%),"")</f>
        <v/>
      </c>
    </row>
    <row r="394" spans="3:3">
      <c r="C394" s="35" t="str">
        <f ca="1">IFERROR(IF(C393+1%&gt;MAX('Distribution of data (Se Diff)'!$C$2:$C$500),"",C393+1%),"")</f>
        <v/>
      </c>
    </row>
    <row r="395" spans="3:3">
      <c r="C395" s="35" t="str">
        <f ca="1">IFERROR(IF(C394+1%&gt;MAX('Distribution of data (Se Diff)'!$C$2:$C$500),"",C394+1%),"")</f>
        <v/>
      </c>
    </row>
    <row r="396" spans="3:3">
      <c r="C396" s="35" t="str">
        <f ca="1">IFERROR(IF(C395+1%&gt;MAX('Distribution of data (Se Diff)'!$C$2:$C$500),"",C395+1%),"")</f>
        <v/>
      </c>
    </row>
    <row r="397" spans="3:3">
      <c r="C397" s="35" t="str">
        <f ca="1">IFERROR(IF(C396+1%&gt;MAX('Distribution of data (Se Diff)'!$C$2:$C$500),"",C396+1%),"")</f>
        <v/>
      </c>
    </row>
    <row r="398" spans="3:3">
      <c r="C398" s="35" t="str">
        <f ca="1">IFERROR(IF(C397+1%&gt;MAX('Distribution of data (Se Diff)'!$C$2:$C$500),"",C397+1%),"")</f>
        <v/>
      </c>
    </row>
    <row r="399" spans="3:3">
      <c r="C399" s="35" t="str">
        <f ca="1">IFERROR(IF(C398+1%&gt;MAX('Distribution of data (Se Diff)'!$C$2:$C$500),"",C398+1%),"")</f>
        <v/>
      </c>
    </row>
    <row r="400" spans="3:3">
      <c r="C400" s="35" t="str">
        <f ca="1">IFERROR(IF(C399+1%&gt;MAX('Distribution of data (Se Diff)'!$C$2:$C$500),"",C399+1%),"")</f>
        <v/>
      </c>
    </row>
    <row r="401" spans="3:3">
      <c r="C401" s="35" t="str">
        <f ca="1">IFERROR(IF(C400+1%&gt;MAX('Distribution of data (Se Diff)'!$C$2:$C$500),"",C400+1%),"")</f>
        <v/>
      </c>
    </row>
    <row r="402" spans="3:3">
      <c r="C402" s="35" t="str">
        <f ca="1">IFERROR(IF(C401+1%&gt;MAX('Distribution of data (Se Diff)'!$C$2:$C$500),"",C401+1%),"")</f>
        <v/>
      </c>
    </row>
    <row r="403" spans="3:3">
      <c r="C403" s="35" t="str">
        <f ca="1">IFERROR(IF(C402+1%&gt;MAX('Distribution of data (Se Diff)'!$C$2:$C$500),"",C402+1%),"")</f>
        <v/>
      </c>
    </row>
    <row r="404" spans="3:3">
      <c r="C404" s="35" t="str">
        <f ca="1">IFERROR(IF(C403+1%&gt;MAX('Distribution of data (Se Diff)'!$C$2:$C$500),"",C403+1%),"")</f>
        <v/>
      </c>
    </row>
    <row r="405" spans="3:3">
      <c r="C405" s="35" t="str">
        <f ca="1">IFERROR(IF(C404+1%&gt;MAX('Distribution of data (Se Diff)'!$C$2:$C$500),"",C404+1%),"")</f>
        <v/>
      </c>
    </row>
    <row r="406" spans="3:3">
      <c r="C406" s="35" t="str">
        <f ca="1">IFERROR(IF(C405+1%&gt;MAX('Distribution of data (Se Diff)'!$C$2:$C$500),"",C405+1%),"")</f>
        <v/>
      </c>
    </row>
    <row r="407" spans="3:3">
      <c r="C407" s="35" t="str">
        <f ca="1">IFERROR(IF(C406+1%&gt;MAX('Distribution of data (Se Diff)'!$C$2:$C$500),"",C406+1%),"")</f>
        <v/>
      </c>
    </row>
    <row r="408" spans="3:3">
      <c r="C408" s="35" t="str">
        <f ca="1">IFERROR(IF(C407+1%&gt;MAX('Distribution of data (Se Diff)'!$C$2:$C$500),"",C407+1%),"")</f>
        <v/>
      </c>
    </row>
    <row r="409" spans="3:3">
      <c r="C409" s="35" t="str">
        <f ca="1">IFERROR(IF(C408+1%&gt;MAX('Distribution of data (Se Diff)'!$C$2:$C$500),"",C408+1%),"")</f>
        <v/>
      </c>
    </row>
    <row r="410" spans="3:3">
      <c r="C410" s="35" t="str">
        <f ca="1">IFERROR(IF(C409+1%&gt;MAX('Distribution of data (Se Diff)'!$C$2:$C$500),"",C409+1%),"")</f>
        <v/>
      </c>
    </row>
    <row r="411" spans="3:3">
      <c r="C411" s="35" t="str">
        <f ca="1">IFERROR(IF(C410+1%&gt;MAX('Distribution of data (Se Diff)'!$C$2:$C$500),"",C410+1%),"")</f>
        <v/>
      </c>
    </row>
    <row r="412" spans="3:3">
      <c r="C412" s="35" t="str">
        <f ca="1">IFERROR(IF(C411+1%&gt;MAX('Distribution of data (Se Diff)'!$C$2:$C$500),"",C411+1%),"")</f>
        <v/>
      </c>
    </row>
    <row r="413" spans="3:3">
      <c r="C413" s="35" t="str">
        <f ca="1">IFERROR(IF(C412+1%&gt;MAX('Distribution of data (Se Diff)'!$C$2:$C$500),"",C412+1%),"")</f>
        <v/>
      </c>
    </row>
    <row r="414" spans="3:3">
      <c r="C414" s="35" t="str">
        <f ca="1">IFERROR(IF(C413+1%&gt;MAX('Distribution of data (Se Diff)'!$C$2:$C$500),"",C413+1%),"")</f>
        <v/>
      </c>
    </row>
    <row r="415" spans="3:3">
      <c r="C415" s="35" t="str">
        <f ca="1">IFERROR(IF(C414+1%&gt;MAX('Distribution of data (Se Diff)'!$C$2:$C$500),"",C414+1%),"")</f>
        <v/>
      </c>
    </row>
    <row r="416" spans="3:3">
      <c r="C416" s="35" t="str">
        <f ca="1">IFERROR(IF(C415+1%&gt;MAX('Distribution of data (Se Diff)'!$C$2:$C$500),"",C415+1%),"")</f>
        <v/>
      </c>
    </row>
    <row r="417" spans="3:3">
      <c r="C417" s="35" t="str">
        <f ca="1">IFERROR(IF(C416+1%&gt;MAX('Distribution of data (Se Diff)'!$C$2:$C$500),"",C416+1%),"")</f>
        <v/>
      </c>
    </row>
    <row r="418" spans="3:3">
      <c r="C418" s="35" t="str">
        <f ca="1">IFERROR(IF(C417+1%&gt;MAX('Distribution of data (Se Diff)'!$C$2:$C$500),"",C417+1%),"")</f>
        <v/>
      </c>
    </row>
    <row r="419" spans="3:3">
      <c r="C419" s="35" t="str">
        <f ca="1">IFERROR(IF(C418+1%&gt;MAX('Distribution of data (Se Diff)'!$C$2:$C$500),"",C418+1%),"")</f>
        <v/>
      </c>
    </row>
    <row r="420" spans="3:3">
      <c r="C420" s="35" t="str">
        <f ca="1">IFERROR(IF(C419+1%&gt;MAX('Distribution of data (Se Diff)'!$C$2:$C$500),"",C419+1%),"")</f>
        <v/>
      </c>
    </row>
    <row r="421" spans="3:3">
      <c r="C421" s="35" t="str">
        <f ca="1">IFERROR(IF(C420+1%&gt;MAX('Distribution of data (Se Diff)'!$C$2:$C$500),"",C420+1%),"")</f>
        <v/>
      </c>
    </row>
    <row r="422" spans="3:3">
      <c r="C422" s="35" t="str">
        <f ca="1">IFERROR(IF(C421+1%&gt;MAX('Distribution of data (Se Diff)'!$C$2:$C$500),"",C421+1%),"")</f>
        <v/>
      </c>
    </row>
    <row r="423" spans="3:3">
      <c r="C423" s="35" t="str">
        <f ca="1">IFERROR(IF(C422+1%&gt;MAX('Distribution of data (Se Diff)'!$C$2:$C$500),"",C422+1%),"")</f>
        <v/>
      </c>
    </row>
    <row r="424" spans="3:3">
      <c r="C424" s="35" t="str">
        <f ca="1">IFERROR(IF(C423+1%&gt;MAX('Distribution of data (Se Diff)'!$C$2:$C$500),"",C423+1%),"")</f>
        <v/>
      </c>
    </row>
    <row r="425" spans="3:3">
      <c r="C425" s="35" t="str">
        <f ca="1">IFERROR(IF(C424+1%&gt;MAX('Distribution of data (Se Diff)'!$C$2:$C$500),"",C424+1%),"")</f>
        <v/>
      </c>
    </row>
    <row r="426" spans="3:3">
      <c r="C426" s="35" t="str">
        <f ca="1">IFERROR(IF(C425+1%&gt;MAX('Distribution of data (Se Diff)'!$C$2:$C$500),"",C425+1%),"")</f>
        <v/>
      </c>
    </row>
    <row r="427" spans="3:3">
      <c r="C427" s="35" t="str">
        <f ca="1">IFERROR(IF(C426+1%&gt;MAX('Distribution of data (Se Diff)'!$C$2:$C$500),"",C426+1%),"")</f>
        <v/>
      </c>
    </row>
    <row r="428" spans="3:3">
      <c r="C428" s="35" t="str">
        <f ca="1">IFERROR(IF(C427+1%&gt;MAX('Distribution of data (Se Diff)'!$C$2:$C$500),"",C427+1%),"")</f>
        <v/>
      </c>
    </row>
    <row r="429" spans="3:3">
      <c r="C429" s="35" t="str">
        <f ca="1">IFERROR(IF(C428+1%&gt;MAX('Distribution of data (Se Diff)'!$C$2:$C$500),"",C428+1%),"")</f>
        <v/>
      </c>
    </row>
    <row r="430" spans="3:3">
      <c r="C430" s="35" t="str">
        <f ca="1">IFERROR(IF(C429+1%&gt;MAX('Distribution of data (Se Diff)'!$C$2:$C$500),"",C429+1%),"")</f>
        <v/>
      </c>
    </row>
    <row r="431" spans="3:3">
      <c r="C431" s="35" t="str">
        <f ca="1">IFERROR(IF(C430+1%&gt;MAX('Distribution of data (Se Diff)'!$C$2:$C$500),"",C430+1%),"")</f>
        <v/>
      </c>
    </row>
    <row r="432" spans="3:3">
      <c r="C432" s="35" t="str">
        <f ca="1">IFERROR(IF(C431+1%&gt;MAX('Distribution of data (Se Diff)'!$C$2:$C$500),"",C431+1%),"")</f>
        <v/>
      </c>
    </row>
    <row r="433" spans="3:3">
      <c r="C433" s="35" t="str">
        <f ca="1">IFERROR(IF(C432+1%&gt;MAX('Distribution of data (Se Diff)'!$C$2:$C$500),"",C432+1%),"")</f>
        <v/>
      </c>
    </row>
    <row r="434" spans="3:3">
      <c r="C434" s="35" t="str">
        <f ca="1">IFERROR(IF(C433+1%&gt;MAX('Distribution of data (Se Diff)'!$C$2:$C$500),"",C433+1%),"")</f>
        <v/>
      </c>
    </row>
    <row r="435" spans="3:3">
      <c r="C435" s="35" t="str">
        <f ca="1">IFERROR(IF(C434+1%&gt;MAX('Distribution of data (Se Diff)'!$C$2:$C$500),"",C434+1%),"")</f>
        <v/>
      </c>
    </row>
    <row r="436" spans="3:3">
      <c r="C436" s="35" t="str">
        <f ca="1">IFERROR(IF(C435+1%&gt;MAX('Distribution of data (Se Diff)'!$C$2:$C$500),"",C435+1%),"")</f>
        <v/>
      </c>
    </row>
    <row r="437" spans="3:3">
      <c r="C437" s="35" t="str">
        <f ca="1">IFERROR(IF(C436+1%&gt;MAX('Distribution of data (Se Diff)'!$C$2:$C$500),"",C436+1%),"")</f>
        <v/>
      </c>
    </row>
    <row r="438" spans="3:3">
      <c r="C438" s="35" t="str">
        <f ca="1">IFERROR(IF(C437+1%&gt;MAX('Distribution of data (Se Diff)'!$C$2:$C$500),"",C437+1%),"")</f>
        <v/>
      </c>
    </row>
    <row r="439" spans="3:3">
      <c r="C439" s="35" t="str">
        <f ca="1">IFERROR(IF(C438+1%&gt;MAX('Distribution of data (Se Diff)'!$C$2:$C$500),"",C438+1%),"")</f>
        <v/>
      </c>
    </row>
    <row r="440" spans="3:3">
      <c r="C440" s="35" t="str">
        <f ca="1">IFERROR(IF(C439+1%&gt;MAX('Distribution of data (Se Diff)'!$C$2:$C$500),"",C439+1%),"")</f>
        <v/>
      </c>
    </row>
    <row r="441" spans="3:3">
      <c r="C441" s="35" t="str">
        <f ca="1">IFERROR(IF(C440+1%&gt;MAX('Distribution of data (Se Diff)'!$C$2:$C$500),"",C440+1%),"")</f>
        <v/>
      </c>
    </row>
    <row r="442" spans="3:3">
      <c r="C442" s="35" t="str">
        <f ca="1">IFERROR(IF(C441+1%&gt;MAX('Distribution of data (Se Diff)'!$C$2:$C$500),"",C441+1%),"")</f>
        <v/>
      </c>
    </row>
    <row r="443" spans="3:3">
      <c r="C443" s="35" t="str">
        <f ca="1">IFERROR(IF(C442+1%&gt;MAX('Distribution of data (Se Diff)'!$C$2:$C$500),"",C442+1%),"")</f>
        <v/>
      </c>
    </row>
    <row r="444" spans="3:3">
      <c r="C444" s="35" t="str">
        <f ca="1">IFERROR(IF(C443+1%&gt;MAX('Distribution of data (Se Diff)'!$C$2:$C$500),"",C443+1%),"")</f>
        <v/>
      </c>
    </row>
    <row r="445" spans="3:3">
      <c r="C445" s="35" t="str">
        <f ca="1">IFERROR(IF(C444+1%&gt;MAX('Distribution of data (Se Diff)'!$C$2:$C$500),"",C444+1%),"")</f>
        <v/>
      </c>
    </row>
    <row r="446" spans="3:3">
      <c r="C446" s="35" t="str">
        <f ca="1">IFERROR(IF(C445+1%&gt;MAX('Distribution of data (Se Diff)'!$C$2:$C$500),"",C445+1%),"")</f>
        <v/>
      </c>
    </row>
    <row r="447" spans="3:3">
      <c r="C447" s="35" t="str">
        <f ca="1">IFERROR(IF(C446+1%&gt;MAX('Distribution of data (Se Diff)'!$C$2:$C$500),"",C446+1%),"")</f>
        <v/>
      </c>
    </row>
    <row r="448" spans="3:3">
      <c r="C448" s="35" t="str">
        <f ca="1">IFERROR(IF(C447+1%&gt;MAX('Distribution of data (Se Diff)'!$C$2:$C$500),"",C447+1%),"")</f>
        <v/>
      </c>
    </row>
    <row r="449" spans="3:3">
      <c r="C449" s="35" t="str">
        <f ca="1">IFERROR(IF(C448+1%&gt;MAX('Distribution of data (Se Diff)'!$C$2:$C$500),"",C448+1%),"")</f>
        <v/>
      </c>
    </row>
    <row r="450" spans="3:3">
      <c r="C450" s="35" t="str">
        <f ca="1">IFERROR(IF(C449+1%&gt;MAX('Distribution of data (Se Diff)'!$C$2:$C$500),"",C449+1%),"")</f>
        <v/>
      </c>
    </row>
    <row r="451" spans="3:3">
      <c r="C451" s="35" t="str">
        <f ca="1">IFERROR(IF(C450+1%&gt;MAX('Distribution of data (Se Diff)'!$C$2:$C$500),"",C450+1%),"")</f>
        <v/>
      </c>
    </row>
    <row r="452" spans="3:3">
      <c r="C452" s="35" t="str">
        <f ca="1">IFERROR(IF(C451+1%&gt;MAX('Distribution of data (Se Diff)'!$C$2:$C$500),"",C451+1%),"")</f>
        <v/>
      </c>
    </row>
    <row r="453" spans="3:3">
      <c r="C453" s="35" t="str">
        <f ca="1">IFERROR(IF(C452+1%&gt;MAX('Distribution of data (Se Diff)'!$C$2:$C$500),"",C452+1%),"")</f>
        <v/>
      </c>
    </row>
    <row r="454" spans="3:3">
      <c r="C454" s="35" t="str">
        <f ca="1">IFERROR(IF(C453+1%&gt;MAX('Distribution of data (Se Diff)'!$C$2:$C$500),"",C453+1%),"")</f>
        <v/>
      </c>
    </row>
    <row r="455" spans="3:3">
      <c r="C455" s="35" t="str">
        <f ca="1">IFERROR(IF(C454+1%&gt;MAX('Distribution of data (Se Diff)'!$C$2:$C$500),"",C454+1%),"")</f>
        <v/>
      </c>
    </row>
    <row r="456" spans="3:3">
      <c r="C456" s="35" t="str">
        <f ca="1">IFERROR(IF(C455+1%&gt;MAX('Distribution of data (Se Diff)'!$C$2:$C$500),"",C455+1%),"")</f>
        <v/>
      </c>
    </row>
    <row r="457" spans="3:3">
      <c r="C457" s="35" t="str">
        <f ca="1">IFERROR(IF(C456+1%&gt;MAX('Distribution of data (Se Diff)'!$C$2:$C$500),"",C456+1%),"")</f>
        <v/>
      </c>
    </row>
    <row r="458" spans="3:3">
      <c r="C458" s="35" t="str">
        <f ca="1">IFERROR(IF(C457+1%&gt;MAX('Distribution of data (Se Diff)'!$C$2:$C$500),"",C457+1%),"")</f>
        <v/>
      </c>
    </row>
    <row r="459" spans="3:3">
      <c r="C459" s="35" t="str">
        <f ca="1">IFERROR(IF(C458+1%&gt;MAX('Distribution of data (Se Diff)'!$C$2:$C$500),"",C458+1%),"")</f>
        <v/>
      </c>
    </row>
    <row r="460" spans="3:3">
      <c r="C460" s="35" t="str">
        <f ca="1">IFERROR(IF(C459+1%&gt;MAX('Distribution of data (Se Diff)'!$C$2:$C$500),"",C459+1%),"")</f>
        <v/>
      </c>
    </row>
    <row r="461" spans="3:3">
      <c r="C461" s="35" t="str">
        <f ca="1">IFERROR(IF(C460+1%&gt;MAX('Distribution of data (Se Diff)'!$C$2:$C$500),"",C460+1%),"")</f>
        <v/>
      </c>
    </row>
    <row r="462" spans="3:3">
      <c r="C462" s="35" t="str">
        <f ca="1">IFERROR(IF(C461+1%&gt;MAX('Distribution of data (Se Diff)'!$C$2:$C$500),"",C461+1%),"")</f>
        <v/>
      </c>
    </row>
    <row r="463" spans="3:3">
      <c r="C463" s="35" t="str">
        <f ca="1">IFERROR(IF(C462+1%&gt;MAX('Distribution of data (Se Diff)'!$C$2:$C$500),"",C462+1%),"")</f>
        <v/>
      </c>
    </row>
    <row r="464" spans="3:3">
      <c r="C464" s="35" t="str">
        <f ca="1">IFERROR(IF(C463+1%&gt;MAX('Distribution of data (Se Diff)'!$C$2:$C$500),"",C463+1%),"")</f>
        <v/>
      </c>
    </row>
    <row r="465" spans="3:3">
      <c r="C465" s="35" t="str">
        <f ca="1">IFERROR(IF(C464+1%&gt;MAX('Distribution of data (Se Diff)'!$C$2:$C$500),"",C464+1%),"")</f>
        <v/>
      </c>
    </row>
    <row r="466" spans="3:3">
      <c r="C466" s="35" t="str">
        <f ca="1">IFERROR(IF(C465+1%&gt;MAX('Distribution of data (Se Diff)'!$C$2:$C$500),"",C465+1%),"")</f>
        <v/>
      </c>
    </row>
    <row r="467" spans="3:3">
      <c r="C467" s="35" t="str">
        <f ca="1">IFERROR(IF(C466+1%&gt;MAX('Distribution of data (Se Diff)'!$C$2:$C$500),"",C466+1%),"")</f>
        <v/>
      </c>
    </row>
    <row r="468" spans="3:3">
      <c r="C468" s="35" t="str">
        <f ca="1">IFERROR(IF(C467+1%&gt;MAX('Distribution of data (Se Diff)'!$C$2:$C$500),"",C467+1%),"")</f>
        <v/>
      </c>
    </row>
    <row r="469" spans="3:3">
      <c r="C469" s="35" t="str">
        <f ca="1">IFERROR(IF(C468+1%&gt;MAX('Distribution of data (Se Diff)'!$C$2:$C$500),"",C468+1%),"")</f>
        <v/>
      </c>
    </row>
    <row r="470" spans="3:3">
      <c r="C470" s="35" t="str">
        <f ca="1">IFERROR(IF(C469+1%&gt;MAX('Distribution of data (Se Diff)'!$C$2:$C$500),"",C469+1%),"")</f>
        <v/>
      </c>
    </row>
    <row r="471" spans="3:3">
      <c r="C471" s="35" t="str">
        <f ca="1">IFERROR(IF(C470+1%&gt;MAX('Distribution of data (Se Diff)'!$C$2:$C$500),"",C470+1%),"")</f>
        <v/>
      </c>
    </row>
    <row r="472" spans="3:3">
      <c r="C472" s="35" t="str">
        <f ca="1">IFERROR(IF(C471+1%&gt;MAX('Distribution of data (Se Diff)'!$C$2:$C$500),"",C471+1%),"")</f>
        <v/>
      </c>
    </row>
    <row r="473" spans="3:3">
      <c r="C473" s="35" t="str">
        <f ca="1">IFERROR(IF(C472+1%&gt;MAX('Distribution of data (Se Diff)'!$C$2:$C$500),"",C472+1%),"")</f>
        <v/>
      </c>
    </row>
    <row r="474" spans="3:3">
      <c r="C474" s="35" t="str">
        <f ca="1">IFERROR(IF(C473+1%&gt;MAX('Distribution of data (Se Diff)'!$C$2:$C$500),"",C473+1%),"")</f>
        <v/>
      </c>
    </row>
    <row r="475" spans="3:3">
      <c r="C475" s="35" t="str">
        <f ca="1">IFERROR(IF(C474+1%&gt;MAX('Distribution of data (Se Diff)'!$C$2:$C$500),"",C474+1%),"")</f>
        <v/>
      </c>
    </row>
    <row r="476" spans="3:3">
      <c r="C476" s="35" t="str">
        <f ca="1">IFERROR(IF(C475+1%&gt;MAX('Distribution of data (Se Diff)'!$C$2:$C$500),"",C475+1%),"")</f>
        <v/>
      </c>
    </row>
    <row r="477" spans="3:3">
      <c r="C477" s="35" t="str">
        <f ca="1">IFERROR(IF(C476+1%&gt;MAX('Distribution of data (Se Diff)'!$C$2:$C$500),"",C476+1%),"")</f>
        <v/>
      </c>
    </row>
    <row r="478" spans="3:3">
      <c r="C478" s="35" t="str">
        <f ca="1">IFERROR(IF(C477+1%&gt;MAX('Distribution of data (Se Diff)'!$C$2:$C$500),"",C477+1%),"")</f>
        <v/>
      </c>
    </row>
    <row r="479" spans="3:3">
      <c r="C479" s="35" t="str">
        <f ca="1">IFERROR(IF(C478+1%&gt;MAX('Distribution of data (Se Diff)'!$C$2:$C$500),"",C478+1%),"")</f>
        <v/>
      </c>
    </row>
    <row r="480" spans="3:3">
      <c r="C480" s="35" t="str">
        <f ca="1">IFERROR(IF(C479+1%&gt;MAX('Distribution of data (Se Diff)'!$C$2:$C$500),"",C479+1%),"")</f>
        <v/>
      </c>
    </row>
    <row r="481" spans="3:3">
      <c r="C481" s="35" t="str">
        <f ca="1">IFERROR(IF(C480+1%&gt;MAX('Distribution of data (Se Diff)'!$C$2:$C$500),"",C480+1%),"")</f>
        <v/>
      </c>
    </row>
    <row r="482" spans="3:3">
      <c r="C482" s="35" t="str">
        <f ca="1">IFERROR(IF(C481+1%&gt;MAX('Distribution of data (Se Diff)'!$C$2:$C$500),"",C481+1%),"")</f>
        <v/>
      </c>
    </row>
    <row r="483" spans="3:3">
      <c r="C483" s="35" t="str">
        <f ca="1">IFERROR(IF(C482+1%&gt;MAX('Distribution of data (Se Diff)'!$C$2:$C$500),"",C482+1%),"")</f>
        <v/>
      </c>
    </row>
    <row r="484" spans="3:3">
      <c r="C484" s="35" t="str">
        <f ca="1">IFERROR(IF(C483+1%&gt;MAX('Distribution of data (Se Diff)'!$C$2:$C$500),"",C483+1%),"")</f>
        <v/>
      </c>
    </row>
    <row r="485" spans="3:3">
      <c r="C485" s="35" t="str">
        <f ca="1">IFERROR(IF(C484+1%&gt;MAX('Distribution of data (Se Diff)'!$C$2:$C$500),"",C484+1%),"")</f>
        <v/>
      </c>
    </row>
    <row r="486" spans="3:3">
      <c r="C486" s="35" t="str">
        <f ca="1">IFERROR(IF(C485+1%&gt;MAX('Distribution of data (Se Diff)'!$C$2:$C$500),"",C485+1%),"")</f>
        <v/>
      </c>
    </row>
    <row r="487" spans="3:3">
      <c r="C487" s="35" t="str">
        <f ca="1">IFERROR(IF(C486+1%&gt;MAX('Distribution of data (Se Diff)'!$C$2:$C$500),"",C486+1%),"")</f>
        <v/>
      </c>
    </row>
    <row r="488" spans="3:3">
      <c r="C488" s="35" t="str">
        <f ca="1">IFERROR(IF(C487+1%&gt;MAX('Distribution of data (Se Diff)'!$C$2:$C$500),"",C487+1%),"")</f>
        <v/>
      </c>
    </row>
    <row r="489" spans="3:3">
      <c r="C489" s="35" t="str">
        <f ca="1">IFERROR(IF(C488+1%&gt;MAX('Distribution of data (Se Diff)'!$C$2:$C$500),"",C488+1%),"")</f>
        <v/>
      </c>
    </row>
    <row r="490" spans="3:3">
      <c r="C490" s="35" t="str">
        <f ca="1">IFERROR(IF(C489+1%&gt;MAX('Distribution of data (Se Diff)'!$C$2:$C$500),"",C489+1%),"")</f>
        <v/>
      </c>
    </row>
    <row r="491" spans="3:3">
      <c r="C491" s="35" t="str">
        <f ca="1">IFERROR(IF(C490+1%&gt;MAX('Distribution of data (Se Diff)'!$C$2:$C$500),"",C490+1%),"")</f>
        <v/>
      </c>
    </row>
    <row r="492" spans="3:3">
      <c r="C492" s="35" t="str">
        <f ca="1">IFERROR(IF(C491+1%&gt;MAX('Distribution of data (Se Diff)'!$C$2:$C$500),"",C491+1%),"")</f>
        <v/>
      </c>
    </row>
    <row r="493" spans="3:3">
      <c r="C493" s="35" t="str">
        <f ca="1">IFERROR(IF(C492+1%&gt;MAX('Distribution of data (Se Diff)'!$C$2:$C$500),"",C492+1%),"")</f>
        <v/>
      </c>
    </row>
    <row r="494" spans="3:3">
      <c r="C494" s="35" t="str">
        <f ca="1">IFERROR(IF(C493+1%&gt;MAX('Distribution of data (Se Diff)'!$C$2:$C$500),"",C493+1%),"")</f>
        <v/>
      </c>
    </row>
    <row r="495" spans="3:3">
      <c r="C495" s="35" t="str">
        <f ca="1">IFERROR(IF(C494+1%&gt;MAX('Distribution of data (Se Diff)'!$C$2:$C$500),"",C494+1%),"")</f>
        <v/>
      </c>
    </row>
    <row r="496" spans="3:3">
      <c r="C496" s="35" t="str">
        <f ca="1">IFERROR(IF(C495+1%&gt;MAX('Distribution of data (Se Diff)'!$C$2:$C$500),"",C495+1%),"")</f>
        <v/>
      </c>
    </row>
    <row r="497" spans="3:3">
      <c r="C497" s="35" t="str">
        <f ca="1">IFERROR(IF(C496+1%&gt;MAX('Distribution of data (Se Diff)'!$C$2:$C$500),"",C496+1%),"")</f>
        <v/>
      </c>
    </row>
    <row r="498" spans="3:3">
      <c r="C498" s="35" t="str">
        <f ca="1">IFERROR(IF(C497+1%&gt;MAX('Distribution of data (Se Diff)'!$C$2:$C$500),"",C497+1%),"")</f>
        <v/>
      </c>
    </row>
    <row r="499" spans="3:3">
      <c r="C499" s="35" t="str">
        <f ca="1">IFERROR(IF(C498+1%&gt;MAX('Distribution of data (Se Diff)'!$C$2:$C$500),"",C498+1%),"")</f>
        <v/>
      </c>
    </row>
    <row r="500" spans="3:3">
      <c r="C500" s="35" t="str">
        <f ca="1">IFERROR(IF(C499+1%&gt;MAX('Distribution of data (Se Diff)'!$C$2:$C$500),"",C499+1%),"")</f>
        <v/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-0.249977111117893"/>
    <pageSetUpPr autoPageBreaks="0"/>
  </sheetPr>
  <dimension ref="A1:C3"/>
  <sheetViews>
    <sheetView workbookViewId="0">
      <selection activeCell="F8" sqref="F8"/>
    </sheetView>
  </sheetViews>
  <sheetFormatPr defaultRowHeight="15"/>
  <cols>
    <col min="1" max="1" width="22.85546875" bestFit="1" customWidth="1"/>
  </cols>
  <sheetData>
    <row r="1" spans="1:3" ht="17.25" customHeight="1">
      <c r="A1" t="s">
        <v>27</v>
      </c>
      <c r="B1" s="4">
        <v>34</v>
      </c>
    </row>
    <row r="2" spans="1:3">
      <c r="A2" t="s">
        <v>110</v>
      </c>
      <c r="B2" s="4">
        <v>18</v>
      </c>
    </row>
    <row r="3" spans="1:3">
      <c r="A3" t="s">
        <v>140</v>
      </c>
      <c r="B3" s="102" t="s">
        <v>6</v>
      </c>
      <c r="C3" t="s">
        <v>139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Wupdate">
                <anchor moveWithCells="1" sizeWithCells="1">
                  <from>
                    <xdr:col>2</xdr:col>
                    <xdr:colOff>9525</xdr:colOff>
                    <xdr:row>0</xdr:row>
                    <xdr:rowOff>0</xdr:rowOff>
                  </from>
                  <to>
                    <xdr:col>4</xdr:col>
                    <xdr:colOff>390525</xdr:colOff>
                    <xdr:row>0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OFFSET(Lists!$B$2,0,0,$B$1,1)</xm:f>
          </x14:formula1>
          <xm:sqref>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5" tint="-0.249977111117893"/>
    <pageSetUpPr autoPageBreaks="0"/>
  </sheetPr>
  <dimension ref="A1:U34"/>
  <sheetViews>
    <sheetView workbookViewId="0">
      <selection activeCell="A18" sqref="A18:B21"/>
    </sheetView>
  </sheetViews>
  <sheetFormatPr defaultRowHeight="15"/>
  <cols>
    <col min="1" max="1" width="17.7109375" bestFit="1" customWidth="1"/>
    <col min="2" max="2" width="12.42578125" customWidth="1"/>
  </cols>
  <sheetData>
    <row r="1" spans="1:21">
      <c r="A1" s="2" t="s">
        <v>28</v>
      </c>
    </row>
    <row r="2" spans="1:21" ht="16.5">
      <c r="A2" s="5"/>
    </row>
    <row r="4" spans="1:21" ht="15.75" thickBot="1"/>
    <row r="5" spans="1:21">
      <c r="A5" s="10" t="s">
        <v>37</v>
      </c>
      <c r="B5" s="11" t="s">
        <v>38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2"/>
    </row>
    <row r="6" spans="1:21">
      <c r="A6" s="13" t="s">
        <v>29</v>
      </c>
      <c r="B6" s="136" t="s">
        <v>30</v>
      </c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  <c r="N6" s="136"/>
      <c r="O6" s="136"/>
      <c r="P6" s="136"/>
      <c r="Q6" s="136"/>
      <c r="R6" s="136"/>
      <c r="S6" s="136"/>
      <c r="T6" s="136"/>
      <c r="U6" s="137"/>
    </row>
    <row r="7" spans="1:21">
      <c r="A7" s="14" t="s">
        <v>31</v>
      </c>
      <c r="B7" s="134" t="s">
        <v>32</v>
      </c>
      <c r="C7" s="134"/>
      <c r="D7" s="134"/>
      <c r="E7" s="134"/>
      <c r="F7" s="134"/>
      <c r="G7" s="134"/>
      <c r="H7" s="134"/>
      <c r="I7" s="134"/>
      <c r="J7" s="134"/>
      <c r="K7" s="134"/>
      <c r="L7" s="134"/>
      <c r="M7" s="134"/>
      <c r="N7" s="134"/>
      <c r="O7" s="134"/>
      <c r="P7" s="134"/>
      <c r="Q7" s="134"/>
      <c r="R7" s="134"/>
      <c r="S7" s="134"/>
      <c r="T7" s="134"/>
      <c r="U7" s="135"/>
    </row>
    <row r="8" spans="1:21">
      <c r="A8" s="13" t="s">
        <v>52</v>
      </c>
      <c r="B8" s="136" t="s">
        <v>33</v>
      </c>
      <c r="C8" s="136"/>
      <c r="D8" s="136"/>
      <c r="E8" s="136"/>
      <c r="F8" s="136"/>
      <c r="G8" s="136"/>
      <c r="H8" s="136"/>
      <c r="I8" s="136"/>
      <c r="J8" s="136"/>
      <c r="K8" s="136"/>
      <c r="L8" s="136"/>
      <c r="M8" s="136"/>
      <c r="N8" s="136"/>
      <c r="O8" s="136"/>
      <c r="P8" s="136"/>
      <c r="Q8" s="136"/>
      <c r="R8" s="136"/>
      <c r="S8" s="136"/>
      <c r="T8" s="136"/>
      <c r="U8" s="137"/>
    </row>
    <row r="9" spans="1:21">
      <c r="A9" s="14" t="s">
        <v>34</v>
      </c>
      <c r="B9" s="134" t="s">
        <v>35</v>
      </c>
      <c r="C9" s="134"/>
      <c r="D9" s="134"/>
      <c r="E9" s="134"/>
      <c r="F9" s="134"/>
      <c r="G9" s="134"/>
      <c r="H9" s="134"/>
      <c r="I9" s="134"/>
      <c r="J9" s="134"/>
      <c r="K9" s="134"/>
      <c r="L9" s="134"/>
      <c r="M9" s="134"/>
      <c r="N9" s="134"/>
      <c r="O9" s="134"/>
      <c r="P9" s="134"/>
      <c r="Q9" s="134"/>
      <c r="R9" s="134"/>
      <c r="S9" s="134"/>
      <c r="T9" s="134"/>
      <c r="U9" s="135"/>
    </row>
    <row r="10" spans="1:21">
      <c r="A10" s="13" t="s">
        <v>36</v>
      </c>
      <c r="B10" s="136"/>
      <c r="C10" s="136"/>
      <c r="D10" s="136"/>
      <c r="E10" s="136"/>
      <c r="F10" s="136"/>
      <c r="G10" s="136"/>
      <c r="H10" s="136"/>
      <c r="I10" s="136"/>
      <c r="J10" s="136"/>
      <c r="K10" s="136"/>
      <c r="L10" s="136"/>
      <c r="M10" s="136"/>
      <c r="N10" s="136"/>
      <c r="O10" s="136"/>
      <c r="P10" s="136"/>
      <c r="Q10" s="136"/>
      <c r="R10" s="136"/>
      <c r="S10" s="136"/>
      <c r="T10" s="136"/>
      <c r="U10" s="137"/>
    </row>
    <row r="11" spans="1:21">
      <c r="A11" s="14" t="s">
        <v>53</v>
      </c>
      <c r="B11" s="134" t="s">
        <v>54</v>
      </c>
      <c r="C11" s="134"/>
      <c r="D11" s="134"/>
      <c r="E11" s="134"/>
      <c r="F11" s="134"/>
      <c r="G11" s="134"/>
      <c r="H11" s="134"/>
      <c r="I11" s="134"/>
      <c r="J11" s="134"/>
      <c r="K11" s="134"/>
      <c r="L11" s="134"/>
      <c r="M11" s="134"/>
      <c r="N11" s="134"/>
      <c r="O11" s="134"/>
      <c r="P11" s="134"/>
      <c r="Q11" s="134"/>
      <c r="R11" s="134"/>
      <c r="S11" s="134"/>
      <c r="T11" s="134"/>
      <c r="U11" s="135"/>
    </row>
    <row r="12" spans="1:21" ht="15" customHeight="1">
      <c r="A12" s="13" t="s">
        <v>55</v>
      </c>
      <c r="B12" s="138" t="s">
        <v>56</v>
      </c>
      <c r="C12" s="138"/>
      <c r="D12" s="138"/>
      <c r="E12" s="138"/>
      <c r="F12" s="138"/>
      <c r="G12" s="138"/>
      <c r="H12" s="138"/>
      <c r="I12" s="138"/>
      <c r="J12" s="138"/>
      <c r="K12" s="138"/>
      <c r="L12" s="138"/>
      <c r="M12" s="138"/>
      <c r="N12" s="138"/>
      <c r="O12" s="138"/>
      <c r="P12" s="138"/>
      <c r="Q12" s="138"/>
      <c r="R12" s="138"/>
      <c r="S12" s="138"/>
      <c r="T12" s="138"/>
      <c r="U12" s="139"/>
    </row>
    <row r="13" spans="1:21" ht="15.75" thickBot="1">
      <c r="A13" s="15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1"/>
    </row>
    <row r="14" spans="1:21"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</row>
    <row r="15" spans="1:21"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</row>
    <row r="17" spans="1:17">
      <c r="A17" s="7" t="s">
        <v>50</v>
      </c>
      <c r="B17" s="6"/>
      <c r="N17" t="s">
        <v>102</v>
      </c>
      <c r="O17" t="s">
        <v>101</v>
      </c>
      <c r="P17" t="s">
        <v>103</v>
      </c>
      <c r="Q17" t="s">
        <v>108</v>
      </c>
    </row>
    <row r="18" spans="1:17">
      <c r="A18" s="8" t="s">
        <v>51</v>
      </c>
      <c r="B18" s="6">
        <v>1500</v>
      </c>
      <c r="N18" s="6">
        <v>1500</v>
      </c>
      <c r="O18" s="6">
        <v>1500</v>
      </c>
      <c r="P18" s="6">
        <v>1500</v>
      </c>
      <c r="Q18" s="6">
        <v>1500</v>
      </c>
    </row>
    <row r="19" spans="1:17">
      <c r="A19" s="6" t="s">
        <v>52</v>
      </c>
      <c r="B19" s="6">
        <v>20</v>
      </c>
      <c r="N19" s="6">
        <v>15</v>
      </c>
      <c r="O19" s="6">
        <v>35</v>
      </c>
      <c r="P19" s="6">
        <v>30</v>
      </c>
      <c r="Q19" s="6">
        <v>20</v>
      </c>
    </row>
    <row r="20" spans="1:17">
      <c r="A20" s="6" t="s">
        <v>53</v>
      </c>
      <c r="B20" s="6">
        <v>65</v>
      </c>
      <c r="C20" t="s">
        <v>77</v>
      </c>
      <c r="N20" s="6">
        <v>5</v>
      </c>
      <c r="O20" s="6">
        <v>65</v>
      </c>
      <c r="P20" s="6">
        <v>50</v>
      </c>
      <c r="Q20" s="6">
        <v>20</v>
      </c>
    </row>
    <row r="21" spans="1:17">
      <c r="A21" s="6" t="s">
        <v>55</v>
      </c>
      <c r="B21" s="6">
        <v>400</v>
      </c>
      <c r="N21" s="6">
        <v>400</v>
      </c>
      <c r="O21" s="6">
        <v>400</v>
      </c>
      <c r="P21" s="6">
        <v>400</v>
      </c>
      <c r="Q21" s="6">
        <v>400</v>
      </c>
    </row>
    <row r="23" spans="1:17" ht="15.75" thickBot="1"/>
    <row r="24" spans="1:17">
      <c r="A24" s="16" t="s">
        <v>57</v>
      </c>
      <c r="B24" s="17" t="s">
        <v>58</v>
      </c>
      <c r="C24" s="132" t="s">
        <v>59</v>
      </c>
      <c r="D24" s="133"/>
      <c r="E24" s="133"/>
    </row>
    <row r="25" spans="1:17">
      <c r="A25" s="18">
        <v>10</v>
      </c>
      <c r="B25" s="19">
        <v>2.99</v>
      </c>
      <c r="C25" s="132"/>
      <c r="D25" s="133"/>
      <c r="E25" s="133"/>
    </row>
    <row r="26" spans="1:17">
      <c r="A26" s="18">
        <v>9</v>
      </c>
      <c r="B26" s="19">
        <v>2.88</v>
      </c>
      <c r="C26" s="132"/>
      <c r="D26" s="133"/>
      <c r="E26" s="133"/>
    </row>
    <row r="27" spans="1:17">
      <c r="A27" s="18">
        <v>8</v>
      </c>
      <c r="B27" s="19">
        <v>2.77</v>
      </c>
      <c r="C27" s="132"/>
      <c r="D27" s="133"/>
      <c r="E27" s="133"/>
    </row>
    <row r="28" spans="1:17">
      <c r="A28" s="18">
        <v>7</v>
      </c>
      <c r="B28" s="19">
        <v>2.64</v>
      </c>
      <c r="C28" s="132"/>
      <c r="D28" s="133"/>
      <c r="E28" s="133"/>
    </row>
    <row r="29" spans="1:17">
      <c r="A29" s="18">
        <v>6</v>
      </c>
      <c r="B29" s="19">
        <v>2.4900000000000002</v>
      </c>
      <c r="C29" s="132"/>
      <c r="D29" s="133"/>
      <c r="E29" s="133"/>
    </row>
    <row r="30" spans="1:17">
      <c r="A30" s="18">
        <v>5</v>
      </c>
      <c r="B30" s="19">
        <v>2.3199999999999998</v>
      </c>
      <c r="C30" s="132"/>
      <c r="D30" s="133"/>
      <c r="E30" s="133"/>
    </row>
    <row r="31" spans="1:17">
      <c r="A31" s="18">
        <v>4</v>
      </c>
      <c r="B31" s="19">
        <v>2.11</v>
      </c>
      <c r="C31" s="132"/>
      <c r="D31" s="133"/>
      <c r="E31" s="133"/>
    </row>
    <row r="32" spans="1:17">
      <c r="A32" s="18">
        <v>3</v>
      </c>
      <c r="B32" s="19">
        <v>1.85</v>
      </c>
      <c r="C32" s="132"/>
      <c r="D32" s="133"/>
      <c r="E32" s="133"/>
    </row>
    <row r="33" spans="1:5">
      <c r="A33" s="18">
        <v>2</v>
      </c>
      <c r="B33" s="19">
        <v>1.51</v>
      </c>
      <c r="C33" s="132"/>
      <c r="D33" s="133"/>
      <c r="E33" s="133"/>
    </row>
    <row r="34" spans="1:5" ht="15.75" thickBot="1">
      <c r="A34" s="20">
        <v>1</v>
      </c>
      <c r="B34" s="21">
        <v>1</v>
      </c>
      <c r="C34" s="132"/>
      <c r="D34" s="133"/>
      <c r="E34" s="133"/>
    </row>
  </sheetData>
  <mergeCells count="8">
    <mergeCell ref="C24:E34"/>
    <mergeCell ref="B9:U9"/>
    <mergeCell ref="B8:U8"/>
    <mergeCell ref="B7:U7"/>
    <mergeCell ref="B6:U6"/>
    <mergeCell ref="B10:U10"/>
    <mergeCell ref="B11:U11"/>
    <mergeCell ref="B12:U13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5" tint="-0.249977111117893"/>
  </sheetPr>
  <dimension ref="A1:F5"/>
  <sheetViews>
    <sheetView workbookViewId="0">
      <selection activeCell="B5" sqref="B5"/>
    </sheetView>
  </sheetViews>
  <sheetFormatPr defaultRowHeight="15"/>
  <cols>
    <col min="1" max="1" width="14.7109375" bestFit="1" customWidth="1"/>
    <col min="2" max="2" width="24.5703125" bestFit="1" customWidth="1"/>
  </cols>
  <sheetData>
    <row r="1" spans="1:6">
      <c r="A1" t="s">
        <v>178</v>
      </c>
      <c r="B1" t="s">
        <v>177</v>
      </c>
    </row>
    <row r="2" spans="1:6">
      <c r="A2" t="s">
        <v>181</v>
      </c>
      <c r="B2" s="124">
        <v>0</v>
      </c>
      <c r="E2" s="124">
        <v>0</v>
      </c>
    </row>
    <row r="3" spans="1:6">
      <c r="A3" t="s">
        <v>175</v>
      </c>
      <c r="B3">
        <v>-40</v>
      </c>
      <c r="C3">
        <v>-20</v>
      </c>
      <c r="E3">
        <v>0</v>
      </c>
      <c r="F3">
        <v>0</v>
      </c>
    </row>
    <row r="4" spans="1:6">
      <c r="A4" t="s">
        <v>176</v>
      </c>
      <c r="B4">
        <v>-38</v>
      </c>
      <c r="C4">
        <v>-13</v>
      </c>
      <c r="E4">
        <v>-38</v>
      </c>
      <c r="F4">
        <v>-13</v>
      </c>
    </row>
    <row r="5" spans="1:6">
      <c r="A5" t="s">
        <v>138</v>
      </c>
      <c r="B5">
        <v>5</v>
      </c>
      <c r="E5">
        <v>5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3" tint="-0.499984740745262"/>
    <pageSetUpPr autoPageBreaks="0"/>
  </sheetPr>
  <dimension ref="A1:AL1000"/>
  <sheetViews>
    <sheetView zoomScale="80" zoomScaleNormal="80" workbookViewId="0">
      <pane xSplit="5" ySplit="2" topLeftCell="Q3" activePane="bottomRight" state="frozen"/>
      <selection pane="topRight" activeCell="F1" sqref="F1"/>
      <selection pane="bottomLeft" activeCell="A3" sqref="A3"/>
      <selection pane="bottomRight" activeCell="AI15" sqref="AI15"/>
    </sheetView>
  </sheetViews>
  <sheetFormatPr defaultRowHeight="15"/>
  <cols>
    <col min="1" max="1" width="7.28515625" bestFit="1" customWidth="1"/>
    <col min="2" max="2" width="30.140625" style="26" bestFit="1" customWidth="1"/>
    <col min="3" max="4" width="2.28515625" style="26" bestFit="1" customWidth="1"/>
    <col min="5" max="5" width="30.140625" style="26" bestFit="1" customWidth="1"/>
    <col min="6" max="7" width="8.140625" style="26" bestFit="1" customWidth="1"/>
    <col min="8" max="8" width="6.5703125" style="26" bestFit="1" customWidth="1"/>
    <col min="9" max="9" width="4.42578125" style="26" bestFit="1" customWidth="1"/>
    <col min="10" max="10" width="7.7109375" style="26" bestFit="1" customWidth="1"/>
    <col min="11" max="11" width="9.85546875" style="26" bestFit="1" customWidth="1"/>
    <col min="12" max="12" width="8.140625" style="26" bestFit="1" customWidth="1"/>
    <col min="13" max="13" width="13" style="26" bestFit="1" customWidth="1"/>
    <col min="14" max="14" width="6.5703125" style="26" bestFit="1" customWidth="1"/>
    <col min="15" max="15" width="4.42578125" style="26" bestFit="1" customWidth="1"/>
    <col min="16" max="16" width="7.7109375" style="26" bestFit="1" customWidth="1"/>
    <col min="17" max="17" width="9.85546875" style="26" bestFit="1" customWidth="1"/>
    <col min="18" max="18" width="5.5703125" style="26" bestFit="1" customWidth="1"/>
    <col min="19" max="19" width="7.140625" style="26" bestFit="1" customWidth="1"/>
    <col min="20" max="20" width="6.28515625" style="26" bestFit="1" customWidth="1"/>
    <col min="21" max="21" width="8.140625" style="26" bestFit="1" customWidth="1"/>
    <col min="22" max="22" width="12.85546875" style="26" bestFit="1" customWidth="1"/>
    <col min="23" max="23" width="14.28515625" style="26" bestFit="1" customWidth="1"/>
    <col min="24" max="24" width="19.28515625" style="4" bestFit="1" customWidth="1"/>
    <col min="25" max="26" width="17.85546875" style="4" bestFit="1" customWidth="1"/>
    <col min="27" max="27" width="10.28515625" style="4" bestFit="1" customWidth="1"/>
    <col min="28" max="28" width="10.140625" style="4" bestFit="1" customWidth="1"/>
    <col min="29" max="29" width="8.5703125" style="4" bestFit="1" customWidth="1"/>
    <col min="30" max="30" width="10" bestFit="1" customWidth="1"/>
    <col min="31" max="31" width="11.5703125" bestFit="1" customWidth="1"/>
  </cols>
  <sheetData>
    <row r="1" spans="1:38" ht="30" customHeight="1">
      <c r="A1" s="32"/>
      <c r="B1" s="145" t="s">
        <v>39</v>
      </c>
      <c r="C1" s="145"/>
      <c r="D1" s="145"/>
      <c r="E1" s="145"/>
      <c r="F1" s="147" t="s">
        <v>44</v>
      </c>
      <c r="G1" s="147"/>
      <c r="H1" s="147"/>
      <c r="I1" s="147"/>
      <c r="J1" s="147"/>
      <c r="K1" s="148"/>
      <c r="L1" s="146" t="s">
        <v>45</v>
      </c>
      <c r="M1" s="147"/>
      <c r="N1" s="147"/>
      <c r="O1" s="147"/>
      <c r="P1" s="147"/>
      <c r="Q1" s="148"/>
      <c r="R1" s="39"/>
      <c r="S1" s="146" t="s">
        <v>124</v>
      </c>
      <c r="T1" s="149"/>
      <c r="U1" s="149"/>
      <c r="V1" s="149"/>
      <c r="W1" s="149"/>
      <c r="X1" s="149"/>
      <c r="Y1" s="149"/>
      <c r="Z1" s="148"/>
      <c r="AA1" s="150" t="s">
        <v>113</v>
      </c>
      <c r="AB1" s="151"/>
      <c r="AC1" s="151"/>
      <c r="AD1" s="151"/>
      <c r="AE1" s="151"/>
      <c r="AF1" s="142" t="s">
        <v>169</v>
      </c>
      <c r="AG1" s="143"/>
      <c r="AH1" s="144" t="s">
        <v>172</v>
      </c>
      <c r="AI1" s="144"/>
      <c r="AK1" t="s">
        <v>79</v>
      </c>
      <c r="AL1" t="s">
        <v>80</v>
      </c>
    </row>
    <row r="2" spans="1:38" ht="86.25" customHeight="1" thickBot="1">
      <c r="A2" s="80"/>
      <c r="F2" s="40" t="s">
        <v>42</v>
      </c>
      <c r="G2" s="40" t="s">
        <v>43</v>
      </c>
      <c r="H2" s="40" t="s">
        <v>52</v>
      </c>
      <c r="I2" s="40" t="s">
        <v>40</v>
      </c>
      <c r="J2" s="40" t="s">
        <v>41</v>
      </c>
      <c r="K2" s="41" t="s">
        <v>61</v>
      </c>
      <c r="L2" s="40" t="s">
        <v>42</v>
      </c>
      <c r="M2" s="40" t="s">
        <v>43</v>
      </c>
      <c r="N2" s="40" t="s">
        <v>52</v>
      </c>
      <c r="O2" s="40" t="s">
        <v>40</v>
      </c>
      <c r="P2" s="40" t="s">
        <v>41</v>
      </c>
      <c r="Q2" s="41" t="s">
        <v>61</v>
      </c>
      <c r="R2" s="42" t="s">
        <v>60</v>
      </c>
      <c r="S2" s="43" t="s">
        <v>68</v>
      </c>
      <c r="T2" s="43" t="s">
        <v>112</v>
      </c>
      <c r="U2" s="83" t="s">
        <v>125</v>
      </c>
      <c r="V2" s="43" t="s">
        <v>69</v>
      </c>
      <c r="W2" s="82" t="s">
        <v>132</v>
      </c>
      <c r="X2" s="81" t="s">
        <v>133</v>
      </c>
      <c r="Y2" s="84" t="s">
        <v>128</v>
      </c>
      <c r="Z2" s="84" t="s">
        <v>129</v>
      </c>
      <c r="AA2" s="78" t="s">
        <v>167</v>
      </c>
      <c r="AB2" s="79" t="s">
        <v>168</v>
      </c>
      <c r="AC2" s="79" t="s">
        <v>117</v>
      </c>
      <c r="AD2" s="79" t="s">
        <v>130</v>
      </c>
      <c r="AE2" s="79" t="s">
        <v>131</v>
      </c>
      <c r="AF2" s="122" t="s">
        <v>170</v>
      </c>
      <c r="AG2" s="123" t="s">
        <v>171</v>
      </c>
      <c r="AH2" s="122" t="s">
        <v>170</v>
      </c>
      <c r="AI2" s="122" t="s">
        <v>171</v>
      </c>
      <c r="AK2" s="82" t="s">
        <v>230</v>
      </c>
      <c r="AL2" s="81" t="s">
        <v>230</v>
      </c>
    </row>
    <row r="3" spans="1:38">
      <c r="A3" t="s">
        <v>0</v>
      </c>
      <c r="B3" t="s">
        <v>196</v>
      </c>
      <c r="C3">
        <v>3</v>
      </c>
      <c r="D3">
        <v>1</v>
      </c>
      <c r="E3" t="s">
        <v>209</v>
      </c>
      <c r="F3" s="73">
        <f>IFERROR(IF(G3+H3*(I3-J3)=0,"",G3+H3*(I3-J3)),"")</f>
        <v>1508.7660513801311</v>
      </c>
      <c r="G3" s="73">
        <f>IF(A3="GW 1",ELO_Initial,IFERROR(INDEX(Tables!$1:$1048576,MATCH('Program and Results'!$B3,Tables!$A:$A,0),MATCH('Program and Results'!$A3,Tables!$1:$1,0)-1),""))</f>
        <v>1500</v>
      </c>
      <c r="H3" s="74">
        <f t="shared" ref="H3:H34" si="0">IF(K3="","",ELO_K+K3)</f>
        <v>21.51</v>
      </c>
      <c r="I3" s="74">
        <f>IF(D3="","",IF(C3="","",IF(C3-D3&gt;0,1,IF(C3-D3=0,0.5,0))))</f>
        <v>1</v>
      </c>
      <c r="J3" s="75">
        <f t="shared" ref="J3:J66" si="1">IFERROR(IF(G3="","",1/(1+10^((M3-G3-AK3)/ELO_s))),"")</f>
        <v>0.59246623058433179</v>
      </c>
      <c r="K3" s="76">
        <f>IF(E3="","",IF(ABS(C3-D3)=0,0,IF(ABS(C3-D3)&gt;10,2.99,INDEX('ELO settings '!$B$25:$B$34,MATCH(ABS(C3-D3),'ELO settings '!$A$25:$A$34,0)))))</f>
        <v>1.51</v>
      </c>
      <c r="L3" s="73">
        <f>IFERROR(M3+N3*(O3-P3),"")</f>
        <v>1491.2339486198689</v>
      </c>
      <c r="M3" s="73">
        <f>IF(A3="GW 1",ELO_Initial,IFERROR(INDEX(Tables!$1:$1048576,MATCH('Program and Results'!$E3,Tables!$A:$A,0),MATCH('Program and Results'!$A3,Tables!$1:$1,0)-1),""))</f>
        <v>1500</v>
      </c>
      <c r="N3" s="74">
        <f t="shared" ref="N3:N34" si="2">IFERROR(ELO_K+Q3,"")</f>
        <v>21.51</v>
      </c>
      <c r="O3" s="74">
        <f>IF(D3="","",IF(D3="","",IF(D3-C3&gt;0,1,IF(D3-C3=0,0.5,0))))</f>
        <v>0</v>
      </c>
      <c r="P3" s="75">
        <f>IFERROR(1-J3,"")</f>
        <v>0.40753376941566821</v>
      </c>
      <c r="Q3" s="76">
        <f>K3</f>
        <v>1.51</v>
      </c>
      <c r="R3" s="77" t="str">
        <f>IFERROR(IF(I3+O3&lt;&gt;1,"check","ok"),"")</f>
        <v>ok</v>
      </c>
      <c r="S3" s="87" t="str">
        <f>IF(D3="","",IF(I3=1,"HOME",IF(I3=0.5,"DRAW","AWAY")))</f>
        <v>HOME</v>
      </c>
      <c r="T3" s="74">
        <f>IFERROR(IF(G3="","",ROUND(G3-M3,0)),"")</f>
        <v>0</v>
      </c>
      <c r="U3" s="74" t="str">
        <f ca="1">IF(OR($A3="GW 1",$A3="GW 2",$A3="GW 3",$A3="GW 4",$A3="GW 5",$A3="GW 6"),"N/A",IFERROR(ROUND((OFFSET(Tables!$A$1,MATCH('Program and Results'!$B3,Tables!$A$1:$A$33,0)-1,MATCH('Program and Results'!$A3,Tables!$1:$1,0)-2,1,1)-OFFSET(Tables!$A$1,MATCH('Program and Results'!$B3,Tables!$A$1:$A$33,0)-1,MATCH('Program and Results'!$A3,Tables!$1:$1,0)-7,1,1))-(OFFSET(Tables!$A$1,MATCH('Program and Results'!$E3,Tables!$A$1:$A$33,0)-1,MATCH('Program and Results'!$A3,Tables!$1:$1,0)-2,1,1)-OFFSET(Tables!$A$1,MATCH('Program and Results'!$E3,Tables!$A$1:$A$33,0)-1,MATCH('Program and Results'!$A3,Tables!$1:$1,0)-7,1,1)),0),""))</f>
        <v>N/A</v>
      </c>
      <c r="V3" s="88">
        <f t="shared" ref="V3:V11" si="3">IF(D3="","",J3-P3)</f>
        <v>0.18493246116866358</v>
      </c>
      <c r="W3" s="88" t="str">
        <f>IF(OR($A3="GW 1",$A3="GW 2",$A3="GW 3",$A3="GW 4",$A3="GW 5",$A3="GW 6"),"N/A",IF(T3="","",IF(AND(T3&gt;='Prediction Systems settings'!$B$3,'Program and Results'!T3&lt;='Prediction Systems settings'!$C$3),"DRAW",IF(T3&gt;0,"HOME","AWAY"))))</f>
        <v>N/A</v>
      </c>
      <c r="X3" s="89" t="str">
        <f t="shared" ref="X3:X66" si="4">IF(OR($A3="GW 1",$A3="GW 2",$A3="GW 3",$A3="GW 4",$A3="GW 5",$A3="GW 6"),"N/A",IF(D3="","",IF(W3=S3,"Succeeded","Failed")))</f>
        <v>N/A</v>
      </c>
      <c r="Y3" s="74" t="str">
        <f>IF(OR($A3="GW 1",$A3="GW 2",$A3="GW 3",$A3="GW 4",$A3="GW 5",$A3="GW 6"),"N/A",IF(U3="","",IF(AND(U3&gt;='Prediction Systems settings'!$B$4,'Program and Results'!U3&lt;='Prediction Systems settings'!$C$4),"DRAW",IF(U3&gt;0,"HOME","AWAY"))))</f>
        <v>N/A</v>
      </c>
      <c r="Z3" s="74" t="str">
        <f t="shared" ref="Z3:Z66" si="5">IF(OR($A3="GW 1",$A3="GW 2",$A3="GW 3",$A3="GW 4",$A3="GW 5",$A3="GW 6"),"N/A",IF(D3="","",IF(Y3=S3,"Succeeded","Failed")))</f>
        <v>N/A</v>
      </c>
      <c r="AA3" s="85" t="str">
        <f ca="1">IF(OR($A3="GW 1",$A3="GW 2",$A3="GW 3",$A3="GW 4",$A3="GW 5",$A3="GW 6"),"N/A",IF(G3="","",SUM(OFFSET(Tables!$A$103,MATCH('Program and Results'!$B3,Tables!$A$103:$A$135,0)-1,MATCH('Program and Results'!$A3,Tables!$1:$1,0)-2,1,-6))))</f>
        <v>N/A</v>
      </c>
      <c r="AB3" s="86" t="str">
        <f ca="1">IF(OR($A3="GW 1",$A3="GW 2",$A3="GW 3",$A3="GW 4",$A3="GW 5",$A3="GW 6"),"N/A",IF(M3="","",SUM(OFFSET(Tables!$A$103,MATCH('Program and Results'!$E3,Tables!$A$103:$A$135,0)-1,MATCH('Program and Results'!$A3,Tables!$1:$1,0)-2,1,-6))))</f>
        <v>N/A</v>
      </c>
      <c r="AC3" s="86" t="str">
        <f t="shared" ref="AC3:AC66" si="6">IF(OR($A3="GW 1",$A3="GW 2",$A3="GW 3",$A3="GW 4",$A3="GW 5",$A3="GW 6"),"N/A",IFERROR(IF(G3="","",AA3-AB3),""))</f>
        <v>N/A</v>
      </c>
      <c r="AD3" s="86" t="str">
        <f>IF(OR($A3="GW 1",$A3="GW 2",$A3="GW 3",$A3="GW 4",$A3="GW 5",$A3="GW 6"),"N/A",IF(AC3="","",IF(AC3&gt;'Prediction Systems settings'!$B$5,"HOME",IF(AC3&lt;-'Prediction Systems settings'!$B$5,"AWAY","DRAW"))))</f>
        <v>N/A</v>
      </c>
      <c r="AE3" s="86" t="str">
        <f t="shared" ref="AE3:AE66" si="7">IF(OR($A3="GW 1",$A3="GW 2",$A3="GW 3",$A3="GW 4",$A3="GW 5",$A3="GW 6"),"N/A",IF(C3="","",IF(AD3=S3,"Succeeded","Failed")))</f>
        <v>N/A</v>
      </c>
      <c r="AF3" s="22"/>
      <c r="AK3">
        <v>65</v>
      </c>
      <c r="AL3" t="s">
        <v>231</v>
      </c>
    </row>
    <row r="4" spans="1:38">
      <c r="A4" t="s">
        <v>0</v>
      </c>
      <c r="B4" t="s">
        <v>208</v>
      </c>
      <c r="C4">
        <v>0</v>
      </c>
      <c r="D4">
        <v>4</v>
      </c>
      <c r="E4" t="s">
        <v>198</v>
      </c>
      <c r="F4" s="73">
        <f t="shared" ref="F4:F11" si="8">IFERROR(IF(G4+H4*(I4-J4)=0,"",G4+H4*(I4-J4)),"")</f>
        <v>1488.9449999999999</v>
      </c>
      <c r="G4" s="73">
        <f>IF(A4="GW 1",ELO_Initial,IFERROR(INDEX(Tables!$1:$1048576,MATCH('Program and Results'!$B4,Tables!$A:$A,0),MATCH('Program and Results'!$A4,Tables!$1:$1,0)-1),""))</f>
        <v>1500</v>
      </c>
      <c r="H4" s="74">
        <f t="shared" si="0"/>
        <v>22.11</v>
      </c>
      <c r="I4" s="74">
        <f t="shared" ref="I4:I12" si="9">IF(D4="","",IF(C4="","",IF(C4-D4&gt;0,1,IF(C4-D4=0,0.5,0))))</f>
        <v>0</v>
      </c>
      <c r="J4" s="75">
        <f t="shared" si="1"/>
        <v>0.5</v>
      </c>
      <c r="K4" s="76">
        <f>IF(E4="","",IF(ABS(C4-D4)=0,0,IF(ABS(C4-D4)&gt;10,2.99,INDEX('ELO settings '!$B$25:$B$34,MATCH(ABS(C4-D4),'ELO settings '!$A$25:$A$34,0)))))</f>
        <v>2.11</v>
      </c>
      <c r="L4" s="73">
        <f t="shared" ref="L4:L9" si="10">IFERROR(M4+N4*(O4-P4),"")</f>
        <v>1511.0550000000001</v>
      </c>
      <c r="M4" s="73">
        <f>IF(A4="GW 1",ELO_Initial,IFERROR(INDEX(Tables!$1:$1048576,MATCH('Program and Results'!$E4,Tables!$A:$A,0),MATCH('Program and Results'!$A4,Tables!$1:$1,0)-1),""))</f>
        <v>1500</v>
      </c>
      <c r="N4" s="74">
        <f t="shared" si="2"/>
        <v>22.11</v>
      </c>
      <c r="O4" s="74">
        <f t="shared" ref="O4:O36" si="11">IF(D4="","",IF(D4="","",IF(D4-C4&gt;0,1,IF(D4-C4=0,0.5,0))))</f>
        <v>1</v>
      </c>
      <c r="P4" s="75">
        <f t="shared" ref="P4:P11" si="12">IFERROR(1-J4,"")</f>
        <v>0.5</v>
      </c>
      <c r="Q4" s="76">
        <f t="shared" ref="Q4:Q36" si="13">K4</f>
        <v>2.11</v>
      </c>
      <c r="R4" s="77" t="str">
        <f t="shared" ref="R4:R36" si="14">IFERROR(IF(I4+O4&lt;&gt;1,"check","ok"),"")</f>
        <v>ok</v>
      </c>
      <c r="S4" s="87" t="str">
        <f t="shared" ref="S4:S67" si="15">IF(D4="","",IF(I4=1,"HOME",IF(I4=0.5,"DRAW","AWAY")))</f>
        <v>AWAY</v>
      </c>
      <c r="T4" s="74">
        <f t="shared" ref="T4:T67" si="16">IFERROR(IF(G4="","",ROUND(G4-M4,0)),"")</f>
        <v>0</v>
      </c>
      <c r="U4" s="74" t="str">
        <f ca="1">IF(OR($A4="GW 1",$A4="GW 2",$A4="GW 3",$A4="GW 4",$A4="GW 5",$A4="GW 6"),"N/A",IFERROR(ROUND((OFFSET(Tables!$A$1,MATCH('Program and Results'!$B4,Tables!$A$1:$A$33,0)-1,MATCH('Program and Results'!$A4,Tables!$1:$1,0)-2,1,1)-OFFSET(Tables!$A$1,MATCH('Program and Results'!$B4,Tables!$A$1:$A$33,0)-1,MATCH('Program and Results'!$A4,Tables!$1:$1,0)-7,1,1))-(OFFSET(Tables!$A$1,MATCH('Program and Results'!$E4,Tables!$A$1:$A$33,0)-1,MATCH('Program and Results'!$A4,Tables!$1:$1,0)-2,1,1)-OFFSET(Tables!$A$1,MATCH('Program and Results'!$E4,Tables!$A$1:$A$33,0)-1,MATCH('Program and Results'!$A4,Tables!$1:$1,0)-7,1,1)),0),""))</f>
        <v>N/A</v>
      </c>
      <c r="V4" s="88">
        <f t="shared" si="3"/>
        <v>0</v>
      </c>
      <c r="W4" s="88" t="str">
        <f>IF(OR($A4="GW 1",$A4="GW 2",$A4="GW 3",$A4="GW 4",$A4="GW 5",$A4="GW 6"),"N/A",IF(T4="","",IF(AND(T4&gt;='Prediction Systems settings'!$B$3,'Program and Results'!T4&lt;='Prediction Systems settings'!$C$3),"DRAW",IF(T4&gt;0,"HOME","AWAY"))))</f>
        <v>N/A</v>
      </c>
      <c r="X4" s="89" t="str">
        <f t="shared" si="4"/>
        <v>N/A</v>
      </c>
      <c r="Y4" s="74" t="str">
        <f>IF(OR($A4="GW 1",$A4="GW 2",$A4="GW 3",$A4="GW 4",$A4="GW 5",$A4="GW 6"),"N/A",IF(U4="","",IF(AND(U4&gt;='Prediction Systems settings'!$B$4,'Program and Results'!U4&lt;='Prediction Systems settings'!$C$4),"DRAW",IF(U4&gt;0,"HOME","AWAY"))))</f>
        <v>N/A</v>
      </c>
      <c r="Z4" s="74" t="str">
        <f t="shared" si="5"/>
        <v>N/A</v>
      </c>
      <c r="AA4" s="85" t="str">
        <f ca="1">IF(OR($A4="GW 1",$A4="GW 2",$A4="GW 3",$A4="GW 4",$A4="GW 5",$A4="GW 6"),"N/A",IF(G4="","",SUM(OFFSET(Tables!$A$103,MATCH('Program and Results'!$B4,Tables!$A$103:$A$135,0)-1,MATCH('Program and Results'!$A4,Tables!$1:$1,0)-2,1,-6))))</f>
        <v>N/A</v>
      </c>
      <c r="AB4" s="86" t="str">
        <f ca="1">IF(OR($A4="GW 1",$A4="GW 2",$A4="GW 3",$A4="GW 4",$A4="GW 5",$A4="GW 6"),"N/A",IF(M4="","",SUM(OFFSET(Tables!$A$103,MATCH('Program and Results'!$E4,Tables!$A$103:$A$135,0)-1,MATCH('Program and Results'!$A4,Tables!$1:$1,0)-2,1,-6))))</f>
        <v>N/A</v>
      </c>
      <c r="AC4" s="86" t="str">
        <f t="shared" si="6"/>
        <v>N/A</v>
      </c>
      <c r="AD4" s="86" t="str">
        <f>IF(OR($A4="GW 1",$A4="GW 2",$A4="GW 3",$A4="GW 4",$A4="GW 5",$A4="GW 6"),"N/A",IF(AC4="","",IF(AC4&gt;'Prediction Systems settings'!$B$5,"HOME",IF(AC4&lt;-'Prediction Systems settings'!$B$5,"AWAY","DRAW"))))</f>
        <v>N/A</v>
      </c>
      <c r="AE4" s="86" t="str">
        <f t="shared" si="7"/>
        <v>N/A</v>
      </c>
      <c r="AF4" s="22"/>
      <c r="AK4">
        <v>0</v>
      </c>
      <c r="AL4" t="s">
        <v>231</v>
      </c>
    </row>
    <row r="5" spans="1:38">
      <c r="A5" t="s">
        <v>0</v>
      </c>
      <c r="B5" t="s">
        <v>232</v>
      </c>
      <c r="C5">
        <v>0</v>
      </c>
      <c r="D5">
        <v>1</v>
      </c>
      <c r="E5" t="s">
        <v>206</v>
      </c>
      <c r="F5" s="73">
        <f t="shared" si="8"/>
        <v>1489.5</v>
      </c>
      <c r="G5" s="73">
        <f>IF(A5="GW 1",ELO_Initial,IFERROR(INDEX(Tables!$1:$1048576,MATCH('Program and Results'!$B5,Tables!$A:$A,0),MATCH('Program and Results'!$A5,Tables!$1:$1,0)-1),""))</f>
        <v>1500</v>
      </c>
      <c r="H5" s="74">
        <f t="shared" si="0"/>
        <v>21</v>
      </c>
      <c r="I5" s="74">
        <f t="shared" si="9"/>
        <v>0</v>
      </c>
      <c r="J5" s="75">
        <f t="shared" si="1"/>
        <v>0.5</v>
      </c>
      <c r="K5" s="76">
        <f>IF(E5="","",IF(ABS(C5-D5)=0,0,IF(ABS(C5-D5)&gt;10,2.99,INDEX('ELO settings '!$B$25:$B$34,MATCH(ABS(C5-D5),'ELO settings '!$A$25:$A$34,0)))))</f>
        <v>1</v>
      </c>
      <c r="L5" s="73">
        <f t="shared" si="10"/>
        <v>1510.5</v>
      </c>
      <c r="M5" s="73">
        <f>IF(A5="GW 1",ELO_Initial,IFERROR(INDEX(Tables!$1:$1048576,MATCH('Program and Results'!$E5,Tables!$A:$A,0),MATCH('Program and Results'!$A5,Tables!$1:$1,0)-1),""))</f>
        <v>1500</v>
      </c>
      <c r="N5" s="74">
        <f t="shared" si="2"/>
        <v>21</v>
      </c>
      <c r="O5" s="74">
        <f t="shared" si="11"/>
        <v>1</v>
      </c>
      <c r="P5" s="75">
        <f t="shared" si="12"/>
        <v>0.5</v>
      </c>
      <c r="Q5" s="76">
        <f t="shared" si="13"/>
        <v>1</v>
      </c>
      <c r="R5" s="77" t="str">
        <f t="shared" si="14"/>
        <v>ok</v>
      </c>
      <c r="S5" s="87" t="str">
        <f t="shared" si="15"/>
        <v>AWAY</v>
      </c>
      <c r="T5" s="74">
        <f t="shared" si="16"/>
        <v>0</v>
      </c>
      <c r="U5" s="74" t="str">
        <f ca="1">IF(OR($A5="GW 1",$A5="GW 2",$A5="GW 3",$A5="GW 4",$A5="GW 5",$A5="GW 6"),"N/A",IFERROR(ROUND((OFFSET(Tables!$A$1,MATCH('Program and Results'!$B5,Tables!$A$1:$A$33,0)-1,MATCH('Program and Results'!$A5,Tables!$1:$1,0)-2,1,1)-OFFSET(Tables!$A$1,MATCH('Program and Results'!$B5,Tables!$A$1:$A$33,0)-1,MATCH('Program and Results'!$A5,Tables!$1:$1,0)-7,1,1))-(OFFSET(Tables!$A$1,MATCH('Program and Results'!$E5,Tables!$A$1:$A$33,0)-1,MATCH('Program and Results'!$A5,Tables!$1:$1,0)-2,1,1)-OFFSET(Tables!$A$1,MATCH('Program and Results'!$E5,Tables!$A$1:$A$33,0)-1,MATCH('Program and Results'!$A5,Tables!$1:$1,0)-7,1,1)),0),""))</f>
        <v>N/A</v>
      </c>
      <c r="V5" s="88">
        <f t="shared" si="3"/>
        <v>0</v>
      </c>
      <c r="W5" s="88" t="str">
        <f>IF(OR($A5="GW 1",$A5="GW 2",$A5="GW 3",$A5="GW 4",$A5="GW 5",$A5="GW 6"),"N/A",IF(T5="","",IF(AND(T5&gt;='Prediction Systems settings'!$B$3,'Program and Results'!T5&lt;='Prediction Systems settings'!$C$3),"DRAW",IF(T5&gt;0,"HOME","AWAY"))))</f>
        <v>N/A</v>
      </c>
      <c r="X5" s="89" t="str">
        <f t="shared" si="4"/>
        <v>N/A</v>
      </c>
      <c r="Y5" s="74" t="str">
        <f>IF(OR($A5="GW 1",$A5="GW 2",$A5="GW 3",$A5="GW 4",$A5="GW 5",$A5="GW 6"),"N/A",IF(U5="","",IF(AND(U5&gt;='Prediction Systems settings'!$B$4,'Program and Results'!U5&lt;='Prediction Systems settings'!$C$4),"DRAW",IF(U5&gt;0,"HOME","AWAY"))))</f>
        <v>N/A</v>
      </c>
      <c r="Z5" s="74" t="str">
        <f t="shared" si="5"/>
        <v>N/A</v>
      </c>
      <c r="AA5" s="85" t="str">
        <f ca="1">IF(OR($A5="GW 1",$A5="GW 2",$A5="GW 3",$A5="GW 4",$A5="GW 5",$A5="GW 6"),"N/A",IF(G5="","",SUM(OFFSET(Tables!$A$103,MATCH('Program and Results'!$B5,Tables!$A$103:$A$135,0)-1,MATCH('Program and Results'!$A5,Tables!$1:$1,0)-2,1,-6))))</f>
        <v>N/A</v>
      </c>
      <c r="AB5" s="86" t="str">
        <f ca="1">IF(OR($A5="GW 1",$A5="GW 2",$A5="GW 3",$A5="GW 4",$A5="GW 5",$A5="GW 6"),"N/A",IF(M5="","",SUM(OFFSET(Tables!$A$103,MATCH('Program and Results'!$E5,Tables!$A$103:$A$135,0)-1,MATCH('Program and Results'!$A5,Tables!$1:$1,0)-2,1,-6))))</f>
        <v>N/A</v>
      </c>
      <c r="AC5" s="86" t="str">
        <f t="shared" si="6"/>
        <v>N/A</v>
      </c>
      <c r="AD5" s="86" t="str">
        <f>IF(OR($A5="GW 1",$A5="GW 2",$A5="GW 3",$A5="GW 4",$A5="GW 5",$A5="GW 6"),"N/A",IF(AC5="","",IF(AC5&gt;'Prediction Systems settings'!$B$5,"HOME",IF(AC5&lt;-'Prediction Systems settings'!$B$5,"AWAY","DRAW"))))</f>
        <v>N/A</v>
      </c>
      <c r="AE5" s="86" t="str">
        <f t="shared" si="7"/>
        <v>N/A</v>
      </c>
      <c r="AF5" s="22"/>
      <c r="AK5">
        <v>0</v>
      </c>
      <c r="AL5" t="s">
        <v>231</v>
      </c>
    </row>
    <row r="6" spans="1:38">
      <c r="A6" t="s">
        <v>0</v>
      </c>
      <c r="B6" t="s">
        <v>203</v>
      </c>
      <c r="C6">
        <v>2</v>
      </c>
      <c r="D6">
        <v>0</v>
      </c>
      <c r="E6" t="s">
        <v>197</v>
      </c>
      <c r="F6" s="73">
        <f t="shared" si="8"/>
        <v>1508.7660513801311</v>
      </c>
      <c r="G6" s="73">
        <f>IF(A6="GW 1",ELO_Initial,IFERROR(INDEX(Tables!$1:$1048576,MATCH('Program and Results'!$B6,Tables!$A:$A,0),MATCH('Program and Results'!$A6,Tables!$1:$1,0)-1),""))</f>
        <v>1500</v>
      </c>
      <c r="H6" s="74">
        <f t="shared" si="0"/>
        <v>21.51</v>
      </c>
      <c r="I6" s="74">
        <f t="shared" si="9"/>
        <v>1</v>
      </c>
      <c r="J6" s="75">
        <f t="shared" si="1"/>
        <v>0.59246623058433179</v>
      </c>
      <c r="K6" s="76">
        <f>IF(E6="","",IF(ABS(C6-D6)=0,0,IF(ABS(C6-D6)&gt;10,2.99,INDEX('ELO settings '!$B$25:$B$34,MATCH(ABS(C6-D6),'ELO settings '!$A$25:$A$34,0)))))</f>
        <v>1.51</v>
      </c>
      <c r="L6" s="73">
        <f t="shared" si="10"/>
        <v>1491.2339486198689</v>
      </c>
      <c r="M6" s="73">
        <f>IF(A6="GW 1",ELO_Initial,IFERROR(INDEX(Tables!$1:$1048576,MATCH('Program and Results'!$E6,Tables!$A:$A,0),MATCH('Program and Results'!$A6,Tables!$1:$1,0)-1),""))</f>
        <v>1500</v>
      </c>
      <c r="N6" s="74">
        <f t="shared" si="2"/>
        <v>21.51</v>
      </c>
      <c r="O6" s="74">
        <f t="shared" si="11"/>
        <v>0</v>
      </c>
      <c r="P6" s="75">
        <f t="shared" si="12"/>
        <v>0.40753376941566821</v>
      </c>
      <c r="Q6" s="76">
        <f t="shared" si="13"/>
        <v>1.51</v>
      </c>
      <c r="R6" s="77" t="str">
        <f t="shared" si="14"/>
        <v>ok</v>
      </c>
      <c r="S6" s="87" t="str">
        <f t="shared" si="15"/>
        <v>HOME</v>
      </c>
      <c r="T6" s="74">
        <f t="shared" si="16"/>
        <v>0</v>
      </c>
      <c r="U6" s="74" t="str">
        <f ca="1">IF(OR($A6="GW 1",$A6="GW 2",$A6="GW 3",$A6="GW 4",$A6="GW 5",$A6="GW 6"),"N/A",IFERROR(ROUND((OFFSET(Tables!$A$1,MATCH('Program and Results'!$B6,Tables!$A$1:$A$33,0)-1,MATCH('Program and Results'!$A6,Tables!$1:$1,0)-2,1,1)-OFFSET(Tables!$A$1,MATCH('Program and Results'!$B6,Tables!$A$1:$A$33,0)-1,MATCH('Program and Results'!$A6,Tables!$1:$1,0)-7,1,1))-(OFFSET(Tables!$A$1,MATCH('Program and Results'!$E6,Tables!$A$1:$A$33,0)-1,MATCH('Program and Results'!$A6,Tables!$1:$1,0)-2,1,1)-OFFSET(Tables!$A$1,MATCH('Program and Results'!$E6,Tables!$A$1:$A$33,0)-1,MATCH('Program and Results'!$A6,Tables!$1:$1,0)-7,1,1)),0),""))</f>
        <v>N/A</v>
      </c>
      <c r="V6" s="88">
        <f t="shared" si="3"/>
        <v>0.18493246116866358</v>
      </c>
      <c r="W6" s="88" t="str">
        <f>IF(OR($A6="GW 1",$A6="GW 2",$A6="GW 3",$A6="GW 4",$A6="GW 5",$A6="GW 6"),"N/A",IF(T6="","",IF(AND(T6&gt;='Prediction Systems settings'!$B$3,'Program and Results'!T6&lt;='Prediction Systems settings'!$C$3),"DRAW",IF(T6&gt;0,"HOME","AWAY"))))</f>
        <v>N/A</v>
      </c>
      <c r="X6" s="89" t="str">
        <f t="shared" si="4"/>
        <v>N/A</v>
      </c>
      <c r="Y6" s="74" t="str">
        <f>IF(OR($A6="GW 1",$A6="GW 2",$A6="GW 3",$A6="GW 4",$A6="GW 5",$A6="GW 6"),"N/A",IF(U6="","",IF(AND(U6&gt;='Prediction Systems settings'!$B$4,'Program and Results'!U6&lt;='Prediction Systems settings'!$C$4),"DRAW",IF(U6&gt;0,"HOME","AWAY"))))</f>
        <v>N/A</v>
      </c>
      <c r="Z6" s="74" t="str">
        <f t="shared" si="5"/>
        <v>N/A</v>
      </c>
      <c r="AA6" s="85" t="str">
        <f ca="1">IF(OR($A6="GW 1",$A6="GW 2",$A6="GW 3",$A6="GW 4",$A6="GW 5",$A6="GW 6"),"N/A",IF(G6="","",SUM(OFFSET(Tables!$A$103,MATCH('Program and Results'!$B6,Tables!$A$103:$A$135,0)-1,MATCH('Program and Results'!$A6,Tables!$1:$1,0)-2,1,-6))))</f>
        <v>N/A</v>
      </c>
      <c r="AB6" s="86" t="str">
        <f ca="1">IF(OR($A6="GW 1",$A6="GW 2",$A6="GW 3",$A6="GW 4",$A6="GW 5",$A6="GW 6"),"N/A",IF(M6="","",SUM(OFFSET(Tables!$A$103,MATCH('Program and Results'!$E6,Tables!$A$103:$A$135,0)-1,MATCH('Program and Results'!$A6,Tables!$1:$1,0)-2,1,-6))))</f>
        <v>N/A</v>
      </c>
      <c r="AC6" s="86" t="str">
        <f t="shared" si="6"/>
        <v>N/A</v>
      </c>
      <c r="AD6" s="86" t="str">
        <f>IF(OR($A6="GW 1",$A6="GW 2",$A6="GW 3",$A6="GW 4",$A6="GW 5",$A6="GW 6"),"N/A",IF(AC6="","",IF(AC6&gt;'Prediction Systems settings'!$B$5,"HOME",IF(AC6&lt;-'Prediction Systems settings'!$B$5,"AWAY","DRAW"))))</f>
        <v>N/A</v>
      </c>
      <c r="AE6" s="86" t="str">
        <f t="shared" si="7"/>
        <v>N/A</v>
      </c>
      <c r="AF6" s="22"/>
      <c r="AK6">
        <v>65</v>
      </c>
      <c r="AL6" t="s">
        <v>231</v>
      </c>
    </row>
    <row r="7" spans="1:38">
      <c r="A7" t="s">
        <v>0</v>
      </c>
      <c r="B7" t="s">
        <v>205</v>
      </c>
      <c r="C7">
        <v>6</v>
      </c>
      <c r="D7">
        <v>1</v>
      </c>
      <c r="E7" t="s">
        <v>200</v>
      </c>
      <c r="F7" s="73">
        <f t="shared" si="8"/>
        <v>1509.0961537333578</v>
      </c>
      <c r="G7" s="73">
        <f>IF(A7="GW 1",ELO_Initial,IFERROR(INDEX(Tables!$1:$1048576,MATCH('Program and Results'!$B7,Tables!$A:$A,0),MATCH('Program and Results'!$A7,Tables!$1:$1,0)-1),""))</f>
        <v>1500</v>
      </c>
      <c r="H7" s="74">
        <f t="shared" si="0"/>
        <v>22.32</v>
      </c>
      <c r="I7" s="74">
        <f t="shared" si="9"/>
        <v>1</v>
      </c>
      <c r="J7" s="75">
        <f t="shared" si="1"/>
        <v>0.59246623058433179</v>
      </c>
      <c r="K7" s="76">
        <f>IF(E7="","",IF(ABS(C7-D7)=0,0,IF(ABS(C7-D7)&gt;10,2.99,INDEX('ELO settings '!$B$25:$B$34,MATCH(ABS(C7-D7),'ELO settings '!$A$25:$A$34,0)))))</f>
        <v>2.3199999999999998</v>
      </c>
      <c r="L7" s="73">
        <f t="shared" si="10"/>
        <v>1490.9038462666422</v>
      </c>
      <c r="M7" s="73">
        <f>IF(A7="GW 1",ELO_Initial,IFERROR(INDEX(Tables!$1:$1048576,MATCH('Program and Results'!$E7,Tables!$A:$A,0),MATCH('Program and Results'!$A7,Tables!$1:$1,0)-1),""))</f>
        <v>1500</v>
      </c>
      <c r="N7" s="74">
        <f t="shared" si="2"/>
        <v>22.32</v>
      </c>
      <c r="O7" s="74">
        <f t="shared" si="11"/>
        <v>0</v>
      </c>
      <c r="P7" s="75">
        <f t="shared" si="12"/>
        <v>0.40753376941566821</v>
      </c>
      <c r="Q7" s="76">
        <f t="shared" si="13"/>
        <v>2.3199999999999998</v>
      </c>
      <c r="R7" s="77" t="str">
        <f t="shared" si="14"/>
        <v>ok</v>
      </c>
      <c r="S7" s="87" t="str">
        <f t="shared" si="15"/>
        <v>HOME</v>
      </c>
      <c r="T7" s="74">
        <f t="shared" si="16"/>
        <v>0</v>
      </c>
      <c r="U7" s="74" t="str">
        <f ca="1">IF(OR($A7="GW 1",$A7="GW 2",$A7="GW 3",$A7="GW 4",$A7="GW 5",$A7="GW 6"),"N/A",IFERROR(ROUND((OFFSET(Tables!$A$1,MATCH('Program and Results'!$B7,Tables!$A$1:$A$33,0)-1,MATCH('Program and Results'!$A7,Tables!$1:$1,0)-2,1,1)-OFFSET(Tables!$A$1,MATCH('Program and Results'!$B7,Tables!$A$1:$A$33,0)-1,MATCH('Program and Results'!$A7,Tables!$1:$1,0)-7,1,1))-(OFFSET(Tables!$A$1,MATCH('Program and Results'!$E7,Tables!$A$1:$A$33,0)-1,MATCH('Program and Results'!$A7,Tables!$1:$1,0)-2,1,1)-OFFSET(Tables!$A$1,MATCH('Program and Results'!$E7,Tables!$A$1:$A$33,0)-1,MATCH('Program and Results'!$A7,Tables!$1:$1,0)-7,1,1)),0),""))</f>
        <v>N/A</v>
      </c>
      <c r="V7" s="88">
        <f t="shared" si="3"/>
        <v>0.18493246116866358</v>
      </c>
      <c r="W7" s="88" t="str">
        <f>IF(OR($A7="GW 1",$A7="GW 2",$A7="GW 3",$A7="GW 4",$A7="GW 5",$A7="GW 6"),"N/A",IF(T7="","",IF(AND(T7&gt;='Prediction Systems settings'!$B$3,'Program and Results'!T7&lt;='Prediction Systems settings'!$C$3),"DRAW",IF(T7&gt;0,"HOME","AWAY"))))</f>
        <v>N/A</v>
      </c>
      <c r="X7" s="89" t="str">
        <f t="shared" si="4"/>
        <v>N/A</v>
      </c>
      <c r="Y7" s="74" t="str">
        <f>IF(OR($A7="GW 1",$A7="GW 2",$A7="GW 3",$A7="GW 4",$A7="GW 5",$A7="GW 6"),"N/A",IF(U7="","",IF(AND(U7&gt;='Prediction Systems settings'!$B$4,'Program and Results'!U7&lt;='Prediction Systems settings'!$C$4),"DRAW",IF(U7&gt;0,"HOME","AWAY"))))</f>
        <v>N/A</v>
      </c>
      <c r="Z7" s="74" t="str">
        <f t="shared" si="5"/>
        <v>N/A</v>
      </c>
      <c r="AA7" s="85" t="str">
        <f ca="1">IF(OR($A7="GW 1",$A7="GW 2",$A7="GW 3",$A7="GW 4",$A7="GW 5",$A7="GW 6"),"N/A",IF(G7="","",SUM(OFFSET(Tables!$A$103,MATCH('Program and Results'!$B7,Tables!$A$103:$A$135,0)-1,MATCH('Program and Results'!$A7,Tables!$1:$1,0)-2,1,-6))))</f>
        <v>N/A</v>
      </c>
      <c r="AB7" s="86" t="str">
        <f ca="1">IF(OR($A7="GW 1",$A7="GW 2",$A7="GW 3",$A7="GW 4",$A7="GW 5",$A7="GW 6"),"N/A",IF(M7="","",SUM(OFFSET(Tables!$A$103,MATCH('Program and Results'!$E7,Tables!$A$103:$A$135,0)-1,MATCH('Program and Results'!$A7,Tables!$1:$1,0)-2,1,-6))))</f>
        <v>N/A</v>
      </c>
      <c r="AC7" s="86" t="str">
        <f t="shared" si="6"/>
        <v>N/A</v>
      </c>
      <c r="AD7" s="86" t="str">
        <f>IF(OR($A7="GW 1",$A7="GW 2",$A7="GW 3",$A7="GW 4",$A7="GW 5",$A7="GW 6"),"N/A",IF(AC7="","",IF(AC7&gt;'Prediction Systems settings'!$B$5,"HOME",IF(AC7&lt;-'Prediction Systems settings'!$B$5,"AWAY","DRAW"))))</f>
        <v>N/A</v>
      </c>
      <c r="AE7" s="86" t="str">
        <f t="shared" si="7"/>
        <v>N/A</v>
      </c>
      <c r="AF7" s="22"/>
      <c r="AK7">
        <v>65</v>
      </c>
      <c r="AL7" t="s">
        <v>231</v>
      </c>
    </row>
    <row r="8" spans="1:38">
      <c r="A8" t="s">
        <v>0</v>
      </c>
      <c r="B8" t="s">
        <v>207</v>
      </c>
      <c r="C8">
        <v>2</v>
      </c>
      <c r="D8">
        <v>2</v>
      </c>
      <c r="E8" t="s">
        <v>233</v>
      </c>
      <c r="F8" s="73">
        <f t="shared" si="8"/>
        <v>1499.0672936768585</v>
      </c>
      <c r="G8" s="73">
        <f>IF(A8="GW 1",ELO_Initial,IFERROR(INDEX(Tables!$1:$1048576,MATCH('Program and Results'!$B8,Tables!$A:$A,0),MATCH('Program and Results'!$A8,Tables!$1:$1,0)-1),""))</f>
        <v>1500</v>
      </c>
      <c r="H8" s="74">
        <f t="shared" si="0"/>
        <v>20</v>
      </c>
      <c r="I8" s="74">
        <f t="shared" si="9"/>
        <v>0.5</v>
      </c>
      <c r="J8" s="75">
        <f t="shared" si="1"/>
        <v>0.54663531615707339</v>
      </c>
      <c r="K8" s="76">
        <f>IF(E8="","",IF(ABS(C8-D8)=0,0,IF(ABS(C8-D8)&gt;10,2.99,INDEX('ELO settings '!$B$25:$B$34,MATCH(ABS(C8-D8),'ELO settings '!$A$25:$A$34,0)))))</f>
        <v>0</v>
      </c>
      <c r="L8" s="73">
        <f t="shared" si="10"/>
        <v>1500.9327063231415</v>
      </c>
      <c r="M8" s="73">
        <f>IF(A8="GW 1",ELO_Initial,IFERROR(INDEX(Tables!$1:$1048576,MATCH('Program and Results'!$E8,Tables!$A:$A,0),MATCH('Program and Results'!$A8,Tables!$1:$1,0)-1),""))</f>
        <v>1500</v>
      </c>
      <c r="N8" s="74">
        <f t="shared" si="2"/>
        <v>20</v>
      </c>
      <c r="O8" s="74">
        <f t="shared" si="11"/>
        <v>0.5</v>
      </c>
      <c r="P8" s="75">
        <f t="shared" si="12"/>
        <v>0.45336468384292661</v>
      </c>
      <c r="Q8" s="76">
        <f t="shared" si="13"/>
        <v>0</v>
      </c>
      <c r="R8" s="77" t="str">
        <f t="shared" si="14"/>
        <v>ok</v>
      </c>
      <c r="S8" s="87" t="str">
        <f t="shared" si="15"/>
        <v>DRAW</v>
      </c>
      <c r="T8" s="74">
        <f t="shared" si="16"/>
        <v>0</v>
      </c>
      <c r="U8" s="74" t="str">
        <f ca="1">IF(OR($A8="GW 1",$A8="GW 2",$A8="GW 3",$A8="GW 4",$A8="GW 5",$A8="GW 6"),"N/A",IFERROR(ROUND((OFFSET(Tables!$A$1,MATCH('Program and Results'!$B8,Tables!$A$1:$A$33,0)-1,MATCH('Program and Results'!$A8,Tables!$1:$1,0)-2,1,1)-OFFSET(Tables!$A$1,MATCH('Program and Results'!$B8,Tables!$A$1:$A$33,0)-1,MATCH('Program and Results'!$A8,Tables!$1:$1,0)-7,1,1))-(OFFSET(Tables!$A$1,MATCH('Program and Results'!$E8,Tables!$A$1:$A$33,0)-1,MATCH('Program and Results'!$A8,Tables!$1:$1,0)-2,1,1)-OFFSET(Tables!$A$1,MATCH('Program and Results'!$E8,Tables!$A$1:$A$33,0)-1,MATCH('Program and Results'!$A8,Tables!$1:$1,0)-7,1,1)),0),""))</f>
        <v>N/A</v>
      </c>
      <c r="V8" s="88">
        <f t="shared" si="3"/>
        <v>9.3270632314146784E-2</v>
      </c>
      <c r="W8" s="88" t="str">
        <f>IF(OR($A8="GW 1",$A8="GW 2",$A8="GW 3",$A8="GW 4",$A8="GW 5",$A8="GW 6"),"N/A",IF(T8="","",IF(AND(T8&gt;='Prediction Systems settings'!$B$3,'Program and Results'!T8&lt;='Prediction Systems settings'!$C$3),"DRAW",IF(T8&gt;0,"HOME","AWAY"))))</f>
        <v>N/A</v>
      </c>
      <c r="X8" s="89" t="str">
        <f t="shared" si="4"/>
        <v>N/A</v>
      </c>
      <c r="Y8" s="74" t="str">
        <f>IF(OR($A8="GW 1",$A8="GW 2",$A8="GW 3",$A8="GW 4",$A8="GW 5",$A8="GW 6"),"N/A",IF(U8="","",IF(AND(U8&gt;='Prediction Systems settings'!$B$4,'Program and Results'!U8&lt;='Prediction Systems settings'!$C$4),"DRAW",IF(U8&gt;0,"HOME","AWAY"))))</f>
        <v>N/A</v>
      </c>
      <c r="Z8" s="74" t="str">
        <f t="shared" si="5"/>
        <v>N/A</v>
      </c>
      <c r="AA8" s="85" t="str">
        <f ca="1">IF(OR($A8="GW 1",$A8="GW 2",$A8="GW 3",$A8="GW 4",$A8="GW 5",$A8="GW 6"),"N/A",IF(G8="","",SUM(OFFSET(Tables!$A$103,MATCH('Program and Results'!$B8,Tables!$A$103:$A$135,0)-1,MATCH('Program and Results'!$A8,Tables!$1:$1,0)-2,1,-6))))</f>
        <v>N/A</v>
      </c>
      <c r="AB8" s="86" t="str">
        <f ca="1">IF(OR($A8="GW 1",$A8="GW 2",$A8="GW 3",$A8="GW 4",$A8="GW 5",$A8="GW 6"),"N/A",IF(M8="","",SUM(OFFSET(Tables!$A$103,MATCH('Program and Results'!$E8,Tables!$A$103:$A$135,0)-1,MATCH('Program and Results'!$A8,Tables!$1:$1,0)-2,1,-6))))</f>
        <v>N/A</v>
      </c>
      <c r="AC8" s="86" t="str">
        <f t="shared" si="6"/>
        <v>N/A</v>
      </c>
      <c r="AD8" s="86" t="str">
        <f>IF(OR($A8="GW 1",$A8="GW 2",$A8="GW 3",$A8="GW 4",$A8="GW 5",$A8="GW 6"),"N/A",IF(AC8="","",IF(AC8&gt;'Prediction Systems settings'!$B$5,"HOME",IF(AC8&lt;-'Prediction Systems settings'!$B$5,"AWAY","DRAW"))))</f>
        <v>N/A</v>
      </c>
      <c r="AE8" s="86" t="str">
        <f t="shared" si="7"/>
        <v>N/A</v>
      </c>
      <c r="AF8" s="22"/>
      <c r="AK8">
        <v>32.5</v>
      </c>
      <c r="AL8" t="s">
        <v>231</v>
      </c>
    </row>
    <row r="9" spans="1:38">
      <c r="A9" t="s">
        <v>0</v>
      </c>
      <c r="B9" t="s">
        <v>199</v>
      </c>
      <c r="C9">
        <v>3</v>
      </c>
      <c r="D9">
        <v>1</v>
      </c>
      <c r="E9" t="s">
        <v>201</v>
      </c>
      <c r="F9" s="73">
        <f t="shared" si="8"/>
        <v>1508.7660513801311</v>
      </c>
      <c r="G9" s="73">
        <f>IF(A9="GW 1",ELO_Initial,IFERROR(INDEX(Tables!$1:$1048576,MATCH('Program and Results'!$B9,Tables!$A:$A,0),MATCH('Program and Results'!$A9,Tables!$1:$1,0)-1),""))</f>
        <v>1500</v>
      </c>
      <c r="H9" s="74">
        <f t="shared" si="0"/>
        <v>21.51</v>
      </c>
      <c r="I9" s="74">
        <f t="shared" si="9"/>
        <v>1</v>
      </c>
      <c r="J9" s="75">
        <f t="shared" si="1"/>
        <v>0.59246623058433179</v>
      </c>
      <c r="K9" s="76">
        <f>IF(E9="","",IF(ABS(C9-D9)=0,0,IF(ABS(C9-D9)&gt;10,2.99,INDEX('ELO settings '!$B$25:$B$34,MATCH(ABS(C9-D9),'ELO settings '!$A$25:$A$34,0)))))</f>
        <v>1.51</v>
      </c>
      <c r="L9" s="73">
        <f t="shared" si="10"/>
        <v>1491.2339486198689</v>
      </c>
      <c r="M9" s="73">
        <f>IF(A9="GW 1",ELO_Initial,IFERROR(INDEX(Tables!$1:$1048576,MATCH('Program and Results'!$E9,Tables!$A:$A,0),MATCH('Program and Results'!$A9,Tables!$1:$1,0)-1),""))</f>
        <v>1500</v>
      </c>
      <c r="N9" s="74">
        <f t="shared" si="2"/>
        <v>21.51</v>
      </c>
      <c r="O9" s="74">
        <f t="shared" si="11"/>
        <v>0</v>
      </c>
      <c r="P9" s="75">
        <f t="shared" si="12"/>
        <v>0.40753376941566821</v>
      </c>
      <c r="Q9" s="76">
        <f t="shared" si="13"/>
        <v>1.51</v>
      </c>
      <c r="R9" s="77" t="str">
        <f t="shared" si="14"/>
        <v>ok</v>
      </c>
      <c r="S9" s="87" t="str">
        <f t="shared" si="15"/>
        <v>HOME</v>
      </c>
      <c r="T9" s="74">
        <f t="shared" si="16"/>
        <v>0</v>
      </c>
      <c r="U9" s="74" t="str">
        <f ca="1">IF(OR($A9="GW 1",$A9="GW 2",$A9="GW 3",$A9="GW 4",$A9="GW 5",$A9="GW 6"),"N/A",IFERROR(ROUND((OFFSET(Tables!$A$1,MATCH('Program and Results'!$B9,Tables!$A$1:$A$33,0)-1,MATCH('Program and Results'!$A9,Tables!$1:$1,0)-2,1,1)-OFFSET(Tables!$A$1,MATCH('Program and Results'!$B9,Tables!$A$1:$A$33,0)-1,MATCH('Program and Results'!$A9,Tables!$1:$1,0)-7,1,1))-(OFFSET(Tables!$A$1,MATCH('Program and Results'!$E9,Tables!$A$1:$A$33,0)-1,MATCH('Program and Results'!$A9,Tables!$1:$1,0)-2,1,1)-OFFSET(Tables!$A$1,MATCH('Program and Results'!$E9,Tables!$A$1:$A$33,0)-1,MATCH('Program and Results'!$A9,Tables!$1:$1,0)-7,1,1)),0),""))</f>
        <v>N/A</v>
      </c>
      <c r="V9" s="88">
        <f t="shared" si="3"/>
        <v>0.18493246116866358</v>
      </c>
      <c r="W9" s="88" t="str">
        <f>IF(OR($A9="GW 1",$A9="GW 2",$A9="GW 3",$A9="GW 4",$A9="GW 5",$A9="GW 6"),"N/A",IF(T9="","",IF(AND(T9&gt;='Prediction Systems settings'!$B$3,'Program and Results'!T9&lt;='Prediction Systems settings'!$C$3),"DRAW",IF(T9&gt;0,"HOME","AWAY"))))</f>
        <v>N/A</v>
      </c>
      <c r="X9" s="89" t="str">
        <f t="shared" si="4"/>
        <v>N/A</v>
      </c>
      <c r="Y9" s="74" t="str">
        <f>IF(OR($A9="GW 1",$A9="GW 2",$A9="GW 3",$A9="GW 4",$A9="GW 5",$A9="GW 6"),"N/A",IF(U9="","",IF(AND(U9&gt;='Prediction Systems settings'!$B$4,'Program and Results'!U9&lt;='Prediction Systems settings'!$C$4),"DRAW",IF(U9&gt;0,"HOME","AWAY"))))</f>
        <v>N/A</v>
      </c>
      <c r="Z9" s="74" t="str">
        <f t="shared" si="5"/>
        <v>N/A</v>
      </c>
      <c r="AA9" s="85" t="str">
        <f ca="1">IF(OR($A9="GW 1",$A9="GW 2",$A9="GW 3",$A9="GW 4",$A9="GW 5",$A9="GW 6"),"N/A",IF(G9="","",SUM(OFFSET(Tables!$A$103,MATCH('Program and Results'!$B9,Tables!$A$103:$A$135,0)-1,MATCH('Program and Results'!$A9,Tables!$1:$1,0)-2,1,-6))))</f>
        <v>N/A</v>
      </c>
      <c r="AB9" s="86" t="str">
        <f ca="1">IF(OR($A9="GW 1",$A9="GW 2",$A9="GW 3",$A9="GW 4",$A9="GW 5",$A9="GW 6"),"N/A",IF(M9="","",SUM(OFFSET(Tables!$A$103,MATCH('Program and Results'!$E9,Tables!$A$103:$A$135,0)-1,MATCH('Program and Results'!$A9,Tables!$1:$1,0)-2,1,-6))))</f>
        <v>N/A</v>
      </c>
      <c r="AC9" s="86" t="str">
        <f t="shared" si="6"/>
        <v>N/A</v>
      </c>
      <c r="AD9" s="86" t="str">
        <f>IF(OR($A9="GW 1",$A9="GW 2",$A9="GW 3",$A9="GW 4",$A9="GW 5",$A9="GW 6"),"N/A",IF(AC9="","",IF(AC9&gt;'Prediction Systems settings'!$B$5,"HOME",IF(AC9&lt;-'Prediction Systems settings'!$B$5,"AWAY","DRAW"))))</f>
        <v>N/A</v>
      </c>
      <c r="AE9" s="86" t="str">
        <f t="shared" si="7"/>
        <v>N/A</v>
      </c>
      <c r="AF9" s="22"/>
      <c r="AK9">
        <v>65</v>
      </c>
      <c r="AL9" t="s">
        <v>231</v>
      </c>
    </row>
    <row r="10" spans="1:38">
      <c r="A10" t="s">
        <v>0</v>
      </c>
      <c r="B10" t="s">
        <v>211</v>
      </c>
      <c r="C10">
        <v>3</v>
      </c>
      <c r="D10">
        <v>2</v>
      </c>
      <c r="E10" t="s">
        <v>210</v>
      </c>
      <c r="F10" s="73">
        <f>IFERROR(IF(G10+H10*(I10-J10)=0,"",G10+H10*(I10-J10)),"")</f>
        <v>1508.5582091577289</v>
      </c>
      <c r="G10" s="73">
        <f>IF(A10="GW 1",ELO_Initial,IFERROR(INDEX(Tables!$1:$1048576,MATCH('Program and Results'!$B10,Tables!$A:$A,0),MATCH('Program and Results'!$A10,Tables!$1:$1,0)-1),""))</f>
        <v>1500</v>
      </c>
      <c r="H10" s="74">
        <f t="shared" si="0"/>
        <v>21</v>
      </c>
      <c r="I10" s="74">
        <f t="shared" si="9"/>
        <v>1</v>
      </c>
      <c r="J10" s="75">
        <f t="shared" si="1"/>
        <v>0.59246623058433179</v>
      </c>
      <c r="K10" s="76">
        <f>IF(E10="","",IF(ABS(C10-D10)=0,0,IF(ABS(C10-D10)&gt;10,2.99,INDEX('ELO settings '!$B$25:$B$34,MATCH(ABS(C10-D10),'ELO settings '!$A$25:$A$34,0)))))</f>
        <v>1</v>
      </c>
      <c r="L10" s="73">
        <f t="shared" ref="L10:L73" si="17">IFERROR(M10+N10*(O10-P10),"")</f>
        <v>1491.4417908422711</v>
      </c>
      <c r="M10" s="73">
        <f>IF(A10="GW 1",ELO_Initial,IFERROR(INDEX(Tables!$1:$1048576,MATCH('Program and Results'!$E10,Tables!$A:$A,0),MATCH('Program and Results'!$A10,Tables!$1:$1,0)-1),""))</f>
        <v>1500</v>
      </c>
      <c r="N10" s="74">
        <f t="shared" si="2"/>
        <v>21</v>
      </c>
      <c r="O10" s="74">
        <f t="shared" si="11"/>
        <v>0</v>
      </c>
      <c r="P10" s="75">
        <f>IFERROR(1-J10,"")</f>
        <v>0.40753376941566821</v>
      </c>
      <c r="Q10" s="76">
        <f t="shared" si="13"/>
        <v>1</v>
      </c>
      <c r="R10" s="77" t="str">
        <f t="shared" si="14"/>
        <v>ok</v>
      </c>
      <c r="S10" s="87" t="str">
        <f t="shared" si="15"/>
        <v>HOME</v>
      </c>
      <c r="T10" s="74">
        <f t="shared" si="16"/>
        <v>0</v>
      </c>
      <c r="U10" s="74" t="str">
        <f ca="1">IF(OR($A10="GW 1",$A10="GW 2",$A10="GW 3",$A10="GW 4",$A10="GW 5",$A10="GW 6"),"N/A",IFERROR(ROUND((OFFSET(Tables!$A$1,MATCH('Program and Results'!$B10,Tables!$A$1:$A$33,0)-1,MATCH('Program and Results'!$A10,Tables!$1:$1,0)-2,1,1)-OFFSET(Tables!$A$1,MATCH('Program and Results'!$B10,Tables!$A$1:$A$33,0)-1,MATCH('Program and Results'!$A10,Tables!$1:$1,0)-7,1,1))-(OFFSET(Tables!$A$1,MATCH('Program and Results'!$E10,Tables!$A$1:$A$33,0)-1,MATCH('Program and Results'!$A10,Tables!$1:$1,0)-2,1,1)-OFFSET(Tables!$A$1,MATCH('Program and Results'!$E10,Tables!$A$1:$A$33,0)-1,MATCH('Program and Results'!$A10,Tables!$1:$1,0)-7,1,1)),0),""))</f>
        <v>N/A</v>
      </c>
      <c r="V10" s="88">
        <f>IF(D10="","",J10-P10)</f>
        <v>0.18493246116866358</v>
      </c>
      <c r="W10" s="88" t="str">
        <f>IF(OR($A10="GW 1",$A10="GW 2",$A10="GW 3",$A10="GW 4",$A10="GW 5",$A10="GW 6"),"N/A",IF(T10="","",IF(AND(T10&gt;='Prediction Systems settings'!$B$3,'Program and Results'!T10&lt;='Prediction Systems settings'!$C$3),"DRAW",IF(T10&gt;0,"HOME","AWAY"))))</f>
        <v>N/A</v>
      </c>
      <c r="X10" s="89" t="str">
        <f t="shared" si="4"/>
        <v>N/A</v>
      </c>
      <c r="Y10" s="74" t="str">
        <f>IF(OR($A10="GW 1",$A10="GW 2",$A10="GW 3",$A10="GW 4",$A10="GW 5",$A10="GW 6"),"N/A",IF(U10="","",IF(AND(U10&gt;='Prediction Systems settings'!$B$4,'Program and Results'!U10&lt;='Prediction Systems settings'!$C$4),"DRAW",IF(U10&gt;0,"HOME","AWAY"))))</f>
        <v>N/A</v>
      </c>
      <c r="Z10" s="74" t="str">
        <f t="shared" si="5"/>
        <v>N/A</v>
      </c>
      <c r="AA10" s="85" t="str">
        <f ca="1">IF(OR($A10="GW 1",$A10="GW 2",$A10="GW 3",$A10="GW 4",$A10="GW 5",$A10="GW 6"),"N/A",IF(G10="","",SUM(OFFSET(Tables!$A$103,MATCH('Program and Results'!$B10,Tables!$A$103:$A$135,0)-1,MATCH('Program and Results'!$A10,Tables!$1:$1,0)-2,1,-6))))</f>
        <v>N/A</v>
      </c>
      <c r="AB10" s="86" t="str">
        <f ca="1">IF(OR($A10="GW 1",$A10="GW 2",$A10="GW 3",$A10="GW 4",$A10="GW 5",$A10="GW 6"),"N/A",IF(M10="","",SUM(OFFSET(Tables!$A$103,MATCH('Program and Results'!$E10,Tables!$A$103:$A$135,0)-1,MATCH('Program and Results'!$A10,Tables!$1:$1,0)-2,1,-6))))</f>
        <v>N/A</v>
      </c>
      <c r="AC10" s="86" t="str">
        <f t="shared" si="6"/>
        <v>N/A</v>
      </c>
      <c r="AD10" s="86" t="str">
        <f>IF(OR($A10="GW 1",$A10="GW 2",$A10="GW 3",$A10="GW 4",$A10="GW 5",$A10="GW 6"),"N/A",IF(AC10="","",IF(AC10&gt;'Prediction Systems settings'!$B$5,"HOME",IF(AC10&lt;-'Prediction Systems settings'!$B$5,"AWAY","DRAW"))))</f>
        <v>N/A</v>
      </c>
      <c r="AE10" s="86" t="str">
        <f t="shared" si="7"/>
        <v>N/A</v>
      </c>
      <c r="AK10">
        <v>65</v>
      </c>
      <c r="AL10" t="s">
        <v>231</v>
      </c>
    </row>
    <row r="11" spans="1:38">
      <c r="A11" t="s">
        <v>0</v>
      </c>
      <c r="B11" t="s">
        <v>204</v>
      </c>
      <c r="C11">
        <v>3</v>
      </c>
      <c r="D11">
        <v>3</v>
      </c>
      <c r="E11" t="s">
        <v>202</v>
      </c>
      <c r="F11" s="73">
        <f t="shared" si="8"/>
        <v>1499.0672936768585</v>
      </c>
      <c r="G11" s="73">
        <f>IF(A11="GW 1",ELO_Initial,IFERROR(INDEX(Tables!$1:$1048576,MATCH('Program and Results'!$B11,Tables!$A:$A,0),MATCH('Program and Results'!$A11,Tables!$1:$1,0)-1),""))</f>
        <v>1500</v>
      </c>
      <c r="H11" s="74">
        <f t="shared" si="0"/>
        <v>20</v>
      </c>
      <c r="I11" s="74">
        <f t="shared" si="9"/>
        <v>0.5</v>
      </c>
      <c r="J11" s="75">
        <f t="shared" si="1"/>
        <v>0.54663531615707339</v>
      </c>
      <c r="K11" s="76">
        <f>IF(E11="","",IF(ABS(C11-D11)=0,0,IF(ABS(C11-D11)&gt;10,2.99,INDEX('ELO settings '!$B$25:$B$34,MATCH(ABS(C11-D11),'ELO settings '!$A$25:$A$34,0)))))</f>
        <v>0</v>
      </c>
      <c r="L11" s="73">
        <f t="shared" si="17"/>
        <v>1500.9327063231415</v>
      </c>
      <c r="M11" s="73">
        <f>IF(A11="GW 1",ELO_Initial,IFERROR(INDEX(Tables!$1:$1048576,MATCH('Program and Results'!$E11,Tables!$A:$A,0),MATCH('Program and Results'!$A11,Tables!$1:$1,0)-1),""))</f>
        <v>1500</v>
      </c>
      <c r="N11" s="74">
        <f t="shared" si="2"/>
        <v>20</v>
      </c>
      <c r="O11" s="74">
        <f t="shared" si="11"/>
        <v>0.5</v>
      </c>
      <c r="P11" s="75">
        <f t="shared" si="12"/>
        <v>0.45336468384292661</v>
      </c>
      <c r="Q11" s="76">
        <f t="shared" si="13"/>
        <v>0</v>
      </c>
      <c r="R11" s="77" t="str">
        <f t="shared" si="14"/>
        <v>ok</v>
      </c>
      <c r="S11" s="87" t="str">
        <f t="shared" si="15"/>
        <v>DRAW</v>
      </c>
      <c r="T11" s="74">
        <f t="shared" si="16"/>
        <v>0</v>
      </c>
      <c r="U11" s="74" t="str">
        <f ca="1">IF(OR($A11="GW 1",$A11="GW 2",$A11="GW 3",$A11="GW 4",$A11="GW 5",$A11="GW 6"),"N/A",IFERROR(ROUND((OFFSET(Tables!$A$1,MATCH('Program and Results'!$B11,Tables!$A$1:$A$33,0)-1,MATCH('Program and Results'!$A11,Tables!$1:$1,0)-2,1,1)-OFFSET(Tables!$A$1,MATCH('Program and Results'!$B11,Tables!$A$1:$A$33,0)-1,MATCH('Program and Results'!$A11,Tables!$1:$1,0)-7,1,1))-(OFFSET(Tables!$A$1,MATCH('Program and Results'!$E11,Tables!$A$1:$A$33,0)-1,MATCH('Program and Results'!$A11,Tables!$1:$1,0)-2,1,1)-OFFSET(Tables!$A$1,MATCH('Program and Results'!$E11,Tables!$A$1:$A$33,0)-1,MATCH('Program and Results'!$A11,Tables!$1:$1,0)-7,1,1)),0),""))</f>
        <v>N/A</v>
      </c>
      <c r="V11" s="88">
        <f t="shared" si="3"/>
        <v>9.3270632314146784E-2</v>
      </c>
      <c r="W11" s="88" t="str">
        <f>IF(OR($A11="GW 1",$A11="GW 2",$A11="GW 3",$A11="GW 4",$A11="GW 5",$A11="GW 6"),"N/A",IF(T11="","",IF(AND(T11&gt;='Prediction Systems settings'!$B$3,'Program and Results'!T11&lt;='Prediction Systems settings'!$C$3),"DRAW",IF(T11&gt;0,"HOME","AWAY"))))</f>
        <v>N/A</v>
      </c>
      <c r="X11" s="89" t="str">
        <f t="shared" si="4"/>
        <v>N/A</v>
      </c>
      <c r="Y11" s="74" t="str">
        <f>IF(OR($A11="GW 1",$A11="GW 2",$A11="GW 3",$A11="GW 4",$A11="GW 5",$A11="GW 6"),"N/A",IF(U11="","",IF(AND(U11&gt;='Prediction Systems settings'!$B$4,'Program and Results'!U11&lt;='Prediction Systems settings'!$C$4),"DRAW",IF(U11&gt;0,"HOME","AWAY"))))</f>
        <v>N/A</v>
      </c>
      <c r="Z11" s="74" t="str">
        <f t="shared" si="5"/>
        <v>N/A</v>
      </c>
      <c r="AA11" s="85" t="str">
        <f ca="1">IF(OR($A11="GW 1",$A11="GW 2",$A11="GW 3",$A11="GW 4",$A11="GW 5",$A11="GW 6"),"N/A",IF(G11="","",SUM(OFFSET(Tables!$A$103,MATCH('Program and Results'!$B11,Tables!$A$103:$A$135,0)-1,MATCH('Program and Results'!$A11,Tables!$1:$1,0)-2,1,-6))))</f>
        <v>N/A</v>
      </c>
      <c r="AB11" s="86" t="str">
        <f ca="1">IF(OR($A11="GW 1",$A11="GW 2",$A11="GW 3",$A11="GW 4",$A11="GW 5",$A11="GW 6"),"N/A",IF(M11="","",SUM(OFFSET(Tables!$A$103,MATCH('Program and Results'!$E11,Tables!$A$103:$A$135,0)-1,MATCH('Program and Results'!$A11,Tables!$1:$1,0)-2,1,-6))))</f>
        <v>N/A</v>
      </c>
      <c r="AC11" s="86" t="str">
        <f t="shared" si="6"/>
        <v>N/A</v>
      </c>
      <c r="AD11" s="86" t="str">
        <f>IF(OR($A11="GW 1",$A11="GW 2",$A11="GW 3",$A11="GW 4",$A11="GW 5",$A11="GW 6"),"N/A",IF(AC11="","",IF(AC11&gt;'Prediction Systems settings'!$B$5,"HOME",IF(AC11&lt;-'Prediction Systems settings'!$B$5,"AWAY","DRAW"))))</f>
        <v>N/A</v>
      </c>
      <c r="AE11" s="86" t="str">
        <f t="shared" si="7"/>
        <v>N/A</v>
      </c>
      <c r="AK11">
        <v>32.5</v>
      </c>
      <c r="AL11" t="s">
        <v>231</v>
      </c>
    </row>
    <row r="12" spans="1:38">
      <c r="A12" t="s">
        <v>1</v>
      </c>
      <c r="B12" t="s">
        <v>200</v>
      </c>
      <c r="C12">
        <v>0</v>
      </c>
      <c r="D12">
        <v>1</v>
      </c>
      <c r="E12" t="s">
        <v>196</v>
      </c>
      <c r="F12" s="73">
        <f t="shared" ref="F12:F75" ca="1" si="18">IFERROR(IF(G12+H12*(I12-J12)=0,"",G12+H12*(I12-J12)),"")</f>
        <v>1480.94319252941</v>
      </c>
      <c r="G12" s="73">
        <f ca="1">IF(A12="GW 1",ELO_Initial,IFERROR(INDEX(Tables!$1:$1048576,MATCH('Program and Results'!$B12,Tables!$A:$A,0),MATCH('Program and Results'!$A12,Tables!$1:$1,0)-1),""))</f>
        <v>1490.9038462666422</v>
      </c>
      <c r="H12" s="74">
        <f t="shared" si="0"/>
        <v>21</v>
      </c>
      <c r="I12" s="74">
        <f t="shared" si="9"/>
        <v>0</v>
      </c>
      <c r="J12" s="75">
        <f t="shared" ca="1" si="1"/>
        <v>0.47431684463010737</v>
      </c>
      <c r="K12" s="76">
        <f>IF(E12="","",IF(ABS(C12-D12)=0,0,IF(ABS(C12-D12)&gt;10,2.99,INDEX('ELO settings '!$B$25:$B$34,MATCH(ABS(C12-D12),'ELO settings '!$A$25:$A$34,0)))))</f>
        <v>1</v>
      </c>
      <c r="L12" s="73">
        <f t="shared" ca="1" si="17"/>
        <v>1518.7267051173633</v>
      </c>
      <c r="M12" s="73">
        <f ca="1">IF(A12="GW 1",ELO_Initial,IFERROR(INDEX(Tables!$1:$1048576,MATCH('Program and Results'!$E12,Tables!$A:$A,0),MATCH('Program and Results'!$A12,Tables!$1:$1,0)-1),""))</f>
        <v>1508.7660513801311</v>
      </c>
      <c r="N12" s="74">
        <f t="shared" si="2"/>
        <v>21</v>
      </c>
      <c r="O12" s="74">
        <f t="shared" si="11"/>
        <v>1</v>
      </c>
      <c r="P12" s="75">
        <f t="shared" ref="P12:P75" ca="1" si="19">IFERROR(1-J12,"")</f>
        <v>0.52568315536989263</v>
      </c>
      <c r="Q12" s="76">
        <f t="shared" si="13"/>
        <v>1</v>
      </c>
      <c r="R12" s="77" t="str">
        <f t="shared" si="14"/>
        <v>ok</v>
      </c>
      <c r="S12" s="87" t="str">
        <f t="shared" si="15"/>
        <v>AWAY</v>
      </c>
      <c r="T12" s="74">
        <f t="shared" ca="1" si="16"/>
        <v>-18</v>
      </c>
      <c r="U12" s="74" t="str">
        <f ca="1">IF(OR($A12="GW 1",$A12="GW 2",$A12="GW 3",$A12="GW 4",$A12="GW 5",$A12="GW 6"),"N/A",IFERROR(ROUND((OFFSET(Tables!$A$1,MATCH('Program and Results'!$B12,Tables!$A$1:$A$33,0)-1,MATCH('Program and Results'!$A12,Tables!$1:$1,0)-2,1,1)-OFFSET(Tables!$A$1,MATCH('Program and Results'!$B12,Tables!$A$1:$A$33,0)-1,MATCH('Program and Results'!$A12,Tables!$1:$1,0)-7,1,1))-(OFFSET(Tables!$A$1,MATCH('Program and Results'!$E12,Tables!$A$1:$A$33,0)-1,MATCH('Program and Results'!$A12,Tables!$1:$1,0)-2,1,1)-OFFSET(Tables!$A$1,MATCH('Program and Results'!$E12,Tables!$A$1:$A$33,0)-1,MATCH('Program and Results'!$A12,Tables!$1:$1,0)-7,1,1)),0),""))</f>
        <v>N/A</v>
      </c>
      <c r="V12" s="88">
        <f t="shared" ref="V12:V43" ca="1" si="20">IF(D12="","",J12-P12)</f>
        <v>-5.1366310739785259E-2</v>
      </c>
      <c r="W12" s="88" t="str">
        <f>IF(OR($A12="GW 1",$A12="GW 2",$A12="GW 3",$A12="GW 4",$A12="GW 5",$A12="GW 6"),"N/A",IF(T12="","",IF(AND(T12&gt;='Prediction Systems settings'!$B$3,'Program and Results'!T12&lt;='Prediction Systems settings'!$C$3),"DRAW",IF(T12&gt;0,"HOME","AWAY"))))</f>
        <v>N/A</v>
      </c>
      <c r="X12" s="89" t="str">
        <f t="shared" si="4"/>
        <v>N/A</v>
      </c>
      <c r="Y12" s="74" t="str">
        <f>IF(OR($A12="GW 1",$A12="GW 2",$A12="GW 3",$A12="GW 4",$A12="GW 5",$A12="GW 6"),"N/A",IF(U12="","",IF(AND(U12&gt;='Prediction Systems settings'!$B$4,'Program and Results'!U12&lt;='Prediction Systems settings'!$C$4),"DRAW",IF(U12&gt;0,"HOME","AWAY"))))</f>
        <v>N/A</v>
      </c>
      <c r="Z12" s="74" t="str">
        <f t="shared" si="5"/>
        <v>N/A</v>
      </c>
      <c r="AA12" s="85" t="str">
        <f ca="1">IF(OR($A12="GW 1",$A12="GW 2",$A12="GW 3",$A12="GW 4",$A12="GW 5",$A12="GW 6"),"N/A",IF(G12="","",SUM(OFFSET(Tables!$A$103,MATCH('Program and Results'!$B12,Tables!$A$103:$A$135,0)-1,MATCH('Program and Results'!$A12,Tables!$1:$1,0)-2,1,-6))))</f>
        <v>N/A</v>
      </c>
      <c r="AB12" s="86" t="str">
        <f ca="1">IF(OR($A12="GW 1",$A12="GW 2",$A12="GW 3",$A12="GW 4",$A12="GW 5",$A12="GW 6"),"N/A",IF(M12="","",SUM(OFFSET(Tables!$A$103,MATCH('Program and Results'!$E12,Tables!$A$103:$A$135,0)-1,MATCH('Program and Results'!$A12,Tables!$1:$1,0)-2,1,-6))))</f>
        <v>N/A</v>
      </c>
      <c r="AC12" s="86" t="str">
        <f t="shared" si="6"/>
        <v>N/A</v>
      </c>
      <c r="AD12" s="86" t="str">
        <f>IF(OR($A12="GW 1",$A12="GW 2",$A12="GW 3",$A12="GW 4",$A12="GW 5",$A12="GW 6"),"N/A",IF(AC12="","",IF(AC12&gt;'Prediction Systems settings'!$B$5,"HOME",IF(AC12&lt;-'Prediction Systems settings'!$B$5,"AWAY","DRAW"))))</f>
        <v>N/A</v>
      </c>
      <c r="AE12" s="86" t="str">
        <f t="shared" si="7"/>
        <v>N/A</v>
      </c>
      <c r="AK12">
        <v>0</v>
      </c>
      <c r="AL12">
        <v>65</v>
      </c>
    </row>
    <row r="13" spans="1:38">
      <c r="A13" t="s">
        <v>1</v>
      </c>
      <c r="B13" t="s">
        <v>201</v>
      </c>
      <c r="C13">
        <v>1</v>
      </c>
      <c r="D13">
        <v>2</v>
      </c>
      <c r="E13" t="s">
        <v>211</v>
      </c>
      <c r="F13" s="73">
        <f t="shared" ca="1" si="18"/>
        <v>1481.2570790471916</v>
      </c>
      <c r="G13" s="73">
        <f ca="1">IF(A13="GW 1",ELO_Initial,IFERROR(INDEX(Tables!$1:$1048576,MATCH('Program and Results'!$B13,Tables!$A:$A,0),MATCH('Program and Results'!$A13,Tables!$1:$1,0)-1),""))</f>
        <v>1491.2339486198689</v>
      </c>
      <c r="H13" s="74">
        <f t="shared" si="0"/>
        <v>21</v>
      </c>
      <c r="I13" s="74">
        <f t="shared" ref="I13:I36" si="21">IF(D13="","",IF(C13="","",IF(C13-D13&gt;0,1,IF(C13-D13=0,0.5,0))))</f>
        <v>0</v>
      </c>
      <c r="J13" s="75">
        <f t="shared" ca="1" si="1"/>
        <v>0.47508902727034968</v>
      </c>
      <c r="K13" s="76">
        <f>IF(E13="","",IF(ABS(C13-D13)=0,0,IF(ABS(C13-D13)&gt;10,2.99,INDEX('ELO settings '!$B$25:$B$34,MATCH(ABS(C13-D13),'ELO settings '!$A$25:$A$34,0)))))</f>
        <v>1</v>
      </c>
      <c r="L13" s="73">
        <f t="shared" ca="1" si="17"/>
        <v>1518.5350787304062</v>
      </c>
      <c r="M13" s="73">
        <f ca="1">IF(A13="GW 1",ELO_Initial,IFERROR(INDEX(Tables!$1:$1048576,MATCH('Program and Results'!$E13,Tables!$A:$A,0),MATCH('Program and Results'!$A13,Tables!$1:$1,0)-1),""))</f>
        <v>1508.5582091577289</v>
      </c>
      <c r="N13" s="74">
        <f t="shared" si="2"/>
        <v>21</v>
      </c>
      <c r="O13" s="74">
        <f t="shared" si="11"/>
        <v>1</v>
      </c>
      <c r="P13" s="75">
        <f t="shared" ca="1" si="19"/>
        <v>0.52491097272965037</v>
      </c>
      <c r="Q13" s="76">
        <f t="shared" si="13"/>
        <v>1</v>
      </c>
      <c r="R13" s="77" t="str">
        <f t="shared" si="14"/>
        <v>ok</v>
      </c>
      <c r="S13" s="87" t="str">
        <f t="shared" si="15"/>
        <v>AWAY</v>
      </c>
      <c r="T13" s="74">
        <f t="shared" ca="1" si="16"/>
        <v>-17</v>
      </c>
      <c r="U13" s="74" t="str">
        <f ca="1">IF(OR($A13="GW 1",$A13="GW 2",$A13="GW 3",$A13="GW 4",$A13="GW 5",$A13="GW 6"),"N/A",IFERROR(ROUND((OFFSET(Tables!$A$1,MATCH('Program and Results'!$B13,Tables!$A$1:$A$33,0)-1,MATCH('Program and Results'!$A13,Tables!$1:$1,0)-2,1,1)-OFFSET(Tables!$A$1,MATCH('Program and Results'!$B13,Tables!$A$1:$A$33,0)-1,MATCH('Program and Results'!$A13,Tables!$1:$1,0)-7,1,1))-(OFFSET(Tables!$A$1,MATCH('Program and Results'!$E13,Tables!$A$1:$A$33,0)-1,MATCH('Program and Results'!$A13,Tables!$1:$1,0)-2,1,1)-OFFSET(Tables!$A$1,MATCH('Program and Results'!$E13,Tables!$A$1:$A$33,0)-1,MATCH('Program and Results'!$A13,Tables!$1:$1,0)-7,1,1)),0),""))</f>
        <v>N/A</v>
      </c>
      <c r="V13" s="88">
        <f t="shared" ca="1" si="20"/>
        <v>-4.9821945459300687E-2</v>
      </c>
      <c r="W13" s="88" t="str">
        <f>IF(OR($A13="GW 1",$A13="GW 2",$A13="GW 3",$A13="GW 4",$A13="GW 5",$A13="GW 6"),"N/A",IF(T13="","",IF(AND(T13&gt;='Prediction Systems settings'!$B$3,'Program and Results'!T13&lt;='Prediction Systems settings'!$C$3),"DRAW",IF(T13&gt;0,"HOME","AWAY"))))</f>
        <v>N/A</v>
      </c>
      <c r="X13" s="89" t="str">
        <f t="shared" si="4"/>
        <v>N/A</v>
      </c>
      <c r="Y13" s="74" t="str">
        <f>IF(OR($A13="GW 1",$A13="GW 2",$A13="GW 3",$A13="GW 4",$A13="GW 5",$A13="GW 6"),"N/A",IF(U13="","",IF(AND(U13&gt;='Prediction Systems settings'!$B$4,'Program and Results'!U13&lt;='Prediction Systems settings'!$C$4),"DRAW",IF(U13&gt;0,"HOME","AWAY"))))</f>
        <v>N/A</v>
      </c>
      <c r="Z13" s="74" t="str">
        <f t="shared" si="5"/>
        <v>N/A</v>
      </c>
      <c r="AA13" s="85" t="str">
        <f ca="1">IF(OR($A13="GW 1",$A13="GW 2",$A13="GW 3",$A13="GW 4",$A13="GW 5",$A13="GW 6"),"N/A",IF(G13="","",SUM(OFFSET(Tables!$A$103,MATCH('Program and Results'!$B13,Tables!$A$103:$A$135,0)-1,MATCH('Program and Results'!$A13,Tables!$1:$1,0)-2,1,-6))))</f>
        <v>N/A</v>
      </c>
      <c r="AB13" s="86" t="str">
        <f ca="1">IF(OR($A13="GW 1",$A13="GW 2",$A13="GW 3",$A13="GW 4",$A13="GW 5",$A13="GW 6"),"N/A",IF(M13="","",SUM(OFFSET(Tables!$A$103,MATCH('Program and Results'!$E13,Tables!$A$103:$A$135,0)-1,MATCH('Program and Results'!$A13,Tables!$1:$1,0)-2,1,-6))))</f>
        <v>N/A</v>
      </c>
      <c r="AC13" s="86" t="str">
        <f t="shared" si="6"/>
        <v>N/A</v>
      </c>
      <c r="AD13" s="86" t="str">
        <f>IF(OR($A13="GW 1",$A13="GW 2",$A13="GW 3",$A13="GW 4",$A13="GW 5",$A13="GW 6"),"N/A",IF(AC13="","",IF(AC13&gt;'Prediction Systems settings'!$B$5,"HOME",IF(AC13&lt;-'Prediction Systems settings'!$B$5,"AWAY","DRAW"))))</f>
        <v>N/A</v>
      </c>
      <c r="AE13" s="86" t="str">
        <f t="shared" si="7"/>
        <v>N/A</v>
      </c>
      <c r="AK13">
        <v>0</v>
      </c>
      <c r="AL13">
        <v>65</v>
      </c>
    </row>
    <row r="14" spans="1:38">
      <c r="A14" t="s">
        <v>1</v>
      </c>
      <c r="B14" t="s">
        <v>202</v>
      </c>
      <c r="C14">
        <v>1</v>
      </c>
      <c r="D14">
        <v>5</v>
      </c>
      <c r="E14" t="s">
        <v>207</v>
      </c>
      <c r="F14" s="73">
        <f t="shared" ca="1" si="18"/>
        <v>1489.8183516124921</v>
      </c>
      <c r="G14" s="73">
        <f ca="1">IF(A14="GW 1",ELO_Initial,IFERROR(INDEX(Tables!$1:$1048576,MATCH('Program and Results'!$B14,Tables!$A:$A,0),MATCH('Program and Results'!$A14,Tables!$1:$1,0)-1),""))</f>
        <v>1500.9327063231415</v>
      </c>
      <c r="H14" s="74">
        <f t="shared" si="0"/>
        <v>22.11</v>
      </c>
      <c r="I14" s="74">
        <f t="shared" si="21"/>
        <v>0</v>
      </c>
      <c r="J14" s="75">
        <f t="shared" ca="1" si="1"/>
        <v>0.50268451879916076</v>
      </c>
      <c r="K14" s="76">
        <f>IF(E14="","",IF(ABS(C14-D14)=0,0,IF(ABS(C14-D14)&gt;10,2.99,INDEX('ELO settings '!$B$25:$B$34,MATCH(ABS(C14-D14),'ELO settings '!$A$25:$A$34,0)))))</f>
        <v>2.11</v>
      </c>
      <c r="L14" s="73">
        <f t="shared" ca="1" si="17"/>
        <v>1510.1816483875079</v>
      </c>
      <c r="M14" s="73">
        <f ca="1">IF(A14="GW 1",ELO_Initial,IFERROR(INDEX(Tables!$1:$1048576,MATCH('Program and Results'!$E14,Tables!$A:$A,0),MATCH('Program and Results'!$A14,Tables!$1:$1,0)-1),""))</f>
        <v>1499.0672936768585</v>
      </c>
      <c r="N14" s="74">
        <f t="shared" si="2"/>
        <v>22.11</v>
      </c>
      <c r="O14" s="74">
        <f t="shared" si="11"/>
        <v>1</v>
      </c>
      <c r="P14" s="75">
        <f t="shared" ca="1" si="19"/>
        <v>0.49731548120083924</v>
      </c>
      <c r="Q14" s="76">
        <f t="shared" si="13"/>
        <v>2.11</v>
      </c>
      <c r="R14" s="77" t="str">
        <f t="shared" si="14"/>
        <v>ok</v>
      </c>
      <c r="S14" s="87" t="str">
        <f t="shared" si="15"/>
        <v>AWAY</v>
      </c>
      <c r="T14" s="74">
        <f t="shared" ca="1" si="16"/>
        <v>2</v>
      </c>
      <c r="U14" s="74" t="str">
        <f ca="1">IF(OR($A14="GW 1",$A14="GW 2",$A14="GW 3",$A14="GW 4",$A14="GW 5",$A14="GW 6"),"N/A",IFERROR(ROUND((OFFSET(Tables!$A$1,MATCH('Program and Results'!$B14,Tables!$A$1:$A$33,0)-1,MATCH('Program and Results'!$A14,Tables!$1:$1,0)-2,1,1)-OFFSET(Tables!$A$1,MATCH('Program and Results'!$B14,Tables!$A$1:$A$33,0)-1,MATCH('Program and Results'!$A14,Tables!$1:$1,0)-7,1,1))-(OFFSET(Tables!$A$1,MATCH('Program and Results'!$E14,Tables!$A$1:$A$33,0)-1,MATCH('Program and Results'!$A14,Tables!$1:$1,0)-2,1,1)-OFFSET(Tables!$A$1,MATCH('Program and Results'!$E14,Tables!$A$1:$A$33,0)-1,MATCH('Program and Results'!$A14,Tables!$1:$1,0)-7,1,1)),0),""))</f>
        <v>N/A</v>
      </c>
      <c r="V14" s="88">
        <f t="shared" ca="1" si="20"/>
        <v>5.3690375983215244E-3</v>
      </c>
      <c r="W14" s="88" t="str">
        <f>IF(OR($A14="GW 1",$A14="GW 2",$A14="GW 3",$A14="GW 4",$A14="GW 5",$A14="GW 6"),"N/A",IF(T14="","",IF(AND(T14&gt;='Prediction Systems settings'!$B$3,'Program and Results'!T14&lt;='Prediction Systems settings'!$C$3),"DRAW",IF(T14&gt;0,"HOME","AWAY"))))</f>
        <v>N/A</v>
      </c>
      <c r="X14" s="89" t="str">
        <f t="shared" si="4"/>
        <v>N/A</v>
      </c>
      <c r="Y14" s="74" t="str">
        <f>IF(OR($A14="GW 1",$A14="GW 2",$A14="GW 3",$A14="GW 4",$A14="GW 5",$A14="GW 6"),"N/A",IF(U14="","",IF(AND(U14&gt;='Prediction Systems settings'!$B$4,'Program and Results'!U14&lt;='Prediction Systems settings'!$C$4),"DRAW",IF(U14&gt;0,"HOME","AWAY"))))</f>
        <v>N/A</v>
      </c>
      <c r="Z14" s="74" t="str">
        <f t="shared" si="5"/>
        <v>N/A</v>
      </c>
      <c r="AA14" s="85" t="str">
        <f ca="1">IF(OR($A14="GW 1",$A14="GW 2",$A14="GW 3",$A14="GW 4",$A14="GW 5",$A14="GW 6"),"N/A",IF(G14="","",SUM(OFFSET(Tables!$A$103,MATCH('Program and Results'!$B14,Tables!$A$103:$A$135,0)-1,MATCH('Program and Results'!$A14,Tables!$1:$1,0)-2,1,-6))))</f>
        <v>N/A</v>
      </c>
      <c r="AB14" s="86" t="str">
        <f ca="1">IF(OR($A14="GW 1",$A14="GW 2",$A14="GW 3",$A14="GW 4",$A14="GW 5",$A14="GW 6"),"N/A",IF(M14="","",SUM(OFFSET(Tables!$A$103,MATCH('Program and Results'!$E14,Tables!$A$103:$A$135,0)-1,MATCH('Program and Results'!$A14,Tables!$1:$1,0)-2,1,-6))))</f>
        <v>N/A</v>
      </c>
      <c r="AC14" s="86" t="str">
        <f t="shared" si="6"/>
        <v>N/A</v>
      </c>
      <c r="AD14" s="86" t="str">
        <f>IF(OR($A14="GW 1",$A14="GW 2",$A14="GW 3",$A14="GW 4",$A14="GW 5",$A14="GW 6"),"N/A",IF(AC14="","",IF(AC14&gt;'Prediction Systems settings'!$B$5,"HOME",IF(AC14&lt;-'Prediction Systems settings'!$B$5,"AWAY","DRAW"))))</f>
        <v>N/A</v>
      </c>
      <c r="AE14" s="86" t="str">
        <f t="shared" si="7"/>
        <v>N/A</v>
      </c>
      <c r="AK14">
        <v>0</v>
      </c>
      <c r="AL14">
        <v>32.5</v>
      </c>
    </row>
    <row r="15" spans="1:38">
      <c r="A15" t="s">
        <v>1</v>
      </c>
      <c r="B15" t="s">
        <v>209</v>
      </c>
      <c r="C15">
        <v>3</v>
      </c>
      <c r="D15">
        <v>0</v>
      </c>
      <c r="E15" t="s">
        <v>203</v>
      </c>
      <c r="F15" s="73">
        <f t="shared" ca="1" si="18"/>
        <v>1500.6755541095406</v>
      </c>
      <c r="G15" s="73">
        <f ca="1">IF(A15="GW 1",ELO_Initial,IFERROR(INDEX(Tables!$1:$1048576,MATCH('Program and Results'!$B15,Tables!$A:$A,0),MATCH('Program and Results'!$A15,Tables!$1:$1,0)-1),""))</f>
        <v>1491.2339486198689</v>
      </c>
      <c r="H15" s="74">
        <f t="shared" si="0"/>
        <v>21.85</v>
      </c>
      <c r="I15" s="74">
        <f t="shared" si="21"/>
        <v>1</v>
      </c>
      <c r="J15" s="75">
        <f t="shared" ca="1" si="1"/>
        <v>0.56788990893951063</v>
      </c>
      <c r="K15" s="76">
        <f>IF(E15="","",IF(ABS(C15-D15)=0,0,IF(ABS(C15-D15)&gt;10,2.99,INDEX('ELO settings '!$B$25:$B$34,MATCH(ABS(C15-D15),'ELO settings '!$A$25:$A$34,0)))))</f>
        <v>1.85</v>
      </c>
      <c r="L15" s="73">
        <f t="shared" ca="1" si="17"/>
        <v>1499.3244458904594</v>
      </c>
      <c r="M15" s="73">
        <f ca="1">IF(A15="GW 1",ELO_Initial,IFERROR(INDEX(Tables!$1:$1048576,MATCH('Program and Results'!$E15,Tables!$A:$A,0),MATCH('Program and Results'!$A15,Tables!$1:$1,0)-1),""))</f>
        <v>1508.7660513801311</v>
      </c>
      <c r="N15" s="74">
        <f t="shared" si="2"/>
        <v>21.85</v>
      </c>
      <c r="O15" s="74">
        <f t="shared" si="11"/>
        <v>0</v>
      </c>
      <c r="P15" s="75">
        <f t="shared" ca="1" si="19"/>
        <v>0.43211009106048937</v>
      </c>
      <c r="Q15" s="76">
        <f t="shared" si="13"/>
        <v>1.85</v>
      </c>
      <c r="R15" s="77" t="str">
        <f t="shared" si="14"/>
        <v>ok</v>
      </c>
      <c r="S15" s="87" t="str">
        <f t="shared" si="15"/>
        <v>HOME</v>
      </c>
      <c r="T15" s="74">
        <f t="shared" ca="1" si="16"/>
        <v>-18</v>
      </c>
      <c r="U15" s="74" t="str">
        <f ca="1">IF(OR($A15="GW 1",$A15="GW 2",$A15="GW 3",$A15="GW 4",$A15="GW 5",$A15="GW 6"),"N/A",IFERROR(ROUND((OFFSET(Tables!$A$1,MATCH('Program and Results'!$B15,Tables!$A$1:$A$33,0)-1,MATCH('Program and Results'!$A15,Tables!$1:$1,0)-2,1,1)-OFFSET(Tables!$A$1,MATCH('Program and Results'!$B15,Tables!$A$1:$A$33,0)-1,MATCH('Program and Results'!$A15,Tables!$1:$1,0)-7,1,1))-(OFFSET(Tables!$A$1,MATCH('Program and Results'!$E15,Tables!$A$1:$A$33,0)-1,MATCH('Program and Results'!$A15,Tables!$1:$1,0)-2,1,1)-OFFSET(Tables!$A$1,MATCH('Program and Results'!$E15,Tables!$A$1:$A$33,0)-1,MATCH('Program and Results'!$A15,Tables!$1:$1,0)-7,1,1)),0),""))</f>
        <v>N/A</v>
      </c>
      <c r="V15" s="88">
        <f t="shared" ca="1" si="20"/>
        <v>0.13577981787902127</v>
      </c>
      <c r="W15" s="88" t="str">
        <f>IF(OR($A15="GW 1",$A15="GW 2",$A15="GW 3",$A15="GW 4",$A15="GW 5",$A15="GW 6"),"N/A",IF(T15="","",IF(AND(T15&gt;='Prediction Systems settings'!$B$3,'Program and Results'!T15&lt;='Prediction Systems settings'!$C$3),"DRAW",IF(T15&gt;0,"HOME","AWAY"))))</f>
        <v>N/A</v>
      </c>
      <c r="X15" s="89" t="str">
        <f t="shared" si="4"/>
        <v>N/A</v>
      </c>
      <c r="Y15" s="74" t="str">
        <f>IF(OR($A15="GW 1",$A15="GW 2",$A15="GW 3",$A15="GW 4",$A15="GW 5",$A15="GW 6"),"N/A",IF(U15="","",IF(AND(U15&gt;='Prediction Systems settings'!$B$4,'Program and Results'!U15&lt;='Prediction Systems settings'!$C$4),"DRAW",IF(U15&gt;0,"HOME","AWAY"))))</f>
        <v>N/A</v>
      </c>
      <c r="Z15" s="74" t="str">
        <f t="shared" si="5"/>
        <v>N/A</v>
      </c>
      <c r="AA15" s="85" t="str">
        <f ca="1">IF(OR($A15="GW 1",$A15="GW 2",$A15="GW 3",$A15="GW 4",$A15="GW 5",$A15="GW 6"),"N/A",IF(G15="","",SUM(OFFSET(Tables!$A$103,MATCH('Program and Results'!$B15,Tables!$A$103:$A$135,0)-1,MATCH('Program and Results'!$A15,Tables!$1:$1,0)-2,1,-6))))</f>
        <v>N/A</v>
      </c>
      <c r="AB15" s="86" t="str">
        <f ca="1">IF(OR($A15="GW 1",$A15="GW 2",$A15="GW 3",$A15="GW 4",$A15="GW 5",$A15="GW 6"),"N/A",IF(M15="","",SUM(OFFSET(Tables!$A$103,MATCH('Program and Results'!$E15,Tables!$A$103:$A$135,0)-1,MATCH('Program and Results'!$A15,Tables!$1:$1,0)-2,1,-6))))</f>
        <v>N/A</v>
      </c>
      <c r="AC15" s="86" t="str">
        <f t="shared" si="6"/>
        <v>N/A</v>
      </c>
      <c r="AD15" s="86" t="str">
        <f>IF(OR($A15="GW 1",$A15="GW 2",$A15="GW 3",$A15="GW 4",$A15="GW 5",$A15="GW 6"),"N/A",IF(AC15="","",IF(AC15&gt;'Prediction Systems settings'!$B$5,"HOME",IF(AC15&lt;-'Prediction Systems settings'!$B$5,"AWAY","DRAW"))))</f>
        <v>N/A</v>
      </c>
      <c r="AE15" s="86" t="str">
        <f t="shared" si="7"/>
        <v>N/A</v>
      </c>
      <c r="AK15">
        <v>65</v>
      </c>
      <c r="AL15">
        <v>65</v>
      </c>
    </row>
    <row r="16" spans="1:38">
      <c r="A16" t="s">
        <v>1</v>
      </c>
      <c r="B16" t="s">
        <v>210</v>
      </c>
      <c r="C16">
        <v>0</v>
      </c>
      <c r="D16">
        <v>1</v>
      </c>
      <c r="E16" t="s">
        <v>199</v>
      </c>
      <c r="F16" s="73">
        <f t="shared" ca="1" si="18"/>
        <v>1481.4649212695938</v>
      </c>
      <c r="G16" s="73">
        <f ca="1">IF(A16="GW 1",ELO_Initial,IFERROR(INDEX(Tables!$1:$1048576,MATCH('Program and Results'!$B16,Tables!$A:$A,0),MATCH('Program and Results'!$A16,Tables!$1:$1,0)-1),""))</f>
        <v>1491.4417908422711</v>
      </c>
      <c r="H16" s="74">
        <f t="shared" si="0"/>
        <v>21</v>
      </c>
      <c r="I16" s="74">
        <f t="shared" si="21"/>
        <v>0</v>
      </c>
      <c r="J16" s="75">
        <f t="shared" ca="1" si="1"/>
        <v>0.47508902727034968</v>
      </c>
      <c r="K16" s="76">
        <f>IF(E16="","",IF(ABS(C16-D16)=0,0,IF(ABS(C16-D16)&gt;10,2.99,INDEX('ELO settings '!$B$25:$B$34,MATCH(ABS(C16-D16),'ELO settings '!$A$25:$A$34,0)))))</f>
        <v>1</v>
      </c>
      <c r="L16" s="73">
        <f t="shared" ca="1" si="17"/>
        <v>1518.7429209528084</v>
      </c>
      <c r="M16" s="73">
        <f ca="1">IF(A16="GW 1",ELO_Initial,IFERROR(INDEX(Tables!$1:$1048576,MATCH('Program and Results'!$E16,Tables!$A:$A,0),MATCH('Program and Results'!$A16,Tables!$1:$1,0)-1),""))</f>
        <v>1508.7660513801311</v>
      </c>
      <c r="N16" s="74">
        <f t="shared" si="2"/>
        <v>21</v>
      </c>
      <c r="O16" s="74">
        <f t="shared" si="11"/>
        <v>1</v>
      </c>
      <c r="P16" s="75">
        <f t="shared" ca="1" si="19"/>
        <v>0.52491097272965037</v>
      </c>
      <c r="Q16" s="76">
        <f t="shared" si="13"/>
        <v>1</v>
      </c>
      <c r="R16" s="77" t="str">
        <f t="shared" si="14"/>
        <v>ok</v>
      </c>
      <c r="S16" s="87" t="str">
        <f t="shared" si="15"/>
        <v>AWAY</v>
      </c>
      <c r="T16" s="74">
        <f t="shared" ca="1" si="16"/>
        <v>-17</v>
      </c>
      <c r="U16" s="74" t="str">
        <f ca="1">IF(OR($A16="GW 1",$A16="GW 2",$A16="GW 3",$A16="GW 4",$A16="GW 5",$A16="GW 6"),"N/A",IFERROR(ROUND((OFFSET(Tables!$A$1,MATCH('Program and Results'!$B16,Tables!$A$1:$A$33,0)-1,MATCH('Program and Results'!$A16,Tables!$1:$1,0)-2,1,1)-OFFSET(Tables!$A$1,MATCH('Program and Results'!$B16,Tables!$A$1:$A$33,0)-1,MATCH('Program and Results'!$A16,Tables!$1:$1,0)-7,1,1))-(OFFSET(Tables!$A$1,MATCH('Program and Results'!$E16,Tables!$A$1:$A$33,0)-1,MATCH('Program and Results'!$A16,Tables!$1:$1,0)-2,1,1)-OFFSET(Tables!$A$1,MATCH('Program and Results'!$E16,Tables!$A$1:$A$33,0)-1,MATCH('Program and Results'!$A16,Tables!$1:$1,0)-7,1,1)),0),""))</f>
        <v>N/A</v>
      </c>
      <c r="V16" s="88">
        <f t="shared" ca="1" si="20"/>
        <v>-4.9821945459300687E-2</v>
      </c>
      <c r="W16" s="88" t="str">
        <f>IF(OR($A16="GW 1",$A16="GW 2",$A16="GW 3",$A16="GW 4",$A16="GW 5",$A16="GW 6"),"N/A",IF(T16="","",IF(AND(T16&gt;='Prediction Systems settings'!$B$3,'Program and Results'!T16&lt;='Prediction Systems settings'!$C$3),"DRAW",IF(T16&gt;0,"HOME","AWAY"))))</f>
        <v>N/A</v>
      </c>
      <c r="X16" s="89" t="str">
        <f t="shared" si="4"/>
        <v>N/A</v>
      </c>
      <c r="Y16" s="74" t="str">
        <f>IF(OR($A16="GW 1",$A16="GW 2",$A16="GW 3",$A16="GW 4",$A16="GW 5",$A16="GW 6"),"N/A",IF(U16="","",IF(AND(U16&gt;='Prediction Systems settings'!$B$4,'Program and Results'!U16&lt;='Prediction Systems settings'!$C$4),"DRAW",IF(U16&gt;0,"HOME","AWAY"))))</f>
        <v>N/A</v>
      </c>
      <c r="Z16" s="74" t="str">
        <f t="shared" si="5"/>
        <v>N/A</v>
      </c>
      <c r="AA16" s="85" t="str">
        <f ca="1">IF(OR($A16="GW 1",$A16="GW 2",$A16="GW 3",$A16="GW 4",$A16="GW 5",$A16="GW 6"),"N/A",IF(G16="","",SUM(OFFSET(Tables!$A$103,MATCH('Program and Results'!$B16,Tables!$A$103:$A$135,0)-1,MATCH('Program and Results'!$A16,Tables!$1:$1,0)-2,1,-6))))</f>
        <v>N/A</v>
      </c>
      <c r="AB16" s="86" t="str">
        <f ca="1">IF(OR($A16="GW 1",$A16="GW 2",$A16="GW 3",$A16="GW 4",$A16="GW 5",$A16="GW 6"),"N/A",IF(M16="","",SUM(OFFSET(Tables!$A$103,MATCH('Program and Results'!$E16,Tables!$A$103:$A$135,0)-1,MATCH('Program and Results'!$A16,Tables!$1:$1,0)-2,1,-6))))</f>
        <v>N/A</v>
      </c>
      <c r="AC16" s="86" t="str">
        <f t="shared" si="6"/>
        <v>N/A</v>
      </c>
      <c r="AD16" s="86" t="str">
        <f>IF(OR($A16="GW 1",$A16="GW 2",$A16="GW 3",$A16="GW 4",$A16="GW 5",$A16="GW 6"),"N/A",IF(AC16="","",IF(AC16&gt;'Prediction Systems settings'!$B$5,"HOME",IF(AC16&lt;-'Prediction Systems settings'!$B$5,"AWAY","DRAW"))))</f>
        <v>N/A</v>
      </c>
      <c r="AE16" s="86" t="str">
        <f t="shared" si="7"/>
        <v>N/A</v>
      </c>
      <c r="AK16">
        <v>0</v>
      </c>
      <c r="AL16">
        <v>65</v>
      </c>
    </row>
    <row r="17" spans="1:38">
      <c r="A17" t="s">
        <v>1</v>
      </c>
      <c r="B17" t="s">
        <v>206</v>
      </c>
      <c r="C17">
        <v>1</v>
      </c>
      <c r="D17">
        <v>0</v>
      </c>
      <c r="E17" t="s">
        <v>208</v>
      </c>
      <c r="F17" s="73">
        <f t="shared" ca="1" si="18"/>
        <v>1518.4369891608198</v>
      </c>
      <c r="G17" s="73">
        <f ca="1">IF(A17="GW 1",ELO_Initial,IFERROR(INDEX(Tables!$1:$1048576,MATCH('Program and Results'!$B17,Tables!$A:$A,0),MATCH('Program and Results'!$A17,Tables!$1:$1,0)-1),""))</f>
        <v>1510.5</v>
      </c>
      <c r="H17" s="74">
        <f t="shared" si="0"/>
        <v>21</v>
      </c>
      <c r="I17" s="74">
        <f t="shared" si="21"/>
        <v>1</v>
      </c>
      <c r="J17" s="75">
        <f t="shared" ca="1" si="1"/>
        <v>0.62204813519905722</v>
      </c>
      <c r="K17" s="76">
        <f>IF(E17="","",IF(ABS(C17-D17)=0,0,IF(ABS(C17-D17)&gt;10,2.99,INDEX('ELO settings '!$B$25:$B$34,MATCH(ABS(C17-D17),'ELO settings '!$A$25:$A$34,0)))))</f>
        <v>1</v>
      </c>
      <c r="L17" s="73">
        <f t="shared" ca="1" si="17"/>
        <v>1481.0080108391801</v>
      </c>
      <c r="M17" s="73">
        <f ca="1">IF(A17="GW 1",ELO_Initial,IFERROR(INDEX(Tables!$1:$1048576,MATCH('Program and Results'!$E17,Tables!$A:$A,0),MATCH('Program and Results'!$A17,Tables!$1:$1,0)-1),""))</f>
        <v>1488.9449999999999</v>
      </c>
      <c r="N17" s="74">
        <f t="shared" si="2"/>
        <v>21</v>
      </c>
      <c r="O17" s="74">
        <f t="shared" si="11"/>
        <v>0</v>
      </c>
      <c r="P17" s="75">
        <f t="shared" ca="1" si="19"/>
        <v>0.37795186480094278</v>
      </c>
      <c r="Q17" s="76">
        <f t="shared" si="13"/>
        <v>1</v>
      </c>
      <c r="R17" s="77" t="str">
        <f t="shared" si="14"/>
        <v>ok</v>
      </c>
      <c r="S17" s="87" t="str">
        <f t="shared" si="15"/>
        <v>HOME</v>
      </c>
      <c r="T17" s="74">
        <f t="shared" ca="1" si="16"/>
        <v>22</v>
      </c>
      <c r="U17" s="74" t="str">
        <f ca="1">IF(OR($A17="GW 1",$A17="GW 2",$A17="GW 3",$A17="GW 4",$A17="GW 5",$A17="GW 6"),"N/A",IFERROR(ROUND((OFFSET(Tables!$A$1,MATCH('Program and Results'!$B17,Tables!$A$1:$A$33,0)-1,MATCH('Program and Results'!$A17,Tables!$1:$1,0)-2,1,1)-OFFSET(Tables!$A$1,MATCH('Program and Results'!$B17,Tables!$A$1:$A$33,0)-1,MATCH('Program and Results'!$A17,Tables!$1:$1,0)-7,1,1))-(OFFSET(Tables!$A$1,MATCH('Program and Results'!$E17,Tables!$A$1:$A$33,0)-1,MATCH('Program and Results'!$A17,Tables!$1:$1,0)-2,1,1)-OFFSET(Tables!$A$1,MATCH('Program and Results'!$E17,Tables!$A$1:$A$33,0)-1,MATCH('Program and Results'!$A17,Tables!$1:$1,0)-7,1,1)),0),""))</f>
        <v>N/A</v>
      </c>
      <c r="V17" s="88">
        <f t="shared" ca="1" si="20"/>
        <v>0.24409627039811443</v>
      </c>
      <c r="W17" s="88" t="str">
        <f>IF(OR($A17="GW 1",$A17="GW 2",$A17="GW 3",$A17="GW 4",$A17="GW 5",$A17="GW 6"),"N/A",IF(T17="","",IF(AND(T17&gt;='Prediction Systems settings'!$B$3,'Program and Results'!T17&lt;='Prediction Systems settings'!$C$3),"DRAW",IF(T17&gt;0,"HOME","AWAY"))))</f>
        <v>N/A</v>
      </c>
      <c r="X17" s="89" t="str">
        <f t="shared" si="4"/>
        <v>N/A</v>
      </c>
      <c r="Y17" s="74" t="str">
        <f>IF(OR($A17="GW 1",$A17="GW 2",$A17="GW 3",$A17="GW 4",$A17="GW 5",$A17="GW 6"),"N/A",IF(U17="","",IF(AND(U17&gt;='Prediction Systems settings'!$B$4,'Program and Results'!U17&lt;='Prediction Systems settings'!$C$4),"DRAW",IF(U17&gt;0,"HOME","AWAY"))))</f>
        <v>N/A</v>
      </c>
      <c r="Z17" s="74" t="str">
        <f t="shared" si="5"/>
        <v>N/A</v>
      </c>
      <c r="AA17" s="85" t="str">
        <f ca="1">IF(OR($A17="GW 1",$A17="GW 2",$A17="GW 3",$A17="GW 4",$A17="GW 5",$A17="GW 6"),"N/A",IF(G17="","",SUM(OFFSET(Tables!$A$103,MATCH('Program and Results'!$B17,Tables!$A$103:$A$135,0)-1,MATCH('Program and Results'!$A17,Tables!$1:$1,0)-2,1,-6))))</f>
        <v>N/A</v>
      </c>
      <c r="AB17" s="86" t="str">
        <f ca="1">IF(OR($A17="GW 1",$A17="GW 2",$A17="GW 3",$A17="GW 4",$A17="GW 5",$A17="GW 6"),"N/A",IF(M17="","",SUM(OFFSET(Tables!$A$103,MATCH('Program and Results'!$E17,Tables!$A$103:$A$135,0)-1,MATCH('Program and Results'!$A17,Tables!$1:$1,0)-2,1,-6))))</f>
        <v>N/A</v>
      </c>
      <c r="AC17" s="86" t="str">
        <f t="shared" si="6"/>
        <v>N/A</v>
      </c>
      <c r="AD17" s="86" t="str">
        <f>IF(OR($A17="GW 1",$A17="GW 2",$A17="GW 3",$A17="GW 4",$A17="GW 5",$A17="GW 6"),"N/A",IF(AC17="","",IF(AC17&gt;'Prediction Systems settings'!$B$5,"HOME",IF(AC17&lt;-'Prediction Systems settings'!$B$5,"AWAY","DRAW"))))</f>
        <v>N/A</v>
      </c>
      <c r="AE17" s="86" t="str">
        <f t="shared" si="7"/>
        <v>N/A</v>
      </c>
      <c r="AK17">
        <v>65</v>
      </c>
      <c r="AL17">
        <v>0</v>
      </c>
    </row>
    <row r="18" spans="1:38">
      <c r="A18" t="s">
        <v>1</v>
      </c>
      <c r="B18" t="s">
        <v>197</v>
      </c>
      <c r="C18">
        <v>4</v>
      </c>
      <c r="D18">
        <v>0</v>
      </c>
      <c r="E18" t="s">
        <v>204</v>
      </c>
      <c r="F18" s="73">
        <f t="shared" ca="1" si="18"/>
        <v>1500.4862107716131</v>
      </c>
      <c r="G18" s="73">
        <f ca="1">IF(A18="GW 1",ELO_Initial,IFERROR(INDEX(Tables!$1:$1048576,MATCH('Program and Results'!$B18,Tables!$A:$A,0),MATCH('Program and Results'!$A18,Tables!$1:$1,0)-1),""))</f>
        <v>1491.2339486198689</v>
      </c>
      <c r="H18" s="74">
        <f t="shared" si="0"/>
        <v>22.11</v>
      </c>
      <c r="I18" s="74">
        <f t="shared" si="21"/>
        <v>1</v>
      </c>
      <c r="J18" s="75">
        <f t="shared" ca="1" si="1"/>
        <v>0.58153495469270688</v>
      </c>
      <c r="K18" s="76">
        <f>IF(E18="","",IF(ABS(C18-D18)=0,0,IF(ABS(C18-D18)&gt;10,2.99,INDEX('ELO settings '!$B$25:$B$34,MATCH(ABS(C18-D18),'ELO settings '!$A$25:$A$34,0)))))</f>
        <v>2.11</v>
      </c>
      <c r="L18" s="73">
        <f t="shared" ca="1" si="17"/>
        <v>1489.8150315251144</v>
      </c>
      <c r="M18" s="73">
        <f ca="1">IF(A18="GW 1",ELO_Initial,IFERROR(INDEX(Tables!$1:$1048576,MATCH('Program and Results'!$E18,Tables!$A:$A,0),MATCH('Program and Results'!$A18,Tables!$1:$1,0)-1),""))</f>
        <v>1499.0672936768585</v>
      </c>
      <c r="N18" s="74">
        <f t="shared" si="2"/>
        <v>22.11</v>
      </c>
      <c r="O18" s="74">
        <f t="shared" si="11"/>
        <v>0</v>
      </c>
      <c r="P18" s="75">
        <f t="shared" ca="1" si="19"/>
        <v>0.41846504530729312</v>
      </c>
      <c r="Q18" s="76">
        <f t="shared" si="13"/>
        <v>2.11</v>
      </c>
      <c r="R18" s="77" t="str">
        <f t="shared" si="14"/>
        <v>ok</v>
      </c>
      <c r="S18" s="87" t="str">
        <f t="shared" si="15"/>
        <v>HOME</v>
      </c>
      <c r="T18" s="74">
        <f t="shared" ca="1" si="16"/>
        <v>-8</v>
      </c>
      <c r="U18" s="74" t="str">
        <f ca="1">IF(OR($A18="GW 1",$A18="GW 2",$A18="GW 3",$A18="GW 4",$A18="GW 5",$A18="GW 6"),"N/A",IFERROR(ROUND((OFFSET(Tables!$A$1,MATCH('Program and Results'!$B18,Tables!$A$1:$A$33,0)-1,MATCH('Program and Results'!$A18,Tables!$1:$1,0)-2,1,1)-OFFSET(Tables!$A$1,MATCH('Program and Results'!$B18,Tables!$A$1:$A$33,0)-1,MATCH('Program and Results'!$A18,Tables!$1:$1,0)-7,1,1))-(OFFSET(Tables!$A$1,MATCH('Program and Results'!$E18,Tables!$A$1:$A$33,0)-1,MATCH('Program and Results'!$A18,Tables!$1:$1,0)-2,1,1)-OFFSET(Tables!$A$1,MATCH('Program and Results'!$E18,Tables!$A$1:$A$33,0)-1,MATCH('Program and Results'!$A18,Tables!$1:$1,0)-7,1,1)),0),""))</f>
        <v>N/A</v>
      </c>
      <c r="V18" s="88">
        <f t="shared" ca="1" si="20"/>
        <v>0.16306990938541377</v>
      </c>
      <c r="W18" s="88" t="str">
        <f>IF(OR($A18="GW 1",$A18="GW 2",$A18="GW 3",$A18="GW 4",$A18="GW 5",$A18="GW 6"),"N/A",IF(T18="","",IF(AND(T18&gt;='Prediction Systems settings'!$B$3,'Program and Results'!T18&lt;='Prediction Systems settings'!$C$3),"DRAW",IF(T18&gt;0,"HOME","AWAY"))))</f>
        <v>N/A</v>
      </c>
      <c r="X18" s="89" t="str">
        <f t="shared" si="4"/>
        <v>N/A</v>
      </c>
      <c r="Y18" s="74" t="str">
        <f>IF(OR($A18="GW 1",$A18="GW 2",$A18="GW 3",$A18="GW 4",$A18="GW 5",$A18="GW 6"),"N/A",IF(U18="","",IF(AND(U18&gt;='Prediction Systems settings'!$B$4,'Program and Results'!U18&lt;='Prediction Systems settings'!$C$4),"DRAW",IF(U18&gt;0,"HOME","AWAY"))))</f>
        <v>N/A</v>
      </c>
      <c r="Z18" s="74" t="str">
        <f t="shared" si="5"/>
        <v>N/A</v>
      </c>
      <c r="AA18" s="85" t="str">
        <f ca="1">IF(OR($A18="GW 1",$A18="GW 2",$A18="GW 3",$A18="GW 4",$A18="GW 5",$A18="GW 6"),"N/A",IF(G18="","",SUM(OFFSET(Tables!$A$103,MATCH('Program and Results'!$B18,Tables!$A$103:$A$135,0)-1,MATCH('Program and Results'!$A18,Tables!$1:$1,0)-2,1,-6))))</f>
        <v>N/A</v>
      </c>
      <c r="AB18" s="86" t="str">
        <f ca="1">IF(OR($A18="GW 1",$A18="GW 2",$A18="GW 3",$A18="GW 4",$A18="GW 5",$A18="GW 6"),"N/A",IF(M18="","",SUM(OFFSET(Tables!$A$103,MATCH('Program and Results'!$E18,Tables!$A$103:$A$135,0)-1,MATCH('Program and Results'!$A18,Tables!$1:$1,0)-2,1,-6))))</f>
        <v>N/A</v>
      </c>
      <c r="AC18" s="86" t="str">
        <f t="shared" si="6"/>
        <v>N/A</v>
      </c>
      <c r="AD18" s="86" t="str">
        <f>IF(OR($A18="GW 1",$A18="GW 2",$A18="GW 3",$A18="GW 4",$A18="GW 5",$A18="GW 6"),"N/A",IF(AC18="","",IF(AC18&gt;'Prediction Systems settings'!$B$5,"HOME",IF(AC18&lt;-'Prediction Systems settings'!$B$5,"AWAY","DRAW"))))</f>
        <v>N/A</v>
      </c>
      <c r="AE18" s="86" t="str">
        <f t="shared" si="7"/>
        <v>N/A</v>
      </c>
      <c r="AK18">
        <v>65</v>
      </c>
      <c r="AL18">
        <v>32.5</v>
      </c>
    </row>
    <row r="19" spans="1:38">
      <c r="A19" t="s">
        <v>1</v>
      </c>
      <c r="B19" t="s">
        <v>198</v>
      </c>
      <c r="C19">
        <v>2</v>
      </c>
      <c r="D19">
        <v>1</v>
      </c>
      <c r="E19" t="s">
        <v>232</v>
      </c>
      <c r="F19" s="73">
        <f t="shared" ca="1" si="18"/>
        <v>1518.9919891608199</v>
      </c>
      <c r="G19" s="73">
        <f ca="1">IF(A19="GW 1",ELO_Initial,IFERROR(INDEX(Tables!$1:$1048576,MATCH('Program and Results'!$B19,Tables!$A:$A,0),MATCH('Program and Results'!$A19,Tables!$1:$1,0)-1),""))</f>
        <v>1511.0550000000001</v>
      </c>
      <c r="H19" s="74">
        <f t="shared" si="0"/>
        <v>21</v>
      </c>
      <c r="I19" s="74">
        <f t="shared" si="21"/>
        <v>1</v>
      </c>
      <c r="J19" s="75">
        <f t="shared" ca="1" si="1"/>
        <v>0.62204813519905722</v>
      </c>
      <c r="K19" s="76">
        <f>IF(E19="","",IF(ABS(C19-D19)=0,0,IF(ABS(C19-D19)&gt;10,2.99,INDEX('ELO settings '!$B$25:$B$34,MATCH(ABS(C19-D19),'ELO settings '!$A$25:$A$34,0)))))</f>
        <v>1</v>
      </c>
      <c r="L19" s="73">
        <f t="shared" ca="1" si="17"/>
        <v>1481.5630108391802</v>
      </c>
      <c r="M19" s="73">
        <f ca="1">IF(A19="GW 1",ELO_Initial,IFERROR(INDEX(Tables!$1:$1048576,MATCH('Program and Results'!$E19,Tables!$A:$A,0),MATCH('Program and Results'!$A19,Tables!$1:$1,0)-1),""))</f>
        <v>1489.5</v>
      </c>
      <c r="N19" s="74">
        <f t="shared" si="2"/>
        <v>21</v>
      </c>
      <c r="O19" s="74">
        <f t="shared" si="11"/>
        <v>0</v>
      </c>
      <c r="P19" s="75">
        <f t="shared" ca="1" si="19"/>
        <v>0.37795186480094278</v>
      </c>
      <c r="Q19" s="76">
        <f t="shared" si="13"/>
        <v>1</v>
      </c>
      <c r="R19" s="77" t="str">
        <f t="shared" si="14"/>
        <v>ok</v>
      </c>
      <c r="S19" s="87" t="str">
        <f t="shared" si="15"/>
        <v>HOME</v>
      </c>
      <c r="T19" s="74">
        <f t="shared" ca="1" si="16"/>
        <v>22</v>
      </c>
      <c r="U19" s="74" t="str">
        <f ca="1">IF(OR($A19="GW 1",$A19="GW 2",$A19="GW 3",$A19="GW 4",$A19="GW 5",$A19="GW 6"),"N/A",IFERROR(ROUND((OFFSET(Tables!$A$1,MATCH('Program and Results'!$B19,Tables!$A$1:$A$33,0)-1,MATCH('Program and Results'!$A19,Tables!$1:$1,0)-2,1,1)-OFFSET(Tables!$A$1,MATCH('Program and Results'!$B19,Tables!$A$1:$A$33,0)-1,MATCH('Program and Results'!$A19,Tables!$1:$1,0)-7,1,1))-(OFFSET(Tables!$A$1,MATCH('Program and Results'!$E19,Tables!$A$1:$A$33,0)-1,MATCH('Program and Results'!$A19,Tables!$1:$1,0)-2,1,1)-OFFSET(Tables!$A$1,MATCH('Program and Results'!$E19,Tables!$A$1:$A$33,0)-1,MATCH('Program and Results'!$A19,Tables!$1:$1,0)-7,1,1)),0),""))</f>
        <v>N/A</v>
      </c>
      <c r="V19" s="88">
        <f t="shared" ca="1" si="20"/>
        <v>0.24409627039811443</v>
      </c>
      <c r="W19" s="88" t="str">
        <f>IF(OR($A19="GW 1",$A19="GW 2",$A19="GW 3",$A19="GW 4",$A19="GW 5",$A19="GW 6"),"N/A",IF(T19="","",IF(AND(T19&gt;='Prediction Systems settings'!$B$3,'Program and Results'!T19&lt;='Prediction Systems settings'!$C$3),"DRAW",IF(T19&gt;0,"HOME","AWAY"))))</f>
        <v>N/A</v>
      </c>
      <c r="X19" s="89" t="str">
        <f t="shared" si="4"/>
        <v>N/A</v>
      </c>
      <c r="Y19" s="74" t="str">
        <f>IF(OR($A19="GW 1",$A19="GW 2",$A19="GW 3",$A19="GW 4",$A19="GW 5",$A19="GW 6"),"N/A",IF(U19="","",IF(AND(U19&gt;='Prediction Systems settings'!$B$4,'Program and Results'!U19&lt;='Prediction Systems settings'!$C$4),"DRAW",IF(U19&gt;0,"HOME","AWAY"))))</f>
        <v>N/A</v>
      </c>
      <c r="Z19" s="74" t="str">
        <f t="shared" si="5"/>
        <v>N/A</v>
      </c>
      <c r="AA19" s="85" t="str">
        <f ca="1">IF(OR($A19="GW 1",$A19="GW 2",$A19="GW 3",$A19="GW 4",$A19="GW 5",$A19="GW 6"),"N/A",IF(G19="","",SUM(OFFSET(Tables!$A$103,MATCH('Program and Results'!$B19,Tables!$A$103:$A$135,0)-1,MATCH('Program and Results'!$A19,Tables!$1:$1,0)-2,1,-6))))</f>
        <v>N/A</v>
      </c>
      <c r="AB19" s="86" t="str">
        <f ca="1">IF(OR($A19="GW 1",$A19="GW 2",$A19="GW 3",$A19="GW 4",$A19="GW 5",$A19="GW 6"),"N/A",IF(M19="","",SUM(OFFSET(Tables!$A$103,MATCH('Program and Results'!$E19,Tables!$A$103:$A$135,0)-1,MATCH('Program and Results'!$A19,Tables!$1:$1,0)-2,1,-6))))</f>
        <v>N/A</v>
      </c>
      <c r="AC19" s="86" t="str">
        <f t="shared" si="6"/>
        <v>N/A</v>
      </c>
      <c r="AD19" s="86" t="str">
        <f>IF(OR($A19="GW 1",$A19="GW 2",$A19="GW 3",$A19="GW 4",$A19="GW 5",$A19="GW 6"),"N/A",IF(AC19="","",IF(AC19&gt;'Prediction Systems settings'!$B$5,"HOME",IF(AC19&lt;-'Prediction Systems settings'!$B$5,"AWAY","DRAW"))))</f>
        <v>N/A</v>
      </c>
      <c r="AE19" s="86" t="str">
        <f t="shared" si="7"/>
        <v>N/A</v>
      </c>
      <c r="AK19">
        <v>65</v>
      </c>
      <c r="AL19">
        <v>0</v>
      </c>
    </row>
    <row r="20" spans="1:38">
      <c r="A20" t="s">
        <v>1</v>
      </c>
      <c r="B20" t="s">
        <v>233</v>
      </c>
      <c r="C20">
        <v>2</v>
      </c>
      <c r="D20">
        <v>2</v>
      </c>
      <c r="E20" t="s">
        <v>205</v>
      </c>
      <c r="F20" s="73">
        <f t="shared" ca="1" si="18"/>
        <v>1500.2333873892048</v>
      </c>
      <c r="G20" s="73">
        <f ca="1">IF(A20="GW 1",ELO_Initial,IFERROR(INDEX(Tables!$1:$1048576,MATCH('Program and Results'!$B20,Tables!$A:$A,0),MATCH('Program and Results'!$A20,Tables!$1:$1,0)-1),""))</f>
        <v>1500.9327063231415</v>
      </c>
      <c r="H20" s="74">
        <f t="shared" si="0"/>
        <v>20</v>
      </c>
      <c r="I20" s="74">
        <f t="shared" si="21"/>
        <v>0.5</v>
      </c>
      <c r="J20" s="75">
        <f t="shared" ca="1" si="1"/>
        <v>0.53496594669683584</v>
      </c>
      <c r="K20" s="76">
        <f>IF(E20="","",IF(ABS(C20-D20)=0,0,IF(ABS(C20-D20)&gt;10,2.99,INDEX('ELO settings '!$B$25:$B$34,MATCH(ABS(C20-D20),'ELO settings '!$A$25:$A$34,0)))))</f>
        <v>0</v>
      </c>
      <c r="L20" s="73">
        <f t="shared" ca="1" si="17"/>
        <v>1509.7954726672945</v>
      </c>
      <c r="M20" s="73">
        <f ca="1">IF(A20="GW 1",ELO_Initial,IFERROR(INDEX(Tables!$1:$1048576,MATCH('Program and Results'!$E20,Tables!$A:$A,0),MATCH('Program and Results'!$A20,Tables!$1:$1,0)-1),""))</f>
        <v>1509.0961537333578</v>
      </c>
      <c r="N20" s="74">
        <f t="shared" si="2"/>
        <v>20</v>
      </c>
      <c r="O20" s="74">
        <f t="shared" si="11"/>
        <v>0.5</v>
      </c>
      <c r="P20" s="75">
        <f t="shared" ca="1" si="19"/>
        <v>0.46503405330316416</v>
      </c>
      <c r="Q20" s="76">
        <f t="shared" si="13"/>
        <v>0</v>
      </c>
      <c r="R20" s="77" t="str">
        <f t="shared" si="14"/>
        <v>ok</v>
      </c>
      <c r="S20" s="87" t="str">
        <f t="shared" si="15"/>
        <v>DRAW</v>
      </c>
      <c r="T20" s="74">
        <f t="shared" ca="1" si="16"/>
        <v>-8</v>
      </c>
      <c r="U20" s="74" t="str">
        <f ca="1">IF(OR($A20="GW 1",$A20="GW 2",$A20="GW 3",$A20="GW 4",$A20="GW 5",$A20="GW 6"),"N/A",IFERROR(ROUND((OFFSET(Tables!$A$1,MATCH('Program and Results'!$B20,Tables!$A$1:$A$33,0)-1,MATCH('Program and Results'!$A20,Tables!$1:$1,0)-2,1,1)-OFFSET(Tables!$A$1,MATCH('Program and Results'!$B20,Tables!$A$1:$A$33,0)-1,MATCH('Program and Results'!$A20,Tables!$1:$1,0)-7,1,1))-(OFFSET(Tables!$A$1,MATCH('Program and Results'!$E20,Tables!$A$1:$A$33,0)-1,MATCH('Program and Results'!$A20,Tables!$1:$1,0)-2,1,1)-OFFSET(Tables!$A$1,MATCH('Program and Results'!$E20,Tables!$A$1:$A$33,0)-1,MATCH('Program and Results'!$A20,Tables!$1:$1,0)-7,1,1)),0),""))</f>
        <v>N/A</v>
      </c>
      <c r="V20" s="88">
        <f t="shared" ca="1" si="20"/>
        <v>6.9931893393671674E-2</v>
      </c>
      <c r="W20" s="88" t="str">
        <f>IF(OR($A20="GW 1",$A20="GW 2",$A20="GW 3",$A20="GW 4",$A20="GW 5",$A20="GW 6"),"N/A",IF(T20="","",IF(AND(T20&gt;='Prediction Systems settings'!$B$3,'Program and Results'!T20&lt;='Prediction Systems settings'!$C$3),"DRAW",IF(T20&gt;0,"HOME","AWAY"))))</f>
        <v>N/A</v>
      </c>
      <c r="X20" s="89" t="str">
        <f t="shared" si="4"/>
        <v>N/A</v>
      </c>
      <c r="Y20" s="74" t="str">
        <f>IF(OR($A20="GW 1",$A20="GW 2",$A20="GW 3",$A20="GW 4",$A20="GW 5",$A20="GW 6"),"N/A",IF(U20="","",IF(AND(U20&gt;='Prediction Systems settings'!$B$4,'Program and Results'!U20&lt;='Prediction Systems settings'!$C$4),"DRAW",IF(U20&gt;0,"HOME","AWAY"))))</f>
        <v>N/A</v>
      </c>
      <c r="Z20" s="74" t="str">
        <f t="shared" si="5"/>
        <v>N/A</v>
      </c>
      <c r="AA20" s="85" t="str">
        <f ca="1">IF(OR($A20="GW 1",$A20="GW 2",$A20="GW 3",$A20="GW 4",$A20="GW 5",$A20="GW 6"),"N/A",IF(G20="","",SUM(OFFSET(Tables!$A$103,MATCH('Program and Results'!$B20,Tables!$A$103:$A$135,0)-1,MATCH('Program and Results'!$A20,Tables!$1:$1,0)-2,1,-6))))</f>
        <v>N/A</v>
      </c>
      <c r="AB20" s="86" t="str">
        <f ca="1">IF(OR($A20="GW 1",$A20="GW 2",$A20="GW 3",$A20="GW 4",$A20="GW 5",$A20="GW 6"),"N/A",IF(M20="","",SUM(OFFSET(Tables!$A$103,MATCH('Program and Results'!$E20,Tables!$A$103:$A$135,0)-1,MATCH('Program and Results'!$A20,Tables!$1:$1,0)-2,1,-6))))</f>
        <v>N/A</v>
      </c>
      <c r="AC20" s="86" t="str">
        <f t="shared" si="6"/>
        <v>N/A</v>
      </c>
      <c r="AD20" s="86" t="str">
        <f>IF(OR($A20="GW 1",$A20="GW 2",$A20="GW 3",$A20="GW 4",$A20="GW 5",$A20="GW 6"),"N/A",IF(AC20="","",IF(AC20&gt;'Prediction Systems settings'!$B$5,"HOME",IF(AC20&lt;-'Prediction Systems settings'!$B$5,"AWAY","DRAW"))))</f>
        <v>N/A</v>
      </c>
      <c r="AE20" s="86" t="str">
        <f t="shared" si="7"/>
        <v>N/A</v>
      </c>
      <c r="AK20">
        <v>32.5</v>
      </c>
      <c r="AL20">
        <v>65</v>
      </c>
    </row>
    <row r="21" spans="1:38">
      <c r="A21" t="s">
        <v>2</v>
      </c>
      <c r="B21" t="s">
        <v>198</v>
      </c>
      <c r="C21">
        <v>1</v>
      </c>
      <c r="D21">
        <v>0</v>
      </c>
      <c r="E21" t="s">
        <v>206</v>
      </c>
      <c r="F21" s="73">
        <f t="shared" ca="1" si="18"/>
        <v>1527.5340038563213</v>
      </c>
      <c r="G21" s="73">
        <f ca="1">IF(A21="GW 1",ELO_Initial,IFERROR(INDEX(Tables!$1:$1048576,MATCH('Program and Results'!$B21,Tables!$A:$A,0),MATCH('Program and Results'!$A21,Tables!$1:$1,0)-1),""))</f>
        <v>1518.9919891608199</v>
      </c>
      <c r="H21" s="74">
        <f t="shared" si="0"/>
        <v>21</v>
      </c>
      <c r="I21" s="74">
        <f t="shared" si="21"/>
        <v>1</v>
      </c>
      <c r="J21" s="75">
        <f t="shared" ca="1" si="1"/>
        <v>0.59323739545231102</v>
      </c>
      <c r="K21" s="76">
        <f>IF(E21="","",IF(ABS(C21-D21)=0,0,IF(ABS(C21-D21)&gt;10,2.99,INDEX('ELO settings '!$B$25:$B$34,MATCH(ABS(C21-D21),'ELO settings '!$A$25:$A$34,0)))))</f>
        <v>1</v>
      </c>
      <c r="L21" s="73">
        <f t="shared" ca="1" si="17"/>
        <v>1509.8949744653185</v>
      </c>
      <c r="M21" s="73">
        <f ca="1">IF(A21="GW 1",ELO_Initial,IFERROR(INDEX(Tables!$1:$1048576,MATCH('Program and Results'!$E21,Tables!$A:$A,0),MATCH('Program and Results'!$A21,Tables!$1:$1,0)-1),""))</f>
        <v>1518.4369891608198</v>
      </c>
      <c r="N21" s="74">
        <f t="shared" si="2"/>
        <v>21</v>
      </c>
      <c r="O21" s="74">
        <f t="shared" si="11"/>
        <v>0</v>
      </c>
      <c r="P21" s="75">
        <f t="shared" ca="1" si="19"/>
        <v>0.40676260454768898</v>
      </c>
      <c r="Q21" s="76">
        <f t="shared" si="13"/>
        <v>1</v>
      </c>
      <c r="R21" s="77" t="str">
        <f t="shared" si="14"/>
        <v>ok</v>
      </c>
      <c r="S21" s="87" t="str">
        <f t="shared" si="15"/>
        <v>HOME</v>
      </c>
      <c r="T21" s="74">
        <f t="shared" ca="1" si="16"/>
        <v>1</v>
      </c>
      <c r="U21" s="74" t="str">
        <f ca="1">IF(OR($A21="GW 1",$A21="GW 2",$A21="GW 3",$A21="GW 4",$A21="GW 5",$A21="GW 6"),"N/A",IFERROR(ROUND((OFFSET(Tables!$A$1,MATCH('Program and Results'!$B21,Tables!$A$1:$A$33,0)-1,MATCH('Program and Results'!$A21,Tables!$1:$1,0)-2,1,1)-OFFSET(Tables!$A$1,MATCH('Program and Results'!$B21,Tables!$A$1:$A$33,0)-1,MATCH('Program and Results'!$A21,Tables!$1:$1,0)-7,1,1))-(OFFSET(Tables!$A$1,MATCH('Program and Results'!$E21,Tables!$A$1:$A$33,0)-1,MATCH('Program and Results'!$A21,Tables!$1:$1,0)-2,1,1)-OFFSET(Tables!$A$1,MATCH('Program and Results'!$E21,Tables!$A$1:$A$33,0)-1,MATCH('Program and Results'!$A21,Tables!$1:$1,0)-7,1,1)),0),""))</f>
        <v>N/A</v>
      </c>
      <c r="V21" s="88">
        <f t="shared" ca="1" si="20"/>
        <v>0.18647479090462205</v>
      </c>
      <c r="W21" s="88" t="str">
        <f>IF(OR($A21="GW 1",$A21="GW 2",$A21="GW 3",$A21="GW 4",$A21="GW 5",$A21="GW 6"),"N/A",IF(T21="","",IF(AND(T21&gt;='Prediction Systems settings'!$B$3,'Program and Results'!T21&lt;='Prediction Systems settings'!$C$3),"DRAW",IF(T21&gt;0,"HOME","AWAY"))))</f>
        <v>N/A</v>
      </c>
      <c r="X21" s="89" t="str">
        <f t="shared" si="4"/>
        <v>N/A</v>
      </c>
      <c r="Y21" s="74" t="str">
        <f>IF(OR($A21="GW 1",$A21="GW 2",$A21="GW 3",$A21="GW 4",$A21="GW 5",$A21="GW 6"),"N/A",IF(U21="","",IF(AND(U21&gt;='Prediction Systems settings'!$B$4,'Program and Results'!U21&lt;='Prediction Systems settings'!$C$4),"DRAW",IF(U21&gt;0,"HOME","AWAY"))))</f>
        <v>N/A</v>
      </c>
      <c r="Z21" s="74" t="str">
        <f t="shared" si="5"/>
        <v>N/A</v>
      </c>
      <c r="AA21" s="85" t="str">
        <f ca="1">IF(OR($A21="GW 1",$A21="GW 2",$A21="GW 3",$A21="GW 4",$A21="GW 5",$A21="GW 6"),"N/A",IF(G21="","",SUM(OFFSET(Tables!$A$103,MATCH('Program and Results'!$B21,Tables!$A$103:$A$135,0)-1,MATCH('Program and Results'!$A21,Tables!$1:$1,0)-2,1,-6))))</f>
        <v>N/A</v>
      </c>
      <c r="AB21" s="86" t="str">
        <f ca="1">IF(OR($A21="GW 1",$A21="GW 2",$A21="GW 3",$A21="GW 4",$A21="GW 5",$A21="GW 6"),"N/A",IF(M21="","",SUM(OFFSET(Tables!$A$103,MATCH('Program and Results'!$E21,Tables!$A$103:$A$135,0)-1,MATCH('Program and Results'!$A21,Tables!$1:$1,0)-2,1,-6))))</f>
        <v>N/A</v>
      </c>
      <c r="AC21" s="86" t="str">
        <f t="shared" si="6"/>
        <v>N/A</v>
      </c>
      <c r="AD21" s="86" t="str">
        <f>IF(OR($A21="GW 1",$A21="GW 2",$A21="GW 3",$A21="GW 4",$A21="GW 5",$A21="GW 6"),"N/A",IF(AC21="","",IF(AC21&gt;'Prediction Systems settings'!$B$5,"HOME",IF(AC21&lt;-'Prediction Systems settings'!$B$5,"AWAY","DRAW"))))</f>
        <v>N/A</v>
      </c>
      <c r="AE21" s="86" t="str">
        <f t="shared" si="7"/>
        <v>N/A</v>
      </c>
      <c r="AK21">
        <v>65</v>
      </c>
      <c r="AL21">
        <v>65</v>
      </c>
    </row>
    <row r="22" spans="1:38">
      <c r="A22" t="s">
        <v>2</v>
      </c>
      <c r="B22" t="s">
        <v>196</v>
      </c>
      <c r="C22">
        <v>2</v>
      </c>
      <c r="D22">
        <v>0</v>
      </c>
      <c r="E22" t="s">
        <v>233</v>
      </c>
      <c r="F22" s="73">
        <f t="shared" ca="1" si="18"/>
        <v>1526.9457680673986</v>
      </c>
      <c r="G22" s="73">
        <f ca="1">IF(A22="GW 1",ELO_Initial,IFERROR(INDEX(Tables!$1:$1048576,MATCH('Program and Results'!$B22,Tables!$A:$A,0),MATCH('Program and Results'!$A22,Tables!$1:$1,0)-1),""))</f>
        <v>1518.7267051173633</v>
      </c>
      <c r="H22" s="74">
        <f t="shared" si="0"/>
        <v>21.51</v>
      </c>
      <c r="I22" s="74">
        <f t="shared" si="21"/>
        <v>1</v>
      </c>
      <c r="J22" s="75">
        <f t="shared" ca="1" si="1"/>
        <v>0.61789572524243463</v>
      </c>
      <c r="K22" s="76">
        <f>IF(E22="","",IF(ABS(C22-D22)=0,0,IF(ABS(C22-D22)&gt;10,2.99,INDEX('ELO settings '!$B$25:$B$34,MATCH(ABS(C22-D22),'ELO settings '!$A$25:$A$34,0)))))</f>
        <v>1.51</v>
      </c>
      <c r="L22" s="73">
        <f t="shared" ca="1" si="17"/>
        <v>1492.0143244391695</v>
      </c>
      <c r="M22" s="73">
        <f ca="1">IF(A22="GW 1",ELO_Initial,IFERROR(INDEX(Tables!$1:$1048576,MATCH('Program and Results'!$E22,Tables!$A:$A,0),MATCH('Program and Results'!$A22,Tables!$1:$1,0)-1),""))</f>
        <v>1500.2333873892048</v>
      </c>
      <c r="N22" s="74">
        <f t="shared" si="2"/>
        <v>21.51</v>
      </c>
      <c r="O22" s="74">
        <f t="shared" si="11"/>
        <v>0</v>
      </c>
      <c r="P22" s="75">
        <f t="shared" ca="1" si="19"/>
        <v>0.38210427475756537</v>
      </c>
      <c r="Q22" s="76">
        <f t="shared" si="13"/>
        <v>1.51</v>
      </c>
      <c r="R22" s="77" t="str">
        <f t="shared" si="14"/>
        <v>ok</v>
      </c>
      <c r="S22" s="87" t="str">
        <f t="shared" si="15"/>
        <v>HOME</v>
      </c>
      <c r="T22" s="74">
        <f t="shared" ca="1" si="16"/>
        <v>18</v>
      </c>
      <c r="U22" s="74" t="str">
        <f ca="1">IF(OR($A22="GW 1",$A22="GW 2",$A22="GW 3",$A22="GW 4",$A22="GW 5",$A22="GW 6"),"N/A",IFERROR(ROUND((OFFSET(Tables!$A$1,MATCH('Program and Results'!$B22,Tables!$A$1:$A$33,0)-1,MATCH('Program and Results'!$A22,Tables!$1:$1,0)-2,1,1)-OFFSET(Tables!$A$1,MATCH('Program and Results'!$B22,Tables!$A$1:$A$33,0)-1,MATCH('Program and Results'!$A22,Tables!$1:$1,0)-7,1,1))-(OFFSET(Tables!$A$1,MATCH('Program and Results'!$E22,Tables!$A$1:$A$33,0)-1,MATCH('Program and Results'!$A22,Tables!$1:$1,0)-2,1,1)-OFFSET(Tables!$A$1,MATCH('Program and Results'!$E22,Tables!$A$1:$A$33,0)-1,MATCH('Program and Results'!$A22,Tables!$1:$1,0)-7,1,1)),0),""))</f>
        <v>N/A</v>
      </c>
      <c r="V22" s="88">
        <f t="shared" ca="1" si="20"/>
        <v>0.23579145048486927</v>
      </c>
      <c r="W22" s="88" t="str">
        <f>IF(OR($A22="GW 1",$A22="GW 2",$A22="GW 3",$A22="GW 4",$A22="GW 5",$A22="GW 6"),"N/A",IF(T22="","",IF(AND(T22&gt;='Prediction Systems settings'!$B$3,'Program and Results'!T22&lt;='Prediction Systems settings'!$C$3),"DRAW",IF(T22&gt;0,"HOME","AWAY"))))</f>
        <v>N/A</v>
      </c>
      <c r="X22" s="89" t="str">
        <f t="shared" si="4"/>
        <v>N/A</v>
      </c>
      <c r="Y22" s="74" t="str">
        <f>IF(OR($A22="GW 1",$A22="GW 2",$A22="GW 3",$A22="GW 4",$A22="GW 5",$A22="GW 6"),"N/A",IF(U22="","",IF(AND(U22&gt;='Prediction Systems settings'!$B$4,'Program and Results'!U22&lt;='Prediction Systems settings'!$C$4),"DRAW",IF(U22&gt;0,"HOME","AWAY"))))</f>
        <v>N/A</v>
      </c>
      <c r="Z22" s="74" t="str">
        <f t="shared" si="5"/>
        <v>N/A</v>
      </c>
      <c r="AA22" s="85" t="str">
        <f ca="1">IF(OR($A22="GW 1",$A22="GW 2",$A22="GW 3",$A22="GW 4",$A22="GW 5",$A22="GW 6"),"N/A",IF(G22="","",SUM(OFFSET(Tables!$A$103,MATCH('Program and Results'!$B22,Tables!$A$103:$A$135,0)-1,MATCH('Program and Results'!$A22,Tables!$1:$1,0)-2,1,-6))))</f>
        <v>N/A</v>
      </c>
      <c r="AB22" s="86" t="str">
        <f ca="1">IF(OR($A22="GW 1",$A22="GW 2",$A22="GW 3",$A22="GW 4",$A22="GW 5",$A22="GW 6"),"N/A",IF(M22="","",SUM(OFFSET(Tables!$A$103,MATCH('Program and Results'!$E22,Tables!$A$103:$A$135,0)-1,MATCH('Program and Results'!$A22,Tables!$1:$1,0)-2,1,-6))))</f>
        <v>N/A</v>
      </c>
      <c r="AC22" s="86" t="str">
        <f t="shared" si="6"/>
        <v>N/A</v>
      </c>
      <c r="AD22" s="86" t="str">
        <f>IF(OR($A22="GW 1",$A22="GW 2",$A22="GW 3",$A22="GW 4",$A22="GW 5",$A22="GW 6"),"N/A",IF(AC22="","",IF(AC22&gt;'Prediction Systems settings'!$B$5,"HOME",IF(AC22&lt;-'Prediction Systems settings'!$B$5,"AWAY","DRAW"))))</f>
        <v>N/A</v>
      </c>
      <c r="AE22" s="86" t="str">
        <f t="shared" si="7"/>
        <v>N/A</v>
      </c>
      <c r="AK22">
        <v>65</v>
      </c>
      <c r="AL22">
        <v>32.5</v>
      </c>
    </row>
    <row r="23" spans="1:38">
      <c r="A23" t="s">
        <v>2</v>
      </c>
      <c r="B23" t="s">
        <v>203</v>
      </c>
      <c r="C23">
        <v>2</v>
      </c>
      <c r="D23">
        <v>1</v>
      </c>
      <c r="E23" t="s">
        <v>204</v>
      </c>
      <c r="F23" s="73">
        <f t="shared" ca="1" si="18"/>
        <v>1507.6065620587647</v>
      </c>
      <c r="G23" s="73">
        <f ca="1">IF(A23="GW 1",ELO_Initial,IFERROR(INDEX(Tables!$1:$1048576,MATCH('Program and Results'!$B23,Tables!$A:$A,0),MATCH('Program and Results'!$A23,Tables!$1:$1,0)-1),""))</f>
        <v>1499.3244458904594</v>
      </c>
      <c r="H23" s="74">
        <f t="shared" si="0"/>
        <v>21</v>
      </c>
      <c r="I23" s="74">
        <f t="shared" si="21"/>
        <v>1</v>
      </c>
      <c r="J23" s="75">
        <f t="shared" ca="1" si="1"/>
        <v>0.6056135157949839</v>
      </c>
      <c r="K23" s="76">
        <f>IF(E23="","",IF(ABS(C23-D23)=0,0,IF(ABS(C23-D23)&gt;10,2.99,INDEX('ELO settings '!$B$25:$B$34,MATCH(ABS(C23-D23),'ELO settings '!$A$25:$A$34,0)))))</f>
        <v>1</v>
      </c>
      <c r="L23" s="73">
        <f t="shared" ca="1" si="17"/>
        <v>1481.5329153568091</v>
      </c>
      <c r="M23" s="73">
        <f ca="1">IF(A23="GW 1",ELO_Initial,IFERROR(INDEX(Tables!$1:$1048576,MATCH('Program and Results'!$E23,Tables!$A:$A,0),MATCH('Program and Results'!$A23,Tables!$1:$1,0)-1),""))</f>
        <v>1489.8150315251144</v>
      </c>
      <c r="N23" s="74">
        <f t="shared" si="2"/>
        <v>21</v>
      </c>
      <c r="O23" s="74">
        <f t="shared" si="11"/>
        <v>0</v>
      </c>
      <c r="P23" s="75">
        <f t="shared" ca="1" si="19"/>
        <v>0.3943864842050161</v>
      </c>
      <c r="Q23" s="76">
        <f t="shared" si="13"/>
        <v>1</v>
      </c>
      <c r="R23" s="77" t="str">
        <f t="shared" si="14"/>
        <v>ok</v>
      </c>
      <c r="S23" s="87" t="str">
        <f t="shared" si="15"/>
        <v>HOME</v>
      </c>
      <c r="T23" s="74">
        <f t="shared" ca="1" si="16"/>
        <v>10</v>
      </c>
      <c r="U23" s="74" t="str">
        <f ca="1">IF(OR($A23="GW 1",$A23="GW 2",$A23="GW 3",$A23="GW 4",$A23="GW 5",$A23="GW 6"),"N/A",IFERROR(ROUND((OFFSET(Tables!$A$1,MATCH('Program and Results'!$B23,Tables!$A$1:$A$33,0)-1,MATCH('Program and Results'!$A23,Tables!$1:$1,0)-2,1,1)-OFFSET(Tables!$A$1,MATCH('Program and Results'!$B23,Tables!$A$1:$A$33,0)-1,MATCH('Program and Results'!$A23,Tables!$1:$1,0)-7,1,1))-(OFFSET(Tables!$A$1,MATCH('Program and Results'!$E23,Tables!$A$1:$A$33,0)-1,MATCH('Program and Results'!$A23,Tables!$1:$1,0)-2,1,1)-OFFSET(Tables!$A$1,MATCH('Program and Results'!$E23,Tables!$A$1:$A$33,0)-1,MATCH('Program and Results'!$A23,Tables!$1:$1,0)-7,1,1)),0),""))</f>
        <v>N/A</v>
      </c>
      <c r="V23" s="88">
        <f t="shared" ca="1" si="20"/>
        <v>0.21122703158996781</v>
      </c>
      <c r="W23" s="88" t="str">
        <f>IF(OR($A23="GW 1",$A23="GW 2",$A23="GW 3",$A23="GW 4",$A23="GW 5",$A23="GW 6"),"N/A",IF(T23="","",IF(AND(T23&gt;='Prediction Systems settings'!$B$3,'Program and Results'!T23&lt;='Prediction Systems settings'!$C$3),"DRAW",IF(T23&gt;0,"HOME","AWAY"))))</f>
        <v>N/A</v>
      </c>
      <c r="X23" s="89" t="str">
        <f t="shared" si="4"/>
        <v>N/A</v>
      </c>
      <c r="Y23" s="74" t="str">
        <f>IF(OR($A23="GW 1",$A23="GW 2",$A23="GW 3",$A23="GW 4",$A23="GW 5",$A23="GW 6"),"N/A",IF(U23="","",IF(AND(U23&gt;='Prediction Systems settings'!$B$4,'Program and Results'!U23&lt;='Prediction Systems settings'!$C$4),"DRAW",IF(U23&gt;0,"HOME","AWAY"))))</f>
        <v>N/A</v>
      </c>
      <c r="Z23" s="74" t="str">
        <f t="shared" si="5"/>
        <v>N/A</v>
      </c>
      <c r="AA23" s="85" t="str">
        <f ca="1">IF(OR($A23="GW 1",$A23="GW 2",$A23="GW 3",$A23="GW 4",$A23="GW 5",$A23="GW 6"),"N/A",IF(G23="","",SUM(OFFSET(Tables!$A$103,MATCH('Program and Results'!$B23,Tables!$A$103:$A$135,0)-1,MATCH('Program and Results'!$A23,Tables!$1:$1,0)-2,1,-6))))</f>
        <v>N/A</v>
      </c>
      <c r="AB23" s="86" t="str">
        <f ca="1">IF(OR($A23="GW 1",$A23="GW 2",$A23="GW 3",$A23="GW 4",$A23="GW 5",$A23="GW 6"),"N/A",IF(M23="","",SUM(OFFSET(Tables!$A$103,MATCH('Program and Results'!$E23,Tables!$A$103:$A$135,0)-1,MATCH('Program and Results'!$A23,Tables!$1:$1,0)-2,1,-6))))</f>
        <v>N/A</v>
      </c>
      <c r="AC23" s="86" t="str">
        <f t="shared" si="6"/>
        <v>N/A</v>
      </c>
      <c r="AD23" s="86" t="str">
        <f>IF(OR($A23="GW 1",$A23="GW 2",$A23="GW 3",$A23="GW 4",$A23="GW 5",$A23="GW 6"),"N/A",IF(AC23="","",IF(AC23&gt;'Prediction Systems settings'!$B$5,"HOME",IF(AC23&lt;-'Prediction Systems settings'!$B$5,"AWAY","DRAW"))))</f>
        <v>N/A</v>
      </c>
      <c r="AE23" s="86" t="str">
        <f t="shared" si="7"/>
        <v>N/A</v>
      </c>
      <c r="AK23">
        <v>65</v>
      </c>
      <c r="AL23">
        <v>32.5</v>
      </c>
    </row>
    <row r="24" spans="1:38">
      <c r="A24" t="s">
        <v>2</v>
      </c>
      <c r="B24" t="s">
        <v>205</v>
      </c>
      <c r="C24">
        <v>1</v>
      </c>
      <c r="D24">
        <v>0</v>
      </c>
      <c r="E24" t="s">
        <v>202</v>
      </c>
      <c r="F24" s="73">
        <f t="shared" ca="1" si="18"/>
        <v>1517.7773557843702</v>
      </c>
      <c r="G24" s="73">
        <f ca="1">IF(A24="GW 1",ELO_Initial,IFERROR(INDEX(Tables!$1:$1048576,MATCH('Program and Results'!$B24,Tables!$A:$A,0),MATCH('Program and Results'!$A24,Tables!$1:$1,0)-1),""))</f>
        <v>1509.7954726672945</v>
      </c>
      <c r="H24" s="74">
        <f t="shared" si="0"/>
        <v>21</v>
      </c>
      <c r="I24" s="74">
        <f t="shared" si="21"/>
        <v>1</v>
      </c>
      <c r="J24" s="75">
        <f t="shared" ca="1" si="1"/>
        <v>0.61991032775829347</v>
      </c>
      <c r="K24" s="76">
        <f>IF(E24="","",IF(ABS(C24-D24)=0,0,IF(ABS(C24-D24)&gt;10,2.99,INDEX('ELO settings '!$B$25:$B$34,MATCH(ABS(C24-D24),'ELO settings '!$A$25:$A$34,0)))))</f>
        <v>1</v>
      </c>
      <c r="L24" s="73">
        <f t="shared" ca="1" si="17"/>
        <v>1481.8364684954163</v>
      </c>
      <c r="M24" s="73">
        <f ca="1">IF(A24="GW 1",ELO_Initial,IFERROR(INDEX(Tables!$1:$1048576,MATCH('Program and Results'!$E24,Tables!$A:$A,0),MATCH('Program and Results'!$A24,Tables!$1:$1,0)-1),""))</f>
        <v>1489.8183516124921</v>
      </c>
      <c r="N24" s="74">
        <f t="shared" si="2"/>
        <v>21</v>
      </c>
      <c r="O24" s="74">
        <f t="shared" si="11"/>
        <v>0</v>
      </c>
      <c r="P24" s="75">
        <f t="shared" ca="1" si="19"/>
        <v>0.38008967224170653</v>
      </c>
      <c r="Q24" s="76">
        <f t="shared" si="13"/>
        <v>1</v>
      </c>
      <c r="R24" s="77" t="str">
        <f t="shared" si="14"/>
        <v>ok</v>
      </c>
      <c r="S24" s="87" t="str">
        <f t="shared" si="15"/>
        <v>HOME</v>
      </c>
      <c r="T24" s="74">
        <f t="shared" ca="1" si="16"/>
        <v>20</v>
      </c>
      <c r="U24" s="74" t="str">
        <f ca="1">IF(OR($A24="GW 1",$A24="GW 2",$A24="GW 3",$A24="GW 4",$A24="GW 5",$A24="GW 6"),"N/A",IFERROR(ROUND((OFFSET(Tables!$A$1,MATCH('Program and Results'!$B24,Tables!$A$1:$A$33,0)-1,MATCH('Program and Results'!$A24,Tables!$1:$1,0)-2,1,1)-OFFSET(Tables!$A$1,MATCH('Program and Results'!$B24,Tables!$A$1:$A$33,0)-1,MATCH('Program and Results'!$A24,Tables!$1:$1,0)-7,1,1))-(OFFSET(Tables!$A$1,MATCH('Program and Results'!$E24,Tables!$A$1:$A$33,0)-1,MATCH('Program and Results'!$A24,Tables!$1:$1,0)-2,1,1)-OFFSET(Tables!$A$1,MATCH('Program and Results'!$E24,Tables!$A$1:$A$33,0)-1,MATCH('Program and Results'!$A24,Tables!$1:$1,0)-7,1,1)),0),""))</f>
        <v>N/A</v>
      </c>
      <c r="V24" s="88">
        <f t="shared" ca="1" si="20"/>
        <v>0.23982065551658693</v>
      </c>
      <c r="W24" s="88" t="str">
        <f>IF(OR($A24="GW 1",$A24="GW 2",$A24="GW 3",$A24="GW 4",$A24="GW 5",$A24="GW 6"),"N/A",IF(T24="","",IF(AND(T24&gt;='Prediction Systems settings'!$B$3,'Program and Results'!T24&lt;='Prediction Systems settings'!$C$3),"DRAW",IF(T24&gt;0,"HOME","AWAY"))))</f>
        <v>N/A</v>
      </c>
      <c r="X24" s="89" t="str">
        <f t="shared" si="4"/>
        <v>N/A</v>
      </c>
      <c r="Y24" s="74" t="str">
        <f>IF(OR($A24="GW 1",$A24="GW 2",$A24="GW 3",$A24="GW 4",$A24="GW 5",$A24="GW 6"),"N/A",IF(U24="","",IF(AND(U24&gt;='Prediction Systems settings'!$B$4,'Program and Results'!U24&lt;='Prediction Systems settings'!$C$4),"DRAW",IF(U24&gt;0,"HOME","AWAY"))))</f>
        <v>N/A</v>
      </c>
      <c r="Z24" s="74" t="str">
        <f t="shared" si="5"/>
        <v>N/A</v>
      </c>
      <c r="AA24" s="85" t="str">
        <f ca="1">IF(OR($A24="GW 1",$A24="GW 2",$A24="GW 3",$A24="GW 4",$A24="GW 5",$A24="GW 6"),"N/A",IF(G24="","",SUM(OFFSET(Tables!$A$103,MATCH('Program and Results'!$B24,Tables!$A$103:$A$135,0)-1,MATCH('Program and Results'!$A24,Tables!$1:$1,0)-2,1,-6))))</f>
        <v>N/A</v>
      </c>
      <c r="AB24" s="86" t="str">
        <f ca="1">IF(OR($A24="GW 1",$A24="GW 2",$A24="GW 3",$A24="GW 4",$A24="GW 5",$A24="GW 6"),"N/A",IF(M24="","",SUM(OFFSET(Tables!$A$103,MATCH('Program and Results'!$E24,Tables!$A$103:$A$135,0)-1,MATCH('Program and Results'!$A24,Tables!$1:$1,0)-2,1,-6))))</f>
        <v>N/A</v>
      </c>
      <c r="AC24" s="86" t="str">
        <f t="shared" si="6"/>
        <v>N/A</v>
      </c>
      <c r="AD24" s="86" t="str">
        <f>IF(OR($A24="GW 1",$A24="GW 2",$A24="GW 3",$A24="GW 4",$A24="GW 5",$A24="GW 6"),"N/A",IF(AC24="","",IF(AC24&gt;'Prediction Systems settings'!$B$5,"HOME",IF(AC24&lt;-'Prediction Systems settings'!$B$5,"AWAY","DRAW"))))</f>
        <v>N/A</v>
      </c>
      <c r="AE24" s="86" t="str">
        <f t="shared" si="7"/>
        <v>N/A</v>
      </c>
      <c r="AK24">
        <v>65</v>
      </c>
      <c r="AL24">
        <v>0</v>
      </c>
    </row>
    <row r="25" spans="1:38">
      <c r="A25" t="s">
        <v>2</v>
      </c>
      <c r="B25" t="s">
        <v>207</v>
      </c>
      <c r="C25">
        <v>3</v>
      </c>
      <c r="D25">
        <v>3</v>
      </c>
      <c r="E25" t="s">
        <v>201</v>
      </c>
      <c r="F25" s="73">
        <f t="shared" ca="1" si="18"/>
        <v>1508.4318994372722</v>
      </c>
      <c r="G25" s="73">
        <f ca="1">IF(A25="GW 1",ELO_Initial,IFERROR(INDEX(Tables!$1:$1048576,MATCH('Program and Results'!$B25,Tables!$A:$A,0),MATCH('Program and Results'!$A25,Tables!$1:$1,0)-1),""))</f>
        <v>1510.1816483875079</v>
      </c>
      <c r="H25" s="74">
        <f t="shared" si="0"/>
        <v>20</v>
      </c>
      <c r="I25" s="74">
        <f t="shared" si="21"/>
        <v>0.5</v>
      </c>
      <c r="J25" s="75">
        <f t="shared" ca="1" si="1"/>
        <v>0.58748744751178783</v>
      </c>
      <c r="K25" s="76">
        <f>IF(E25="","",IF(ABS(C25-D25)=0,0,IF(ABS(C25-D25)&gt;10,2.99,INDEX('ELO settings '!$B$25:$B$34,MATCH(ABS(C25-D25),'ELO settings '!$A$25:$A$34,0)))))</f>
        <v>0</v>
      </c>
      <c r="L25" s="73">
        <f t="shared" ca="1" si="17"/>
        <v>1483.0068279974273</v>
      </c>
      <c r="M25" s="73">
        <f ca="1">IF(A25="GW 1",ELO_Initial,IFERROR(INDEX(Tables!$1:$1048576,MATCH('Program and Results'!$E25,Tables!$A:$A,0),MATCH('Program and Results'!$A25,Tables!$1:$1,0)-1),""))</f>
        <v>1481.2570790471916</v>
      </c>
      <c r="N25" s="74">
        <f t="shared" si="2"/>
        <v>20</v>
      </c>
      <c r="O25" s="74">
        <f t="shared" si="11"/>
        <v>0.5</v>
      </c>
      <c r="P25" s="75">
        <f t="shared" ca="1" si="19"/>
        <v>0.41251255248821217</v>
      </c>
      <c r="Q25" s="76">
        <f t="shared" si="13"/>
        <v>0</v>
      </c>
      <c r="R25" s="77" t="str">
        <f t="shared" si="14"/>
        <v>ok</v>
      </c>
      <c r="S25" s="87" t="str">
        <f t="shared" si="15"/>
        <v>DRAW</v>
      </c>
      <c r="T25" s="74">
        <f t="shared" ca="1" si="16"/>
        <v>29</v>
      </c>
      <c r="U25" s="74" t="str">
        <f ca="1">IF(OR($A25="GW 1",$A25="GW 2",$A25="GW 3",$A25="GW 4",$A25="GW 5",$A25="GW 6"),"N/A",IFERROR(ROUND((OFFSET(Tables!$A$1,MATCH('Program and Results'!$B25,Tables!$A$1:$A$33,0)-1,MATCH('Program and Results'!$A25,Tables!$1:$1,0)-2,1,1)-OFFSET(Tables!$A$1,MATCH('Program and Results'!$B25,Tables!$A$1:$A$33,0)-1,MATCH('Program and Results'!$A25,Tables!$1:$1,0)-7,1,1))-(OFFSET(Tables!$A$1,MATCH('Program and Results'!$E25,Tables!$A$1:$A$33,0)-1,MATCH('Program and Results'!$A25,Tables!$1:$1,0)-2,1,1)-OFFSET(Tables!$A$1,MATCH('Program and Results'!$E25,Tables!$A$1:$A$33,0)-1,MATCH('Program and Results'!$A25,Tables!$1:$1,0)-7,1,1)),0),""))</f>
        <v>N/A</v>
      </c>
      <c r="V25" s="88">
        <f t="shared" ca="1" si="20"/>
        <v>0.17497489502357566</v>
      </c>
      <c r="W25" s="88" t="str">
        <f>IF(OR($A25="GW 1",$A25="GW 2",$A25="GW 3",$A25="GW 4",$A25="GW 5",$A25="GW 6"),"N/A",IF(T25="","",IF(AND(T25&gt;='Prediction Systems settings'!$B$3,'Program and Results'!T25&lt;='Prediction Systems settings'!$C$3),"DRAW",IF(T25&gt;0,"HOME","AWAY"))))</f>
        <v>N/A</v>
      </c>
      <c r="X25" s="89" t="str">
        <f t="shared" si="4"/>
        <v>N/A</v>
      </c>
      <c r="Y25" s="74" t="str">
        <f>IF(OR($A25="GW 1",$A25="GW 2",$A25="GW 3",$A25="GW 4",$A25="GW 5",$A25="GW 6"),"N/A",IF(U25="","",IF(AND(U25&gt;='Prediction Systems settings'!$B$4,'Program and Results'!U25&lt;='Prediction Systems settings'!$C$4),"DRAW",IF(U25&gt;0,"HOME","AWAY"))))</f>
        <v>N/A</v>
      </c>
      <c r="Z25" s="74" t="str">
        <f t="shared" si="5"/>
        <v>N/A</v>
      </c>
      <c r="AA25" s="85" t="str">
        <f ca="1">IF(OR($A25="GW 1",$A25="GW 2",$A25="GW 3",$A25="GW 4",$A25="GW 5",$A25="GW 6"),"N/A",IF(G25="","",SUM(OFFSET(Tables!$A$103,MATCH('Program and Results'!$B25,Tables!$A$103:$A$135,0)-1,MATCH('Program and Results'!$A25,Tables!$1:$1,0)-2,1,-6))))</f>
        <v>N/A</v>
      </c>
      <c r="AB25" s="86" t="str">
        <f ca="1">IF(OR($A25="GW 1",$A25="GW 2",$A25="GW 3",$A25="GW 4",$A25="GW 5",$A25="GW 6"),"N/A",IF(M25="","",SUM(OFFSET(Tables!$A$103,MATCH('Program and Results'!$E25,Tables!$A$103:$A$135,0)-1,MATCH('Program and Results'!$A25,Tables!$1:$1,0)-2,1,-6))))</f>
        <v>N/A</v>
      </c>
      <c r="AC25" s="86" t="str">
        <f t="shared" si="6"/>
        <v>N/A</v>
      </c>
      <c r="AD25" s="86" t="str">
        <f>IF(OR($A25="GW 1",$A25="GW 2",$A25="GW 3",$A25="GW 4",$A25="GW 5",$A25="GW 6"),"N/A",IF(AC25="","",IF(AC25&gt;'Prediction Systems settings'!$B$5,"HOME",IF(AC25&lt;-'Prediction Systems settings'!$B$5,"AWAY","DRAW"))))</f>
        <v>N/A</v>
      </c>
      <c r="AE25" s="86" t="str">
        <f t="shared" si="7"/>
        <v>N/A</v>
      </c>
      <c r="AK25">
        <v>32.5</v>
      </c>
      <c r="AL25">
        <v>0</v>
      </c>
    </row>
    <row r="26" spans="1:38">
      <c r="A26" t="s">
        <v>2</v>
      </c>
      <c r="B26" t="s">
        <v>199</v>
      </c>
      <c r="C26">
        <v>4</v>
      </c>
      <c r="D26">
        <v>2</v>
      </c>
      <c r="E26" t="s">
        <v>209</v>
      </c>
      <c r="F26" s="73">
        <f t="shared" ca="1" si="18"/>
        <v>1526.9744398874989</v>
      </c>
      <c r="G26" s="73">
        <f ca="1">IF(A26="GW 1",ELO_Initial,IFERROR(INDEX(Tables!$1:$1048576,MATCH('Program and Results'!$B26,Tables!$A:$A,0),MATCH('Program and Results'!$A26,Tables!$1:$1,0)-1),""))</f>
        <v>1518.7429209528084</v>
      </c>
      <c r="H26" s="74">
        <f t="shared" si="0"/>
        <v>21.51</v>
      </c>
      <c r="I26" s="74">
        <f t="shared" si="21"/>
        <v>1</v>
      </c>
      <c r="J26" s="75">
        <f t="shared" ca="1" si="1"/>
        <v>0.6173166464579003</v>
      </c>
      <c r="K26" s="76">
        <f>IF(E26="","",IF(ABS(C26-D26)=0,0,IF(ABS(C26-D26)&gt;10,2.99,INDEX('ELO settings '!$B$25:$B$34,MATCH(ABS(C26-D26),'ELO settings '!$A$25:$A$34,0)))))</f>
        <v>1.51</v>
      </c>
      <c r="L26" s="73">
        <f t="shared" ca="1" si="17"/>
        <v>1492.4440351748501</v>
      </c>
      <c r="M26" s="73">
        <f ca="1">IF(A26="GW 1",ELO_Initial,IFERROR(INDEX(Tables!$1:$1048576,MATCH('Program and Results'!$E26,Tables!$A:$A,0),MATCH('Program and Results'!$A26,Tables!$1:$1,0)-1),""))</f>
        <v>1500.6755541095406</v>
      </c>
      <c r="N26" s="74">
        <f t="shared" si="2"/>
        <v>21.51</v>
      </c>
      <c r="O26" s="74">
        <f t="shared" si="11"/>
        <v>0</v>
      </c>
      <c r="P26" s="75">
        <f t="shared" ca="1" si="19"/>
        <v>0.3826833535420997</v>
      </c>
      <c r="Q26" s="76">
        <f t="shared" si="13"/>
        <v>1.51</v>
      </c>
      <c r="R26" s="77" t="str">
        <f t="shared" si="14"/>
        <v>ok</v>
      </c>
      <c r="S26" s="87" t="str">
        <f t="shared" si="15"/>
        <v>HOME</v>
      </c>
      <c r="T26" s="74">
        <f t="shared" ca="1" si="16"/>
        <v>18</v>
      </c>
      <c r="U26" s="74" t="str">
        <f ca="1">IF(OR($A26="GW 1",$A26="GW 2",$A26="GW 3",$A26="GW 4",$A26="GW 5",$A26="GW 6"),"N/A",IFERROR(ROUND((OFFSET(Tables!$A$1,MATCH('Program and Results'!$B26,Tables!$A$1:$A$33,0)-1,MATCH('Program and Results'!$A26,Tables!$1:$1,0)-2,1,1)-OFFSET(Tables!$A$1,MATCH('Program and Results'!$B26,Tables!$A$1:$A$33,0)-1,MATCH('Program and Results'!$A26,Tables!$1:$1,0)-7,1,1))-(OFFSET(Tables!$A$1,MATCH('Program and Results'!$E26,Tables!$A$1:$A$33,0)-1,MATCH('Program and Results'!$A26,Tables!$1:$1,0)-2,1,1)-OFFSET(Tables!$A$1,MATCH('Program and Results'!$E26,Tables!$A$1:$A$33,0)-1,MATCH('Program and Results'!$A26,Tables!$1:$1,0)-7,1,1)),0),""))</f>
        <v>N/A</v>
      </c>
      <c r="V26" s="88">
        <f t="shared" ca="1" si="20"/>
        <v>0.2346332929158006</v>
      </c>
      <c r="W26" s="88" t="str">
        <f>IF(OR($A26="GW 1",$A26="GW 2",$A26="GW 3",$A26="GW 4",$A26="GW 5",$A26="GW 6"),"N/A",IF(T26="","",IF(AND(T26&gt;='Prediction Systems settings'!$B$3,'Program and Results'!T26&lt;='Prediction Systems settings'!$C$3),"DRAW",IF(T26&gt;0,"HOME","AWAY"))))</f>
        <v>N/A</v>
      </c>
      <c r="X26" s="89" t="str">
        <f t="shared" si="4"/>
        <v>N/A</v>
      </c>
      <c r="Y26" s="74" t="str">
        <f>IF(OR($A26="GW 1",$A26="GW 2",$A26="GW 3",$A26="GW 4",$A26="GW 5",$A26="GW 6"),"N/A",IF(U26="","",IF(AND(U26&gt;='Prediction Systems settings'!$B$4,'Program and Results'!U26&lt;='Prediction Systems settings'!$C$4),"DRAW",IF(U26&gt;0,"HOME","AWAY"))))</f>
        <v>N/A</v>
      </c>
      <c r="Z26" s="74" t="str">
        <f t="shared" si="5"/>
        <v>N/A</v>
      </c>
      <c r="AA26" s="85" t="str">
        <f ca="1">IF(OR($A26="GW 1",$A26="GW 2",$A26="GW 3",$A26="GW 4",$A26="GW 5",$A26="GW 6"),"N/A",IF(G26="","",SUM(OFFSET(Tables!$A$103,MATCH('Program and Results'!$B26,Tables!$A$103:$A$135,0)-1,MATCH('Program and Results'!$A26,Tables!$1:$1,0)-2,1,-6))))</f>
        <v>N/A</v>
      </c>
      <c r="AB26" s="86" t="str">
        <f ca="1">IF(OR($A26="GW 1",$A26="GW 2",$A26="GW 3",$A26="GW 4",$A26="GW 5",$A26="GW 6"),"N/A",IF(M26="","",SUM(OFFSET(Tables!$A$103,MATCH('Program and Results'!$E26,Tables!$A$103:$A$135,0)-1,MATCH('Program and Results'!$A26,Tables!$1:$1,0)-2,1,-6))))</f>
        <v>N/A</v>
      </c>
      <c r="AC26" s="86" t="str">
        <f t="shared" si="6"/>
        <v>N/A</v>
      </c>
      <c r="AD26" s="86" t="str">
        <f>IF(OR($A26="GW 1",$A26="GW 2",$A26="GW 3",$A26="GW 4",$A26="GW 5",$A26="GW 6"),"N/A",IF(AC26="","",IF(AC26&gt;'Prediction Systems settings'!$B$5,"HOME",IF(AC26&lt;-'Prediction Systems settings'!$B$5,"AWAY","DRAW"))))</f>
        <v>N/A</v>
      </c>
      <c r="AE26" s="86" t="str">
        <f t="shared" si="7"/>
        <v>N/A</v>
      </c>
      <c r="AK26">
        <v>65</v>
      </c>
      <c r="AL26">
        <v>65</v>
      </c>
    </row>
    <row r="27" spans="1:38">
      <c r="A27" t="s">
        <v>2</v>
      </c>
      <c r="B27" t="s">
        <v>211</v>
      </c>
      <c r="C27">
        <v>2</v>
      </c>
      <c r="D27">
        <v>0</v>
      </c>
      <c r="E27" t="s">
        <v>197</v>
      </c>
      <c r="F27" s="73">
        <f t="shared" ca="1" si="18"/>
        <v>1526.7671387864009</v>
      </c>
      <c r="G27" s="73">
        <f ca="1">IF(A27="GW 1",ELO_Initial,IFERROR(INDEX(Tables!$1:$1048576,MATCH('Program and Results'!$B27,Tables!$A:$A,0),MATCH('Program and Results'!$A27,Tables!$1:$1,0)-1),""))</f>
        <v>1518.5350787304062</v>
      </c>
      <c r="H27" s="74">
        <f t="shared" si="0"/>
        <v>21.51</v>
      </c>
      <c r="I27" s="74">
        <f t="shared" si="21"/>
        <v>1</v>
      </c>
      <c r="J27" s="75">
        <f t="shared" ca="1" si="1"/>
        <v>0.61729148972595782</v>
      </c>
      <c r="K27" s="76">
        <f>IF(E27="","",IF(ABS(C27-D27)=0,0,IF(ABS(C27-D27)&gt;10,2.99,INDEX('ELO settings '!$B$25:$B$34,MATCH(ABS(C27-D27),'ELO settings '!$A$25:$A$34,0)))))</f>
        <v>1.51</v>
      </c>
      <c r="L27" s="73">
        <f t="shared" ca="1" si="17"/>
        <v>1492.2541507156184</v>
      </c>
      <c r="M27" s="73">
        <f ca="1">IF(A27="GW 1",ELO_Initial,IFERROR(INDEX(Tables!$1:$1048576,MATCH('Program and Results'!$E27,Tables!$A:$A,0),MATCH('Program and Results'!$A27,Tables!$1:$1,0)-1),""))</f>
        <v>1500.4862107716131</v>
      </c>
      <c r="N27" s="74">
        <f t="shared" si="2"/>
        <v>21.51</v>
      </c>
      <c r="O27" s="74">
        <f t="shared" si="11"/>
        <v>0</v>
      </c>
      <c r="P27" s="75">
        <f t="shared" ca="1" si="19"/>
        <v>0.38270851027404218</v>
      </c>
      <c r="Q27" s="76">
        <f t="shared" si="13"/>
        <v>1.51</v>
      </c>
      <c r="R27" s="77" t="str">
        <f t="shared" si="14"/>
        <v>ok</v>
      </c>
      <c r="S27" s="87" t="str">
        <f t="shared" si="15"/>
        <v>HOME</v>
      </c>
      <c r="T27" s="74">
        <f t="shared" ca="1" si="16"/>
        <v>18</v>
      </c>
      <c r="U27" s="74" t="str">
        <f ca="1">IF(OR($A27="GW 1",$A27="GW 2",$A27="GW 3",$A27="GW 4",$A27="GW 5",$A27="GW 6"),"N/A",IFERROR(ROUND((OFFSET(Tables!$A$1,MATCH('Program and Results'!$B27,Tables!$A$1:$A$33,0)-1,MATCH('Program and Results'!$A27,Tables!$1:$1,0)-2,1,1)-OFFSET(Tables!$A$1,MATCH('Program and Results'!$B27,Tables!$A$1:$A$33,0)-1,MATCH('Program and Results'!$A27,Tables!$1:$1,0)-7,1,1))-(OFFSET(Tables!$A$1,MATCH('Program and Results'!$E27,Tables!$A$1:$A$33,0)-1,MATCH('Program and Results'!$A27,Tables!$1:$1,0)-2,1,1)-OFFSET(Tables!$A$1,MATCH('Program and Results'!$E27,Tables!$A$1:$A$33,0)-1,MATCH('Program and Results'!$A27,Tables!$1:$1,0)-7,1,1)),0),""))</f>
        <v>N/A</v>
      </c>
      <c r="V27" s="88">
        <f t="shared" ca="1" si="20"/>
        <v>0.23458297945191564</v>
      </c>
      <c r="W27" s="88" t="str">
        <f>IF(OR($A27="GW 1",$A27="GW 2",$A27="GW 3",$A27="GW 4",$A27="GW 5",$A27="GW 6"),"N/A",IF(T27="","",IF(AND(T27&gt;='Prediction Systems settings'!$B$3,'Program and Results'!T27&lt;='Prediction Systems settings'!$C$3),"DRAW",IF(T27&gt;0,"HOME","AWAY"))))</f>
        <v>N/A</v>
      </c>
      <c r="X27" s="89" t="str">
        <f t="shared" si="4"/>
        <v>N/A</v>
      </c>
      <c r="Y27" s="74" t="str">
        <f>IF(OR($A27="GW 1",$A27="GW 2",$A27="GW 3",$A27="GW 4",$A27="GW 5",$A27="GW 6"),"N/A",IF(U27="","",IF(AND(U27&gt;='Prediction Systems settings'!$B$4,'Program and Results'!U27&lt;='Prediction Systems settings'!$C$4),"DRAW",IF(U27&gt;0,"HOME","AWAY"))))</f>
        <v>N/A</v>
      </c>
      <c r="Z27" s="74" t="str">
        <f t="shared" si="5"/>
        <v>N/A</v>
      </c>
      <c r="AA27" s="85" t="str">
        <f ca="1">IF(OR($A27="GW 1",$A27="GW 2",$A27="GW 3",$A27="GW 4",$A27="GW 5",$A27="GW 6"),"N/A",IF(G27="","",SUM(OFFSET(Tables!$A$103,MATCH('Program and Results'!$B27,Tables!$A$103:$A$135,0)-1,MATCH('Program and Results'!$A27,Tables!$1:$1,0)-2,1,-6))))</f>
        <v>N/A</v>
      </c>
      <c r="AB27" s="86" t="str">
        <f ca="1">IF(OR($A27="GW 1",$A27="GW 2",$A27="GW 3",$A27="GW 4",$A27="GW 5",$A27="GW 6"),"N/A",IF(M27="","",SUM(OFFSET(Tables!$A$103,MATCH('Program and Results'!$E27,Tables!$A$103:$A$135,0)-1,MATCH('Program and Results'!$A27,Tables!$1:$1,0)-2,1,-6))))</f>
        <v>N/A</v>
      </c>
      <c r="AC27" s="86" t="str">
        <f t="shared" si="6"/>
        <v>N/A</v>
      </c>
      <c r="AD27" s="86" t="str">
        <f>IF(OR($A27="GW 1",$A27="GW 2",$A27="GW 3",$A27="GW 4",$A27="GW 5",$A27="GW 6"),"N/A",IF(AC27="","",IF(AC27&gt;'Prediction Systems settings'!$B$5,"HOME",IF(AC27&lt;-'Prediction Systems settings'!$B$5,"AWAY","DRAW"))))</f>
        <v>N/A</v>
      </c>
      <c r="AE27" s="86" t="str">
        <f t="shared" si="7"/>
        <v>N/A</v>
      </c>
      <c r="AK27">
        <v>65</v>
      </c>
      <c r="AL27">
        <v>65</v>
      </c>
    </row>
    <row r="28" spans="1:38">
      <c r="A28" t="s">
        <v>2</v>
      </c>
      <c r="B28" t="s">
        <v>208</v>
      </c>
      <c r="C28">
        <v>2</v>
      </c>
      <c r="D28">
        <v>1</v>
      </c>
      <c r="E28" t="s">
        <v>210</v>
      </c>
      <c r="F28" s="73">
        <f t="shared" ca="1" si="18"/>
        <v>1490.5423592317984</v>
      </c>
      <c r="G28" s="73">
        <f ca="1">IF(A28="GW 1",ELO_Initial,IFERROR(INDEX(Tables!$1:$1048576,MATCH('Program and Results'!$B28,Tables!$A:$A,0),MATCH('Program and Results'!$A28,Tables!$1:$1,0)-1),""))</f>
        <v>1481.0080108391801</v>
      </c>
      <c r="H28" s="74">
        <f t="shared" si="0"/>
        <v>21</v>
      </c>
      <c r="I28" s="74">
        <f t="shared" si="21"/>
        <v>1</v>
      </c>
      <c r="J28" s="75">
        <f t="shared" ca="1" si="1"/>
        <v>0.54598340987532312</v>
      </c>
      <c r="K28" s="76">
        <f>IF(E28="","",IF(ABS(C28-D28)=0,0,IF(ABS(C28-D28)&gt;10,2.99,INDEX('ELO settings '!$B$25:$B$34,MATCH(ABS(C28-D28),'ELO settings '!$A$25:$A$34,0)))))</f>
        <v>1</v>
      </c>
      <c r="L28" s="73">
        <f t="shared" ca="1" si="17"/>
        <v>1471.9305728769755</v>
      </c>
      <c r="M28" s="73">
        <f ca="1">IF(A28="GW 1",ELO_Initial,IFERROR(INDEX(Tables!$1:$1048576,MATCH('Program and Results'!$E28,Tables!$A:$A,0),MATCH('Program and Results'!$A28,Tables!$1:$1,0)-1),""))</f>
        <v>1481.4649212695938</v>
      </c>
      <c r="N28" s="74">
        <f t="shared" si="2"/>
        <v>21</v>
      </c>
      <c r="O28" s="74">
        <f t="shared" si="11"/>
        <v>0</v>
      </c>
      <c r="P28" s="75">
        <f t="shared" ca="1" si="19"/>
        <v>0.45401659012467688</v>
      </c>
      <c r="Q28" s="76">
        <f t="shared" si="13"/>
        <v>1</v>
      </c>
      <c r="R28" s="77" t="str">
        <f t="shared" si="14"/>
        <v>ok</v>
      </c>
      <c r="S28" s="87" t="str">
        <f t="shared" si="15"/>
        <v>HOME</v>
      </c>
      <c r="T28" s="74">
        <f t="shared" ca="1" si="16"/>
        <v>0</v>
      </c>
      <c r="U28" s="74" t="str">
        <f ca="1">IF(OR($A28="GW 1",$A28="GW 2",$A28="GW 3",$A28="GW 4",$A28="GW 5",$A28="GW 6"),"N/A",IFERROR(ROUND((OFFSET(Tables!$A$1,MATCH('Program and Results'!$B28,Tables!$A$1:$A$33,0)-1,MATCH('Program and Results'!$A28,Tables!$1:$1,0)-2,1,1)-OFFSET(Tables!$A$1,MATCH('Program and Results'!$B28,Tables!$A$1:$A$33,0)-1,MATCH('Program and Results'!$A28,Tables!$1:$1,0)-7,1,1))-(OFFSET(Tables!$A$1,MATCH('Program and Results'!$E28,Tables!$A$1:$A$33,0)-1,MATCH('Program and Results'!$A28,Tables!$1:$1,0)-2,1,1)-OFFSET(Tables!$A$1,MATCH('Program and Results'!$E28,Tables!$A$1:$A$33,0)-1,MATCH('Program and Results'!$A28,Tables!$1:$1,0)-7,1,1)),0),""))</f>
        <v>N/A</v>
      </c>
      <c r="V28" s="88">
        <f t="shared" ca="1" si="20"/>
        <v>9.1966819750646245E-2</v>
      </c>
      <c r="W28" s="88" t="str">
        <f>IF(OR($A28="GW 1",$A28="GW 2",$A28="GW 3",$A28="GW 4",$A28="GW 5",$A28="GW 6"),"N/A",IF(T28="","",IF(AND(T28&gt;='Prediction Systems settings'!$B$3,'Program and Results'!T28&lt;='Prediction Systems settings'!$C$3),"DRAW",IF(T28&gt;0,"HOME","AWAY"))))</f>
        <v>N/A</v>
      </c>
      <c r="X28" s="89" t="str">
        <f t="shared" si="4"/>
        <v>N/A</v>
      </c>
      <c r="Y28" s="74" t="str">
        <f>IF(OR($A28="GW 1",$A28="GW 2",$A28="GW 3",$A28="GW 4",$A28="GW 5",$A28="GW 6"),"N/A",IF(U28="","",IF(AND(U28&gt;='Prediction Systems settings'!$B$4,'Program and Results'!U28&lt;='Prediction Systems settings'!$C$4),"DRAW",IF(U28&gt;0,"HOME","AWAY"))))</f>
        <v>N/A</v>
      </c>
      <c r="Z28" s="74" t="str">
        <f t="shared" si="5"/>
        <v>N/A</v>
      </c>
      <c r="AA28" s="85" t="str">
        <f ca="1">IF(OR($A28="GW 1",$A28="GW 2",$A28="GW 3",$A28="GW 4",$A28="GW 5",$A28="GW 6"),"N/A",IF(G28="","",SUM(OFFSET(Tables!$A$103,MATCH('Program and Results'!$B28,Tables!$A$103:$A$135,0)-1,MATCH('Program and Results'!$A28,Tables!$1:$1,0)-2,1,-6))))</f>
        <v>N/A</v>
      </c>
      <c r="AB28" s="86" t="str">
        <f ca="1">IF(OR($A28="GW 1",$A28="GW 2",$A28="GW 3",$A28="GW 4",$A28="GW 5",$A28="GW 6"),"N/A",IF(M28="","",SUM(OFFSET(Tables!$A$103,MATCH('Program and Results'!$E28,Tables!$A$103:$A$135,0)-1,MATCH('Program and Results'!$A28,Tables!$1:$1,0)-2,1,-6))))</f>
        <v>N/A</v>
      </c>
      <c r="AC28" s="86" t="str">
        <f t="shared" si="6"/>
        <v>N/A</v>
      </c>
      <c r="AD28" s="86" t="str">
        <f>IF(OR($A28="GW 1",$A28="GW 2",$A28="GW 3",$A28="GW 4",$A28="GW 5",$A28="GW 6"),"N/A",IF(AC28="","",IF(AC28&gt;'Prediction Systems settings'!$B$5,"HOME",IF(AC28&lt;-'Prediction Systems settings'!$B$5,"AWAY","DRAW"))))</f>
        <v>N/A</v>
      </c>
      <c r="AE28" s="86" t="str">
        <f t="shared" si="7"/>
        <v>N/A</v>
      </c>
      <c r="AK28">
        <v>32.5</v>
      </c>
      <c r="AL28">
        <v>0</v>
      </c>
    </row>
    <row r="29" spans="1:38">
      <c r="A29" t="s">
        <v>2</v>
      </c>
      <c r="B29" t="s">
        <v>232</v>
      </c>
      <c r="C29">
        <v>0</v>
      </c>
      <c r="D29">
        <v>2</v>
      </c>
      <c r="E29" t="s">
        <v>200</v>
      </c>
      <c r="F29" s="73">
        <f t="shared" ca="1" si="18"/>
        <v>1470.7888241492512</v>
      </c>
      <c r="G29" s="73">
        <f ca="1">IF(A29="GW 1",ELO_Initial,IFERROR(INDEX(Tables!$1:$1048576,MATCH('Program and Results'!$B29,Tables!$A:$A,0),MATCH('Program and Results'!$A29,Tables!$1:$1,0)-1),""))</f>
        <v>1481.5630108391802</v>
      </c>
      <c r="H29" s="74">
        <f t="shared" si="0"/>
        <v>21.51</v>
      </c>
      <c r="I29" s="74">
        <f t="shared" si="21"/>
        <v>0</v>
      </c>
      <c r="J29" s="75">
        <f t="shared" ca="1" si="1"/>
        <v>0.50089198930399847</v>
      </c>
      <c r="K29" s="76">
        <f>IF(E29="","",IF(ABS(C29-D29)=0,0,IF(ABS(C29-D29)&gt;10,2.99,INDEX('ELO settings '!$B$25:$B$34,MATCH(ABS(C29-D29),'ELO settings '!$A$25:$A$34,0)))))</f>
        <v>1.51</v>
      </c>
      <c r="L29" s="73">
        <f t="shared" ca="1" si="17"/>
        <v>1491.7173792193389</v>
      </c>
      <c r="M29" s="73">
        <f ca="1">IF(A29="GW 1",ELO_Initial,IFERROR(INDEX(Tables!$1:$1048576,MATCH('Program and Results'!$E29,Tables!$A:$A,0),MATCH('Program and Results'!$A29,Tables!$1:$1,0)-1),""))</f>
        <v>1480.94319252941</v>
      </c>
      <c r="N29" s="74">
        <f t="shared" si="2"/>
        <v>21.51</v>
      </c>
      <c r="O29" s="74">
        <f t="shared" si="11"/>
        <v>1</v>
      </c>
      <c r="P29" s="75">
        <f t="shared" ca="1" si="19"/>
        <v>0.49910801069600153</v>
      </c>
      <c r="Q29" s="76">
        <f t="shared" si="13"/>
        <v>1.51</v>
      </c>
      <c r="R29" s="77" t="str">
        <f t="shared" si="14"/>
        <v>ok</v>
      </c>
      <c r="S29" s="87" t="str">
        <f t="shared" si="15"/>
        <v>AWAY</v>
      </c>
      <c r="T29" s="74">
        <f t="shared" ca="1" si="16"/>
        <v>1</v>
      </c>
      <c r="U29" s="74" t="str">
        <f ca="1">IF(OR($A29="GW 1",$A29="GW 2",$A29="GW 3",$A29="GW 4",$A29="GW 5",$A29="GW 6"),"N/A",IFERROR(ROUND((OFFSET(Tables!$A$1,MATCH('Program and Results'!$B29,Tables!$A$1:$A$33,0)-1,MATCH('Program and Results'!$A29,Tables!$1:$1,0)-2,1,1)-OFFSET(Tables!$A$1,MATCH('Program and Results'!$B29,Tables!$A$1:$A$33,0)-1,MATCH('Program and Results'!$A29,Tables!$1:$1,0)-7,1,1))-(OFFSET(Tables!$A$1,MATCH('Program and Results'!$E29,Tables!$A$1:$A$33,0)-1,MATCH('Program and Results'!$A29,Tables!$1:$1,0)-2,1,1)-OFFSET(Tables!$A$1,MATCH('Program and Results'!$E29,Tables!$A$1:$A$33,0)-1,MATCH('Program and Results'!$A29,Tables!$1:$1,0)-7,1,1)),0),""))</f>
        <v>N/A</v>
      </c>
      <c r="V29" s="88">
        <f t="shared" ca="1" si="20"/>
        <v>1.78397860799695E-3</v>
      </c>
      <c r="W29" s="88" t="str">
        <f>IF(OR($A29="GW 1",$A29="GW 2",$A29="GW 3",$A29="GW 4",$A29="GW 5",$A29="GW 6"),"N/A",IF(T29="","",IF(AND(T29&gt;='Prediction Systems settings'!$B$3,'Program and Results'!T29&lt;='Prediction Systems settings'!$C$3),"DRAW",IF(T29&gt;0,"HOME","AWAY"))))</f>
        <v>N/A</v>
      </c>
      <c r="X29" s="89" t="str">
        <f t="shared" si="4"/>
        <v>N/A</v>
      </c>
      <c r="Y29" s="74" t="str">
        <f>IF(OR($A29="GW 1",$A29="GW 2",$A29="GW 3",$A29="GW 4",$A29="GW 5",$A29="GW 6"),"N/A",IF(U29="","",IF(AND(U29&gt;='Prediction Systems settings'!$B$4,'Program and Results'!U29&lt;='Prediction Systems settings'!$C$4),"DRAW",IF(U29&gt;0,"HOME","AWAY"))))</f>
        <v>N/A</v>
      </c>
      <c r="Z29" s="74" t="str">
        <f t="shared" si="5"/>
        <v>N/A</v>
      </c>
      <c r="AA29" s="85" t="str">
        <f ca="1">IF(OR($A29="GW 1",$A29="GW 2",$A29="GW 3",$A29="GW 4",$A29="GW 5",$A29="GW 6"),"N/A",IF(G29="","",SUM(OFFSET(Tables!$A$103,MATCH('Program and Results'!$B29,Tables!$A$103:$A$135,0)-1,MATCH('Program and Results'!$A29,Tables!$1:$1,0)-2,1,-6))))</f>
        <v>N/A</v>
      </c>
      <c r="AB29" s="86" t="str">
        <f ca="1">IF(OR($A29="GW 1",$A29="GW 2",$A29="GW 3",$A29="GW 4",$A29="GW 5",$A29="GW 6"),"N/A",IF(M29="","",SUM(OFFSET(Tables!$A$103,MATCH('Program and Results'!$E29,Tables!$A$103:$A$135,0)-1,MATCH('Program and Results'!$A29,Tables!$1:$1,0)-2,1,-6))))</f>
        <v>N/A</v>
      </c>
      <c r="AC29" s="86" t="str">
        <f t="shared" si="6"/>
        <v>N/A</v>
      </c>
      <c r="AD29" s="86" t="str">
        <f>IF(OR($A29="GW 1",$A29="GW 2",$A29="GW 3",$A29="GW 4",$A29="GW 5",$A29="GW 6"),"N/A",IF(AC29="","",IF(AC29&gt;'Prediction Systems settings'!$B$5,"HOME",IF(AC29&lt;-'Prediction Systems settings'!$B$5,"AWAY","DRAW"))))</f>
        <v>N/A</v>
      </c>
      <c r="AE29" s="86" t="str">
        <f t="shared" si="7"/>
        <v>N/A</v>
      </c>
      <c r="AK29">
        <v>0</v>
      </c>
      <c r="AL29">
        <v>0</v>
      </c>
    </row>
    <row r="30" spans="1:38">
      <c r="A30" t="s">
        <v>3</v>
      </c>
      <c r="B30" t="s">
        <v>201</v>
      </c>
      <c r="C30">
        <v>1</v>
      </c>
      <c r="D30">
        <v>1</v>
      </c>
      <c r="E30" t="s">
        <v>196</v>
      </c>
      <c r="F30" s="73">
        <f t="shared" ca="1" si="18"/>
        <v>1483.8020967988132</v>
      </c>
      <c r="G30" s="73">
        <f ca="1">IF(A30="GW 1",ELO_Initial,IFERROR(INDEX(Tables!$1:$1048576,MATCH('Program and Results'!$B30,Tables!$A:$A,0),MATCH('Program and Results'!$A30,Tables!$1:$1,0)-1),""))</f>
        <v>1483.0068279974273</v>
      </c>
      <c r="H30" s="74">
        <f t="shared" si="0"/>
        <v>20</v>
      </c>
      <c r="I30" s="74">
        <f t="shared" si="21"/>
        <v>0.5</v>
      </c>
      <c r="J30" s="75">
        <f t="shared" ca="1" si="1"/>
        <v>0.46023655993070611</v>
      </c>
      <c r="K30" s="76">
        <f>IF(E30="","",IF(ABS(C30-D30)=0,0,IF(ABS(C30-D30)&gt;10,2.99,INDEX('ELO settings '!$B$25:$B$34,MATCH(ABS(C30-D30),'ELO settings '!$A$25:$A$34,0)))))</f>
        <v>0</v>
      </c>
      <c r="L30" s="73">
        <f t="shared" ca="1" si="17"/>
        <v>1526.1504992660127</v>
      </c>
      <c r="M30" s="73">
        <f ca="1">IF(A30="GW 1",ELO_Initial,IFERROR(INDEX(Tables!$1:$1048576,MATCH('Program and Results'!$E30,Tables!$A:$A,0),MATCH('Program and Results'!$A30,Tables!$1:$1,0)-1),""))</f>
        <v>1526.9457680673986</v>
      </c>
      <c r="N30" s="74">
        <f t="shared" si="2"/>
        <v>20</v>
      </c>
      <c r="O30" s="74">
        <f t="shared" si="11"/>
        <v>0.5</v>
      </c>
      <c r="P30" s="75">
        <f t="shared" ca="1" si="19"/>
        <v>0.53976344006929389</v>
      </c>
      <c r="Q30" s="76">
        <f t="shared" si="13"/>
        <v>0</v>
      </c>
      <c r="R30" s="77" t="str">
        <f t="shared" si="14"/>
        <v>ok</v>
      </c>
      <c r="S30" s="87" t="str">
        <f t="shared" si="15"/>
        <v>DRAW</v>
      </c>
      <c r="T30" s="74">
        <f t="shared" ca="1" si="16"/>
        <v>-44</v>
      </c>
      <c r="U30" s="74" t="str">
        <f ca="1">IF(OR($A30="GW 1",$A30="GW 2",$A30="GW 3",$A30="GW 4",$A30="GW 5",$A30="GW 6"),"N/A",IFERROR(ROUND((OFFSET(Tables!$A$1,MATCH('Program and Results'!$B30,Tables!$A$1:$A$33,0)-1,MATCH('Program and Results'!$A30,Tables!$1:$1,0)-2,1,1)-OFFSET(Tables!$A$1,MATCH('Program and Results'!$B30,Tables!$A$1:$A$33,0)-1,MATCH('Program and Results'!$A30,Tables!$1:$1,0)-7,1,1))-(OFFSET(Tables!$A$1,MATCH('Program and Results'!$E30,Tables!$A$1:$A$33,0)-1,MATCH('Program and Results'!$A30,Tables!$1:$1,0)-2,1,1)-OFFSET(Tables!$A$1,MATCH('Program and Results'!$E30,Tables!$A$1:$A$33,0)-1,MATCH('Program and Results'!$A30,Tables!$1:$1,0)-7,1,1)),0),""))</f>
        <v>N/A</v>
      </c>
      <c r="V30" s="88">
        <f t="shared" ca="1" si="20"/>
        <v>-7.9526880138587774E-2</v>
      </c>
      <c r="W30" s="88" t="str">
        <f>IF(OR($A30="GW 1",$A30="GW 2",$A30="GW 3",$A30="GW 4",$A30="GW 5",$A30="GW 6"),"N/A",IF(T30="","",IF(AND(T30&gt;='Prediction Systems settings'!$B$3,'Program and Results'!T30&lt;='Prediction Systems settings'!$C$3),"DRAW",IF(T30&gt;0,"HOME","AWAY"))))</f>
        <v>N/A</v>
      </c>
      <c r="X30" s="89" t="str">
        <f t="shared" si="4"/>
        <v>N/A</v>
      </c>
      <c r="Y30" s="74" t="str">
        <f>IF(OR($A30="GW 1",$A30="GW 2",$A30="GW 3",$A30="GW 4",$A30="GW 5",$A30="GW 6"),"N/A",IF(U30="","",IF(AND(U30&gt;='Prediction Systems settings'!$B$4,'Program and Results'!U30&lt;='Prediction Systems settings'!$C$4),"DRAW",IF(U30&gt;0,"HOME","AWAY"))))</f>
        <v>N/A</v>
      </c>
      <c r="Z30" s="74" t="str">
        <f t="shared" si="5"/>
        <v>N/A</v>
      </c>
      <c r="AA30" s="85" t="str">
        <f ca="1">IF(OR($A30="GW 1",$A30="GW 2",$A30="GW 3",$A30="GW 4",$A30="GW 5",$A30="GW 6"),"N/A",IF(G30="","",SUM(OFFSET(Tables!$A$103,MATCH('Program and Results'!$B30,Tables!$A$103:$A$135,0)-1,MATCH('Program and Results'!$A30,Tables!$1:$1,0)-2,1,-6))))</f>
        <v>N/A</v>
      </c>
      <c r="AB30" s="86" t="str">
        <f ca="1">IF(OR($A30="GW 1",$A30="GW 2",$A30="GW 3",$A30="GW 4",$A30="GW 5",$A30="GW 6"),"N/A",IF(M30="","",SUM(OFFSET(Tables!$A$103,MATCH('Program and Results'!$E30,Tables!$A$103:$A$135,0)-1,MATCH('Program and Results'!$A30,Tables!$1:$1,0)-2,1,-6))))</f>
        <v>N/A</v>
      </c>
      <c r="AC30" s="86" t="str">
        <f t="shared" si="6"/>
        <v>N/A</v>
      </c>
      <c r="AD30" s="86" t="str">
        <f>IF(OR($A30="GW 1",$A30="GW 2",$A30="GW 3",$A30="GW 4",$A30="GW 5",$A30="GW 6"),"N/A",IF(AC30="","",IF(AC30&gt;'Prediction Systems settings'!$B$5,"HOME",IF(AC30&lt;-'Prediction Systems settings'!$B$5,"AWAY","DRAW"))))</f>
        <v>N/A</v>
      </c>
      <c r="AE30" s="86" t="str">
        <f t="shared" si="7"/>
        <v>N/A</v>
      </c>
      <c r="AK30">
        <v>16.25</v>
      </c>
      <c r="AL30">
        <v>65</v>
      </c>
    </row>
    <row r="31" spans="1:38">
      <c r="A31" t="s">
        <v>3</v>
      </c>
      <c r="B31" t="s">
        <v>202</v>
      </c>
      <c r="C31">
        <v>4</v>
      </c>
      <c r="D31">
        <v>0</v>
      </c>
      <c r="E31" t="s">
        <v>232</v>
      </c>
      <c r="F31" s="73">
        <f t="shared" ca="1" si="18"/>
        <v>1491.5130435088997</v>
      </c>
      <c r="G31" s="73">
        <f ca="1">IF(A31="GW 1",ELO_Initial,IFERROR(INDEX(Tables!$1:$1048576,MATCH('Program and Results'!$B31,Tables!$A:$A,0),MATCH('Program and Results'!$A31,Tables!$1:$1,0)-1),""))</f>
        <v>1481.8364684954163</v>
      </c>
      <c r="H31" s="74">
        <f t="shared" si="0"/>
        <v>22.11</v>
      </c>
      <c r="I31" s="74">
        <f t="shared" si="21"/>
        <v>1</v>
      </c>
      <c r="J31" s="75">
        <f t="shared" ca="1" si="1"/>
        <v>0.56234396139830434</v>
      </c>
      <c r="K31" s="76">
        <f>IF(E31="","",IF(ABS(C31-D31)=0,0,IF(ABS(C31-D31)&gt;10,2.99,INDEX('ELO settings '!$B$25:$B$34,MATCH(ABS(C31-D31),'ELO settings '!$A$25:$A$34,0)))))</f>
        <v>2.11</v>
      </c>
      <c r="L31" s="73">
        <f t="shared" ca="1" si="17"/>
        <v>1461.1122491357678</v>
      </c>
      <c r="M31" s="73">
        <f ca="1">IF(A31="GW 1",ELO_Initial,IFERROR(INDEX(Tables!$1:$1048576,MATCH('Program and Results'!$E31,Tables!$A:$A,0),MATCH('Program and Results'!$A31,Tables!$1:$1,0)-1),""))</f>
        <v>1470.7888241492512</v>
      </c>
      <c r="N31" s="74">
        <f t="shared" si="2"/>
        <v>22.11</v>
      </c>
      <c r="O31" s="74">
        <f t="shared" si="11"/>
        <v>0</v>
      </c>
      <c r="P31" s="75">
        <f t="shared" ca="1" si="19"/>
        <v>0.43765603860169566</v>
      </c>
      <c r="Q31" s="76">
        <f t="shared" si="13"/>
        <v>2.11</v>
      </c>
      <c r="R31" s="77" t="str">
        <f t="shared" si="14"/>
        <v>ok</v>
      </c>
      <c r="S31" s="87" t="str">
        <f t="shared" si="15"/>
        <v>HOME</v>
      </c>
      <c r="T31" s="74">
        <f t="shared" ca="1" si="16"/>
        <v>11</v>
      </c>
      <c r="U31" s="74" t="str">
        <f ca="1">IF(OR($A31="GW 1",$A31="GW 2",$A31="GW 3",$A31="GW 4",$A31="GW 5",$A31="GW 6"),"N/A",IFERROR(ROUND((OFFSET(Tables!$A$1,MATCH('Program and Results'!$B31,Tables!$A$1:$A$33,0)-1,MATCH('Program and Results'!$A31,Tables!$1:$1,0)-2,1,1)-OFFSET(Tables!$A$1,MATCH('Program and Results'!$B31,Tables!$A$1:$A$33,0)-1,MATCH('Program and Results'!$A31,Tables!$1:$1,0)-7,1,1))-(OFFSET(Tables!$A$1,MATCH('Program and Results'!$E31,Tables!$A$1:$A$33,0)-1,MATCH('Program and Results'!$A31,Tables!$1:$1,0)-2,1,1)-OFFSET(Tables!$A$1,MATCH('Program and Results'!$E31,Tables!$A$1:$A$33,0)-1,MATCH('Program and Results'!$A31,Tables!$1:$1,0)-7,1,1)),0),""))</f>
        <v>N/A</v>
      </c>
      <c r="V31" s="88">
        <f t="shared" ca="1" si="20"/>
        <v>0.12468792279660867</v>
      </c>
      <c r="W31" s="88" t="str">
        <f>IF(OR($A31="GW 1",$A31="GW 2",$A31="GW 3",$A31="GW 4",$A31="GW 5",$A31="GW 6"),"N/A",IF(T31="","",IF(AND(T31&gt;='Prediction Systems settings'!$B$3,'Program and Results'!T31&lt;='Prediction Systems settings'!$C$3),"DRAW",IF(T31&gt;0,"HOME","AWAY"))))</f>
        <v>N/A</v>
      </c>
      <c r="X31" s="89" t="str">
        <f t="shared" si="4"/>
        <v>N/A</v>
      </c>
      <c r="Y31" s="74" t="str">
        <f>IF(OR($A31="GW 1",$A31="GW 2",$A31="GW 3",$A31="GW 4",$A31="GW 5",$A31="GW 6"),"N/A",IF(U31="","",IF(AND(U31&gt;='Prediction Systems settings'!$B$4,'Program and Results'!U31&lt;='Prediction Systems settings'!$C$4),"DRAW",IF(U31&gt;0,"HOME","AWAY"))))</f>
        <v>N/A</v>
      </c>
      <c r="Z31" s="74" t="str">
        <f t="shared" si="5"/>
        <v>N/A</v>
      </c>
      <c r="AA31" s="85" t="str">
        <f ca="1">IF(OR($A31="GW 1",$A31="GW 2",$A31="GW 3",$A31="GW 4",$A31="GW 5",$A31="GW 6"),"N/A",IF(G31="","",SUM(OFFSET(Tables!$A$103,MATCH('Program and Results'!$B31,Tables!$A$103:$A$135,0)-1,MATCH('Program and Results'!$A31,Tables!$1:$1,0)-2,1,-6))))</f>
        <v>N/A</v>
      </c>
      <c r="AB31" s="86" t="str">
        <f ca="1">IF(OR($A31="GW 1",$A31="GW 2",$A31="GW 3",$A31="GW 4",$A31="GW 5",$A31="GW 6"),"N/A",IF(M31="","",SUM(OFFSET(Tables!$A$103,MATCH('Program and Results'!$E31,Tables!$A$103:$A$135,0)-1,MATCH('Program and Results'!$A31,Tables!$1:$1,0)-2,1,-6))))</f>
        <v>N/A</v>
      </c>
      <c r="AC31" s="86" t="str">
        <f t="shared" si="6"/>
        <v>N/A</v>
      </c>
      <c r="AD31" s="86" t="str">
        <f>IF(OR($A31="GW 1",$A31="GW 2",$A31="GW 3",$A31="GW 4",$A31="GW 5",$A31="GW 6"),"N/A",IF(AC31="","",IF(AC31&gt;'Prediction Systems settings'!$B$5,"HOME",IF(AC31&lt;-'Prediction Systems settings'!$B$5,"AWAY","DRAW"))))</f>
        <v>N/A</v>
      </c>
      <c r="AE31" s="86" t="str">
        <f t="shared" si="7"/>
        <v>N/A</v>
      </c>
      <c r="AK31">
        <v>32.5</v>
      </c>
      <c r="AL31">
        <v>0</v>
      </c>
    </row>
    <row r="32" spans="1:38">
      <c r="A32" t="s">
        <v>3</v>
      </c>
      <c r="B32" t="s">
        <v>203</v>
      </c>
      <c r="C32">
        <v>4</v>
      </c>
      <c r="D32">
        <v>1</v>
      </c>
      <c r="E32" t="s">
        <v>211</v>
      </c>
      <c r="F32" s="73">
        <f t="shared" ca="1" si="18"/>
        <v>1517.0984619699366</v>
      </c>
      <c r="G32" s="73">
        <f ca="1">IF(A32="GW 1",ELO_Initial,IFERROR(INDEX(Tables!$1:$1048576,MATCH('Program and Results'!$B32,Tables!$A:$A,0),MATCH('Program and Results'!$A32,Tables!$1:$1,0)-1),""))</f>
        <v>1507.6065620587647</v>
      </c>
      <c r="H32" s="74">
        <f t="shared" si="0"/>
        <v>21.85</v>
      </c>
      <c r="I32" s="74">
        <f t="shared" si="21"/>
        <v>1</v>
      </c>
      <c r="J32" s="75">
        <f t="shared" ca="1" si="1"/>
        <v>0.56558810475186061</v>
      </c>
      <c r="K32" s="76">
        <f>IF(E32="","",IF(ABS(C32-D32)=0,0,IF(ABS(C32-D32)&gt;10,2.99,INDEX('ELO settings '!$B$25:$B$34,MATCH(ABS(C32-D32),'ELO settings '!$A$25:$A$34,0)))))</f>
        <v>1.85</v>
      </c>
      <c r="L32" s="73">
        <f t="shared" ca="1" si="17"/>
        <v>1517.275238875229</v>
      </c>
      <c r="M32" s="73">
        <f ca="1">IF(A32="GW 1",ELO_Initial,IFERROR(INDEX(Tables!$1:$1048576,MATCH('Program and Results'!$E32,Tables!$A:$A,0),MATCH('Program and Results'!$A32,Tables!$1:$1,0)-1),""))</f>
        <v>1526.7671387864009</v>
      </c>
      <c r="N32" s="74">
        <f t="shared" si="2"/>
        <v>21.85</v>
      </c>
      <c r="O32" s="74">
        <f t="shared" si="11"/>
        <v>0</v>
      </c>
      <c r="P32" s="75">
        <f t="shared" ca="1" si="19"/>
        <v>0.43441189524813939</v>
      </c>
      <c r="Q32" s="76">
        <f t="shared" si="13"/>
        <v>1.85</v>
      </c>
      <c r="R32" s="77" t="str">
        <f t="shared" si="14"/>
        <v>ok</v>
      </c>
      <c r="S32" s="87" t="str">
        <f t="shared" si="15"/>
        <v>HOME</v>
      </c>
      <c r="T32" s="74">
        <f t="shared" ca="1" si="16"/>
        <v>-19</v>
      </c>
      <c r="U32" s="74" t="str">
        <f ca="1">IF(OR($A32="GW 1",$A32="GW 2",$A32="GW 3",$A32="GW 4",$A32="GW 5",$A32="GW 6"),"N/A",IFERROR(ROUND((OFFSET(Tables!$A$1,MATCH('Program and Results'!$B32,Tables!$A$1:$A$33,0)-1,MATCH('Program and Results'!$A32,Tables!$1:$1,0)-2,1,1)-OFFSET(Tables!$A$1,MATCH('Program and Results'!$B32,Tables!$A$1:$A$33,0)-1,MATCH('Program and Results'!$A32,Tables!$1:$1,0)-7,1,1))-(OFFSET(Tables!$A$1,MATCH('Program and Results'!$E32,Tables!$A$1:$A$33,0)-1,MATCH('Program and Results'!$A32,Tables!$1:$1,0)-2,1,1)-OFFSET(Tables!$A$1,MATCH('Program and Results'!$E32,Tables!$A$1:$A$33,0)-1,MATCH('Program and Results'!$A32,Tables!$1:$1,0)-7,1,1)),0),""))</f>
        <v>N/A</v>
      </c>
      <c r="V32" s="88">
        <f t="shared" ca="1" si="20"/>
        <v>0.13117620950372122</v>
      </c>
      <c r="W32" s="88" t="str">
        <f>IF(OR($A32="GW 1",$A32="GW 2",$A32="GW 3",$A32="GW 4",$A32="GW 5",$A32="GW 6"),"N/A",IF(T32="","",IF(AND(T32&gt;='Prediction Systems settings'!$B$3,'Program and Results'!T32&lt;='Prediction Systems settings'!$C$3),"DRAW",IF(T32&gt;0,"HOME","AWAY"))))</f>
        <v>N/A</v>
      </c>
      <c r="X32" s="89" t="str">
        <f t="shared" si="4"/>
        <v>N/A</v>
      </c>
      <c r="Y32" s="74" t="str">
        <f>IF(OR($A32="GW 1",$A32="GW 2",$A32="GW 3",$A32="GW 4",$A32="GW 5",$A32="GW 6"),"N/A",IF(U32="","",IF(AND(U32&gt;='Prediction Systems settings'!$B$4,'Program and Results'!U32&lt;='Prediction Systems settings'!$C$4),"DRAW",IF(U32&gt;0,"HOME","AWAY"))))</f>
        <v>N/A</v>
      </c>
      <c r="Z32" s="74" t="str">
        <f t="shared" si="5"/>
        <v>N/A</v>
      </c>
      <c r="AA32" s="85" t="str">
        <f ca="1">IF(OR($A32="GW 1",$A32="GW 2",$A32="GW 3",$A32="GW 4",$A32="GW 5",$A32="GW 6"),"N/A",IF(G32="","",SUM(OFFSET(Tables!$A$103,MATCH('Program and Results'!$B32,Tables!$A$103:$A$135,0)-1,MATCH('Program and Results'!$A32,Tables!$1:$1,0)-2,1,-6))))</f>
        <v>N/A</v>
      </c>
      <c r="AB32" s="86" t="str">
        <f ca="1">IF(OR($A32="GW 1",$A32="GW 2",$A32="GW 3",$A32="GW 4",$A32="GW 5",$A32="GW 6"),"N/A",IF(M32="","",SUM(OFFSET(Tables!$A$103,MATCH('Program and Results'!$E32,Tables!$A$103:$A$135,0)-1,MATCH('Program and Results'!$A32,Tables!$1:$1,0)-2,1,-6))))</f>
        <v>N/A</v>
      </c>
      <c r="AC32" s="86" t="str">
        <f t="shared" si="6"/>
        <v>N/A</v>
      </c>
      <c r="AD32" s="86" t="str">
        <f>IF(OR($A32="GW 1",$A32="GW 2",$A32="GW 3",$A32="GW 4",$A32="GW 5",$A32="GW 6"),"N/A",IF(AC32="","",IF(AC32&gt;'Prediction Systems settings'!$B$5,"HOME",IF(AC32&lt;-'Prediction Systems settings'!$B$5,"AWAY","DRAW"))))</f>
        <v>N/A</v>
      </c>
      <c r="AE32" s="86" t="str">
        <f t="shared" si="7"/>
        <v>N/A</v>
      </c>
      <c r="AK32">
        <v>65</v>
      </c>
      <c r="AL32">
        <v>65</v>
      </c>
    </row>
    <row r="33" spans="1:38">
      <c r="A33" t="s">
        <v>3</v>
      </c>
      <c r="B33" t="s">
        <v>209</v>
      </c>
      <c r="C33">
        <v>4</v>
      </c>
      <c r="D33">
        <v>1</v>
      </c>
      <c r="E33" t="s">
        <v>206</v>
      </c>
      <c r="F33" s="73">
        <f t="shared" ca="1" si="18"/>
        <v>1501.8831356368896</v>
      </c>
      <c r="G33" s="73">
        <f ca="1">IF(A33="GW 1",ELO_Initial,IFERROR(INDEX(Tables!$1:$1048576,MATCH('Program and Results'!$B33,Tables!$A:$A,0),MATCH('Program and Results'!$A33,Tables!$1:$1,0)-1),""))</f>
        <v>1492.4440351748501</v>
      </c>
      <c r="H33" s="74">
        <f t="shared" si="0"/>
        <v>21.85</v>
      </c>
      <c r="I33" s="74">
        <f t="shared" si="21"/>
        <v>1</v>
      </c>
      <c r="J33" s="75">
        <f t="shared" ca="1" si="1"/>
        <v>0.56800455551306472</v>
      </c>
      <c r="K33" s="76">
        <f>IF(E33="","",IF(ABS(C33-D33)=0,0,IF(ABS(C33-D33)&gt;10,2.99,INDEX('ELO settings '!$B$25:$B$34,MATCH(ABS(C33-D33),'ELO settings '!$A$25:$A$34,0)))))</f>
        <v>1.85</v>
      </c>
      <c r="L33" s="73">
        <f t="shared" ca="1" si="17"/>
        <v>1500.455874003279</v>
      </c>
      <c r="M33" s="73">
        <f ca="1">IF(A33="GW 1",ELO_Initial,IFERROR(INDEX(Tables!$1:$1048576,MATCH('Program and Results'!$E33,Tables!$A:$A,0),MATCH('Program and Results'!$A33,Tables!$1:$1,0)-1),""))</f>
        <v>1509.8949744653185</v>
      </c>
      <c r="N33" s="74">
        <f t="shared" si="2"/>
        <v>21.85</v>
      </c>
      <c r="O33" s="74">
        <f t="shared" si="11"/>
        <v>0</v>
      </c>
      <c r="P33" s="75">
        <f t="shared" ca="1" si="19"/>
        <v>0.43199544448693528</v>
      </c>
      <c r="Q33" s="76">
        <f t="shared" si="13"/>
        <v>1.85</v>
      </c>
      <c r="R33" s="77" t="str">
        <f t="shared" si="14"/>
        <v>ok</v>
      </c>
      <c r="S33" s="87" t="str">
        <f t="shared" si="15"/>
        <v>HOME</v>
      </c>
      <c r="T33" s="74">
        <f t="shared" ca="1" si="16"/>
        <v>-17</v>
      </c>
      <c r="U33" s="74" t="str">
        <f ca="1">IF(OR($A33="GW 1",$A33="GW 2",$A33="GW 3",$A33="GW 4",$A33="GW 5",$A33="GW 6"),"N/A",IFERROR(ROUND((OFFSET(Tables!$A$1,MATCH('Program and Results'!$B33,Tables!$A$1:$A$33,0)-1,MATCH('Program and Results'!$A33,Tables!$1:$1,0)-2,1,1)-OFFSET(Tables!$A$1,MATCH('Program and Results'!$B33,Tables!$A$1:$A$33,0)-1,MATCH('Program and Results'!$A33,Tables!$1:$1,0)-7,1,1))-(OFFSET(Tables!$A$1,MATCH('Program and Results'!$E33,Tables!$A$1:$A$33,0)-1,MATCH('Program and Results'!$A33,Tables!$1:$1,0)-2,1,1)-OFFSET(Tables!$A$1,MATCH('Program and Results'!$E33,Tables!$A$1:$A$33,0)-1,MATCH('Program and Results'!$A33,Tables!$1:$1,0)-7,1,1)),0),""))</f>
        <v>N/A</v>
      </c>
      <c r="V33" s="88">
        <f t="shared" ca="1" si="20"/>
        <v>0.13600911102612945</v>
      </c>
      <c r="W33" s="88" t="str">
        <f>IF(OR($A33="GW 1",$A33="GW 2",$A33="GW 3",$A33="GW 4",$A33="GW 5",$A33="GW 6"),"N/A",IF(T33="","",IF(AND(T33&gt;='Prediction Systems settings'!$B$3,'Program and Results'!T33&lt;='Prediction Systems settings'!$C$3),"DRAW",IF(T33&gt;0,"HOME","AWAY"))))</f>
        <v>N/A</v>
      </c>
      <c r="X33" s="89" t="str">
        <f t="shared" si="4"/>
        <v>N/A</v>
      </c>
      <c r="Y33" s="74" t="str">
        <f>IF(OR($A33="GW 1",$A33="GW 2",$A33="GW 3",$A33="GW 4",$A33="GW 5",$A33="GW 6"),"N/A",IF(U33="","",IF(AND(U33&gt;='Prediction Systems settings'!$B$4,'Program and Results'!U33&lt;='Prediction Systems settings'!$C$4),"DRAW",IF(U33&gt;0,"HOME","AWAY"))))</f>
        <v>N/A</v>
      </c>
      <c r="Z33" s="74" t="str">
        <f t="shared" si="5"/>
        <v>N/A</v>
      </c>
      <c r="AA33" s="85" t="str">
        <f ca="1">IF(OR($A33="GW 1",$A33="GW 2",$A33="GW 3",$A33="GW 4",$A33="GW 5",$A33="GW 6"),"N/A",IF(G33="","",SUM(OFFSET(Tables!$A$103,MATCH('Program and Results'!$B33,Tables!$A$103:$A$135,0)-1,MATCH('Program and Results'!$A33,Tables!$1:$1,0)-2,1,-6))))</f>
        <v>N/A</v>
      </c>
      <c r="AB33" s="86" t="str">
        <f ca="1">IF(OR($A33="GW 1",$A33="GW 2",$A33="GW 3",$A33="GW 4",$A33="GW 5",$A33="GW 6"),"N/A",IF(M33="","",SUM(OFFSET(Tables!$A$103,MATCH('Program and Results'!$E33,Tables!$A$103:$A$135,0)-1,MATCH('Program and Results'!$A33,Tables!$1:$1,0)-2,1,-6))))</f>
        <v>N/A</v>
      </c>
      <c r="AC33" s="86" t="str">
        <f t="shared" si="6"/>
        <v>N/A</v>
      </c>
      <c r="AD33" s="86" t="str">
        <f>IF(OR($A33="GW 1",$A33="GW 2",$A33="GW 3",$A33="GW 4",$A33="GW 5",$A33="GW 6"),"N/A",IF(AC33="","",IF(AC33&gt;'Prediction Systems settings'!$B$5,"HOME",IF(AC33&lt;-'Prediction Systems settings'!$B$5,"AWAY","DRAW"))))</f>
        <v>N/A</v>
      </c>
      <c r="AE33" s="86" t="str">
        <f t="shared" si="7"/>
        <v>N/A</v>
      </c>
      <c r="AK33">
        <v>65</v>
      </c>
      <c r="AL33">
        <v>65</v>
      </c>
    </row>
    <row r="34" spans="1:38">
      <c r="A34" t="s">
        <v>3</v>
      </c>
      <c r="B34" t="s">
        <v>233</v>
      </c>
      <c r="C34">
        <v>0</v>
      </c>
      <c r="D34">
        <v>1</v>
      </c>
      <c r="E34" t="s">
        <v>208</v>
      </c>
      <c r="F34" s="73">
        <f t="shared" ca="1" si="18"/>
        <v>1480.979205331616</v>
      </c>
      <c r="G34" s="73">
        <f ca="1">IF(A34="GW 1",ELO_Initial,IFERROR(INDEX(Tables!$1:$1048576,MATCH('Program and Results'!$B34,Tables!$A:$A,0),MATCH('Program and Results'!$A34,Tables!$1:$1,0)-1),""))</f>
        <v>1492.0143244391695</v>
      </c>
      <c r="H34" s="74">
        <f t="shared" si="0"/>
        <v>21</v>
      </c>
      <c r="I34" s="74">
        <f t="shared" si="21"/>
        <v>0</v>
      </c>
      <c r="J34" s="75">
        <f t="shared" ca="1" si="1"/>
        <v>0.52548186226445437</v>
      </c>
      <c r="K34" s="76">
        <f>IF(E34="","",IF(ABS(C34-D34)=0,0,IF(ABS(C34-D34)&gt;10,2.99,INDEX('ELO settings '!$B$25:$B$34,MATCH(ABS(C34-D34),'ELO settings '!$A$25:$A$34,0)))))</f>
        <v>1</v>
      </c>
      <c r="L34" s="73">
        <f t="shared" ca="1" si="17"/>
        <v>1501.577478339352</v>
      </c>
      <c r="M34" s="73">
        <f ca="1">IF(A34="GW 1",ELO_Initial,IFERROR(INDEX(Tables!$1:$1048576,MATCH('Program and Results'!$E34,Tables!$A:$A,0),MATCH('Program and Results'!$A34,Tables!$1:$1,0)-1),""))</f>
        <v>1490.5423592317984</v>
      </c>
      <c r="N34" s="74">
        <f t="shared" si="2"/>
        <v>21</v>
      </c>
      <c r="O34" s="74">
        <f t="shared" si="11"/>
        <v>1</v>
      </c>
      <c r="P34" s="75">
        <f t="shared" ca="1" si="19"/>
        <v>0.47451813773554563</v>
      </c>
      <c r="Q34" s="76">
        <f t="shared" si="13"/>
        <v>1</v>
      </c>
      <c r="R34" s="77" t="str">
        <f t="shared" si="14"/>
        <v>ok</v>
      </c>
      <c r="S34" s="87" t="str">
        <f t="shared" si="15"/>
        <v>AWAY</v>
      </c>
      <c r="T34" s="74">
        <f t="shared" ca="1" si="16"/>
        <v>1</v>
      </c>
      <c r="U34" s="74" t="str">
        <f ca="1">IF(OR($A34="GW 1",$A34="GW 2",$A34="GW 3",$A34="GW 4",$A34="GW 5",$A34="GW 6"),"N/A",IFERROR(ROUND((OFFSET(Tables!$A$1,MATCH('Program and Results'!$B34,Tables!$A$1:$A$33,0)-1,MATCH('Program and Results'!$A34,Tables!$1:$1,0)-2,1,1)-OFFSET(Tables!$A$1,MATCH('Program and Results'!$B34,Tables!$A$1:$A$33,0)-1,MATCH('Program and Results'!$A34,Tables!$1:$1,0)-7,1,1))-(OFFSET(Tables!$A$1,MATCH('Program and Results'!$E34,Tables!$A$1:$A$33,0)-1,MATCH('Program and Results'!$A34,Tables!$1:$1,0)-2,1,1)-OFFSET(Tables!$A$1,MATCH('Program and Results'!$E34,Tables!$A$1:$A$33,0)-1,MATCH('Program and Results'!$A34,Tables!$1:$1,0)-7,1,1)),0),""))</f>
        <v>N/A</v>
      </c>
      <c r="V34" s="88">
        <f t="shared" ca="1" si="20"/>
        <v>5.0963724528908738E-2</v>
      </c>
      <c r="W34" s="88" t="str">
        <f>IF(OR($A34="GW 1",$A34="GW 2",$A34="GW 3",$A34="GW 4",$A34="GW 5",$A34="GW 6"),"N/A",IF(T34="","",IF(AND(T34&gt;='Prediction Systems settings'!$B$3,'Program and Results'!T34&lt;='Prediction Systems settings'!$C$3),"DRAW",IF(T34&gt;0,"HOME","AWAY"))))</f>
        <v>N/A</v>
      </c>
      <c r="X34" s="89" t="str">
        <f t="shared" si="4"/>
        <v>N/A</v>
      </c>
      <c r="Y34" s="74" t="str">
        <f>IF(OR($A34="GW 1",$A34="GW 2",$A34="GW 3",$A34="GW 4",$A34="GW 5",$A34="GW 6"),"N/A",IF(U34="","",IF(AND(U34&gt;='Prediction Systems settings'!$B$4,'Program and Results'!U34&lt;='Prediction Systems settings'!$C$4),"DRAW",IF(U34&gt;0,"HOME","AWAY"))))</f>
        <v>N/A</v>
      </c>
      <c r="Z34" s="74" t="str">
        <f t="shared" si="5"/>
        <v>N/A</v>
      </c>
      <c r="AA34" s="85" t="str">
        <f ca="1">IF(OR($A34="GW 1",$A34="GW 2",$A34="GW 3",$A34="GW 4",$A34="GW 5",$A34="GW 6"),"N/A",IF(G34="","",SUM(OFFSET(Tables!$A$103,MATCH('Program and Results'!$B34,Tables!$A$103:$A$135,0)-1,MATCH('Program and Results'!$A34,Tables!$1:$1,0)-2,1,-6))))</f>
        <v>N/A</v>
      </c>
      <c r="AB34" s="86" t="str">
        <f ca="1">IF(OR($A34="GW 1",$A34="GW 2",$A34="GW 3",$A34="GW 4",$A34="GW 5",$A34="GW 6"),"N/A",IF(M34="","",SUM(OFFSET(Tables!$A$103,MATCH('Program and Results'!$E34,Tables!$A$103:$A$135,0)-1,MATCH('Program and Results'!$A34,Tables!$1:$1,0)-2,1,-6))))</f>
        <v>N/A</v>
      </c>
      <c r="AC34" s="86" t="str">
        <f t="shared" si="6"/>
        <v>N/A</v>
      </c>
      <c r="AD34" s="86" t="str">
        <f>IF(OR($A34="GW 1",$A34="GW 2",$A34="GW 3",$A34="GW 4",$A34="GW 5",$A34="GW 6"),"N/A",IF(AC34="","",IF(AC34&gt;'Prediction Systems settings'!$B$5,"HOME",IF(AC34&lt;-'Prediction Systems settings'!$B$5,"AWAY","DRAW"))))</f>
        <v>N/A</v>
      </c>
      <c r="AE34" s="86" t="str">
        <f t="shared" si="7"/>
        <v>N/A</v>
      </c>
      <c r="AK34">
        <v>16.25</v>
      </c>
      <c r="AL34">
        <v>32.5</v>
      </c>
    </row>
    <row r="35" spans="1:38">
      <c r="A35" t="s">
        <v>3</v>
      </c>
      <c r="B35" t="s">
        <v>204</v>
      </c>
      <c r="C35">
        <v>2</v>
      </c>
      <c r="D35">
        <v>0</v>
      </c>
      <c r="E35" t="s">
        <v>199</v>
      </c>
      <c r="F35" s="73">
        <f t="shared" ca="1" si="18"/>
        <v>1492.1855033424397</v>
      </c>
      <c r="G35" s="73">
        <f ca="1">IF(A35="GW 1",ELO_Initial,IFERROR(INDEX(Tables!$1:$1048576,MATCH('Program and Results'!$B35,Tables!$A:$A,0),MATCH('Program and Results'!$A35,Tables!$1:$1,0)-1),""))</f>
        <v>1481.5329153568091</v>
      </c>
      <c r="H35" s="74">
        <f t="shared" ref="H35:H63" si="22">IF(K35="","",ELO_K+K35)</f>
        <v>21.51</v>
      </c>
      <c r="I35" s="74">
        <f t="shared" si="21"/>
        <v>1</v>
      </c>
      <c r="J35" s="75">
        <f t="shared" ca="1" si="1"/>
        <v>0.50476113502414999</v>
      </c>
      <c r="K35" s="76">
        <f>IF(E35="","",IF(ABS(C35-D35)=0,0,IF(ABS(C35-D35)&gt;10,2.99,INDEX('ELO settings '!$B$25:$B$34,MATCH(ABS(C35-D35),'ELO settings '!$A$25:$A$34,0)))))</f>
        <v>1.51</v>
      </c>
      <c r="L35" s="73">
        <f t="shared" ca="1" si="17"/>
        <v>1516.3218519018683</v>
      </c>
      <c r="M35" s="73">
        <f ca="1">IF(A35="GW 1",ELO_Initial,IFERROR(INDEX(Tables!$1:$1048576,MATCH('Program and Results'!$E35,Tables!$A:$A,0),MATCH('Program and Results'!$A35,Tables!$1:$1,0)-1),""))</f>
        <v>1526.9744398874989</v>
      </c>
      <c r="N35" s="74">
        <f t="shared" ref="N35:N63" si="23">IFERROR(ELO_K+Q35,"")</f>
        <v>21.51</v>
      </c>
      <c r="O35" s="74">
        <f t="shared" si="11"/>
        <v>0</v>
      </c>
      <c r="P35" s="75">
        <f t="shared" ca="1" si="19"/>
        <v>0.49523886497585001</v>
      </c>
      <c r="Q35" s="76">
        <f t="shared" si="13"/>
        <v>1.51</v>
      </c>
      <c r="R35" s="77" t="str">
        <f t="shared" si="14"/>
        <v>ok</v>
      </c>
      <c r="S35" s="87" t="str">
        <f t="shared" si="15"/>
        <v>HOME</v>
      </c>
      <c r="T35" s="74">
        <f t="shared" ca="1" si="16"/>
        <v>-45</v>
      </c>
      <c r="U35" s="74" t="str">
        <f ca="1">IF(OR($A35="GW 1",$A35="GW 2",$A35="GW 3",$A35="GW 4",$A35="GW 5",$A35="GW 6"),"N/A",IFERROR(ROUND((OFFSET(Tables!$A$1,MATCH('Program and Results'!$B35,Tables!$A$1:$A$33,0)-1,MATCH('Program and Results'!$A35,Tables!$1:$1,0)-2,1,1)-OFFSET(Tables!$A$1,MATCH('Program and Results'!$B35,Tables!$A$1:$A$33,0)-1,MATCH('Program and Results'!$A35,Tables!$1:$1,0)-7,1,1))-(OFFSET(Tables!$A$1,MATCH('Program and Results'!$E35,Tables!$A$1:$A$33,0)-1,MATCH('Program and Results'!$A35,Tables!$1:$1,0)-2,1,1)-OFFSET(Tables!$A$1,MATCH('Program and Results'!$E35,Tables!$A$1:$A$33,0)-1,MATCH('Program and Results'!$A35,Tables!$1:$1,0)-7,1,1)),0),""))</f>
        <v>N/A</v>
      </c>
      <c r="V35" s="88">
        <f t="shared" ca="1" si="20"/>
        <v>9.5222700482999745E-3</v>
      </c>
      <c r="W35" s="88" t="str">
        <f>IF(OR($A35="GW 1",$A35="GW 2",$A35="GW 3",$A35="GW 4",$A35="GW 5",$A35="GW 6"),"N/A",IF(T35="","",IF(AND(T35&gt;='Prediction Systems settings'!$B$3,'Program and Results'!T35&lt;='Prediction Systems settings'!$C$3),"DRAW",IF(T35&gt;0,"HOME","AWAY"))))</f>
        <v>N/A</v>
      </c>
      <c r="X35" s="89" t="str">
        <f t="shared" si="4"/>
        <v>N/A</v>
      </c>
      <c r="Y35" s="74" t="str">
        <f>IF(OR($A35="GW 1",$A35="GW 2",$A35="GW 3",$A35="GW 4",$A35="GW 5",$A35="GW 6"),"N/A",IF(U35="","",IF(AND(U35&gt;='Prediction Systems settings'!$B$4,'Program and Results'!U35&lt;='Prediction Systems settings'!$C$4),"DRAW",IF(U35&gt;0,"HOME","AWAY"))))</f>
        <v>N/A</v>
      </c>
      <c r="Z35" s="74" t="str">
        <f t="shared" si="5"/>
        <v>N/A</v>
      </c>
      <c r="AA35" s="85" t="str">
        <f ca="1">IF(OR($A35="GW 1",$A35="GW 2",$A35="GW 3",$A35="GW 4",$A35="GW 5",$A35="GW 6"),"N/A",IF(G35="","",SUM(OFFSET(Tables!$A$103,MATCH('Program and Results'!$B35,Tables!$A$103:$A$135,0)-1,MATCH('Program and Results'!$A35,Tables!$1:$1,0)-2,1,-6))))</f>
        <v>N/A</v>
      </c>
      <c r="AB35" s="86" t="str">
        <f ca="1">IF(OR($A35="GW 1",$A35="GW 2",$A35="GW 3",$A35="GW 4",$A35="GW 5",$A35="GW 6"),"N/A",IF(M35="","",SUM(OFFSET(Tables!$A$103,MATCH('Program and Results'!$E35,Tables!$A$103:$A$135,0)-1,MATCH('Program and Results'!$A35,Tables!$1:$1,0)-2,1,-6))))</f>
        <v>N/A</v>
      </c>
      <c r="AC35" s="86" t="str">
        <f t="shared" si="6"/>
        <v>N/A</v>
      </c>
      <c r="AD35" s="86" t="str">
        <f>IF(OR($A35="GW 1",$A35="GW 2",$A35="GW 3",$A35="GW 4",$A35="GW 5",$A35="GW 6"),"N/A",IF(AC35="","",IF(AC35&gt;'Prediction Systems settings'!$B$5,"HOME",IF(AC35&lt;-'Prediction Systems settings'!$B$5,"AWAY","DRAW"))))</f>
        <v>N/A</v>
      </c>
      <c r="AE35" s="86" t="str">
        <f t="shared" si="7"/>
        <v>N/A</v>
      </c>
      <c r="AK35">
        <v>48.75</v>
      </c>
      <c r="AL35">
        <v>65</v>
      </c>
    </row>
    <row r="36" spans="1:38">
      <c r="A36" t="s">
        <v>3</v>
      </c>
      <c r="B36" t="s">
        <v>197</v>
      </c>
      <c r="C36">
        <v>2</v>
      </c>
      <c r="D36">
        <v>0</v>
      </c>
      <c r="E36" t="s">
        <v>205</v>
      </c>
      <c r="F36" s="73">
        <f t="shared" ca="1" si="18"/>
        <v>1501.7923634403455</v>
      </c>
      <c r="G36" s="73">
        <f ca="1">IF(A36="GW 1",ELO_Initial,IFERROR(INDEX(Tables!$1:$1048576,MATCH('Program and Results'!$B36,Tables!$A:$A,0),MATCH('Program and Results'!$A36,Tables!$1:$1,0)-1),""))</f>
        <v>1492.2541507156184</v>
      </c>
      <c r="H36" s="74">
        <f t="shared" si="22"/>
        <v>21.51</v>
      </c>
      <c r="I36" s="74">
        <f t="shared" si="21"/>
        <v>1</v>
      </c>
      <c r="J36" s="75">
        <f t="shared" ca="1" si="1"/>
        <v>0.55656844608427525</v>
      </c>
      <c r="K36" s="76">
        <f>IF(E36="","",IF(ABS(C36-D36)=0,0,IF(ABS(C36-D36)&gt;10,2.99,INDEX('ELO settings '!$B$25:$B$34,MATCH(ABS(C36-D36),'ELO settings '!$A$25:$A$34,0)))))</f>
        <v>1.51</v>
      </c>
      <c r="L36" s="73">
        <f t="shared" ca="1" si="17"/>
        <v>1508.2391430596431</v>
      </c>
      <c r="M36" s="73">
        <f ca="1">IF(A36="GW 1",ELO_Initial,IFERROR(INDEX(Tables!$1:$1048576,MATCH('Program and Results'!$E36,Tables!$A:$A,0),MATCH('Program and Results'!$A36,Tables!$1:$1,0)-1),""))</f>
        <v>1517.7773557843702</v>
      </c>
      <c r="N36" s="74">
        <f t="shared" si="23"/>
        <v>21.51</v>
      </c>
      <c r="O36" s="74">
        <f t="shared" si="11"/>
        <v>0</v>
      </c>
      <c r="P36" s="75">
        <f t="shared" ca="1" si="19"/>
        <v>0.44343155391572475</v>
      </c>
      <c r="Q36" s="76">
        <f t="shared" si="13"/>
        <v>1.51</v>
      </c>
      <c r="R36" s="77" t="str">
        <f t="shared" si="14"/>
        <v>ok</v>
      </c>
      <c r="S36" s="87" t="str">
        <f t="shared" si="15"/>
        <v>HOME</v>
      </c>
      <c r="T36" s="74">
        <f t="shared" ca="1" si="16"/>
        <v>-26</v>
      </c>
      <c r="U36" s="74" t="str">
        <f ca="1">IF(OR($A36="GW 1",$A36="GW 2",$A36="GW 3",$A36="GW 4",$A36="GW 5",$A36="GW 6"),"N/A",IFERROR(ROUND((OFFSET(Tables!$A$1,MATCH('Program and Results'!$B36,Tables!$A$1:$A$33,0)-1,MATCH('Program and Results'!$A36,Tables!$1:$1,0)-2,1,1)-OFFSET(Tables!$A$1,MATCH('Program and Results'!$B36,Tables!$A$1:$A$33,0)-1,MATCH('Program and Results'!$A36,Tables!$1:$1,0)-7,1,1))-(OFFSET(Tables!$A$1,MATCH('Program and Results'!$E36,Tables!$A$1:$A$33,0)-1,MATCH('Program and Results'!$A36,Tables!$1:$1,0)-2,1,1)-OFFSET(Tables!$A$1,MATCH('Program and Results'!$E36,Tables!$A$1:$A$33,0)-1,MATCH('Program and Results'!$A36,Tables!$1:$1,0)-7,1,1)),0),""))</f>
        <v>N/A</v>
      </c>
      <c r="V36" s="88">
        <f t="shared" ca="1" si="20"/>
        <v>0.1131368921685505</v>
      </c>
      <c r="W36" s="88" t="str">
        <f>IF(OR($A36="GW 1",$A36="GW 2",$A36="GW 3",$A36="GW 4",$A36="GW 5",$A36="GW 6"),"N/A",IF(T36="","",IF(AND(T36&gt;='Prediction Systems settings'!$B$3,'Program and Results'!T36&lt;='Prediction Systems settings'!$C$3),"DRAW",IF(T36&gt;0,"HOME","AWAY"))))</f>
        <v>N/A</v>
      </c>
      <c r="X36" s="89" t="str">
        <f t="shared" si="4"/>
        <v>N/A</v>
      </c>
      <c r="Y36" s="74" t="str">
        <f>IF(OR($A36="GW 1",$A36="GW 2",$A36="GW 3",$A36="GW 4",$A36="GW 5",$A36="GW 6"),"N/A",IF(U36="","",IF(AND(U36&gt;='Prediction Systems settings'!$B$4,'Program and Results'!U36&lt;='Prediction Systems settings'!$C$4),"DRAW",IF(U36&gt;0,"HOME","AWAY"))))</f>
        <v>N/A</v>
      </c>
      <c r="Z36" s="74" t="str">
        <f t="shared" si="5"/>
        <v>N/A</v>
      </c>
      <c r="AA36" s="85" t="str">
        <f ca="1">IF(OR($A36="GW 1",$A36="GW 2",$A36="GW 3",$A36="GW 4",$A36="GW 5",$A36="GW 6"),"N/A",IF(G36="","",SUM(OFFSET(Tables!$A$103,MATCH('Program and Results'!$B36,Tables!$A$103:$A$135,0)-1,MATCH('Program and Results'!$A36,Tables!$1:$1,0)-2,1,-6))))</f>
        <v>N/A</v>
      </c>
      <c r="AB36" s="86" t="str">
        <f ca="1">IF(OR($A36="GW 1",$A36="GW 2",$A36="GW 3",$A36="GW 4",$A36="GW 5",$A36="GW 6"),"N/A",IF(M36="","",SUM(OFFSET(Tables!$A$103,MATCH('Program and Results'!$E36,Tables!$A$103:$A$135,0)-1,MATCH('Program and Results'!$A36,Tables!$1:$1,0)-2,1,-6))))</f>
        <v>N/A</v>
      </c>
      <c r="AC36" s="86" t="str">
        <f t="shared" si="6"/>
        <v>N/A</v>
      </c>
      <c r="AD36" s="86" t="str">
        <f>IF(OR($A36="GW 1",$A36="GW 2",$A36="GW 3",$A36="GW 4",$A36="GW 5",$A36="GW 6"),"N/A",IF(AC36="","",IF(AC36&gt;'Prediction Systems settings'!$B$5,"HOME",IF(AC36&lt;-'Prediction Systems settings'!$B$5,"AWAY","DRAW"))))</f>
        <v>N/A</v>
      </c>
      <c r="AE36" s="86" t="str">
        <f t="shared" si="7"/>
        <v>N/A</v>
      </c>
      <c r="AK36">
        <v>65</v>
      </c>
      <c r="AL36">
        <v>65</v>
      </c>
    </row>
    <row r="37" spans="1:38">
      <c r="A37" t="s">
        <v>3</v>
      </c>
      <c r="B37" t="s">
        <v>200</v>
      </c>
      <c r="C37">
        <v>1</v>
      </c>
      <c r="D37">
        <v>2</v>
      </c>
      <c r="E37" t="s">
        <v>198</v>
      </c>
      <c r="F37" s="73">
        <f t="shared" ca="1" si="18"/>
        <v>1482.2959906250881</v>
      </c>
      <c r="G37" s="73">
        <f ca="1">IF(A37="GW 1",ELO_Initial,IFERROR(INDEX(Tables!$1:$1048576,MATCH('Program and Results'!$B37,Tables!$A:$A,0),MATCH('Program and Results'!$A37,Tables!$1:$1,0)-1),""))</f>
        <v>1491.7173792193389</v>
      </c>
      <c r="H37" s="74">
        <f t="shared" si="22"/>
        <v>21</v>
      </c>
      <c r="I37" s="74">
        <f t="shared" ref="I37:I63" si="24">IF(D37="","",IF(C37="","",IF(C37-D37&gt;0,1,IF(C37-D37=0,0.5,0))))</f>
        <v>0</v>
      </c>
      <c r="J37" s="75">
        <f t="shared" ca="1" si="1"/>
        <v>0.44863755210718403</v>
      </c>
      <c r="K37" s="76">
        <f>IF(E37="","",IF(ABS(C37-D37)=0,0,IF(ABS(C37-D37)&gt;10,2.99,INDEX('ELO settings '!$B$25:$B$34,MATCH(ABS(C37-D37),'ELO settings '!$A$25:$A$34,0)))))</f>
        <v>1</v>
      </c>
      <c r="L37" s="73">
        <f t="shared" ca="1" si="17"/>
        <v>1536.9553924505722</v>
      </c>
      <c r="M37" s="73">
        <f ca="1">IF(A37="GW 1",ELO_Initial,IFERROR(INDEX(Tables!$1:$1048576,MATCH('Program and Results'!$E37,Tables!$A:$A,0),MATCH('Program and Results'!$A37,Tables!$1:$1,0)-1),""))</f>
        <v>1527.5340038563213</v>
      </c>
      <c r="N37" s="74">
        <f t="shared" si="23"/>
        <v>21</v>
      </c>
      <c r="O37" s="74">
        <f t="shared" ref="O37:O63" si="25">IF(D37="","",IF(D37="","",IF(D37-C37&gt;0,1,IF(D37-C37=0,0.5,0))))</f>
        <v>1</v>
      </c>
      <c r="P37" s="75">
        <f t="shared" ca="1" si="19"/>
        <v>0.55136244789281597</v>
      </c>
      <c r="Q37" s="76">
        <f t="shared" ref="Q37:Q63" si="26">K37</f>
        <v>1</v>
      </c>
      <c r="R37" s="77" t="str">
        <f t="shared" ref="R37:R63" si="27">IFERROR(IF(I37+O37&lt;&gt;1,"check","ok"),"")</f>
        <v>ok</v>
      </c>
      <c r="S37" s="87" t="str">
        <f t="shared" si="15"/>
        <v>AWAY</v>
      </c>
      <c r="T37" s="74">
        <f t="shared" ca="1" si="16"/>
        <v>-36</v>
      </c>
      <c r="U37" s="74" t="str">
        <f ca="1">IF(OR($A37="GW 1",$A37="GW 2",$A37="GW 3",$A37="GW 4",$A37="GW 5",$A37="GW 6"),"N/A",IFERROR(ROUND((OFFSET(Tables!$A$1,MATCH('Program and Results'!$B37,Tables!$A$1:$A$33,0)-1,MATCH('Program and Results'!$A37,Tables!$1:$1,0)-2,1,1)-OFFSET(Tables!$A$1,MATCH('Program and Results'!$B37,Tables!$A$1:$A$33,0)-1,MATCH('Program and Results'!$A37,Tables!$1:$1,0)-7,1,1))-(OFFSET(Tables!$A$1,MATCH('Program and Results'!$E37,Tables!$A$1:$A$33,0)-1,MATCH('Program and Results'!$A37,Tables!$1:$1,0)-2,1,1)-OFFSET(Tables!$A$1,MATCH('Program and Results'!$E37,Tables!$A$1:$A$33,0)-1,MATCH('Program and Results'!$A37,Tables!$1:$1,0)-7,1,1)),0),""))</f>
        <v>N/A</v>
      </c>
      <c r="V37" s="88">
        <f t="shared" ca="1" si="20"/>
        <v>-0.10272489578563193</v>
      </c>
      <c r="W37" s="88" t="str">
        <f>IF(OR($A37="GW 1",$A37="GW 2",$A37="GW 3",$A37="GW 4",$A37="GW 5",$A37="GW 6"),"N/A",IF(T37="","",IF(AND(T37&gt;='Prediction Systems settings'!$B$3,'Program and Results'!T37&lt;='Prediction Systems settings'!$C$3),"DRAW",IF(T37&gt;0,"HOME","AWAY"))))</f>
        <v>N/A</v>
      </c>
      <c r="X37" s="89" t="str">
        <f t="shared" si="4"/>
        <v>N/A</v>
      </c>
      <c r="Y37" s="74" t="str">
        <f>IF(OR($A37="GW 1",$A37="GW 2",$A37="GW 3",$A37="GW 4",$A37="GW 5",$A37="GW 6"),"N/A",IF(U37="","",IF(AND(U37&gt;='Prediction Systems settings'!$B$4,'Program and Results'!U37&lt;='Prediction Systems settings'!$C$4),"DRAW",IF(U37&gt;0,"HOME","AWAY"))))</f>
        <v>N/A</v>
      </c>
      <c r="Z37" s="74" t="str">
        <f t="shared" si="5"/>
        <v>N/A</v>
      </c>
      <c r="AA37" s="85" t="str">
        <f ca="1">IF(OR($A37="GW 1",$A37="GW 2",$A37="GW 3",$A37="GW 4",$A37="GW 5",$A37="GW 6"),"N/A",IF(G37="","",SUM(OFFSET(Tables!$A$103,MATCH('Program and Results'!$B37,Tables!$A$103:$A$135,0)-1,MATCH('Program and Results'!$A37,Tables!$1:$1,0)-2,1,-6))))</f>
        <v>N/A</v>
      </c>
      <c r="AB37" s="86" t="str">
        <f ca="1">IF(OR($A37="GW 1",$A37="GW 2",$A37="GW 3",$A37="GW 4",$A37="GW 5",$A37="GW 6"),"N/A",IF(M37="","",SUM(OFFSET(Tables!$A$103,MATCH('Program and Results'!$E37,Tables!$A$103:$A$135,0)-1,MATCH('Program and Results'!$A37,Tables!$1:$1,0)-2,1,-6))))</f>
        <v>N/A</v>
      </c>
      <c r="AC37" s="86" t="str">
        <f t="shared" si="6"/>
        <v>N/A</v>
      </c>
      <c r="AD37" s="86" t="str">
        <f>IF(OR($A37="GW 1",$A37="GW 2",$A37="GW 3",$A37="GW 4",$A37="GW 5",$A37="GW 6"),"N/A",IF(AC37="","",IF(AC37&gt;'Prediction Systems settings'!$B$5,"HOME",IF(AC37&lt;-'Prediction Systems settings'!$B$5,"AWAY","DRAW"))))</f>
        <v>N/A</v>
      </c>
      <c r="AE37" s="86" t="str">
        <f t="shared" si="7"/>
        <v>N/A</v>
      </c>
      <c r="AK37">
        <v>0</v>
      </c>
      <c r="AL37">
        <v>65</v>
      </c>
    </row>
    <row r="38" spans="1:38">
      <c r="A38" t="s">
        <v>3</v>
      </c>
      <c r="B38" t="s">
        <v>210</v>
      </c>
      <c r="C38">
        <v>6</v>
      </c>
      <c r="D38">
        <v>2</v>
      </c>
      <c r="E38" t="s">
        <v>207</v>
      </c>
      <c r="F38" s="73">
        <f t="shared" ca="1" si="18"/>
        <v>1483.1128848489698</v>
      </c>
      <c r="G38" s="73">
        <f ca="1">IF(A38="GW 1",ELO_Initial,IFERROR(INDEX(Tables!$1:$1048576,MATCH('Program and Results'!$B38,Tables!$A:$A,0),MATCH('Program and Results'!$A38,Tables!$1:$1,0)-1),""))</f>
        <v>1471.9305728769755</v>
      </c>
      <c r="H38" s="74">
        <f t="shared" si="22"/>
        <v>22.11</v>
      </c>
      <c r="I38" s="74">
        <f t="shared" si="24"/>
        <v>1</v>
      </c>
      <c r="J38" s="75">
        <f t="shared" ca="1" si="1"/>
        <v>0.49424188276823189</v>
      </c>
      <c r="K38" s="76">
        <f>IF(E38="","",IF(ABS(C38-D38)=0,0,IF(ABS(C38-D38)&gt;10,2.99,INDEX('ELO settings '!$B$25:$B$34,MATCH(ABS(C38-D38),'ELO settings '!$A$25:$A$34,0)))))</f>
        <v>2.11</v>
      </c>
      <c r="L38" s="73">
        <f t="shared" ca="1" si="17"/>
        <v>1497.249587465278</v>
      </c>
      <c r="M38" s="73">
        <f ca="1">IF(A38="GW 1",ELO_Initial,IFERROR(INDEX(Tables!$1:$1048576,MATCH('Program and Results'!$E38,Tables!$A:$A,0),MATCH('Program and Results'!$A38,Tables!$1:$1,0)-1),""))</f>
        <v>1508.4318994372722</v>
      </c>
      <c r="N38" s="74">
        <f t="shared" si="23"/>
        <v>22.11</v>
      </c>
      <c r="O38" s="74">
        <f t="shared" si="25"/>
        <v>0</v>
      </c>
      <c r="P38" s="75">
        <f t="shared" ca="1" si="19"/>
        <v>0.50575811723176811</v>
      </c>
      <c r="Q38" s="76">
        <f t="shared" si="26"/>
        <v>2.11</v>
      </c>
      <c r="R38" s="77" t="str">
        <f t="shared" si="27"/>
        <v>ok</v>
      </c>
      <c r="S38" s="87" t="str">
        <f t="shared" si="15"/>
        <v>HOME</v>
      </c>
      <c r="T38" s="74">
        <f t="shared" ca="1" si="16"/>
        <v>-37</v>
      </c>
      <c r="U38" s="74" t="str">
        <f ca="1">IF(OR($A38="GW 1",$A38="GW 2",$A38="GW 3",$A38="GW 4",$A38="GW 5",$A38="GW 6"),"N/A",IFERROR(ROUND((OFFSET(Tables!$A$1,MATCH('Program and Results'!$B38,Tables!$A$1:$A$33,0)-1,MATCH('Program and Results'!$A38,Tables!$1:$1,0)-2,1,1)-OFFSET(Tables!$A$1,MATCH('Program and Results'!$B38,Tables!$A$1:$A$33,0)-1,MATCH('Program and Results'!$A38,Tables!$1:$1,0)-7,1,1))-(OFFSET(Tables!$A$1,MATCH('Program and Results'!$E38,Tables!$A$1:$A$33,0)-1,MATCH('Program and Results'!$A38,Tables!$1:$1,0)-2,1,1)-OFFSET(Tables!$A$1,MATCH('Program and Results'!$E38,Tables!$A$1:$A$33,0)-1,MATCH('Program and Results'!$A38,Tables!$1:$1,0)-7,1,1)),0),""))</f>
        <v>N/A</v>
      </c>
      <c r="V38" s="88">
        <f t="shared" ca="1" si="20"/>
        <v>-1.1516234463536223E-2</v>
      </c>
      <c r="W38" s="88" t="str">
        <f>IF(OR($A38="GW 1",$A38="GW 2",$A38="GW 3",$A38="GW 4",$A38="GW 5",$A38="GW 6"),"N/A",IF(T38="","",IF(AND(T38&gt;='Prediction Systems settings'!$B$3,'Program and Results'!T38&lt;='Prediction Systems settings'!$C$3),"DRAW",IF(T38&gt;0,"HOME","AWAY"))))</f>
        <v>N/A</v>
      </c>
      <c r="X38" s="89" t="str">
        <f t="shared" si="4"/>
        <v>N/A</v>
      </c>
      <c r="Y38" s="74" t="str">
        <f>IF(OR($A38="GW 1",$A38="GW 2",$A38="GW 3",$A38="GW 4",$A38="GW 5",$A38="GW 6"),"N/A",IF(U38="","",IF(AND(U38&gt;='Prediction Systems settings'!$B$4,'Program and Results'!U38&lt;='Prediction Systems settings'!$C$4),"DRAW",IF(U38&gt;0,"HOME","AWAY"))))</f>
        <v>N/A</v>
      </c>
      <c r="Z38" s="74" t="str">
        <f t="shared" si="5"/>
        <v>N/A</v>
      </c>
      <c r="AA38" s="85" t="str">
        <f ca="1">IF(OR($A38="GW 1",$A38="GW 2",$A38="GW 3",$A38="GW 4",$A38="GW 5",$A38="GW 6"),"N/A",IF(G38="","",SUM(OFFSET(Tables!$A$103,MATCH('Program and Results'!$B38,Tables!$A$103:$A$135,0)-1,MATCH('Program and Results'!$A38,Tables!$1:$1,0)-2,1,-6))))</f>
        <v>N/A</v>
      </c>
      <c r="AB38" s="86" t="str">
        <f ca="1">IF(OR($A38="GW 1",$A38="GW 2",$A38="GW 3",$A38="GW 4",$A38="GW 5",$A38="GW 6"),"N/A",IF(M38="","",SUM(OFFSET(Tables!$A$103,MATCH('Program and Results'!$E38,Tables!$A$103:$A$135,0)-1,MATCH('Program and Results'!$A38,Tables!$1:$1,0)-2,1,-6))))</f>
        <v>N/A</v>
      </c>
      <c r="AC38" s="86" t="str">
        <f t="shared" si="6"/>
        <v>N/A</v>
      </c>
      <c r="AD38" s="86" t="str">
        <f>IF(OR($A38="GW 1",$A38="GW 2",$A38="GW 3",$A38="GW 4",$A38="GW 5",$A38="GW 6"),"N/A",IF(AC38="","",IF(AC38&gt;'Prediction Systems settings'!$B$5,"HOME",IF(AC38&lt;-'Prediction Systems settings'!$B$5,"AWAY","DRAW"))))</f>
        <v>N/A</v>
      </c>
      <c r="AE38" s="86" t="str">
        <f t="shared" si="7"/>
        <v>N/A</v>
      </c>
      <c r="AK38">
        <v>32.5</v>
      </c>
      <c r="AL38">
        <v>32.5</v>
      </c>
    </row>
    <row r="39" spans="1:38">
      <c r="A39" t="s">
        <v>4</v>
      </c>
      <c r="B39" t="s">
        <v>205</v>
      </c>
      <c r="C39">
        <v>0</v>
      </c>
      <c r="D39">
        <v>1</v>
      </c>
      <c r="E39" t="s">
        <v>210</v>
      </c>
      <c r="F39" s="73">
        <f t="shared" ca="1" si="18"/>
        <v>1495.6965630884229</v>
      </c>
      <c r="G39" s="73">
        <f ca="1">IF(A39="GW 1",ELO_Initial,IFERROR(INDEX(Tables!$1:$1048576,MATCH('Program and Results'!$B39,Tables!$A:$A,0),MATCH('Program and Results'!$A39,Tables!$1:$1,0)-1),""))</f>
        <v>1508.2391430596431</v>
      </c>
      <c r="H39" s="74">
        <f t="shared" si="22"/>
        <v>21</v>
      </c>
      <c r="I39" s="74">
        <f t="shared" si="24"/>
        <v>0</v>
      </c>
      <c r="J39" s="75">
        <f t="shared" ca="1" si="1"/>
        <v>0.59726571291525266</v>
      </c>
      <c r="K39" s="76">
        <f>IF(E39="","",IF(ABS(C39-D39)=0,0,IF(ABS(C39-D39)&gt;10,2.99,INDEX('ELO settings '!$B$25:$B$34,MATCH(ABS(C39-D39),'ELO settings '!$A$25:$A$34,0)))))</f>
        <v>1</v>
      </c>
      <c r="L39" s="73">
        <f t="shared" ca="1" si="17"/>
        <v>1495.65546482019</v>
      </c>
      <c r="M39" s="73">
        <f ca="1">IF(A39="GW 1",ELO_Initial,IFERROR(INDEX(Tables!$1:$1048576,MATCH('Program and Results'!$E39,Tables!$A:$A,0),MATCH('Program and Results'!$A39,Tables!$1:$1,0)-1),""))</f>
        <v>1483.1128848489698</v>
      </c>
      <c r="N39" s="74">
        <f t="shared" si="23"/>
        <v>21</v>
      </c>
      <c r="O39" s="74">
        <f t="shared" si="25"/>
        <v>1</v>
      </c>
      <c r="P39" s="75">
        <f t="shared" ca="1" si="19"/>
        <v>0.40273428708474734</v>
      </c>
      <c r="Q39" s="76">
        <f t="shared" si="26"/>
        <v>1</v>
      </c>
      <c r="R39" s="77" t="str">
        <f t="shared" si="27"/>
        <v>ok</v>
      </c>
      <c r="S39" s="87" t="str">
        <f t="shared" si="15"/>
        <v>AWAY</v>
      </c>
      <c r="T39" s="74">
        <f t="shared" ca="1" si="16"/>
        <v>25</v>
      </c>
      <c r="U39" s="74" t="str">
        <f ca="1">IF(OR($A39="GW 1",$A39="GW 2",$A39="GW 3",$A39="GW 4",$A39="GW 5",$A39="GW 6"),"N/A",IFERROR(ROUND((OFFSET(Tables!$A$1,MATCH('Program and Results'!$B39,Tables!$A$1:$A$33,0)-1,MATCH('Program and Results'!$A39,Tables!$1:$1,0)-2,1,1)-OFFSET(Tables!$A$1,MATCH('Program and Results'!$B39,Tables!$A$1:$A$33,0)-1,MATCH('Program and Results'!$A39,Tables!$1:$1,0)-7,1,1))-(OFFSET(Tables!$A$1,MATCH('Program and Results'!$E39,Tables!$A$1:$A$33,0)-1,MATCH('Program and Results'!$A39,Tables!$1:$1,0)-2,1,1)-OFFSET(Tables!$A$1,MATCH('Program and Results'!$E39,Tables!$A$1:$A$33,0)-1,MATCH('Program and Results'!$A39,Tables!$1:$1,0)-7,1,1)),0),""))</f>
        <v>N/A</v>
      </c>
      <c r="V39" s="88">
        <f t="shared" ca="1" si="20"/>
        <v>0.19453142583050531</v>
      </c>
      <c r="W39" s="88" t="str">
        <f>IF(OR($A39="GW 1",$A39="GW 2",$A39="GW 3",$A39="GW 4",$A39="GW 5",$A39="GW 6"),"N/A",IF(T39="","",IF(AND(T39&gt;='Prediction Systems settings'!$B$3,'Program and Results'!T39&lt;='Prediction Systems settings'!$C$3),"DRAW",IF(T39&gt;0,"HOME","AWAY"))))</f>
        <v>N/A</v>
      </c>
      <c r="X39" s="89" t="str">
        <f t="shared" si="4"/>
        <v>N/A</v>
      </c>
      <c r="Y39" s="74" t="str">
        <f>IF(OR($A39="GW 1",$A39="GW 2",$A39="GW 3",$A39="GW 4",$A39="GW 5",$A39="GW 6"),"N/A",IF(U39="","",IF(AND(U39&gt;='Prediction Systems settings'!$B$4,'Program and Results'!U39&lt;='Prediction Systems settings'!$C$4),"DRAW",IF(U39&gt;0,"HOME","AWAY"))))</f>
        <v>N/A</v>
      </c>
      <c r="Z39" s="74" t="str">
        <f t="shared" si="5"/>
        <v>N/A</v>
      </c>
      <c r="AA39" s="85" t="str">
        <f ca="1">IF(OR($A39="GW 1",$A39="GW 2",$A39="GW 3",$A39="GW 4",$A39="GW 5",$A39="GW 6"),"N/A",IF(G39="","",SUM(OFFSET(Tables!$A$103,MATCH('Program and Results'!$B39,Tables!$A$103:$A$135,0)-1,MATCH('Program and Results'!$A39,Tables!$1:$1,0)-2,1,-6))))</f>
        <v>N/A</v>
      </c>
      <c r="AB39" s="86" t="str">
        <f ca="1">IF(OR($A39="GW 1",$A39="GW 2",$A39="GW 3",$A39="GW 4",$A39="GW 5",$A39="GW 6"),"N/A",IF(M39="","",SUM(OFFSET(Tables!$A$103,MATCH('Program and Results'!$E39,Tables!$A$103:$A$135,0)-1,MATCH('Program and Results'!$A39,Tables!$1:$1,0)-2,1,-6))))</f>
        <v>N/A</v>
      </c>
      <c r="AC39" s="86" t="str">
        <f t="shared" si="6"/>
        <v>N/A</v>
      </c>
      <c r="AD39" s="86" t="str">
        <f>IF(OR($A39="GW 1",$A39="GW 2",$A39="GW 3",$A39="GW 4",$A39="GW 5",$A39="GW 6"),"N/A",IF(AC39="","",IF(AC39&gt;'Prediction Systems settings'!$B$5,"HOME",IF(AC39&lt;-'Prediction Systems settings'!$B$5,"AWAY","DRAW"))))</f>
        <v>N/A</v>
      </c>
      <c r="AE39" s="86" t="str">
        <f t="shared" si="7"/>
        <v>N/A</v>
      </c>
      <c r="AK39">
        <v>43.333333333333329</v>
      </c>
      <c r="AL39">
        <v>32.5</v>
      </c>
    </row>
    <row r="40" spans="1:38">
      <c r="A40" t="s">
        <v>4</v>
      </c>
      <c r="B40" t="s">
        <v>208</v>
      </c>
      <c r="C40">
        <v>2</v>
      </c>
      <c r="D40">
        <v>1</v>
      </c>
      <c r="E40" t="s">
        <v>201</v>
      </c>
      <c r="F40" s="73">
        <f t="shared" ca="1" si="18"/>
        <v>1510.2494967353384</v>
      </c>
      <c r="G40" s="73">
        <f ca="1">IF(A40="GW 1",ELO_Initial,IFERROR(INDEX(Tables!$1:$1048576,MATCH('Program and Results'!$B40,Tables!$A:$A,0),MATCH('Program and Results'!$A40,Tables!$1:$1,0)-1),""))</f>
        <v>1501.577478339352</v>
      </c>
      <c r="H40" s="74">
        <f t="shared" si="22"/>
        <v>21</v>
      </c>
      <c r="I40" s="74">
        <f t="shared" si="24"/>
        <v>1</v>
      </c>
      <c r="J40" s="75">
        <f t="shared" ca="1" si="1"/>
        <v>0.58704674304826254</v>
      </c>
      <c r="K40" s="76">
        <f>IF(E40="","",IF(ABS(C40-D40)=0,0,IF(ABS(C40-D40)&gt;10,2.99,INDEX('ELO settings '!$B$25:$B$34,MATCH(ABS(C40-D40),'ELO settings '!$A$25:$A$34,0)))))</f>
        <v>1</v>
      </c>
      <c r="L40" s="73">
        <f t="shared" ca="1" si="17"/>
        <v>1475.1300784028267</v>
      </c>
      <c r="M40" s="73">
        <f ca="1">IF(A40="GW 1",ELO_Initial,IFERROR(INDEX(Tables!$1:$1048576,MATCH('Program and Results'!$E40,Tables!$A:$A,0),MATCH('Program and Results'!$A40,Tables!$1:$1,0)-1),""))</f>
        <v>1483.8020967988132</v>
      </c>
      <c r="N40" s="74">
        <f t="shared" si="23"/>
        <v>21</v>
      </c>
      <c r="O40" s="74">
        <f t="shared" si="25"/>
        <v>0</v>
      </c>
      <c r="P40" s="75">
        <f t="shared" ca="1" si="19"/>
        <v>0.41295325695173746</v>
      </c>
      <c r="Q40" s="76">
        <f t="shared" si="26"/>
        <v>1</v>
      </c>
      <c r="R40" s="77" t="str">
        <f t="shared" si="27"/>
        <v>ok</v>
      </c>
      <c r="S40" s="87" t="str">
        <f t="shared" si="15"/>
        <v>HOME</v>
      </c>
      <c r="T40" s="74">
        <f t="shared" ca="1" si="16"/>
        <v>18</v>
      </c>
      <c r="U40" s="74" t="str">
        <f ca="1">IF(OR($A40="GW 1",$A40="GW 2",$A40="GW 3",$A40="GW 4",$A40="GW 5",$A40="GW 6"),"N/A",IFERROR(ROUND((OFFSET(Tables!$A$1,MATCH('Program and Results'!$B40,Tables!$A$1:$A$33,0)-1,MATCH('Program and Results'!$A40,Tables!$1:$1,0)-2,1,1)-OFFSET(Tables!$A$1,MATCH('Program and Results'!$B40,Tables!$A$1:$A$33,0)-1,MATCH('Program and Results'!$A40,Tables!$1:$1,0)-7,1,1))-(OFFSET(Tables!$A$1,MATCH('Program and Results'!$E40,Tables!$A$1:$A$33,0)-1,MATCH('Program and Results'!$A40,Tables!$1:$1,0)-2,1,1)-OFFSET(Tables!$A$1,MATCH('Program and Results'!$E40,Tables!$A$1:$A$33,0)-1,MATCH('Program and Results'!$A40,Tables!$1:$1,0)-7,1,1)),0),""))</f>
        <v>N/A</v>
      </c>
      <c r="V40" s="88">
        <f t="shared" ca="1" si="20"/>
        <v>0.17409348609652509</v>
      </c>
      <c r="W40" s="88" t="str">
        <f>IF(OR($A40="GW 1",$A40="GW 2",$A40="GW 3",$A40="GW 4",$A40="GW 5",$A40="GW 6"),"N/A",IF(T40="","",IF(AND(T40&gt;='Prediction Systems settings'!$B$3,'Program and Results'!T40&lt;='Prediction Systems settings'!$C$3),"DRAW",IF(T40&gt;0,"HOME","AWAY"))))</f>
        <v>N/A</v>
      </c>
      <c r="X40" s="89" t="str">
        <f t="shared" si="4"/>
        <v>N/A</v>
      </c>
      <c r="Y40" s="74" t="str">
        <f>IF(OR($A40="GW 1",$A40="GW 2",$A40="GW 3",$A40="GW 4",$A40="GW 5",$A40="GW 6"),"N/A",IF(U40="","",IF(AND(U40&gt;='Prediction Systems settings'!$B$4,'Program and Results'!U40&lt;='Prediction Systems settings'!$C$4),"DRAW",IF(U40&gt;0,"HOME","AWAY"))))</f>
        <v>N/A</v>
      </c>
      <c r="Z40" s="74" t="str">
        <f t="shared" si="5"/>
        <v>N/A</v>
      </c>
      <c r="AA40" s="85" t="str">
        <f ca="1">IF(OR($A40="GW 1",$A40="GW 2",$A40="GW 3",$A40="GW 4",$A40="GW 5",$A40="GW 6"),"N/A",IF(G40="","",SUM(OFFSET(Tables!$A$103,MATCH('Program and Results'!$B40,Tables!$A$103:$A$135,0)-1,MATCH('Program and Results'!$A40,Tables!$1:$1,0)-2,1,-6))))</f>
        <v>N/A</v>
      </c>
      <c r="AB40" s="86" t="str">
        <f ca="1">IF(OR($A40="GW 1",$A40="GW 2",$A40="GW 3",$A40="GW 4",$A40="GW 5",$A40="GW 6"),"N/A",IF(M40="","",SUM(OFFSET(Tables!$A$103,MATCH('Program and Results'!$E40,Tables!$A$103:$A$135,0)-1,MATCH('Program and Results'!$A40,Tables!$1:$1,0)-2,1,-6))))</f>
        <v>N/A</v>
      </c>
      <c r="AC40" s="86" t="str">
        <f t="shared" si="6"/>
        <v>N/A</v>
      </c>
      <c r="AD40" s="86" t="str">
        <f>IF(OR($A40="GW 1",$A40="GW 2",$A40="GW 3",$A40="GW 4",$A40="GW 5",$A40="GW 6"),"N/A",IF(AC40="","",IF(AC40&gt;'Prediction Systems settings'!$B$5,"HOME",IF(AC40&lt;-'Prediction Systems settings'!$B$5,"AWAY","DRAW"))))</f>
        <v>N/A</v>
      </c>
      <c r="AE40" s="86" t="str">
        <f t="shared" si="7"/>
        <v>N/A</v>
      </c>
      <c r="AK40">
        <v>43.333333333333329</v>
      </c>
      <c r="AL40">
        <v>16.25</v>
      </c>
    </row>
    <row r="41" spans="1:38">
      <c r="A41" t="s">
        <v>4</v>
      </c>
      <c r="B41" t="s">
        <v>196</v>
      </c>
      <c r="C41">
        <v>2</v>
      </c>
      <c r="D41">
        <v>0</v>
      </c>
      <c r="E41" t="s">
        <v>203</v>
      </c>
      <c r="F41" s="73">
        <f t="shared" ca="1" si="18"/>
        <v>1534.6472828780222</v>
      </c>
      <c r="G41" s="73">
        <f ca="1">IF(A41="GW 1",ELO_Initial,IFERROR(INDEX(Tables!$1:$1048576,MATCH('Program and Results'!$B41,Tables!$A:$A,0),MATCH('Program and Results'!$A41,Tables!$1:$1,0)-1),""))</f>
        <v>1526.1504992660127</v>
      </c>
      <c r="H41" s="74">
        <f t="shared" si="22"/>
        <v>21.51</v>
      </c>
      <c r="I41" s="74">
        <f t="shared" si="24"/>
        <v>1</v>
      </c>
      <c r="J41" s="75">
        <f t="shared" ca="1" si="1"/>
        <v>0.604984490376127</v>
      </c>
      <c r="K41" s="76">
        <f>IF(E41="","",IF(ABS(C41-D41)=0,0,IF(ABS(C41-D41)&gt;10,2.99,INDEX('ELO settings '!$B$25:$B$34,MATCH(ABS(C41-D41),'ELO settings '!$A$25:$A$34,0)))))</f>
        <v>1.51</v>
      </c>
      <c r="L41" s="73">
        <f t="shared" ca="1" si="17"/>
        <v>1508.6016783579271</v>
      </c>
      <c r="M41" s="73">
        <f ca="1">IF(A41="GW 1",ELO_Initial,IFERROR(INDEX(Tables!$1:$1048576,MATCH('Program and Results'!$E41,Tables!$A:$A,0),MATCH('Program and Results'!$A41,Tables!$1:$1,0)-1),""))</f>
        <v>1517.0984619699366</v>
      </c>
      <c r="N41" s="74">
        <f t="shared" si="23"/>
        <v>21.51</v>
      </c>
      <c r="O41" s="74">
        <f t="shared" si="25"/>
        <v>0</v>
      </c>
      <c r="P41" s="75">
        <f t="shared" ca="1" si="19"/>
        <v>0.395015509623873</v>
      </c>
      <c r="Q41" s="76">
        <f t="shared" si="26"/>
        <v>1.51</v>
      </c>
      <c r="R41" s="77" t="str">
        <f t="shared" si="27"/>
        <v>ok</v>
      </c>
      <c r="S41" s="87" t="str">
        <f t="shared" si="15"/>
        <v>HOME</v>
      </c>
      <c r="T41" s="74">
        <f t="shared" ca="1" si="16"/>
        <v>9</v>
      </c>
      <c r="U41" s="74" t="str">
        <f ca="1">IF(OR($A41="GW 1",$A41="GW 2",$A41="GW 3",$A41="GW 4",$A41="GW 5",$A41="GW 6"),"N/A",IFERROR(ROUND((OFFSET(Tables!$A$1,MATCH('Program and Results'!$B41,Tables!$A$1:$A$33,0)-1,MATCH('Program and Results'!$A41,Tables!$1:$1,0)-2,1,1)-OFFSET(Tables!$A$1,MATCH('Program and Results'!$B41,Tables!$A$1:$A$33,0)-1,MATCH('Program and Results'!$A41,Tables!$1:$1,0)-7,1,1))-(OFFSET(Tables!$A$1,MATCH('Program and Results'!$E41,Tables!$A$1:$A$33,0)-1,MATCH('Program and Results'!$A41,Tables!$1:$1,0)-2,1,1)-OFFSET(Tables!$A$1,MATCH('Program and Results'!$E41,Tables!$A$1:$A$33,0)-1,MATCH('Program and Results'!$A41,Tables!$1:$1,0)-7,1,1)),0),""))</f>
        <v>N/A</v>
      </c>
      <c r="V41" s="88">
        <f t="shared" ca="1" si="20"/>
        <v>0.20996898075225401</v>
      </c>
      <c r="W41" s="88" t="str">
        <f>IF(OR($A41="GW 1",$A41="GW 2",$A41="GW 3",$A41="GW 4",$A41="GW 5",$A41="GW 6"),"N/A",IF(T41="","",IF(AND(T41&gt;='Prediction Systems settings'!$B$3,'Program and Results'!T41&lt;='Prediction Systems settings'!$C$3),"DRAW",IF(T41&gt;0,"HOME","AWAY"))))</f>
        <v>N/A</v>
      </c>
      <c r="X41" s="89" t="str">
        <f t="shared" si="4"/>
        <v>N/A</v>
      </c>
      <c r="Y41" s="74" t="str">
        <f>IF(OR($A41="GW 1",$A41="GW 2",$A41="GW 3",$A41="GW 4",$A41="GW 5",$A41="GW 6"),"N/A",IF(U41="","",IF(AND(U41&gt;='Prediction Systems settings'!$B$4,'Program and Results'!U41&lt;='Prediction Systems settings'!$C$4),"DRAW",IF(U41&gt;0,"HOME","AWAY"))))</f>
        <v>N/A</v>
      </c>
      <c r="Z41" s="74" t="str">
        <f t="shared" si="5"/>
        <v>N/A</v>
      </c>
      <c r="AA41" s="85" t="str">
        <f ca="1">IF(OR($A41="GW 1",$A41="GW 2",$A41="GW 3",$A41="GW 4",$A41="GW 5",$A41="GW 6"),"N/A",IF(G41="","",SUM(OFFSET(Tables!$A$103,MATCH('Program and Results'!$B41,Tables!$A$103:$A$135,0)-1,MATCH('Program and Results'!$A41,Tables!$1:$1,0)-2,1,-6))))</f>
        <v>N/A</v>
      </c>
      <c r="AB41" s="86" t="str">
        <f ca="1">IF(OR($A41="GW 1",$A41="GW 2",$A41="GW 3",$A41="GW 4",$A41="GW 5",$A41="GW 6"),"N/A",IF(M41="","",SUM(OFFSET(Tables!$A$103,MATCH('Program and Results'!$E41,Tables!$A$103:$A$135,0)-1,MATCH('Program and Results'!$A41,Tables!$1:$1,0)-2,1,-6))))</f>
        <v>N/A</v>
      </c>
      <c r="AC41" s="86" t="str">
        <f t="shared" si="6"/>
        <v>N/A</v>
      </c>
      <c r="AD41" s="86" t="str">
        <f>IF(OR($A41="GW 1",$A41="GW 2",$A41="GW 3",$A41="GW 4",$A41="GW 5",$A41="GW 6"),"N/A",IF(AC41="","",IF(AC41&gt;'Prediction Systems settings'!$B$5,"HOME",IF(AC41&lt;-'Prediction Systems settings'!$B$5,"AWAY","DRAW"))))</f>
        <v>N/A</v>
      </c>
      <c r="AE41" s="86" t="str">
        <f t="shared" si="7"/>
        <v>N/A</v>
      </c>
      <c r="AK41">
        <v>65</v>
      </c>
      <c r="AL41">
        <v>65</v>
      </c>
    </row>
    <row r="42" spans="1:38">
      <c r="A42" t="s">
        <v>4</v>
      </c>
      <c r="B42" t="s">
        <v>198</v>
      </c>
      <c r="C42">
        <v>6</v>
      </c>
      <c r="D42">
        <v>2</v>
      </c>
      <c r="E42" t="s">
        <v>202</v>
      </c>
      <c r="F42" s="73">
        <f t="shared" ca="1" si="18"/>
        <v>1544.6100125041887</v>
      </c>
      <c r="G42" s="73">
        <f ca="1">IF(A42="GW 1",ELO_Initial,IFERROR(INDEX(Tables!$1:$1048576,MATCH('Program and Results'!$B42,Tables!$A:$A,0),MATCH('Program and Results'!$A42,Tables!$1:$1,0)-1),""))</f>
        <v>1536.9553924505722</v>
      </c>
      <c r="H42" s="74">
        <f t="shared" si="22"/>
        <v>22.11</v>
      </c>
      <c r="I42" s="74">
        <f t="shared" si="24"/>
        <v>1</v>
      </c>
      <c r="J42" s="75">
        <f t="shared" ca="1" si="1"/>
        <v>0.65379375605533285</v>
      </c>
      <c r="K42" s="76">
        <f>IF(E42="","",IF(ABS(C42-D42)=0,0,IF(ABS(C42-D42)&gt;10,2.99,INDEX('ELO settings '!$B$25:$B$34,MATCH(ABS(C42-D42),'ELO settings '!$A$25:$A$34,0)))))</f>
        <v>2.11</v>
      </c>
      <c r="L42" s="73">
        <f t="shared" ca="1" si="17"/>
        <v>1483.8584234552832</v>
      </c>
      <c r="M42" s="73">
        <f ca="1">IF(A42="GW 1",ELO_Initial,IFERROR(INDEX(Tables!$1:$1048576,MATCH('Program and Results'!$E42,Tables!$A:$A,0),MATCH('Program and Results'!$A42,Tables!$1:$1,0)-1),""))</f>
        <v>1491.5130435088997</v>
      </c>
      <c r="N42" s="74">
        <f t="shared" si="23"/>
        <v>22.11</v>
      </c>
      <c r="O42" s="74">
        <f t="shared" si="25"/>
        <v>0</v>
      </c>
      <c r="P42" s="75">
        <f t="shared" ca="1" si="19"/>
        <v>0.34620624394466715</v>
      </c>
      <c r="Q42" s="76">
        <f t="shared" si="26"/>
        <v>2.11</v>
      </c>
      <c r="R42" s="77" t="str">
        <f t="shared" si="27"/>
        <v>ok</v>
      </c>
      <c r="S42" s="87" t="str">
        <f t="shared" si="15"/>
        <v>HOME</v>
      </c>
      <c r="T42" s="74">
        <f t="shared" ca="1" si="16"/>
        <v>45</v>
      </c>
      <c r="U42" s="74" t="str">
        <f ca="1">IF(OR($A42="GW 1",$A42="GW 2",$A42="GW 3",$A42="GW 4",$A42="GW 5",$A42="GW 6"),"N/A",IFERROR(ROUND((OFFSET(Tables!$A$1,MATCH('Program and Results'!$B42,Tables!$A$1:$A$33,0)-1,MATCH('Program and Results'!$A42,Tables!$1:$1,0)-2,1,1)-OFFSET(Tables!$A$1,MATCH('Program and Results'!$B42,Tables!$A$1:$A$33,0)-1,MATCH('Program and Results'!$A42,Tables!$1:$1,0)-7,1,1))-(OFFSET(Tables!$A$1,MATCH('Program and Results'!$E42,Tables!$A$1:$A$33,0)-1,MATCH('Program and Results'!$A42,Tables!$1:$1,0)-2,1,1)-OFFSET(Tables!$A$1,MATCH('Program and Results'!$E42,Tables!$A$1:$A$33,0)-1,MATCH('Program and Results'!$A42,Tables!$1:$1,0)-7,1,1)),0),""))</f>
        <v>N/A</v>
      </c>
      <c r="V42" s="88">
        <f t="shared" ca="1" si="20"/>
        <v>0.30758751211066571</v>
      </c>
      <c r="W42" s="88" t="str">
        <f>IF(OR($A42="GW 1",$A42="GW 2",$A42="GW 3",$A42="GW 4",$A42="GW 5",$A42="GW 6"),"N/A",IF(T42="","",IF(AND(T42&gt;='Prediction Systems settings'!$B$3,'Program and Results'!T42&lt;='Prediction Systems settings'!$C$3),"DRAW",IF(T42&gt;0,"HOME","AWAY"))))</f>
        <v>N/A</v>
      </c>
      <c r="X42" s="89" t="str">
        <f t="shared" si="4"/>
        <v>N/A</v>
      </c>
      <c r="Y42" s="74" t="str">
        <f>IF(OR($A42="GW 1",$A42="GW 2",$A42="GW 3",$A42="GW 4",$A42="GW 5",$A42="GW 6"),"N/A",IF(U42="","",IF(AND(U42&gt;='Prediction Systems settings'!$B$4,'Program and Results'!U42&lt;='Prediction Systems settings'!$C$4),"DRAW",IF(U42&gt;0,"HOME","AWAY"))))</f>
        <v>N/A</v>
      </c>
      <c r="Z42" s="74" t="str">
        <f t="shared" si="5"/>
        <v>N/A</v>
      </c>
      <c r="AA42" s="85" t="str">
        <f ca="1">IF(OR($A42="GW 1",$A42="GW 2",$A42="GW 3",$A42="GW 4",$A42="GW 5",$A42="GW 6"),"N/A",IF(G42="","",SUM(OFFSET(Tables!$A$103,MATCH('Program and Results'!$B42,Tables!$A$103:$A$135,0)-1,MATCH('Program and Results'!$A42,Tables!$1:$1,0)-2,1,-6))))</f>
        <v>N/A</v>
      </c>
      <c r="AB42" s="86" t="str">
        <f ca="1">IF(OR($A42="GW 1",$A42="GW 2",$A42="GW 3",$A42="GW 4",$A42="GW 5",$A42="GW 6"),"N/A",IF(M42="","",SUM(OFFSET(Tables!$A$103,MATCH('Program and Results'!$E42,Tables!$A$103:$A$135,0)-1,MATCH('Program and Results'!$A42,Tables!$1:$1,0)-2,1,-6))))</f>
        <v>N/A</v>
      </c>
      <c r="AC42" s="86" t="str">
        <f t="shared" si="6"/>
        <v>N/A</v>
      </c>
      <c r="AD42" s="86" t="str">
        <f>IF(OR($A42="GW 1",$A42="GW 2",$A42="GW 3",$A42="GW 4",$A42="GW 5",$A42="GW 6"),"N/A",IF(AC42="","",IF(AC42&gt;'Prediction Systems settings'!$B$5,"HOME",IF(AC42&lt;-'Prediction Systems settings'!$B$5,"AWAY","DRAW"))))</f>
        <v>N/A</v>
      </c>
      <c r="AE42" s="86" t="str">
        <f t="shared" si="7"/>
        <v>N/A</v>
      </c>
      <c r="AK42">
        <v>65</v>
      </c>
      <c r="AL42">
        <v>32.5</v>
      </c>
    </row>
    <row r="43" spans="1:38">
      <c r="A43" t="s">
        <v>4</v>
      </c>
      <c r="B43" t="s">
        <v>199</v>
      </c>
      <c r="C43">
        <v>3</v>
      </c>
      <c r="D43">
        <v>1</v>
      </c>
      <c r="E43" t="s">
        <v>197</v>
      </c>
      <c r="F43" s="73">
        <f t="shared" ca="1" si="18"/>
        <v>1524.657102273017</v>
      </c>
      <c r="G43" s="73">
        <f ca="1">IF(A43="GW 1",ELO_Initial,IFERROR(INDEX(Tables!$1:$1048576,MATCH('Program and Results'!$B43,Tables!$A:$A,0),MATCH('Program and Results'!$A43,Tables!$1:$1,0)-1),""))</f>
        <v>1516.3218519018683</v>
      </c>
      <c r="H43" s="74">
        <f t="shared" si="22"/>
        <v>21.51</v>
      </c>
      <c r="I43" s="74">
        <f t="shared" si="24"/>
        <v>1</v>
      </c>
      <c r="J43" s="75">
        <f t="shared" ca="1" si="1"/>
        <v>0.61249417149471375</v>
      </c>
      <c r="K43" s="76">
        <f>IF(E43="","",IF(ABS(C43-D43)=0,0,IF(ABS(C43-D43)&gt;10,2.99,INDEX('ELO settings '!$B$25:$B$34,MATCH(ABS(C43-D43),'ELO settings '!$A$25:$A$34,0)))))</f>
        <v>1.51</v>
      </c>
      <c r="L43" s="73">
        <f t="shared" ca="1" si="17"/>
        <v>1493.4571130691968</v>
      </c>
      <c r="M43" s="73">
        <f ca="1">IF(A43="GW 1",ELO_Initial,IFERROR(INDEX(Tables!$1:$1048576,MATCH('Program and Results'!$E43,Tables!$A:$A,0),MATCH('Program and Results'!$A43,Tables!$1:$1,0)-1),""))</f>
        <v>1501.7923634403455</v>
      </c>
      <c r="N43" s="74">
        <f t="shared" si="23"/>
        <v>21.51</v>
      </c>
      <c r="O43" s="74">
        <f t="shared" si="25"/>
        <v>0</v>
      </c>
      <c r="P43" s="75">
        <f t="shared" ca="1" si="19"/>
        <v>0.38750582850528625</v>
      </c>
      <c r="Q43" s="76">
        <f t="shared" si="26"/>
        <v>1.51</v>
      </c>
      <c r="R43" s="77" t="str">
        <f t="shared" si="27"/>
        <v>ok</v>
      </c>
      <c r="S43" s="87" t="str">
        <f t="shared" si="15"/>
        <v>HOME</v>
      </c>
      <c r="T43" s="74">
        <f t="shared" ca="1" si="16"/>
        <v>15</v>
      </c>
      <c r="U43" s="74" t="str">
        <f ca="1">IF(OR($A43="GW 1",$A43="GW 2",$A43="GW 3",$A43="GW 4",$A43="GW 5",$A43="GW 6"),"N/A",IFERROR(ROUND((OFFSET(Tables!$A$1,MATCH('Program and Results'!$B43,Tables!$A$1:$A$33,0)-1,MATCH('Program and Results'!$A43,Tables!$1:$1,0)-2,1,1)-OFFSET(Tables!$A$1,MATCH('Program and Results'!$B43,Tables!$A$1:$A$33,0)-1,MATCH('Program and Results'!$A43,Tables!$1:$1,0)-7,1,1))-(OFFSET(Tables!$A$1,MATCH('Program and Results'!$E43,Tables!$A$1:$A$33,0)-1,MATCH('Program and Results'!$A43,Tables!$1:$1,0)-2,1,1)-OFFSET(Tables!$A$1,MATCH('Program and Results'!$E43,Tables!$A$1:$A$33,0)-1,MATCH('Program and Results'!$A43,Tables!$1:$1,0)-7,1,1)),0),""))</f>
        <v>N/A</v>
      </c>
      <c r="V43" s="88">
        <f t="shared" ca="1" si="20"/>
        <v>0.22498834298942749</v>
      </c>
      <c r="W43" s="88" t="str">
        <f>IF(OR($A43="GW 1",$A43="GW 2",$A43="GW 3",$A43="GW 4",$A43="GW 5",$A43="GW 6"),"N/A",IF(T43="","",IF(AND(T43&gt;='Prediction Systems settings'!$B$3,'Program and Results'!T43&lt;='Prediction Systems settings'!$C$3),"DRAW",IF(T43&gt;0,"HOME","AWAY"))))</f>
        <v>N/A</v>
      </c>
      <c r="X43" s="89" t="str">
        <f t="shared" si="4"/>
        <v>N/A</v>
      </c>
      <c r="Y43" s="74" t="str">
        <f>IF(OR($A43="GW 1",$A43="GW 2",$A43="GW 3",$A43="GW 4",$A43="GW 5",$A43="GW 6"),"N/A",IF(U43="","",IF(AND(U43&gt;='Prediction Systems settings'!$B$4,'Program and Results'!U43&lt;='Prediction Systems settings'!$C$4),"DRAW",IF(U43&gt;0,"HOME","AWAY"))))</f>
        <v>N/A</v>
      </c>
      <c r="Z43" s="74" t="str">
        <f t="shared" si="5"/>
        <v>N/A</v>
      </c>
      <c r="AA43" s="85" t="str">
        <f ca="1">IF(OR($A43="GW 1",$A43="GW 2",$A43="GW 3",$A43="GW 4",$A43="GW 5",$A43="GW 6"),"N/A",IF(G43="","",SUM(OFFSET(Tables!$A$103,MATCH('Program and Results'!$B43,Tables!$A$103:$A$135,0)-1,MATCH('Program and Results'!$A43,Tables!$1:$1,0)-2,1,-6))))</f>
        <v>N/A</v>
      </c>
      <c r="AB43" s="86" t="str">
        <f ca="1">IF(OR($A43="GW 1",$A43="GW 2",$A43="GW 3",$A43="GW 4",$A43="GW 5",$A43="GW 6"),"N/A",IF(M43="","",SUM(OFFSET(Tables!$A$103,MATCH('Program and Results'!$E43,Tables!$A$103:$A$135,0)-1,MATCH('Program and Results'!$A43,Tables!$1:$1,0)-2,1,-6))))</f>
        <v>N/A</v>
      </c>
      <c r="AC43" s="86" t="str">
        <f t="shared" si="6"/>
        <v>N/A</v>
      </c>
      <c r="AD43" s="86" t="str">
        <f>IF(OR($A43="GW 1",$A43="GW 2",$A43="GW 3",$A43="GW 4",$A43="GW 5",$A43="GW 6"),"N/A",IF(AC43="","",IF(AC43&gt;'Prediction Systems settings'!$B$5,"HOME",IF(AC43&lt;-'Prediction Systems settings'!$B$5,"AWAY","DRAW"))))</f>
        <v>N/A</v>
      </c>
      <c r="AE43" s="86" t="str">
        <f t="shared" si="7"/>
        <v>N/A</v>
      </c>
      <c r="AK43">
        <v>65</v>
      </c>
      <c r="AL43">
        <v>65</v>
      </c>
    </row>
    <row r="44" spans="1:38">
      <c r="A44" t="s">
        <v>4</v>
      </c>
      <c r="B44" t="s">
        <v>211</v>
      </c>
      <c r="C44">
        <v>0</v>
      </c>
      <c r="D44">
        <v>1</v>
      </c>
      <c r="E44" t="s">
        <v>204</v>
      </c>
      <c r="F44" s="73">
        <f t="shared" ca="1" si="18"/>
        <v>1504.7337209239556</v>
      </c>
      <c r="G44" s="73">
        <f ca="1">IF(A44="GW 1",ELO_Initial,IFERROR(INDEX(Tables!$1:$1048576,MATCH('Program and Results'!$B44,Tables!$A:$A,0),MATCH('Program and Results'!$A44,Tables!$1:$1,0)-1),""))</f>
        <v>1517.275238875229</v>
      </c>
      <c r="H44" s="74">
        <f t="shared" si="22"/>
        <v>21</v>
      </c>
      <c r="I44" s="74">
        <f t="shared" si="24"/>
        <v>0</v>
      </c>
      <c r="J44" s="75">
        <f t="shared" ca="1" si="1"/>
        <v>0.59721514053682478</v>
      </c>
      <c r="K44" s="76">
        <f>IF(E44="","",IF(ABS(C44-D44)=0,0,IF(ABS(C44-D44)&gt;10,2.99,INDEX('ELO settings '!$B$25:$B$34,MATCH(ABS(C44-D44),'ELO settings '!$A$25:$A$34,0)))))</f>
        <v>1</v>
      </c>
      <c r="L44" s="73">
        <f t="shared" ca="1" si="17"/>
        <v>1504.7270212937131</v>
      </c>
      <c r="M44" s="73">
        <f ca="1">IF(A44="GW 1",ELO_Initial,IFERROR(INDEX(Tables!$1:$1048576,MATCH('Program and Results'!$E44,Tables!$A:$A,0),MATCH('Program and Results'!$A44,Tables!$1:$1,0)-1),""))</f>
        <v>1492.1855033424397</v>
      </c>
      <c r="N44" s="74">
        <f t="shared" si="23"/>
        <v>21</v>
      </c>
      <c r="O44" s="74">
        <f t="shared" si="25"/>
        <v>1</v>
      </c>
      <c r="P44" s="75">
        <f t="shared" ca="1" si="19"/>
        <v>0.40278485946317522</v>
      </c>
      <c r="Q44" s="76">
        <f t="shared" si="26"/>
        <v>1</v>
      </c>
      <c r="R44" s="77" t="str">
        <f t="shared" si="27"/>
        <v>ok</v>
      </c>
      <c r="S44" s="87" t="str">
        <f t="shared" si="15"/>
        <v>AWAY</v>
      </c>
      <c r="T44" s="74">
        <f t="shared" ca="1" si="16"/>
        <v>25</v>
      </c>
      <c r="U44" s="74" t="str">
        <f ca="1">IF(OR($A44="GW 1",$A44="GW 2",$A44="GW 3",$A44="GW 4",$A44="GW 5",$A44="GW 6"),"N/A",IFERROR(ROUND((OFFSET(Tables!$A$1,MATCH('Program and Results'!$B44,Tables!$A$1:$A$33,0)-1,MATCH('Program and Results'!$A44,Tables!$1:$1,0)-2,1,1)-OFFSET(Tables!$A$1,MATCH('Program and Results'!$B44,Tables!$A$1:$A$33,0)-1,MATCH('Program and Results'!$A44,Tables!$1:$1,0)-7,1,1))-(OFFSET(Tables!$A$1,MATCH('Program and Results'!$E44,Tables!$A$1:$A$33,0)-1,MATCH('Program and Results'!$A44,Tables!$1:$1,0)-2,1,1)-OFFSET(Tables!$A$1,MATCH('Program and Results'!$E44,Tables!$A$1:$A$33,0)-1,MATCH('Program and Results'!$A44,Tables!$1:$1,0)-7,1,1)),0),""))</f>
        <v>N/A</v>
      </c>
      <c r="V44" s="88">
        <f t="shared" ref="V44:V74" ca="1" si="28">IF(D44="","",J44-P44)</f>
        <v>0.19443028107364957</v>
      </c>
      <c r="W44" s="88" t="str">
        <f>IF(OR($A44="GW 1",$A44="GW 2",$A44="GW 3",$A44="GW 4",$A44="GW 5",$A44="GW 6"),"N/A",IF(T44="","",IF(AND(T44&gt;='Prediction Systems settings'!$B$3,'Program and Results'!T44&lt;='Prediction Systems settings'!$C$3),"DRAW",IF(T44&gt;0,"HOME","AWAY"))))</f>
        <v>N/A</v>
      </c>
      <c r="X44" s="89" t="str">
        <f t="shared" si="4"/>
        <v>N/A</v>
      </c>
      <c r="Y44" s="74" t="str">
        <f>IF(OR($A44="GW 1",$A44="GW 2",$A44="GW 3",$A44="GW 4",$A44="GW 5",$A44="GW 6"),"N/A",IF(U44="","",IF(AND(U44&gt;='Prediction Systems settings'!$B$4,'Program and Results'!U44&lt;='Prediction Systems settings'!$C$4),"DRAW",IF(U44&gt;0,"HOME","AWAY"))))</f>
        <v>N/A</v>
      </c>
      <c r="Z44" s="74" t="str">
        <f t="shared" si="5"/>
        <v>N/A</v>
      </c>
      <c r="AA44" s="85" t="str">
        <f ca="1">IF(OR($A44="GW 1",$A44="GW 2",$A44="GW 3",$A44="GW 4",$A44="GW 5",$A44="GW 6"),"N/A",IF(G44="","",SUM(OFFSET(Tables!$A$103,MATCH('Program and Results'!$B44,Tables!$A$103:$A$135,0)-1,MATCH('Program and Results'!$A44,Tables!$1:$1,0)-2,1,-6))))</f>
        <v>N/A</v>
      </c>
      <c r="AB44" s="86" t="str">
        <f ca="1">IF(OR($A44="GW 1",$A44="GW 2",$A44="GW 3",$A44="GW 4",$A44="GW 5",$A44="GW 6"),"N/A",IF(M44="","",SUM(OFFSET(Tables!$A$103,MATCH('Program and Results'!$E44,Tables!$A$103:$A$135,0)-1,MATCH('Program and Results'!$A44,Tables!$1:$1,0)-2,1,-6))))</f>
        <v>N/A</v>
      </c>
      <c r="AC44" s="86" t="str">
        <f t="shared" si="6"/>
        <v>N/A</v>
      </c>
      <c r="AD44" s="86" t="str">
        <f>IF(OR($A44="GW 1",$A44="GW 2",$A44="GW 3",$A44="GW 4",$A44="GW 5",$A44="GW 6"),"N/A",IF(AC44="","",IF(AC44&gt;'Prediction Systems settings'!$B$5,"HOME",IF(AC44&lt;-'Prediction Systems settings'!$B$5,"AWAY","DRAW"))))</f>
        <v>N/A</v>
      </c>
      <c r="AE44" s="86" t="str">
        <f t="shared" si="7"/>
        <v>N/A</v>
      </c>
      <c r="AK44">
        <v>43.333333333333329</v>
      </c>
      <c r="AL44">
        <v>48.75</v>
      </c>
    </row>
    <row r="45" spans="1:38">
      <c r="A45" t="s">
        <v>4</v>
      </c>
      <c r="B45" t="s">
        <v>206</v>
      </c>
      <c r="C45">
        <v>0</v>
      </c>
      <c r="D45">
        <v>3</v>
      </c>
      <c r="E45" t="s">
        <v>200</v>
      </c>
      <c r="F45" s="73">
        <f t="shared" ca="1" si="18"/>
        <v>1487.9490844838022</v>
      </c>
      <c r="G45" s="73">
        <f ca="1">IF(A45="GW 1",ELO_Initial,IFERROR(INDEX(Tables!$1:$1048576,MATCH('Program and Results'!$B45,Tables!$A:$A,0),MATCH('Program and Results'!$A45,Tables!$1:$1,0)-1),""))</f>
        <v>1500.455874003279</v>
      </c>
      <c r="H45" s="74">
        <f t="shared" si="22"/>
        <v>21.85</v>
      </c>
      <c r="I45" s="74">
        <f t="shared" si="24"/>
        <v>0</v>
      </c>
      <c r="J45" s="75">
        <f t="shared" ca="1" si="1"/>
        <v>0.57239311301953499</v>
      </c>
      <c r="K45" s="76">
        <f>IF(E45="","",IF(ABS(C45-D45)=0,0,IF(ABS(C45-D45)&gt;10,2.99,INDEX('ELO settings '!$B$25:$B$34,MATCH(ABS(C45-D45),'ELO settings '!$A$25:$A$34,0)))))</f>
        <v>1.85</v>
      </c>
      <c r="L45" s="73">
        <f t="shared" ca="1" si="17"/>
        <v>1494.8027801445648</v>
      </c>
      <c r="M45" s="73">
        <f ca="1">IF(A45="GW 1",ELO_Initial,IFERROR(INDEX(Tables!$1:$1048576,MATCH('Program and Results'!$E45,Tables!$A:$A,0),MATCH('Program and Results'!$A45,Tables!$1:$1,0)-1),""))</f>
        <v>1482.2959906250881</v>
      </c>
      <c r="N45" s="74">
        <f t="shared" si="23"/>
        <v>21.85</v>
      </c>
      <c r="O45" s="74">
        <f t="shared" si="25"/>
        <v>1</v>
      </c>
      <c r="P45" s="75">
        <f t="shared" ca="1" si="19"/>
        <v>0.42760688698046501</v>
      </c>
      <c r="Q45" s="76">
        <f t="shared" si="26"/>
        <v>1.85</v>
      </c>
      <c r="R45" s="77" t="str">
        <f t="shared" si="27"/>
        <v>ok</v>
      </c>
      <c r="S45" s="87" t="str">
        <f t="shared" si="15"/>
        <v>AWAY</v>
      </c>
      <c r="T45" s="74">
        <f t="shared" ca="1" si="16"/>
        <v>18</v>
      </c>
      <c r="U45" s="74" t="str">
        <f ca="1">IF(OR($A45="GW 1",$A45="GW 2",$A45="GW 3",$A45="GW 4",$A45="GW 5",$A45="GW 6"),"N/A",IFERROR(ROUND((OFFSET(Tables!$A$1,MATCH('Program and Results'!$B45,Tables!$A$1:$A$33,0)-1,MATCH('Program and Results'!$A45,Tables!$1:$1,0)-2,1,1)-OFFSET(Tables!$A$1,MATCH('Program and Results'!$B45,Tables!$A$1:$A$33,0)-1,MATCH('Program and Results'!$A45,Tables!$1:$1,0)-7,1,1))-(OFFSET(Tables!$A$1,MATCH('Program and Results'!$E45,Tables!$A$1:$A$33,0)-1,MATCH('Program and Results'!$A45,Tables!$1:$1,0)-2,1,1)-OFFSET(Tables!$A$1,MATCH('Program and Results'!$E45,Tables!$A$1:$A$33,0)-1,MATCH('Program and Results'!$A45,Tables!$1:$1,0)-7,1,1)),0),""))</f>
        <v>N/A</v>
      </c>
      <c r="V45" s="88">
        <f t="shared" ca="1" si="28"/>
        <v>0.14478622603906999</v>
      </c>
      <c r="W45" s="88" t="str">
        <f>IF(OR($A45="GW 1",$A45="GW 2",$A45="GW 3",$A45="GW 4",$A45="GW 5",$A45="GW 6"),"N/A",IF(T45="","",IF(AND(T45&gt;='Prediction Systems settings'!$B$3,'Program and Results'!T45&lt;='Prediction Systems settings'!$C$3),"DRAW",IF(T45&gt;0,"HOME","AWAY"))))</f>
        <v>N/A</v>
      </c>
      <c r="X45" s="89" t="str">
        <f t="shared" si="4"/>
        <v>N/A</v>
      </c>
      <c r="Y45" s="74" t="str">
        <f>IF(OR($A45="GW 1",$A45="GW 2",$A45="GW 3",$A45="GW 4",$A45="GW 5",$A45="GW 6"),"N/A",IF(U45="","",IF(AND(U45&gt;='Prediction Systems settings'!$B$4,'Program and Results'!U45&lt;='Prediction Systems settings'!$C$4),"DRAW",IF(U45&gt;0,"HOME","AWAY"))))</f>
        <v>N/A</v>
      </c>
      <c r="Z45" s="74" t="str">
        <f t="shared" si="5"/>
        <v>N/A</v>
      </c>
      <c r="AA45" s="85" t="str">
        <f ca="1">IF(OR($A45="GW 1",$A45="GW 2",$A45="GW 3",$A45="GW 4",$A45="GW 5",$A45="GW 6"),"N/A",IF(G45="","",SUM(OFFSET(Tables!$A$103,MATCH('Program and Results'!$B45,Tables!$A$103:$A$135,0)-1,MATCH('Program and Results'!$A45,Tables!$1:$1,0)-2,1,-6))))</f>
        <v>N/A</v>
      </c>
      <c r="AB45" s="86" t="str">
        <f ca="1">IF(OR($A45="GW 1",$A45="GW 2",$A45="GW 3",$A45="GW 4",$A45="GW 5",$A45="GW 6"),"N/A",IF(M45="","",SUM(OFFSET(Tables!$A$103,MATCH('Program and Results'!$E45,Tables!$A$103:$A$135,0)-1,MATCH('Program and Results'!$A45,Tables!$1:$1,0)-2,1,-6))))</f>
        <v>N/A</v>
      </c>
      <c r="AC45" s="86" t="str">
        <f t="shared" si="6"/>
        <v>N/A</v>
      </c>
      <c r="AD45" s="86" t="str">
        <f>IF(OR($A45="GW 1",$A45="GW 2",$A45="GW 3",$A45="GW 4",$A45="GW 5",$A45="GW 6"),"N/A",IF(AC45="","",IF(AC45&gt;'Prediction Systems settings'!$B$5,"HOME",IF(AC45&lt;-'Prediction Systems settings'!$B$5,"AWAY","DRAW"))))</f>
        <v>N/A</v>
      </c>
      <c r="AE45" s="86" t="str">
        <f t="shared" si="7"/>
        <v>N/A</v>
      </c>
      <c r="AK45">
        <v>32.5</v>
      </c>
      <c r="AL45">
        <v>0</v>
      </c>
    </row>
    <row r="46" spans="1:38">
      <c r="A46" t="s">
        <v>4</v>
      </c>
      <c r="B46" t="s">
        <v>232</v>
      </c>
      <c r="C46">
        <v>1</v>
      </c>
      <c r="D46">
        <v>1</v>
      </c>
      <c r="E46" t="s">
        <v>233</v>
      </c>
      <c r="F46" s="73">
        <f t="shared" ca="1" si="18"/>
        <v>1461.3721991258869</v>
      </c>
      <c r="G46" s="73">
        <f ca="1">IF(A46="GW 1",ELO_Initial,IFERROR(INDEX(Tables!$1:$1048576,MATCH('Program and Results'!$B46,Tables!$A:$A,0),MATCH('Program and Results'!$A46,Tables!$1:$1,0)-1),""))</f>
        <v>1461.1122491357678</v>
      </c>
      <c r="H46" s="74">
        <f t="shared" si="22"/>
        <v>20</v>
      </c>
      <c r="I46" s="74">
        <f t="shared" si="24"/>
        <v>0.5</v>
      </c>
      <c r="J46" s="75">
        <f t="shared" ca="1" si="1"/>
        <v>0.48700250049404498</v>
      </c>
      <c r="K46" s="76">
        <f>IF(E46="","",IF(ABS(C46-D46)=0,0,IF(ABS(C46-D46)&gt;10,2.99,INDEX('ELO settings '!$B$25:$B$34,MATCH(ABS(C46-D46),'ELO settings '!$A$25:$A$34,0)))))</f>
        <v>0</v>
      </c>
      <c r="L46" s="73">
        <f t="shared" ca="1" si="17"/>
        <v>1480.7192553414968</v>
      </c>
      <c r="M46" s="73">
        <f ca="1">IF(A46="GW 1",ELO_Initial,IFERROR(INDEX(Tables!$1:$1048576,MATCH('Program and Results'!$E46,Tables!$A:$A,0),MATCH('Program and Results'!$A46,Tables!$1:$1,0)-1),""))</f>
        <v>1480.979205331616</v>
      </c>
      <c r="N46" s="74">
        <f t="shared" si="23"/>
        <v>20</v>
      </c>
      <c r="O46" s="74">
        <f t="shared" si="25"/>
        <v>0.5</v>
      </c>
      <c r="P46" s="75">
        <f t="shared" ca="1" si="19"/>
        <v>0.51299749950595497</v>
      </c>
      <c r="Q46" s="76">
        <f t="shared" si="26"/>
        <v>0</v>
      </c>
      <c r="R46" s="77" t="str">
        <f t="shared" si="27"/>
        <v>ok</v>
      </c>
      <c r="S46" s="87" t="str">
        <f t="shared" si="15"/>
        <v>DRAW</v>
      </c>
      <c r="T46" s="74">
        <f t="shared" ca="1" si="16"/>
        <v>-20</v>
      </c>
      <c r="U46" s="74" t="str">
        <f ca="1">IF(OR($A46="GW 1",$A46="GW 2",$A46="GW 3",$A46="GW 4",$A46="GW 5",$A46="GW 6"),"N/A",IFERROR(ROUND((OFFSET(Tables!$A$1,MATCH('Program and Results'!$B46,Tables!$A$1:$A$33,0)-1,MATCH('Program and Results'!$A46,Tables!$1:$1,0)-2,1,1)-OFFSET(Tables!$A$1,MATCH('Program and Results'!$B46,Tables!$A$1:$A$33,0)-1,MATCH('Program and Results'!$A46,Tables!$1:$1,0)-7,1,1))-(OFFSET(Tables!$A$1,MATCH('Program and Results'!$E46,Tables!$A$1:$A$33,0)-1,MATCH('Program and Results'!$A46,Tables!$1:$1,0)-2,1,1)-OFFSET(Tables!$A$1,MATCH('Program and Results'!$E46,Tables!$A$1:$A$33,0)-1,MATCH('Program and Results'!$A46,Tables!$1:$1,0)-7,1,1)),0),""))</f>
        <v>N/A</v>
      </c>
      <c r="V46" s="88">
        <f t="shared" ca="1" si="28"/>
        <v>-2.5994999011909992E-2</v>
      </c>
      <c r="W46" s="88" t="str">
        <f>IF(OR($A46="GW 1",$A46="GW 2",$A46="GW 3",$A46="GW 4",$A46="GW 5",$A46="GW 6"),"N/A",IF(T46="","",IF(AND(T46&gt;='Prediction Systems settings'!$B$3,'Program and Results'!T46&lt;='Prediction Systems settings'!$C$3),"DRAW",IF(T46&gt;0,"HOME","AWAY"))))</f>
        <v>N/A</v>
      </c>
      <c r="X46" s="89" t="str">
        <f t="shared" si="4"/>
        <v>N/A</v>
      </c>
      <c r="Y46" s="74" t="str">
        <f>IF(OR($A46="GW 1",$A46="GW 2",$A46="GW 3",$A46="GW 4",$A46="GW 5",$A46="GW 6"),"N/A",IF(U46="","",IF(AND(U46&gt;='Prediction Systems settings'!$B$4,'Program and Results'!U46&lt;='Prediction Systems settings'!$C$4),"DRAW",IF(U46&gt;0,"HOME","AWAY"))))</f>
        <v>N/A</v>
      </c>
      <c r="Z46" s="74" t="str">
        <f t="shared" si="5"/>
        <v>N/A</v>
      </c>
      <c r="AA46" s="85" t="str">
        <f ca="1">IF(OR($A46="GW 1",$A46="GW 2",$A46="GW 3",$A46="GW 4",$A46="GW 5",$A46="GW 6"),"N/A",IF(G46="","",SUM(OFFSET(Tables!$A$103,MATCH('Program and Results'!$B46,Tables!$A$103:$A$135,0)-1,MATCH('Program and Results'!$A46,Tables!$1:$1,0)-2,1,-6))))</f>
        <v>N/A</v>
      </c>
      <c r="AB46" s="86" t="str">
        <f ca="1">IF(OR($A46="GW 1",$A46="GW 2",$A46="GW 3",$A46="GW 4",$A46="GW 5",$A46="GW 6"),"N/A",IF(M46="","",SUM(OFFSET(Tables!$A$103,MATCH('Program and Results'!$E46,Tables!$A$103:$A$135,0)-1,MATCH('Program and Results'!$A46,Tables!$1:$1,0)-2,1,-6))))</f>
        <v>N/A</v>
      </c>
      <c r="AC46" s="86" t="str">
        <f t="shared" si="6"/>
        <v>N/A</v>
      </c>
      <c r="AD46" s="86" t="str">
        <f>IF(OR($A46="GW 1",$A46="GW 2",$A46="GW 3",$A46="GW 4",$A46="GW 5",$A46="GW 6"),"N/A",IF(AC46="","",IF(AC46&gt;'Prediction Systems settings'!$B$5,"HOME",IF(AC46&lt;-'Prediction Systems settings'!$B$5,"AWAY","DRAW"))))</f>
        <v>N/A</v>
      </c>
      <c r="AE46" s="86" t="str">
        <f t="shared" si="7"/>
        <v>N/A</v>
      </c>
      <c r="AK46">
        <v>10.833333333333332</v>
      </c>
      <c r="AL46">
        <v>16.25</v>
      </c>
    </row>
    <row r="47" spans="1:38">
      <c r="A47" t="s">
        <v>4</v>
      </c>
      <c r="B47" t="s">
        <v>207</v>
      </c>
      <c r="C47">
        <v>2</v>
      </c>
      <c r="D47">
        <v>1</v>
      </c>
      <c r="E47" t="s">
        <v>209</v>
      </c>
      <c r="F47" s="73">
        <f t="shared" ca="1" si="18"/>
        <v>1506.5848376986464</v>
      </c>
      <c r="G47" s="73">
        <f ca="1">IF(A47="GW 1",ELO_Initial,IFERROR(INDEX(Tables!$1:$1048576,MATCH('Program and Results'!$B47,Tables!$A:$A,0),MATCH('Program and Results'!$A47,Tables!$1:$1,0)-1),""))</f>
        <v>1497.249587465278</v>
      </c>
      <c r="H47" s="74">
        <f t="shared" si="22"/>
        <v>21</v>
      </c>
      <c r="I47" s="74">
        <f t="shared" si="24"/>
        <v>1</v>
      </c>
      <c r="J47" s="75">
        <f t="shared" ca="1" si="1"/>
        <v>0.55546427460149606</v>
      </c>
      <c r="K47" s="76">
        <f>IF(E47="","",IF(ABS(C47-D47)=0,0,IF(ABS(C47-D47)&gt;10,2.99,INDEX('ELO settings '!$B$25:$B$34,MATCH(ABS(C47-D47),'ELO settings '!$A$25:$A$34,0)))))</f>
        <v>1</v>
      </c>
      <c r="L47" s="73">
        <f t="shared" ca="1" si="17"/>
        <v>1492.5478854035209</v>
      </c>
      <c r="M47" s="73">
        <f ca="1">IF(A47="GW 1",ELO_Initial,IFERROR(INDEX(Tables!$1:$1048576,MATCH('Program and Results'!$E47,Tables!$A:$A,0),MATCH('Program and Results'!$A47,Tables!$1:$1,0)-1),""))</f>
        <v>1501.8831356368896</v>
      </c>
      <c r="N47" s="74">
        <f t="shared" si="23"/>
        <v>21</v>
      </c>
      <c r="O47" s="74">
        <f t="shared" si="25"/>
        <v>0</v>
      </c>
      <c r="P47" s="75">
        <f t="shared" ca="1" si="19"/>
        <v>0.44453572539850394</v>
      </c>
      <c r="Q47" s="76">
        <f t="shared" si="26"/>
        <v>1</v>
      </c>
      <c r="R47" s="77" t="str">
        <f t="shared" si="27"/>
        <v>ok</v>
      </c>
      <c r="S47" s="87" t="str">
        <f t="shared" si="15"/>
        <v>HOME</v>
      </c>
      <c r="T47" s="74">
        <f t="shared" ca="1" si="16"/>
        <v>-5</v>
      </c>
      <c r="U47" s="74" t="str">
        <f ca="1">IF(OR($A47="GW 1",$A47="GW 2",$A47="GW 3",$A47="GW 4",$A47="GW 5",$A47="GW 6"),"N/A",IFERROR(ROUND((OFFSET(Tables!$A$1,MATCH('Program and Results'!$B47,Tables!$A$1:$A$33,0)-1,MATCH('Program and Results'!$A47,Tables!$1:$1,0)-2,1,1)-OFFSET(Tables!$A$1,MATCH('Program and Results'!$B47,Tables!$A$1:$A$33,0)-1,MATCH('Program and Results'!$A47,Tables!$1:$1,0)-7,1,1))-(OFFSET(Tables!$A$1,MATCH('Program and Results'!$E47,Tables!$A$1:$A$33,0)-1,MATCH('Program and Results'!$A47,Tables!$1:$1,0)-2,1,1)-OFFSET(Tables!$A$1,MATCH('Program and Results'!$E47,Tables!$A$1:$A$33,0)-1,MATCH('Program and Results'!$A47,Tables!$1:$1,0)-7,1,1)),0),""))</f>
        <v>N/A</v>
      </c>
      <c r="V47" s="88">
        <f t="shared" ca="1" si="28"/>
        <v>0.11092854920299211</v>
      </c>
      <c r="W47" s="88" t="str">
        <f>IF(OR($A47="GW 1",$A47="GW 2",$A47="GW 3",$A47="GW 4",$A47="GW 5",$A47="GW 6"),"N/A",IF(T47="","",IF(AND(T47&gt;='Prediction Systems settings'!$B$3,'Program and Results'!T47&lt;='Prediction Systems settings'!$C$3),"DRAW",IF(T47&gt;0,"HOME","AWAY"))))</f>
        <v>N/A</v>
      </c>
      <c r="X47" s="89" t="str">
        <f t="shared" si="4"/>
        <v>N/A</v>
      </c>
      <c r="Y47" s="74" t="str">
        <f>IF(OR($A47="GW 1",$A47="GW 2",$A47="GW 3",$A47="GW 4",$A47="GW 5",$A47="GW 6"),"N/A",IF(U47="","",IF(AND(U47&gt;='Prediction Systems settings'!$B$4,'Program and Results'!U47&lt;='Prediction Systems settings'!$C$4),"DRAW",IF(U47&gt;0,"HOME","AWAY"))))</f>
        <v>N/A</v>
      </c>
      <c r="Z47" s="74" t="str">
        <f t="shared" si="5"/>
        <v>N/A</v>
      </c>
      <c r="AA47" s="85" t="str">
        <f ca="1">IF(OR($A47="GW 1",$A47="GW 2",$A47="GW 3",$A47="GW 4",$A47="GW 5",$A47="GW 6"),"N/A",IF(G47="","",SUM(OFFSET(Tables!$A$103,MATCH('Program and Results'!$B47,Tables!$A$103:$A$135,0)-1,MATCH('Program and Results'!$A47,Tables!$1:$1,0)-2,1,-6))))</f>
        <v>N/A</v>
      </c>
      <c r="AB47" s="86" t="str">
        <f ca="1">IF(OR($A47="GW 1",$A47="GW 2",$A47="GW 3",$A47="GW 4",$A47="GW 5",$A47="GW 6"),"N/A",IF(M47="","",SUM(OFFSET(Tables!$A$103,MATCH('Program and Results'!$E47,Tables!$A$103:$A$135,0)-1,MATCH('Program and Results'!$A47,Tables!$1:$1,0)-2,1,-6))))</f>
        <v>N/A</v>
      </c>
      <c r="AC47" s="86" t="str">
        <f t="shared" si="6"/>
        <v>N/A</v>
      </c>
      <c r="AD47" s="86" t="str">
        <f>IF(OR($A47="GW 1",$A47="GW 2",$A47="GW 3",$A47="GW 4",$A47="GW 5",$A47="GW 6"),"N/A",IF(AC47="","",IF(AC47&gt;'Prediction Systems settings'!$B$5,"HOME",IF(AC47&lt;-'Prediction Systems settings'!$B$5,"AWAY","DRAW"))))</f>
        <v>N/A</v>
      </c>
      <c r="AE47" s="86" t="str">
        <f t="shared" si="7"/>
        <v>N/A</v>
      </c>
      <c r="AK47">
        <v>43.333333333333329</v>
      </c>
      <c r="AL47">
        <v>65</v>
      </c>
    </row>
    <row r="48" spans="1:38">
      <c r="A48" t="s">
        <v>5</v>
      </c>
      <c r="B48" t="s">
        <v>209</v>
      </c>
      <c r="C48">
        <v>4</v>
      </c>
      <c r="D48">
        <v>1</v>
      </c>
      <c r="E48" t="s">
        <v>232</v>
      </c>
      <c r="F48" s="73">
        <f t="shared" ca="1" si="18"/>
        <v>1500.5236210314804</v>
      </c>
      <c r="G48" s="73">
        <f ca="1">IF(A48="GW 1",ELO_Initial,IFERROR(INDEX(Tables!$1:$1048576,MATCH('Program and Results'!$B48,Tables!$A:$A,0),MATCH('Program and Results'!$A48,Tables!$1:$1,0)-1),""))</f>
        <v>1492.5478854035209</v>
      </c>
      <c r="H48" s="74">
        <f t="shared" si="22"/>
        <v>21.85</v>
      </c>
      <c r="I48" s="74">
        <f t="shared" si="24"/>
        <v>1</v>
      </c>
      <c r="J48" s="75">
        <f t="shared" ca="1" si="1"/>
        <v>0.63497777446410086</v>
      </c>
      <c r="K48" s="76">
        <f>IF(E48="","",IF(ABS(C48-D48)=0,0,IF(ABS(C48-D48)&gt;10,2.99,INDEX('ELO settings '!$B$25:$B$34,MATCH(ABS(C48-D48),'ELO settings '!$A$25:$A$34,0)))))</f>
        <v>1.85</v>
      </c>
      <c r="L48" s="73">
        <f t="shared" ca="1" si="17"/>
        <v>1453.3964634979275</v>
      </c>
      <c r="M48" s="73">
        <f ca="1">IF(A48="GW 1",ELO_Initial,IFERROR(INDEX(Tables!$1:$1048576,MATCH('Program and Results'!$E48,Tables!$A:$A,0),MATCH('Program and Results'!$A48,Tables!$1:$1,0)-1),""))</f>
        <v>1461.3721991258869</v>
      </c>
      <c r="N48" s="74">
        <f t="shared" si="23"/>
        <v>21.85</v>
      </c>
      <c r="O48" s="74">
        <f t="shared" si="25"/>
        <v>0</v>
      </c>
      <c r="P48" s="75">
        <f t="shared" ca="1" si="19"/>
        <v>0.36502222553589914</v>
      </c>
      <c r="Q48" s="76">
        <f t="shared" si="26"/>
        <v>1.85</v>
      </c>
      <c r="R48" s="77" t="str">
        <f t="shared" si="27"/>
        <v>ok</v>
      </c>
      <c r="S48" s="87" t="str">
        <f t="shared" si="15"/>
        <v>HOME</v>
      </c>
      <c r="T48" s="74">
        <f t="shared" ca="1" si="16"/>
        <v>31</v>
      </c>
      <c r="U48" s="74" t="str">
        <f ca="1">IF(OR($A48="GW 1",$A48="GW 2",$A48="GW 3",$A48="GW 4",$A48="GW 5",$A48="GW 6"),"N/A",IFERROR(ROUND((OFFSET(Tables!$A$1,MATCH('Program and Results'!$B48,Tables!$A$1:$A$33,0)-1,MATCH('Program and Results'!$A48,Tables!$1:$1,0)-2,1,1)-OFFSET(Tables!$A$1,MATCH('Program and Results'!$B48,Tables!$A$1:$A$33,0)-1,MATCH('Program and Results'!$A48,Tables!$1:$1,0)-7,1,1))-(OFFSET(Tables!$A$1,MATCH('Program and Results'!$E48,Tables!$A$1:$A$33,0)-1,MATCH('Program and Results'!$A48,Tables!$1:$1,0)-2,1,1)-OFFSET(Tables!$A$1,MATCH('Program and Results'!$E48,Tables!$A$1:$A$33,0)-1,MATCH('Program and Results'!$A48,Tables!$1:$1,0)-7,1,1)),0),""))</f>
        <v>N/A</v>
      </c>
      <c r="V48" s="88">
        <f t="shared" ca="1" si="28"/>
        <v>0.26995554892820173</v>
      </c>
      <c r="W48" s="88" t="str">
        <f>IF(OR($A48="GW 1",$A48="GW 2",$A48="GW 3",$A48="GW 4",$A48="GW 5",$A48="GW 6"),"N/A",IF(T48="","",IF(AND(T48&gt;='Prediction Systems settings'!$B$3,'Program and Results'!T48&lt;='Prediction Systems settings'!$C$3),"DRAW",IF(T48&gt;0,"HOME","AWAY"))))</f>
        <v>N/A</v>
      </c>
      <c r="X48" s="89" t="str">
        <f t="shared" si="4"/>
        <v>N/A</v>
      </c>
      <c r="Y48" s="74" t="str">
        <f>IF(OR($A48="GW 1",$A48="GW 2",$A48="GW 3",$A48="GW 4",$A48="GW 5",$A48="GW 6"),"N/A",IF(U48="","",IF(AND(U48&gt;='Prediction Systems settings'!$B$4,'Program and Results'!U48&lt;='Prediction Systems settings'!$C$4),"DRAW",IF(U48&gt;0,"HOME","AWAY"))))</f>
        <v>N/A</v>
      </c>
      <c r="Z48" s="74" t="str">
        <f t="shared" si="5"/>
        <v>N/A</v>
      </c>
      <c r="AA48" s="85" t="str">
        <f ca="1">IF(OR($A48="GW 1",$A48="GW 2",$A48="GW 3",$A48="GW 4",$A48="GW 5",$A48="GW 6"),"N/A",IF(G48="","",SUM(OFFSET(Tables!$A$103,MATCH('Program and Results'!$B48,Tables!$A$103:$A$135,0)-1,MATCH('Program and Results'!$A48,Tables!$1:$1,0)-2,1,-6))))</f>
        <v>N/A</v>
      </c>
      <c r="AB48" s="86" t="str">
        <f ca="1">IF(OR($A48="GW 1",$A48="GW 2",$A48="GW 3",$A48="GW 4",$A48="GW 5",$A48="GW 6"),"N/A",IF(M48="","",SUM(OFFSET(Tables!$A$103,MATCH('Program and Results'!$E48,Tables!$A$103:$A$135,0)-1,MATCH('Program and Results'!$A48,Tables!$1:$1,0)-2,1,-6))))</f>
        <v>N/A</v>
      </c>
      <c r="AC48" s="86" t="str">
        <f t="shared" si="6"/>
        <v>N/A</v>
      </c>
      <c r="AD48" s="86" t="str">
        <f>IF(OR($A48="GW 1",$A48="GW 2",$A48="GW 3",$A48="GW 4",$A48="GW 5",$A48="GW 6"),"N/A",IF(AC48="","",IF(AC48&gt;'Prediction Systems settings'!$B$5,"HOME",IF(AC48&lt;-'Prediction Systems settings'!$B$5,"AWAY","DRAW"))))</f>
        <v>N/A</v>
      </c>
      <c r="AE48" s="86" t="str">
        <f t="shared" si="7"/>
        <v>N/A</v>
      </c>
      <c r="AK48">
        <v>65</v>
      </c>
      <c r="AL48">
        <v>10.833333333333332</v>
      </c>
    </row>
    <row r="49" spans="1:38">
      <c r="A49" t="s">
        <v>5</v>
      </c>
      <c r="B49" t="s">
        <v>202</v>
      </c>
      <c r="C49">
        <v>0</v>
      </c>
      <c r="D49">
        <v>2</v>
      </c>
      <c r="E49" t="s">
        <v>206</v>
      </c>
      <c r="F49" s="73">
        <f t="shared" ca="1" si="18"/>
        <v>1472.5598151926708</v>
      </c>
      <c r="G49" s="73">
        <f ca="1">IF(A49="GW 1",ELO_Initial,IFERROR(INDEX(Tables!$1:$1048576,MATCH('Program and Results'!$B49,Tables!$A:$A,0),MATCH('Program and Results'!$A49,Tables!$1:$1,0)-1),""))</f>
        <v>1483.8584234552832</v>
      </c>
      <c r="H49" s="74">
        <f t="shared" si="22"/>
        <v>21.51</v>
      </c>
      <c r="I49" s="74">
        <f t="shared" si="24"/>
        <v>0</v>
      </c>
      <c r="J49" s="75">
        <f t="shared" ca="1" si="1"/>
        <v>0.52527235065608358</v>
      </c>
      <c r="K49" s="76">
        <f>IF(E49="","",IF(ABS(C49-D49)=0,0,IF(ABS(C49-D49)&gt;10,2.99,INDEX('ELO settings '!$B$25:$B$34,MATCH(ABS(C49-D49),'ELO settings '!$A$25:$A$34,0)))))</f>
        <v>1.51</v>
      </c>
      <c r="L49" s="73">
        <f t="shared" ca="1" si="17"/>
        <v>1499.2476927464145</v>
      </c>
      <c r="M49" s="73">
        <f ca="1">IF(A49="GW 1",ELO_Initial,IFERROR(INDEX(Tables!$1:$1048576,MATCH('Program and Results'!$E49,Tables!$A:$A,0),MATCH('Program and Results'!$A49,Tables!$1:$1,0)-1),""))</f>
        <v>1487.9490844838022</v>
      </c>
      <c r="N49" s="74">
        <f t="shared" si="23"/>
        <v>21.51</v>
      </c>
      <c r="O49" s="74">
        <f t="shared" si="25"/>
        <v>1</v>
      </c>
      <c r="P49" s="75">
        <f t="shared" ca="1" si="19"/>
        <v>0.47472764934391642</v>
      </c>
      <c r="Q49" s="76">
        <f t="shared" si="26"/>
        <v>1.51</v>
      </c>
      <c r="R49" s="77" t="str">
        <f t="shared" si="27"/>
        <v>ok</v>
      </c>
      <c r="S49" s="87" t="str">
        <f t="shared" si="15"/>
        <v>AWAY</v>
      </c>
      <c r="T49" s="74">
        <f t="shared" ca="1" si="16"/>
        <v>-4</v>
      </c>
      <c r="U49" s="74" t="str">
        <f ca="1">IF(OR($A49="GW 1",$A49="GW 2",$A49="GW 3",$A49="GW 4",$A49="GW 5",$A49="GW 6"),"N/A",IFERROR(ROUND((OFFSET(Tables!$A$1,MATCH('Program and Results'!$B49,Tables!$A$1:$A$33,0)-1,MATCH('Program and Results'!$A49,Tables!$1:$1,0)-2,1,1)-OFFSET(Tables!$A$1,MATCH('Program and Results'!$B49,Tables!$A$1:$A$33,0)-1,MATCH('Program and Results'!$A49,Tables!$1:$1,0)-7,1,1))-(OFFSET(Tables!$A$1,MATCH('Program and Results'!$E49,Tables!$A$1:$A$33,0)-1,MATCH('Program and Results'!$A49,Tables!$1:$1,0)-2,1,1)-OFFSET(Tables!$A$1,MATCH('Program and Results'!$E49,Tables!$A$1:$A$33,0)-1,MATCH('Program and Results'!$A49,Tables!$1:$1,0)-7,1,1)),0),""))</f>
        <v>N/A</v>
      </c>
      <c r="V49" s="88">
        <f t="shared" ca="1" si="28"/>
        <v>5.0544701312167151E-2</v>
      </c>
      <c r="W49" s="88" t="str">
        <f>IF(OR($A49="GW 1",$A49="GW 2",$A49="GW 3",$A49="GW 4",$A49="GW 5",$A49="GW 6"),"N/A",IF(T49="","",IF(AND(T49&gt;='Prediction Systems settings'!$B$3,'Program and Results'!T49&lt;='Prediction Systems settings'!$C$3),"DRAW",IF(T49&gt;0,"HOME","AWAY"))))</f>
        <v>N/A</v>
      </c>
      <c r="X49" s="89" t="str">
        <f t="shared" si="4"/>
        <v>N/A</v>
      </c>
      <c r="Y49" s="74" t="str">
        <f>IF(OR($A49="GW 1",$A49="GW 2",$A49="GW 3",$A49="GW 4",$A49="GW 5",$A49="GW 6"),"N/A",IF(U49="","",IF(AND(U49&gt;='Prediction Systems settings'!$B$4,'Program and Results'!U49&lt;='Prediction Systems settings'!$C$4),"DRAW",IF(U49&gt;0,"HOME","AWAY"))))</f>
        <v>N/A</v>
      </c>
      <c r="Z49" s="74" t="str">
        <f t="shared" si="5"/>
        <v>N/A</v>
      </c>
      <c r="AA49" s="85" t="str">
        <f ca="1">IF(OR($A49="GW 1",$A49="GW 2",$A49="GW 3",$A49="GW 4",$A49="GW 5",$A49="GW 6"),"N/A",IF(G49="","",SUM(OFFSET(Tables!$A$103,MATCH('Program and Results'!$B49,Tables!$A$103:$A$135,0)-1,MATCH('Program and Results'!$A49,Tables!$1:$1,0)-2,1,-6))))</f>
        <v>N/A</v>
      </c>
      <c r="AB49" s="86" t="str">
        <f ca="1">IF(OR($A49="GW 1",$A49="GW 2",$A49="GW 3",$A49="GW 4",$A49="GW 5",$A49="GW 6"),"N/A",IF(M49="","",SUM(OFFSET(Tables!$A$103,MATCH('Program and Results'!$E49,Tables!$A$103:$A$135,0)-1,MATCH('Program and Results'!$A49,Tables!$1:$1,0)-2,1,-6))))</f>
        <v>N/A</v>
      </c>
      <c r="AC49" s="86" t="str">
        <f t="shared" si="6"/>
        <v>N/A</v>
      </c>
      <c r="AD49" s="86" t="str">
        <f>IF(OR($A49="GW 1",$A49="GW 2",$A49="GW 3",$A49="GW 4",$A49="GW 5",$A49="GW 6"),"N/A",IF(AC49="","",IF(AC49&gt;'Prediction Systems settings'!$B$5,"HOME",IF(AC49&lt;-'Prediction Systems settings'!$B$5,"AWAY","DRAW"))))</f>
        <v>N/A</v>
      </c>
      <c r="AE49" s="86" t="str">
        <f t="shared" si="7"/>
        <v>N/A</v>
      </c>
      <c r="AK49">
        <v>21.666666666666664</v>
      </c>
      <c r="AL49">
        <v>32.5</v>
      </c>
    </row>
    <row r="50" spans="1:38">
      <c r="A50" t="s">
        <v>5</v>
      </c>
      <c r="B50" t="s">
        <v>203</v>
      </c>
      <c r="C50">
        <v>2</v>
      </c>
      <c r="D50">
        <v>1</v>
      </c>
      <c r="E50" t="s">
        <v>208</v>
      </c>
      <c r="F50" s="73">
        <f t="shared" ca="1" si="18"/>
        <v>1517.2080256621116</v>
      </c>
      <c r="G50" s="73">
        <f ca="1">IF(A50="GW 1",ELO_Initial,IFERROR(INDEX(Tables!$1:$1048576,MATCH('Program and Results'!$B50,Tables!$A:$A,0),MATCH('Program and Results'!$A50,Tables!$1:$1,0)-1),""))</f>
        <v>1508.6016783579271</v>
      </c>
      <c r="H50" s="74">
        <f t="shared" si="22"/>
        <v>21</v>
      </c>
      <c r="I50" s="74">
        <f t="shared" si="24"/>
        <v>1</v>
      </c>
      <c r="J50" s="75">
        <f t="shared" ca="1" si="1"/>
        <v>0.59017393789597494</v>
      </c>
      <c r="K50" s="76">
        <f>IF(E50="","",IF(ABS(C50-D50)=0,0,IF(ABS(C50-D50)&gt;10,2.99,INDEX('ELO settings '!$B$25:$B$34,MATCH(ABS(C50-D50),'ELO settings '!$A$25:$A$34,0)))))</f>
        <v>1</v>
      </c>
      <c r="L50" s="73">
        <f t="shared" ca="1" si="17"/>
        <v>1501.6431494311539</v>
      </c>
      <c r="M50" s="73">
        <f ca="1">IF(A50="GW 1",ELO_Initial,IFERROR(INDEX(Tables!$1:$1048576,MATCH('Program and Results'!$E50,Tables!$A:$A,0),MATCH('Program and Results'!$A50,Tables!$1:$1,0)-1),""))</f>
        <v>1510.2494967353384</v>
      </c>
      <c r="N50" s="74">
        <f t="shared" si="23"/>
        <v>21</v>
      </c>
      <c r="O50" s="74">
        <f t="shared" si="25"/>
        <v>0</v>
      </c>
      <c r="P50" s="75">
        <f t="shared" ca="1" si="19"/>
        <v>0.40982606210402506</v>
      </c>
      <c r="Q50" s="76">
        <f t="shared" si="26"/>
        <v>1</v>
      </c>
      <c r="R50" s="77" t="str">
        <f t="shared" si="27"/>
        <v>ok</v>
      </c>
      <c r="S50" s="87" t="str">
        <f t="shared" si="15"/>
        <v>HOME</v>
      </c>
      <c r="T50" s="74">
        <f t="shared" ca="1" si="16"/>
        <v>-2</v>
      </c>
      <c r="U50" s="74" t="str">
        <f ca="1">IF(OR($A50="GW 1",$A50="GW 2",$A50="GW 3",$A50="GW 4",$A50="GW 5",$A50="GW 6"),"N/A",IFERROR(ROUND((OFFSET(Tables!$A$1,MATCH('Program and Results'!$B50,Tables!$A$1:$A$33,0)-1,MATCH('Program and Results'!$A50,Tables!$1:$1,0)-2,1,1)-OFFSET(Tables!$A$1,MATCH('Program and Results'!$B50,Tables!$A$1:$A$33,0)-1,MATCH('Program and Results'!$A50,Tables!$1:$1,0)-7,1,1))-(OFFSET(Tables!$A$1,MATCH('Program and Results'!$E50,Tables!$A$1:$A$33,0)-1,MATCH('Program and Results'!$A50,Tables!$1:$1,0)-2,1,1)-OFFSET(Tables!$A$1,MATCH('Program and Results'!$E50,Tables!$A$1:$A$33,0)-1,MATCH('Program and Results'!$A50,Tables!$1:$1,0)-7,1,1)),0),""))</f>
        <v>N/A</v>
      </c>
      <c r="V50" s="88">
        <f t="shared" ca="1" si="28"/>
        <v>0.18034787579194989</v>
      </c>
      <c r="W50" s="88" t="str">
        <f>IF(OR($A50="GW 1",$A50="GW 2",$A50="GW 3",$A50="GW 4",$A50="GW 5",$A50="GW 6"),"N/A",IF(T50="","",IF(AND(T50&gt;='Prediction Systems settings'!$B$3,'Program and Results'!T50&lt;='Prediction Systems settings'!$C$3),"DRAW",IF(T50&gt;0,"HOME","AWAY"))))</f>
        <v>N/A</v>
      </c>
      <c r="X50" s="89" t="str">
        <f t="shared" si="4"/>
        <v>N/A</v>
      </c>
      <c r="Y50" s="74" t="str">
        <f>IF(OR($A50="GW 1",$A50="GW 2",$A50="GW 3",$A50="GW 4",$A50="GW 5",$A50="GW 6"),"N/A",IF(U50="","",IF(AND(U50&gt;='Prediction Systems settings'!$B$4,'Program and Results'!U50&lt;='Prediction Systems settings'!$C$4),"DRAW",IF(U50&gt;0,"HOME","AWAY"))))</f>
        <v>N/A</v>
      </c>
      <c r="Z50" s="74" t="str">
        <f t="shared" si="5"/>
        <v>N/A</v>
      </c>
      <c r="AA50" s="85" t="str">
        <f ca="1">IF(OR($A50="GW 1",$A50="GW 2",$A50="GW 3",$A50="GW 4",$A50="GW 5",$A50="GW 6"),"N/A",IF(G50="","",SUM(OFFSET(Tables!$A$103,MATCH('Program and Results'!$B50,Tables!$A$103:$A$135,0)-1,MATCH('Program and Results'!$A50,Tables!$1:$1,0)-2,1,-6))))</f>
        <v>N/A</v>
      </c>
      <c r="AB50" s="86" t="str">
        <f ca="1">IF(OR($A50="GW 1",$A50="GW 2",$A50="GW 3",$A50="GW 4",$A50="GW 5",$A50="GW 6"),"N/A",IF(M50="","",SUM(OFFSET(Tables!$A$103,MATCH('Program and Results'!$E50,Tables!$A$103:$A$135,0)-1,MATCH('Program and Results'!$A50,Tables!$1:$1,0)-2,1,-6))))</f>
        <v>N/A</v>
      </c>
      <c r="AC50" s="86" t="str">
        <f t="shared" si="6"/>
        <v>N/A</v>
      </c>
      <c r="AD50" s="86" t="str">
        <f>IF(OR($A50="GW 1",$A50="GW 2",$A50="GW 3",$A50="GW 4",$A50="GW 5",$A50="GW 6"),"N/A",IF(AC50="","",IF(AC50&gt;'Prediction Systems settings'!$B$5,"HOME",IF(AC50&lt;-'Prediction Systems settings'!$B$5,"AWAY","DRAW"))))</f>
        <v>N/A</v>
      </c>
      <c r="AE50" s="86" t="str">
        <f t="shared" si="7"/>
        <v>N/A</v>
      </c>
      <c r="AK50">
        <v>65</v>
      </c>
      <c r="AL50">
        <v>43.333333333333329</v>
      </c>
    </row>
    <row r="51" spans="1:38">
      <c r="A51" t="s">
        <v>5</v>
      </c>
      <c r="B51" t="s">
        <v>211</v>
      </c>
      <c r="C51">
        <v>1</v>
      </c>
      <c r="D51">
        <v>4</v>
      </c>
      <c r="E51" t="s">
        <v>199</v>
      </c>
      <c r="F51" s="73">
        <f t="shared" ca="1" si="18"/>
        <v>1493.4134258442125</v>
      </c>
      <c r="G51" s="73">
        <f ca="1">IF(A51="GW 1",ELO_Initial,IFERROR(INDEX(Tables!$1:$1048576,MATCH('Program and Results'!$B51,Tables!$A:$A,0),MATCH('Program and Results'!$A51,Tables!$1:$1,0)-1),""))</f>
        <v>1504.7337209239556</v>
      </c>
      <c r="H51" s="74">
        <f t="shared" si="22"/>
        <v>21.85</v>
      </c>
      <c r="I51" s="74">
        <f t="shared" si="24"/>
        <v>0</v>
      </c>
      <c r="J51" s="75">
        <f t="shared" ca="1" si="1"/>
        <v>0.51809130799739789</v>
      </c>
      <c r="K51" s="76">
        <f>IF(E51="","",IF(ABS(C51-D51)=0,0,IF(ABS(C51-D51)&gt;10,2.99,INDEX('ELO settings '!$B$25:$B$34,MATCH(ABS(C51-D51),'ELO settings '!$A$25:$A$34,0)))))</f>
        <v>1.85</v>
      </c>
      <c r="L51" s="73">
        <f t="shared" ca="1" si="17"/>
        <v>1535.9773973527601</v>
      </c>
      <c r="M51" s="73">
        <f ca="1">IF(A51="GW 1",ELO_Initial,IFERROR(INDEX(Tables!$1:$1048576,MATCH('Program and Results'!$E51,Tables!$A:$A,0),MATCH('Program and Results'!$A51,Tables!$1:$1,0)-1),""))</f>
        <v>1524.657102273017</v>
      </c>
      <c r="N51" s="74">
        <f t="shared" si="23"/>
        <v>21.85</v>
      </c>
      <c r="O51" s="74">
        <f t="shared" si="25"/>
        <v>1</v>
      </c>
      <c r="P51" s="75">
        <f t="shared" ca="1" si="19"/>
        <v>0.48190869200260211</v>
      </c>
      <c r="Q51" s="76">
        <f t="shared" si="26"/>
        <v>1.85</v>
      </c>
      <c r="R51" s="77" t="str">
        <f t="shared" si="27"/>
        <v>ok</v>
      </c>
      <c r="S51" s="87" t="str">
        <f t="shared" si="15"/>
        <v>AWAY</v>
      </c>
      <c r="T51" s="74">
        <f t="shared" ca="1" si="16"/>
        <v>-20</v>
      </c>
      <c r="U51" s="74" t="str">
        <f ca="1">IF(OR($A51="GW 1",$A51="GW 2",$A51="GW 3",$A51="GW 4",$A51="GW 5",$A51="GW 6"),"N/A",IFERROR(ROUND((OFFSET(Tables!$A$1,MATCH('Program and Results'!$B51,Tables!$A$1:$A$33,0)-1,MATCH('Program and Results'!$A51,Tables!$1:$1,0)-2,1,1)-OFFSET(Tables!$A$1,MATCH('Program and Results'!$B51,Tables!$A$1:$A$33,0)-1,MATCH('Program and Results'!$A51,Tables!$1:$1,0)-7,1,1))-(OFFSET(Tables!$A$1,MATCH('Program and Results'!$E51,Tables!$A$1:$A$33,0)-1,MATCH('Program and Results'!$A51,Tables!$1:$1,0)-2,1,1)-OFFSET(Tables!$A$1,MATCH('Program and Results'!$E51,Tables!$A$1:$A$33,0)-1,MATCH('Program and Results'!$A51,Tables!$1:$1,0)-7,1,1)),0),""))</f>
        <v>N/A</v>
      </c>
      <c r="V51" s="88">
        <f t="shared" ca="1" si="28"/>
        <v>3.6182615994795775E-2</v>
      </c>
      <c r="W51" s="88" t="str">
        <f>IF(OR($A51="GW 1",$A51="GW 2",$A51="GW 3",$A51="GW 4",$A51="GW 5",$A51="GW 6"),"N/A",IF(T51="","",IF(AND(T51&gt;='Prediction Systems settings'!$B$3,'Program and Results'!T51&lt;='Prediction Systems settings'!$C$3),"DRAW",IF(T51&gt;0,"HOME","AWAY"))))</f>
        <v>N/A</v>
      </c>
      <c r="X51" s="89" t="str">
        <f t="shared" si="4"/>
        <v>N/A</v>
      </c>
      <c r="Y51" s="74" t="str">
        <f>IF(OR($A51="GW 1",$A51="GW 2",$A51="GW 3",$A51="GW 4",$A51="GW 5",$A51="GW 6"),"N/A",IF(U51="","",IF(AND(U51&gt;='Prediction Systems settings'!$B$4,'Program and Results'!U51&lt;='Prediction Systems settings'!$C$4),"DRAW",IF(U51&gt;0,"HOME","AWAY"))))</f>
        <v>N/A</v>
      </c>
      <c r="Z51" s="74" t="str">
        <f t="shared" si="5"/>
        <v>N/A</v>
      </c>
      <c r="AA51" s="85" t="str">
        <f ca="1">IF(OR($A51="GW 1",$A51="GW 2",$A51="GW 3",$A51="GW 4",$A51="GW 5",$A51="GW 6"),"N/A",IF(G51="","",SUM(OFFSET(Tables!$A$103,MATCH('Program and Results'!$B51,Tables!$A$103:$A$135,0)-1,MATCH('Program and Results'!$A51,Tables!$1:$1,0)-2,1,-6))))</f>
        <v>N/A</v>
      </c>
      <c r="AB51" s="86" t="str">
        <f ca="1">IF(OR($A51="GW 1",$A51="GW 2",$A51="GW 3",$A51="GW 4",$A51="GW 5",$A51="GW 6"),"N/A",IF(M51="","",SUM(OFFSET(Tables!$A$103,MATCH('Program and Results'!$E51,Tables!$A$103:$A$135,0)-1,MATCH('Program and Results'!$A51,Tables!$1:$1,0)-2,1,-6))))</f>
        <v>N/A</v>
      </c>
      <c r="AC51" s="86" t="str">
        <f t="shared" si="6"/>
        <v>N/A</v>
      </c>
      <c r="AD51" s="86" t="str">
        <f>IF(OR($A51="GW 1",$A51="GW 2",$A51="GW 3",$A51="GW 4",$A51="GW 5",$A51="GW 6"),"N/A",IF(AC51="","",IF(AC51&gt;'Prediction Systems settings'!$B$5,"HOME",IF(AC51&lt;-'Prediction Systems settings'!$B$5,"AWAY","DRAW"))))</f>
        <v>N/A</v>
      </c>
      <c r="AE51" s="86" t="str">
        <f t="shared" si="7"/>
        <v>N/A</v>
      </c>
      <c r="AK51">
        <v>32.5</v>
      </c>
      <c r="AL51">
        <v>65</v>
      </c>
    </row>
    <row r="52" spans="1:38">
      <c r="A52" t="s">
        <v>5</v>
      </c>
      <c r="B52" t="s">
        <v>233</v>
      </c>
      <c r="C52">
        <v>1</v>
      </c>
      <c r="D52">
        <v>1</v>
      </c>
      <c r="E52" t="s">
        <v>198</v>
      </c>
      <c r="F52" s="73">
        <f t="shared" ca="1" si="18"/>
        <v>1481.9286142518665</v>
      </c>
      <c r="G52" s="73">
        <f ca="1">IF(A52="GW 1",ELO_Initial,IFERROR(INDEX(Tables!$1:$1048576,MATCH('Program and Results'!$B52,Tables!$A:$A,0),MATCH('Program and Results'!$A52,Tables!$1:$1,0)-1),""))</f>
        <v>1480.7192553414968</v>
      </c>
      <c r="H52" s="74">
        <f t="shared" si="22"/>
        <v>20</v>
      </c>
      <c r="I52" s="74">
        <f t="shared" si="24"/>
        <v>0.5</v>
      </c>
      <c r="J52" s="75">
        <f t="shared" ca="1" si="1"/>
        <v>0.43953205448151034</v>
      </c>
      <c r="K52" s="76">
        <f>IF(E52="","",IF(ABS(C52-D52)=0,0,IF(ABS(C52-D52)&gt;10,2.99,INDEX('ELO settings '!$B$25:$B$34,MATCH(ABS(C52-D52),'ELO settings '!$A$25:$A$34,0)))))</f>
        <v>0</v>
      </c>
      <c r="L52" s="73">
        <f t="shared" ca="1" si="17"/>
        <v>1543.400653593819</v>
      </c>
      <c r="M52" s="73">
        <f ca="1">IF(A52="GW 1",ELO_Initial,IFERROR(INDEX(Tables!$1:$1048576,MATCH('Program and Results'!$E52,Tables!$A:$A,0),MATCH('Program and Results'!$A52,Tables!$1:$1,0)-1),""))</f>
        <v>1544.6100125041887</v>
      </c>
      <c r="N52" s="74">
        <f t="shared" si="23"/>
        <v>20</v>
      </c>
      <c r="O52" s="74">
        <f t="shared" si="25"/>
        <v>0.5</v>
      </c>
      <c r="P52" s="75">
        <f t="shared" ca="1" si="19"/>
        <v>0.56046794551848966</v>
      </c>
      <c r="Q52" s="76">
        <f t="shared" si="26"/>
        <v>0</v>
      </c>
      <c r="R52" s="77" t="str">
        <f t="shared" si="27"/>
        <v>ok</v>
      </c>
      <c r="S52" s="87" t="str">
        <f t="shared" si="15"/>
        <v>DRAW</v>
      </c>
      <c r="T52" s="74">
        <f t="shared" ca="1" si="16"/>
        <v>-64</v>
      </c>
      <c r="U52" s="74" t="str">
        <f ca="1">IF(OR($A52="GW 1",$A52="GW 2",$A52="GW 3",$A52="GW 4",$A52="GW 5",$A52="GW 6"),"N/A",IFERROR(ROUND((OFFSET(Tables!$A$1,MATCH('Program and Results'!$B52,Tables!$A$1:$A$33,0)-1,MATCH('Program and Results'!$A52,Tables!$1:$1,0)-2,1,1)-OFFSET(Tables!$A$1,MATCH('Program and Results'!$B52,Tables!$A$1:$A$33,0)-1,MATCH('Program and Results'!$A52,Tables!$1:$1,0)-7,1,1))-(OFFSET(Tables!$A$1,MATCH('Program and Results'!$E52,Tables!$A$1:$A$33,0)-1,MATCH('Program and Results'!$A52,Tables!$1:$1,0)-2,1,1)-OFFSET(Tables!$A$1,MATCH('Program and Results'!$E52,Tables!$A$1:$A$33,0)-1,MATCH('Program and Results'!$A52,Tables!$1:$1,0)-7,1,1)),0),""))</f>
        <v>N/A</v>
      </c>
      <c r="V52" s="88">
        <f t="shared" ca="1" si="28"/>
        <v>-0.12093589103697933</v>
      </c>
      <c r="W52" s="88" t="str">
        <f>IF(OR($A52="GW 1",$A52="GW 2",$A52="GW 3",$A52="GW 4",$A52="GW 5",$A52="GW 6"),"N/A",IF(T52="","",IF(AND(T52&gt;='Prediction Systems settings'!$B$3,'Program and Results'!T52&lt;='Prediction Systems settings'!$C$3),"DRAW",IF(T52&gt;0,"HOME","AWAY"))))</f>
        <v>N/A</v>
      </c>
      <c r="X52" s="89" t="str">
        <f t="shared" si="4"/>
        <v>N/A</v>
      </c>
      <c r="Y52" s="74" t="str">
        <f>IF(OR($A52="GW 1",$A52="GW 2",$A52="GW 3",$A52="GW 4",$A52="GW 5",$A52="GW 6"),"N/A",IF(U52="","",IF(AND(U52&gt;='Prediction Systems settings'!$B$4,'Program and Results'!U52&lt;='Prediction Systems settings'!$C$4),"DRAW",IF(U52&gt;0,"HOME","AWAY"))))</f>
        <v>N/A</v>
      </c>
      <c r="Z52" s="74" t="str">
        <f t="shared" si="5"/>
        <v>N/A</v>
      </c>
      <c r="AA52" s="85" t="str">
        <f ca="1">IF(OR($A52="GW 1",$A52="GW 2",$A52="GW 3",$A52="GW 4",$A52="GW 5",$A52="GW 6"),"N/A",IF(G52="","",SUM(OFFSET(Tables!$A$103,MATCH('Program and Results'!$B52,Tables!$A$103:$A$135,0)-1,MATCH('Program and Results'!$A52,Tables!$1:$1,0)-2,1,-6))))</f>
        <v>N/A</v>
      </c>
      <c r="AB52" s="86" t="str">
        <f ca="1">IF(OR($A52="GW 1",$A52="GW 2",$A52="GW 3",$A52="GW 4",$A52="GW 5",$A52="GW 6"),"N/A",IF(M52="","",SUM(OFFSET(Tables!$A$103,MATCH('Program and Results'!$E52,Tables!$A$103:$A$135,0)-1,MATCH('Program and Results'!$A52,Tables!$1:$1,0)-2,1,-6))))</f>
        <v>N/A</v>
      </c>
      <c r="AC52" s="86" t="str">
        <f t="shared" si="6"/>
        <v>N/A</v>
      </c>
      <c r="AD52" s="86" t="str">
        <f>IF(OR($A52="GW 1",$A52="GW 2",$A52="GW 3",$A52="GW 4",$A52="GW 5",$A52="GW 6"),"N/A",IF(AC52="","",IF(AC52&gt;'Prediction Systems settings'!$B$5,"HOME",IF(AC52&lt;-'Prediction Systems settings'!$B$5,"AWAY","DRAW"))))</f>
        <v>N/A</v>
      </c>
      <c r="AE52" s="86" t="str">
        <f t="shared" si="7"/>
        <v>N/A</v>
      </c>
      <c r="AK52">
        <v>21.666666666666664</v>
      </c>
      <c r="AL52">
        <v>65</v>
      </c>
    </row>
    <row r="53" spans="1:38">
      <c r="A53" t="s">
        <v>5</v>
      </c>
      <c r="B53" t="s">
        <v>204</v>
      </c>
      <c r="C53">
        <v>0</v>
      </c>
      <c r="D53">
        <v>4</v>
      </c>
      <c r="E53" t="s">
        <v>196</v>
      </c>
      <c r="F53" s="73">
        <f t="shared" ca="1" si="18"/>
        <v>1493.5899384982733</v>
      </c>
      <c r="G53" s="73">
        <f ca="1">IF(A53="GW 1",ELO_Initial,IFERROR(INDEX(Tables!$1:$1048576,MATCH('Program and Results'!$B53,Tables!$A:$A,0),MATCH('Program and Results'!$A53,Tables!$1:$1,0)-1),""))</f>
        <v>1504.7270212937131</v>
      </c>
      <c r="H53" s="74">
        <f t="shared" si="22"/>
        <v>22.11</v>
      </c>
      <c r="I53" s="74">
        <f t="shared" si="24"/>
        <v>0</v>
      </c>
      <c r="J53" s="75">
        <f t="shared" ca="1" si="1"/>
        <v>0.50371247378741102</v>
      </c>
      <c r="K53" s="76">
        <f>IF(E53="","",IF(ABS(C53-D53)=0,0,IF(ABS(C53-D53)&gt;10,2.99,INDEX('ELO settings '!$B$25:$B$34,MATCH(ABS(C53-D53),'ELO settings '!$A$25:$A$34,0)))))</f>
        <v>2.11</v>
      </c>
      <c r="L53" s="73">
        <f t="shared" ca="1" si="17"/>
        <v>1545.7843656734619</v>
      </c>
      <c r="M53" s="73">
        <f ca="1">IF(A53="GW 1",ELO_Initial,IFERROR(INDEX(Tables!$1:$1048576,MATCH('Program and Results'!$E53,Tables!$A:$A,0),MATCH('Program and Results'!$A53,Tables!$1:$1,0)-1),""))</f>
        <v>1534.6472828780222</v>
      </c>
      <c r="N53" s="74">
        <f t="shared" si="23"/>
        <v>22.11</v>
      </c>
      <c r="O53" s="74">
        <f t="shared" si="25"/>
        <v>1</v>
      </c>
      <c r="P53" s="75">
        <f t="shared" ca="1" si="19"/>
        <v>0.49628752621258898</v>
      </c>
      <c r="Q53" s="76">
        <f t="shared" si="26"/>
        <v>2.11</v>
      </c>
      <c r="R53" s="77" t="str">
        <f t="shared" si="27"/>
        <v>ok</v>
      </c>
      <c r="S53" s="87" t="str">
        <f t="shared" si="15"/>
        <v>AWAY</v>
      </c>
      <c r="T53" s="74">
        <f t="shared" ca="1" si="16"/>
        <v>-30</v>
      </c>
      <c r="U53" s="74" t="str">
        <f ca="1">IF(OR($A53="GW 1",$A53="GW 2",$A53="GW 3",$A53="GW 4",$A53="GW 5",$A53="GW 6"),"N/A",IFERROR(ROUND((OFFSET(Tables!$A$1,MATCH('Program and Results'!$B53,Tables!$A$1:$A$33,0)-1,MATCH('Program and Results'!$A53,Tables!$1:$1,0)-2,1,1)-OFFSET(Tables!$A$1,MATCH('Program and Results'!$B53,Tables!$A$1:$A$33,0)-1,MATCH('Program and Results'!$A53,Tables!$1:$1,0)-7,1,1))-(OFFSET(Tables!$A$1,MATCH('Program and Results'!$E53,Tables!$A$1:$A$33,0)-1,MATCH('Program and Results'!$A53,Tables!$1:$1,0)-2,1,1)-OFFSET(Tables!$A$1,MATCH('Program and Results'!$E53,Tables!$A$1:$A$33,0)-1,MATCH('Program and Results'!$A53,Tables!$1:$1,0)-7,1,1)),0),""))</f>
        <v>N/A</v>
      </c>
      <c r="V53" s="88">
        <f t="shared" ca="1" si="28"/>
        <v>7.4249475748220384E-3</v>
      </c>
      <c r="W53" s="88" t="str">
        <f>IF(OR($A53="GW 1",$A53="GW 2",$A53="GW 3",$A53="GW 4",$A53="GW 5",$A53="GW 6"),"N/A",IF(T53="","",IF(AND(T53&gt;='Prediction Systems settings'!$B$3,'Program and Results'!T53&lt;='Prediction Systems settings'!$C$3),"DRAW",IF(T53&gt;0,"HOME","AWAY"))))</f>
        <v>N/A</v>
      </c>
      <c r="X53" s="89" t="str">
        <f t="shared" si="4"/>
        <v>N/A</v>
      </c>
      <c r="Y53" s="74" t="str">
        <f>IF(OR($A53="GW 1",$A53="GW 2",$A53="GW 3",$A53="GW 4",$A53="GW 5",$A53="GW 6"),"N/A",IF(U53="","",IF(AND(U53&gt;='Prediction Systems settings'!$B$4,'Program and Results'!U53&lt;='Prediction Systems settings'!$C$4),"DRAW",IF(U53&gt;0,"HOME","AWAY"))))</f>
        <v>N/A</v>
      </c>
      <c r="Z53" s="74" t="str">
        <f t="shared" si="5"/>
        <v>N/A</v>
      </c>
      <c r="AA53" s="85" t="str">
        <f ca="1">IF(OR($A53="GW 1",$A53="GW 2",$A53="GW 3",$A53="GW 4",$A53="GW 5",$A53="GW 6"),"N/A",IF(G53="","",SUM(OFFSET(Tables!$A$103,MATCH('Program and Results'!$B53,Tables!$A$103:$A$135,0)-1,MATCH('Program and Results'!$A53,Tables!$1:$1,0)-2,1,-6))))</f>
        <v>N/A</v>
      </c>
      <c r="AB53" s="86" t="str">
        <f ca="1">IF(OR($A53="GW 1",$A53="GW 2",$A53="GW 3",$A53="GW 4",$A53="GW 5",$A53="GW 6"),"N/A",IF(M53="","",SUM(OFFSET(Tables!$A$103,MATCH('Program and Results'!$E53,Tables!$A$103:$A$135,0)-1,MATCH('Program and Results'!$A53,Tables!$1:$1,0)-2,1,-6))))</f>
        <v>N/A</v>
      </c>
      <c r="AC53" s="86" t="str">
        <f t="shared" si="6"/>
        <v>N/A</v>
      </c>
      <c r="AD53" s="86" t="str">
        <f>IF(OR($A53="GW 1",$A53="GW 2",$A53="GW 3",$A53="GW 4",$A53="GW 5",$A53="GW 6"),"N/A",IF(AC53="","",IF(AC53&gt;'Prediction Systems settings'!$B$5,"HOME",IF(AC53&lt;-'Prediction Systems settings'!$B$5,"AWAY","DRAW"))))</f>
        <v>N/A</v>
      </c>
      <c r="AE53" s="86" t="str">
        <f t="shared" si="7"/>
        <v>N/A</v>
      </c>
      <c r="AK53">
        <v>32.5</v>
      </c>
      <c r="AL53">
        <v>65</v>
      </c>
    </row>
    <row r="54" spans="1:38">
      <c r="A54" t="s">
        <v>5</v>
      </c>
      <c r="B54" t="s">
        <v>197</v>
      </c>
      <c r="C54">
        <v>2</v>
      </c>
      <c r="D54">
        <v>1</v>
      </c>
      <c r="E54" t="s">
        <v>207</v>
      </c>
      <c r="F54" s="73">
        <f t="shared" ca="1" si="18"/>
        <v>1502.4010038279041</v>
      </c>
      <c r="G54" s="73">
        <f ca="1">IF(A54="GW 1",ELO_Initial,IFERROR(INDEX(Tables!$1:$1048576,MATCH('Program and Results'!$B54,Tables!$A:$A,0),MATCH('Program and Results'!$A54,Tables!$1:$1,0)-1),""))</f>
        <v>1493.4571130691968</v>
      </c>
      <c r="H54" s="74">
        <f t="shared" si="22"/>
        <v>21</v>
      </c>
      <c r="I54" s="74">
        <f t="shared" si="24"/>
        <v>1</v>
      </c>
      <c r="J54" s="75">
        <f t="shared" ca="1" si="1"/>
        <v>0.57410044006155558</v>
      </c>
      <c r="K54" s="76">
        <f>IF(E54="","",IF(ABS(C54-D54)=0,0,IF(ABS(C54-D54)&gt;10,2.99,INDEX('ELO settings '!$B$25:$B$34,MATCH(ABS(C54-D54),'ELO settings '!$A$25:$A$34,0)))))</f>
        <v>1</v>
      </c>
      <c r="L54" s="73">
        <f t="shared" ca="1" si="17"/>
        <v>1497.6409469399391</v>
      </c>
      <c r="M54" s="73">
        <f ca="1">IF(A54="GW 1",ELO_Initial,IFERROR(INDEX(Tables!$1:$1048576,MATCH('Program and Results'!$E54,Tables!$A:$A,0),MATCH('Program and Results'!$A54,Tables!$1:$1,0)-1),""))</f>
        <v>1506.5848376986464</v>
      </c>
      <c r="N54" s="74">
        <f t="shared" si="23"/>
        <v>21</v>
      </c>
      <c r="O54" s="74">
        <f t="shared" si="25"/>
        <v>0</v>
      </c>
      <c r="P54" s="75">
        <f t="shared" ca="1" si="19"/>
        <v>0.42589955993844442</v>
      </c>
      <c r="Q54" s="76">
        <f t="shared" si="26"/>
        <v>1</v>
      </c>
      <c r="R54" s="77" t="str">
        <f t="shared" si="27"/>
        <v>ok</v>
      </c>
      <c r="S54" s="87" t="str">
        <f t="shared" si="15"/>
        <v>HOME</v>
      </c>
      <c r="T54" s="74">
        <f t="shared" ca="1" si="16"/>
        <v>-13</v>
      </c>
      <c r="U54" s="74" t="str">
        <f ca="1">IF(OR($A54="GW 1",$A54="GW 2",$A54="GW 3",$A54="GW 4",$A54="GW 5",$A54="GW 6"),"N/A",IFERROR(ROUND((OFFSET(Tables!$A$1,MATCH('Program and Results'!$B54,Tables!$A$1:$A$33,0)-1,MATCH('Program and Results'!$A54,Tables!$1:$1,0)-2,1,1)-OFFSET(Tables!$A$1,MATCH('Program and Results'!$B54,Tables!$A$1:$A$33,0)-1,MATCH('Program and Results'!$A54,Tables!$1:$1,0)-7,1,1))-(OFFSET(Tables!$A$1,MATCH('Program and Results'!$E54,Tables!$A$1:$A$33,0)-1,MATCH('Program and Results'!$A54,Tables!$1:$1,0)-2,1,1)-OFFSET(Tables!$A$1,MATCH('Program and Results'!$E54,Tables!$A$1:$A$33,0)-1,MATCH('Program and Results'!$A54,Tables!$1:$1,0)-7,1,1)),0),""))</f>
        <v>N/A</v>
      </c>
      <c r="V54" s="88">
        <f t="shared" ca="1" si="28"/>
        <v>0.14820088012311117</v>
      </c>
      <c r="W54" s="88" t="str">
        <f>IF(OR($A54="GW 1",$A54="GW 2",$A54="GW 3",$A54="GW 4",$A54="GW 5",$A54="GW 6"),"N/A",IF(T54="","",IF(AND(T54&gt;='Prediction Systems settings'!$B$3,'Program and Results'!T54&lt;='Prediction Systems settings'!$C$3),"DRAW",IF(T54&gt;0,"HOME","AWAY"))))</f>
        <v>N/A</v>
      </c>
      <c r="X54" s="89" t="str">
        <f t="shared" si="4"/>
        <v>N/A</v>
      </c>
      <c r="Y54" s="74" t="str">
        <f>IF(OR($A54="GW 1",$A54="GW 2",$A54="GW 3",$A54="GW 4",$A54="GW 5",$A54="GW 6"),"N/A",IF(U54="","",IF(AND(U54&gt;='Prediction Systems settings'!$B$4,'Program and Results'!U54&lt;='Prediction Systems settings'!$C$4),"DRAW",IF(U54&gt;0,"HOME","AWAY"))))</f>
        <v>N/A</v>
      </c>
      <c r="Z54" s="74" t="str">
        <f t="shared" si="5"/>
        <v>N/A</v>
      </c>
      <c r="AA54" s="85" t="str">
        <f ca="1">IF(OR($A54="GW 1",$A54="GW 2",$A54="GW 3",$A54="GW 4",$A54="GW 5",$A54="GW 6"),"N/A",IF(G54="","",SUM(OFFSET(Tables!$A$103,MATCH('Program and Results'!$B54,Tables!$A$103:$A$135,0)-1,MATCH('Program and Results'!$A54,Tables!$1:$1,0)-2,1,-6))))</f>
        <v>N/A</v>
      </c>
      <c r="AB54" s="86" t="str">
        <f ca="1">IF(OR($A54="GW 1",$A54="GW 2",$A54="GW 3",$A54="GW 4",$A54="GW 5",$A54="GW 6"),"N/A",IF(M54="","",SUM(OFFSET(Tables!$A$103,MATCH('Program and Results'!$E54,Tables!$A$103:$A$135,0)-1,MATCH('Program and Results'!$A54,Tables!$1:$1,0)-2,1,-6))))</f>
        <v>N/A</v>
      </c>
      <c r="AC54" s="86" t="str">
        <f t="shared" si="6"/>
        <v>N/A</v>
      </c>
      <c r="AD54" s="86" t="str">
        <f>IF(OR($A54="GW 1",$A54="GW 2",$A54="GW 3",$A54="GW 4",$A54="GW 5",$A54="GW 6"),"N/A",IF(AC54="","",IF(AC54&gt;'Prediction Systems settings'!$B$5,"HOME",IF(AC54&lt;-'Prediction Systems settings'!$B$5,"AWAY","DRAW"))))</f>
        <v>N/A</v>
      </c>
      <c r="AE54" s="86" t="str">
        <f t="shared" si="7"/>
        <v>N/A</v>
      </c>
      <c r="AK54">
        <v>65</v>
      </c>
      <c r="AL54">
        <v>43.333333333333329</v>
      </c>
    </row>
    <row r="55" spans="1:38">
      <c r="A55" t="s">
        <v>5</v>
      </c>
      <c r="B55" t="s">
        <v>201</v>
      </c>
      <c r="C55">
        <v>1</v>
      </c>
      <c r="D55">
        <v>1</v>
      </c>
      <c r="E55" t="s">
        <v>205</v>
      </c>
      <c r="F55" s="73">
        <f t="shared" ca="1" si="18"/>
        <v>1475.0984127258014</v>
      </c>
      <c r="G55" s="73">
        <f ca="1">IF(A55="GW 1",ELO_Initial,IFERROR(INDEX(Tables!$1:$1048576,MATCH('Program and Results'!$B55,Tables!$A:$A,0),MATCH('Program and Results'!$A55,Tables!$1:$1,0)-1),""))</f>
        <v>1475.1300784028267</v>
      </c>
      <c r="H55" s="74">
        <f t="shared" si="22"/>
        <v>20</v>
      </c>
      <c r="I55" s="74">
        <f t="shared" si="24"/>
        <v>0.5</v>
      </c>
      <c r="J55" s="75">
        <f t="shared" ca="1" si="1"/>
        <v>0.50158328385127204</v>
      </c>
      <c r="K55" s="76">
        <f>IF(E55="","",IF(ABS(C55-D55)=0,0,IF(ABS(C55-D55)&gt;10,2.99,INDEX('ELO settings '!$B$25:$B$34,MATCH(ABS(C55-D55),'ELO settings '!$A$25:$A$34,0)))))</f>
        <v>0</v>
      </c>
      <c r="L55" s="73">
        <f t="shared" ca="1" si="17"/>
        <v>1495.7282287654482</v>
      </c>
      <c r="M55" s="73">
        <f ca="1">IF(A55="GW 1",ELO_Initial,IFERROR(INDEX(Tables!$1:$1048576,MATCH('Program and Results'!$E55,Tables!$A:$A,0),MATCH('Program and Results'!$A55,Tables!$1:$1,0)-1),""))</f>
        <v>1495.6965630884229</v>
      </c>
      <c r="N55" s="74">
        <f t="shared" si="23"/>
        <v>20</v>
      </c>
      <c r="O55" s="74">
        <f t="shared" si="25"/>
        <v>0.5</v>
      </c>
      <c r="P55" s="75">
        <f t="shared" ca="1" si="19"/>
        <v>0.49841671614872796</v>
      </c>
      <c r="Q55" s="76">
        <f t="shared" si="26"/>
        <v>0</v>
      </c>
      <c r="R55" s="77" t="str">
        <f t="shared" si="27"/>
        <v>ok</v>
      </c>
      <c r="S55" s="87" t="str">
        <f t="shared" si="15"/>
        <v>DRAW</v>
      </c>
      <c r="T55" s="74">
        <f t="shared" ca="1" si="16"/>
        <v>-21</v>
      </c>
      <c r="U55" s="74" t="str">
        <f ca="1">IF(OR($A55="GW 1",$A55="GW 2",$A55="GW 3",$A55="GW 4",$A55="GW 5",$A55="GW 6"),"N/A",IFERROR(ROUND((OFFSET(Tables!$A$1,MATCH('Program and Results'!$B55,Tables!$A$1:$A$33,0)-1,MATCH('Program and Results'!$A55,Tables!$1:$1,0)-2,1,1)-OFFSET(Tables!$A$1,MATCH('Program and Results'!$B55,Tables!$A$1:$A$33,0)-1,MATCH('Program and Results'!$A55,Tables!$1:$1,0)-7,1,1))-(OFFSET(Tables!$A$1,MATCH('Program and Results'!$E55,Tables!$A$1:$A$33,0)-1,MATCH('Program and Results'!$A55,Tables!$1:$1,0)-2,1,1)-OFFSET(Tables!$A$1,MATCH('Program and Results'!$E55,Tables!$A$1:$A$33,0)-1,MATCH('Program and Results'!$A55,Tables!$1:$1,0)-7,1,1)),0),""))</f>
        <v>N/A</v>
      </c>
      <c r="V55" s="88">
        <f t="shared" ca="1" si="28"/>
        <v>3.1665677025440875E-3</v>
      </c>
      <c r="W55" s="88" t="str">
        <f>IF(OR($A55="GW 1",$A55="GW 2",$A55="GW 3",$A55="GW 4",$A55="GW 5",$A55="GW 6"),"N/A",IF(T55="","",IF(AND(T55&gt;='Prediction Systems settings'!$B$3,'Program and Results'!T55&lt;='Prediction Systems settings'!$C$3),"DRAW",IF(T55&gt;0,"HOME","AWAY"))))</f>
        <v>N/A</v>
      </c>
      <c r="X55" s="89" t="str">
        <f t="shared" si="4"/>
        <v>N/A</v>
      </c>
      <c r="Y55" s="74" t="str">
        <f>IF(OR($A55="GW 1",$A55="GW 2",$A55="GW 3",$A55="GW 4",$A55="GW 5",$A55="GW 6"),"N/A",IF(U55="","",IF(AND(U55&gt;='Prediction Systems settings'!$B$4,'Program and Results'!U55&lt;='Prediction Systems settings'!$C$4),"DRAW",IF(U55&gt;0,"HOME","AWAY"))))</f>
        <v>N/A</v>
      </c>
      <c r="Z55" s="74" t="str">
        <f t="shared" si="5"/>
        <v>N/A</v>
      </c>
      <c r="AA55" s="85" t="str">
        <f ca="1">IF(OR($A55="GW 1",$A55="GW 2",$A55="GW 3",$A55="GW 4",$A55="GW 5",$A55="GW 6"),"N/A",IF(G55="","",SUM(OFFSET(Tables!$A$103,MATCH('Program and Results'!$B55,Tables!$A$103:$A$135,0)-1,MATCH('Program and Results'!$A55,Tables!$1:$1,0)-2,1,-6))))</f>
        <v>N/A</v>
      </c>
      <c r="AB55" s="86" t="str">
        <f ca="1">IF(OR($A55="GW 1",$A55="GW 2",$A55="GW 3",$A55="GW 4",$A55="GW 5",$A55="GW 6"),"N/A",IF(M55="","",SUM(OFFSET(Tables!$A$103,MATCH('Program and Results'!$E55,Tables!$A$103:$A$135,0)-1,MATCH('Program and Results'!$A55,Tables!$1:$1,0)-2,1,-6))))</f>
        <v>N/A</v>
      </c>
      <c r="AC55" s="86" t="str">
        <f t="shared" si="6"/>
        <v>N/A</v>
      </c>
      <c r="AD55" s="86" t="str">
        <f>IF(OR($A55="GW 1",$A55="GW 2",$A55="GW 3",$A55="GW 4",$A55="GW 5",$A55="GW 6"),"N/A",IF(AC55="","",IF(AC55&gt;'Prediction Systems settings'!$B$5,"HOME",IF(AC55&lt;-'Prediction Systems settings'!$B$5,"AWAY","DRAW"))))</f>
        <v>N/A</v>
      </c>
      <c r="AE55" s="86" t="str">
        <f t="shared" si="7"/>
        <v>N/A</v>
      </c>
      <c r="AK55">
        <v>21.666666666666664</v>
      </c>
      <c r="AL55">
        <v>43.333333333333329</v>
      </c>
    </row>
    <row r="56" spans="1:38">
      <c r="A56" t="s">
        <v>5</v>
      </c>
      <c r="B56" t="s">
        <v>210</v>
      </c>
      <c r="C56">
        <v>1</v>
      </c>
      <c r="D56">
        <v>1</v>
      </c>
      <c r="E56" t="s">
        <v>200</v>
      </c>
      <c r="F56" s="73">
        <f t="shared" ca="1" si="18"/>
        <v>1494.6984353788359</v>
      </c>
      <c r="G56" s="73">
        <f ca="1">IF(A56="GW 1",ELO_Initial,IFERROR(INDEX(Tables!$1:$1048576,MATCH('Program and Results'!$B56,Tables!$A:$A,0),MATCH('Program and Results'!$A56,Tables!$1:$1,0)-1),""))</f>
        <v>1495.65546482019</v>
      </c>
      <c r="H56" s="74">
        <f t="shared" si="22"/>
        <v>20</v>
      </c>
      <c r="I56" s="74">
        <f t="shared" si="24"/>
        <v>0.5</v>
      </c>
      <c r="J56" s="75">
        <f t="shared" ca="1" si="1"/>
        <v>0.54785147206770746</v>
      </c>
      <c r="K56" s="76">
        <f>IF(E56="","",IF(ABS(C56-D56)=0,0,IF(ABS(C56-D56)&gt;10,2.99,INDEX('ELO settings '!$B$25:$B$34,MATCH(ABS(C56-D56),'ELO settings '!$A$25:$A$34,0)))))</f>
        <v>0</v>
      </c>
      <c r="L56" s="73">
        <f t="shared" ca="1" si="17"/>
        <v>1495.7598095859189</v>
      </c>
      <c r="M56" s="73">
        <f ca="1">IF(A56="GW 1",ELO_Initial,IFERROR(INDEX(Tables!$1:$1048576,MATCH('Program and Results'!$E56,Tables!$A:$A,0),MATCH('Program and Results'!$A56,Tables!$1:$1,0)-1),""))</f>
        <v>1494.8027801445648</v>
      </c>
      <c r="N56" s="74">
        <f t="shared" si="23"/>
        <v>20</v>
      </c>
      <c r="O56" s="74">
        <f t="shared" si="25"/>
        <v>0.5</v>
      </c>
      <c r="P56" s="75">
        <f t="shared" ca="1" si="19"/>
        <v>0.45214852793229254</v>
      </c>
      <c r="Q56" s="76">
        <f t="shared" si="26"/>
        <v>0</v>
      </c>
      <c r="R56" s="77" t="str">
        <f t="shared" si="27"/>
        <v>ok</v>
      </c>
      <c r="S56" s="87" t="str">
        <f t="shared" si="15"/>
        <v>DRAW</v>
      </c>
      <c r="T56" s="74">
        <f t="shared" ca="1" si="16"/>
        <v>1</v>
      </c>
      <c r="U56" s="74" t="str">
        <f ca="1">IF(OR($A56="GW 1",$A56="GW 2",$A56="GW 3",$A56="GW 4",$A56="GW 5",$A56="GW 6"),"N/A",IFERROR(ROUND((OFFSET(Tables!$A$1,MATCH('Program and Results'!$B56,Tables!$A$1:$A$33,0)-1,MATCH('Program and Results'!$A56,Tables!$1:$1,0)-2,1,1)-OFFSET(Tables!$A$1,MATCH('Program and Results'!$B56,Tables!$A$1:$A$33,0)-1,MATCH('Program and Results'!$A56,Tables!$1:$1,0)-7,1,1))-(OFFSET(Tables!$A$1,MATCH('Program and Results'!$E56,Tables!$A$1:$A$33,0)-1,MATCH('Program and Results'!$A56,Tables!$1:$1,0)-2,1,1)-OFFSET(Tables!$A$1,MATCH('Program and Results'!$E56,Tables!$A$1:$A$33,0)-1,MATCH('Program and Results'!$A56,Tables!$1:$1,0)-7,1,1)),0),""))</f>
        <v>N/A</v>
      </c>
      <c r="V56" s="88">
        <f t="shared" ca="1" si="28"/>
        <v>9.5702944135414914E-2</v>
      </c>
      <c r="W56" s="88" t="str">
        <f>IF(OR($A56="GW 1",$A56="GW 2",$A56="GW 3",$A56="GW 4",$A56="GW 5",$A56="GW 6"),"N/A",IF(T56="","",IF(AND(T56&gt;='Prediction Systems settings'!$B$3,'Program and Results'!T56&lt;='Prediction Systems settings'!$C$3),"DRAW",IF(T56&gt;0,"HOME","AWAY"))))</f>
        <v>N/A</v>
      </c>
      <c r="X56" s="89" t="str">
        <f t="shared" si="4"/>
        <v>N/A</v>
      </c>
      <c r="Y56" s="74" t="str">
        <f>IF(OR($A56="GW 1",$A56="GW 2",$A56="GW 3",$A56="GW 4",$A56="GW 5",$A56="GW 6"),"N/A",IF(U56="","",IF(AND(U56&gt;='Prediction Systems settings'!$B$4,'Program and Results'!U56&lt;='Prediction Systems settings'!$C$4),"DRAW",IF(U56&gt;0,"HOME","AWAY"))))</f>
        <v>N/A</v>
      </c>
      <c r="Z56" s="74" t="str">
        <f t="shared" si="5"/>
        <v>N/A</v>
      </c>
      <c r="AA56" s="85" t="str">
        <f ca="1">IF(OR($A56="GW 1",$A56="GW 2",$A56="GW 3",$A56="GW 4",$A56="GW 5",$A56="GW 6"),"N/A",IF(G56="","",SUM(OFFSET(Tables!$A$103,MATCH('Program and Results'!$B56,Tables!$A$103:$A$135,0)-1,MATCH('Program and Results'!$A56,Tables!$1:$1,0)-2,1,-6))))</f>
        <v>N/A</v>
      </c>
      <c r="AB56" s="86" t="str">
        <f ca="1">IF(OR($A56="GW 1",$A56="GW 2",$A56="GW 3",$A56="GW 4",$A56="GW 5",$A56="GW 6"),"N/A",IF(M56="","",SUM(OFFSET(Tables!$A$103,MATCH('Program and Results'!$E56,Tables!$A$103:$A$135,0)-1,MATCH('Program and Results'!$A56,Tables!$1:$1,0)-2,1,-6))))</f>
        <v>N/A</v>
      </c>
      <c r="AC56" s="86" t="str">
        <f t="shared" si="6"/>
        <v>N/A</v>
      </c>
      <c r="AD56" s="86" t="str">
        <f>IF(OR($A56="GW 1",$A56="GW 2",$A56="GW 3",$A56="GW 4",$A56="GW 5",$A56="GW 6"),"N/A",IF(AC56="","",IF(AC56&gt;'Prediction Systems settings'!$B$5,"HOME",IF(AC56&lt;-'Prediction Systems settings'!$B$5,"AWAY","DRAW"))))</f>
        <v>N/A</v>
      </c>
      <c r="AE56" s="86" t="str">
        <f t="shared" si="7"/>
        <v>N/A</v>
      </c>
      <c r="AK56">
        <v>32.5</v>
      </c>
      <c r="AL56">
        <v>0</v>
      </c>
    </row>
    <row r="57" spans="1:38">
      <c r="A57" t="s">
        <v>6</v>
      </c>
      <c r="B57" t="s">
        <v>208</v>
      </c>
      <c r="C57">
        <v>2</v>
      </c>
      <c r="D57">
        <v>2</v>
      </c>
      <c r="E57" t="s">
        <v>209</v>
      </c>
      <c r="F57" s="73">
        <f t="shared" ca="1" si="18"/>
        <v>1500.4473938153058</v>
      </c>
      <c r="G57" s="73">
        <f ca="1">IF(A57="GW 1",ELO_Initial,IFERROR(INDEX(Tables!$1:$1048576,MATCH('Program and Results'!$B57,Tables!$A:$A,0),MATCH('Program and Results'!$A57,Tables!$1:$1,0)-1),""))</f>
        <v>1501.6431494311539</v>
      </c>
      <c r="H57" s="74">
        <f t="shared" si="22"/>
        <v>20</v>
      </c>
      <c r="I57" s="74">
        <f t="shared" si="24"/>
        <v>0.5</v>
      </c>
      <c r="J57" s="75">
        <f t="shared" ca="1" si="1"/>
        <v>0.55978778079240954</v>
      </c>
      <c r="K57" s="76">
        <f>IF(E57="","",IF(ABS(C57-D57)=0,0,IF(ABS(C57-D57)&gt;10,2.99,INDEX('ELO settings '!$B$25:$B$34,MATCH(ABS(C57-D57),'ELO settings '!$A$25:$A$34,0)))))</f>
        <v>0</v>
      </c>
      <c r="L57" s="73">
        <f t="shared" ca="1" si="17"/>
        <v>1501.7193766473285</v>
      </c>
      <c r="M57" s="73">
        <f ca="1">IF(A57="GW 1",ELO_Initial,IFERROR(INDEX(Tables!$1:$1048576,MATCH('Program and Results'!$E57,Tables!$A:$A,0),MATCH('Program and Results'!$A57,Tables!$1:$1,0)-1),""))</f>
        <v>1500.5236210314804</v>
      </c>
      <c r="N57" s="74">
        <f t="shared" si="23"/>
        <v>20</v>
      </c>
      <c r="O57" s="74">
        <f t="shared" si="25"/>
        <v>0.5</v>
      </c>
      <c r="P57" s="75">
        <f t="shared" ca="1" si="19"/>
        <v>0.44021221920759046</v>
      </c>
      <c r="Q57" s="76">
        <f t="shared" si="26"/>
        <v>0</v>
      </c>
      <c r="R57" s="77" t="str">
        <f t="shared" si="27"/>
        <v>ok</v>
      </c>
      <c r="S57" s="87" t="str">
        <f t="shared" si="15"/>
        <v>DRAW</v>
      </c>
      <c r="T57" s="74">
        <f t="shared" ca="1" si="16"/>
        <v>1</v>
      </c>
      <c r="U57" s="74">
        <f ca="1">IF(OR($A57="GW 1",$A57="GW 2",$A57="GW 3",$A57="GW 4",$A57="GW 5",$A57="GW 6"),"N/A",IFERROR(ROUND((OFFSET(Tables!$A$1,MATCH('Program and Results'!$B57,Tables!$A$1:$A$33,0)-1,MATCH('Program and Results'!$A57,Tables!$1:$1,0)-2,1,1)-OFFSET(Tables!$A$1,MATCH('Program and Results'!$B57,Tables!$A$1:$A$33,0)-1,MATCH('Program and Results'!$A57,Tables!$1:$1,0)-7,1,1))-(OFFSET(Tables!$A$1,MATCH('Program and Results'!$E57,Tables!$A$1:$A$33,0)-1,MATCH('Program and Results'!$A57,Tables!$1:$1,0)-2,1,1)-OFFSET(Tables!$A$1,MATCH('Program and Results'!$E57,Tables!$A$1:$A$33,0)-1,MATCH('Program and Results'!$A57,Tables!$1:$1,0)-7,1,1)),0),""))</f>
        <v>3</v>
      </c>
      <c r="V57" s="88">
        <f t="shared" ca="1" si="28"/>
        <v>0.11957556158481908</v>
      </c>
      <c r="W57" s="88" t="str">
        <f ca="1">IF(OR($A57="GW 1",$A57="GW 2",$A57="GW 3",$A57="GW 4",$A57="GW 5",$A57="GW 6"),"N/A",IF(T57="","",IF(AND(T57&gt;='Prediction Systems settings'!$B$3,'Program and Results'!T57&lt;='Prediction Systems settings'!$C$3),"DRAW",IF(T57&gt;0,"HOME","AWAY"))))</f>
        <v>HOME</v>
      </c>
      <c r="X57" s="89" t="str">
        <f t="shared" ca="1" si="4"/>
        <v>Failed</v>
      </c>
      <c r="Y57" s="74" t="str">
        <f ca="1">IF(OR($A57="GW 1",$A57="GW 2",$A57="GW 3",$A57="GW 4",$A57="GW 5",$A57="GW 6"),"N/A",IF(U57="","",IF(AND(U57&gt;='Prediction Systems settings'!$B$4,'Program and Results'!U57&lt;='Prediction Systems settings'!$C$4),"DRAW",IF(U57&gt;0,"HOME","AWAY"))))</f>
        <v>HOME</v>
      </c>
      <c r="Z57" s="74" t="str">
        <f t="shared" ca="1" si="5"/>
        <v>Failed</v>
      </c>
      <c r="AA57" s="85">
        <f ca="1">IF(OR($A57="GW 1",$A57="GW 2",$A57="GW 3",$A57="GW 4",$A57="GW 5",$A57="GW 6"),"N/A",IF(G57="","",SUM(OFFSET(Tables!$A$103,MATCH('Program and Results'!$B57,Tables!$A$103:$A$135,0)-1,MATCH('Program and Results'!$A57,Tables!$1:$1,0)-2,1,-6))))</f>
        <v>-3</v>
      </c>
      <c r="AB57" s="86">
        <f ca="1">IF(OR($A57="GW 1",$A57="GW 2",$A57="GW 3",$A57="GW 4",$A57="GW 5",$A57="GW 6"),"N/A",IF(M57="","",SUM(OFFSET(Tables!$A$103,MATCH('Program and Results'!$E57,Tables!$A$103:$A$135,0)-1,MATCH('Program and Results'!$A57,Tables!$1:$1,0)-2,1,-6))))</f>
        <v>4</v>
      </c>
      <c r="AC57" s="86">
        <f t="shared" ca="1" si="6"/>
        <v>-7</v>
      </c>
      <c r="AD57" s="86" t="str">
        <f ca="1">IF(OR($A57="GW 1",$A57="GW 2",$A57="GW 3",$A57="GW 4",$A57="GW 5",$A57="GW 6"),"N/A",IF(AC57="","",IF(AC57&gt;'Prediction Systems settings'!$B$5,"HOME",IF(AC57&lt;-'Prediction Systems settings'!$B$5,"AWAY","DRAW"))))</f>
        <v>AWAY</v>
      </c>
      <c r="AE57" s="86" t="str">
        <f t="shared" ca="1" si="7"/>
        <v>Failed</v>
      </c>
      <c r="AK57">
        <v>40.625</v>
      </c>
      <c r="AL57">
        <v>65</v>
      </c>
    </row>
    <row r="58" spans="1:38">
      <c r="A58" t="s">
        <v>6</v>
      </c>
      <c r="B58" t="s">
        <v>196</v>
      </c>
      <c r="C58">
        <v>1</v>
      </c>
      <c r="D58">
        <v>0</v>
      </c>
      <c r="E58" t="s">
        <v>197</v>
      </c>
      <c r="F58" s="73">
        <f t="shared" ca="1" si="18"/>
        <v>1553.1111373881461</v>
      </c>
      <c r="G58" s="73">
        <f ca="1">IF(A58="GW 1",ELO_Initial,IFERROR(INDEX(Tables!$1:$1048576,MATCH('Program and Results'!$B58,Tables!$A:$A,0),MATCH('Program and Results'!$A58,Tables!$1:$1,0)-1),""))</f>
        <v>1545.7843656734619</v>
      </c>
      <c r="H58" s="74">
        <f t="shared" si="22"/>
        <v>21</v>
      </c>
      <c r="I58" s="74">
        <f t="shared" si="24"/>
        <v>1</v>
      </c>
      <c r="J58" s="75">
        <f t="shared" ca="1" si="1"/>
        <v>0.65110610882456588</v>
      </c>
      <c r="K58" s="76">
        <f>IF(E58="","",IF(ABS(C58-D58)=0,0,IF(ABS(C58-D58)&gt;10,2.99,INDEX('ELO settings '!$B$25:$B$34,MATCH(ABS(C58-D58),'ELO settings '!$A$25:$A$34,0)))))</f>
        <v>1</v>
      </c>
      <c r="L58" s="73">
        <f t="shared" ca="1" si="17"/>
        <v>1495.07423211322</v>
      </c>
      <c r="M58" s="73">
        <f ca="1">IF(A58="GW 1",ELO_Initial,IFERROR(INDEX(Tables!$1:$1048576,MATCH('Program and Results'!$E58,Tables!$A:$A,0),MATCH('Program and Results'!$A58,Tables!$1:$1,0)-1),""))</f>
        <v>1502.4010038279041</v>
      </c>
      <c r="N58" s="74">
        <f t="shared" si="23"/>
        <v>21</v>
      </c>
      <c r="O58" s="74">
        <f t="shared" si="25"/>
        <v>0</v>
      </c>
      <c r="P58" s="75">
        <f t="shared" ca="1" si="19"/>
        <v>0.34889389117543412</v>
      </c>
      <c r="Q58" s="76">
        <f t="shared" si="26"/>
        <v>1</v>
      </c>
      <c r="R58" s="77" t="str">
        <f t="shared" si="27"/>
        <v>ok</v>
      </c>
      <c r="S58" s="87" t="str">
        <f t="shared" si="15"/>
        <v>HOME</v>
      </c>
      <c r="T58" s="74">
        <f t="shared" ca="1" si="16"/>
        <v>43</v>
      </c>
      <c r="U58" s="74">
        <f ca="1">IF(OR($A58="GW 1",$A58="GW 2",$A58="GW 3",$A58="GW 4",$A58="GW 5",$A58="GW 6"),"N/A",IFERROR(ROUND((OFFSET(Tables!$A$1,MATCH('Program and Results'!$B58,Tables!$A$1:$A$33,0)-1,MATCH('Program and Results'!$A58,Tables!$1:$1,0)-2,1,1)-OFFSET(Tables!$A$1,MATCH('Program and Results'!$B58,Tables!$A$1:$A$33,0)-1,MATCH('Program and Results'!$A58,Tables!$1:$1,0)-7,1,1))-(OFFSET(Tables!$A$1,MATCH('Program and Results'!$E58,Tables!$A$1:$A$33,0)-1,MATCH('Program and Results'!$A58,Tables!$1:$1,0)-2,1,1)-OFFSET(Tables!$A$1,MATCH('Program and Results'!$E58,Tables!$A$1:$A$33,0)-1,MATCH('Program and Results'!$A58,Tables!$1:$1,0)-7,1,1)),0),""))</f>
        <v>26</v>
      </c>
      <c r="V58" s="88">
        <f t="shared" ca="1" si="28"/>
        <v>0.30221221764913175</v>
      </c>
      <c r="W58" s="88" t="str">
        <f ca="1">IF(OR($A58="GW 1",$A58="GW 2",$A58="GW 3",$A58="GW 4",$A58="GW 5",$A58="GW 6"),"N/A",IF(T58="","",IF(AND(T58&gt;='Prediction Systems settings'!$B$3,'Program and Results'!T58&lt;='Prediction Systems settings'!$C$3),"DRAW",IF(T58&gt;0,"HOME","AWAY"))))</f>
        <v>HOME</v>
      </c>
      <c r="X58" s="89" t="str">
        <f t="shared" ca="1" si="4"/>
        <v>Succeeded</v>
      </c>
      <c r="Y58" s="74" t="str">
        <f ca="1">IF(OR($A58="GW 1",$A58="GW 2",$A58="GW 3",$A58="GW 4",$A58="GW 5",$A58="GW 6"),"N/A",IF(U58="","",IF(AND(U58&gt;='Prediction Systems settings'!$B$4,'Program and Results'!U58&lt;='Prediction Systems settings'!$C$4),"DRAW",IF(U58&gt;0,"HOME","AWAY"))))</f>
        <v>HOME</v>
      </c>
      <c r="Z58" s="74" t="str">
        <f t="shared" ca="1" si="5"/>
        <v>Succeeded</v>
      </c>
      <c r="AA58" s="85">
        <f ca="1">IF(OR($A58="GW 1",$A58="GW 2",$A58="GW 3",$A58="GW 4",$A58="GW 5",$A58="GW 6"),"N/A",IF(G58="","",SUM(OFFSET(Tables!$A$103,MATCH('Program and Results'!$B58,Tables!$A$103:$A$135,0)-1,MATCH('Program and Results'!$A58,Tables!$1:$1,0)-2,1,-6))))</f>
        <v>11</v>
      </c>
      <c r="AB58" s="86">
        <f ca="1">IF(OR($A58="GW 1",$A58="GW 2",$A58="GW 3",$A58="GW 4",$A58="GW 5",$A58="GW 6"),"N/A",IF(M58="","",SUM(OFFSET(Tables!$A$103,MATCH('Program and Results'!$E58,Tables!$A$103:$A$135,0)-1,MATCH('Program and Results'!$A58,Tables!$1:$1,0)-2,1,-6))))</f>
        <v>1</v>
      </c>
      <c r="AC58" s="86">
        <f t="shared" ca="1" si="6"/>
        <v>10</v>
      </c>
      <c r="AD58" s="86" t="str">
        <f ca="1">IF(OR($A58="GW 1",$A58="GW 2",$A58="GW 3",$A58="GW 4",$A58="GW 5",$A58="GW 6"),"N/A",IF(AC58="","",IF(AC58&gt;'Prediction Systems settings'!$B$5,"HOME",IF(AC58&lt;-'Prediction Systems settings'!$B$5,"AWAY","DRAW"))))</f>
        <v>HOME</v>
      </c>
      <c r="AE58" s="86" t="str">
        <f t="shared" ca="1" si="7"/>
        <v>Succeeded</v>
      </c>
      <c r="AK58">
        <v>65</v>
      </c>
      <c r="AL58">
        <v>65</v>
      </c>
    </row>
    <row r="59" spans="1:38">
      <c r="A59" t="s">
        <v>6</v>
      </c>
      <c r="B59" t="s">
        <v>198</v>
      </c>
      <c r="C59">
        <v>5</v>
      </c>
      <c r="D59">
        <v>0</v>
      </c>
      <c r="E59" t="s">
        <v>201</v>
      </c>
      <c r="F59" s="73">
        <f t="shared" ca="1" si="18"/>
        <v>1550.4772713520413</v>
      </c>
      <c r="G59" s="73">
        <f ca="1">IF(A59="GW 1",ELO_Initial,IFERROR(INDEX(Tables!$1:$1048576,MATCH('Program and Results'!$B59,Tables!$A:$A,0),MATCH('Program and Results'!$A59,Tables!$1:$1,0)-1),""))</f>
        <v>1543.400653593819</v>
      </c>
      <c r="H59" s="74">
        <f t="shared" si="22"/>
        <v>22.32</v>
      </c>
      <c r="I59" s="74">
        <f t="shared" si="24"/>
        <v>1</v>
      </c>
      <c r="J59" s="75">
        <f t="shared" ca="1" si="1"/>
        <v>0.68294723305455363</v>
      </c>
      <c r="K59" s="76">
        <f>IF(E59="","",IF(ABS(C59-D59)=0,0,IF(ABS(C59-D59)&gt;10,2.99,INDEX('ELO settings '!$B$25:$B$34,MATCH(ABS(C59-D59),'ELO settings '!$A$25:$A$34,0)))))</f>
        <v>2.3199999999999998</v>
      </c>
      <c r="L59" s="73">
        <f t="shared" ca="1" si="17"/>
        <v>1468.0217949675791</v>
      </c>
      <c r="M59" s="73">
        <f ca="1">IF(A59="GW 1",ELO_Initial,IFERROR(INDEX(Tables!$1:$1048576,MATCH('Program and Results'!$E59,Tables!$A:$A,0),MATCH('Program and Results'!$A59,Tables!$1:$1,0)-1),""))</f>
        <v>1475.0984127258014</v>
      </c>
      <c r="N59" s="74">
        <f t="shared" si="23"/>
        <v>22.32</v>
      </c>
      <c r="O59" s="74">
        <f t="shared" si="25"/>
        <v>0</v>
      </c>
      <c r="P59" s="75">
        <f t="shared" ca="1" si="19"/>
        <v>0.31705276694544637</v>
      </c>
      <c r="Q59" s="76">
        <f t="shared" si="26"/>
        <v>2.3199999999999998</v>
      </c>
      <c r="R59" s="77" t="str">
        <f t="shared" si="27"/>
        <v>ok</v>
      </c>
      <c r="S59" s="87" t="str">
        <f t="shared" si="15"/>
        <v>HOME</v>
      </c>
      <c r="T59" s="74">
        <f t="shared" ca="1" si="16"/>
        <v>68</v>
      </c>
      <c r="U59" s="74">
        <f ca="1">IF(OR($A59="GW 1",$A59="GW 2",$A59="GW 3",$A59="GW 4",$A59="GW 5",$A59="GW 6"),"N/A",IFERROR(ROUND((OFFSET(Tables!$A$1,MATCH('Program and Results'!$B59,Tables!$A$1:$A$33,0)-1,MATCH('Program and Results'!$A59,Tables!$1:$1,0)-2,1,1)-OFFSET(Tables!$A$1,MATCH('Program and Results'!$B59,Tables!$A$1:$A$33,0)-1,MATCH('Program and Results'!$A59,Tables!$1:$1,0)-7,1,1))-(OFFSET(Tables!$A$1,MATCH('Program and Results'!$E59,Tables!$A$1:$A$33,0)-1,MATCH('Program and Results'!$A59,Tables!$1:$1,0)-2,1,1)-OFFSET(Tables!$A$1,MATCH('Program and Results'!$E59,Tables!$A$1:$A$33,0)-1,MATCH('Program and Results'!$A59,Tables!$1:$1,0)-7,1,1)),0),""))</f>
        <v>48</v>
      </c>
      <c r="V59" s="88">
        <f t="shared" ca="1" si="28"/>
        <v>0.36589446610910725</v>
      </c>
      <c r="W59" s="88" t="str">
        <f ca="1">IF(OR($A59="GW 1",$A59="GW 2",$A59="GW 3",$A59="GW 4",$A59="GW 5",$A59="GW 6"),"N/A",IF(T59="","",IF(AND(T59&gt;='Prediction Systems settings'!$B$3,'Program and Results'!T59&lt;='Prediction Systems settings'!$C$3),"DRAW",IF(T59&gt;0,"HOME","AWAY"))))</f>
        <v>HOME</v>
      </c>
      <c r="X59" s="89" t="str">
        <f t="shared" ca="1" si="4"/>
        <v>Succeeded</v>
      </c>
      <c r="Y59" s="74" t="str">
        <f ca="1">IF(OR($A59="GW 1",$A59="GW 2",$A59="GW 3",$A59="GW 4",$A59="GW 5",$A59="GW 6"),"N/A",IF(U59="","",IF(AND(U59&gt;='Prediction Systems settings'!$B$4,'Program and Results'!U59&lt;='Prediction Systems settings'!$C$4),"DRAW",IF(U59&gt;0,"HOME","AWAY"))))</f>
        <v>HOME</v>
      </c>
      <c r="Z59" s="74" t="str">
        <f t="shared" ca="1" si="5"/>
        <v>Succeeded</v>
      </c>
      <c r="AA59" s="85">
        <f ca="1">IF(OR($A59="GW 1",$A59="GW 2",$A59="GW 3",$A59="GW 4",$A59="GW 5",$A59="GW 6"),"N/A",IF(G59="","",SUM(OFFSET(Tables!$A$103,MATCH('Program and Results'!$B59,Tables!$A$103:$A$135,0)-1,MATCH('Program and Results'!$A59,Tables!$1:$1,0)-2,1,-6))))</f>
        <v>11</v>
      </c>
      <c r="AB59" s="86">
        <f ca="1">IF(OR($A59="GW 1",$A59="GW 2",$A59="GW 3",$A59="GW 4",$A59="GW 5",$A59="GW 6"),"N/A",IF(M59="","",SUM(OFFSET(Tables!$A$103,MATCH('Program and Results'!$E59,Tables!$A$103:$A$135,0)-1,MATCH('Program and Results'!$A59,Tables!$1:$1,0)-2,1,-6))))</f>
        <v>-4</v>
      </c>
      <c r="AC59" s="86">
        <f t="shared" ca="1" si="6"/>
        <v>15</v>
      </c>
      <c r="AD59" s="86" t="str">
        <f ca="1">IF(OR($A59="GW 1",$A59="GW 2",$A59="GW 3",$A59="GW 4",$A59="GW 5",$A59="GW 6"),"N/A",IF(AC59="","",IF(AC59&gt;'Prediction Systems settings'!$B$5,"HOME",IF(AC59&lt;-'Prediction Systems settings'!$B$5,"AWAY","DRAW"))))</f>
        <v>HOME</v>
      </c>
      <c r="AE59" s="86" t="str">
        <f t="shared" ca="1" si="7"/>
        <v>Succeeded</v>
      </c>
      <c r="AK59">
        <v>65</v>
      </c>
      <c r="AL59">
        <v>21.666666666666664</v>
      </c>
    </row>
    <row r="60" spans="1:38">
      <c r="A60" t="s">
        <v>6</v>
      </c>
      <c r="B60" t="s">
        <v>200</v>
      </c>
      <c r="C60">
        <v>2</v>
      </c>
      <c r="D60">
        <v>2</v>
      </c>
      <c r="E60" t="s">
        <v>202</v>
      </c>
      <c r="F60" s="73">
        <f t="shared" ca="1" si="18"/>
        <v>1494.7833727565055</v>
      </c>
      <c r="G60" s="73">
        <f ca="1">IF(A60="GW 1",ELO_Initial,IFERROR(INDEX(Tables!$1:$1048576,MATCH('Program and Results'!$B60,Tables!$A:$A,0),MATCH('Program and Results'!$A60,Tables!$1:$1,0)-1),""))</f>
        <v>1495.7598095859189</v>
      </c>
      <c r="H60" s="74">
        <f t="shared" si="22"/>
        <v>20</v>
      </c>
      <c r="I60" s="74">
        <f t="shared" si="24"/>
        <v>0.5</v>
      </c>
      <c r="J60" s="75">
        <f t="shared" ca="1" si="1"/>
        <v>0.5488218414706727</v>
      </c>
      <c r="K60" s="76">
        <f>IF(E60="","",IF(ABS(C60-D60)=0,0,IF(ABS(C60-D60)&gt;10,2.99,INDEX('ELO settings '!$B$25:$B$34,MATCH(ABS(C60-D60),'ELO settings '!$A$25:$A$34,0)))))</f>
        <v>0</v>
      </c>
      <c r="L60" s="73">
        <f t="shared" ca="1" si="17"/>
        <v>1473.5362520220842</v>
      </c>
      <c r="M60" s="73">
        <f ca="1">IF(A60="GW 1",ELO_Initial,IFERROR(INDEX(Tables!$1:$1048576,MATCH('Program and Results'!$E60,Tables!$A:$A,0),MATCH('Program and Results'!$A60,Tables!$1:$1,0)-1),""))</f>
        <v>1472.5598151926708</v>
      </c>
      <c r="N60" s="74">
        <f t="shared" si="23"/>
        <v>20</v>
      </c>
      <c r="O60" s="74">
        <f t="shared" si="25"/>
        <v>0.5</v>
      </c>
      <c r="P60" s="75">
        <f t="shared" ca="1" si="19"/>
        <v>0.4511781585293273</v>
      </c>
      <c r="Q60" s="76">
        <f t="shared" si="26"/>
        <v>0</v>
      </c>
      <c r="R60" s="77" t="str">
        <f t="shared" si="27"/>
        <v>ok</v>
      </c>
      <c r="S60" s="87" t="str">
        <f t="shared" si="15"/>
        <v>DRAW</v>
      </c>
      <c r="T60" s="74">
        <f t="shared" ca="1" si="16"/>
        <v>23</v>
      </c>
      <c r="U60" s="74">
        <f ca="1">IF(OR($A60="GW 1",$A60="GW 2",$A60="GW 3",$A60="GW 4",$A60="GW 5",$A60="GW 6"),"N/A",IFERROR(ROUND((OFFSET(Tables!$A$1,MATCH('Program and Results'!$B60,Tables!$A$1:$A$33,0)-1,MATCH('Program and Results'!$A60,Tables!$1:$1,0)-2,1,1)-OFFSET(Tables!$A$1,MATCH('Program and Results'!$B60,Tables!$A$1:$A$33,0)-1,MATCH('Program and Results'!$A60,Tables!$1:$1,0)-7,1,1))-(OFFSET(Tables!$A$1,MATCH('Program and Results'!$E60,Tables!$A$1:$A$33,0)-1,MATCH('Program and Results'!$A60,Tables!$1:$1,0)-2,1,1)-OFFSET(Tables!$A$1,MATCH('Program and Results'!$E60,Tables!$A$1:$A$33,0)-1,MATCH('Program and Results'!$A60,Tables!$1:$1,0)-7,1,1)),0),""))</f>
        <v>33</v>
      </c>
      <c r="V60" s="88">
        <f t="shared" ca="1" si="28"/>
        <v>9.76436829413454E-2</v>
      </c>
      <c r="W60" s="88" t="str">
        <f ca="1">IF(OR($A60="GW 1",$A60="GW 2",$A60="GW 3",$A60="GW 4",$A60="GW 5",$A60="GW 6"),"N/A",IF(T60="","",IF(AND(T60&gt;='Prediction Systems settings'!$B$3,'Program and Results'!T60&lt;='Prediction Systems settings'!$C$3),"DRAW",IF(T60&gt;0,"HOME","AWAY"))))</f>
        <v>HOME</v>
      </c>
      <c r="X60" s="89" t="str">
        <f t="shared" ca="1" si="4"/>
        <v>Failed</v>
      </c>
      <c r="Y60" s="74" t="str">
        <f ca="1">IF(OR($A60="GW 1",$A60="GW 2",$A60="GW 3",$A60="GW 4",$A60="GW 5",$A60="GW 6"),"N/A",IF(U60="","",IF(AND(U60&gt;='Prediction Systems settings'!$B$4,'Program and Results'!U60&lt;='Prediction Systems settings'!$C$4),"DRAW",IF(U60&gt;0,"HOME","AWAY"))))</f>
        <v>HOME</v>
      </c>
      <c r="Z60" s="74" t="str">
        <f t="shared" ca="1" si="5"/>
        <v>Failed</v>
      </c>
      <c r="AA60" s="85">
        <f ca="1">IF(OR($A60="GW 1",$A60="GW 2",$A60="GW 3",$A60="GW 4",$A60="GW 5",$A60="GW 6"),"N/A",IF(G60="","",SUM(OFFSET(Tables!$A$103,MATCH('Program and Results'!$B60,Tables!$A$103:$A$135,0)-1,MATCH('Program and Results'!$A60,Tables!$1:$1,0)-2,1,-6))))</f>
        <v>-2</v>
      </c>
      <c r="AB60" s="86">
        <f ca="1">IF(OR($A60="GW 1",$A60="GW 2",$A60="GW 3",$A60="GW 4",$A60="GW 5",$A60="GW 6"),"N/A",IF(M60="","",SUM(OFFSET(Tables!$A$103,MATCH('Program and Results'!$E60,Tables!$A$103:$A$135,0)-1,MATCH('Program and Results'!$A60,Tables!$1:$1,0)-2,1,-6))))</f>
        <v>-7</v>
      </c>
      <c r="AC60" s="86">
        <f t="shared" ca="1" si="6"/>
        <v>5</v>
      </c>
      <c r="AD60" s="86" t="str">
        <f ca="1">IF(OR($A60="GW 1",$A60="GW 2",$A60="GW 3",$A60="GW 4",$A60="GW 5",$A60="GW 6"),"N/A",IF(AC60="","",IF(AC60&gt;'Prediction Systems settings'!$B$5,"HOME",IF(AC60&lt;-'Prediction Systems settings'!$B$5,"AWAY","DRAW"))))</f>
        <v>DRAW</v>
      </c>
      <c r="AE60" s="86" t="str">
        <f t="shared" ca="1" si="7"/>
        <v>Succeeded</v>
      </c>
      <c r="AK60">
        <v>10.833333333333332</v>
      </c>
      <c r="AL60">
        <v>21.666666666666664</v>
      </c>
    </row>
    <row r="61" spans="1:38">
      <c r="A61" t="s">
        <v>6</v>
      </c>
      <c r="B61" t="s">
        <v>205</v>
      </c>
      <c r="C61">
        <v>3</v>
      </c>
      <c r="D61">
        <v>1</v>
      </c>
      <c r="E61" t="s">
        <v>211</v>
      </c>
      <c r="F61" s="73">
        <f t="shared" ca="1" si="18"/>
        <v>1504.9137833027482</v>
      </c>
      <c r="G61" s="73">
        <f ca="1">IF(A61="GW 1",ELO_Initial,IFERROR(INDEX(Tables!$1:$1048576,MATCH('Program and Results'!$B61,Tables!$A:$A,0),MATCH('Program and Results'!$A61,Tables!$1:$1,0)-1),""))</f>
        <v>1495.7282287654482</v>
      </c>
      <c r="H61" s="74">
        <f t="shared" si="22"/>
        <v>21.51</v>
      </c>
      <c r="I61" s="74">
        <f t="shared" si="24"/>
        <v>1</v>
      </c>
      <c r="J61" s="75">
        <f t="shared" ca="1" si="1"/>
        <v>0.57296352685727292</v>
      </c>
      <c r="K61" s="76">
        <f>IF(E61="","",IF(ABS(C61-D61)=0,0,IF(ABS(C61-D61)&gt;10,2.99,INDEX('ELO settings '!$B$25:$B$34,MATCH(ABS(C61-D61),'ELO settings '!$A$25:$A$34,0)))))</f>
        <v>1.51</v>
      </c>
      <c r="L61" s="73">
        <f t="shared" ca="1" si="17"/>
        <v>1484.2278713069124</v>
      </c>
      <c r="M61" s="73">
        <f ca="1">IF(A61="GW 1",ELO_Initial,IFERROR(INDEX(Tables!$1:$1048576,MATCH('Program and Results'!$E61,Tables!$A:$A,0),MATCH('Program and Results'!$A61,Tables!$1:$1,0)-1),""))</f>
        <v>1493.4134258442125</v>
      </c>
      <c r="N61" s="74">
        <f t="shared" si="23"/>
        <v>21.51</v>
      </c>
      <c r="O61" s="74">
        <f t="shared" si="25"/>
        <v>0</v>
      </c>
      <c r="P61" s="75">
        <f t="shared" ca="1" si="19"/>
        <v>0.42703647314272708</v>
      </c>
      <c r="Q61" s="76">
        <f t="shared" si="26"/>
        <v>1.51</v>
      </c>
      <c r="R61" s="77" t="str">
        <f t="shared" si="27"/>
        <v>ok</v>
      </c>
      <c r="S61" s="87" t="str">
        <f t="shared" si="15"/>
        <v>HOME</v>
      </c>
      <c r="T61" s="74">
        <f t="shared" ca="1" si="16"/>
        <v>2</v>
      </c>
      <c r="U61" s="74">
        <f ca="1">IF(OR($A61="GW 1",$A61="GW 2",$A61="GW 3",$A61="GW 4",$A61="GW 5",$A61="GW 6"),"N/A",IFERROR(ROUND((OFFSET(Tables!$A$1,MATCH('Program and Results'!$B61,Tables!$A$1:$A$33,0)-1,MATCH('Program and Results'!$A61,Tables!$1:$1,0)-2,1,1)-OFFSET(Tables!$A$1,MATCH('Program and Results'!$B61,Tables!$A$1:$A$33,0)-1,MATCH('Program and Results'!$A61,Tables!$1:$1,0)-7,1,1))-(OFFSET(Tables!$A$1,MATCH('Program and Results'!$E61,Tables!$A$1:$A$33,0)-1,MATCH('Program and Results'!$A61,Tables!$1:$1,0)-2,1,1)-OFFSET(Tables!$A$1,MATCH('Program and Results'!$E61,Tables!$A$1:$A$33,0)-1,MATCH('Program and Results'!$A61,Tables!$1:$1,0)-7,1,1)),0),""))</f>
        <v>2</v>
      </c>
      <c r="V61" s="88">
        <f t="shared" ca="1" si="28"/>
        <v>0.14592705371454584</v>
      </c>
      <c r="W61" s="88" t="str">
        <f ca="1">IF(OR($A61="GW 1",$A61="GW 2",$A61="GW 3",$A61="GW 4",$A61="GW 5",$A61="GW 6"),"N/A",IF(T61="","",IF(AND(T61&gt;='Prediction Systems settings'!$B$3,'Program and Results'!T61&lt;='Prediction Systems settings'!$C$3),"DRAW",IF(T61&gt;0,"HOME","AWAY"))))</f>
        <v>HOME</v>
      </c>
      <c r="X61" s="89" t="str">
        <f t="shared" ca="1" si="4"/>
        <v>Succeeded</v>
      </c>
      <c r="Y61" s="74" t="str">
        <f ca="1">IF(OR($A61="GW 1",$A61="GW 2",$A61="GW 3",$A61="GW 4",$A61="GW 5",$A61="GW 6"),"N/A",IF(U61="","",IF(AND(U61&gt;='Prediction Systems settings'!$B$4,'Program and Results'!U61&lt;='Prediction Systems settings'!$C$4),"DRAW",IF(U61&gt;0,"HOME","AWAY"))))</f>
        <v>HOME</v>
      </c>
      <c r="Z61" s="74" t="str">
        <f t="shared" ca="1" si="5"/>
        <v>Succeeded</v>
      </c>
      <c r="AA61" s="85">
        <f ca="1">IF(OR($A61="GW 1",$A61="GW 2",$A61="GW 3",$A61="GW 4",$A61="GW 5",$A61="GW 6"),"N/A",IF(G61="","",SUM(OFFSET(Tables!$A$103,MATCH('Program and Results'!$B61,Tables!$A$103:$A$135,0)-1,MATCH('Program and Results'!$A61,Tables!$1:$1,0)-2,1,-6))))</f>
        <v>3</v>
      </c>
      <c r="AB61" s="86">
        <f ca="1">IF(OR($A61="GW 1",$A61="GW 2",$A61="GW 3",$A61="GW 4",$A61="GW 5",$A61="GW 6"),"N/A",IF(M61="","",SUM(OFFSET(Tables!$A$103,MATCH('Program and Results'!$E61,Tables!$A$103:$A$135,0)-1,MATCH('Program and Results'!$A61,Tables!$1:$1,0)-2,1,-6))))</f>
        <v>-3</v>
      </c>
      <c r="AC61" s="86">
        <f t="shared" ca="1" si="6"/>
        <v>6</v>
      </c>
      <c r="AD61" s="86" t="str">
        <f ca="1">IF(OR($A61="GW 1",$A61="GW 2",$A61="GW 3",$A61="GW 4",$A61="GW 5",$A61="GW 6"),"N/A",IF(AC61="","",IF(AC61&gt;'Prediction Systems settings'!$B$5,"HOME",IF(AC61&lt;-'Prediction Systems settings'!$B$5,"AWAY","DRAW"))))</f>
        <v>HOME</v>
      </c>
      <c r="AE61" s="86" t="str">
        <f t="shared" ca="1" si="7"/>
        <v>Succeeded</v>
      </c>
      <c r="AK61">
        <v>48.75</v>
      </c>
      <c r="AL61">
        <v>32.5</v>
      </c>
    </row>
    <row r="62" spans="1:38">
      <c r="A62" t="s">
        <v>6</v>
      </c>
      <c r="B62" t="s">
        <v>207</v>
      </c>
      <c r="C62">
        <v>3</v>
      </c>
      <c r="D62">
        <v>3</v>
      </c>
      <c r="E62" t="s">
        <v>204</v>
      </c>
      <c r="F62" s="73">
        <f t="shared" ca="1" si="18"/>
        <v>1496.3621087580868</v>
      </c>
      <c r="G62" s="73">
        <f ca="1">IF(A62="GW 1",ELO_Initial,IFERROR(INDEX(Tables!$1:$1048576,MATCH('Program and Results'!$B62,Tables!$A:$A,0),MATCH('Program and Results'!$A62,Tables!$1:$1,0)-1),""))</f>
        <v>1497.6409469399391</v>
      </c>
      <c r="H62" s="74">
        <f t="shared" si="22"/>
        <v>20</v>
      </c>
      <c r="I62" s="74">
        <f t="shared" si="24"/>
        <v>0.5</v>
      </c>
      <c r="J62" s="75">
        <f t="shared" ca="1" si="1"/>
        <v>0.5639419090926151</v>
      </c>
      <c r="K62" s="76">
        <f>IF(E62="","",IF(ABS(C62-D62)=0,0,IF(ABS(C62-D62)&gt;10,2.99,INDEX('ELO settings '!$B$25:$B$34,MATCH(ABS(C62-D62),'ELO settings '!$A$25:$A$34,0)))))</f>
        <v>0</v>
      </c>
      <c r="L62" s="73">
        <f t="shared" ca="1" si="17"/>
        <v>1494.8687766801256</v>
      </c>
      <c r="M62" s="73">
        <f ca="1">IF(A62="GW 1",ELO_Initial,IFERROR(INDEX(Tables!$1:$1048576,MATCH('Program and Results'!$E62,Tables!$A:$A,0),MATCH('Program and Results'!$A62,Tables!$1:$1,0)-1),""))</f>
        <v>1493.5899384982733</v>
      </c>
      <c r="N62" s="74">
        <f t="shared" si="23"/>
        <v>20</v>
      </c>
      <c r="O62" s="74">
        <f t="shared" si="25"/>
        <v>0.5</v>
      </c>
      <c r="P62" s="75">
        <f t="shared" ca="1" si="19"/>
        <v>0.4360580909073849</v>
      </c>
      <c r="Q62" s="76">
        <f t="shared" si="26"/>
        <v>0</v>
      </c>
      <c r="R62" s="77" t="str">
        <f t="shared" si="27"/>
        <v>ok</v>
      </c>
      <c r="S62" s="87" t="str">
        <f t="shared" si="15"/>
        <v>DRAW</v>
      </c>
      <c r="T62" s="74">
        <f t="shared" ca="1" si="16"/>
        <v>4</v>
      </c>
      <c r="U62" s="74">
        <f ca="1">IF(OR($A62="GW 1",$A62="GW 2",$A62="GW 3",$A62="GW 4",$A62="GW 5",$A62="GW 6"),"N/A",IFERROR(ROUND((OFFSET(Tables!$A$1,MATCH('Program and Results'!$B62,Tables!$A$1:$A$33,0)-1,MATCH('Program and Results'!$A62,Tables!$1:$1,0)-2,1,1)-OFFSET(Tables!$A$1,MATCH('Program and Results'!$B62,Tables!$A$1:$A$33,0)-1,MATCH('Program and Results'!$A62,Tables!$1:$1,0)-7,1,1))-(OFFSET(Tables!$A$1,MATCH('Program and Results'!$E62,Tables!$A$1:$A$33,0)-1,MATCH('Program and Results'!$A62,Tables!$1:$1,0)-2,1,1)-OFFSET(Tables!$A$1,MATCH('Program and Results'!$E62,Tables!$A$1:$A$33,0)-1,MATCH('Program and Results'!$A62,Tables!$1:$1,0)-7,1,1)),0),""))</f>
        <v>4</v>
      </c>
      <c r="V62" s="88">
        <f t="shared" ca="1" si="28"/>
        <v>0.1278838181852302</v>
      </c>
      <c r="W62" s="88" t="str">
        <f ca="1">IF(OR($A62="GW 1",$A62="GW 2",$A62="GW 3",$A62="GW 4",$A62="GW 5",$A62="GW 6"),"N/A",IF(T62="","",IF(AND(T62&gt;='Prediction Systems settings'!$B$3,'Program and Results'!T62&lt;='Prediction Systems settings'!$C$3),"DRAW",IF(T62&gt;0,"HOME","AWAY"))))</f>
        <v>HOME</v>
      </c>
      <c r="X62" s="89" t="str">
        <f t="shared" ca="1" si="4"/>
        <v>Failed</v>
      </c>
      <c r="Y62" s="74" t="str">
        <f ca="1">IF(OR($A62="GW 1",$A62="GW 2",$A62="GW 3",$A62="GW 4",$A62="GW 5",$A62="GW 6"),"N/A",IF(U62="","",IF(AND(U62&gt;='Prediction Systems settings'!$B$4,'Program and Results'!U62&lt;='Prediction Systems settings'!$C$4),"DRAW",IF(U62&gt;0,"HOME","AWAY"))))</f>
        <v>HOME</v>
      </c>
      <c r="Z62" s="74" t="str">
        <f t="shared" ca="1" si="5"/>
        <v>Failed</v>
      </c>
      <c r="AA62" s="85">
        <f ca="1">IF(OR($A62="GW 1",$A62="GW 2",$A62="GW 3",$A62="GW 4",$A62="GW 5",$A62="GW 6"),"N/A",IF(G62="","",SUM(OFFSET(Tables!$A$103,MATCH('Program and Results'!$B62,Tables!$A$103:$A$135,0)-1,MATCH('Program and Results'!$A62,Tables!$1:$1,0)-2,1,-6))))</f>
        <v>0</v>
      </c>
      <c r="AB62" s="86">
        <f ca="1">IF(OR($A62="GW 1",$A62="GW 2",$A62="GW 3",$A62="GW 4",$A62="GW 5",$A62="GW 6"),"N/A",IF(M62="","",SUM(OFFSET(Tables!$A$103,MATCH('Program and Results'!$E62,Tables!$A$103:$A$135,0)-1,MATCH('Program and Results'!$A62,Tables!$1:$1,0)-2,1,-6))))</f>
        <v>-6</v>
      </c>
      <c r="AC62" s="86">
        <f t="shared" ca="1" si="6"/>
        <v>6</v>
      </c>
      <c r="AD62" s="86" t="str">
        <f ca="1">IF(OR($A62="GW 1",$A62="GW 2",$A62="GW 3",$A62="GW 4",$A62="GW 5",$A62="GW 6"),"N/A",IF(AC62="","",IF(AC62&gt;'Prediction Systems settings'!$B$5,"HOME",IF(AC62&lt;-'Prediction Systems settings'!$B$5,"AWAY","DRAW"))))</f>
        <v>HOME</v>
      </c>
      <c r="AE62" s="86" t="str">
        <f t="shared" ca="1" si="7"/>
        <v>Failed</v>
      </c>
      <c r="AK62">
        <v>40.625</v>
      </c>
      <c r="AL62">
        <v>32.5</v>
      </c>
    </row>
    <row r="63" spans="1:38">
      <c r="A63" t="s">
        <v>6</v>
      </c>
      <c r="B63" t="s">
        <v>199</v>
      </c>
      <c r="C63">
        <v>2</v>
      </c>
      <c r="D63">
        <v>0</v>
      </c>
      <c r="E63" t="s">
        <v>203</v>
      </c>
      <c r="F63" s="73">
        <f t="shared" ca="1" si="18"/>
        <v>1544.1883915625892</v>
      </c>
      <c r="G63" s="73">
        <f ca="1">IF(A63="GW 1",ELO_Initial,IFERROR(INDEX(Tables!$1:$1048576,MATCH('Program and Results'!$B63,Tables!$A:$A,0),MATCH('Program and Results'!$A63,Tables!$1:$1,0)-1),""))</f>
        <v>1535.9773973527601</v>
      </c>
      <c r="H63" s="74">
        <f t="shared" si="22"/>
        <v>21.51</v>
      </c>
      <c r="I63" s="74">
        <f t="shared" si="24"/>
        <v>1</v>
      </c>
      <c r="J63" s="75">
        <f t="shared" ca="1" si="1"/>
        <v>0.61827084101213237</v>
      </c>
      <c r="K63" s="76">
        <f>IF(E63="","",IF(ABS(C63-D63)=0,0,IF(ABS(C63-D63)&gt;10,2.99,INDEX('ELO settings '!$B$25:$B$34,MATCH(ABS(C63-D63),'ELO settings '!$A$25:$A$34,0)))))</f>
        <v>1.51</v>
      </c>
      <c r="L63" s="73">
        <f t="shared" ca="1" si="17"/>
        <v>1508.9970314522825</v>
      </c>
      <c r="M63" s="73">
        <f ca="1">IF(A63="GW 1",ELO_Initial,IFERROR(INDEX(Tables!$1:$1048576,MATCH('Program and Results'!$E63,Tables!$A:$A,0),MATCH('Program and Results'!$A63,Tables!$1:$1,0)-1),""))</f>
        <v>1517.2080256621116</v>
      </c>
      <c r="N63" s="74">
        <f t="shared" si="23"/>
        <v>21.51</v>
      </c>
      <c r="O63" s="74">
        <f t="shared" si="25"/>
        <v>0</v>
      </c>
      <c r="P63" s="75">
        <f t="shared" ca="1" si="19"/>
        <v>0.38172915898786763</v>
      </c>
      <c r="Q63" s="76">
        <f t="shared" si="26"/>
        <v>1.51</v>
      </c>
      <c r="R63" s="77" t="str">
        <f t="shared" si="27"/>
        <v>ok</v>
      </c>
      <c r="S63" s="87" t="str">
        <f t="shared" si="15"/>
        <v>HOME</v>
      </c>
      <c r="T63" s="74">
        <f t="shared" ca="1" si="16"/>
        <v>19</v>
      </c>
      <c r="U63" s="74">
        <f ca="1">IF(OR($A63="GW 1",$A63="GW 2",$A63="GW 3",$A63="GW 4",$A63="GW 5",$A63="GW 6"),"N/A",IFERROR(ROUND((OFFSET(Tables!$A$1,MATCH('Program and Results'!$B63,Tables!$A$1:$A$33,0)-1,MATCH('Program and Results'!$A63,Tables!$1:$1,0)-2,1,1)-OFFSET(Tables!$A$1,MATCH('Program and Results'!$B63,Tables!$A$1:$A$33,0)-1,MATCH('Program and Results'!$A63,Tables!$1:$1,0)-7,1,1))-(OFFSET(Tables!$A$1,MATCH('Program and Results'!$E63,Tables!$A$1:$A$33,0)-1,MATCH('Program and Results'!$A63,Tables!$1:$1,0)-2,1,1)-OFFSET(Tables!$A$1,MATCH('Program and Results'!$E63,Tables!$A$1:$A$33,0)-1,MATCH('Program and Results'!$A63,Tables!$1:$1,0)-7,1,1)),0),""))</f>
        <v>19</v>
      </c>
      <c r="V63" s="88">
        <f t="shared" ca="1" si="28"/>
        <v>0.23654168202426473</v>
      </c>
      <c r="W63" s="88" t="str">
        <f ca="1">IF(OR($A63="GW 1",$A63="GW 2",$A63="GW 3",$A63="GW 4",$A63="GW 5",$A63="GW 6"),"N/A",IF(T63="","",IF(AND(T63&gt;='Prediction Systems settings'!$B$3,'Program and Results'!T63&lt;='Prediction Systems settings'!$C$3),"DRAW",IF(T63&gt;0,"HOME","AWAY"))))</f>
        <v>HOME</v>
      </c>
      <c r="X63" s="89" t="str">
        <f t="shared" ca="1" si="4"/>
        <v>Succeeded</v>
      </c>
      <c r="Y63" s="74" t="str">
        <f ca="1">IF(OR($A63="GW 1",$A63="GW 2",$A63="GW 3",$A63="GW 4",$A63="GW 5",$A63="GW 6"),"N/A",IF(U63="","",IF(AND(U63&gt;='Prediction Systems settings'!$B$4,'Program and Results'!U63&lt;='Prediction Systems settings'!$C$4),"DRAW",IF(U63&gt;0,"HOME","AWAY"))))</f>
        <v>HOME</v>
      </c>
      <c r="Z63" s="74" t="str">
        <f t="shared" ca="1" si="5"/>
        <v>Succeeded</v>
      </c>
      <c r="AA63" s="85">
        <f ca="1">IF(OR($A63="GW 1",$A63="GW 2",$A63="GW 3",$A63="GW 4",$A63="GW 5",$A63="GW 6"),"N/A",IF(G63="","",SUM(OFFSET(Tables!$A$103,MATCH('Program and Results'!$B63,Tables!$A$103:$A$135,0)-1,MATCH('Program and Results'!$A63,Tables!$1:$1,0)-2,1,-6))))</f>
        <v>8</v>
      </c>
      <c r="AB63" s="86">
        <f ca="1">IF(OR($A63="GW 1",$A63="GW 2",$A63="GW 3",$A63="GW 4",$A63="GW 5",$A63="GW 6"),"N/A",IF(M63="","",SUM(OFFSET(Tables!$A$103,MATCH('Program and Results'!$E63,Tables!$A$103:$A$135,0)-1,MATCH('Program and Results'!$A63,Tables!$1:$1,0)-2,1,-6))))</f>
        <v>2</v>
      </c>
      <c r="AC63" s="86">
        <f t="shared" ca="1" si="6"/>
        <v>6</v>
      </c>
      <c r="AD63" s="86" t="str">
        <f ca="1">IF(OR($A63="GW 1",$A63="GW 2",$A63="GW 3",$A63="GW 4",$A63="GW 5",$A63="GW 6"),"N/A",IF(AC63="","",IF(AC63&gt;'Prediction Systems settings'!$B$5,"HOME",IF(AC63&lt;-'Prediction Systems settings'!$B$5,"AWAY","DRAW"))))</f>
        <v>HOME</v>
      </c>
      <c r="AE63" s="86" t="str">
        <f t="shared" ca="1" si="7"/>
        <v>Succeeded</v>
      </c>
      <c r="AK63">
        <v>65</v>
      </c>
      <c r="AL63">
        <v>65</v>
      </c>
    </row>
    <row r="64" spans="1:38">
      <c r="A64" t="s">
        <v>6</v>
      </c>
      <c r="B64" t="s">
        <v>232</v>
      </c>
      <c r="C64">
        <v>0</v>
      </c>
      <c r="D64">
        <v>4</v>
      </c>
      <c r="E64" t="s">
        <v>210</v>
      </c>
      <c r="F64" s="73">
        <f t="shared" ca="1" si="18"/>
        <v>1443.3939195070827</v>
      </c>
      <c r="G64" s="73">
        <f ca="1">IF(A64="GW 1",ELO_Initial,IFERROR(INDEX(Tables!$1:$1048576,MATCH('Program and Results'!$B64,Tables!$A:$A,0),MATCH('Program and Results'!$A64,Tables!$1:$1,0)-1),""))</f>
        <v>1453.3964634979275</v>
      </c>
      <c r="H64" s="74">
        <f t="shared" ref="H64:H72" si="29">IF(K64="","",ELO_K+K64)</f>
        <v>22.11</v>
      </c>
      <c r="I64" s="74">
        <f t="shared" ref="I64:I72" si="30">IF(D64="","",IF(C64="","",IF(C64-D64&gt;0,1,IF(C64-D64=0,0.5,0))))</f>
        <v>0</v>
      </c>
      <c r="J64" s="75">
        <f t="shared" ca="1" si="1"/>
        <v>0.45239909501785519</v>
      </c>
      <c r="K64" s="76">
        <f>IF(E64="","",IF(ABS(C64-D64)=0,0,IF(ABS(C64-D64)&gt;10,2.99,INDEX('ELO settings '!$B$25:$B$34,MATCH(ABS(C64-D64),'ELO settings '!$A$25:$A$34,0)))))</f>
        <v>2.11</v>
      </c>
      <c r="L64" s="73">
        <f t="shared" ca="1" si="17"/>
        <v>1504.7009793696807</v>
      </c>
      <c r="M64" s="73">
        <f ca="1">IF(A64="GW 1",ELO_Initial,IFERROR(INDEX(Tables!$1:$1048576,MATCH('Program and Results'!$E64,Tables!$A:$A,0),MATCH('Program and Results'!$A64,Tables!$1:$1,0)-1),""))</f>
        <v>1494.6984353788359</v>
      </c>
      <c r="N64" s="74">
        <f t="shared" ref="N64:N72" si="31">IFERROR(ELO_K+Q64,"")</f>
        <v>22.11</v>
      </c>
      <c r="O64" s="74">
        <f t="shared" ref="O64:O72" si="32">IF(D64="","",IF(D64="","",IF(D64-C64&gt;0,1,IF(D64-C64=0,0.5,0))))</f>
        <v>1</v>
      </c>
      <c r="P64" s="75">
        <f t="shared" ca="1" si="19"/>
        <v>0.54760090498214486</v>
      </c>
      <c r="Q64" s="76">
        <f t="shared" ref="Q64:Q72" si="33">K64</f>
        <v>2.11</v>
      </c>
      <c r="R64" s="77" t="str">
        <f t="shared" ref="R64:R72" si="34">IFERROR(IF(I64+O64&lt;&gt;1,"check","ok"),"")</f>
        <v>ok</v>
      </c>
      <c r="S64" s="87" t="str">
        <f t="shared" si="15"/>
        <v>AWAY</v>
      </c>
      <c r="T64" s="74">
        <f t="shared" ca="1" si="16"/>
        <v>-41</v>
      </c>
      <c r="U64" s="74">
        <f ca="1">IF(OR($A64="GW 1",$A64="GW 2",$A64="GW 3",$A64="GW 4",$A64="GW 5",$A64="GW 6"),"N/A",IFERROR(ROUND((OFFSET(Tables!$A$1,MATCH('Program and Results'!$B64,Tables!$A$1:$A$33,0)-1,MATCH('Program and Results'!$A64,Tables!$1:$1,0)-2,1,1)-OFFSET(Tables!$A$1,MATCH('Program and Results'!$B64,Tables!$A$1:$A$33,0)-1,MATCH('Program and Results'!$A64,Tables!$1:$1,0)-7,1,1))-(OFFSET(Tables!$A$1,MATCH('Program and Results'!$E64,Tables!$A$1:$A$33,0)-1,MATCH('Program and Results'!$A64,Tables!$1:$1,0)-2,1,1)-OFFSET(Tables!$A$1,MATCH('Program and Results'!$E64,Tables!$A$1:$A$33,0)-1,MATCH('Program and Results'!$A64,Tables!$1:$1,0)-7,1,1)),0),""))</f>
        <v>-39</v>
      </c>
      <c r="V64" s="88">
        <f t="shared" ca="1" si="28"/>
        <v>-9.5201809964289674E-2</v>
      </c>
      <c r="W64" s="88" t="str">
        <f ca="1">IF(OR($A64="GW 1",$A64="GW 2",$A64="GW 3",$A64="GW 4",$A64="GW 5",$A64="GW 6"),"N/A",IF(T64="","",IF(AND(T64&gt;='Prediction Systems settings'!$B$3,'Program and Results'!T64&lt;='Prediction Systems settings'!$C$3),"DRAW",IF(T64&gt;0,"HOME","AWAY"))))</f>
        <v>AWAY</v>
      </c>
      <c r="X64" s="89" t="str">
        <f t="shared" ca="1" si="4"/>
        <v>Succeeded</v>
      </c>
      <c r="Y64" s="74" t="str">
        <f ca="1">IF(OR($A64="GW 1",$A64="GW 2",$A64="GW 3",$A64="GW 4",$A64="GW 5",$A64="GW 6"),"N/A",IF(U64="","",IF(AND(U64&gt;='Prediction Systems settings'!$B$4,'Program and Results'!U64&lt;='Prediction Systems settings'!$C$4),"DRAW",IF(U64&gt;0,"HOME","AWAY"))))</f>
        <v>AWAY</v>
      </c>
      <c r="Z64" s="74" t="str">
        <f t="shared" ca="1" si="5"/>
        <v>Succeeded</v>
      </c>
      <c r="AA64" s="85">
        <f ca="1">IF(OR($A64="GW 1",$A64="GW 2",$A64="GW 3",$A64="GW 4",$A64="GW 5",$A64="GW 6"),"N/A",IF(G64="","",SUM(OFFSET(Tables!$A$103,MATCH('Program and Results'!$B64,Tables!$A$103:$A$135,0)-1,MATCH('Program and Results'!$A64,Tables!$1:$1,0)-2,1,-6))))</f>
        <v>-11</v>
      </c>
      <c r="AB64" s="86">
        <f ca="1">IF(OR($A64="GW 1",$A64="GW 2",$A64="GW 3",$A64="GW 4",$A64="GW 5",$A64="GW 6"),"N/A",IF(M64="","",SUM(OFFSET(Tables!$A$103,MATCH('Program and Results'!$E64,Tables!$A$103:$A$135,0)-1,MATCH('Program and Results'!$A64,Tables!$1:$1,0)-2,1,-6))))</f>
        <v>2</v>
      </c>
      <c r="AC64" s="86">
        <f t="shared" ca="1" si="6"/>
        <v>-13</v>
      </c>
      <c r="AD64" s="86" t="str">
        <f ca="1">IF(OR($A64="GW 1",$A64="GW 2",$A64="GW 3",$A64="GW 4",$A64="GW 5",$A64="GW 6"),"N/A",IF(AC64="","",IF(AC64&gt;'Prediction Systems settings'!$B$5,"HOME",IF(AC64&lt;-'Prediction Systems settings'!$B$5,"AWAY","DRAW"))))</f>
        <v>AWAY</v>
      </c>
      <c r="AE64" s="86" t="str">
        <f t="shared" ca="1" si="7"/>
        <v>Succeeded</v>
      </c>
      <c r="AK64">
        <v>8.125</v>
      </c>
      <c r="AL64">
        <v>32.5</v>
      </c>
    </row>
    <row r="65" spans="1:38">
      <c r="A65" t="s">
        <v>6</v>
      </c>
      <c r="B65" t="s">
        <v>206</v>
      </c>
      <c r="C65">
        <v>3</v>
      </c>
      <c r="D65">
        <v>3</v>
      </c>
      <c r="E65" t="s">
        <v>233</v>
      </c>
      <c r="F65" s="73">
        <f t="shared" ca="1" si="18"/>
        <v>1497.8235317419237</v>
      </c>
      <c r="G65" s="73">
        <f ca="1">IF(A65="GW 1",ELO_Initial,IFERROR(INDEX(Tables!$1:$1048576,MATCH('Program and Results'!$B65,Tables!$A:$A,0),MATCH('Program and Results'!$A65,Tables!$1:$1,0)-1),""))</f>
        <v>1499.2476927464145</v>
      </c>
      <c r="H65" s="74">
        <f t="shared" si="29"/>
        <v>20</v>
      </c>
      <c r="I65" s="74">
        <f t="shared" si="30"/>
        <v>0.5</v>
      </c>
      <c r="J65" s="75">
        <f t="shared" ca="1" si="1"/>
        <v>0.5712080502245438</v>
      </c>
      <c r="K65" s="76">
        <f>IF(E65="","",IF(ABS(C65-D65)=0,0,IF(ABS(C65-D65)&gt;10,2.99,INDEX('ELO settings '!$B$25:$B$34,MATCH(ABS(C65-D65),'ELO settings '!$A$25:$A$34,0)))))</f>
        <v>0</v>
      </c>
      <c r="L65" s="73">
        <f t="shared" ca="1" si="17"/>
        <v>1483.3527752563573</v>
      </c>
      <c r="M65" s="73">
        <f ca="1">IF(A65="GW 1",ELO_Initial,IFERROR(INDEX(Tables!$1:$1048576,MATCH('Program and Results'!$E65,Tables!$A:$A,0),MATCH('Program and Results'!$A65,Tables!$1:$1,0)-1),""))</f>
        <v>1481.9286142518665</v>
      </c>
      <c r="N65" s="74">
        <f t="shared" si="31"/>
        <v>20</v>
      </c>
      <c r="O65" s="74">
        <f t="shared" si="32"/>
        <v>0.5</v>
      </c>
      <c r="P65" s="75">
        <f t="shared" ca="1" si="19"/>
        <v>0.4287919497754562</v>
      </c>
      <c r="Q65" s="76">
        <f t="shared" si="33"/>
        <v>0</v>
      </c>
      <c r="R65" s="77" t="str">
        <f t="shared" si="34"/>
        <v>ok</v>
      </c>
      <c r="S65" s="87" t="str">
        <f t="shared" si="15"/>
        <v>DRAW</v>
      </c>
      <c r="T65" s="74">
        <f t="shared" ca="1" si="16"/>
        <v>17</v>
      </c>
      <c r="U65" s="74">
        <f ca="1">IF(OR($A65="GW 1",$A65="GW 2",$A65="GW 3",$A65="GW 4",$A65="GW 5",$A65="GW 6"),"N/A",IFERROR(ROUND((OFFSET(Tables!$A$1,MATCH('Program and Results'!$B65,Tables!$A$1:$A$33,0)-1,MATCH('Program and Results'!$A65,Tables!$1:$1,0)-2,1,1)-OFFSET(Tables!$A$1,MATCH('Program and Results'!$B65,Tables!$A$1:$A$33,0)-1,MATCH('Program and Results'!$A65,Tables!$1:$1,0)-7,1,1))-(OFFSET(Tables!$A$1,MATCH('Program and Results'!$E65,Tables!$A$1:$A$33,0)-1,MATCH('Program and Results'!$A65,Tables!$1:$1,0)-2,1,1)-OFFSET(Tables!$A$1,MATCH('Program and Results'!$E65,Tables!$A$1:$A$33,0)-1,MATCH('Program and Results'!$A65,Tables!$1:$1,0)-7,1,1)),0),""))</f>
        <v>8</v>
      </c>
      <c r="V65" s="88">
        <f t="shared" ca="1" si="28"/>
        <v>0.14241610044908759</v>
      </c>
      <c r="W65" s="88" t="str">
        <f ca="1">IF(OR($A65="GW 1",$A65="GW 2",$A65="GW 3",$A65="GW 4",$A65="GW 5",$A65="GW 6"),"N/A",IF(T65="","",IF(AND(T65&gt;='Prediction Systems settings'!$B$3,'Program and Results'!T65&lt;='Prediction Systems settings'!$C$3),"DRAW",IF(T65&gt;0,"HOME","AWAY"))))</f>
        <v>HOME</v>
      </c>
      <c r="X65" s="89" t="str">
        <f t="shared" ca="1" si="4"/>
        <v>Failed</v>
      </c>
      <c r="Y65" s="74" t="str">
        <f ca="1">IF(OR($A65="GW 1",$A65="GW 2",$A65="GW 3",$A65="GW 4",$A65="GW 5",$A65="GW 6"),"N/A",IF(U65="","",IF(AND(U65&gt;='Prediction Systems settings'!$B$4,'Program and Results'!U65&lt;='Prediction Systems settings'!$C$4),"DRAW",IF(U65&gt;0,"HOME","AWAY"))))</f>
        <v>HOME</v>
      </c>
      <c r="Z65" s="74" t="str">
        <f t="shared" ca="1" si="5"/>
        <v>Failed</v>
      </c>
      <c r="AA65" s="85">
        <f ca="1">IF(OR($A65="GW 1",$A65="GW 2",$A65="GW 3",$A65="GW 4",$A65="GW 5",$A65="GW 6"),"N/A",IF(G65="","",SUM(OFFSET(Tables!$A$103,MATCH('Program and Results'!$B65,Tables!$A$103:$A$135,0)-1,MATCH('Program and Results'!$A65,Tables!$1:$1,0)-2,1,-6))))</f>
        <v>-3</v>
      </c>
      <c r="AB65" s="86">
        <f ca="1">IF(OR($A65="GW 1",$A65="GW 2",$A65="GW 3",$A65="GW 4",$A65="GW 5",$A65="GW 6"),"N/A",IF(M65="","",SUM(OFFSET(Tables!$A$103,MATCH('Program and Results'!$E65,Tables!$A$103:$A$135,0)-1,MATCH('Program and Results'!$A65,Tables!$1:$1,0)-2,1,-6))))</f>
        <v>-3</v>
      </c>
      <c r="AC65" s="86">
        <f t="shared" ca="1" si="6"/>
        <v>0</v>
      </c>
      <c r="AD65" s="86" t="str">
        <f ca="1">IF(OR($A65="GW 1",$A65="GW 2",$A65="GW 3",$A65="GW 4",$A65="GW 5",$A65="GW 6"),"N/A",IF(AC65="","",IF(AC65&gt;'Prediction Systems settings'!$B$5,"HOME",IF(AC65&lt;-'Prediction Systems settings'!$B$5,"AWAY","DRAW"))))</f>
        <v>DRAW</v>
      </c>
      <c r="AE65" s="86" t="str">
        <f t="shared" ca="1" si="7"/>
        <v>Succeeded</v>
      </c>
      <c r="AK65">
        <v>32.5</v>
      </c>
      <c r="AL65">
        <v>21.666666666666664</v>
      </c>
    </row>
    <row r="66" spans="1:38">
      <c r="A66" t="s">
        <v>7</v>
      </c>
      <c r="B66" t="s">
        <v>201</v>
      </c>
      <c r="C66">
        <v>1</v>
      </c>
      <c r="D66">
        <v>1</v>
      </c>
      <c r="E66" t="s">
        <v>200</v>
      </c>
      <c r="F66" s="73">
        <f t="shared" ca="1" si="18"/>
        <v>1468.0904851177049</v>
      </c>
      <c r="G66" s="73">
        <f ca="1">IF(A66="GW 1",ELO_Initial,IFERROR(INDEX(Tables!$1:$1048576,MATCH('Program and Results'!$B66,Tables!$A:$A,0),MATCH('Program and Results'!$A66,Tables!$1:$1,0)-1),""))</f>
        <v>1468.0217949675791</v>
      </c>
      <c r="H66" s="74">
        <f t="shared" si="29"/>
        <v>20</v>
      </c>
      <c r="I66" s="74">
        <f t="shared" si="30"/>
        <v>0.5</v>
      </c>
      <c r="J66" s="75">
        <f t="shared" ca="1" si="1"/>
        <v>0.49656549249370607</v>
      </c>
      <c r="K66" s="76">
        <f>IF(E66="","",IF(ABS(C66-D66)=0,0,IF(ABS(C66-D66)&gt;10,2.99,INDEX('ELO settings '!$B$25:$B$34,MATCH(ABS(C66-D66),'ELO settings '!$A$25:$A$34,0)))))</f>
        <v>0</v>
      </c>
      <c r="L66" s="73">
        <f t="shared" ca="1" si="17"/>
        <v>1494.7146826063797</v>
      </c>
      <c r="M66" s="73">
        <f ca="1">IF(A66="GW 1",ELO_Initial,IFERROR(INDEX(Tables!$1:$1048576,MATCH('Program and Results'!$E66,Tables!$A:$A,0),MATCH('Program and Results'!$A66,Tables!$1:$1,0)-1),""))</f>
        <v>1494.7833727565055</v>
      </c>
      <c r="N66" s="74">
        <f t="shared" si="31"/>
        <v>20</v>
      </c>
      <c r="O66" s="74">
        <f t="shared" si="32"/>
        <v>0.5</v>
      </c>
      <c r="P66" s="75">
        <f t="shared" ca="1" si="19"/>
        <v>0.50343450750629393</v>
      </c>
      <c r="Q66" s="76">
        <f t="shared" si="33"/>
        <v>0</v>
      </c>
      <c r="R66" s="77" t="str">
        <f t="shared" si="34"/>
        <v>ok</v>
      </c>
      <c r="S66" s="87" t="str">
        <f t="shared" si="15"/>
        <v>DRAW</v>
      </c>
      <c r="T66" s="74">
        <f t="shared" ca="1" si="16"/>
        <v>-27</v>
      </c>
      <c r="U66" s="74">
        <f ca="1">IF(OR($A66="GW 1",$A66="GW 2",$A66="GW 3",$A66="GW 4",$A66="GW 5",$A66="GW 6"),"N/A",IFERROR(ROUND((OFFSET(Tables!$A$1,MATCH('Program and Results'!$B66,Tables!$A$1:$A$33,0)-1,MATCH('Program and Results'!$A66,Tables!$1:$1,0)-2,1,1)-OFFSET(Tables!$A$1,MATCH('Program and Results'!$B66,Tables!$A$1:$A$33,0)-1,MATCH('Program and Results'!$A66,Tables!$1:$1,0)-7,1,1))-(OFFSET(Tables!$A$1,MATCH('Program and Results'!$E66,Tables!$A$1:$A$33,0)-1,MATCH('Program and Results'!$A66,Tables!$1:$1,0)-2,1,1)-OFFSET(Tables!$A$1,MATCH('Program and Results'!$E66,Tables!$A$1:$A$33,0)-1,MATCH('Program and Results'!$A66,Tables!$1:$1,0)-7,1,1)),0),""))</f>
        <v>-27</v>
      </c>
      <c r="V66" s="88">
        <f t="shared" ca="1" si="28"/>
        <v>-6.8690150125878535E-3</v>
      </c>
      <c r="W66" s="88" t="str">
        <f ca="1">IF(OR($A66="GW 1",$A66="GW 2",$A66="GW 3",$A66="GW 4",$A66="GW 5",$A66="GW 6"),"N/A",IF(T66="","",IF(AND(T66&gt;='Prediction Systems settings'!$B$3,'Program and Results'!T66&lt;='Prediction Systems settings'!$C$3),"DRAW",IF(T66&gt;0,"HOME","AWAY"))))</f>
        <v>DRAW</v>
      </c>
      <c r="X66" s="89" t="str">
        <f t="shared" ca="1" si="4"/>
        <v>Succeeded</v>
      </c>
      <c r="Y66" s="74" t="str">
        <f ca="1">IF(OR($A66="GW 1",$A66="GW 2",$A66="GW 3",$A66="GW 4",$A66="GW 5",$A66="GW 6"),"N/A",IF(U66="","",IF(AND(U66&gt;='Prediction Systems settings'!$B$4,'Program and Results'!U66&lt;='Prediction Systems settings'!$C$4),"DRAW",IF(U66&gt;0,"HOME","AWAY"))))</f>
        <v>DRAW</v>
      </c>
      <c r="Z66" s="74" t="str">
        <f t="shared" ca="1" si="5"/>
        <v>Succeeded</v>
      </c>
      <c r="AA66" s="85">
        <f ca="1">IF(OR($A66="GW 1",$A66="GW 2",$A66="GW 3",$A66="GW 4",$A66="GW 5",$A66="GW 6"),"N/A",IF(G66="","",SUM(OFFSET(Tables!$A$103,MATCH('Program and Results'!$B66,Tables!$A$103:$A$135,0)-1,MATCH('Program and Results'!$A66,Tables!$1:$1,0)-2,1,-6))))</f>
        <v>-7</v>
      </c>
      <c r="AB66" s="86">
        <f ca="1">IF(OR($A66="GW 1",$A66="GW 2",$A66="GW 3",$A66="GW 4",$A66="GW 5",$A66="GW 6"),"N/A",IF(M66="","",SUM(OFFSET(Tables!$A$103,MATCH('Program and Results'!$E66,Tables!$A$103:$A$135,0)-1,MATCH('Program and Results'!$A66,Tables!$1:$1,0)-2,1,-6))))</f>
        <v>3</v>
      </c>
      <c r="AC66" s="86">
        <f t="shared" ca="1" si="6"/>
        <v>-10</v>
      </c>
      <c r="AD66" s="86" t="str">
        <f ca="1">IF(OR($A66="GW 1",$A66="GW 2",$A66="GW 3",$A66="GW 4",$A66="GW 5",$A66="GW 6"),"N/A",IF(AC66="","",IF(AC66&gt;'Prediction Systems settings'!$B$5,"HOME",IF(AC66&lt;-'Prediction Systems settings'!$B$5,"AWAY","DRAW"))))</f>
        <v>AWAY</v>
      </c>
      <c r="AE66" s="86" t="str">
        <f t="shared" ca="1" si="7"/>
        <v>Failed</v>
      </c>
      <c r="AK66">
        <v>24.375</v>
      </c>
      <c r="AL66">
        <v>10.833333333333332</v>
      </c>
    </row>
    <row r="67" spans="1:38">
      <c r="A67" t="s">
        <v>7</v>
      </c>
      <c r="B67" t="s">
        <v>233</v>
      </c>
      <c r="C67">
        <v>0</v>
      </c>
      <c r="D67">
        <v>5</v>
      </c>
      <c r="E67" t="s">
        <v>202</v>
      </c>
      <c r="F67" s="73">
        <f t="shared" ca="1" si="18"/>
        <v>1471.3570582924867</v>
      </c>
      <c r="G67" s="73">
        <f ca="1">IF(A67="GW 1",ELO_Initial,IFERROR(INDEX(Tables!$1:$1048576,MATCH('Program and Results'!$B67,Tables!$A:$A,0),MATCH('Program and Results'!$A67,Tables!$1:$1,0)-1),""))</f>
        <v>1483.3527752563573</v>
      </c>
      <c r="H67" s="74">
        <f t="shared" si="29"/>
        <v>22.32</v>
      </c>
      <c r="I67" s="74">
        <f t="shared" si="30"/>
        <v>0</v>
      </c>
      <c r="J67" s="75">
        <f t="shared" ref="J67:J130" ca="1" si="35">IFERROR(IF(G67="","",1/(1+10^((M67-G67-AK67)/ELO_s))),"")</f>
        <v>0.53744251630244277</v>
      </c>
      <c r="K67" s="76">
        <f>IF(E67="","",IF(ABS(C67-D67)=0,0,IF(ABS(C67-D67)&gt;10,2.99,INDEX('ELO settings '!$B$25:$B$34,MATCH(ABS(C67-D67),'ELO settings '!$A$25:$A$34,0)))))</f>
        <v>2.3199999999999998</v>
      </c>
      <c r="L67" s="73">
        <f t="shared" ca="1" si="17"/>
        <v>1485.5319689859548</v>
      </c>
      <c r="M67" s="73">
        <f ca="1">IF(A67="GW 1",ELO_Initial,IFERROR(INDEX(Tables!$1:$1048576,MATCH('Program and Results'!$E67,Tables!$A:$A,0),MATCH('Program and Results'!$A67,Tables!$1:$1,0)-1),""))</f>
        <v>1473.5362520220842</v>
      </c>
      <c r="N67" s="74">
        <f t="shared" si="31"/>
        <v>22.32</v>
      </c>
      <c r="O67" s="74">
        <f t="shared" si="32"/>
        <v>1</v>
      </c>
      <c r="P67" s="75">
        <f t="shared" ca="1" si="19"/>
        <v>0.46255748369755723</v>
      </c>
      <c r="Q67" s="76">
        <f t="shared" si="33"/>
        <v>2.3199999999999998</v>
      </c>
      <c r="R67" s="77" t="str">
        <f t="shared" si="34"/>
        <v>ok</v>
      </c>
      <c r="S67" s="87" t="str">
        <f t="shared" si="15"/>
        <v>AWAY</v>
      </c>
      <c r="T67" s="74">
        <f t="shared" ca="1" si="16"/>
        <v>10</v>
      </c>
      <c r="U67" s="74">
        <f ca="1">IF(OR($A67="GW 1",$A67="GW 2",$A67="GW 3",$A67="GW 4",$A67="GW 5",$A67="GW 6"),"N/A",IFERROR(ROUND((OFFSET(Tables!$A$1,MATCH('Program and Results'!$B67,Tables!$A$1:$A$33,0)-1,MATCH('Program and Results'!$A67,Tables!$1:$1,0)-2,1,1)-OFFSET(Tables!$A$1,MATCH('Program and Results'!$B67,Tables!$A$1:$A$33,0)-1,MATCH('Program and Results'!$A67,Tables!$1:$1,0)-7,1,1))-(OFFSET(Tables!$A$1,MATCH('Program and Results'!$E67,Tables!$A$1:$A$33,0)-1,MATCH('Program and Results'!$A67,Tables!$1:$1,0)-2,1,1)-OFFSET(Tables!$A$1,MATCH('Program and Results'!$E67,Tables!$A$1:$A$33,0)-1,MATCH('Program and Results'!$A67,Tables!$1:$1,0)-7,1,1)),0),""))</f>
        <v>-1</v>
      </c>
      <c r="V67" s="88">
        <f t="shared" ca="1" si="28"/>
        <v>7.4885032604885549E-2</v>
      </c>
      <c r="W67" s="88" t="str">
        <f ca="1">IF(OR($A67="GW 1",$A67="GW 2",$A67="GW 3",$A67="GW 4",$A67="GW 5",$A67="GW 6"),"N/A",IF(T67="","",IF(AND(T67&gt;='Prediction Systems settings'!$B$3,'Program and Results'!T67&lt;='Prediction Systems settings'!$C$3),"DRAW",IF(T67&gt;0,"HOME","AWAY"))))</f>
        <v>HOME</v>
      </c>
      <c r="X67" s="89" t="str">
        <f t="shared" ref="X67:X130" ca="1" si="36">IF(OR($A67="GW 1",$A67="GW 2",$A67="GW 3",$A67="GW 4",$A67="GW 5",$A67="GW 6"),"N/A",IF(D67="","",IF(W67=S67,"Succeeded","Failed")))</f>
        <v>Failed</v>
      </c>
      <c r="Y67" s="74" t="str">
        <f ca="1">IF(OR($A67="GW 1",$A67="GW 2",$A67="GW 3",$A67="GW 4",$A67="GW 5",$A67="GW 6"),"N/A",IF(U67="","",IF(AND(U67&gt;='Prediction Systems settings'!$B$4,'Program and Results'!U67&lt;='Prediction Systems settings'!$C$4),"DRAW",IF(U67&gt;0,"HOME","AWAY"))))</f>
        <v>AWAY</v>
      </c>
      <c r="Z67" s="74" t="str">
        <f t="shared" ref="Z67:Z130" ca="1" si="37">IF(OR($A67="GW 1",$A67="GW 2",$A67="GW 3",$A67="GW 4",$A67="GW 5",$A67="GW 6"),"N/A",IF(D67="","",IF(Y67=S67,"Succeeded","Failed")))</f>
        <v>Succeeded</v>
      </c>
      <c r="AA67" s="85">
        <f ca="1">IF(OR($A67="GW 1",$A67="GW 2",$A67="GW 3",$A67="GW 4",$A67="GW 5",$A67="GW 6"),"N/A",IF(G67="","",SUM(OFFSET(Tables!$A$103,MATCH('Program and Results'!$B67,Tables!$A$103:$A$135,0)-1,MATCH('Program and Results'!$A67,Tables!$1:$1,0)-2,1,-6))))</f>
        <v>-3</v>
      </c>
      <c r="AB67" s="86">
        <f ca="1">IF(OR($A67="GW 1",$A67="GW 2",$A67="GW 3",$A67="GW 4",$A67="GW 5",$A67="GW 6"),"N/A",IF(M67="","",SUM(OFFSET(Tables!$A$103,MATCH('Program and Results'!$E67,Tables!$A$103:$A$135,0)-1,MATCH('Program and Results'!$A67,Tables!$1:$1,0)-2,1,-6))))</f>
        <v>-7</v>
      </c>
      <c r="AC67" s="86">
        <f t="shared" ref="AC67:AC130" ca="1" si="38">IF(OR($A67="GW 1",$A67="GW 2",$A67="GW 3",$A67="GW 4",$A67="GW 5",$A67="GW 6"),"N/A",IFERROR(IF(G67="","",AA67-AB67),""))</f>
        <v>4</v>
      </c>
      <c r="AD67" s="86" t="str">
        <f ca="1">IF(OR($A67="GW 1",$A67="GW 2",$A67="GW 3",$A67="GW 4",$A67="GW 5",$A67="GW 6"),"N/A",IF(AC67="","",IF(AC67&gt;'Prediction Systems settings'!$B$5,"HOME",IF(AC67&lt;-'Prediction Systems settings'!$B$5,"AWAY","DRAW"))))</f>
        <v>DRAW</v>
      </c>
      <c r="AE67" s="86" t="str">
        <f t="shared" ref="AE67:AE130" ca="1" si="39">IF(OR($A67="GW 1",$A67="GW 2",$A67="GW 3",$A67="GW 4",$A67="GW 5",$A67="GW 6"),"N/A",IF(C67="","",IF(AD67=S67,"Succeeded","Failed")))</f>
        <v>Failed</v>
      </c>
      <c r="AK67">
        <v>16.25</v>
      </c>
      <c r="AL67">
        <v>21.666666666666664</v>
      </c>
    </row>
    <row r="68" spans="1:38">
      <c r="A68" t="s">
        <v>7</v>
      </c>
      <c r="B68" t="s">
        <v>199</v>
      </c>
      <c r="C68">
        <v>1</v>
      </c>
      <c r="D68">
        <v>1</v>
      </c>
      <c r="E68" t="s">
        <v>196</v>
      </c>
      <c r="F68" s="73">
        <f t="shared" ca="1" si="18"/>
        <v>1542.7710503259725</v>
      </c>
      <c r="G68" s="73">
        <f ca="1">IF(A68="GW 1",ELO_Initial,IFERROR(INDEX(Tables!$1:$1048576,MATCH('Program and Results'!$B68,Tables!$A:$A,0),MATCH('Program and Results'!$A68,Tables!$1:$1,0)-1),""))</f>
        <v>1544.1883915625892</v>
      </c>
      <c r="H68" s="74">
        <f t="shared" si="29"/>
        <v>20</v>
      </c>
      <c r="I68" s="74">
        <f t="shared" si="30"/>
        <v>0.5</v>
      </c>
      <c r="J68" s="75">
        <f t="shared" ca="1" si="35"/>
        <v>0.57086706183083225</v>
      </c>
      <c r="K68" s="76">
        <f>IF(E68="","",IF(ABS(C68-D68)=0,0,IF(ABS(C68-D68)&gt;10,2.99,INDEX('ELO settings '!$B$25:$B$34,MATCH(ABS(C68-D68),'ELO settings '!$A$25:$A$34,0)))))</f>
        <v>0</v>
      </c>
      <c r="L68" s="73">
        <f t="shared" ca="1" si="17"/>
        <v>1554.5284786247628</v>
      </c>
      <c r="M68" s="73">
        <f ca="1">IF(A68="GW 1",ELO_Initial,IFERROR(INDEX(Tables!$1:$1048576,MATCH('Program and Results'!$E68,Tables!$A:$A,0),MATCH('Program and Results'!$A68,Tables!$1:$1,0)-1),""))</f>
        <v>1553.1111373881461</v>
      </c>
      <c r="N68" s="74">
        <f t="shared" si="31"/>
        <v>20</v>
      </c>
      <c r="O68" s="74">
        <f t="shared" si="32"/>
        <v>0.5</v>
      </c>
      <c r="P68" s="75">
        <f t="shared" ca="1" si="19"/>
        <v>0.42913293816916775</v>
      </c>
      <c r="Q68" s="76">
        <f t="shared" si="33"/>
        <v>0</v>
      </c>
      <c r="R68" s="77" t="str">
        <f t="shared" si="34"/>
        <v>ok</v>
      </c>
      <c r="S68" s="87" t="str">
        <f t="shared" ref="S68:S131" si="40">IF(D68="","",IF(I68=1,"HOME",IF(I68=0.5,"DRAW","AWAY")))</f>
        <v>DRAW</v>
      </c>
      <c r="T68" s="74">
        <f t="shared" ref="T68:T131" ca="1" si="41">IFERROR(IF(G68="","",ROUND(G68-M68,0)),"")</f>
        <v>-9</v>
      </c>
      <c r="U68" s="74">
        <f ca="1">IF(OR($A68="GW 1",$A68="GW 2",$A68="GW 3",$A68="GW 4",$A68="GW 5",$A68="GW 6"),"N/A",IFERROR(ROUND((OFFSET(Tables!$A$1,MATCH('Program and Results'!$B68,Tables!$A$1:$A$33,0)-1,MATCH('Program and Results'!$A68,Tables!$1:$1,0)-2,1,1)-OFFSET(Tables!$A$1,MATCH('Program and Results'!$B68,Tables!$A$1:$A$33,0)-1,MATCH('Program and Results'!$A68,Tables!$1:$1,0)-7,1,1))-(OFFSET(Tables!$A$1,MATCH('Program and Results'!$E68,Tables!$A$1:$A$33,0)-1,MATCH('Program and Results'!$A68,Tables!$1:$1,0)-2,1,1)-OFFSET(Tables!$A$1,MATCH('Program and Results'!$E68,Tables!$A$1:$A$33,0)-1,MATCH('Program and Results'!$A68,Tables!$1:$1,0)-7,1,1)),0),""))</f>
        <v>-9</v>
      </c>
      <c r="V68" s="88">
        <f t="shared" ca="1" si="28"/>
        <v>0.14173412366166449</v>
      </c>
      <c r="W68" s="88" t="str">
        <f ca="1">IF(OR($A68="GW 1",$A68="GW 2",$A68="GW 3",$A68="GW 4",$A68="GW 5",$A68="GW 6"),"N/A",IF(T68="","",IF(AND(T68&gt;='Prediction Systems settings'!$B$3,'Program and Results'!T68&lt;='Prediction Systems settings'!$C$3),"DRAW",IF(T68&gt;0,"HOME","AWAY"))))</f>
        <v>AWAY</v>
      </c>
      <c r="X68" s="89" t="str">
        <f t="shared" ca="1" si="36"/>
        <v>Failed</v>
      </c>
      <c r="Y68" s="74" t="str">
        <f ca="1">IF(OR($A68="GW 1",$A68="GW 2",$A68="GW 3",$A68="GW 4",$A68="GW 5",$A68="GW 6"),"N/A",IF(U68="","",IF(AND(U68&gt;='Prediction Systems settings'!$B$4,'Program and Results'!U68&lt;='Prediction Systems settings'!$C$4),"DRAW",IF(U68&gt;0,"HOME","AWAY"))))</f>
        <v>AWAY</v>
      </c>
      <c r="Z68" s="74" t="str">
        <f t="shared" ca="1" si="37"/>
        <v>Failed</v>
      </c>
      <c r="AA68" s="85">
        <f ca="1">IF(OR($A68="GW 1",$A68="GW 2",$A68="GW 3",$A68="GW 4",$A68="GW 5",$A68="GW 6"),"N/A",IF(G68="","",SUM(OFFSET(Tables!$A$103,MATCH('Program and Results'!$B68,Tables!$A$103:$A$135,0)-1,MATCH('Program and Results'!$A68,Tables!$1:$1,0)-2,1,-6))))</f>
        <v>8</v>
      </c>
      <c r="AB68" s="86">
        <f ca="1">IF(OR($A68="GW 1",$A68="GW 2",$A68="GW 3",$A68="GW 4",$A68="GW 5",$A68="GW 6"),"N/A",IF(M68="","",SUM(OFFSET(Tables!$A$103,MATCH('Program and Results'!$E68,Tables!$A$103:$A$135,0)-1,MATCH('Program and Results'!$A68,Tables!$1:$1,0)-2,1,-6))))</f>
        <v>10</v>
      </c>
      <c r="AC68" s="86">
        <f t="shared" ca="1" si="38"/>
        <v>-2</v>
      </c>
      <c r="AD68" s="86" t="str">
        <f ca="1">IF(OR($A68="GW 1",$A68="GW 2",$A68="GW 3",$A68="GW 4",$A68="GW 5",$A68="GW 6"),"N/A",IF(AC68="","",IF(AC68&gt;'Prediction Systems settings'!$B$5,"HOME",IF(AC68&lt;-'Prediction Systems settings'!$B$5,"AWAY","DRAW"))))</f>
        <v>DRAW</v>
      </c>
      <c r="AE68" s="86" t="str">
        <f t="shared" ca="1" si="39"/>
        <v>Succeeded</v>
      </c>
      <c r="AK68">
        <v>58.5</v>
      </c>
      <c r="AL68">
        <v>65</v>
      </c>
    </row>
    <row r="69" spans="1:38">
      <c r="A69" t="s">
        <v>7</v>
      </c>
      <c r="B69" t="s">
        <v>211</v>
      </c>
      <c r="C69">
        <v>2</v>
      </c>
      <c r="D69">
        <v>2</v>
      </c>
      <c r="E69" t="s">
        <v>207</v>
      </c>
      <c r="F69" s="73">
        <f t="shared" ca="1" si="18"/>
        <v>1483.6423679835523</v>
      </c>
      <c r="G69" s="73">
        <f ca="1">IF(A69="GW 1",ELO_Initial,IFERROR(INDEX(Tables!$1:$1048576,MATCH('Program and Results'!$B69,Tables!$A:$A,0),MATCH('Program and Results'!$A69,Tables!$1:$1,0)-1),""))</f>
        <v>1484.2278713069124</v>
      </c>
      <c r="H69" s="74">
        <f t="shared" si="29"/>
        <v>20</v>
      </c>
      <c r="I69" s="74">
        <f t="shared" si="30"/>
        <v>0.5</v>
      </c>
      <c r="J69" s="75">
        <f t="shared" ca="1" si="35"/>
        <v>0.52927516616800729</v>
      </c>
      <c r="K69" s="76">
        <f>IF(E69="","",IF(ABS(C69-D69)=0,0,IF(ABS(C69-D69)&gt;10,2.99,INDEX('ELO settings '!$B$25:$B$34,MATCH(ABS(C69-D69),'ELO settings '!$A$25:$A$34,0)))))</f>
        <v>0</v>
      </c>
      <c r="L69" s="73">
        <f t="shared" ca="1" si="17"/>
        <v>1496.947612081447</v>
      </c>
      <c r="M69" s="73">
        <f ca="1">IF(A69="GW 1",ELO_Initial,IFERROR(INDEX(Tables!$1:$1048576,MATCH('Program and Results'!$E69,Tables!$A:$A,0),MATCH('Program and Results'!$A69,Tables!$1:$1,0)-1),""))</f>
        <v>1496.3621087580868</v>
      </c>
      <c r="N69" s="74">
        <f t="shared" si="31"/>
        <v>20</v>
      </c>
      <c r="O69" s="74">
        <f t="shared" si="32"/>
        <v>0.5</v>
      </c>
      <c r="P69" s="75">
        <f t="shared" ca="1" si="19"/>
        <v>0.47072483383199271</v>
      </c>
      <c r="Q69" s="76">
        <f t="shared" si="33"/>
        <v>0</v>
      </c>
      <c r="R69" s="77" t="str">
        <f t="shared" si="34"/>
        <v>ok</v>
      </c>
      <c r="S69" s="87" t="str">
        <f t="shared" si="40"/>
        <v>DRAW</v>
      </c>
      <c r="T69" s="74">
        <f t="shared" ca="1" si="41"/>
        <v>-12</v>
      </c>
      <c r="U69" s="74">
        <f ca="1">IF(OR($A69="GW 1",$A69="GW 2",$A69="GW 3",$A69="GW 4",$A69="GW 5",$A69="GW 6"),"N/A",IFERROR(ROUND((OFFSET(Tables!$A$1,MATCH('Program and Results'!$B69,Tables!$A$1:$A$33,0)-1,MATCH('Program and Results'!$A69,Tables!$1:$1,0)-2,1,1)-OFFSET(Tables!$A$1,MATCH('Program and Results'!$B69,Tables!$A$1:$A$33,0)-1,MATCH('Program and Results'!$A69,Tables!$1:$1,0)-7,1,1))-(OFFSET(Tables!$A$1,MATCH('Program and Results'!$E69,Tables!$A$1:$A$33,0)-1,MATCH('Program and Results'!$A69,Tables!$1:$1,0)-2,1,1)-OFFSET(Tables!$A$1,MATCH('Program and Results'!$E69,Tables!$A$1:$A$33,0)-1,MATCH('Program and Results'!$A69,Tables!$1:$1,0)-7,1,1)),0),""))</f>
        <v>-20</v>
      </c>
      <c r="V69" s="88">
        <f t="shared" ca="1" si="28"/>
        <v>5.8550332336014588E-2</v>
      </c>
      <c r="W69" s="88" t="str">
        <f ca="1">IF(OR($A69="GW 1",$A69="GW 2",$A69="GW 3",$A69="GW 4",$A69="GW 5",$A69="GW 6"),"N/A",IF(T69="","",IF(AND(T69&gt;='Prediction Systems settings'!$B$3,'Program and Results'!T69&lt;='Prediction Systems settings'!$C$3),"DRAW",IF(T69&gt;0,"HOME","AWAY"))))</f>
        <v>AWAY</v>
      </c>
      <c r="X69" s="89" t="str">
        <f t="shared" ca="1" si="36"/>
        <v>Failed</v>
      </c>
      <c r="Y69" s="74" t="str">
        <f ca="1">IF(OR($A69="GW 1",$A69="GW 2",$A69="GW 3",$A69="GW 4",$A69="GW 5",$A69="GW 6"),"N/A",IF(U69="","",IF(AND(U69&gt;='Prediction Systems settings'!$B$4,'Program and Results'!U69&lt;='Prediction Systems settings'!$C$4),"DRAW",IF(U69&gt;0,"HOME","AWAY"))))</f>
        <v>DRAW</v>
      </c>
      <c r="Z69" s="74" t="str">
        <f t="shared" ca="1" si="37"/>
        <v>Succeeded</v>
      </c>
      <c r="AA69" s="85">
        <f ca="1">IF(OR($A69="GW 1",$A69="GW 2",$A69="GW 3",$A69="GW 4",$A69="GW 5",$A69="GW 6"),"N/A",IF(G69="","",SUM(OFFSET(Tables!$A$103,MATCH('Program and Results'!$B69,Tables!$A$103:$A$135,0)-1,MATCH('Program and Results'!$A69,Tables!$1:$1,0)-2,1,-6))))</f>
        <v>-6</v>
      </c>
      <c r="AB69" s="86">
        <f ca="1">IF(OR($A69="GW 1",$A69="GW 2",$A69="GW 3",$A69="GW 4",$A69="GW 5",$A69="GW 6"),"N/A",IF(M69="","",SUM(OFFSET(Tables!$A$103,MATCH('Program and Results'!$E69,Tables!$A$103:$A$135,0)-1,MATCH('Program and Results'!$A69,Tables!$1:$1,0)-2,1,-6))))</f>
        <v>0</v>
      </c>
      <c r="AC69" s="86">
        <f t="shared" ca="1" si="38"/>
        <v>-6</v>
      </c>
      <c r="AD69" s="86" t="str">
        <f ca="1">IF(OR($A69="GW 1",$A69="GW 2",$A69="GW 3",$A69="GW 4",$A69="GW 5",$A69="GW 6"),"N/A",IF(AC69="","",IF(AC69&gt;'Prediction Systems settings'!$B$5,"HOME",IF(AC69&lt;-'Prediction Systems settings'!$B$5,"AWAY","DRAW"))))</f>
        <v>AWAY</v>
      </c>
      <c r="AE69" s="86" t="str">
        <f t="shared" ca="1" si="39"/>
        <v>Failed</v>
      </c>
      <c r="AK69">
        <v>32.5</v>
      </c>
      <c r="AL69">
        <v>40.625</v>
      </c>
    </row>
    <row r="70" spans="1:38">
      <c r="A70" t="s">
        <v>7</v>
      </c>
      <c r="B70" t="s">
        <v>209</v>
      </c>
      <c r="C70">
        <v>2</v>
      </c>
      <c r="D70">
        <v>0</v>
      </c>
      <c r="E70" t="s">
        <v>198</v>
      </c>
      <c r="F70" s="73">
        <f t="shared" ca="1" si="18"/>
        <v>1511.9719620760707</v>
      </c>
      <c r="G70" s="73">
        <f ca="1">IF(A70="GW 1",ELO_Initial,IFERROR(INDEX(Tables!$1:$1048576,MATCH('Program and Results'!$B70,Tables!$A:$A,0),MATCH('Program and Results'!$A70,Tables!$1:$1,0)-1),""))</f>
        <v>1501.7193766473285</v>
      </c>
      <c r="H70" s="74">
        <f t="shared" si="29"/>
        <v>21.51</v>
      </c>
      <c r="I70" s="74">
        <f t="shared" si="30"/>
        <v>1</v>
      </c>
      <c r="J70" s="75">
        <f t="shared" ca="1" si="35"/>
        <v>0.52335725575350345</v>
      </c>
      <c r="K70" s="76">
        <f>IF(E70="","",IF(ABS(C70-D70)=0,0,IF(ABS(C70-D70)&gt;10,2.99,INDEX('ELO settings '!$B$25:$B$34,MATCH(ABS(C70-D70),'ELO settings '!$A$25:$A$34,0)))))</f>
        <v>1.51</v>
      </c>
      <c r="L70" s="73">
        <f t="shared" ca="1" si="17"/>
        <v>1540.2246859232991</v>
      </c>
      <c r="M70" s="73">
        <f ca="1">IF(A70="GW 1",ELO_Initial,IFERROR(INDEX(Tables!$1:$1048576,MATCH('Program and Results'!$E70,Tables!$A:$A,0),MATCH('Program and Results'!$A70,Tables!$1:$1,0)-1),""))</f>
        <v>1550.4772713520413</v>
      </c>
      <c r="N70" s="74">
        <f t="shared" si="31"/>
        <v>21.51</v>
      </c>
      <c r="O70" s="74">
        <f t="shared" si="32"/>
        <v>0</v>
      </c>
      <c r="P70" s="75">
        <f t="shared" ca="1" si="19"/>
        <v>0.47664274424649655</v>
      </c>
      <c r="Q70" s="76">
        <f t="shared" si="33"/>
        <v>1.51</v>
      </c>
      <c r="R70" s="77" t="str">
        <f t="shared" si="34"/>
        <v>ok</v>
      </c>
      <c r="S70" s="87" t="str">
        <f t="shared" si="40"/>
        <v>HOME</v>
      </c>
      <c r="T70" s="74">
        <f t="shared" ca="1" si="41"/>
        <v>-49</v>
      </c>
      <c r="U70" s="74">
        <f ca="1">IF(OR($A70="GW 1",$A70="GW 2",$A70="GW 3",$A70="GW 4",$A70="GW 5",$A70="GW 6"),"N/A",IFERROR(ROUND((OFFSET(Tables!$A$1,MATCH('Program and Results'!$B70,Tables!$A$1:$A$33,0)-1,MATCH('Program and Results'!$A70,Tables!$1:$1,0)-2,1,1)-OFFSET(Tables!$A$1,MATCH('Program and Results'!$B70,Tables!$A$1:$A$33,0)-1,MATCH('Program and Results'!$A70,Tables!$1:$1,0)-7,1,1))-(OFFSET(Tables!$A$1,MATCH('Program and Results'!$E70,Tables!$A$1:$A$33,0)-1,MATCH('Program and Results'!$A70,Tables!$1:$1,0)-2,1,1)-OFFSET(Tables!$A$1,MATCH('Program and Results'!$E70,Tables!$A$1:$A$33,0)-1,MATCH('Program and Results'!$A70,Tables!$1:$1,0)-7,1,1)),0),""))</f>
        <v>-30</v>
      </c>
      <c r="V70" s="88">
        <f t="shared" ca="1" si="28"/>
        <v>4.6714511507006895E-2</v>
      </c>
      <c r="W70" s="88" t="str">
        <f ca="1">IF(OR($A70="GW 1",$A70="GW 2",$A70="GW 3",$A70="GW 4",$A70="GW 5",$A70="GW 6"),"N/A",IF(T70="","",IF(AND(T70&gt;='Prediction Systems settings'!$B$3,'Program and Results'!T70&lt;='Prediction Systems settings'!$C$3),"DRAW",IF(T70&gt;0,"HOME","AWAY"))))</f>
        <v>AWAY</v>
      </c>
      <c r="X70" s="89" t="str">
        <f t="shared" ca="1" si="36"/>
        <v>Failed</v>
      </c>
      <c r="Y70" s="74" t="str">
        <f ca="1">IF(OR($A70="GW 1",$A70="GW 2",$A70="GW 3",$A70="GW 4",$A70="GW 5",$A70="GW 6"),"N/A",IF(U70="","",IF(AND(U70&gt;='Prediction Systems settings'!$B$4,'Program and Results'!U70&lt;='Prediction Systems settings'!$C$4),"DRAW",IF(U70&gt;0,"HOME","AWAY"))))</f>
        <v>DRAW</v>
      </c>
      <c r="Z70" s="74" t="str">
        <f t="shared" ca="1" si="37"/>
        <v>Failed</v>
      </c>
      <c r="AA70" s="85">
        <f ca="1">IF(OR($A70="GW 1",$A70="GW 2",$A70="GW 3",$A70="GW 4",$A70="GW 5",$A70="GW 6"),"N/A",IF(G70="","",SUM(OFFSET(Tables!$A$103,MATCH('Program and Results'!$B70,Tables!$A$103:$A$135,0)-1,MATCH('Program and Results'!$A70,Tables!$1:$1,0)-2,1,-6))))</f>
        <v>6</v>
      </c>
      <c r="AB70" s="86">
        <f ca="1">IF(OR($A70="GW 1",$A70="GW 2",$A70="GW 3",$A70="GW 4",$A70="GW 5",$A70="GW 6"),"N/A",IF(M70="","",SUM(OFFSET(Tables!$A$103,MATCH('Program and Results'!$E70,Tables!$A$103:$A$135,0)-1,MATCH('Program and Results'!$A70,Tables!$1:$1,0)-2,1,-6))))</f>
        <v>12</v>
      </c>
      <c r="AC70" s="86">
        <f t="shared" ca="1" si="38"/>
        <v>-6</v>
      </c>
      <c r="AD70" s="86" t="str">
        <f ca="1">IF(OR($A70="GW 1",$A70="GW 2",$A70="GW 3",$A70="GW 4",$A70="GW 5",$A70="GW 6"),"N/A",IF(AC70="","",IF(AC70&gt;'Prediction Systems settings'!$B$5,"HOME",IF(AC70&lt;-'Prediction Systems settings'!$B$5,"AWAY","DRAW"))))</f>
        <v>AWAY</v>
      </c>
      <c r="AE70" s="86" t="str">
        <f t="shared" ca="1" si="39"/>
        <v>Failed</v>
      </c>
      <c r="AK70">
        <v>65</v>
      </c>
      <c r="AL70">
        <v>65</v>
      </c>
    </row>
    <row r="71" spans="1:38">
      <c r="A71" t="s">
        <v>7</v>
      </c>
      <c r="B71" t="s">
        <v>204</v>
      </c>
      <c r="C71">
        <v>4</v>
      </c>
      <c r="D71">
        <v>1</v>
      </c>
      <c r="E71" t="s">
        <v>208</v>
      </c>
      <c r="F71" s="73">
        <f t="shared" ca="1" si="18"/>
        <v>1504.6954770381383</v>
      </c>
      <c r="G71" s="73">
        <f ca="1">IF(A71="GW 1",ELO_Initial,IFERROR(INDEX(Tables!$1:$1048576,MATCH('Program and Results'!$B71,Tables!$A:$A,0),MATCH('Program and Results'!$A71,Tables!$1:$1,0)-1),""))</f>
        <v>1494.8687766801256</v>
      </c>
      <c r="H71" s="74">
        <f t="shared" si="29"/>
        <v>21.85</v>
      </c>
      <c r="I71" s="74">
        <f t="shared" si="30"/>
        <v>1</v>
      </c>
      <c r="J71" s="75">
        <f t="shared" ca="1" si="35"/>
        <v>0.55026542983924176</v>
      </c>
      <c r="K71" s="76">
        <f>IF(E71="","",IF(ABS(C71-D71)=0,0,IF(ABS(C71-D71)&gt;10,2.99,INDEX('ELO settings '!$B$25:$B$34,MATCH(ABS(C71-D71),'ELO settings '!$A$25:$A$34,0)))))</f>
        <v>1.85</v>
      </c>
      <c r="L71" s="73">
        <f t="shared" ca="1" si="17"/>
        <v>1490.6206934572931</v>
      </c>
      <c r="M71" s="73">
        <f ca="1">IF(A71="GW 1",ELO_Initial,IFERROR(INDEX(Tables!$1:$1048576,MATCH('Program and Results'!$E71,Tables!$A:$A,0),MATCH('Program and Results'!$A71,Tables!$1:$1,0)-1),""))</f>
        <v>1500.4473938153058</v>
      </c>
      <c r="N71" s="74">
        <f t="shared" si="31"/>
        <v>21.85</v>
      </c>
      <c r="O71" s="74">
        <f t="shared" si="32"/>
        <v>0</v>
      </c>
      <c r="P71" s="75">
        <f t="shared" ca="1" si="19"/>
        <v>0.44973457016075824</v>
      </c>
      <c r="Q71" s="76">
        <f t="shared" si="33"/>
        <v>1.85</v>
      </c>
      <c r="R71" s="77" t="str">
        <f t="shared" si="34"/>
        <v>ok</v>
      </c>
      <c r="S71" s="87" t="str">
        <f t="shared" si="40"/>
        <v>HOME</v>
      </c>
      <c r="T71" s="74">
        <f t="shared" ca="1" si="41"/>
        <v>-6</v>
      </c>
      <c r="U71" s="74">
        <f ca="1">IF(OR($A71="GW 1",$A71="GW 2",$A71="GW 3",$A71="GW 4",$A71="GW 5",$A71="GW 6"),"N/A",IFERROR(ROUND((OFFSET(Tables!$A$1,MATCH('Program and Results'!$B71,Tables!$A$1:$A$33,0)-1,MATCH('Program and Results'!$A71,Tables!$1:$1,0)-2,1,1)-OFFSET(Tables!$A$1,MATCH('Program and Results'!$B71,Tables!$A$1:$A$33,0)-1,MATCH('Program and Results'!$A71,Tables!$1:$1,0)-7,1,1))-(OFFSET(Tables!$A$1,MATCH('Program and Results'!$E71,Tables!$A$1:$A$33,0)-1,MATCH('Program and Results'!$A71,Tables!$1:$1,0)-2,1,1)-OFFSET(Tables!$A$1,MATCH('Program and Results'!$E71,Tables!$A$1:$A$33,0)-1,MATCH('Program and Results'!$A71,Tables!$1:$1,0)-7,1,1)),0),""))</f>
        <v>-14</v>
      </c>
      <c r="V71" s="88">
        <f t="shared" ca="1" si="28"/>
        <v>0.10053085967848352</v>
      </c>
      <c r="W71" s="88" t="str">
        <f ca="1">IF(OR($A71="GW 1",$A71="GW 2",$A71="GW 3",$A71="GW 4",$A71="GW 5",$A71="GW 6"),"N/A",IF(T71="","",IF(AND(T71&gt;='Prediction Systems settings'!$B$3,'Program and Results'!T71&lt;='Prediction Systems settings'!$C$3),"DRAW",IF(T71&gt;0,"HOME","AWAY"))))</f>
        <v>AWAY</v>
      </c>
      <c r="X71" s="89" t="str">
        <f t="shared" ca="1" si="36"/>
        <v>Failed</v>
      </c>
      <c r="Y71" s="74" t="str">
        <f ca="1">IF(OR($A71="GW 1",$A71="GW 2",$A71="GW 3",$A71="GW 4",$A71="GW 5",$A71="GW 6"),"N/A",IF(U71="","",IF(AND(U71&gt;='Prediction Systems settings'!$B$4,'Program and Results'!U71&lt;='Prediction Systems settings'!$C$4),"DRAW",IF(U71&gt;0,"HOME","AWAY"))))</f>
        <v>DRAW</v>
      </c>
      <c r="Z71" s="74" t="str">
        <f t="shared" ca="1" si="37"/>
        <v>Failed</v>
      </c>
      <c r="AA71" s="85">
        <f ca="1">IF(OR($A71="GW 1",$A71="GW 2",$A71="GW 3",$A71="GW 4",$A71="GW 5",$A71="GW 6"),"N/A",IF(G71="","",SUM(OFFSET(Tables!$A$103,MATCH('Program and Results'!$B71,Tables!$A$103:$A$135,0)-1,MATCH('Program and Results'!$A71,Tables!$1:$1,0)-2,1,-6))))</f>
        <v>-6</v>
      </c>
      <c r="AB71" s="86">
        <f ca="1">IF(OR($A71="GW 1",$A71="GW 2",$A71="GW 3",$A71="GW 4",$A71="GW 5",$A71="GW 6"),"N/A",IF(M71="","",SUM(OFFSET(Tables!$A$103,MATCH('Program and Results'!$E71,Tables!$A$103:$A$135,0)-1,MATCH('Program and Results'!$A71,Tables!$1:$1,0)-2,1,-6))))</f>
        <v>1</v>
      </c>
      <c r="AC71" s="86">
        <f t="shared" ca="1" si="38"/>
        <v>-7</v>
      </c>
      <c r="AD71" s="86" t="str">
        <f ca="1">IF(OR($A71="GW 1",$A71="GW 2",$A71="GW 3",$A71="GW 4",$A71="GW 5",$A71="GW 6"),"N/A",IF(AC71="","",IF(AC71&gt;'Prediction Systems settings'!$B$5,"HOME",IF(AC71&lt;-'Prediction Systems settings'!$B$5,"AWAY","DRAW"))))</f>
        <v>AWAY</v>
      </c>
      <c r="AE71" s="86" t="str">
        <f t="shared" ca="1" si="39"/>
        <v>Failed</v>
      </c>
      <c r="AK71">
        <v>40.625</v>
      </c>
      <c r="AL71">
        <v>40.625</v>
      </c>
    </row>
    <row r="72" spans="1:38">
      <c r="A72" t="s">
        <v>7</v>
      </c>
      <c r="B72" t="s">
        <v>210</v>
      </c>
      <c r="C72">
        <v>1</v>
      </c>
      <c r="D72">
        <v>1</v>
      </c>
      <c r="E72" t="s">
        <v>206</v>
      </c>
      <c r="F72" s="73">
        <f t="shared" ca="1" si="18"/>
        <v>1503.5724333837188</v>
      </c>
      <c r="G72" s="73">
        <f ca="1">IF(A72="GW 1",ELO_Initial,IFERROR(INDEX(Tables!$1:$1048576,MATCH('Program and Results'!$B72,Tables!$A:$A,0),MATCH('Program and Results'!$A72,Tables!$1:$1,0)-1),""))</f>
        <v>1504.7009793696807</v>
      </c>
      <c r="H72" s="74">
        <f t="shared" si="29"/>
        <v>20</v>
      </c>
      <c r="I72" s="74">
        <f t="shared" si="30"/>
        <v>0.5</v>
      </c>
      <c r="J72" s="75">
        <f t="shared" ca="1" si="35"/>
        <v>0.55642729929809254</v>
      </c>
      <c r="K72" s="76">
        <f>IF(E72="","",IF(ABS(C72-D72)=0,0,IF(ABS(C72-D72)&gt;10,2.99,INDEX('ELO settings '!$B$25:$B$34,MATCH(ABS(C72-D72),'ELO settings '!$A$25:$A$34,0)))))</f>
        <v>0</v>
      </c>
      <c r="L72" s="73">
        <f t="shared" ca="1" si="17"/>
        <v>1498.9520777278856</v>
      </c>
      <c r="M72" s="73">
        <f ca="1">IF(A72="GW 1",ELO_Initial,IFERROR(INDEX(Tables!$1:$1048576,MATCH('Program and Results'!$E72,Tables!$A:$A,0),MATCH('Program and Results'!$A72,Tables!$1:$1,0)-1),""))</f>
        <v>1497.8235317419237</v>
      </c>
      <c r="N72" s="74">
        <f t="shared" si="31"/>
        <v>20</v>
      </c>
      <c r="O72" s="74">
        <f t="shared" si="32"/>
        <v>0.5</v>
      </c>
      <c r="P72" s="75">
        <f t="shared" ca="1" si="19"/>
        <v>0.44357270070190746</v>
      </c>
      <c r="Q72" s="76">
        <f t="shared" si="33"/>
        <v>0</v>
      </c>
      <c r="R72" s="77" t="str">
        <f t="shared" si="34"/>
        <v>ok</v>
      </c>
      <c r="S72" s="87" t="str">
        <f t="shared" si="40"/>
        <v>DRAW</v>
      </c>
      <c r="T72" s="74">
        <f t="shared" ca="1" si="41"/>
        <v>7</v>
      </c>
      <c r="U72" s="74">
        <f ca="1">IF(OR($A72="GW 1",$A72="GW 2",$A72="GW 3",$A72="GW 4",$A72="GW 5",$A72="GW 6"),"N/A",IFERROR(ROUND((OFFSET(Tables!$A$1,MATCH('Program and Results'!$B72,Tables!$A$1:$A$33,0)-1,MATCH('Program and Results'!$A72,Tables!$1:$1,0)-2,1,1)-OFFSET(Tables!$A$1,MATCH('Program and Results'!$B72,Tables!$A$1:$A$33,0)-1,MATCH('Program and Results'!$A72,Tables!$1:$1,0)-7,1,1))-(OFFSET(Tables!$A$1,MATCH('Program and Results'!$E72,Tables!$A$1:$A$33,0)-1,MATCH('Program and Results'!$A72,Tables!$1:$1,0)-2,1,1)-OFFSET(Tables!$A$1,MATCH('Program and Results'!$E72,Tables!$A$1:$A$33,0)-1,MATCH('Program and Results'!$A72,Tables!$1:$1,0)-7,1,1)),0),""))</f>
        <v>44</v>
      </c>
      <c r="V72" s="88">
        <f t="shared" ca="1" si="28"/>
        <v>0.11285459859618507</v>
      </c>
      <c r="W72" s="88" t="str">
        <f ca="1">IF(OR($A72="GW 1",$A72="GW 2",$A72="GW 3",$A72="GW 4",$A72="GW 5",$A72="GW 6"),"N/A",IF(T72="","",IF(AND(T72&gt;='Prediction Systems settings'!$B$3,'Program and Results'!T72&lt;='Prediction Systems settings'!$C$3),"DRAW",IF(T72&gt;0,"HOME","AWAY"))))</f>
        <v>HOME</v>
      </c>
      <c r="X72" s="89" t="str">
        <f t="shared" ca="1" si="36"/>
        <v>Failed</v>
      </c>
      <c r="Y72" s="74" t="str">
        <f ca="1">IF(OR($A72="GW 1",$A72="GW 2",$A72="GW 3",$A72="GW 4",$A72="GW 5",$A72="GW 6"),"N/A",IF(U72="","",IF(AND(U72&gt;='Prediction Systems settings'!$B$4,'Program and Results'!U72&lt;='Prediction Systems settings'!$C$4),"DRAW",IF(U72&gt;0,"HOME","AWAY"))))</f>
        <v>HOME</v>
      </c>
      <c r="Z72" s="74" t="str">
        <f t="shared" ca="1" si="37"/>
        <v>Failed</v>
      </c>
      <c r="AA72" s="85">
        <f ca="1">IF(OR($A72="GW 1",$A72="GW 2",$A72="GW 3",$A72="GW 4",$A72="GW 5",$A72="GW 6"),"N/A",IF(G72="","",SUM(OFFSET(Tables!$A$103,MATCH('Program and Results'!$B72,Tables!$A$103:$A$135,0)-1,MATCH('Program and Results'!$A72,Tables!$1:$1,0)-2,1,-6))))</f>
        <v>7</v>
      </c>
      <c r="AB72" s="86">
        <f ca="1">IF(OR($A72="GW 1",$A72="GW 2",$A72="GW 3",$A72="GW 4",$A72="GW 5",$A72="GW 6"),"N/A",IF(M72="","",SUM(OFFSET(Tables!$A$103,MATCH('Program and Results'!$E72,Tables!$A$103:$A$135,0)-1,MATCH('Program and Results'!$A72,Tables!$1:$1,0)-2,1,-6))))</f>
        <v>-4</v>
      </c>
      <c r="AC72" s="86">
        <f t="shared" ca="1" si="38"/>
        <v>11</v>
      </c>
      <c r="AD72" s="86" t="str">
        <f ca="1">IF(OR($A72="GW 1",$A72="GW 2",$A72="GW 3",$A72="GW 4",$A72="GW 5",$A72="GW 6"),"N/A",IF(AC72="","",IF(AC72&gt;'Prediction Systems settings'!$B$5,"HOME",IF(AC72&lt;-'Prediction Systems settings'!$B$5,"AWAY","DRAW"))))</f>
        <v>HOME</v>
      </c>
      <c r="AE72" s="86" t="str">
        <f t="shared" ca="1" si="39"/>
        <v>Failed</v>
      </c>
      <c r="AK72">
        <v>32.5</v>
      </c>
      <c r="AL72">
        <v>32.5</v>
      </c>
    </row>
    <row r="73" spans="1:38">
      <c r="A73" t="s">
        <v>7</v>
      </c>
      <c r="B73" t="s">
        <v>197</v>
      </c>
      <c r="C73">
        <v>0</v>
      </c>
      <c r="D73">
        <v>2</v>
      </c>
      <c r="E73" t="s">
        <v>232</v>
      </c>
      <c r="F73" s="73">
        <f t="shared" ca="1" si="18"/>
        <v>1481.2941630379617</v>
      </c>
      <c r="G73" s="73">
        <f ca="1">IF(A73="GW 1",ELO_Initial,IFERROR(INDEX(Tables!$1:$1048576,MATCH('Program and Results'!$B73,Tables!$A:$A,0),MATCH('Program and Results'!$A73,Tables!$1:$1,0)-1),""))</f>
        <v>1495.07423211322</v>
      </c>
      <c r="H73" s="74">
        <f t="shared" ref="H73:H136" si="42">IF(K73="","",ELO_K+K73)</f>
        <v>21.51</v>
      </c>
      <c r="I73" s="74">
        <f t="shared" ref="I73:I136" si="43">IF(D73="","",IF(C73="","",IF(C73-D73&gt;0,1,IF(C73-D73=0,0.5,0))))</f>
        <v>0</v>
      </c>
      <c r="J73" s="75">
        <f t="shared" ca="1" si="35"/>
        <v>0.6406354753723088</v>
      </c>
      <c r="K73" s="76">
        <f>IF(E73="","",IF(ABS(C73-D73)=0,0,IF(ABS(C73-D73)&gt;10,2.99,INDEX('ELO settings '!$B$25:$B$34,MATCH(ABS(C73-D73),'ELO settings '!$A$25:$A$34,0)))))</f>
        <v>1.51</v>
      </c>
      <c r="L73" s="73">
        <f t="shared" ca="1" si="17"/>
        <v>1457.1739885823411</v>
      </c>
      <c r="M73" s="73">
        <f ca="1">IF(A73="GW 1",ELO_Initial,IFERROR(INDEX(Tables!$1:$1048576,MATCH('Program and Results'!$E73,Tables!$A:$A,0),MATCH('Program and Results'!$A73,Tables!$1:$1,0)-1),""))</f>
        <v>1443.3939195070827</v>
      </c>
      <c r="N73" s="74">
        <f t="shared" ref="N73:N136" si="44">IFERROR(ELO_K+Q73,"")</f>
        <v>21.51</v>
      </c>
      <c r="O73" s="74">
        <f t="shared" ref="O73:O136" si="45">IF(D73="","",IF(D73="","",IF(D73-C73&gt;0,1,IF(D73-C73=0,0.5,0))))</f>
        <v>1</v>
      </c>
      <c r="P73" s="75">
        <f t="shared" ca="1" si="19"/>
        <v>0.3593645246276912</v>
      </c>
      <c r="Q73" s="76">
        <f t="shared" ref="Q73:Q136" si="46">K73</f>
        <v>1.51</v>
      </c>
      <c r="R73" s="77" t="str">
        <f t="shared" ref="R73:R136" si="47">IFERROR(IF(I73+O73&lt;&gt;1,"check","ok"),"")</f>
        <v>ok</v>
      </c>
      <c r="S73" s="87" t="str">
        <f t="shared" si="40"/>
        <v>AWAY</v>
      </c>
      <c r="T73" s="74">
        <f t="shared" ca="1" si="41"/>
        <v>52</v>
      </c>
      <c r="U73" s="74">
        <f ca="1">IF(OR($A73="GW 1",$A73="GW 2",$A73="GW 3",$A73="GW 4",$A73="GW 5",$A73="GW 6"),"N/A",IFERROR(ROUND((OFFSET(Tables!$A$1,MATCH('Program and Results'!$B73,Tables!$A$1:$A$33,0)-1,MATCH('Program and Results'!$A73,Tables!$1:$1,0)-2,1,1)-OFFSET(Tables!$A$1,MATCH('Program and Results'!$B73,Tables!$A$1:$A$33,0)-1,MATCH('Program and Results'!$A73,Tables!$1:$1,0)-7,1,1))-(OFFSET(Tables!$A$1,MATCH('Program and Results'!$E73,Tables!$A$1:$A$33,0)-1,MATCH('Program and Results'!$A73,Tables!$1:$1,0)-2,1,1)-OFFSET(Tables!$A$1,MATCH('Program and Results'!$E73,Tables!$A$1:$A$33,0)-1,MATCH('Program and Results'!$A73,Tables!$1:$1,0)-7,1,1)),0),""))</f>
        <v>33</v>
      </c>
      <c r="V73" s="88">
        <f t="shared" ca="1" si="28"/>
        <v>0.28127095074461761</v>
      </c>
      <c r="W73" s="88" t="str">
        <f ca="1">IF(OR($A73="GW 1",$A73="GW 2",$A73="GW 3",$A73="GW 4",$A73="GW 5",$A73="GW 6"),"N/A",IF(T73="","",IF(AND(T73&gt;='Prediction Systems settings'!$B$3,'Program and Results'!T73&lt;='Prediction Systems settings'!$C$3),"DRAW",IF(T73&gt;0,"HOME","AWAY"))))</f>
        <v>HOME</v>
      </c>
      <c r="X73" s="89" t="str">
        <f t="shared" ca="1" si="36"/>
        <v>Failed</v>
      </c>
      <c r="Y73" s="74" t="str">
        <f ca="1">IF(OR($A73="GW 1",$A73="GW 2",$A73="GW 3",$A73="GW 4",$A73="GW 5",$A73="GW 6"),"N/A",IF(U73="","",IF(AND(U73&gt;='Prediction Systems settings'!$B$4,'Program and Results'!U73&lt;='Prediction Systems settings'!$C$4),"DRAW",IF(U73&gt;0,"HOME","AWAY"))))</f>
        <v>HOME</v>
      </c>
      <c r="Z73" s="74" t="str">
        <f t="shared" ca="1" si="37"/>
        <v>Failed</v>
      </c>
      <c r="AA73" s="85">
        <f ca="1">IF(OR($A73="GW 1",$A73="GW 2",$A73="GW 3",$A73="GW 4",$A73="GW 5",$A73="GW 6"),"N/A",IF(G73="","",SUM(OFFSET(Tables!$A$103,MATCH('Program and Results'!$B73,Tables!$A$103:$A$135,0)-1,MATCH('Program and Results'!$A73,Tables!$1:$1,0)-2,1,-6))))</f>
        <v>2</v>
      </c>
      <c r="AB73" s="86">
        <f ca="1">IF(OR($A73="GW 1",$A73="GW 2",$A73="GW 3",$A73="GW 4",$A73="GW 5",$A73="GW 6"),"N/A",IF(M73="","",SUM(OFFSET(Tables!$A$103,MATCH('Program and Results'!$E73,Tables!$A$103:$A$135,0)-1,MATCH('Program and Results'!$A73,Tables!$1:$1,0)-2,1,-6))))</f>
        <v>-14</v>
      </c>
      <c r="AC73" s="86">
        <f t="shared" ca="1" si="38"/>
        <v>16</v>
      </c>
      <c r="AD73" s="86" t="str">
        <f ca="1">IF(OR($A73="GW 1",$A73="GW 2",$A73="GW 3",$A73="GW 4",$A73="GW 5",$A73="GW 6"),"N/A",IF(AC73="","",IF(AC73&gt;'Prediction Systems settings'!$B$5,"HOME",IF(AC73&lt;-'Prediction Systems settings'!$B$5,"AWAY","DRAW"))))</f>
        <v>HOME</v>
      </c>
      <c r="AE73" s="86" t="str">
        <f t="shared" ca="1" si="39"/>
        <v>Failed</v>
      </c>
      <c r="AK73">
        <v>48.75</v>
      </c>
      <c r="AL73">
        <v>8.125</v>
      </c>
    </row>
    <row r="74" spans="1:38">
      <c r="A74" t="s">
        <v>7</v>
      </c>
      <c r="B74" t="s">
        <v>203</v>
      </c>
      <c r="C74">
        <v>1</v>
      </c>
      <c r="D74">
        <v>1</v>
      </c>
      <c r="E74" t="s">
        <v>205</v>
      </c>
      <c r="F74" s="73">
        <f t="shared" ca="1" si="18"/>
        <v>1507.2149730526025</v>
      </c>
      <c r="G74" s="73">
        <f ca="1">IF(A74="GW 1",ELO_Initial,IFERROR(INDEX(Tables!$1:$1048576,MATCH('Program and Results'!$B74,Tables!$A:$A,0),MATCH('Program and Results'!$A74,Tables!$1:$1,0)-1),""))</f>
        <v>1508.9970314522825</v>
      </c>
      <c r="H74" s="74">
        <f t="shared" si="42"/>
        <v>20</v>
      </c>
      <c r="I74" s="74">
        <f t="shared" si="43"/>
        <v>0.5</v>
      </c>
      <c r="J74" s="75">
        <f t="shared" ca="1" si="35"/>
        <v>0.58910291998399433</v>
      </c>
      <c r="K74" s="76">
        <f>IF(E74="","",IF(ABS(C74-D74)=0,0,IF(ABS(C74-D74)&gt;10,2.99,INDEX('ELO settings '!$B$25:$B$34,MATCH(ABS(C74-D74),'ELO settings '!$A$25:$A$34,0)))))</f>
        <v>0</v>
      </c>
      <c r="L74" s="73">
        <f t="shared" ref="L74:L137" ca="1" si="48">IFERROR(M74+N74*(O74-P74),"")</f>
        <v>1506.6958417024282</v>
      </c>
      <c r="M74" s="73">
        <f ca="1">IF(A74="GW 1",ELO_Initial,IFERROR(INDEX(Tables!$1:$1048576,MATCH('Program and Results'!$E74,Tables!$A:$A,0),MATCH('Program and Results'!$A74,Tables!$1:$1,0)-1),""))</f>
        <v>1504.9137833027482</v>
      </c>
      <c r="N74" s="74">
        <f t="shared" si="44"/>
        <v>20</v>
      </c>
      <c r="O74" s="74">
        <f t="shared" si="45"/>
        <v>0.5</v>
      </c>
      <c r="P74" s="75">
        <f t="shared" ca="1" si="19"/>
        <v>0.41089708001600567</v>
      </c>
      <c r="Q74" s="76">
        <f t="shared" si="46"/>
        <v>0</v>
      </c>
      <c r="R74" s="77" t="str">
        <f t="shared" si="47"/>
        <v>ok</v>
      </c>
      <c r="S74" s="87" t="str">
        <f t="shared" si="40"/>
        <v>DRAW</v>
      </c>
      <c r="T74" s="74">
        <f t="shared" ca="1" si="41"/>
        <v>4</v>
      </c>
      <c r="U74" s="74">
        <f ca="1">IF(OR($A74="GW 1",$A74="GW 2",$A74="GW 3",$A74="GW 4",$A74="GW 5",$A74="GW 6"),"N/A",IFERROR(ROUND((OFFSET(Tables!$A$1,MATCH('Program and Results'!$B74,Tables!$A$1:$A$33,0)-1,MATCH('Program and Results'!$A74,Tables!$1:$1,0)-2,1,1)-OFFSET(Tables!$A$1,MATCH('Program and Results'!$B74,Tables!$A$1:$A$33,0)-1,MATCH('Program and Results'!$A74,Tables!$1:$1,0)-7,1,1))-(OFFSET(Tables!$A$1,MATCH('Program and Results'!$E74,Tables!$A$1:$A$33,0)-1,MATCH('Program and Results'!$A74,Tables!$1:$1,0)-2,1,1)-OFFSET(Tables!$A$1,MATCH('Program and Results'!$E74,Tables!$A$1:$A$33,0)-1,MATCH('Program and Results'!$A74,Tables!$1:$1,0)-7,1,1)),0),""))</f>
        <v>15</v>
      </c>
      <c r="V74" s="88">
        <f t="shared" ca="1" si="28"/>
        <v>0.17820583996798867</v>
      </c>
      <c r="W74" s="88" t="str">
        <f ca="1">IF(OR($A74="GW 1",$A74="GW 2",$A74="GW 3",$A74="GW 4",$A74="GW 5",$A74="GW 6"),"N/A",IF(T74="","",IF(AND(T74&gt;='Prediction Systems settings'!$B$3,'Program and Results'!T74&lt;='Prediction Systems settings'!$C$3),"DRAW",IF(T74&gt;0,"HOME","AWAY"))))</f>
        <v>HOME</v>
      </c>
      <c r="X74" s="89" t="str">
        <f t="shared" ca="1" si="36"/>
        <v>Failed</v>
      </c>
      <c r="Y74" s="74" t="str">
        <f ca="1">IF(OR($A74="GW 1",$A74="GW 2",$A74="GW 3",$A74="GW 4",$A74="GW 5",$A74="GW 6"),"N/A",IF(U74="","",IF(AND(U74&gt;='Prediction Systems settings'!$B$4,'Program and Results'!U74&lt;='Prediction Systems settings'!$C$4),"DRAW",IF(U74&gt;0,"HOME","AWAY"))))</f>
        <v>HOME</v>
      </c>
      <c r="Z74" s="74" t="str">
        <f t="shared" ca="1" si="37"/>
        <v>Failed</v>
      </c>
      <c r="AA74" s="85">
        <f ca="1">IF(OR($A74="GW 1",$A74="GW 2",$A74="GW 3",$A74="GW 4",$A74="GW 5",$A74="GW 6"),"N/A",IF(G74="","",SUM(OFFSET(Tables!$A$103,MATCH('Program and Results'!$B74,Tables!$A$103:$A$135,0)-1,MATCH('Program and Results'!$A74,Tables!$1:$1,0)-2,1,-6))))</f>
        <v>-2</v>
      </c>
      <c r="AB74" s="86">
        <f ca="1">IF(OR($A74="GW 1",$A74="GW 2",$A74="GW 3",$A74="GW 4",$A74="GW 5",$A74="GW 6"),"N/A",IF(M74="","",SUM(OFFSET(Tables!$A$103,MATCH('Program and Results'!$E74,Tables!$A$103:$A$135,0)-1,MATCH('Program and Results'!$A74,Tables!$1:$1,0)-2,1,-6))))</f>
        <v>0</v>
      </c>
      <c r="AC74" s="86">
        <f t="shared" ca="1" si="38"/>
        <v>-2</v>
      </c>
      <c r="AD74" s="86" t="str">
        <f ca="1">IF(OR($A74="GW 1",$A74="GW 2",$A74="GW 3",$A74="GW 4",$A74="GW 5",$A74="GW 6"),"N/A",IF(AC74="","",IF(AC74&gt;'Prediction Systems settings'!$B$5,"HOME",IF(AC74&lt;-'Prediction Systems settings'!$B$5,"AWAY","DRAW"))))</f>
        <v>DRAW</v>
      </c>
      <c r="AE74" s="86" t="str">
        <f t="shared" ca="1" si="39"/>
        <v>Succeeded</v>
      </c>
      <c r="AK74">
        <v>58.5</v>
      </c>
      <c r="AL74">
        <v>48.75</v>
      </c>
    </row>
    <row r="75" spans="1:38">
      <c r="A75" t="s">
        <v>8</v>
      </c>
      <c r="B75" t="s">
        <v>207</v>
      </c>
      <c r="C75">
        <v>1</v>
      </c>
      <c r="D75">
        <v>2</v>
      </c>
      <c r="E75" t="s">
        <v>199</v>
      </c>
      <c r="F75" s="73">
        <f t="shared" ca="1" si="18"/>
        <v>1486.8500681691417</v>
      </c>
      <c r="G75" s="73">
        <f ca="1">IF(A75="GW 1",ELO_Initial,IFERROR(INDEX(Tables!$1:$1048576,MATCH('Program and Results'!$B75,Tables!$A:$A,0),MATCH('Program and Results'!$A75,Tables!$1:$1,0)-1),""))</f>
        <v>1496.947612081447</v>
      </c>
      <c r="H75" s="74">
        <f t="shared" si="42"/>
        <v>21</v>
      </c>
      <c r="I75" s="74">
        <f t="shared" si="43"/>
        <v>0</v>
      </c>
      <c r="J75" s="75">
        <f t="shared" ca="1" si="35"/>
        <v>0.48083542439549204</v>
      </c>
      <c r="K75" s="76">
        <f>IF(E75="","",IF(ABS(C75-D75)=0,0,IF(ABS(C75-D75)&gt;10,2.99,INDEX('ELO settings '!$B$25:$B$34,MATCH(ABS(C75-D75),'ELO settings '!$A$25:$A$34,0)))))</f>
        <v>1</v>
      </c>
      <c r="L75" s="73">
        <f t="shared" ca="1" si="48"/>
        <v>1552.8685942382779</v>
      </c>
      <c r="M75" s="73">
        <f ca="1">IF(A75="GW 1",ELO_Initial,IFERROR(INDEX(Tables!$1:$1048576,MATCH('Program and Results'!$E75,Tables!$A:$A,0),MATCH('Program and Results'!$A75,Tables!$1:$1,0)-1),""))</f>
        <v>1542.7710503259725</v>
      </c>
      <c r="N75" s="74">
        <f t="shared" si="44"/>
        <v>21</v>
      </c>
      <c r="O75" s="74">
        <f t="shared" si="45"/>
        <v>1</v>
      </c>
      <c r="P75" s="75">
        <f t="shared" ca="1" si="19"/>
        <v>0.51916457560450802</v>
      </c>
      <c r="Q75" s="76">
        <f t="shared" si="46"/>
        <v>1</v>
      </c>
      <c r="R75" s="77" t="str">
        <f t="shared" si="47"/>
        <v>ok</v>
      </c>
      <c r="S75" s="87" t="str">
        <f t="shared" si="40"/>
        <v>AWAY</v>
      </c>
      <c r="T75" s="74">
        <f t="shared" ca="1" si="41"/>
        <v>-46</v>
      </c>
      <c r="U75" s="74">
        <f ca="1">IF(OR($A75="GW 1",$A75="GW 2",$A75="GW 3",$A75="GW 4",$A75="GW 5",$A75="GW 6"),"N/A",IFERROR(ROUND((OFFSET(Tables!$A$1,MATCH('Program and Results'!$B75,Tables!$A$1:$A$33,0)-1,MATCH('Program and Results'!$A75,Tables!$1:$1,0)-2,1,1)-OFFSET(Tables!$A$1,MATCH('Program and Results'!$B75,Tables!$A$1:$A$33,0)-1,MATCH('Program and Results'!$A75,Tables!$1:$1,0)-7,1,1))-(OFFSET(Tables!$A$1,MATCH('Program and Results'!$E75,Tables!$A$1:$A$33,0)-1,MATCH('Program and Results'!$A75,Tables!$1:$1,0)-2,1,1)-OFFSET(Tables!$A$1,MATCH('Program and Results'!$E75,Tables!$A$1:$A$33,0)-1,MATCH('Program and Results'!$A75,Tables!$1:$1,0)-7,1,1)),0),""))</f>
        <v>-27</v>
      </c>
      <c r="V75" s="88">
        <f t="shared" ref="V75:V90" ca="1" si="49">IF(D75="","",J75-P75)</f>
        <v>-3.8329151209015977E-2</v>
      </c>
      <c r="W75" s="88" t="str">
        <f ca="1">IF(OR($A75="GW 1",$A75="GW 2",$A75="GW 3",$A75="GW 4",$A75="GW 5",$A75="GW 6"),"N/A",IF(T75="","",IF(AND(T75&gt;='Prediction Systems settings'!$B$3,'Program and Results'!T75&lt;='Prediction Systems settings'!$C$3),"DRAW",IF(T75&gt;0,"HOME","AWAY"))))</f>
        <v>AWAY</v>
      </c>
      <c r="X75" s="89" t="str">
        <f t="shared" ca="1" si="36"/>
        <v>Succeeded</v>
      </c>
      <c r="Y75" s="74" t="str">
        <f ca="1">IF(OR($A75="GW 1",$A75="GW 2",$A75="GW 3",$A75="GW 4",$A75="GW 5",$A75="GW 6"),"N/A",IF(U75="","",IF(AND(U75&gt;='Prediction Systems settings'!$B$4,'Program and Results'!U75&lt;='Prediction Systems settings'!$C$4),"DRAW",IF(U75&gt;0,"HOME","AWAY"))))</f>
        <v>DRAW</v>
      </c>
      <c r="Z75" s="74" t="str">
        <f t="shared" ca="1" si="37"/>
        <v>Failed</v>
      </c>
      <c r="AA75" s="85">
        <f ca="1">IF(OR($A75="GW 1",$A75="GW 2",$A75="GW 3",$A75="GW 4",$A75="GW 5",$A75="GW 6"),"N/A",IF(G75="","",SUM(OFFSET(Tables!$A$103,MATCH('Program and Results'!$B75,Tables!$A$103:$A$135,0)-1,MATCH('Program and Results'!$A75,Tables!$1:$1,0)-2,1,-6))))</f>
        <v>-4</v>
      </c>
      <c r="AB75" s="86">
        <f ca="1">IF(OR($A75="GW 1",$A75="GW 2",$A75="GW 3",$A75="GW 4",$A75="GW 5",$A75="GW 6"),"N/A",IF(M75="","",SUM(OFFSET(Tables!$A$103,MATCH('Program and Results'!$E75,Tables!$A$103:$A$135,0)-1,MATCH('Program and Results'!$A75,Tables!$1:$1,0)-2,1,-6))))</f>
        <v>7</v>
      </c>
      <c r="AC75" s="86">
        <f t="shared" ca="1" si="38"/>
        <v>-11</v>
      </c>
      <c r="AD75" s="86" t="str">
        <f ca="1">IF(OR($A75="GW 1",$A75="GW 2",$A75="GW 3",$A75="GW 4",$A75="GW 5",$A75="GW 6"),"N/A",IF(AC75="","",IF(AC75&gt;'Prediction Systems settings'!$B$5,"HOME",IF(AC75&lt;-'Prediction Systems settings'!$B$5,"AWAY","DRAW"))))</f>
        <v>AWAY</v>
      </c>
      <c r="AE75" s="86" t="str">
        <f t="shared" ca="1" si="39"/>
        <v>Succeeded</v>
      </c>
      <c r="AK75">
        <v>32.5</v>
      </c>
      <c r="AL75">
        <v>58.5</v>
      </c>
    </row>
    <row r="76" spans="1:38">
      <c r="A76" t="s">
        <v>8</v>
      </c>
      <c r="B76" t="s">
        <v>196</v>
      </c>
      <c r="C76">
        <v>4</v>
      </c>
      <c r="D76">
        <v>1</v>
      </c>
      <c r="E76" t="s">
        <v>211</v>
      </c>
      <c r="F76" s="73">
        <f t="shared" ref="F76:F139" ca="1" si="50">IFERROR(IF(G76+H76*(I76-J76)=0,"",G76+H76*(I76-J76)),"")</f>
        <v>1561.3859024011131</v>
      </c>
      <c r="G76" s="73">
        <f ca="1">IF(A76="GW 1",ELO_Initial,IFERROR(INDEX(Tables!$1:$1048576,MATCH('Program and Results'!$B76,Tables!$A:$A,0),MATCH('Program and Results'!$A76,Tables!$1:$1,0)-1),""))</f>
        <v>1554.5284786247628</v>
      </c>
      <c r="H76" s="74">
        <f t="shared" si="42"/>
        <v>21.85</v>
      </c>
      <c r="I76" s="74">
        <f t="shared" si="43"/>
        <v>1</v>
      </c>
      <c r="J76" s="75">
        <f t="shared" ca="1" si="35"/>
        <v>0.68615909490388149</v>
      </c>
      <c r="K76" s="76">
        <f>IF(E76="","",IF(ABS(C76-D76)=0,0,IF(ABS(C76-D76)&gt;10,2.99,INDEX('ELO settings '!$B$25:$B$34,MATCH(ABS(C76-D76),'ELO settings '!$A$25:$A$34,0)))))</f>
        <v>1.85</v>
      </c>
      <c r="L76" s="73">
        <f t="shared" ca="1" si="48"/>
        <v>1476.784944207202</v>
      </c>
      <c r="M76" s="73">
        <f ca="1">IF(A76="GW 1",ELO_Initial,IFERROR(INDEX(Tables!$1:$1048576,MATCH('Program and Results'!$E76,Tables!$A:$A,0),MATCH('Program and Results'!$A76,Tables!$1:$1,0)-1),""))</f>
        <v>1483.6423679835523</v>
      </c>
      <c r="N76" s="74">
        <f t="shared" si="44"/>
        <v>21.85</v>
      </c>
      <c r="O76" s="74">
        <f t="shared" si="45"/>
        <v>0</v>
      </c>
      <c r="P76" s="75">
        <f t="shared" ref="P76:P139" ca="1" si="51">IFERROR(1-J76,"")</f>
        <v>0.31384090509611851</v>
      </c>
      <c r="Q76" s="76">
        <f t="shared" si="46"/>
        <v>1.85</v>
      </c>
      <c r="R76" s="77" t="str">
        <f t="shared" si="47"/>
        <v>ok</v>
      </c>
      <c r="S76" s="87" t="str">
        <f t="shared" si="40"/>
        <v>HOME</v>
      </c>
      <c r="T76" s="74">
        <f t="shared" ca="1" si="41"/>
        <v>71</v>
      </c>
      <c r="U76" s="74">
        <f ca="1">IF(OR($A76="GW 1",$A76="GW 2",$A76="GW 3",$A76="GW 4",$A76="GW 5",$A76="GW 6"),"N/A",IFERROR(ROUND((OFFSET(Tables!$A$1,MATCH('Program and Results'!$B76,Tables!$A$1:$A$33,0)-1,MATCH('Program and Results'!$A76,Tables!$1:$1,0)-2,1,1)-OFFSET(Tables!$A$1,MATCH('Program and Results'!$B76,Tables!$A$1:$A$33,0)-1,MATCH('Program and Results'!$A76,Tables!$1:$1,0)-7,1,1))-(OFFSET(Tables!$A$1,MATCH('Program and Results'!$E76,Tables!$A$1:$A$33,0)-1,MATCH('Program and Results'!$A76,Tables!$1:$1,0)-2,1,1)-OFFSET(Tables!$A$1,MATCH('Program and Results'!$E76,Tables!$A$1:$A$33,0)-1,MATCH('Program and Results'!$A76,Tables!$1:$1,0)-7,1,1)),0),""))</f>
        <v>71</v>
      </c>
      <c r="V76" s="88">
        <f t="shared" ca="1" si="49"/>
        <v>0.37231818980776299</v>
      </c>
      <c r="W76" s="88" t="str">
        <f ca="1">IF(OR($A76="GW 1",$A76="GW 2",$A76="GW 3",$A76="GW 4",$A76="GW 5",$A76="GW 6"),"N/A",IF(T76="","",IF(AND(T76&gt;='Prediction Systems settings'!$B$3,'Program and Results'!T76&lt;='Prediction Systems settings'!$C$3),"DRAW",IF(T76&gt;0,"HOME","AWAY"))))</f>
        <v>HOME</v>
      </c>
      <c r="X76" s="89" t="str">
        <f t="shared" ca="1" si="36"/>
        <v>Succeeded</v>
      </c>
      <c r="Y76" s="74" t="str">
        <f ca="1">IF(OR($A76="GW 1",$A76="GW 2",$A76="GW 3",$A76="GW 4",$A76="GW 5",$A76="GW 6"),"N/A",IF(U76="","",IF(AND(U76&gt;='Prediction Systems settings'!$B$4,'Program and Results'!U76&lt;='Prediction Systems settings'!$C$4),"DRAW",IF(U76&gt;0,"HOME","AWAY"))))</f>
        <v>HOME</v>
      </c>
      <c r="Z76" s="74" t="str">
        <f t="shared" ca="1" si="37"/>
        <v>Succeeded</v>
      </c>
      <c r="AA76" s="85">
        <f ca="1">IF(OR($A76="GW 1",$A76="GW 2",$A76="GW 3",$A76="GW 4",$A76="GW 5",$A76="GW 6"),"N/A",IF(G76="","",SUM(OFFSET(Tables!$A$103,MATCH('Program and Results'!$B76,Tables!$A$103:$A$135,0)-1,MATCH('Program and Results'!$A76,Tables!$1:$1,0)-2,1,-6))))</f>
        <v>9</v>
      </c>
      <c r="AB76" s="86">
        <f ca="1">IF(OR($A76="GW 1",$A76="GW 2",$A76="GW 3",$A76="GW 4",$A76="GW 5",$A76="GW 6"),"N/A",IF(M76="","",SUM(OFFSET(Tables!$A$103,MATCH('Program and Results'!$E76,Tables!$A$103:$A$135,0)-1,MATCH('Program and Results'!$A76,Tables!$1:$1,0)-2,1,-6))))</f>
        <v>-7</v>
      </c>
      <c r="AC76" s="86">
        <f t="shared" ca="1" si="38"/>
        <v>16</v>
      </c>
      <c r="AD76" s="86" t="str">
        <f ca="1">IF(OR($A76="GW 1",$A76="GW 2",$A76="GW 3",$A76="GW 4",$A76="GW 5",$A76="GW 6"),"N/A",IF(AC76="","",IF(AC76&gt;'Prediction Systems settings'!$B$5,"HOME",IF(AC76&lt;-'Prediction Systems settings'!$B$5,"AWAY","DRAW"))))</f>
        <v>HOME</v>
      </c>
      <c r="AE76" s="86" t="str">
        <f t="shared" ca="1" si="39"/>
        <v>Succeeded</v>
      </c>
      <c r="AK76">
        <v>65</v>
      </c>
      <c r="AL76">
        <v>32.5</v>
      </c>
    </row>
    <row r="77" spans="1:38">
      <c r="A77" t="s">
        <v>8</v>
      </c>
      <c r="B77" t="s">
        <v>232</v>
      </c>
      <c r="C77">
        <v>2</v>
      </c>
      <c r="D77">
        <v>3</v>
      </c>
      <c r="E77" t="s">
        <v>204</v>
      </c>
      <c r="F77" s="73">
        <f t="shared" ca="1" si="50"/>
        <v>1447.9079877850993</v>
      </c>
      <c r="G77" s="73">
        <f ca="1">IF(A77="GW 1",ELO_Initial,IFERROR(INDEX(Tables!$1:$1048576,MATCH('Program and Results'!$B77,Tables!$A:$A,0),MATCH('Program and Results'!$A77,Tables!$1:$1,0)-1),""))</f>
        <v>1457.1739885823411</v>
      </c>
      <c r="H77" s="74">
        <f t="shared" si="42"/>
        <v>21</v>
      </c>
      <c r="I77" s="74">
        <f t="shared" si="43"/>
        <v>0</v>
      </c>
      <c r="J77" s="75">
        <f t="shared" ca="1" si="35"/>
        <v>0.44123813320198713</v>
      </c>
      <c r="K77" s="76">
        <f>IF(E77="","",IF(ABS(C77-D77)=0,0,IF(ABS(C77-D77)&gt;10,2.99,INDEX('ELO settings '!$B$25:$B$34,MATCH(ABS(C77-D77),'ELO settings '!$A$25:$A$34,0)))))</f>
        <v>1</v>
      </c>
      <c r="L77" s="73">
        <f t="shared" ca="1" si="48"/>
        <v>1513.96147783538</v>
      </c>
      <c r="M77" s="73">
        <f ca="1">IF(A77="GW 1",ELO_Initial,IFERROR(INDEX(Tables!$1:$1048576,MATCH('Program and Results'!$E77,Tables!$A:$A,0),MATCH('Program and Results'!$A77,Tables!$1:$1,0)-1),""))</f>
        <v>1504.6954770381383</v>
      </c>
      <c r="N77" s="74">
        <f t="shared" si="44"/>
        <v>21</v>
      </c>
      <c r="O77" s="74">
        <f t="shared" si="45"/>
        <v>1</v>
      </c>
      <c r="P77" s="75">
        <f t="shared" ca="1" si="51"/>
        <v>0.55876186679801287</v>
      </c>
      <c r="Q77" s="76">
        <f t="shared" si="46"/>
        <v>1</v>
      </c>
      <c r="R77" s="77" t="str">
        <f t="shared" si="47"/>
        <v>ok</v>
      </c>
      <c r="S77" s="87" t="str">
        <f t="shared" si="40"/>
        <v>AWAY</v>
      </c>
      <c r="T77" s="74">
        <f t="shared" ca="1" si="41"/>
        <v>-48</v>
      </c>
      <c r="U77" s="74">
        <f ca="1">IF(OR($A77="GW 1",$A77="GW 2",$A77="GW 3",$A77="GW 4",$A77="GW 5",$A77="GW 6"),"N/A",IFERROR(ROUND((OFFSET(Tables!$A$1,MATCH('Program and Results'!$B77,Tables!$A$1:$A$33,0)-1,MATCH('Program and Results'!$A77,Tables!$1:$1,0)-2,1,1)-OFFSET(Tables!$A$1,MATCH('Program and Results'!$B77,Tables!$A$1:$A$33,0)-1,MATCH('Program and Results'!$A77,Tables!$1:$1,0)-7,1,1))-(OFFSET(Tables!$A$1,MATCH('Program and Results'!$E77,Tables!$A$1:$A$33,0)-1,MATCH('Program and Results'!$A77,Tables!$1:$1,0)-2,1,1)-OFFSET(Tables!$A$1,MATCH('Program and Results'!$E77,Tables!$A$1:$A$33,0)-1,MATCH('Program and Results'!$A77,Tables!$1:$1,0)-7,1,1)),0),""))</f>
        <v>-37</v>
      </c>
      <c r="V77" s="88">
        <f t="shared" ca="1" si="49"/>
        <v>-0.11752373359602575</v>
      </c>
      <c r="W77" s="88" t="str">
        <f ca="1">IF(OR($A77="GW 1",$A77="GW 2",$A77="GW 3",$A77="GW 4",$A77="GW 5",$A77="GW 6"),"N/A",IF(T77="","",IF(AND(T77&gt;='Prediction Systems settings'!$B$3,'Program and Results'!T77&lt;='Prediction Systems settings'!$C$3),"DRAW",IF(T77&gt;0,"HOME","AWAY"))))</f>
        <v>AWAY</v>
      </c>
      <c r="X77" s="89" t="str">
        <f t="shared" ca="1" si="36"/>
        <v>Succeeded</v>
      </c>
      <c r="Y77" s="74" t="str">
        <f ca="1">IF(OR($A77="GW 1",$A77="GW 2",$A77="GW 3",$A77="GW 4",$A77="GW 5",$A77="GW 6"),"N/A",IF(U77="","",IF(AND(U77&gt;='Prediction Systems settings'!$B$4,'Program and Results'!U77&lt;='Prediction Systems settings'!$C$4),"DRAW",IF(U77&gt;0,"HOME","AWAY"))))</f>
        <v>DRAW</v>
      </c>
      <c r="Z77" s="74" t="str">
        <f t="shared" ca="1" si="37"/>
        <v>Failed</v>
      </c>
      <c r="AA77" s="85">
        <f ca="1">IF(OR($A77="GW 1",$A77="GW 2",$A77="GW 3",$A77="GW 4",$A77="GW 5",$A77="GW 6"),"N/A",IF(G77="","",SUM(OFFSET(Tables!$A$103,MATCH('Program and Results'!$B77,Tables!$A$103:$A$135,0)-1,MATCH('Program and Results'!$A77,Tables!$1:$1,0)-2,1,-6))))</f>
        <v>-11</v>
      </c>
      <c r="AB77" s="86">
        <f ca="1">IF(OR($A77="GW 1",$A77="GW 2",$A77="GW 3",$A77="GW 4",$A77="GW 5",$A77="GW 6"),"N/A",IF(M77="","",SUM(OFFSET(Tables!$A$103,MATCH('Program and Results'!$E77,Tables!$A$103:$A$135,0)-1,MATCH('Program and Results'!$A77,Tables!$1:$1,0)-2,1,-6))))</f>
        <v>1</v>
      </c>
      <c r="AC77" s="86">
        <f t="shared" ca="1" si="38"/>
        <v>-12</v>
      </c>
      <c r="AD77" s="86" t="str">
        <f ca="1">IF(OR($A77="GW 1",$A77="GW 2",$A77="GW 3",$A77="GW 4",$A77="GW 5",$A77="GW 6"),"N/A",IF(AC77="","",IF(AC77&gt;'Prediction Systems settings'!$B$5,"HOME",IF(AC77&lt;-'Prediction Systems settings'!$B$5,"AWAY","DRAW"))))</f>
        <v>AWAY</v>
      </c>
      <c r="AE77" s="86" t="str">
        <f t="shared" ca="1" si="39"/>
        <v>Succeeded</v>
      </c>
      <c r="AK77">
        <v>6.5</v>
      </c>
      <c r="AL77">
        <v>40.625</v>
      </c>
    </row>
    <row r="78" spans="1:38">
      <c r="A78" t="s">
        <v>8</v>
      </c>
      <c r="B78" t="s">
        <v>198</v>
      </c>
      <c r="C78">
        <v>1</v>
      </c>
      <c r="D78">
        <v>0</v>
      </c>
      <c r="E78" t="s">
        <v>203</v>
      </c>
      <c r="F78" s="73">
        <f t="shared" ca="1" si="50"/>
        <v>1547.8388386460631</v>
      </c>
      <c r="G78" s="73">
        <f ca="1">IF(A78="GW 1",ELO_Initial,IFERROR(INDEX(Tables!$1:$1048576,MATCH('Program and Results'!$B78,Tables!$A:$A,0),MATCH('Program and Results'!$A78,Tables!$1:$1,0)-1),""))</f>
        <v>1540.2246859232991</v>
      </c>
      <c r="H78" s="74">
        <f t="shared" si="42"/>
        <v>21</v>
      </c>
      <c r="I78" s="74">
        <f t="shared" si="43"/>
        <v>1</v>
      </c>
      <c r="J78" s="75">
        <f t="shared" ca="1" si="35"/>
        <v>0.63742129891600052</v>
      </c>
      <c r="K78" s="76">
        <f>IF(E78="","",IF(ABS(C78-D78)=0,0,IF(ABS(C78-D78)&gt;10,2.99,INDEX('ELO settings '!$B$25:$B$34,MATCH(ABS(C78-D78),'ELO settings '!$A$25:$A$34,0)))))</f>
        <v>1</v>
      </c>
      <c r="L78" s="73">
        <f t="shared" ca="1" si="48"/>
        <v>1499.6008203298386</v>
      </c>
      <c r="M78" s="73">
        <f ca="1">IF(A78="GW 1",ELO_Initial,IFERROR(INDEX(Tables!$1:$1048576,MATCH('Program and Results'!$E78,Tables!$A:$A,0),MATCH('Program and Results'!$A78,Tables!$1:$1,0)-1),""))</f>
        <v>1507.2149730526025</v>
      </c>
      <c r="N78" s="74">
        <f t="shared" si="44"/>
        <v>21</v>
      </c>
      <c r="O78" s="74">
        <f t="shared" si="45"/>
        <v>0</v>
      </c>
      <c r="P78" s="75">
        <f t="shared" ca="1" si="51"/>
        <v>0.36257870108399948</v>
      </c>
      <c r="Q78" s="76">
        <f t="shared" si="46"/>
        <v>1</v>
      </c>
      <c r="R78" s="77" t="str">
        <f t="shared" si="47"/>
        <v>ok</v>
      </c>
      <c r="S78" s="87" t="str">
        <f t="shared" si="40"/>
        <v>HOME</v>
      </c>
      <c r="T78" s="74">
        <f t="shared" ca="1" si="41"/>
        <v>33</v>
      </c>
      <c r="U78" s="74">
        <f ca="1">IF(OR($A78="GW 1",$A78="GW 2",$A78="GW 3",$A78="GW 4",$A78="GW 5",$A78="GW 6"),"N/A",IFERROR(ROUND((OFFSET(Tables!$A$1,MATCH('Program and Results'!$B78,Tables!$A$1:$A$33,0)-1,MATCH('Program and Results'!$A78,Tables!$1:$1,0)-2,1,1)-OFFSET(Tables!$A$1,MATCH('Program and Results'!$B78,Tables!$A$1:$A$33,0)-1,MATCH('Program and Results'!$A78,Tables!$1:$1,0)-7,1,1))-(OFFSET(Tables!$A$1,MATCH('Program and Results'!$E78,Tables!$A$1:$A$33,0)-1,MATCH('Program and Results'!$A78,Tables!$1:$1,0)-2,1,1)-OFFSET(Tables!$A$1,MATCH('Program and Results'!$E78,Tables!$A$1:$A$33,0)-1,MATCH('Program and Results'!$A78,Tables!$1:$1,0)-7,1,1)),0),""))</f>
        <v>13</v>
      </c>
      <c r="V78" s="88">
        <f t="shared" ca="1" si="49"/>
        <v>0.27484259783200105</v>
      </c>
      <c r="W78" s="88" t="str">
        <f ca="1">IF(OR($A78="GW 1",$A78="GW 2",$A78="GW 3",$A78="GW 4",$A78="GW 5",$A78="GW 6"),"N/A",IF(T78="","",IF(AND(T78&gt;='Prediction Systems settings'!$B$3,'Program and Results'!T78&lt;='Prediction Systems settings'!$C$3),"DRAW",IF(T78&gt;0,"HOME","AWAY"))))</f>
        <v>HOME</v>
      </c>
      <c r="X78" s="89" t="str">
        <f t="shared" ca="1" si="36"/>
        <v>Succeeded</v>
      </c>
      <c r="Y78" s="74" t="str">
        <f ca="1">IF(OR($A78="GW 1",$A78="GW 2",$A78="GW 3",$A78="GW 4",$A78="GW 5",$A78="GW 6"),"N/A",IF(U78="","",IF(AND(U78&gt;='Prediction Systems settings'!$B$4,'Program and Results'!U78&lt;='Prediction Systems settings'!$C$4),"DRAW",IF(U78&gt;0,"HOME","AWAY"))))</f>
        <v>HOME</v>
      </c>
      <c r="Z78" s="74" t="str">
        <f t="shared" ca="1" si="37"/>
        <v>Succeeded</v>
      </c>
      <c r="AA78" s="85">
        <f ca="1">IF(OR($A78="GW 1",$A78="GW 2",$A78="GW 3",$A78="GW 4",$A78="GW 5",$A78="GW 6"),"N/A",IF(G78="","",SUM(OFFSET(Tables!$A$103,MATCH('Program and Results'!$B78,Tables!$A$103:$A$135,0)-1,MATCH('Program and Results'!$A78,Tables!$1:$1,0)-2,1,-6))))</f>
        <v>9</v>
      </c>
      <c r="AB78" s="86">
        <f ca="1">IF(OR($A78="GW 1",$A78="GW 2",$A78="GW 3",$A78="GW 4",$A78="GW 5",$A78="GW 6"),"N/A",IF(M78="","",SUM(OFFSET(Tables!$A$103,MATCH('Program and Results'!$E78,Tables!$A$103:$A$135,0)-1,MATCH('Program and Results'!$A78,Tables!$1:$1,0)-2,1,-6))))</f>
        <v>1</v>
      </c>
      <c r="AC78" s="86">
        <f t="shared" ca="1" si="38"/>
        <v>8</v>
      </c>
      <c r="AD78" s="86" t="str">
        <f ca="1">IF(OR($A78="GW 1",$A78="GW 2",$A78="GW 3",$A78="GW 4",$A78="GW 5",$A78="GW 6"),"N/A",IF(AC78="","",IF(AC78&gt;'Prediction Systems settings'!$B$5,"HOME",IF(AC78&lt;-'Prediction Systems settings'!$B$5,"AWAY","DRAW"))))</f>
        <v>HOME</v>
      </c>
      <c r="AE78" s="86" t="str">
        <f t="shared" ca="1" si="39"/>
        <v>Succeeded</v>
      </c>
      <c r="AK78">
        <v>65</v>
      </c>
      <c r="AL78">
        <v>58.5</v>
      </c>
    </row>
    <row r="79" spans="1:38">
      <c r="A79" t="s">
        <v>8</v>
      </c>
      <c r="B79" t="s">
        <v>200</v>
      </c>
      <c r="C79">
        <v>1</v>
      </c>
      <c r="D79">
        <v>1</v>
      </c>
      <c r="E79" t="s">
        <v>233</v>
      </c>
      <c r="F79" s="73">
        <f t="shared" ca="1" si="50"/>
        <v>1493.5795964700665</v>
      </c>
      <c r="G79" s="73">
        <f ca="1">IF(A79="GW 1",ELO_Initial,IFERROR(INDEX(Tables!$1:$1048576,MATCH('Program and Results'!$B79,Tables!$A:$A,0),MATCH('Program and Results'!$A79,Tables!$1:$1,0)-1),""))</f>
        <v>1494.7146826063797</v>
      </c>
      <c r="H79" s="74">
        <f t="shared" si="42"/>
        <v>20</v>
      </c>
      <c r="I79" s="74">
        <f t="shared" si="43"/>
        <v>0.5</v>
      </c>
      <c r="J79" s="75">
        <f t="shared" ca="1" si="35"/>
        <v>0.55675430681565818</v>
      </c>
      <c r="K79" s="76">
        <f>IF(E79="","",IF(ABS(C79-D79)=0,0,IF(ABS(C79-D79)&gt;10,2.99,INDEX('ELO settings '!$B$25:$B$34,MATCH(ABS(C79-D79),'ELO settings '!$A$25:$A$34,0)))))</f>
        <v>0</v>
      </c>
      <c r="L79" s="73">
        <f t="shared" ca="1" si="48"/>
        <v>1472.4921444288</v>
      </c>
      <c r="M79" s="73">
        <f ca="1">IF(A79="GW 1",ELO_Initial,IFERROR(INDEX(Tables!$1:$1048576,MATCH('Program and Results'!$E79,Tables!$A:$A,0),MATCH('Program and Results'!$A79,Tables!$1:$1,0)-1),""))</f>
        <v>1471.3570582924867</v>
      </c>
      <c r="N79" s="74">
        <f t="shared" si="44"/>
        <v>20</v>
      </c>
      <c r="O79" s="74">
        <f t="shared" si="45"/>
        <v>0.5</v>
      </c>
      <c r="P79" s="75">
        <f t="shared" ca="1" si="51"/>
        <v>0.44324569318434182</v>
      </c>
      <c r="Q79" s="76">
        <f t="shared" si="46"/>
        <v>0</v>
      </c>
      <c r="R79" s="77" t="str">
        <f t="shared" si="47"/>
        <v>ok</v>
      </c>
      <c r="S79" s="87" t="str">
        <f t="shared" si="40"/>
        <v>DRAW</v>
      </c>
      <c r="T79" s="74">
        <f t="shared" ca="1" si="41"/>
        <v>23</v>
      </c>
      <c r="U79" s="74">
        <f ca="1">IF(OR($A79="GW 1",$A79="GW 2",$A79="GW 3",$A79="GW 4",$A79="GW 5",$A79="GW 6"),"N/A",IFERROR(ROUND((OFFSET(Tables!$A$1,MATCH('Program and Results'!$B79,Tables!$A$1:$A$33,0)-1,MATCH('Program and Results'!$A79,Tables!$1:$1,0)-2,1,1)-OFFSET(Tables!$A$1,MATCH('Program and Results'!$B79,Tables!$A$1:$A$33,0)-1,MATCH('Program and Results'!$A79,Tables!$1:$1,0)-7,1,1))-(OFFSET(Tables!$A$1,MATCH('Program and Results'!$E79,Tables!$A$1:$A$33,0)-1,MATCH('Program and Results'!$A79,Tables!$1:$1,0)-2,1,1)-OFFSET(Tables!$A$1,MATCH('Program and Results'!$E79,Tables!$A$1:$A$33,0)-1,MATCH('Program and Results'!$A79,Tables!$1:$1,0)-7,1,1)),0),""))</f>
        <v>24</v>
      </c>
      <c r="V79" s="88">
        <f t="shared" ca="1" si="49"/>
        <v>0.11350861363131637</v>
      </c>
      <c r="W79" s="88" t="str">
        <f ca="1">IF(OR($A79="GW 1",$A79="GW 2",$A79="GW 3",$A79="GW 4",$A79="GW 5",$A79="GW 6"),"N/A",IF(T79="","",IF(AND(T79&gt;='Prediction Systems settings'!$B$3,'Program and Results'!T79&lt;='Prediction Systems settings'!$C$3),"DRAW",IF(T79&gt;0,"HOME","AWAY"))))</f>
        <v>HOME</v>
      </c>
      <c r="X79" s="89" t="str">
        <f t="shared" ca="1" si="36"/>
        <v>Failed</v>
      </c>
      <c r="Y79" s="74" t="str">
        <f ca="1">IF(OR($A79="GW 1",$A79="GW 2",$A79="GW 3",$A79="GW 4",$A79="GW 5",$A79="GW 6"),"N/A",IF(U79="","",IF(AND(U79&gt;='Prediction Systems settings'!$B$4,'Program and Results'!U79&lt;='Prediction Systems settings'!$C$4),"DRAW",IF(U79&gt;0,"HOME","AWAY"))))</f>
        <v>HOME</v>
      </c>
      <c r="Z79" s="74" t="str">
        <f t="shared" ca="1" si="37"/>
        <v>Failed</v>
      </c>
      <c r="AA79" s="85">
        <f ca="1">IF(OR($A79="GW 1",$A79="GW 2",$A79="GW 3",$A79="GW 4",$A79="GW 5",$A79="GW 6"),"N/A",IF(G79="","",SUM(OFFSET(Tables!$A$103,MATCH('Program and Results'!$B79,Tables!$A$103:$A$135,0)-1,MATCH('Program and Results'!$A79,Tables!$1:$1,0)-2,1,-6))))</f>
        <v>4</v>
      </c>
      <c r="AB79" s="86">
        <f ca="1">IF(OR($A79="GW 1",$A79="GW 2",$A79="GW 3",$A79="GW 4",$A79="GW 5",$A79="GW 6"),"N/A",IF(M79="","",SUM(OFFSET(Tables!$A$103,MATCH('Program and Results'!$E79,Tables!$A$103:$A$135,0)-1,MATCH('Program and Results'!$A79,Tables!$1:$1,0)-2,1,-6))))</f>
        <v>-8</v>
      </c>
      <c r="AC79" s="86">
        <f t="shared" ca="1" si="38"/>
        <v>12</v>
      </c>
      <c r="AD79" s="86" t="str">
        <f ca="1">IF(OR($A79="GW 1",$A79="GW 2",$A79="GW 3",$A79="GW 4",$A79="GW 5",$A79="GW 6"),"N/A",IF(AC79="","",IF(AC79&gt;'Prediction Systems settings'!$B$5,"HOME",IF(AC79&lt;-'Prediction Systems settings'!$B$5,"AWAY","DRAW"))))</f>
        <v>HOME</v>
      </c>
      <c r="AE79" s="86" t="str">
        <f t="shared" ca="1" si="39"/>
        <v>Failed</v>
      </c>
      <c r="AK79">
        <v>16.25</v>
      </c>
      <c r="AL79">
        <v>16.25</v>
      </c>
    </row>
    <row r="80" spans="1:38">
      <c r="A80" t="s">
        <v>8</v>
      </c>
      <c r="B80" t="s">
        <v>205</v>
      </c>
      <c r="C80">
        <v>1</v>
      </c>
      <c r="D80">
        <v>0</v>
      </c>
      <c r="E80" t="s">
        <v>209</v>
      </c>
      <c r="F80" s="73">
        <f t="shared" ca="1" si="50"/>
        <v>1515.7922307338517</v>
      </c>
      <c r="G80" s="73">
        <f ca="1">IF(A80="GW 1",ELO_Initial,IFERROR(INDEX(Tables!$1:$1048576,MATCH('Program and Results'!$B80,Tables!$A:$A,0),MATCH('Program and Results'!$A80,Tables!$1:$1,0)-1),""))</f>
        <v>1506.6958417024282</v>
      </c>
      <c r="H80" s="74">
        <f t="shared" si="42"/>
        <v>21</v>
      </c>
      <c r="I80" s="74">
        <f t="shared" si="43"/>
        <v>1</v>
      </c>
      <c r="J80" s="75">
        <f t="shared" ca="1" si="35"/>
        <v>0.56683861755125864</v>
      </c>
      <c r="K80" s="76">
        <f>IF(E80="","",IF(ABS(C80-D80)=0,0,IF(ABS(C80-D80)&gt;10,2.99,INDEX('ELO settings '!$B$25:$B$34,MATCH(ABS(C80-D80),'ELO settings '!$A$25:$A$34,0)))))</f>
        <v>1</v>
      </c>
      <c r="L80" s="73">
        <f t="shared" ca="1" si="48"/>
        <v>1502.8755730446471</v>
      </c>
      <c r="M80" s="73">
        <f ca="1">IF(A80="GW 1",ELO_Initial,IFERROR(INDEX(Tables!$1:$1048576,MATCH('Program and Results'!$E80,Tables!$A:$A,0),MATCH('Program and Results'!$A80,Tables!$1:$1,0)-1),""))</f>
        <v>1511.9719620760707</v>
      </c>
      <c r="N80" s="74">
        <f t="shared" si="44"/>
        <v>21</v>
      </c>
      <c r="O80" s="74">
        <f t="shared" si="45"/>
        <v>0</v>
      </c>
      <c r="P80" s="75">
        <f t="shared" ca="1" si="51"/>
        <v>0.43316138244874136</v>
      </c>
      <c r="Q80" s="76">
        <f t="shared" si="46"/>
        <v>1</v>
      </c>
      <c r="R80" s="77" t="str">
        <f t="shared" si="47"/>
        <v>ok</v>
      </c>
      <c r="S80" s="87" t="str">
        <f t="shared" si="40"/>
        <v>HOME</v>
      </c>
      <c r="T80" s="74">
        <f t="shared" ca="1" si="41"/>
        <v>-5</v>
      </c>
      <c r="U80" s="74">
        <f ca="1">IF(OR($A80="GW 1",$A80="GW 2",$A80="GW 3",$A80="GW 4",$A80="GW 5",$A80="GW 6"),"N/A",IFERROR(ROUND((OFFSET(Tables!$A$1,MATCH('Program and Results'!$B80,Tables!$A$1:$A$33,0)-1,MATCH('Program and Results'!$A80,Tables!$1:$1,0)-2,1,1)-OFFSET(Tables!$A$1,MATCH('Program and Results'!$B80,Tables!$A$1:$A$33,0)-1,MATCH('Program and Results'!$A80,Tables!$1:$1,0)-7,1,1))-(OFFSET(Tables!$A$1,MATCH('Program and Results'!$E80,Tables!$A$1:$A$33,0)-1,MATCH('Program and Results'!$A80,Tables!$1:$1,0)-2,1,1)-OFFSET(Tables!$A$1,MATCH('Program and Results'!$E80,Tables!$A$1:$A$33,0)-1,MATCH('Program and Results'!$A80,Tables!$1:$1,0)-7,1,1)),0),""))</f>
        <v>-31</v>
      </c>
      <c r="V80" s="88">
        <f t="shared" ca="1" si="49"/>
        <v>0.13367723510251728</v>
      </c>
      <c r="W80" s="88" t="str">
        <f ca="1">IF(OR($A80="GW 1",$A80="GW 2",$A80="GW 3",$A80="GW 4",$A80="GW 5",$A80="GW 6"),"N/A",IF(T80="","",IF(AND(T80&gt;='Prediction Systems settings'!$B$3,'Program and Results'!T80&lt;='Prediction Systems settings'!$C$3),"DRAW",IF(T80&gt;0,"HOME","AWAY"))))</f>
        <v>AWAY</v>
      </c>
      <c r="X80" s="89" t="str">
        <f t="shared" ca="1" si="36"/>
        <v>Failed</v>
      </c>
      <c r="Y80" s="74" t="str">
        <f ca="1">IF(OR($A80="GW 1",$A80="GW 2",$A80="GW 3",$A80="GW 4",$A80="GW 5",$A80="GW 6"),"N/A",IF(U80="","",IF(AND(U80&gt;='Prediction Systems settings'!$B$4,'Program and Results'!U80&lt;='Prediction Systems settings'!$C$4),"DRAW",IF(U80&gt;0,"HOME","AWAY"))))</f>
        <v>DRAW</v>
      </c>
      <c r="Z80" s="74" t="str">
        <f t="shared" ca="1" si="37"/>
        <v>Failed</v>
      </c>
      <c r="AA80" s="85">
        <f ca="1">IF(OR($A80="GW 1",$A80="GW 2",$A80="GW 3",$A80="GW 4",$A80="GW 5",$A80="GW 6"),"N/A",IF(G80="","",SUM(OFFSET(Tables!$A$103,MATCH('Program and Results'!$B80,Tables!$A$103:$A$135,0)-1,MATCH('Program and Results'!$A80,Tables!$1:$1,0)-2,1,-6))))</f>
        <v>0</v>
      </c>
      <c r="AB80" s="86">
        <f ca="1">IF(OR($A80="GW 1",$A80="GW 2",$A80="GW 3",$A80="GW 4",$A80="GW 5",$A80="GW 6"),"N/A",IF(M80="","",SUM(OFFSET(Tables!$A$103,MATCH('Program and Results'!$E80,Tables!$A$103:$A$135,0)-1,MATCH('Program and Results'!$A80,Tables!$1:$1,0)-2,1,-6))))</f>
        <v>5</v>
      </c>
      <c r="AC80" s="86">
        <f t="shared" ca="1" si="38"/>
        <v>-5</v>
      </c>
      <c r="AD80" s="86" t="str">
        <f ca="1">IF(OR($A80="GW 1",$A80="GW 2",$A80="GW 3",$A80="GW 4",$A80="GW 5",$A80="GW 6"),"N/A",IF(AC80="","",IF(AC80&gt;'Prediction Systems settings'!$B$5,"HOME",IF(AC80&lt;-'Prediction Systems settings'!$B$5,"AWAY","DRAW"))))</f>
        <v>DRAW</v>
      </c>
      <c r="AE80" s="86" t="str">
        <f t="shared" ca="1" si="39"/>
        <v>Failed</v>
      </c>
      <c r="AK80">
        <v>52</v>
      </c>
      <c r="AL80">
        <v>65</v>
      </c>
    </row>
    <row r="81" spans="1:38">
      <c r="A81" t="s">
        <v>8</v>
      </c>
      <c r="B81" t="s">
        <v>206</v>
      </c>
      <c r="C81">
        <v>0</v>
      </c>
      <c r="D81">
        <v>0</v>
      </c>
      <c r="E81" t="s">
        <v>201</v>
      </c>
      <c r="F81" s="73">
        <f t="shared" ca="1" si="50"/>
        <v>1497.1483369113928</v>
      </c>
      <c r="G81" s="73">
        <f ca="1">IF(A81="GW 1",ELO_Initial,IFERROR(INDEX(Tables!$1:$1048576,MATCH('Program and Results'!$B81,Tables!$A:$A,0),MATCH('Program and Results'!$A81,Tables!$1:$1,0)-1),""))</f>
        <v>1498.9520777278856</v>
      </c>
      <c r="H81" s="74">
        <f t="shared" si="42"/>
        <v>20</v>
      </c>
      <c r="I81" s="74">
        <f t="shared" si="43"/>
        <v>0.5</v>
      </c>
      <c r="J81" s="75">
        <f t="shared" ca="1" si="35"/>
        <v>0.59018704082464235</v>
      </c>
      <c r="K81" s="76">
        <f>IF(E81="","",IF(ABS(C81-D81)=0,0,IF(ABS(C81-D81)&gt;10,2.99,INDEX('ELO settings '!$B$25:$B$34,MATCH(ABS(C81-D81),'ELO settings '!$A$25:$A$34,0)))))</f>
        <v>0</v>
      </c>
      <c r="L81" s="73">
        <f t="shared" ca="1" si="48"/>
        <v>1469.8942259341977</v>
      </c>
      <c r="M81" s="73">
        <f ca="1">IF(A81="GW 1",ELO_Initial,IFERROR(INDEX(Tables!$1:$1048576,MATCH('Program and Results'!$E81,Tables!$A:$A,0),MATCH('Program and Results'!$A81,Tables!$1:$1,0)-1),""))</f>
        <v>1468.0904851177049</v>
      </c>
      <c r="N81" s="74">
        <f t="shared" si="44"/>
        <v>20</v>
      </c>
      <c r="O81" s="74">
        <f t="shared" si="45"/>
        <v>0.5</v>
      </c>
      <c r="P81" s="75">
        <f t="shared" ca="1" si="51"/>
        <v>0.40981295917535765</v>
      </c>
      <c r="Q81" s="76">
        <f t="shared" si="46"/>
        <v>0</v>
      </c>
      <c r="R81" s="77" t="str">
        <f t="shared" si="47"/>
        <v>ok</v>
      </c>
      <c r="S81" s="87" t="str">
        <f t="shared" si="40"/>
        <v>DRAW</v>
      </c>
      <c r="T81" s="74">
        <f t="shared" ca="1" si="41"/>
        <v>31</v>
      </c>
      <c r="U81" s="74">
        <f ca="1">IF(OR($A81="GW 1",$A81="GW 2",$A81="GW 3",$A81="GW 4",$A81="GW 5",$A81="GW 6"),"N/A",IFERROR(ROUND((OFFSET(Tables!$A$1,MATCH('Program and Results'!$B81,Tables!$A$1:$A$33,0)-1,MATCH('Program and Results'!$A81,Tables!$1:$1,0)-2,1,1)-OFFSET(Tables!$A$1,MATCH('Program and Results'!$B81,Tables!$A$1:$A$33,0)-1,MATCH('Program and Results'!$A81,Tables!$1:$1,0)-7,1,1))-(OFFSET(Tables!$A$1,MATCH('Program and Results'!$E81,Tables!$A$1:$A$33,0)-1,MATCH('Program and Results'!$A81,Tables!$1:$1,0)-2,1,1)-OFFSET(Tables!$A$1,MATCH('Program and Results'!$E81,Tables!$A$1:$A$33,0)-1,MATCH('Program and Results'!$A81,Tables!$1:$1,0)-7,1,1)),0),""))</f>
        <v>4</v>
      </c>
      <c r="V81" s="88">
        <f t="shared" ca="1" si="49"/>
        <v>0.1803740816492847</v>
      </c>
      <c r="W81" s="88" t="str">
        <f ca="1">IF(OR($A81="GW 1",$A81="GW 2",$A81="GW 3",$A81="GW 4",$A81="GW 5",$A81="GW 6"),"N/A",IF(T81="","",IF(AND(T81&gt;='Prediction Systems settings'!$B$3,'Program and Results'!T81&lt;='Prediction Systems settings'!$C$3),"DRAW",IF(T81&gt;0,"HOME","AWAY"))))</f>
        <v>HOME</v>
      </c>
      <c r="X81" s="89" t="str">
        <f t="shared" ca="1" si="36"/>
        <v>Failed</v>
      </c>
      <c r="Y81" s="74" t="str">
        <f ca="1">IF(OR($A81="GW 1",$A81="GW 2",$A81="GW 3",$A81="GW 4",$A81="GW 5",$A81="GW 6"),"N/A",IF(U81="","",IF(AND(U81&gt;='Prediction Systems settings'!$B$4,'Program and Results'!U81&lt;='Prediction Systems settings'!$C$4),"DRAW",IF(U81&gt;0,"HOME","AWAY"))))</f>
        <v>HOME</v>
      </c>
      <c r="Z81" s="74" t="str">
        <f t="shared" ca="1" si="37"/>
        <v>Failed</v>
      </c>
      <c r="AA81" s="85">
        <f ca="1">IF(OR($A81="GW 1",$A81="GW 2",$A81="GW 3",$A81="GW 4",$A81="GW 5",$A81="GW 6"),"N/A",IF(G81="","",SUM(OFFSET(Tables!$A$103,MATCH('Program and Results'!$B81,Tables!$A$103:$A$135,0)-1,MATCH('Program and Results'!$A81,Tables!$1:$1,0)-2,1,-6))))</f>
        <v>-5</v>
      </c>
      <c r="AB81" s="86">
        <f ca="1">IF(OR($A81="GW 1",$A81="GW 2",$A81="GW 3",$A81="GW 4",$A81="GW 5",$A81="GW 6"),"N/A",IF(M81="","",SUM(OFFSET(Tables!$A$103,MATCH('Program and Results'!$E81,Tables!$A$103:$A$135,0)-1,MATCH('Program and Results'!$A81,Tables!$1:$1,0)-2,1,-6))))</f>
        <v>-6</v>
      </c>
      <c r="AC81" s="86">
        <f t="shared" ca="1" si="38"/>
        <v>1</v>
      </c>
      <c r="AD81" s="86" t="str">
        <f ca="1">IF(OR($A81="GW 1",$A81="GW 2",$A81="GW 3",$A81="GW 4",$A81="GW 5",$A81="GW 6"),"N/A",IF(AC81="","",IF(AC81&gt;'Prediction Systems settings'!$B$5,"HOME",IF(AC81&lt;-'Prediction Systems settings'!$B$5,"AWAY","DRAW"))))</f>
        <v>DRAW</v>
      </c>
      <c r="AE81" s="86" t="str">
        <f t="shared" ca="1" si="39"/>
        <v>Succeeded</v>
      </c>
      <c r="AK81">
        <v>32.5</v>
      </c>
      <c r="AL81">
        <v>24.375</v>
      </c>
    </row>
    <row r="82" spans="1:38">
      <c r="A82" t="s">
        <v>8</v>
      </c>
      <c r="B82" t="s">
        <v>208</v>
      </c>
      <c r="C82">
        <v>1</v>
      </c>
      <c r="D82">
        <v>2</v>
      </c>
      <c r="E82" t="s">
        <v>197</v>
      </c>
      <c r="F82" s="73">
        <f t="shared" ca="1" si="50"/>
        <v>1478.8627073457385</v>
      </c>
      <c r="G82" s="73">
        <f ca="1">IF(A82="GW 1",ELO_Initial,IFERROR(INDEX(Tables!$1:$1048576,MATCH('Program and Results'!$B82,Tables!$A:$A,0),MATCH('Program and Results'!$A82,Tables!$1:$1,0)-1),""))</f>
        <v>1490.6206934572931</v>
      </c>
      <c r="H82" s="74">
        <f t="shared" si="42"/>
        <v>21</v>
      </c>
      <c r="I82" s="74">
        <f t="shared" si="43"/>
        <v>0</v>
      </c>
      <c r="J82" s="75">
        <f t="shared" ca="1" si="35"/>
        <v>0.55990410055021644</v>
      </c>
      <c r="K82" s="76">
        <f>IF(E82="","",IF(ABS(C82-D82)=0,0,IF(ABS(C82-D82)&gt;10,2.99,INDEX('ELO settings '!$B$25:$B$34,MATCH(ABS(C82-D82),'ELO settings '!$A$25:$A$34,0)))))</f>
        <v>1</v>
      </c>
      <c r="L82" s="73">
        <f t="shared" ca="1" si="48"/>
        <v>1493.0521491495163</v>
      </c>
      <c r="M82" s="73">
        <f ca="1">IF(A82="GW 1",ELO_Initial,IFERROR(INDEX(Tables!$1:$1048576,MATCH('Program and Results'!$E82,Tables!$A:$A,0),MATCH('Program and Results'!$A82,Tables!$1:$1,0)-1),""))</f>
        <v>1481.2941630379617</v>
      </c>
      <c r="N82" s="74">
        <f t="shared" si="44"/>
        <v>21</v>
      </c>
      <c r="O82" s="74">
        <f t="shared" si="45"/>
        <v>1</v>
      </c>
      <c r="P82" s="75">
        <f t="shared" ca="1" si="51"/>
        <v>0.44009589944978356</v>
      </c>
      <c r="Q82" s="76">
        <f t="shared" si="46"/>
        <v>1</v>
      </c>
      <c r="R82" s="77" t="str">
        <f t="shared" si="47"/>
        <v>ok</v>
      </c>
      <c r="S82" s="87" t="str">
        <f t="shared" si="40"/>
        <v>AWAY</v>
      </c>
      <c r="T82" s="74">
        <f t="shared" ca="1" si="41"/>
        <v>9</v>
      </c>
      <c r="U82" s="74">
        <f ca="1">IF(OR($A82="GW 1",$A82="GW 2",$A82="GW 3",$A82="GW 4",$A82="GW 5",$A82="GW 6"),"N/A",IFERROR(ROUND((OFFSET(Tables!$A$1,MATCH('Program and Results'!$B82,Tables!$A$1:$A$33,0)-1,MATCH('Program and Results'!$A82,Tables!$1:$1,0)-2,1,1)-OFFSET(Tables!$A$1,MATCH('Program and Results'!$B82,Tables!$A$1:$A$33,0)-1,MATCH('Program and Results'!$A82,Tables!$1:$1,0)-7,1,1))-(OFFSET(Tables!$A$1,MATCH('Program and Results'!$E82,Tables!$A$1:$A$33,0)-1,MATCH('Program and Results'!$A82,Tables!$1:$1,0)-2,1,1)-OFFSET(Tables!$A$1,MATCH('Program and Results'!$E82,Tables!$A$1:$A$33,0)-1,MATCH('Program and Results'!$A82,Tables!$1:$1,0)-7,1,1)),0),""))</f>
        <v>11</v>
      </c>
      <c r="V82" s="88">
        <f ca="1">IF(D82="","",J82-P82)</f>
        <v>0.11980820110043289</v>
      </c>
      <c r="W82" s="88" t="str">
        <f ca="1">IF(OR($A82="GW 1",$A82="GW 2",$A82="GW 3",$A82="GW 4",$A82="GW 5",$A82="GW 6"),"N/A",IF(T82="","",IF(AND(T82&gt;='Prediction Systems settings'!$B$3,'Program and Results'!T82&lt;='Prediction Systems settings'!$C$3),"DRAW",IF(T82&gt;0,"HOME","AWAY"))))</f>
        <v>HOME</v>
      </c>
      <c r="X82" s="89" t="str">
        <f t="shared" ca="1" si="36"/>
        <v>Failed</v>
      </c>
      <c r="Y82" s="74" t="str">
        <f ca="1">IF(OR($A82="GW 1",$A82="GW 2",$A82="GW 3",$A82="GW 4",$A82="GW 5",$A82="GW 6"),"N/A",IF(U82="","",IF(AND(U82&gt;='Prediction Systems settings'!$B$4,'Program and Results'!U82&lt;='Prediction Systems settings'!$C$4),"DRAW",IF(U82&gt;0,"HOME","AWAY"))))</f>
        <v>HOME</v>
      </c>
      <c r="Z82" s="74" t="str">
        <f t="shared" ca="1" si="37"/>
        <v>Failed</v>
      </c>
      <c r="AA82" s="85">
        <f ca="1">IF(OR($A82="GW 1",$A82="GW 2",$A82="GW 3",$A82="GW 4",$A82="GW 5",$A82="GW 6"),"N/A",IF(G82="","",SUM(OFFSET(Tables!$A$103,MATCH('Program and Results'!$B82,Tables!$A$103:$A$135,0)-1,MATCH('Program and Results'!$A82,Tables!$1:$1,0)-2,1,-6))))</f>
        <v>-1</v>
      </c>
      <c r="AB82" s="86">
        <f ca="1">IF(OR($A82="GW 1",$A82="GW 2",$A82="GW 3",$A82="GW 4",$A82="GW 5",$A82="GW 6"),"N/A",IF(M82="","",SUM(OFFSET(Tables!$A$103,MATCH('Program and Results'!$E82,Tables!$A$103:$A$135,0)-1,MATCH('Program and Results'!$A82,Tables!$1:$1,0)-2,1,-6))))</f>
        <v>-4</v>
      </c>
      <c r="AC82" s="86">
        <f t="shared" ca="1" si="38"/>
        <v>3</v>
      </c>
      <c r="AD82" s="86" t="str">
        <f ca="1">IF(OR($A82="GW 1",$A82="GW 2",$A82="GW 3",$A82="GW 4",$A82="GW 5",$A82="GW 6"),"N/A",IF(AC82="","",IF(AC82&gt;'Prediction Systems settings'!$B$5,"HOME",IF(AC82&lt;-'Prediction Systems settings'!$B$5,"AWAY","DRAW"))))</f>
        <v>DRAW</v>
      </c>
      <c r="AE82" s="86" t="str">
        <f t="shared" ca="1" si="39"/>
        <v>Failed</v>
      </c>
      <c r="AK82">
        <v>32.5</v>
      </c>
      <c r="AL82">
        <v>48.75</v>
      </c>
    </row>
    <row r="83" spans="1:38">
      <c r="A83" t="s">
        <v>8</v>
      </c>
      <c r="B83" t="s">
        <v>202</v>
      </c>
      <c r="C83">
        <v>3</v>
      </c>
      <c r="D83">
        <v>3</v>
      </c>
      <c r="E83" t="s">
        <v>210</v>
      </c>
      <c r="F83" s="73">
        <f t="shared" ca="1" si="50"/>
        <v>1485.3496665949306</v>
      </c>
      <c r="G83" s="73">
        <f ca="1">IF(A83="GW 1",ELO_Initial,IFERROR(INDEX(Tables!$1:$1048576,MATCH('Program and Results'!$B83,Tables!$A:$A,0),MATCH('Program and Results'!$A83,Tables!$1:$1,0)-1),""))</f>
        <v>1485.5319689859548</v>
      </c>
      <c r="H83" s="74">
        <f t="shared" si="42"/>
        <v>20</v>
      </c>
      <c r="I83" s="74">
        <f t="shared" si="43"/>
        <v>0.5</v>
      </c>
      <c r="J83" s="75">
        <f t="shared" ca="1" si="35"/>
        <v>0.50911511955120625</v>
      </c>
      <c r="K83" s="76">
        <f>IF(E83="","",IF(ABS(C83-D83)=0,0,IF(ABS(C83-D83)&gt;10,2.99,INDEX('ELO settings '!$B$25:$B$34,MATCH(ABS(C83-D83),'ELO settings '!$A$25:$A$34,0)))))</f>
        <v>0</v>
      </c>
      <c r="L83" s="73">
        <f t="shared" ca="1" si="48"/>
        <v>1503.754735774743</v>
      </c>
      <c r="M83" s="73">
        <f ca="1">IF(A83="GW 1",ELO_Initial,IFERROR(INDEX(Tables!$1:$1048576,MATCH('Program and Results'!$E83,Tables!$A:$A,0),MATCH('Program and Results'!$A83,Tables!$1:$1,0)-1),""))</f>
        <v>1503.5724333837188</v>
      </c>
      <c r="N83" s="74">
        <f t="shared" si="44"/>
        <v>20</v>
      </c>
      <c r="O83" s="74">
        <f t="shared" si="45"/>
        <v>0.5</v>
      </c>
      <c r="P83" s="75">
        <f t="shared" ca="1" si="51"/>
        <v>0.49088488044879375</v>
      </c>
      <c r="Q83" s="76">
        <f t="shared" si="46"/>
        <v>0</v>
      </c>
      <c r="R83" s="77" t="str">
        <f t="shared" si="47"/>
        <v>ok</v>
      </c>
      <c r="S83" s="87" t="str">
        <f t="shared" si="40"/>
        <v>DRAW</v>
      </c>
      <c r="T83" s="74">
        <f t="shared" ca="1" si="41"/>
        <v>-18</v>
      </c>
      <c r="U83" s="74">
        <f ca="1">IF(OR($A83="GW 1",$A83="GW 2",$A83="GW 3",$A83="GW 4",$A83="GW 5",$A83="GW 6"),"N/A",IFERROR(ROUND((OFFSET(Tables!$A$1,MATCH('Program and Results'!$B83,Tables!$A$1:$A$33,0)-1,MATCH('Program and Results'!$A83,Tables!$1:$1,0)-2,1,1)-OFFSET(Tables!$A$1,MATCH('Program and Results'!$B83,Tables!$A$1:$A$33,0)-1,MATCH('Program and Results'!$A83,Tables!$1:$1,0)-7,1,1))-(OFFSET(Tables!$A$1,MATCH('Program and Results'!$E83,Tables!$A$1:$A$33,0)-1,MATCH('Program and Results'!$A83,Tables!$1:$1,0)-2,1,1)-OFFSET(Tables!$A$1,MATCH('Program and Results'!$E83,Tables!$A$1:$A$33,0)-1,MATCH('Program and Results'!$A83,Tables!$1:$1,0)-7,1,1)),0),""))</f>
        <v>-28</v>
      </c>
      <c r="V83" s="88">
        <f ca="1">IF(D83="","",J83-P83)</f>
        <v>1.8230239102412504E-2</v>
      </c>
      <c r="W83" s="88" t="str">
        <f ca="1">IF(OR($A83="GW 1",$A83="GW 2",$A83="GW 3",$A83="GW 4",$A83="GW 5",$A83="GW 6"),"N/A",IF(T83="","",IF(AND(T83&gt;='Prediction Systems settings'!$B$3,'Program and Results'!T83&lt;='Prediction Systems settings'!$C$3),"DRAW",IF(T83&gt;0,"HOME","AWAY"))))</f>
        <v>AWAY</v>
      </c>
      <c r="X83" s="89" t="str">
        <f t="shared" ca="1" si="36"/>
        <v>Failed</v>
      </c>
      <c r="Y83" s="74" t="str">
        <f ca="1">IF(OR($A83="GW 1",$A83="GW 2",$A83="GW 3",$A83="GW 4",$A83="GW 5",$A83="GW 6"),"N/A",IF(U83="","",IF(AND(U83&gt;='Prediction Systems settings'!$B$4,'Program and Results'!U83&lt;='Prediction Systems settings'!$C$4),"DRAW",IF(U83&gt;0,"HOME","AWAY"))))</f>
        <v>DRAW</v>
      </c>
      <c r="Z83" s="74" t="str">
        <f t="shared" ca="1" si="37"/>
        <v>Succeeded</v>
      </c>
      <c r="AA83" s="85">
        <f ca="1">IF(OR($A83="GW 1",$A83="GW 2",$A83="GW 3",$A83="GW 4",$A83="GW 5",$A83="GW 6"),"N/A",IF(G83="","",SUM(OFFSET(Tables!$A$103,MATCH('Program and Results'!$B83,Tables!$A$103:$A$135,0)-1,MATCH('Program and Results'!$A83,Tables!$1:$1,0)-2,1,-6))))</f>
        <v>2</v>
      </c>
      <c r="AB83" s="86">
        <f ca="1">IF(OR($A83="GW 1",$A83="GW 2",$A83="GW 3",$A83="GW 4",$A83="GW 5",$A83="GW 6"),"N/A",IF(M83="","",SUM(OFFSET(Tables!$A$103,MATCH('Program and Results'!$E83,Tables!$A$103:$A$135,0)-1,MATCH('Program and Results'!$A83,Tables!$1:$1,0)-2,1,-6))))</f>
        <v>8</v>
      </c>
      <c r="AC83" s="86">
        <f t="shared" ca="1" si="38"/>
        <v>-6</v>
      </c>
      <c r="AD83" s="86" t="str">
        <f ca="1">IF(OR($A83="GW 1",$A83="GW 2",$A83="GW 3",$A83="GW 4",$A83="GW 5",$A83="GW 6"),"N/A",IF(AC83="","",IF(AC83&gt;'Prediction Systems settings'!$B$5,"HOME",IF(AC83&lt;-'Prediction Systems settings'!$B$5,"AWAY","DRAW"))))</f>
        <v>AWAY</v>
      </c>
      <c r="AE83" s="86" t="str">
        <f t="shared" ca="1" si="39"/>
        <v>Failed</v>
      </c>
      <c r="AK83">
        <v>24.375</v>
      </c>
      <c r="AL83">
        <v>32.5</v>
      </c>
    </row>
    <row r="84" spans="1:38">
      <c r="A84" t="s">
        <v>9</v>
      </c>
      <c r="B84" t="s">
        <v>210</v>
      </c>
      <c r="C84">
        <v>1</v>
      </c>
      <c r="D84">
        <v>1</v>
      </c>
      <c r="E84" t="s">
        <v>233</v>
      </c>
      <c r="F84" s="73">
        <f t="shared" ca="1" si="50"/>
        <v>1501.9398311220025</v>
      </c>
      <c r="G84" s="73">
        <f ca="1">IF(A84="GW 1",ELO_Initial,IFERROR(INDEX(Tables!$1:$1048576,MATCH('Program and Results'!$B84,Tables!$A:$A,0),MATCH('Program and Results'!$A84,Tables!$1:$1,0)-1),""))</f>
        <v>1503.754735774743</v>
      </c>
      <c r="H84" s="74">
        <f t="shared" si="42"/>
        <v>20</v>
      </c>
      <c r="I84" s="74">
        <f t="shared" si="43"/>
        <v>0.5</v>
      </c>
      <c r="J84" s="75">
        <f t="shared" ca="1" si="35"/>
        <v>0.59074523263703327</v>
      </c>
      <c r="K84" s="76">
        <f>IF(E84="","",IF(ABS(C84-D84)=0,0,IF(ABS(C84-D84)&gt;10,2.99,INDEX('ELO settings '!$B$25:$B$34,MATCH(ABS(C84-D84),'ELO settings '!$A$25:$A$34,0)))))</f>
        <v>0</v>
      </c>
      <c r="L84" s="73">
        <f t="shared" ca="1" si="48"/>
        <v>1474.3070490815408</v>
      </c>
      <c r="M84" s="73">
        <f ca="1">IF(A84="GW 1",ELO_Initial,IFERROR(INDEX(Tables!$1:$1048576,MATCH('Program and Results'!$E84,Tables!$A:$A,0),MATCH('Program and Results'!$A84,Tables!$1:$1,0)-1),""))</f>
        <v>1472.4921444288</v>
      </c>
      <c r="N84" s="74">
        <f t="shared" si="44"/>
        <v>20</v>
      </c>
      <c r="O84" s="74">
        <f t="shared" si="45"/>
        <v>0.5</v>
      </c>
      <c r="P84" s="75">
        <f t="shared" ca="1" si="51"/>
        <v>0.40925476736296673</v>
      </c>
      <c r="Q84" s="76">
        <f t="shared" si="46"/>
        <v>0</v>
      </c>
      <c r="R84" s="77" t="str">
        <f t="shared" si="47"/>
        <v>ok</v>
      </c>
      <c r="S84" s="87" t="str">
        <f t="shared" si="40"/>
        <v>DRAW</v>
      </c>
      <c r="T84" s="74">
        <f t="shared" ca="1" si="41"/>
        <v>31</v>
      </c>
      <c r="U84" s="74">
        <f ca="1">IF(OR($A84="GW 1",$A84="GW 2",$A84="GW 3",$A84="GW 4",$A84="GW 5",$A84="GW 6"),"N/A",IFERROR(ROUND((OFFSET(Tables!$A$1,MATCH('Program and Results'!$B84,Tables!$A$1:$A$33,0)-1,MATCH('Program and Results'!$A84,Tables!$1:$1,0)-2,1,1)-OFFSET(Tables!$A$1,MATCH('Program and Results'!$B84,Tables!$A$1:$A$33,0)-1,MATCH('Program and Results'!$A84,Tables!$1:$1,0)-7,1,1))-(OFFSET(Tables!$A$1,MATCH('Program and Results'!$E84,Tables!$A$1:$A$33,0)-1,MATCH('Program and Results'!$A84,Tables!$1:$1,0)-2,1,1)-OFFSET(Tables!$A$1,MATCH('Program and Results'!$E84,Tables!$A$1:$A$33,0)-1,MATCH('Program and Results'!$A84,Tables!$1:$1,0)-7,1,1)),0),""))</f>
        <v>29</v>
      </c>
      <c r="V84" s="88">
        <f t="shared" ca="1" si="49"/>
        <v>0.18149046527406654</v>
      </c>
      <c r="W84" s="88" t="str">
        <f ca="1">IF(OR($A84="GW 1",$A84="GW 2",$A84="GW 3",$A84="GW 4",$A84="GW 5",$A84="GW 6"),"N/A",IF(T84="","",IF(AND(T84&gt;='Prediction Systems settings'!$B$3,'Program and Results'!T84&lt;='Prediction Systems settings'!$C$3),"DRAW",IF(T84&gt;0,"HOME","AWAY"))))</f>
        <v>HOME</v>
      </c>
      <c r="X84" s="89" t="str">
        <f t="shared" ca="1" si="36"/>
        <v>Failed</v>
      </c>
      <c r="Y84" s="74" t="str">
        <f ca="1">IF(OR($A84="GW 1",$A84="GW 2",$A84="GW 3",$A84="GW 4",$A84="GW 5",$A84="GW 6"),"N/A",IF(U84="","",IF(AND(U84&gt;='Prediction Systems settings'!$B$4,'Program and Results'!U84&lt;='Prediction Systems settings'!$C$4),"DRAW",IF(U84&gt;0,"HOME","AWAY"))))</f>
        <v>HOME</v>
      </c>
      <c r="Z84" s="74" t="str">
        <f t="shared" ca="1" si="37"/>
        <v>Failed</v>
      </c>
      <c r="AA84" s="85">
        <f ca="1">IF(OR($A84="GW 1",$A84="GW 2",$A84="GW 3",$A84="GW 4",$A84="GW 5",$A84="GW 6"),"N/A",IF(G84="","",SUM(OFFSET(Tables!$A$103,MATCH('Program and Results'!$B84,Tables!$A$103:$A$135,0)-1,MATCH('Program and Results'!$A84,Tables!$1:$1,0)-2,1,-6))))</f>
        <v>9</v>
      </c>
      <c r="AB84" s="86">
        <f ca="1">IF(OR($A84="GW 1",$A84="GW 2",$A84="GW 3",$A84="GW 4",$A84="GW 5",$A84="GW 6"),"N/A",IF(M84="","",SUM(OFFSET(Tables!$A$103,MATCH('Program and Results'!$E84,Tables!$A$103:$A$135,0)-1,MATCH('Program and Results'!$A84,Tables!$1:$1,0)-2,1,-6))))</f>
        <v>-6</v>
      </c>
      <c r="AC84" s="86">
        <f t="shared" ca="1" si="38"/>
        <v>15</v>
      </c>
      <c r="AD84" s="86" t="str">
        <f ca="1">IF(OR($A84="GW 1",$A84="GW 2",$A84="GW 3",$A84="GW 4",$A84="GW 5",$A84="GW 6"),"N/A",IF(AC84="","",IF(AC84&gt;'Prediction Systems settings'!$B$5,"HOME",IF(AC84&lt;-'Prediction Systems settings'!$B$5,"AWAY","DRAW"))))</f>
        <v>HOME</v>
      </c>
      <c r="AE84" s="86" t="str">
        <f t="shared" ca="1" si="39"/>
        <v>Failed</v>
      </c>
      <c r="AK84">
        <v>32.5</v>
      </c>
      <c r="AL84">
        <v>16.25</v>
      </c>
    </row>
    <row r="85" spans="1:38">
      <c r="A85" t="s">
        <v>9</v>
      </c>
      <c r="B85" t="s">
        <v>196</v>
      </c>
      <c r="C85">
        <v>3</v>
      </c>
      <c r="D85">
        <v>2</v>
      </c>
      <c r="E85" t="s">
        <v>205</v>
      </c>
      <c r="F85" s="73">
        <f t="shared" ca="1" si="50"/>
        <v>1568.6520935595445</v>
      </c>
      <c r="G85" s="73">
        <f ca="1">IF(A85="GW 1",ELO_Initial,IFERROR(INDEX(Tables!$1:$1048576,MATCH('Program and Results'!$B85,Tables!$A:$A,0),MATCH('Program and Results'!$A85,Tables!$1:$1,0)-1),""))</f>
        <v>1561.3859024011131</v>
      </c>
      <c r="H85" s="74">
        <f t="shared" si="42"/>
        <v>21</v>
      </c>
      <c r="I85" s="74">
        <f t="shared" si="43"/>
        <v>1</v>
      </c>
      <c r="J85" s="75">
        <f t="shared" ca="1" si="35"/>
        <v>0.65399089721755144</v>
      </c>
      <c r="K85" s="76">
        <f>IF(E85="","",IF(ABS(C85-D85)=0,0,IF(ABS(C85-D85)&gt;10,2.99,INDEX('ELO settings '!$B$25:$B$34,MATCH(ABS(C85-D85),'ELO settings '!$A$25:$A$34,0)))))</f>
        <v>1</v>
      </c>
      <c r="L85" s="73">
        <f t="shared" ca="1" si="48"/>
        <v>1508.5260395754203</v>
      </c>
      <c r="M85" s="73">
        <f ca="1">IF(A85="GW 1",ELO_Initial,IFERROR(INDEX(Tables!$1:$1048576,MATCH('Program and Results'!$E85,Tables!$A:$A,0),MATCH('Program and Results'!$A85,Tables!$1:$1,0)-1),""))</f>
        <v>1515.7922307338517</v>
      </c>
      <c r="N85" s="74">
        <f t="shared" si="44"/>
        <v>21</v>
      </c>
      <c r="O85" s="74">
        <f t="shared" si="45"/>
        <v>0</v>
      </c>
      <c r="P85" s="75">
        <f t="shared" ca="1" si="51"/>
        <v>0.34600910278244856</v>
      </c>
      <c r="Q85" s="76">
        <f t="shared" si="46"/>
        <v>1</v>
      </c>
      <c r="R85" s="77" t="str">
        <f t="shared" si="47"/>
        <v>ok</v>
      </c>
      <c r="S85" s="87" t="str">
        <f t="shared" si="40"/>
        <v>HOME</v>
      </c>
      <c r="T85" s="74">
        <f t="shared" ca="1" si="41"/>
        <v>46</v>
      </c>
      <c r="U85" s="74">
        <f ca="1">IF(OR($A85="GW 1",$A85="GW 2",$A85="GW 3",$A85="GW 4",$A85="GW 5",$A85="GW 6"),"N/A",IFERROR(ROUND((OFFSET(Tables!$A$1,MATCH('Program and Results'!$B85,Tables!$A$1:$A$33,0)-1,MATCH('Program and Results'!$A85,Tables!$1:$1,0)-2,1,1)-OFFSET(Tables!$A$1,MATCH('Program and Results'!$B85,Tables!$A$1:$A$33,0)-1,MATCH('Program and Results'!$A85,Tables!$1:$1,0)-7,1,1))-(OFFSET(Tables!$A$1,MATCH('Program and Results'!$E85,Tables!$A$1:$A$33,0)-1,MATCH('Program and Results'!$A85,Tables!$1:$1,0)-2,1,1)-OFFSET(Tables!$A$1,MATCH('Program and Results'!$E85,Tables!$A$1:$A$33,0)-1,MATCH('Program and Results'!$A85,Tables!$1:$1,0)-7,1,1)),0),""))</f>
        <v>28</v>
      </c>
      <c r="V85" s="88">
        <f t="shared" ca="1" si="49"/>
        <v>0.30798179443510287</v>
      </c>
      <c r="W85" s="88" t="str">
        <f ca="1">IF(OR($A85="GW 1",$A85="GW 2",$A85="GW 3",$A85="GW 4",$A85="GW 5",$A85="GW 6"),"N/A",IF(T85="","",IF(AND(T85&gt;='Prediction Systems settings'!$B$3,'Program and Results'!T85&lt;='Prediction Systems settings'!$C$3),"DRAW",IF(T85&gt;0,"HOME","AWAY"))))</f>
        <v>HOME</v>
      </c>
      <c r="X85" s="89" t="str">
        <f t="shared" ca="1" si="36"/>
        <v>Succeeded</v>
      </c>
      <c r="Y85" s="74" t="str">
        <f ca="1">IF(OR($A85="GW 1",$A85="GW 2",$A85="GW 3",$A85="GW 4",$A85="GW 5",$A85="GW 6"),"N/A",IF(U85="","",IF(AND(U85&gt;='Prediction Systems settings'!$B$4,'Program and Results'!U85&lt;='Prediction Systems settings'!$C$4),"DRAW",IF(U85&gt;0,"HOME","AWAY"))))</f>
        <v>HOME</v>
      </c>
      <c r="Z85" s="74" t="str">
        <f t="shared" ca="1" si="37"/>
        <v>Succeeded</v>
      </c>
      <c r="AA85" s="85">
        <f ca="1">IF(OR($A85="GW 1",$A85="GW 2",$A85="GW 3",$A85="GW 4",$A85="GW 5",$A85="GW 6"),"N/A",IF(G85="","",SUM(OFFSET(Tables!$A$103,MATCH('Program and Results'!$B85,Tables!$A$103:$A$135,0)-1,MATCH('Program and Results'!$A85,Tables!$1:$1,0)-2,1,-6))))</f>
        <v>10</v>
      </c>
      <c r="AB85" s="86">
        <f ca="1">IF(OR($A85="GW 1",$A85="GW 2",$A85="GW 3",$A85="GW 4",$A85="GW 5",$A85="GW 6"),"N/A",IF(M85="","",SUM(OFFSET(Tables!$A$103,MATCH('Program and Results'!$E85,Tables!$A$103:$A$135,0)-1,MATCH('Program and Results'!$A85,Tables!$1:$1,0)-2,1,-6))))</f>
        <v>0</v>
      </c>
      <c r="AC85" s="86">
        <f t="shared" ca="1" si="38"/>
        <v>10</v>
      </c>
      <c r="AD85" s="86" t="str">
        <f ca="1">IF(OR($A85="GW 1",$A85="GW 2",$A85="GW 3",$A85="GW 4",$A85="GW 5",$A85="GW 6"),"N/A",IF(AC85="","",IF(AC85&gt;'Prediction Systems settings'!$B$5,"HOME",IF(AC85&lt;-'Prediction Systems settings'!$B$5,"AWAY","DRAW"))))</f>
        <v>HOME</v>
      </c>
      <c r="AE85" s="86" t="str">
        <f t="shared" ca="1" si="39"/>
        <v>Succeeded</v>
      </c>
      <c r="AK85">
        <v>65</v>
      </c>
      <c r="AL85">
        <v>52</v>
      </c>
    </row>
    <row r="86" spans="1:38">
      <c r="A86" t="s">
        <v>9</v>
      </c>
      <c r="B86" t="s">
        <v>203</v>
      </c>
      <c r="C86">
        <v>1</v>
      </c>
      <c r="D86">
        <v>4</v>
      </c>
      <c r="E86" t="s">
        <v>207</v>
      </c>
      <c r="F86" s="73">
        <f t="shared" ca="1" si="50"/>
        <v>1486.7618974890991</v>
      </c>
      <c r="G86" s="73">
        <f ca="1">IF(A86="GW 1",ELO_Initial,IFERROR(INDEX(Tables!$1:$1048576,MATCH('Program and Results'!$B86,Tables!$A:$A,0),MATCH('Program and Results'!$A86,Tables!$1:$1,0)-1),""))</f>
        <v>1499.6008203298386</v>
      </c>
      <c r="H86" s="74">
        <f t="shared" si="42"/>
        <v>21.85</v>
      </c>
      <c r="I86" s="74">
        <f t="shared" si="43"/>
        <v>0</v>
      </c>
      <c r="J86" s="75">
        <f t="shared" ca="1" si="35"/>
        <v>0.58759372268830601</v>
      </c>
      <c r="K86" s="76">
        <f>IF(E86="","",IF(ABS(C86-D86)=0,0,IF(ABS(C86-D86)&gt;10,2.99,INDEX('ELO settings '!$B$25:$B$34,MATCH(ABS(C86-D86),'ELO settings '!$A$25:$A$34,0)))))</f>
        <v>1.85</v>
      </c>
      <c r="L86" s="73">
        <f t="shared" ca="1" si="48"/>
        <v>1499.6889910098812</v>
      </c>
      <c r="M86" s="73">
        <f ca="1">IF(A86="GW 1",ELO_Initial,IFERROR(INDEX(Tables!$1:$1048576,MATCH('Program and Results'!$E86,Tables!$A:$A,0),MATCH('Program and Results'!$A86,Tables!$1:$1,0)-1),""))</f>
        <v>1486.8500681691417</v>
      </c>
      <c r="N86" s="74">
        <f t="shared" si="44"/>
        <v>21.85</v>
      </c>
      <c r="O86" s="74">
        <f t="shared" si="45"/>
        <v>1</v>
      </c>
      <c r="P86" s="75">
        <f t="shared" ca="1" si="51"/>
        <v>0.41240627731169399</v>
      </c>
      <c r="Q86" s="76">
        <f t="shared" si="46"/>
        <v>1.85</v>
      </c>
      <c r="R86" s="77" t="str">
        <f t="shared" si="47"/>
        <v>ok</v>
      </c>
      <c r="S86" s="87" t="str">
        <f t="shared" si="40"/>
        <v>AWAY</v>
      </c>
      <c r="T86" s="74">
        <f t="shared" ca="1" si="41"/>
        <v>13</v>
      </c>
      <c r="U86" s="74">
        <f ca="1">IF(OR($A86="GW 1",$A86="GW 2",$A86="GW 3",$A86="GW 4",$A86="GW 5",$A86="GW 6"),"N/A",IFERROR(ROUND((OFFSET(Tables!$A$1,MATCH('Program and Results'!$B86,Tables!$A$1:$A$33,0)-1,MATCH('Program and Results'!$A86,Tables!$1:$1,0)-2,1,1)-OFFSET(Tables!$A$1,MATCH('Program and Results'!$B86,Tables!$A$1:$A$33,0)-1,MATCH('Program and Results'!$A86,Tables!$1:$1,0)-7,1,1))-(OFFSET(Tables!$A$1,MATCH('Program and Results'!$E86,Tables!$A$1:$A$33,0)-1,MATCH('Program and Results'!$A86,Tables!$1:$1,0)-2,1,1)-OFFSET(Tables!$A$1,MATCH('Program and Results'!$E86,Tables!$A$1:$A$33,0)-1,MATCH('Program and Results'!$A86,Tables!$1:$1,0)-7,1,1)),0),""))</f>
        <v>-7</v>
      </c>
      <c r="V86" s="88">
        <f t="shared" ca="1" si="49"/>
        <v>0.17518744537661202</v>
      </c>
      <c r="W86" s="88" t="str">
        <f ca="1">IF(OR($A86="GW 1",$A86="GW 2",$A86="GW 3",$A86="GW 4",$A86="GW 5",$A86="GW 6"),"N/A",IF(T86="","",IF(AND(T86&gt;='Prediction Systems settings'!$B$3,'Program and Results'!T86&lt;='Prediction Systems settings'!$C$3),"DRAW",IF(T86&gt;0,"HOME","AWAY"))))</f>
        <v>HOME</v>
      </c>
      <c r="X86" s="89" t="str">
        <f t="shared" ca="1" si="36"/>
        <v>Failed</v>
      </c>
      <c r="Y86" s="74" t="str">
        <f ca="1">IF(OR($A86="GW 1",$A86="GW 2",$A86="GW 3",$A86="GW 4",$A86="GW 5",$A86="GW 6"),"N/A",IF(U86="","",IF(AND(U86&gt;='Prediction Systems settings'!$B$4,'Program and Results'!U86&lt;='Prediction Systems settings'!$C$4),"DRAW",IF(U86&gt;0,"HOME","AWAY"))))</f>
        <v>AWAY</v>
      </c>
      <c r="Z86" s="74" t="str">
        <f t="shared" ca="1" si="37"/>
        <v>Succeeded</v>
      </c>
      <c r="AA86" s="85">
        <f ca="1">IF(OR($A86="GW 1",$A86="GW 2",$A86="GW 3",$A86="GW 4",$A86="GW 5",$A86="GW 6"),"N/A",IF(G86="","",SUM(OFFSET(Tables!$A$103,MATCH('Program and Results'!$B86,Tables!$A$103:$A$135,0)-1,MATCH('Program and Results'!$A86,Tables!$1:$1,0)-2,1,-6))))</f>
        <v>-1</v>
      </c>
      <c r="AB86" s="86">
        <f ca="1">IF(OR($A86="GW 1",$A86="GW 2",$A86="GW 3",$A86="GW 4",$A86="GW 5",$A86="GW 6"),"N/A",IF(M86="","",SUM(OFFSET(Tables!$A$103,MATCH('Program and Results'!$E86,Tables!$A$103:$A$135,0)-1,MATCH('Program and Results'!$A86,Tables!$1:$1,0)-2,1,-6))))</f>
        <v>-5</v>
      </c>
      <c r="AC86" s="86">
        <f t="shared" ca="1" si="38"/>
        <v>4</v>
      </c>
      <c r="AD86" s="86" t="str">
        <f ca="1">IF(OR($A86="GW 1",$A86="GW 2",$A86="GW 3",$A86="GW 4",$A86="GW 5",$A86="GW 6"),"N/A",IF(AC86="","",IF(AC86&gt;'Prediction Systems settings'!$B$5,"HOME",IF(AC86&lt;-'Prediction Systems settings'!$B$5,"AWAY","DRAW"))))</f>
        <v>DRAW</v>
      </c>
      <c r="AE86" s="86" t="str">
        <f t="shared" ca="1" si="39"/>
        <v>Failed</v>
      </c>
      <c r="AK86">
        <v>48.75</v>
      </c>
      <c r="AL86">
        <v>32.5</v>
      </c>
    </row>
    <row r="87" spans="1:38">
      <c r="A87" t="s">
        <v>9</v>
      </c>
      <c r="B87" t="s">
        <v>199</v>
      </c>
      <c r="C87">
        <v>2</v>
      </c>
      <c r="D87">
        <v>1</v>
      </c>
      <c r="E87" t="s">
        <v>208</v>
      </c>
      <c r="F87" s="73">
        <f t="shared" ca="1" si="50"/>
        <v>1559.5191928096647</v>
      </c>
      <c r="G87" s="73">
        <f ca="1">IF(A87="GW 1",ELO_Initial,IFERROR(INDEX(Tables!$1:$1048576,MATCH('Program and Results'!$B87,Tables!$A:$A,0),MATCH('Program and Results'!$A87,Tables!$1:$1,0)-1),""))</f>
        <v>1552.8685942382779</v>
      </c>
      <c r="H87" s="74">
        <f t="shared" si="42"/>
        <v>21</v>
      </c>
      <c r="I87" s="74">
        <f t="shared" si="43"/>
        <v>1</v>
      </c>
      <c r="J87" s="75">
        <f t="shared" ca="1" si="35"/>
        <v>0.68330482993396069</v>
      </c>
      <c r="K87" s="76">
        <f>IF(E87="","",IF(ABS(C87-D87)=0,0,IF(ABS(C87-D87)&gt;10,2.99,INDEX('ELO settings '!$B$25:$B$34,MATCH(ABS(C87-D87),'ELO settings '!$A$25:$A$34,0)))))</f>
        <v>1</v>
      </c>
      <c r="L87" s="73">
        <f t="shared" ca="1" si="48"/>
        <v>1472.2121087743517</v>
      </c>
      <c r="M87" s="73">
        <f ca="1">IF(A87="GW 1",ELO_Initial,IFERROR(INDEX(Tables!$1:$1048576,MATCH('Program and Results'!$E87,Tables!$A:$A,0),MATCH('Program and Results'!$A87,Tables!$1:$1,0)-1),""))</f>
        <v>1478.8627073457385</v>
      </c>
      <c r="N87" s="74">
        <f t="shared" si="44"/>
        <v>21</v>
      </c>
      <c r="O87" s="74">
        <f t="shared" si="45"/>
        <v>0</v>
      </c>
      <c r="P87" s="75">
        <f t="shared" ca="1" si="51"/>
        <v>0.31669517006603931</v>
      </c>
      <c r="Q87" s="76">
        <f t="shared" si="46"/>
        <v>1</v>
      </c>
      <c r="R87" s="77" t="str">
        <f t="shared" si="47"/>
        <v>ok</v>
      </c>
      <c r="S87" s="87" t="str">
        <f t="shared" si="40"/>
        <v>HOME</v>
      </c>
      <c r="T87" s="74">
        <f t="shared" ca="1" si="41"/>
        <v>74</v>
      </c>
      <c r="U87" s="74">
        <f ca="1">IF(OR($A87="GW 1",$A87="GW 2",$A87="GW 3",$A87="GW 4",$A87="GW 5",$A87="GW 6"),"N/A",IFERROR(ROUND((OFFSET(Tables!$A$1,MATCH('Program and Results'!$B87,Tables!$A$1:$A$33,0)-1,MATCH('Program and Results'!$A87,Tables!$1:$1,0)-2,1,1)-OFFSET(Tables!$A$1,MATCH('Program and Results'!$B87,Tables!$A$1:$A$33,0)-1,MATCH('Program and Results'!$A87,Tables!$1:$1,0)-7,1,1))-(OFFSET(Tables!$A$1,MATCH('Program and Results'!$E87,Tables!$A$1:$A$33,0)-1,MATCH('Program and Results'!$A87,Tables!$1:$1,0)-2,1,1)-OFFSET(Tables!$A$1,MATCH('Program and Results'!$E87,Tables!$A$1:$A$33,0)-1,MATCH('Program and Results'!$A87,Tables!$1:$1,0)-7,1,1)),0),""))</f>
        <v>59</v>
      </c>
      <c r="V87" s="88">
        <f t="shared" ca="1" si="49"/>
        <v>0.36660965986792138</v>
      </c>
      <c r="W87" s="88" t="str">
        <f ca="1">IF(OR($A87="GW 1",$A87="GW 2",$A87="GW 3",$A87="GW 4",$A87="GW 5",$A87="GW 6"),"N/A",IF(T87="","",IF(AND(T87&gt;='Prediction Systems settings'!$B$3,'Program and Results'!T87&lt;='Prediction Systems settings'!$C$3),"DRAW",IF(T87&gt;0,"HOME","AWAY"))))</f>
        <v>HOME</v>
      </c>
      <c r="X87" s="89" t="str">
        <f t="shared" ca="1" si="36"/>
        <v>Succeeded</v>
      </c>
      <c r="Y87" s="74" t="str">
        <f ca="1">IF(OR($A87="GW 1",$A87="GW 2",$A87="GW 3",$A87="GW 4",$A87="GW 5",$A87="GW 6"),"N/A",IF(U87="","",IF(AND(U87&gt;='Prediction Systems settings'!$B$4,'Program and Results'!U87&lt;='Prediction Systems settings'!$C$4),"DRAW",IF(U87&gt;0,"HOME","AWAY"))))</f>
        <v>HOME</v>
      </c>
      <c r="Z87" s="74" t="str">
        <f t="shared" ca="1" si="37"/>
        <v>Succeeded</v>
      </c>
      <c r="AA87" s="85">
        <f ca="1">IF(OR($A87="GW 1",$A87="GW 2",$A87="GW 3",$A87="GW 4",$A87="GW 5",$A87="GW 6"),"N/A",IF(G87="","",SUM(OFFSET(Tables!$A$103,MATCH('Program and Results'!$B87,Tables!$A$103:$A$135,0)-1,MATCH('Program and Results'!$A87,Tables!$1:$1,0)-2,1,-6))))</f>
        <v>6</v>
      </c>
      <c r="AB87" s="86">
        <f ca="1">IF(OR($A87="GW 1",$A87="GW 2",$A87="GW 3",$A87="GW 4",$A87="GW 5",$A87="GW 6"),"N/A",IF(M87="","",SUM(OFFSET(Tables!$A$103,MATCH('Program and Results'!$E87,Tables!$A$103:$A$135,0)-1,MATCH('Program and Results'!$A87,Tables!$1:$1,0)-2,1,-6))))</f>
        <v>-3</v>
      </c>
      <c r="AC87" s="86">
        <f t="shared" ca="1" si="38"/>
        <v>9</v>
      </c>
      <c r="AD87" s="86" t="str">
        <f ca="1">IF(OR($A87="GW 1",$A87="GW 2",$A87="GW 3",$A87="GW 4",$A87="GW 5",$A87="GW 6"),"N/A",IF(AC87="","",IF(AC87&gt;'Prediction Systems settings'!$B$5,"HOME",IF(AC87&lt;-'Prediction Systems settings'!$B$5,"AWAY","DRAW"))))</f>
        <v>HOME</v>
      </c>
      <c r="AE87" s="86" t="str">
        <f t="shared" ca="1" si="39"/>
        <v>Succeeded</v>
      </c>
      <c r="AK87">
        <v>59.583333333333329</v>
      </c>
      <c r="AL87">
        <v>32.5</v>
      </c>
    </row>
    <row r="88" spans="1:38">
      <c r="A88" t="s">
        <v>9</v>
      </c>
      <c r="B88" t="s">
        <v>211</v>
      </c>
      <c r="C88">
        <v>2</v>
      </c>
      <c r="D88">
        <v>0</v>
      </c>
      <c r="E88" t="s">
        <v>232</v>
      </c>
      <c r="F88" s="73">
        <f t="shared" ca="1" si="50"/>
        <v>1485.4974237901533</v>
      </c>
      <c r="G88" s="73">
        <f ca="1">IF(A88="GW 1",ELO_Initial,IFERROR(INDEX(Tables!$1:$1048576,MATCH('Program and Results'!$B88,Tables!$A:$A,0),MATCH('Program and Results'!$A88,Tables!$1:$1,0)-1),""))</f>
        <v>1476.784944207202</v>
      </c>
      <c r="H88" s="74">
        <f t="shared" si="42"/>
        <v>21.51</v>
      </c>
      <c r="I88" s="74">
        <f t="shared" si="43"/>
        <v>1</v>
      </c>
      <c r="J88" s="75">
        <f t="shared" ca="1" si="35"/>
        <v>0.59495678368426563</v>
      </c>
      <c r="K88" s="76">
        <f>IF(E88="","",IF(ABS(C88-D88)=0,0,IF(ABS(C88-D88)&gt;10,2.99,INDEX('ELO settings '!$B$25:$B$34,MATCH(ABS(C88-D88),'ELO settings '!$A$25:$A$34,0)))))</f>
        <v>1.51</v>
      </c>
      <c r="L88" s="73">
        <f t="shared" ca="1" si="48"/>
        <v>1439.1955082021479</v>
      </c>
      <c r="M88" s="73">
        <f ca="1">IF(A88="GW 1",ELO_Initial,IFERROR(INDEX(Tables!$1:$1048576,MATCH('Program and Results'!$E88,Tables!$A:$A,0),MATCH('Program and Results'!$A88,Tables!$1:$1,0)-1),""))</f>
        <v>1447.9079877850993</v>
      </c>
      <c r="N88" s="74">
        <f t="shared" si="44"/>
        <v>21.51</v>
      </c>
      <c r="O88" s="74">
        <f t="shared" si="45"/>
        <v>0</v>
      </c>
      <c r="P88" s="75">
        <f t="shared" ca="1" si="51"/>
        <v>0.40504321631573437</v>
      </c>
      <c r="Q88" s="76">
        <f t="shared" si="46"/>
        <v>1.51</v>
      </c>
      <c r="R88" s="77" t="str">
        <f t="shared" si="47"/>
        <v>ok</v>
      </c>
      <c r="S88" s="87" t="str">
        <f t="shared" si="40"/>
        <v>HOME</v>
      </c>
      <c r="T88" s="74">
        <f t="shared" ca="1" si="41"/>
        <v>29</v>
      </c>
      <c r="U88" s="74">
        <f ca="1">IF(OR($A88="GW 1",$A88="GW 2",$A88="GW 3",$A88="GW 4",$A88="GW 5",$A88="GW 6"),"N/A",IFERROR(ROUND((OFFSET(Tables!$A$1,MATCH('Program and Results'!$B88,Tables!$A$1:$A$33,0)-1,MATCH('Program and Results'!$A88,Tables!$1:$1,0)-2,1,1)-OFFSET(Tables!$A$1,MATCH('Program and Results'!$B88,Tables!$A$1:$A$33,0)-1,MATCH('Program and Results'!$A88,Tables!$1:$1,0)-7,1,1))-(OFFSET(Tables!$A$1,MATCH('Program and Results'!$E88,Tables!$A$1:$A$33,0)-1,MATCH('Program and Results'!$A88,Tables!$1:$1,0)-2,1,1)-OFFSET(Tables!$A$1,MATCH('Program and Results'!$E88,Tables!$A$1:$A$33,0)-1,MATCH('Program and Results'!$A88,Tables!$1:$1,0)-7,1,1)),0),""))</f>
        <v>-27</v>
      </c>
      <c r="V88" s="88">
        <f t="shared" ca="1" si="49"/>
        <v>0.18991356736853127</v>
      </c>
      <c r="W88" s="88" t="str">
        <f ca="1">IF(OR($A88="GW 1",$A88="GW 2",$A88="GW 3",$A88="GW 4",$A88="GW 5",$A88="GW 6"),"N/A",IF(T88="","",IF(AND(T88&gt;='Prediction Systems settings'!$B$3,'Program and Results'!T88&lt;='Prediction Systems settings'!$C$3),"DRAW",IF(T88&gt;0,"HOME","AWAY"))))</f>
        <v>HOME</v>
      </c>
      <c r="X88" s="89" t="str">
        <f t="shared" ca="1" si="36"/>
        <v>Succeeded</v>
      </c>
      <c r="Y88" s="74" t="str">
        <f ca="1">IF(OR($A88="GW 1",$A88="GW 2",$A88="GW 3",$A88="GW 4",$A88="GW 5",$A88="GW 6"),"N/A",IF(U88="","",IF(AND(U88&gt;='Prediction Systems settings'!$B$4,'Program and Results'!U88&lt;='Prediction Systems settings'!$C$4),"DRAW",IF(U88&gt;0,"HOME","AWAY"))))</f>
        <v>DRAW</v>
      </c>
      <c r="Z88" s="74" t="str">
        <f t="shared" ca="1" si="37"/>
        <v>Failed</v>
      </c>
      <c r="AA88" s="85">
        <f ca="1">IF(OR($A88="GW 1",$A88="GW 2",$A88="GW 3",$A88="GW 4",$A88="GW 5",$A88="GW 6"),"N/A",IF(G88="","",SUM(OFFSET(Tables!$A$103,MATCH('Program and Results'!$B88,Tables!$A$103:$A$135,0)-1,MATCH('Program and Results'!$A88,Tables!$1:$1,0)-2,1,-6))))</f>
        <v>-12</v>
      </c>
      <c r="AB88" s="86">
        <f ca="1">IF(OR($A88="GW 1",$A88="GW 2",$A88="GW 3",$A88="GW 4",$A88="GW 5",$A88="GW 6"),"N/A",IF(M88="","",SUM(OFFSET(Tables!$A$103,MATCH('Program and Results'!$E88,Tables!$A$103:$A$135,0)-1,MATCH('Program and Results'!$A88,Tables!$1:$1,0)-2,1,-6))))</f>
        <v>-10</v>
      </c>
      <c r="AC88" s="86">
        <f t="shared" ca="1" si="38"/>
        <v>-2</v>
      </c>
      <c r="AD88" s="86" t="str">
        <f ca="1">IF(OR($A88="GW 1",$A88="GW 2",$A88="GW 3",$A88="GW 4",$A88="GW 5",$A88="GW 6"),"N/A",IF(AC88="","",IF(AC88&gt;'Prediction Systems settings'!$B$5,"HOME",IF(AC88&lt;-'Prediction Systems settings'!$B$5,"AWAY","DRAW"))))</f>
        <v>DRAW</v>
      </c>
      <c r="AE88" s="86" t="str">
        <f t="shared" ca="1" si="39"/>
        <v>Failed</v>
      </c>
      <c r="AK88">
        <v>37.916666666666671</v>
      </c>
      <c r="AL88">
        <v>6.5</v>
      </c>
    </row>
    <row r="89" spans="1:38">
      <c r="A89" t="s">
        <v>9</v>
      </c>
      <c r="B89" t="s">
        <v>204</v>
      </c>
      <c r="C89">
        <v>1</v>
      </c>
      <c r="D89">
        <v>3</v>
      </c>
      <c r="E89" t="s">
        <v>198</v>
      </c>
      <c r="F89" s="73">
        <f t="shared" ca="1" si="50"/>
        <v>1503.2491143370303</v>
      </c>
      <c r="G89" s="73">
        <f ca="1">IF(A89="GW 1",ELO_Initial,IFERROR(INDEX(Tables!$1:$1048576,MATCH('Program and Results'!$B89,Tables!$A:$A,0),MATCH('Program and Results'!$A89,Tables!$1:$1,0)-1),""))</f>
        <v>1513.96147783538</v>
      </c>
      <c r="H89" s="74">
        <f t="shared" si="42"/>
        <v>21.51</v>
      </c>
      <c r="I89" s="74">
        <f t="shared" si="43"/>
        <v>0</v>
      </c>
      <c r="J89" s="75">
        <f t="shared" ca="1" si="35"/>
        <v>0.49801782884006784</v>
      </c>
      <c r="K89" s="76">
        <f>IF(E89="","",IF(ABS(C89-D89)=0,0,IF(ABS(C89-D89)&gt;10,2.99,INDEX('ELO settings '!$B$25:$B$34,MATCH(ABS(C89-D89),'ELO settings '!$A$25:$A$34,0)))))</f>
        <v>1.51</v>
      </c>
      <c r="L89" s="73">
        <f t="shared" ca="1" si="48"/>
        <v>1558.5512021444129</v>
      </c>
      <c r="M89" s="73">
        <f ca="1">IF(A89="GW 1",ELO_Initial,IFERROR(INDEX(Tables!$1:$1048576,MATCH('Program and Results'!$E89,Tables!$A:$A,0),MATCH('Program and Results'!$A89,Tables!$1:$1,0)-1),""))</f>
        <v>1547.8388386460631</v>
      </c>
      <c r="N89" s="74">
        <f t="shared" si="44"/>
        <v>21.51</v>
      </c>
      <c r="O89" s="74">
        <f t="shared" si="45"/>
        <v>1</v>
      </c>
      <c r="P89" s="75">
        <f t="shared" ca="1" si="51"/>
        <v>0.50198217115993216</v>
      </c>
      <c r="Q89" s="76">
        <f t="shared" si="46"/>
        <v>1.51</v>
      </c>
      <c r="R89" s="77" t="str">
        <f t="shared" si="47"/>
        <v>ok</v>
      </c>
      <c r="S89" s="87" t="str">
        <f t="shared" si="40"/>
        <v>AWAY</v>
      </c>
      <c r="T89" s="74">
        <f t="shared" ca="1" si="41"/>
        <v>-34</v>
      </c>
      <c r="U89" s="74">
        <f ca="1">IF(OR($A89="GW 1",$A89="GW 2",$A89="GW 3",$A89="GW 4",$A89="GW 5",$A89="GW 6"),"N/A",IFERROR(ROUND((OFFSET(Tables!$A$1,MATCH('Program and Results'!$B89,Tables!$A$1:$A$33,0)-1,MATCH('Program and Results'!$A89,Tables!$1:$1,0)-2,1,1)-OFFSET(Tables!$A$1,MATCH('Program and Results'!$B89,Tables!$A$1:$A$33,0)-1,MATCH('Program and Results'!$A89,Tables!$1:$1,0)-7,1,1))-(OFFSET(Tables!$A$1,MATCH('Program and Results'!$E89,Tables!$A$1:$A$33,0)-1,MATCH('Program and Results'!$A89,Tables!$1:$1,0)-2,1,1)-OFFSET(Tables!$A$1,MATCH('Program and Results'!$E89,Tables!$A$1:$A$33,0)-1,MATCH('Program and Results'!$A89,Tables!$1:$1,0)-7,1,1)),0),""))</f>
        <v>11</v>
      </c>
      <c r="V89" s="88">
        <f t="shared" ca="1" si="49"/>
        <v>-3.9643423198643113E-3</v>
      </c>
      <c r="W89" s="88" t="str">
        <f ca="1">IF(OR($A89="GW 1",$A89="GW 2",$A89="GW 3",$A89="GW 4",$A89="GW 5",$A89="GW 6"),"N/A",IF(T89="","",IF(AND(T89&gt;='Prediction Systems settings'!$B$3,'Program and Results'!T89&lt;='Prediction Systems settings'!$C$3),"DRAW",IF(T89&gt;0,"HOME","AWAY"))))</f>
        <v>DRAW</v>
      </c>
      <c r="X89" s="89" t="str">
        <f t="shared" ca="1" si="36"/>
        <v>Failed</v>
      </c>
      <c r="Y89" s="74" t="str">
        <f ca="1">IF(OR($A89="GW 1",$A89="GW 2",$A89="GW 3",$A89="GW 4",$A89="GW 5",$A89="GW 6"),"N/A",IF(U89="","",IF(AND(U89&gt;='Prediction Systems settings'!$B$4,'Program and Results'!U89&lt;='Prediction Systems settings'!$C$4),"DRAW",IF(U89&gt;0,"HOME","AWAY"))))</f>
        <v>HOME</v>
      </c>
      <c r="Z89" s="74" t="str">
        <f t="shared" ca="1" si="37"/>
        <v>Failed</v>
      </c>
      <c r="AA89" s="85">
        <f ca="1">IF(OR($A89="GW 1",$A89="GW 2",$A89="GW 3",$A89="GW 4",$A89="GW 5",$A89="GW 6"),"N/A",IF(G89="","",SUM(OFFSET(Tables!$A$103,MATCH('Program and Results'!$B89,Tables!$A$103:$A$135,0)-1,MATCH('Program and Results'!$A89,Tables!$1:$1,0)-2,1,-6))))</f>
        <v>3</v>
      </c>
      <c r="AB89" s="86">
        <f ca="1">IF(OR($A89="GW 1",$A89="GW 2",$A89="GW 3",$A89="GW 4",$A89="GW 5",$A89="GW 6"),"N/A",IF(M89="","",SUM(OFFSET(Tables!$A$103,MATCH('Program and Results'!$E89,Tables!$A$103:$A$135,0)-1,MATCH('Program and Results'!$A89,Tables!$1:$1,0)-2,1,-6))))</f>
        <v>9</v>
      </c>
      <c r="AC89" s="86">
        <f t="shared" ca="1" si="38"/>
        <v>-6</v>
      </c>
      <c r="AD89" s="86" t="str">
        <f ca="1">IF(OR($A89="GW 1",$A89="GW 2",$A89="GW 3",$A89="GW 4",$A89="GW 5",$A89="GW 6"),"N/A",IF(AC89="","",IF(AC89&gt;'Prediction Systems settings'!$B$5,"HOME",IF(AC89&lt;-'Prediction Systems settings'!$B$5,"AWAY","DRAW"))))</f>
        <v>AWAY</v>
      </c>
      <c r="AE89" s="86" t="str">
        <f t="shared" ca="1" si="39"/>
        <v>Succeeded</v>
      </c>
      <c r="AK89">
        <v>32.5</v>
      </c>
      <c r="AL89">
        <v>65</v>
      </c>
    </row>
    <row r="90" spans="1:38">
      <c r="A90" t="s">
        <v>9</v>
      </c>
      <c r="B90" t="s">
        <v>197</v>
      </c>
      <c r="C90">
        <v>3</v>
      </c>
      <c r="D90">
        <v>0</v>
      </c>
      <c r="E90" t="s">
        <v>206</v>
      </c>
      <c r="F90" s="73">
        <f t="shared" ca="1" si="50"/>
        <v>1502.480302439559</v>
      </c>
      <c r="G90" s="73">
        <f ca="1">IF(A90="GW 1",ELO_Initial,IFERROR(INDEX(Tables!$1:$1048576,MATCH('Program and Results'!$B90,Tables!$A:$A,0),MATCH('Program and Results'!$A90,Tables!$1:$1,0)-1),""))</f>
        <v>1493.0521491495163</v>
      </c>
      <c r="H90" s="74">
        <f t="shared" si="42"/>
        <v>21.85</v>
      </c>
      <c r="I90" s="74">
        <f t="shared" si="43"/>
        <v>1</v>
      </c>
      <c r="J90" s="75">
        <f t="shared" ca="1" si="35"/>
        <v>0.56850557024975967</v>
      </c>
      <c r="K90" s="76">
        <f>IF(E90="","",IF(ABS(C90-D90)=0,0,IF(ABS(C90-D90)&gt;10,2.99,INDEX('ELO settings '!$B$25:$B$34,MATCH(ABS(C90-D90),'ELO settings '!$A$25:$A$34,0)))))</f>
        <v>1.85</v>
      </c>
      <c r="L90" s="73">
        <f t="shared" ca="1" si="48"/>
        <v>1487.7201836213501</v>
      </c>
      <c r="M90" s="73">
        <f ca="1">IF(A90="GW 1",ELO_Initial,IFERROR(INDEX(Tables!$1:$1048576,MATCH('Program and Results'!$E90,Tables!$A:$A,0),MATCH('Program and Results'!$A90,Tables!$1:$1,0)-1),""))</f>
        <v>1497.1483369113928</v>
      </c>
      <c r="N90" s="74">
        <f t="shared" si="44"/>
        <v>21.85</v>
      </c>
      <c r="O90" s="74">
        <f t="shared" si="45"/>
        <v>0</v>
      </c>
      <c r="P90" s="75">
        <f t="shared" ca="1" si="51"/>
        <v>0.43149442975024033</v>
      </c>
      <c r="Q90" s="76">
        <f t="shared" si="46"/>
        <v>1.85</v>
      </c>
      <c r="R90" s="77" t="str">
        <f t="shared" si="47"/>
        <v>ok</v>
      </c>
      <c r="S90" s="87" t="str">
        <f t="shared" si="40"/>
        <v>HOME</v>
      </c>
      <c r="T90" s="74">
        <f t="shared" ca="1" si="41"/>
        <v>-4</v>
      </c>
      <c r="U90" s="74">
        <f ca="1">IF(OR($A90="GW 1",$A90="GW 2",$A90="GW 3",$A90="GW 4",$A90="GW 5",$A90="GW 6"),"N/A",IFERROR(ROUND((OFFSET(Tables!$A$1,MATCH('Program and Results'!$B90,Tables!$A$1:$A$33,0)-1,MATCH('Program and Results'!$A90,Tables!$1:$1,0)-2,1,1)-OFFSET(Tables!$A$1,MATCH('Program and Results'!$B90,Tables!$A$1:$A$33,0)-1,MATCH('Program and Results'!$A90,Tables!$1:$1,0)-7,1,1))-(OFFSET(Tables!$A$1,MATCH('Program and Results'!$E90,Tables!$A$1:$A$33,0)-1,MATCH('Program and Results'!$A90,Tables!$1:$1,0)-2,1,1)-OFFSET(Tables!$A$1,MATCH('Program and Results'!$E90,Tables!$A$1:$A$33,0)-1,MATCH('Program and Results'!$A90,Tables!$1:$1,0)-7,1,1)),0),""))</f>
        <v>-5</v>
      </c>
      <c r="V90" s="88">
        <f t="shared" ca="1" si="49"/>
        <v>0.13701114049951935</v>
      </c>
      <c r="W90" s="88" t="str">
        <f ca="1">IF(OR($A90="GW 1",$A90="GW 2",$A90="GW 3",$A90="GW 4",$A90="GW 5",$A90="GW 6"),"N/A",IF(T90="","",IF(AND(T90&gt;='Prediction Systems settings'!$B$3,'Program and Results'!T90&lt;='Prediction Systems settings'!$C$3),"DRAW",IF(T90&gt;0,"HOME","AWAY"))))</f>
        <v>AWAY</v>
      </c>
      <c r="X90" s="89" t="str">
        <f t="shared" ca="1" si="36"/>
        <v>Failed</v>
      </c>
      <c r="Y90" s="74" t="str">
        <f ca="1">IF(OR($A90="GW 1",$A90="GW 2",$A90="GW 3",$A90="GW 4",$A90="GW 5",$A90="GW 6"),"N/A",IF(U90="","",IF(AND(U90&gt;='Prediction Systems settings'!$B$4,'Program and Results'!U90&lt;='Prediction Systems settings'!$C$4),"DRAW",IF(U90&gt;0,"HOME","AWAY"))))</f>
        <v>AWAY</v>
      </c>
      <c r="Z90" s="74" t="str">
        <f t="shared" ca="1" si="37"/>
        <v>Failed</v>
      </c>
      <c r="AA90" s="85">
        <f ca="1">IF(OR($A90="GW 1",$A90="GW 2",$A90="GW 3",$A90="GW 4",$A90="GW 5",$A90="GW 6"),"N/A",IF(G90="","",SUM(OFFSET(Tables!$A$103,MATCH('Program and Results'!$B90,Tables!$A$103:$A$135,0)-1,MATCH('Program and Results'!$A90,Tables!$1:$1,0)-2,1,-6))))</f>
        <v>-1</v>
      </c>
      <c r="AB90" s="86">
        <f ca="1">IF(OR($A90="GW 1",$A90="GW 2",$A90="GW 3",$A90="GW 4",$A90="GW 5",$A90="GW 6"),"N/A",IF(M90="","",SUM(OFFSET(Tables!$A$103,MATCH('Program and Results'!$E90,Tables!$A$103:$A$135,0)-1,MATCH('Program and Results'!$A90,Tables!$1:$1,0)-2,1,-6))))</f>
        <v>-4</v>
      </c>
      <c r="AC90" s="86">
        <f t="shared" ca="1" si="38"/>
        <v>3</v>
      </c>
      <c r="AD90" s="86" t="str">
        <f ca="1">IF(OR($A90="GW 1",$A90="GW 2",$A90="GW 3",$A90="GW 4",$A90="GW 5",$A90="GW 6"),"N/A",IF(AC90="","",IF(AC90&gt;'Prediction Systems settings'!$B$5,"HOME",IF(AC90&lt;-'Prediction Systems settings'!$B$5,"AWAY","DRAW"))))</f>
        <v>DRAW</v>
      </c>
      <c r="AE90" s="86" t="str">
        <f t="shared" ca="1" si="39"/>
        <v>Failed</v>
      </c>
      <c r="AK90">
        <v>52</v>
      </c>
      <c r="AL90">
        <v>32.5</v>
      </c>
    </row>
    <row r="91" spans="1:38">
      <c r="A91" t="s">
        <v>9</v>
      </c>
      <c r="B91" t="s">
        <v>201</v>
      </c>
      <c r="C91">
        <v>0</v>
      </c>
      <c r="D91">
        <v>3</v>
      </c>
      <c r="E91" t="s">
        <v>202</v>
      </c>
      <c r="F91" s="73">
        <f t="shared" ca="1" si="50"/>
        <v>1458.8420518141327</v>
      </c>
      <c r="G91" s="73">
        <f ca="1">IF(A91="GW 1",ELO_Initial,IFERROR(INDEX(Tables!$1:$1048576,MATCH('Program and Results'!$B91,Tables!$A:$A,0),MATCH('Program and Results'!$A91,Tables!$1:$1,0)-1),""))</f>
        <v>1469.8942259341977</v>
      </c>
      <c r="H91" s="74">
        <f t="shared" si="42"/>
        <v>21.85</v>
      </c>
      <c r="I91" s="74">
        <f t="shared" si="43"/>
        <v>0</v>
      </c>
      <c r="J91" s="75">
        <f t="shared" ca="1" si="35"/>
        <v>0.50582032586110059</v>
      </c>
      <c r="K91" s="76">
        <f>IF(E91="","",IF(ABS(C91-D91)=0,0,IF(ABS(C91-D91)&gt;10,2.99,INDEX('ELO settings '!$B$25:$B$34,MATCH(ABS(C91-D91),'ELO settings '!$A$25:$A$34,0)))))</f>
        <v>1.85</v>
      </c>
      <c r="L91" s="73">
        <f t="shared" ca="1" si="48"/>
        <v>1496.4018407149956</v>
      </c>
      <c r="M91" s="73">
        <f ca="1">IF(A91="GW 1",ELO_Initial,IFERROR(INDEX(Tables!$1:$1048576,MATCH('Program and Results'!$E91,Tables!$A:$A,0),MATCH('Program and Results'!$A91,Tables!$1:$1,0)-1),""))</f>
        <v>1485.3496665949306</v>
      </c>
      <c r="N91" s="74">
        <f t="shared" si="44"/>
        <v>21.85</v>
      </c>
      <c r="O91" s="74">
        <f t="shared" si="45"/>
        <v>1</v>
      </c>
      <c r="P91" s="75">
        <f t="shared" ca="1" si="51"/>
        <v>0.49417967413889941</v>
      </c>
      <c r="Q91" s="76">
        <f t="shared" si="46"/>
        <v>1.85</v>
      </c>
      <c r="R91" s="77" t="str">
        <f t="shared" si="47"/>
        <v>ok</v>
      </c>
      <c r="S91" s="87" t="str">
        <f t="shared" si="40"/>
        <v>AWAY</v>
      </c>
      <c r="T91" s="74">
        <f t="shared" ca="1" si="41"/>
        <v>-15</v>
      </c>
      <c r="U91" s="74">
        <f ca="1">IF(OR($A91="GW 1",$A91="GW 2",$A91="GW 3",$A91="GW 4",$A91="GW 5",$A91="GW 6"),"N/A",IFERROR(ROUND((OFFSET(Tables!$A$1,MATCH('Program and Results'!$B91,Tables!$A$1:$A$33,0)-1,MATCH('Program and Results'!$A91,Tables!$1:$1,0)-2,1,1)-OFFSET(Tables!$A$1,MATCH('Program and Results'!$B91,Tables!$A$1:$A$33,0)-1,MATCH('Program and Results'!$A91,Tables!$1:$1,0)-7,1,1))-(OFFSET(Tables!$A$1,MATCH('Program and Results'!$E91,Tables!$A$1:$A$33,0)-1,MATCH('Program and Results'!$A91,Tables!$1:$1,0)-2,1,1)-OFFSET(Tables!$A$1,MATCH('Program and Results'!$E91,Tables!$A$1:$A$33,0)-1,MATCH('Program and Results'!$A91,Tables!$1:$1,0)-7,1,1)),0),""))</f>
        <v>-8</v>
      </c>
      <c r="V91" s="88">
        <f ca="1">IF(D91="","",J91-P91)</f>
        <v>1.164065172220119E-2</v>
      </c>
      <c r="W91" s="88" t="str">
        <f ca="1">IF(OR($A91="GW 1",$A91="GW 2",$A91="GW 3",$A91="GW 4",$A91="GW 5",$A91="GW 6"),"N/A",IF(T91="","",IF(AND(T91&gt;='Prediction Systems settings'!$B$3,'Program and Results'!T91&lt;='Prediction Systems settings'!$C$3),"DRAW",IF(T91&gt;0,"HOME","AWAY"))))</f>
        <v>AWAY</v>
      </c>
      <c r="X91" s="89" t="str">
        <f t="shared" ca="1" si="36"/>
        <v>Succeeded</v>
      </c>
      <c r="Y91" s="74" t="str">
        <f ca="1">IF(OR($A91="GW 1",$A91="GW 2",$A91="GW 3",$A91="GW 4",$A91="GW 5",$A91="GW 6"),"N/A",IF(U91="","",IF(AND(U91&gt;='Prediction Systems settings'!$B$4,'Program and Results'!U91&lt;='Prediction Systems settings'!$C$4),"DRAW",IF(U91&gt;0,"HOME","AWAY"))))</f>
        <v>AWAY</v>
      </c>
      <c r="Z91" s="74" t="str">
        <f t="shared" ca="1" si="37"/>
        <v>Succeeded</v>
      </c>
      <c r="AA91" s="85">
        <f ca="1">IF(OR($A91="GW 1",$A91="GW 2",$A91="GW 3",$A91="GW 4",$A91="GW 5",$A91="GW 6"),"N/A",IF(G91="","",SUM(OFFSET(Tables!$A$103,MATCH('Program and Results'!$B91,Tables!$A$103:$A$135,0)-1,MATCH('Program and Results'!$A91,Tables!$1:$1,0)-2,1,-6))))</f>
        <v>-6</v>
      </c>
      <c r="AB91" s="86">
        <f ca="1">IF(OR($A91="GW 1",$A91="GW 2",$A91="GW 3",$A91="GW 4",$A91="GW 5",$A91="GW 6"),"N/A",IF(M91="","",SUM(OFFSET(Tables!$A$103,MATCH('Program and Results'!$E91,Tables!$A$103:$A$135,0)-1,MATCH('Program and Results'!$A91,Tables!$1:$1,0)-2,1,-6))))</f>
        <v>3</v>
      </c>
      <c r="AC91" s="86">
        <f t="shared" ca="1" si="38"/>
        <v>-9</v>
      </c>
      <c r="AD91" s="86" t="str">
        <f ca="1">IF(OR($A91="GW 1",$A91="GW 2",$A91="GW 3",$A91="GW 4",$A91="GW 5",$A91="GW 6"),"N/A",IF(AC91="","",IF(AC91&gt;'Prediction Systems settings'!$B$5,"HOME",IF(AC91&lt;-'Prediction Systems settings'!$B$5,"AWAY","DRAW"))))</f>
        <v>AWAY</v>
      </c>
      <c r="AE91" s="86" t="str">
        <f t="shared" ca="1" si="39"/>
        <v>Succeeded</v>
      </c>
      <c r="AK91">
        <v>19.5</v>
      </c>
      <c r="AL91">
        <v>24.375</v>
      </c>
    </row>
    <row r="92" spans="1:38">
      <c r="A92" t="s">
        <v>9</v>
      </c>
      <c r="B92" t="s">
        <v>209</v>
      </c>
      <c r="C92">
        <v>4</v>
      </c>
      <c r="D92">
        <v>1</v>
      </c>
      <c r="E92" t="s">
        <v>200</v>
      </c>
      <c r="F92" s="73">
        <f t="shared" ca="1" si="50"/>
        <v>1511.4993305931303</v>
      </c>
      <c r="G92" s="73">
        <f ca="1">IF(A92="GW 1",ELO_Initial,IFERROR(INDEX(Tables!$1:$1048576,MATCH('Program and Results'!$B92,Tables!$A:$A,0),MATCH('Program and Results'!$A92,Tables!$1:$1,0)-1),""))</f>
        <v>1502.8755730446471</v>
      </c>
      <c r="H92" s="74">
        <f t="shared" si="42"/>
        <v>21.85</v>
      </c>
      <c r="I92" s="74">
        <f t="shared" si="43"/>
        <v>1</v>
      </c>
      <c r="J92" s="75">
        <f t="shared" ca="1" si="35"/>
        <v>0.60532002066439305</v>
      </c>
      <c r="K92" s="76">
        <f>IF(E92="","",IF(ABS(C92-D92)=0,0,IF(ABS(C92-D92)&gt;10,2.99,INDEX('ELO settings '!$B$25:$B$34,MATCH(ABS(C92-D92),'ELO settings '!$A$25:$A$34,0)))))</f>
        <v>1.85</v>
      </c>
      <c r="L92" s="73">
        <f t="shared" ca="1" si="48"/>
        <v>1484.9558389215836</v>
      </c>
      <c r="M92" s="73">
        <f ca="1">IF(A92="GW 1",ELO_Initial,IFERROR(INDEX(Tables!$1:$1048576,MATCH('Program and Results'!$E92,Tables!$A:$A,0),MATCH('Program and Results'!$A92,Tables!$1:$1,0)-1),""))</f>
        <v>1493.5795964700665</v>
      </c>
      <c r="N92" s="74">
        <f t="shared" si="44"/>
        <v>21.85</v>
      </c>
      <c r="O92" s="74">
        <f t="shared" si="45"/>
        <v>0</v>
      </c>
      <c r="P92" s="75">
        <f t="shared" ca="1" si="51"/>
        <v>0.39467997933560695</v>
      </c>
      <c r="Q92" s="76">
        <f t="shared" si="46"/>
        <v>1.85</v>
      </c>
      <c r="R92" s="77" t="str">
        <f t="shared" si="47"/>
        <v>ok</v>
      </c>
      <c r="S92" s="87" t="str">
        <f t="shared" si="40"/>
        <v>HOME</v>
      </c>
      <c r="T92" s="74">
        <f t="shared" ca="1" si="41"/>
        <v>9</v>
      </c>
      <c r="U92" s="74">
        <f ca="1">IF(OR($A92="GW 1",$A92="GW 2",$A92="GW 3",$A92="GW 4",$A92="GW 5",$A92="GW 6"),"N/A",IFERROR(ROUND((OFFSET(Tables!$A$1,MATCH('Program and Results'!$B92,Tables!$A$1:$A$33,0)-1,MATCH('Program and Results'!$A92,Tables!$1:$1,0)-2,1,1)-OFFSET(Tables!$A$1,MATCH('Program and Results'!$B92,Tables!$A$1:$A$33,0)-1,MATCH('Program and Results'!$A92,Tables!$1:$1,0)-7,1,1))-(OFFSET(Tables!$A$1,MATCH('Program and Results'!$E92,Tables!$A$1:$A$33,0)-1,MATCH('Program and Results'!$A92,Tables!$1:$1,0)-2,1,1)-OFFSET(Tables!$A$1,MATCH('Program and Results'!$E92,Tables!$A$1:$A$33,0)-1,MATCH('Program and Results'!$A92,Tables!$1:$1,0)-7,1,1)),0),""))</f>
        <v>-10</v>
      </c>
      <c r="V92" s="88">
        <f ca="1">IF(D92="","",J92-P92)</f>
        <v>0.21064004132878611</v>
      </c>
      <c r="W92" s="88" t="str">
        <f ca="1">IF(OR($A92="GW 1",$A92="GW 2",$A92="GW 3",$A92="GW 4",$A92="GW 5",$A92="GW 6"),"N/A",IF(T92="","",IF(AND(T92&gt;='Prediction Systems settings'!$B$3,'Program and Results'!T92&lt;='Prediction Systems settings'!$C$3),"DRAW",IF(T92&gt;0,"HOME","AWAY"))))</f>
        <v>HOME</v>
      </c>
      <c r="X92" s="89" t="str">
        <f t="shared" ca="1" si="36"/>
        <v>Succeeded</v>
      </c>
      <c r="Y92" s="74" t="str">
        <f ca="1">IF(OR($A92="GW 1",$A92="GW 2",$A92="GW 3",$A92="GW 4",$A92="GW 5",$A92="GW 6"),"N/A",IF(U92="","",IF(AND(U92&gt;='Prediction Systems settings'!$B$4,'Program and Results'!U92&lt;='Prediction Systems settings'!$C$4),"DRAW",IF(U92&gt;0,"HOME","AWAY"))))</f>
        <v>AWAY</v>
      </c>
      <c r="Z92" s="74" t="str">
        <f t="shared" ca="1" si="37"/>
        <v>Failed</v>
      </c>
      <c r="AA92" s="85">
        <f ca="1">IF(OR($A92="GW 1",$A92="GW 2",$A92="GW 3",$A92="GW 4",$A92="GW 5",$A92="GW 6"),"N/A",IF(G92="","",SUM(OFFSET(Tables!$A$103,MATCH('Program and Results'!$B92,Tables!$A$103:$A$135,0)-1,MATCH('Program and Results'!$A92,Tables!$1:$1,0)-2,1,-6))))</f>
        <v>6</v>
      </c>
      <c r="AB92" s="86">
        <f ca="1">IF(OR($A92="GW 1",$A92="GW 2",$A92="GW 3",$A92="GW 4",$A92="GW 5",$A92="GW 6"),"N/A",IF(M92="","",SUM(OFFSET(Tables!$A$103,MATCH('Program and Results'!$E92,Tables!$A$103:$A$135,0)-1,MATCH('Program and Results'!$A92,Tables!$1:$1,0)-2,1,-6))))</f>
        <v>2</v>
      </c>
      <c r="AC92" s="86">
        <f t="shared" ca="1" si="38"/>
        <v>4</v>
      </c>
      <c r="AD92" s="86" t="str">
        <f ca="1">IF(OR($A92="GW 1",$A92="GW 2",$A92="GW 3",$A92="GW 4",$A92="GW 5",$A92="GW 6"),"N/A",IF(AC92="","",IF(AC92&gt;'Prediction Systems settings'!$B$5,"HOME",IF(AC92&lt;-'Prediction Systems settings'!$B$5,"AWAY","DRAW"))))</f>
        <v>DRAW</v>
      </c>
      <c r="AE92" s="86" t="str">
        <f t="shared" ca="1" si="39"/>
        <v>Failed</v>
      </c>
      <c r="AK92">
        <v>65</v>
      </c>
      <c r="AL92">
        <v>16.25</v>
      </c>
    </row>
    <row r="93" spans="1:38">
      <c r="A93" t="s">
        <v>10</v>
      </c>
      <c r="B93" t="s">
        <v>198</v>
      </c>
      <c r="C93">
        <v>6</v>
      </c>
      <c r="D93">
        <v>1</v>
      </c>
      <c r="E93" t="s">
        <v>210</v>
      </c>
      <c r="F93" s="73">
        <f t="shared" ca="1" si="50"/>
        <v>1565.9569970826312</v>
      </c>
      <c r="G93" s="73">
        <f ca="1">IF(A93="GW 1",ELO_Initial,IFERROR(INDEX(Tables!$1:$1048576,MATCH('Program and Results'!$B93,Tables!$A:$A,0),MATCH('Program and Results'!$A93,Tables!$1:$1,0)-1),""))</f>
        <v>1558.5512021444129</v>
      </c>
      <c r="H93" s="74">
        <f t="shared" si="42"/>
        <v>22.32</v>
      </c>
      <c r="I93" s="74">
        <f t="shared" si="43"/>
        <v>1</v>
      </c>
      <c r="J93" s="75">
        <f t="shared" ca="1" si="35"/>
        <v>0.66819915151351406</v>
      </c>
      <c r="K93" s="76">
        <f>IF(E93="","",IF(ABS(C93-D93)=0,0,IF(ABS(C93-D93)&gt;10,2.99,INDEX('ELO settings '!$B$25:$B$34,MATCH(ABS(C93-D93),'ELO settings '!$A$25:$A$34,0)))))</f>
        <v>2.3199999999999998</v>
      </c>
      <c r="L93" s="73">
        <f t="shared" ca="1" si="48"/>
        <v>1494.5340361837841</v>
      </c>
      <c r="M93" s="73">
        <f ca="1">IF(A93="GW 1",ELO_Initial,IFERROR(INDEX(Tables!$1:$1048576,MATCH('Program and Results'!$E93,Tables!$A:$A,0),MATCH('Program and Results'!$A93,Tables!$1:$1,0)-1),""))</f>
        <v>1501.9398311220025</v>
      </c>
      <c r="N93" s="74">
        <f t="shared" si="44"/>
        <v>22.32</v>
      </c>
      <c r="O93" s="74">
        <f t="shared" si="45"/>
        <v>0</v>
      </c>
      <c r="P93" s="75">
        <f t="shared" ca="1" si="51"/>
        <v>0.33180084848648594</v>
      </c>
      <c r="Q93" s="76">
        <f t="shared" si="46"/>
        <v>2.3199999999999998</v>
      </c>
      <c r="R93" s="77" t="str">
        <f t="shared" si="47"/>
        <v>ok</v>
      </c>
      <c r="S93" s="87" t="str">
        <f t="shared" si="40"/>
        <v>HOME</v>
      </c>
      <c r="T93" s="74">
        <f t="shared" ca="1" si="41"/>
        <v>57</v>
      </c>
      <c r="U93" s="74">
        <f ca="1">IF(OR($A93="GW 1",$A93="GW 2",$A93="GW 3",$A93="GW 4",$A93="GW 5",$A93="GW 6"),"N/A",IFERROR(ROUND((OFFSET(Tables!$A$1,MATCH('Program and Results'!$B93,Tables!$A$1:$A$33,0)-1,MATCH('Program and Results'!$A93,Tables!$1:$1,0)-2,1,1)-OFFSET(Tables!$A$1,MATCH('Program and Results'!$B93,Tables!$A$1:$A$33,0)-1,MATCH('Program and Results'!$A93,Tables!$1:$1,0)-7,1,1))-(OFFSET(Tables!$A$1,MATCH('Program and Results'!$E93,Tables!$A$1:$A$33,0)-1,MATCH('Program and Results'!$A93,Tables!$1:$1,0)-2,1,1)-OFFSET(Tables!$A$1,MATCH('Program and Results'!$E93,Tables!$A$1:$A$33,0)-1,MATCH('Program and Results'!$A93,Tables!$1:$1,0)-7,1,1)),0),""))</f>
        <v>8</v>
      </c>
      <c r="V93" s="88">
        <f t="shared" ref="V93:V155" ca="1" si="52">IF(D93="","",J93-P93)</f>
        <v>0.33639830302702811</v>
      </c>
      <c r="W93" s="88" t="str">
        <f ca="1">IF(OR($A93="GW 1",$A93="GW 2",$A93="GW 3",$A93="GW 4",$A93="GW 5",$A93="GW 6"),"N/A",IF(T93="","",IF(AND(T93&gt;='Prediction Systems settings'!$B$3,'Program and Results'!T93&lt;='Prediction Systems settings'!$C$3),"DRAW",IF(T93&gt;0,"HOME","AWAY"))))</f>
        <v>HOME</v>
      </c>
      <c r="X93" s="89" t="str">
        <f t="shared" ca="1" si="36"/>
        <v>Succeeded</v>
      </c>
      <c r="Y93" s="74" t="str">
        <f ca="1">IF(OR($A93="GW 1",$A93="GW 2",$A93="GW 3",$A93="GW 4",$A93="GW 5",$A93="GW 6"),"N/A",IF(U93="","",IF(AND(U93&gt;='Prediction Systems settings'!$B$4,'Program and Results'!U93&lt;='Prediction Systems settings'!$C$4),"DRAW",IF(U93&gt;0,"HOME","AWAY"))))</f>
        <v>HOME</v>
      </c>
      <c r="Z93" s="74" t="str">
        <f t="shared" ca="1" si="37"/>
        <v>Succeeded</v>
      </c>
      <c r="AA93" s="85">
        <f ca="1">IF(OR($A93="GW 1",$A93="GW 2",$A93="GW 3",$A93="GW 4",$A93="GW 5",$A93="GW 6"),"N/A",IF(G93="","",SUM(OFFSET(Tables!$A$103,MATCH('Program and Results'!$B93,Tables!$A$103:$A$135,0)-1,MATCH('Program and Results'!$A93,Tables!$1:$1,0)-2,1,-6))))</f>
        <v>10</v>
      </c>
      <c r="AB93" s="86">
        <f ca="1">IF(OR($A93="GW 1",$A93="GW 2",$A93="GW 3",$A93="GW 4",$A93="GW 5",$A93="GW 6"),"N/A",IF(M93="","",SUM(OFFSET(Tables!$A$103,MATCH('Program and Results'!$E93,Tables!$A$103:$A$135,0)-1,MATCH('Program and Results'!$A93,Tables!$1:$1,0)-2,1,-6))))</f>
        <v>5</v>
      </c>
      <c r="AC93" s="86">
        <f t="shared" ca="1" si="38"/>
        <v>5</v>
      </c>
      <c r="AD93" s="86" t="str">
        <f ca="1">IF(OR($A93="GW 1",$A93="GW 2",$A93="GW 3",$A93="GW 4",$A93="GW 5",$A93="GW 6"),"N/A",IF(AC93="","",IF(AC93&gt;'Prediction Systems settings'!$B$5,"HOME",IF(AC93&lt;-'Prediction Systems settings'!$B$5,"AWAY","DRAW"))))</f>
        <v>DRAW</v>
      </c>
      <c r="AE93" s="86" t="str">
        <f t="shared" ca="1" si="39"/>
        <v>Failed</v>
      </c>
      <c r="AK93">
        <v>65</v>
      </c>
      <c r="AL93">
        <v>32.5</v>
      </c>
    </row>
    <row r="94" spans="1:38">
      <c r="A94" t="s">
        <v>10</v>
      </c>
      <c r="B94" t="s">
        <v>232</v>
      </c>
      <c r="C94">
        <v>1</v>
      </c>
      <c r="D94">
        <v>0</v>
      </c>
      <c r="E94" t="s">
        <v>199</v>
      </c>
      <c r="F94" s="73">
        <f t="shared" ca="1" si="50"/>
        <v>1452.7499481998482</v>
      </c>
      <c r="G94" s="73">
        <f ca="1">IF(A94="GW 1",ELO_Initial,IFERROR(INDEX(Tables!$1:$1048576,MATCH('Program and Results'!$B94,Tables!$A:$A,0),MATCH('Program and Results'!$A94,Tables!$1:$1,0)-1),""))</f>
        <v>1439.1955082021479</v>
      </c>
      <c r="H94" s="74">
        <f t="shared" si="42"/>
        <v>21</v>
      </c>
      <c r="I94" s="74">
        <f t="shared" si="43"/>
        <v>1</v>
      </c>
      <c r="J94" s="75">
        <f t="shared" ca="1" si="35"/>
        <v>0.35455047629998981</v>
      </c>
      <c r="K94" s="76">
        <f>IF(E94="","",IF(ABS(C94-D94)=0,0,IF(ABS(C94-D94)&gt;10,2.99,INDEX('ELO settings '!$B$25:$B$34,MATCH(ABS(C94-D94),'ELO settings '!$A$25:$A$34,0)))))</f>
        <v>1</v>
      </c>
      <c r="L94" s="73">
        <f t="shared" ca="1" si="48"/>
        <v>1545.9647528119644</v>
      </c>
      <c r="M94" s="73">
        <f ca="1">IF(A94="GW 1",ELO_Initial,IFERROR(INDEX(Tables!$1:$1048576,MATCH('Program and Results'!$E94,Tables!$A:$A,0),MATCH('Program and Results'!$A94,Tables!$1:$1,0)-1),""))</f>
        <v>1559.5191928096647</v>
      </c>
      <c r="N94" s="74">
        <f t="shared" si="44"/>
        <v>21</v>
      </c>
      <c r="O94" s="74">
        <f t="shared" si="45"/>
        <v>0</v>
      </c>
      <c r="P94" s="75">
        <f t="shared" ca="1" si="51"/>
        <v>0.64544952370001019</v>
      </c>
      <c r="Q94" s="76">
        <f t="shared" si="46"/>
        <v>1</v>
      </c>
      <c r="R94" s="77" t="str">
        <f t="shared" si="47"/>
        <v>ok</v>
      </c>
      <c r="S94" s="87" t="str">
        <f t="shared" si="40"/>
        <v>HOME</v>
      </c>
      <c r="T94" s="74">
        <f t="shared" ca="1" si="41"/>
        <v>-120</v>
      </c>
      <c r="U94" s="74">
        <f ca="1">IF(OR($A94="GW 1",$A94="GW 2",$A94="GW 3",$A94="GW 4",$A94="GW 5",$A94="GW 6"),"N/A",IFERROR(ROUND((OFFSET(Tables!$A$1,MATCH('Program and Results'!$B94,Tables!$A$1:$A$33,0)-1,MATCH('Program and Results'!$A94,Tables!$1:$1,0)-2,1,1)-OFFSET(Tables!$A$1,MATCH('Program and Results'!$B94,Tables!$A$1:$A$33,0)-1,MATCH('Program and Results'!$A94,Tables!$1:$1,0)-7,1,1))-(OFFSET(Tables!$A$1,MATCH('Program and Results'!$E94,Tables!$A$1:$A$33,0)-1,MATCH('Program and Results'!$A94,Tables!$1:$1,0)-2,1,1)-OFFSET(Tables!$A$1,MATCH('Program and Results'!$E94,Tables!$A$1:$A$33,0)-1,MATCH('Program and Results'!$A94,Tables!$1:$1,0)-7,1,1)),0),""))</f>
        <v>-57</v>
      </c>
      <c r="V94" s="88">
        <f t="shared" ca="1" si="52"/>
        <v>-0.29089904740002037</v>
      </c>
      <c r="W94" s="88" t="str">
        <f ca="1">IF(OR($A94="GW 1",$A94="GW 2",$A94="GW 3",$A94="GW 4",$A94="GW 5",$A94="GW 6"),"N/A",IF(T94="","",IF(AND(T94&gt;='Prediction Systems settings'!$B$3,'Program and Results'!T94&lt;='Prediction Systems settings'!$C$3),"DRAW",IF(T94&gt;0,"HOME","AWAY"))))</f>
        <v>AWAY</v>
      </c>
      <c r="X94" s="89" t="str">
        <f t="shared" ca="1" si="36"/>
        <v>Failed</v>
      </c>
      <c r="Y94" s="74" t="str">
        <f ca="1">IF(OR($A94="GW 1",$A94="GW 2",$A94="GW 3",$A94="GW 4",$A94="GW 5",$A94="GW 6"),"N/A",IF(U94="","",IF(AND(U94&gt;='Prediction Systems settings'!$B$4,'Program and Results'!U94&lt;='Prediction Systems settings'!$C$4),"DRAW",IF(U94&gt;0,"HOME","AWAY"))))</f>
        <v>AWAY</v>
      </c>
      <c r="Z94" s="74" t="str">
        <f t="shared" ca="1" si="37"/>
        <v>Failed</v>
      </c>
      <c r="AA94" s="85">
        <f ca="1">IF(OR($A94="GW 1",$A94="GW 2",$A94="GW 3",$A94="GW 4",$A94="GW 5",$A94="GW 6"),"N/A",IF(G94="","",SUM(OFFSET(Tables!$A$103,MATCH('Program and Results'!$B94,Tables!$A$103:$A$135,0)-1,MATCH('Program and Results'!$A94,Tables!$1:$1,0)-2,1,-6))))</f>
        <v>-8</v>
      </c>
      <c r="AB94" s="86">
        <f ca="1">IF(OR($A94="GW 1",$A94="GW 2",$A94="GW 3",$A94="GW 4",$A94="GW 5",$A94="GW 6"),"N/A",IF(M94="","",SUM(OFFSET(Tables!$A$103,MATCH('Program and Results'!$E94,Tables!$A$103:$A$135,0)-1,MATCH('Program and Results'!$A94,Tables!$1:$1,0)-2,1,-6))))</f>
        <v>9</v>
      </c>
      <c r="AC94" s="86">
        <f t="shared" ca="1" si="38"/>
        <v>-17</v>
      </c>
      <c r="AD94" s="86" t="str">
        <f ca="1">IF(OR($A94="GW 1",$A94="GW 2",$A94="GW 3",$A94="GW 4",$A94="GW 5",$A94="GW 6"),"N/A",IF(AC94="","",IF(AC94&gt;'Prediction Systems settings'!$B$5,"HOME",IF(AC94&lt;-'Prediction Systems settings'!$B$5,"AWAY","DRAW"))))</f>
        <v>AWAY</v>
      </c>
      <c r="AE94" s="86" t="str">
        <f t="shared" ca="1" si="39"/>
        <v>Failed</v>
      </c>
      <c r="AK94">
        <v>16.25</v>
      </c>
      <c r="AL94">
        <v>59.583333333333329</v>
      </c>
    </row>
    <row r="95" spans="1:38">
      <c r="A95" t="s">
        <v>10</v>
      </c>
      <c r="B95" t="s">
        <v>200</v>
      </c>
      <c r="C95">
        <v>1</v>
      </c>
      <c r="D95">
        <v>2</v>
      </c>
      <c r="E95" t="s">
        <v>197</v>
      </c>
      <c r="F95" s="73">
        <f t="shared" ca="1" si="50"/>
        <v>1474.5925669472315</v>
      </c>
      <c r="G95" s="73">
        <f ca="1">IF(A95="GW 1",ELO_Initial,IFERROR(INDEX(Tables!$1:$1048576,MATCH('Program and Results'!$B95,Tables!$A:$A,0),MATCH('Program and Results'!$A95,Tables!$1:$1,0)-1),""))</f>
        <v>1484.9558389215836</v>
      </c>
      <c r="H95" s="74">
        <f t="shared" si="42"/>
        <v>21</v>
      </c>
      <c r="I95" s="74">
        <f t="shared" si="43"/>
        <v>0</v>
      </c>
      <c r="J95" s="75">
        <f t="shared" ca="1" si="35"/>
        <v>0.49348914163581398</v>
      </c>
      <c r="K95" s="76">
        <f>IF(E95="","",IF(ABS(C95-D95)=0,0,IF(ABS(C95-D95)&gt;10,2.99,INDEX('ELO settings '!$B$25:$B$34,MATCH(ABS(C95-D95),'ELO settings '!$A$25:$A$34,0)))))</f>
        <v>1</v>
      </c>
      <c r="L95" s="73">
        <f t="shared" ca="1" si="48"/>
        <v>1512.843574413911</v>
      </c>
      <c r="M95" s="73">
        <f ca="1">IF(A95="GW 1",ELO_Initial,IFERROR(INDEX(Tables!$1:$1048576,MATCH('Program and Results'!$E95,Tables!$A:$A,0),MATCH('Program and Results'!$A95,Tables!$1:$1,0)-1),""))</f>
        <v>1502.480302439559</v>
      </c>
      <c r="N95" s="74">
        <f t="shared" si="44"/>
        <v>21</v>
      </c>
      <c r="O95" s="74">
        <f t="shared" si="45"/>
        <v>1</v>
      </c>
      <c r="P95" s="75">
        <f t="shared" ca="1" si="51"/>
        <v>0.50651085836418597</v>
      </c>
      <c r="Q95" s="76">
        <f t="shared" si="46"/>
        <v>1</v>
      </c>
      <c r="R95" s="77" t="str">
        <f t="shared" si="47"/>
        <v>ok</v>
      </c>
      <c r="S95" s="87" t="str">
        <f t="shared" si="40"/>
        <v>AWAY</v>
      </c>
      <c r="T95" s="74">
        <f t="shared" ca="1" si="41"/>
        <v>-18</v>
      </c>
      <c r="U95" s="74">
        <f ca="1">IF(OR($A95="GW 1",$A95="GW 2",$A95="GW 3",$A95="GW 4",$A95="GW 5",$A95="GW 6"),"N/A",IFERROR(ROUND((OFFSET(Tables!$A$1,MATCH('Program and Results'!$B95,Tables!$A$1:$A$33,0)-1,MATCH('Program and Results'!$A95,Tables!$1:$1,0)-2,1,1)-OFFSET(Tables!$A$1,MATCH('Program and Results'!$B95,Tables!$A$1:$A$33,0)-1,MATCH('Program and Results'!$A95,Tables!$1:$1,0)-7,1,1))-(OFFSET(Tables!$A$1,MATCH('Program and Results'!$E95,Tables!$A$1:$A$33,0)-1,MATCH('Program and Results'!$A95,Tables!$1:$1,0)-2,1,1)-OFFSET(Tables!$A$1,MATCH('Program and Results'!$E95,Tables!$A$1:$A$33,0)-1,MATCH('Program and Results'!$A95,Tables!$1:$1,0)-7,1,1)),0),""))</f>
        <v>-19</v>
      </c>
      <c r="V95" s="88">
        <f t="shared" ca="1" si="52"/>
        <v>-1.302171672837199E-2</v>
      </c>
      <c r="W95" s="88" t="str">
        <f ca="1">IF(OR($A95="GW 1",$A95="GW 2",$A95="GW 3",$A95="GW 4",$A95="GW 5",$A95="GW 6"),"N/A",IF(T95="","",IF(AND(T95&gt;='Prediction Systems settings'!$B$3,'Program and Results'!T95&lt;='Prediction Systems settings'!$C$3),"DRAW",IF(T95&gt;0,"HOME","AWAY"))))</f>
        <v>AWAY</v>
      </c>
      <c r="X95" s="89" t="str">
        <f t="shared" ca="1" si="36"/>
        <v>Succeeded</v>
      </c>
      <c r="Y95" s="74" t="str">
        <f ca="1">IF(OR($A95="GW 1",$A95="GW 2",$A95="GW 3",$A95="GW 4",$A95="GW 5",$A95="GW 6"),"N/A",IF(U95="","",IF(AND(U95&gt;='Prediction Systems settings'!$B$4,'Program and Results'!U95&lt;='Prediction Systems settings'!$C$4),"DRAW",IF(U95&gt;0,"HOME","AWAY"))))</f>
        <v>DRAW</v>
      </c>
      <c r="Z95" s="74" t="str">
        <f t="shared" ca="1" si="37"/>
        <v>Failed</v>
      </c>
      <c r="AA95" s="85">
        <f ca="1">IF(OR($A95="GW 1",$A95="GW 2",$A95="GW 3",$A95="GW 4",$A95="GW 5",$A95="GW 6"),"N/A",IF(G95="","",SUM(OFFSET(Tables!$A$103,MATCH('Program and Results'!$B95,Tables!$A$103:$A$135,0)-1,MATCH('Program and Results'!$A95,Tables!$1:$1,0)-2,1,-6))))</f>
        <v>0</v>
      </c>
      <c r="AB95" s="86">
        <f ca="1">IF(OR($A95="GW 1",$A95="GW 2",$A95="GW 3",$A95="GW 4",$A95="GW 5",$A95="GW 6"),"N/A",IF(M95="","",SUM(OFFSET(Tables!$A$103,MATCH('Program and Results'!$E95,Tables!$A$103:$A$135,0)-1,MATCH('Program and Results'!$A95,Tables!$1:$1,0)-2,1,-6))))</f>
        <v>0</v>
      </c>
      <c r="AC95" s="86">
        <f t="shared" ca="1" si="38"/>
        <v>0</v>
      </c>
      <c r="AD95" s="86" t="str">
        <f ca="1">IF(OR($A95="GW 1",$A95="GW 2",$A95="GW 3",$A95="GW 4",$A95="GW 5",$A95="GW 6"),"N/A",IF(AC95="","",IF(AC95&gt;'Prediction Systems settings'!$B$5,"HOME",IF(AC95&lt;-'Prediction Systems settings'!$B$5,"AWAY","DRAW"))))</f>
        <v>DRAW</v>
      </c>
      <c r="AE95" s="86" t="str">
        <f t="shared" ca="1" si="39"/>
        <v>Failed</v>
      </c>
      <c r="AK95">
        <v>13</v>
      </c>
      <c r="AL95">
        <v>52</v>
      </c>
    </row>
    <row r="96" spans="1:38">
      <c r="A96" t="s">
        <v>10</v>
      </c>
      <c r="B96" t="s">
        <v>202</v>
      </c>
      <c r="C96">
        <v>0</v>
      </c>
      <c r="D96">
        <v>2</v>
      </c>
      <c r="E96" t="s">
        <v>209</v>
      </c>
      <c r="F96" s="73">
        <f t="shared" ca="1" si="50"/>
        <v>1485.5105666420686</v>
      </c>
      <c r="G96" s="73">
        <f ca="1">IF(A96="GW 1",ELO_Initial,IFERROR(INDEX(Tables!$1:$1048576,MATCH('Program and Results'!$B96,Tables!$A:$A,0),MATCH('Program and Results'!$A96,Tables!$1:$1,0)-1),""))</f>
        <v>1496.4018407149956</v>
      </c>
      <c r="H96" s="74">
        <f t="shared" si="42"/>
        <v>21.51</v>
      </c>
      <c r="I96" s="74">
        <f t="shared" si="43"/>
        <v>0</v>
      </c>
      <c r="J96" s="75">
        <f t="shared" ca="1" si="35"/>
        <v>0.5063353822839145</v>
      </c>
      <c r="K96" s="76">
        <f>IF(E96="","",IF(ABS(C96-D96)=0,0,IF(ABS(C96-D96)&gt;10,2.99,INDEX('ELO settings '!$B$25:$B$34,MATCH(ABS(C96-D96),'ELO settings '!$A$25:$A$34,0)))))</f>
        <v>1.51</v>
      </c>
      <c r="L96" s="73">
        <f t="shared" ca="1" si="48"/>
        <v>1522.3906046660572</v>
      </c>
      <c r="M96" s="73">
        <f ca="1">IF(A96="GW 1",ELO_Initial,IFERROR(INDEX(Tables!$1:$1048576,MATCH('Program and Results'!$E96,Tables!$A:$A,0),MATCH('Program and Results'!$A96,Tables!$1:$1,0)-1),""))</f>
        <v>1511.4993305931303</v>
      </c>
      <c r="N96" s="74">
        <f t="shared" si="44"/>
        <v>21.51</v>
      </c>
      <c r="O96" s="74">
        <f t="shared" si="45"/>
        <v>1</v>
      </c>
      <c r="P96" s="75">
        <f t="shared" ca="1" si="51"/>
        <v>0.4936646177160855</v>
      </c>
      <c r="Q96" s="76">
        <f t="shared" si="46"/>
        <v>1.51</v>
      </c>
      <c r="R96" s="77" t="str">
        <f t="shared" si="47"/>
        <v>ok</v>
      </c>
      <c r="S96" s="87" t="str">
        <f t="shared" si="40"/>
        <v>AWAY</v>
      </c>
      <c r="T96" s="74">
        <f t="shared" ca="1" si="41"/>
        <v>-15</v>
      </c>
      <c r="U96" s="74">
        <f ca="1">IF(OR($A96="GW 1",$A96="GW 2",$A96="GW 3",$A96="GW 4",$A96="GW 5",$A96="GW 6"),"N/A",IFERROR(ROUND((OFFSET(Tables!$A$1,MATCH('Program and Results'!$B96,Tables!$A$1:$A$33,0)-1,MATCH('Program and Results'!$A96,Tables!$1:$1,0)-2,1,1)-OFFSET(Tables!$A$1,MATCH('Program and Results'!$B96,Tables!$A$1:$A$33,0)-1,MATCH('Program and Results'!$A96,Tables!$1:$1,0)-7,1,1))-(OFFSET(Tables!$A$1,MATCH('Program and Results'!$E96,Tables!$A$1:$A$33,0)-1,MATCH('Program and Results'!$A96,Tables!$1:$1,0)-2,1,1)-OFFSET(Tables!$A$1,MATCH('Program and Results'!$E96,Tables!$A$1:$A$33,0)-1,MATCH('Program and Results'!$A96,Tables!$1:$1,0)-7,1,1)),0),""))</f>
        <v>-6</v>
      </c>
      <c r="V96" s="88">
        <f t="shared" ca="1" si="52"/>
        <v>1.2670764567829007E-2</v>
      </c>
      <c r="W96" s="88" t="str">
        <f ca="1">IF(OR($A96="GW 1",$A96="GW 2",$A96="GW 3",$A96="GW 4",$A96="GW 5",$A96="GW 6"),"N/A",IF(T96="","",IF(AND(T96&gt;='Prediction Systems settings'!$B$3,'Program and Results'!T96&lt;='Prediction Systems settings'!$C$3),"DRAW",IF(T96&gt;0,"HOME","AWAY"))))</f>
        <v>AWAY</v>
      </c>
      <c r="X96" s="89" t="str">
        <f t="shared" ca="1" si="36"/>
        <v>Succeeded</v>
      </c>
      <c r="Y96" s="74" t="str">
        <f ca="1">IF(OR($A96="GW 1",$A96="GW 2",$A96="GW 3",$A96="GW 4",$A96="GW 5",$A96="GW 6"),"N/A",IF(U96="","",IF(AND(U96&gt;='Prediction Systems settings'!$B$4,'Program and Results'!U96&lt;='Prediction Systems settings'!$C$4),"DRAW",IF(U96&gt;0,"HOME","AWAY"))))</f>
        <v>AWAY</v>
      </c>
      <c r="Z96" s="74" t="str">
        <f t="shared" ca="1" si="37"/>
        <v>Succeeded</v>
      </c>
      <c r="AA96" s="85">
        <f ca="1">IF(OR($A96="GW 1",$A96="GW 2",$A96="GW 3",$A96="GW 4",$A96="GW 5",$A96="GW 6"),"N/A",IF(G96="","",SUM(OFFSET(Tables!$A$103,MATCH('Program and Results'!$B96,Tables!$A$103:$A$135,0)-1,MATCH('Program and Results'!$A96,Tables!$1:$1,0)-2,1,-6))))</f>
        <v>2</v>
      </c>
      <c r="AB96" s="86">
        <f ca="1">IF(OR($A96="GW 1",$A96="GW 2",$A96="GW 3",$A96="GW 4",$A96="GW 5",$A96="GW 6"),"N/A",IF(M96="","",SUM(OFFSET(Tables!$A$103,MATCH('Program and Results'!$E96,Tables!$A$103:$A$135,0)-1,MATCH('Program and Results'!$A96,Tables!$1:$1,0)-2,1,-6))))</f>
        <v>6</v>
      </c>
      <c r="AC96" s="86">
        <f t="shared" ca="1" si="38"/>
        <v>-4</v>
      </c>
      <c r="AD96" s="86" t="str">
        <f ca="1">IF(OR($A96="GW 1",$A96="GW 2",$A96="GW 3",$A96="GW 4",$A96="GW 5",$A96="GW 6"),"N/A",IF(AC96="","",IF(AC96&gt;'Prediction Systems settings'!$B$5,"HOME",IF(AC96&lt;-'Prediction Systems settings'!$B$5,"AWAY","DRAW"))))</f>
        <v>DRAW</v>
      </c>
      <c r="AE96" s="86" t="str">
        <f t="shared" ca="1" si="39"/>
        <v>Failed</v>
      </c>
      <c r="AK96">
        <v>19.5</v>
      </c>
      <c r="AL96">
        <v>65</v>
      </c>
    </row>
    <row r="97" spans="1:38">
      <c r="A97" t="s">
        <v>10</v>
      </c>
      <c r="B97" t="s">
        <v>205</v>
      </c>
      <c r="C97">
        <v>0</v>
      </c>
      <c r="D97">
        <v>2</v>
      </c>
      <c r="E97" t="s">
        <v>204</v>
      </c>
      <c r="F97" s="73">
        <f t="shared" ca="1" si="50"/>
        <v>1496.2760329646974</v>
      </c>
      <c r="G97" s="73">
        <f ca="1">IF(A97="GW 1",ELO_Initial,IFERROR(INDEX(Tables!$1:$1048576,MATCH('Program and Results'!$B97,Tables!$A:$A,0),MATCH('Program and Results'!$A97,Tables!$1:$1,0)-1),""))</f>
        <v>1508.5260395754203</v>
      </c>
      <c r="H97" s="74">
        <f t="shared" si="42"/>
        <v>21.51</v>
      </c>
      <c r="I97" s="74">
        <f t="shared" si="43"/>
        <v>0</v>
      </c>
      <c r="J97" s="75">
        <f t="shared" ca="1" si="35"/>
        <v>0.56950286428279973</v>
      </c>
      <c r="K97" s="76">
        <f>IF(E97="","",IF(ABS(C97-D97)=0,0,IF(ABS(C97-D97)&gt;10,2.99,INDEX('ELO settings '!$B$25:$B$34,MATCH(ABS(C97-D97),'ELO settings '!$A$25:$A$34,0)))))</f>
        <v>1.51</v>
      </c>
      <c r="L97" s="73">
        <f t="shared" ca="1" si="48"/>
        <v>1515.4991209477532</v>
      </c>
      <c r="M97" s="73">
        <f ca="1">IF(A97="GW 1",ELO_Initial,IFERROR(INDEX(Tables!$1:$1048576,MATCH('Program and Results'!$E97,Tables!$A:$A,0),MATCH('Program and Results'!$A97,Tables!$1:$1,0)-1),""))</f>
        <v>1503.2491143370303</v>
      </c>
      <c r="N97" s="74">
        <f t="shared" si="44"/>
        <v>21.51</v>
      </c>
      <c r="O97" s="74">
        <f t="shared" si="45"/>
        <v>1</v>
      </c>
      <c r="P97" s="75">
        <f t="shared" ca="1" si="51"/>
        <v>0.43049713571720027</v>
      </c>
      <c r="Q97" s="76">
        <f t="shared" si="46"/>
        <v>1.51</v>
      </c>
      <c r="R97" s="77" t="str">
        <f t="shared" si="47"/>
        <v>ok</v>
      </c>
      <c r="S97" s="87" t="str">
        <f t="shared" si="40"/>
        <v>AWAY</v>
      </c>
      <c r="T97" s="74">
        <f t="shared" ca="1" si="41"/>
        <v>5</v>
      </c>
      <c r="U97" s="74">
        <f ca="1">IF(OR($A97="GW 1",$A97="GW 2",$A97="GW 3",$A97="GW 4",$A97="GW 5",$A97="GW 6"),"N/A",IFERROR(ROUND((OFFSET(Tables!$A$1,MATCH('Program and Results'!$B97,Tables!$A$1:$A$33,0)-1,MATCH('Program and Results'!$A97,Tables!$1:$1,0)-2,1,1)-OFFSET(Tables!$A$1,MATCH('Program and Results'!$B97,Tables!$A$1:$A$33,0)-1,MATCH('Program and Results'!$A97,Tables!$1:$1,0)-7,1,1))-(OFFSET(Tables!$A$1,MATCH('Program and Results'!$E97,Tables!$A$1:$A$33,0)-1,MATCH('Program and Results'!$A97,Tables!$1:$1,0)-2,1,1)-OFFSET(Tables!$A$1,MATCH('Program and Results'!$E97,Tables!$A$1:$A$33,0)-1,MATCH('Program and Results'!$A97,Tables!$1:$1,0)-7,1,1)),0),""))</f>
        <v>14</v>
      </c>
      <c r="V97" s="88">
        <f t="shared" ca="1" si="52"/>
        <v>0.13900572856559945</v>
      </c>
      <c r="W97" s="88" t="str">
        <f ca="1">IF(OR($A97="GW 1",$A97="GW 2",$A97="GW 3",$A97="GW 4",$A97="GW 5",$A97="GW 6"),"N/A",IF(T97="","",IF(AND(T97&gt;='Prediction Systems settings'!$B$3,'Program and Results'!T97&lt;='Prediction Systems settings'!$C$3),"DRAW",IF(T97&gt;0,"HOME","AWAY"))))</f>
        <v>HOME</v>
      </c>
      <c r="X97" s="89" t="str">
        <f t="shared" ca="1" si="36"/>
        <v>Failed</v>
      </c>
      <c r="Y97" s="74" t="str">
        <f ca="1">IF(OR($A97="GW 1",$A97="GW 2",$A97="GW 3",$A97="GW 4",$A97="GW 5",$A97="GW 6"),"N/A",IF(U97="","",IF(AND(U97&gt;='Prediction Systems settings'!$B$4,'Program and Results'!U97&lt;='Prediction Systems settings'!$C$4),"DRAW",IF(U97&gt;0,"HOME","AWAY"))))</f>
        <v>HOME</v>
      </c>
      <c r="Z97" s="74" t="str">
        <f t="shared" ca="1" si="37"/>
        <v>Failed</v>
      </c>
      <c r="AA97" s="85">
        <f ca="1">IF(OR($A97="GW 1",$A97="GW 2",$A97="GW 3",$A97="GW 4",$A97="GW 5",$A97="GW 6"),"N/A",IF(G97="","",SUM(OFFSET(Tables!$A$103,MATCH('Program and Results'!$B97,Tables!$A$103:$A$135,0)-1,MATCH('Program and Results'!$A97,Tables!$1:$1,0)-2,1,-6))))</f>
        <v>1</v>
      </c>
      <c r="AB97" s="86">
        <f ca="1">IF(OR($A97="GW 1",$A97="GW 2",$A97="GW 3",$A97="GW 4",$A97="GW 5",$A97="GW 6"),"N/A",IF(M97="","",SUM(OFFSET(Tables!$A$103,MATCH('Program and Results'!$E97,Tables!$A$103:$A$135,0)-1,MATCH('Program and Results'!$A97,Tables!$1:$1,0)-2,1,-6))))</f>
        <v>-1</v>
      </c>
      <c r="AC97" s="86">
        <f t="shared" ca="1" si="38"/>
        <v>2</v>
      </c>
      <c r="AD97" s="86" t="str">
        <f ca="1">IF(OR($A97="GW 1",$A97="GW 2",$A97="GW 3",$A97="GW 4",$A97="GW 5",$A97="GW 6"),"N/A",IF(AC97="","",IF(AC97&gt;'Prediction Systems settings'!$B$5,"HOME",IF(AC97&lt;-'Prediction Systems settings'!$B$5,"AWAY","DRAW"))))</f>
        <v>DRAW</v>
      </c>
      <c r="AE97" s="86" t="str">
        <f t="shared" ca="1" si="39"/>
        <v>Failed</v>
      </c>
      <c r="AK97">
        <v>43.333333333333329</v>
      </c>
      <c r="AL97">
        <v>32.5</v>
      </c>
    </row>
    <row r="98" spans="1:38">
      <c r="A98" t="s">
        <v>10</v>
      </c>
      <c r="B98" t="s">
        <v>207</v>
      </c>
      <c r="C98">
        <v>1</v>
      </c>
      <c r="D98">
        <v>2</v>
      </c>
      <c r="E98" t="s">
        <v>196</v>
      </c>
      <c r="F98" s="73">
        <f t="shared" ca="1" si="50"/>
        <v>1490.4485629499386</v>
      </c>
      <c r="G98" s="73">
        <f ca="1">IF(A98="GW 1",ELO_Initial,IFERROR(INDEX(Tables!$1:$1048576,MATCH('Program and Results'!$B98,Tables!$A:$A,0),MATCH('Program and Results'!$A98,Tables!$1:$1,0)-1),""))</f>
        <v>1499.6889910098812</v>
      </c>
      <c r="H98" s="74">
        <f t="shared" si="42"/>
        <v>21</v>
      </c>
      <c r="I98" s="74">
        <f t="shared" si="43"/>
        <v>0</v>
      </c>
      <c r="J98" s="75">
        <f t="shared" ca="1" si="35"/>
        <v>0.44002038380678576</v>
      </c>
      <c r="K98" s="76">
        <f>IF(E98="","",IF(ABS(C98-D98)=0,0,IF(ABS(C98-D98)&gt;10,2.99,INDEX('ELO settings '!$B$25:$B$34,MATCH(ABS(C98-D98),'ELO settings '!$A$25:$A$34,0)))))</f>
        <v>1</v>
      </c>
      <c r="L98" s="73">
        <f t="shared" ca="1" si="48"/>
        <v>1577.8925216194871</v>
      </c>
      <c r="M98" s="73">
        <f ca="1">IF(A98="GW 1",ELO_Initial,IFERROR(INDEX(Tables!$1:$1048576,MATCH('Program and Results'!$E98,Tables!$A:$A,0),MATCH('Program and Results'!$A98,Tables!$1:$1,0)-1),""))</f>
        <v>1568.6520935595445</v>
      </c>
      <c r="N98" s="74">
        <f t="shared" si="44"/>
        <v>21</v>
      </c>
      <c r="O98" s="74">
        <f t="shared" si="45"/>
        <v>1</v>
      </c>
      <c r="P98" s="75">
        <f t="shared" ca="1" si="51"/>
        <v>0.55997961619321424</v>
      </c>
      <c r="Q98" s="76">
        <f t="shared" si="46"/>
        <v>1</v>
      </c>
      <c r="R98" s="77" t="str">
        <f t="shared" si="47"/>
        <v>ok</v>
      </c>
      <c r="S98" s="87" t="str">
        <f t="shared" si="40"/>
        <v>AWAY</v>
      </c>
      <c r="T98" s="74">
        <f t="shared" ca="1" si="41"/>
        <v>-69</v>
      </c>
      <c r="U98" s="74">
        <f ca="1">IF(OR($A98="GW 1",$A98="GW 2",$A98="GW 3",$A98="GW 4",$A98="GW 5",$A98="GW 6"),"N/A",IFERROR(ROUND((OFFSET(Tables!$A$1,MATCH('Program and Results'!$B98,Tables!$A$1:$A$33,0)-1,MATCH('Program and Results'!$A98,Tables!$1:$1,0)-2,1,1)-OFFSET(Tables!$A$1,MATCH('Program and Results'!$B98,Tables!$A$1:$A$33,0)-1,MATCH('Program and Results'!$A98,Tables!$1:$1,0)-7,1,1))-(OFFSET(Tables!$A$1,MATCH('Program and Results'!$E98,Tables!$A$1:$A$33,0)-1,MATCH('Program and Results'!$A98,Tables!$1:$1,0)-2,1,1)-OFFSET(Tables!$A$1,MATCH('Program and Results'!$E98,Tables!$A$1:$A$33,0)-1,MATCH('Program and Results'!$A98,Tables!$1:$1,0)-7,1,1)),0),""))</f>
        <v>-41</v>
      </c>
      <c r="V98" s="88">
        <f t="shared" ca="1" si="52"/>
        <v>-0.11995923238642847</v>
      </c>
      <c r="W98" s="88" t="str">
        <f ca="1">IF(OR($A98="GW 1",$A98="GW 2",$A98="GW 3",$A98="GW 4",$A98="GW 5",$A98="GW 6"),"N/A",IF(T98="","",IF(AND(T98&gt;='Prediction Systems settings'!$B$3,'Program and Results'!T98&lt;='Prediction Systems settings'!$C$3),"DRAW",IF(T98&gt;0,"HOME","AWAY"))))</f>
        <v>AWAY</v>
      </c>
      <c r="X98" s="89" t="str">
        <f t="shared" ca="1" si="36"/>
        <v>Succeeded</v>
      </c>
      <c r="Y98" s="74" t="str">
        <f ca="1">IF(OR($A98="GW 1",$A98="GW 2",$A98="GW 3",$A98="GW 4",$A98="GW 5",$A98="GW 6"),"N/A",IF(U98="","",IF(AND(U98&gt;='Prediction Systems settings'!$B$4,'Program and Results'!U98&lt;='Prediction Systems settings'!$C$4),"DRAW",IF(U98&gt;0,"HOME","AWAY"))))</f>
        <v>AWAY</v>
      </c>
      <c r="Z98" s="74" t="str">
        <f t="shared" ca="1" si="37"/>
        <v>Succeeded</v>
      </c>
      <c r="AA98" s="85">
        <f ca="1">IF(OR($A98="GW 1",$A98="GW 2",$A98="GW 3",$A98="GW 4",$A98="GW 5",$A98="GW 6"),"N/A",IF(G98="","",SUM(OFFSET(Tables!$A$103,MATCH('Program and Results'!$B98,Tables!$A$103:$A$135,0)-1,MATCH('Program and Results'!$A98,Tables!$1:$1,0)-2,1,-6))))</f>
        <v>2</v>
      </c>
      <c r="AB98" s="86">
        <f ca="1">IF(OR($A98="GW 1",$A98="GW 2",$A98="GW 3",$A98="GW 4",$A98="GW 5",$A98="GW 6"),"N/A",IF(M98="","",SUM(OFFSET(Tables!$A$103,MATCH('Program and Results'!$E98,Tables!$A$103:$A$135,0)-1,MATCH('Program and Results'!$A98,Tables!$1:$1,0)-2,1,-6))))</f>
        <v>11</v>
      </c>
      <c r="AC98" s="86">
        <f t="shared" ca="1" si="38"/>
        <v>-9</v>
      </c>
      <c r="AD98" s="86" t="str">
        <f ca="1">IF(OR($A98="GW 1",$A98="GW 2",$A98="GW 3",$A98="GW 4",$A98="GW 5",$A98="GW 6"),"N/A",IF(AC98="","",IF(AC98&gt;'Prediction Systems settings'!$B$5,"HOME",IF(AC98&lt;-'Prediction Systems settings'!$B$5,"AWAY","DRAW"))))</f>
        <v>AWAY</v>
      </c>
      <c r="AE98" s="86" t="str">
        <f t="shared" ca="1" si="39"/>
        <v>Succeeded</v>
      </c>
      <c r="AK98">
        <v>27.083333333333336</v>
      </c>
      <c r="AL98">
        <v>65</v>
      </c>
    </row>
    <row r="99" spans="1:38">
      <c r="A99" t="s">
        <v>10</v>
      </c>
      <c r="B99" t="s">
        <v>233</v>
      </c>
      <c r="C99">
        <v>0</v>
      </c>
      <c r="D99">
        <v>3</v>
      </c>
      <c r="E99" t="s">
        <v>201</v>
      </c>
      <c r="F99" s="73">
        <f t="shared" ca="1" si="50"/>
        <v>1462.4889737311225</v>
      </c>
      <c r="G99" s="73">
        <f ca="1">IF(A99="GW 1",ELO_Initial,IFERROR(INDEX(Tables!$1:$1048576,MATCH('Program and Results'!$B99,Tables!$A:$A,0),MATCH('Program and Results'!$A99,Tables!$1:$1,0)-1),""))</f>
        <v>1474.3070490815408</v>
      </c>
      <c r="H99" s="74">
        <f t="shared" si="42"/>
        <v>21.85</v>
      </c>
      <c r="I99" s="74">
        <f t="shared" si="43"/>
        <v>0</v>
      </c>
      <c r="J99" s="75">
        <f t="shared" ca="1" si="35"/>
        <v>0.54087301374912133</v>
      </c>
      <c r="K99" s="76">
        <f>IF(E99="","",IF(ABS(C99-D99)=0,0,IF(ABS(C99-D99)&gt;10,2.99,INDEX('ELO settings '!$B$25:$B$34,MATCH(ABS(C99-D99),'ELO settings '!$A$25:$A$34,0)))))</f>
        <v>1.85</v>
      </c>
      <c r="L99" s="73">
        <f t="shared" ca="1" si="48"/>
        <v>1470.6601271645509</v>
      </c>
      <c r="M99" s="73">
        <f ca="1">IF(A99="GW 1",ELO_Initial,IFERROR(INDEX(Tables!$1:$1048576,MATCH('Program and Results'!$E99,Tables!$A:$A,0),MATCH('Program and Results'!$A99,Tables!$1:$1,0)-1),""))</f>
        <v>1458.8420518141327</v>
      </c>
      <c r="N99" s="74">
        <f t="shared" si="44"/>
        <v>21.85</v>
      </c>
      <c r="O99" s="74">
        <f t="shared" si="45"/>
        <v>1</v>
      </c>
      <c r="P99" s="75">
        <f t="shared" ca="1" si="51"/>
        <v>0.45912698625087867</v>
      </c>
      <c r="Q99" s="76">
        <f t="shared" si="46"/>
        <v>1.85</v>
      </c>
      <c r="R99" s="77" t="str">
        <f t="shared" si="47"/>
        <v>ok</v>
      </c>
      <c r="S99" s="87" t="str">
        <f t="shared" si="40"/>
        <v>AWAY</v>
      </c>
      <c r="T99" s="74">
        <f t="shared" ca="1" si="41"/>
        <v>15</v>
      </c>
      <c r="U99" s="74">
        <f ca="1">IF(OR($A99="GW 1",$A99="GW 2",$A99="GW 3",$A99="GW 4",$A99="GW 5",$A99="GW 6"),"N/A",IFERROR(ROUND((OFFSET(Tables!$A$1,MATCH('Program and Results'!$B99,Tables!$A$1:$A$33,0)-1,MATCH('Program and Results'!$A99,Tables!$1:$1,0)-2,1,1)-OFFSET(Tables!$A$1,MATCH('Program and Results'!$B99,Tables!$A$1:$A$33,0)-1,MATCH('Program and Results'!$A99,Tables!$1:$1,0)-7,1,1))-(OFFSET(Tables!$A$1,MATCH('Program and Results'!$E99,Tables!$A$1:$A$33,0)-1,MATCH('Program and Results'!$A99,Tables!$1:$1,0)-2,1,1)-OFFSET(Tables!$A$1,MATCH('Program and Results'!$E99,Tables!$A$1:$A$33,0)-1,MATCH('Program and Results'!$A99,Tables!$1:$1,0)-7,1,1)),0),""))</f>
        <v>10</v>
      </c>
      <c r="V99" s="88">
        <f t="shared" ca="1" si="52"/>
        <v>8.1746027498242668E-2</v>
      </c>
      <c r="W99" s="88" t="str">
        <f ca="1">IF(OR($A99="GW 1",$A99="GW 2",$A99="GW 3",$A99="GW 4",$A99="GW 5",$A99="GW 6"),"N/A",IF(T99="","",IF(AND(T99&gt;='Prediction Systems settings'!$B$3,'Program and Results'!T99&lt;='Prediction Systems settings'!$C$3),"DRAW",IF(T99&gt;0,"HOME","AWAY"))))</f>
        <v>HOME</v>
      </c>
      <c r="X99" s="89" t="str">
        <f t="shared" ca="1" si="36"/>
        <v>Failed</v>
      </c>
      <c r="Y99" s="74" t="str">
        <f ca="1">IF(OR($A99="GW 1",$A99="GW 2",$A99="GW 3",$A99="GW 4",$A99="GW 5",$A99="GW 6"),"N/A",IF(U99="","",IF(AND(U99&gt;='Prediction Systems settings'!$B$4,'Program and Results'!U99&lt;='Prediction Systems settings'!$C$4),"DRAW",IF(U99&gt;0,"HOME","AWAY"))))</f>
        <v>HOME</v>
      </c>
      <c r="Z99" s="74" t="str">
        <f t="shared" ca="1" si="37"/>
        <v>Failed</v>
      </c>
      <c r="AA99" s="85">
        <f ca="1">IF(OR($A99="GW 1",$A99="GW 2",$A99="GW 3",$A99="GW 4",$A99="GW 5",$A99="GW 6"),"N/A",IF(G99="","",SUM(OFFSET(Tables!$A$103,MATCH('Program and Results'!$B99,Tables!$A$103:$A$135,0)-1,MATCH('Program and Results'!$A99,Tables!$1:$1,0)-2,1,-6))))</f>
        <v>-5</v>
      </c>
      <c r="AB99" s="86">
        <f ca="1">IF(OR($A99="GW 1",$A99="GW 2",$A99="GW 3",$A99="GW 4",$A99="GW 5",$A99="GW 6"),"N/A",IF(M99="","",SUM(OFFSET(Tables!$A$103,MATCH('Program and Results'!$E99,Tables!$A$103:$A$135,0)-1,MATCH('Program and Results'!$A99,Tables!$1:$1,0)-2,1,-6))))</f>
        <v>-9</v>
      </c>
      <c r="AC99" s="86">
        <f t="shared" ca="1" si="38"/>
        <v>4</v>
      </c>
      <c r="AD99" s="86" t="str">
        <f ca="1">IF(OR($A99="GW 1",$A99="GW 2",$A99="GW 3",$A99="GW 4",$A99="GW 5",$A99="GW 6"),"N/A",IF(AC99="","",IF(AC99&gt;'Prediction Systems settings'!$B$5,"HOME",IF(AC99&lt;-'Prediction Systems settings'!$B$5,"AWAY","DRAW"))))</f>
        <v>DRAW</v>
      </c>
      <c r="AE99" s="86" t="str">
        <f t="shared" ca="1" si="39"/>
        <v>Failed</v>
      </c>
      <c r="AK99">
        <v>13</v>
      </c>
      <c r="AL99">
        <v>19.5</v>
      </c>
    </row>
    <row r="100" spans="1:38">
      <c r="A100" t="s">
        <v>10</v>
      </c>
      <c r="B100" t="s">
        <v>208</v>
      </c>
      <c r="C100">
        <v>2</v>
      </c>
      <c r="D100">
        <v>1</v>
      </c>
      <c r="E100" t="s">
        <v>211</v>
      </c>
      <c r="F100" s="73">
        <f t="shared" ca="1" si="50"/>
        <v>1481.9689587432956</v>
      </c>
      <c r="G100" s="73">
        <f ca="1">IF(A100="GW 1",ELO_Initial,IFERROR(INDEX(Tables!$1:$1048576,MATCH('Program and Results'!$B100,Tables!$A:$A,0),MATCH('Program and Results'!$A100,Tables!$1:$1,0)-1),""))</f>
        <v>1472.2121087743517</v>
      </c>
      <c r="H100" s="74">
        <f t="shared" si="42"/>
        <v>21</v>
      </c>
      <c r="I100" s="74">
        <f t="shared" si="43"/>
        <v>1</v>
      </c>
      <c r="J100" s="75">
        <f t="shared" ca="1" si="35"/>
        <v>0.53538809671695387</v>
      </c>
      <c r="K100" s="76">
        <f>IF(E100="","",IF(ABS(C100-D100)=0,0,IF(ABS(C100-D100)&gt;10,2.99,INDEX('ELO settings '!$B$25:$B$34,MATCH(ABS(C100-D100),'ELO settings '!$A$25:$A$34,0)))))</f>
        <v>1</v>
      </c>
      <c r="L100" s="73">
        <f t="shared" ca="1" si="48"/>
        <v>1475.7405738212094</v>
      </c>
      <c r="M100" s="73">
        <f ca="1">IF(A100="GW 1",ELO_Initial,IFERROR(INDEX(Tables!$1:$1048576,MATCH('Program and Results'!$E100,Tables!$A:$A,0),MATCH('Program and Results'!$A100,Tables!$1:$1,0)-1),""))</f>
        <v>1485.4974237901533</v>
      </c>
      <c r="N100" s="74">
        <f t="shared" si="44"/>
        <v>21</v>
      </c>
      <c r="O100" s="74">
        <f t="shared" si="45"/>
        <v>0</v>
      </c>
      <c r="P100" s="75">
        <f t="shared" ca="1" si="51"/>
        <v>0.46461190328304613</v>
      </c>
      <c r="Q100" s="76">
        <f t="shared" si="46"/>
        <v>1</v>
      </c>
      <c r="R100" s="77" t="str">
        <f t="shared" si="47"/>
        <v>ok</v>
      </c>
      <c r="S100" s="87" t="str">
        <f t="shared" si="40"/>
        <v>HOME</v>
      </c>
      <c r="T100" s="74">
        <f t="shared" ca="1" si="41"/>
        <v>-13</v>
      </c>
      <c r="U100" s="74">
        <f ca="1">IF(OR($A100="GW 1",$A100="GW 2",$A100="GW 3",$A100="GW 4",$A100="GW 5",$A100="GW 6"),"N/A",IFERROR(ROUND((OFFSET(Tables!$A$1,MATCH('Program and Results'!$B100,Tables!$A$1:$A$33,0)-1,MATCH('Program and Results'!$A100,Tables!$1:$1,0)-2,1,1)-OFFSET(Tables!$A$1,MATCH('Program and Results'!$B100,Tables!$A$1:$A$33,0)-1,MATCH('Program and Results'!$A100,Tables!$1:$1,0)-7,1,1))-(OFFSET(Tables!$A$1,MATCH('Program and Results'!$E100,Tables!$A$1:$A$33,0)-1,MATCH('Program and Results'!$A100,Tables!$1:$1,0)-2,1,1)-OFFSET(Tables!$A$1,MATCH('Program and Results'!$E100,Tables!$A$1:$A$33,0)-1,MATCH('Program and Results'!$A100,Tables!$1:$1,0)-7,1,1)),0),""))</f>
        <v>-19</v>
      </c>
      <c r="V100" s="88">
        <f ca="1">IF(D100="","",J100-P100)</f>
        <v>7.077619343390773E-2</v>
      </c>
      <c r="W100" s="88" t="str">
        <f ca="1">IF(OR($A100="GW 1",$A100="GW 2",$A100="GW 3",$A100="GW 4",$A100="GW 5",$A100="GW 6"),"N/A",IF(T100="","",IF(AND(T100&gt;='Prediction Systems settings'!$B$3,'Program and Results'!T100&lt;='Prediction Systems settings'!$C$3),"DRAW",IF(T100&gt;0,"HOME","AWAY"))))</f>
        <v>AWAY</v>
      </c>
      <c r="X100" s="89" t="str">
        <f t="shared" ca="1" si="36"/>
        <v>Failed</v>
      </c>
      <c r="Y100" s="74" t="str">
        <f ca="1">IF(OR($A100="GW 1",$A100="GW 2",$A100="GW 3",$A100="GW 4",$A100="GW 5",$A100="GW 6"),"N/A",IF(U100="","",IF(AND(U100&gt;='Prediction Systems settings'!$B$4,'Program and Results'!U100&lt;='Prediction Systems settings'!$C$4),"DRAW",IF(U100&gt;0,"HOME","AWAY"))))</f>
        <v>DRAW</v>
      </c>
      <c r="Z100" s="74" t="str">
        <f t="shared" ca="1" si="37"/>
        <v>Failed</v>
      </c>
      <c r="AA100" s="85">
        <f ca="1">IF(OR($A100="GW 1",$A100="GW 2",$A100="GW 3",$A100="GW 4",$A100="GW 5",$A100="GW 6"),"N/A",IF(G100="","",SUM(OFFSET(Tables!$A$103,MATCH('Program and Results'!$B100,Tables!$A$103:$A$135,0)-1,MATCH('Program and Results'!$A100,Tables!$1:$1,0)-2,1,-6))))</f>
        <v>-5</v>
      </c>
      <c r="AB100" s="86">
        <f ca="1">IF(OR($A100="GW 1",$A100="GW 2",$A100="GW 3",$A100="GW 4",$A100="GW 5",$A100="GW 6"),"N/A",IF(M100="","",SUM(OFFSET(Tables!$A$103,MATCH('Program and Results'!$E100,Tables!$A$103:$A$135,0)-1,MATCH('Program and Results'!$A100,Tables!$1:$1,0)-2,1,-6))))</f>
        <v>-7</v>
      </c>
      <c r="AC100" s="86">
        <f t="shared" ca="1" si="38"/>
        <v>2</v>
      </c>
      <c r="AD100" s="86" t="str">
        <f ca="1">IF(OR($A100="GW 1",$A100="GW 2",$A100="GW 3",$A100="GW 4",$A100="GW 5",$A100="GW 6"),"N/A",IF(AC100="","",IF(AC100&gt;'Prediction Systems settings'!$B$5,"HOME",IF(AC100&lt;-'Prediction Systems settings'!$B$5,"AWAY","DRAW"))))</f>
        <v>DRAW</v>
      </c>
      <c r="AE100" s="86" t="str">
        <f t="shared" ca="1" si="39"/>
        <v>Failed</v>
      </c>
      <c r="AK100">
        <v>37.916666666666671</v>
      </c>
      <c r="AL100">
        <v>37.916666666666671</v>
      </c>
    </row>
    <row r="101" spans="1:38">
      <c r="A101" t="s">
        <v>10</v>
      </c>
      <c r="B101" t="s">
        <v>206</v>
      </c>
      <c r="C101">
        <v>3</v>
      </c>
      <c r="D101">
        <v>2</v>
      </c>
      <c r="E101" t="s">
        <v>203</v>
      </c>
      <c r="F101" s="73">
        <f t="shared" ca="1" si="50"/>
        <v>1497.0178834190867</v>
      </c>
      <c r="G101" s="73">
        <f ca="1">IF(A101="GW 1",ELO_Initial,IFERROR(INDEX(Tables!$1:$1048576,MATCH('Program and Results'!$B101,Tables!$A:$A,0),MATCH('Program and Results'!$A101,Tables!$1:$1,0)-1),""))</f>
        <v>1487.7201836213501</v>
      </c>
      <c r="H101" s="74">
        <f t="shared" si="42"/>
        <v>21</v>
      </c>
      <c r="I101" s="74">
        <f t="shared" si="43"/>
        <v>1</v>
      </c>
      <c r="J101" s="75">
        <f t="shared" ca="1" si="35"/>
        <v>0.55725239058396514</v>
      </c>
      <c r="K101" s="76">
        <f>IF(E101="","",IF(ABS(C101-D101)=0,0,IF(ABS(C101-D101)&gt;10,2.99,INDEX('ELO settings '!$B$25:$B$34,MATCH(ABS(C101-D101),'ELO settings '!$A$25:$A$34,0)))))</f>
        <v>1</v>
      </c>
      <c r="L101" s="73">
        <f t="shared" ca="1" si="48"/>
        <v>1477.4641976913624</v>
      </c>
      <c r="M101" s="73">
        <f ca="1">IF(A101="GW 1",ELO_Initial,IFERROR(INDEX(Tables!$1:$1048576,MATCH('Program and Results'!$E101,Tables!$A:$A,0),MATCH('Program and Results'!$A101,Tables!$1:$1,0)-1),""))</f>
        <v>1486.7618974890991</v>
      </c>
      <c r="N101" s="74">
        <f t="shared" si="44"/>
        <v>21</v>
      </c>
      <c r="O101" s="74">
        <f t="shared" si="45"/>
        <v>0</v>
      </c>
      <c r="P101" s="75">
        <f t="shared" ca="1" si="51"/>
        <v>0.44274760941603486</v>
      </c>
      <c r="Q101" s="76">
        <f t="shared" si="46"/>
        <v>1</v>
      </c>
      <c r="R101" s="77" t="str">
        <f t="shared" si="47"/>
        <v>ok</v>
      </c>
      <c r="S101" s="87" t="str">
        <f t="shared" si="40"/>
        <v>HOME</v>
      </c>
      <c r="T101" s="74">
        <f t="shared" ca="1" si="41"/>
        <v>1</v>
      </c>
      <c r="U101" s="74">
        <f ca="1">IF(OR($A101="GW 1",$A101="GW 2",$A101="GW 3",$A101="GW 4",$A101="GW 5",$A101="GW 6"),"N/A",IFERROR(ROUND((OFFSET(Tables!$A$1,MATCH('Program and Results'!$B101,Tables!$A$1:$A$33,0)-1,MATCH('Program and Results'!$A101,Tables!$1:$1,0)-2,1,1)-OFFSET(Tables!$A$1,MATCH('Program and Results'!$B101,Tables!$A$1:$A$33,0)-1,MATCH('Program and Results'!$A101,Tables!$1:$1,0)-7,1,1))-(OFFSET(Tables!$A$1,MATCH('Program and Results'!$E101,Tables!$A$1:$A$33,0)-1,MATCH('Program and Results'!$A101,Tables!$1:$1,0)-2,1,1)-OFFSET(Tables!$A$1,MATCH('Program and Results'!$E101,Tables!$A$1:$A$33,0)-1,MATCH('Program and Results'!$A101,Tables!$1:$1,0)-7,1,1)),0),""))</f>
        <v>22</v>
      </c>
      <c r="V101" s="88">
        <f ca="1">IF(D101="","",J101-P101)</f>
        <v>0.11450478116793028</v>
      </c>
      <c r="W101" s="88" t="str">
        <f ca="1">IF(OR($A101="GW 1",$A101="GW 2",$A101="GW 3",$A101="GW 4",$A101="GW 5",$A101="GW 6"),"N/A",IF(T101="","",IF(AND(T101&gt;='Prediction Systems settings'!$B$3,'Program and Results'!T101&lt;='Prediction Systems settings'!$C$3),"DRAW",IF(T101&gt;0,"HOME","AWAY"))))</f>
        <v>HOME</v>
      </c>
      <c r="X101" s="89" t="str">
        <f t="shared" ca="1" si="36"/>
        <v>Succeeded</v>
      </c>
      <c r="Y101" s="74" t="str">
        <f ca="1">IF(OR($A101="GW 1",$A101="GW 2",$A101="GW 3",$A101="GW 4",$A101="GW 5",$A101="GW 6"),"N/A",IF(U101="","",IF(AND(U101&gt;='Prediction Systems settings'!$B$4,'Program and Results'!U101&lt;='Prediction Systems settings'!$C$4),"DRAW",IF(U101&gt;0,"HOME","AWAY"))))</f>
        <v>HOME</v>
      </c>
      <c r="Z101" s="74" t="str">
        <f t="shared" ca="1" si="37"/>
        <v>Succeeded</v>
      </c>
      <c r="AA101" s="85">
        <f ca="1">IF(OR($A101="GW 1",$A101="GW 2",$A101="GW 3",$A101="GW 4",$A101="GW 5",$A101="GW 6"),"N/A",IF(G101="","",SUM(OFFSET(Tables!$A$103,MATCH('Program and Results'!$B101,Tables!$A$103:$A$135,0)-1,MATCH('Program and Results'!$A101,Tables!$1:$1,0)-2,1,-6))))</f>
        <v>-4</v>
      </c>
      <c r="AB101" s="86">
        <f ca="1">IF(OR($A101="GW 1",$A101="GW 2",$A101="GW 3",$A101="GW 4",$A101="GW 5",$A101="GW 6"),"N/A",IF(M101="","",SUM(OFFSET(Tables!$A$103,MATCH('Program and Results'!$E101,Tables!$A$103:$A$135,0)-1,MATCH('Program and Results'!$A101,Tables!$1:$1,0)-2,1,-6))))</f>
        <v>-7</v>
      </c>
      <c r="AC101" s="86">
        <f t="shared" ca="1" si="38"/>
        <v>3</v>
      </c>
      <c r="AD101" s="86" t="str">
        <f ca="1">IF(OR($A101="GW 1",$A101="GW 2",$A101="GW 3",$A101="GW 4",$A101="GW 5",$A101="GW 6"),"N/A",IF(AC101="","",IF(AC101&gt;'Prediction Systems settings'!$B$5,"HOME",IF(AC101&lt;-'Prediction Systems settings'!$B$5,"AWAY","DRAW"))))</f>
        <v>DRAW</v>
      </c>
      <c r="AE101" s="86" t="str">
        <f t="shared" ca="1" si="39"/>
        <v>Failed</v>
      </c>
      <c r="AK101">
        <v>39</v>
      </c>
      <c r="AL101">
        <v>48.75</v>
      </c>
    </row>
    <row r="102" spans="1:38">
      <c r="A102" t="s">
        <v>11</v>
      </c>
      <c r="B102" t="s">
        <v>203</v>
      </c>
      <c r="C102">
        <v>0</v>
      </c>
      <c r="D102">
        <v>0</v>
      </c>
      <c r="E102" t="s">
        <v>232</v>
      </c>
      <c r="F102" s="73">
        <f t="shared" ca="1" si="50"/>
        <v>1475.4446893819295</v>
      </c>
      <c r="G102" s="73">
        <f ca="1">IF(A102="GW 1",ELO_Initial,IFERROR(INDEX(Tables!$1:$1048576,MATCH('Program and Results'!$B102,Tables!$A:$A,0),MATCH('Program and Results'!$A102,Tables!$1:$1,0)-1),""))</f>
        <v>1477.4641976913624</v>
      </c>
      <c r="H102" s="74">
        <f t="shared" si="42"/>
        <v>20</v>
      </c>
      <c r="I102" s="74">
        <f t="shared" si="43"/>
        <v>0.5</v>
      </c>
      <c r="J102" s="75">
        <f t="shared" ca="1" si="35"/>
        <v>0.60097541547164501</v>
      </c>
      <c r="K102" s="76">
        <f>IF(E102="","",IF(ABS(C102-D102)=0,0,IF(ABS(C102-D102)&gt;10,2.99,INDEX('ELO settings '!$B$25:$B$34,MATCH(ABS(C102-D102),'ELO settings '!$A$25:$A$34,0)))))</f>
        <v>0</v>
      </c>
      <c r="L102" s="73">
        <f t="shared" ca="1" si="48"/>
        <v>1454.7694565092811</v>
      </c>
      <c r="M102" s="73">
        <f ca="1">IF(A102="GW 1",ELO_Initial,IFERROR(INDEX(Tables!$1:$1048576,MATCH('Program and Results'!$E102,Tables!$A:$A,0),MATCH('Program and Results'!$A102,Tables!$1:$1,0)-1),""))</f>
        <v>1452.7499481998482</v>
      </c>
      <c r="N102" s="74">
        <f t="shared" si="44"/>
        <v>20</v>
      </c>
      <c r="O102" s="74">
        <f t="shared" si="45"/>
        <v>0.5</v>
      </c>
      <c r="P102" s="75">
        <f t="shared" ca="1" si="51"/>
        <v>0.39902458452835499</v>
      </c>
      <c r="Q102" s="76">
        <f t="shared" si="46"/>
        <v>0</v>
      </c>
      <c r="R102" s="77" t="str">
        <f t="shared" si="47"/>
        <v>ok</v>
      </c>
      <c r="S102" s="87" t="str">
        <f t="shared" si="40"/>
        <v>DRAW</v>
      </c>
      <c r="T102" s="74">
        <f t="shared" ca="1" si="41"/>
        <v>25</v>
      </c>
      <c r="U102" s="74">
        <f ca="1">IF(OR($A102="GW 1",$A102="GW 2",$A102="GW 3",$A102="GW 4",$A102="GW 5",$A102="GW 6"),"N/A",IFERROR(ROUND((OFFSET(Tables!$A$1,MATCH('Program and Results'!$B102,Tables!$A$1:$A$33,0)-1,MATCH('Program and Results'!$A102,Tables!$1:$1,0)-2,1,1)-OFFSET(Tables!$A$1,MATCH('Program and Results'!$B102,Tables!$A$1:$A$33,0)-1,MATCH('Program and Results'!$A102,Tables!$1:$1,0)-7,1,1))-(OFFSET(Tables!$A$1,MATCH('Program and Results'!$E102,Tables!$A$1:$A$33,0)-1,MATCH('Program and Results'!$A102,Tables!$1:$1,0)-2,1,1)-OFFSET(Tables!$A$1,MATCH('Program and Results'!$E102,Tables!$A$1:$A$33,0)-1,MATCH('Program and Results'!$A102,Tables!$1:$1,0)-7,1,1)),0),""))</f>
        <v>-39</v>
      </c>
      <c r="V102" s="88">
        <f t="shared" ca="1" si="52"/>
        <v>0.20195083094329003</v>
      </c>
      <c r="W102" s="88" t="str">
        <f ca="1">IF(OR($A102="GW 1",$A102="GW 2",$A102="GW 3",$A102="GW 4",$A102="GW 5",$A102="GW 6"),"N/A",IF(T102="","",IF(AND(T102&gt;='Prediction Systems settings'!$B$3,'Program and Results'!T102&lt;='Prediction Systems settings'!$C$3),"DRAW",IF(T102&gt;0,"HOME","AWAY"))))</f>
        <v>HOME</v>
      </c>
      <c r="X102" s="89" t="str">
        <f t="shared" ca="1" si="36"/>
        <v>Failed</v>
      </c>
      <c r="Y102" s="74" t="str">
        <f ca="1">IF(OR($A102="GW 1",$A102="GW 2",$A102="GW 3",$A102="GW 4",$A102="GW 5",$A102="GW 6"),"N/A",IF(U102="","",IF(AND(U102&gt;='Prediction Systems settings'!$B$4,'Program and Results'!U102&lt;='Prediction Systems settings'!$C$4),"DRAW",IF(U102&gt;0,"HOME","AWAY"))))</f>
        <v>AWAY</v>
      </c>
      <c r="Z102" s="74" t="str">
        <f t="shared" ca="1" si="37"/>
        <v>Failed</v>
      </c>
      <c r="AA102" s="85">
        <f ca="1">IF(OR($A102="GW 1",$A102="GW 2",$A102="GW 3",$A102="GW 4",$A102="GW 5",$A102="GW 6"),"N/A",IF(G102="","",SUM(OFFSET(Tables!$A$103,MATCH('Program and Results'!$B102,Tables!$A$103:$A$135,0)-1,MATCH('Program and Results'!$A102,Tables!$1:$1,0)-2,1,-6))))</f>
        <v>-6</v>
      </c>
      <c r="AB102" s="86">
        <f ca="1">IF(OR($A102="GW 1",$A102="GW 2",$A102="GW 3",$A102="GW 4",$A102="GW 5",$A102="GW 6"),"N/A",IF(M102="","",SUM(OFFSET(Tables!$A$103,MATCH('Program and Results'!$E102,Tables!$A$103:$A$135,0)-1,MATCH('Program and Results'!$A102,Tables!$1:$1,0)-2,1,-6))))</f>
        <v>-7</v>
      </c>
      <c r="AC102" s="86">
        <f t="shared" ca="1" si="38"/>
        <v>1</v>
      </c>
      <c r="AD102" s="86" t="str">
        <f ca="1">IF(OR($A102="GW 1",$A102="GW 2",$A102="GW 3",$A102="GW 4",$A102="GW 5",$A102="GW 6"),"N/A",IF(AC102="","",IF(AC102&gt;'Prediction Systems settings'!$B$5,"HOME",IF(AC102&lt;-'Prediction Systems settings'!$B$5,"AWAY","DRAW"))))</f>
        <v>DRAW</v>
      </c>
      <c r="AE102" s="86" t="str">
        <f t="shared" ca="1" si="39"/>
        <v>Succeeded</v>
      </c>
      <c r="AK102">
        <v>46.428571428571431</v>
      </c>
      <c r="AL102">
        <v>16.25</v>
      </c>
    </row>
    <row r="103" spans="1:38">
      <c r="A103" t="s">
        <v>11</v>
      </c>
      <c r="B103" t="s">
        <v>196</v>
      </c>
      <c r="C103">
        <v>3</v>
      </c>
      <c r="D103">
        <v>0</v>
      </c>
      <c r="E103" t="s">
        <v>208</v>
      </c>
      <c r="F103" s="73">
        <f t="shared" ca="1" si="50"/>
        <v>1584.0906173102003</v>
      </c>
      <c r="G103" s="73">
        <f ca="1">IF(A103="GW 1",ELO_Initial,IFERROR(INDEX(Tables!$1:$1048576,MATCH('Program and Results'!$B103,Tables!$A:$A,0),MATCH('Program and Results'!$A103,Tables!$1:$1,0)-1),""))</f>
        <v>1577.8925216194871</v>
      </c>
      <c r="H103" s="74">
        <f t="shared" si="42"/>
        <v>21.85</v>
      </c>
      <c r="I103" s="74">
        <f t="shared" si="43"/>
        <v>1</v>
      </c>
      <c r="J103" s="75">
        <f t="shared" ca="1" si="35"/>
        <v>0.71633429333120469</v>
      </c>
      <c r="K103" s="76">
        <f>IF(E103="","",IF(ABS(C103-D103)=0,0,IF(ABS(C103-D103)&gt;10,2.99,INDEX('ELO settings '!$B$25:$B$34,MATCH(ABS(C103-D103),'ELO settings '!$A$25:$A$34,0)))))</f>
        <v>1.85</v>
      </c>
      <c r="L103" s="73">
        <f t="shared" ca="1" si="48"/>
        <v>1475.7708630525824</v>
      </c>
      <c r="M103" s="73">
        <f ca="1">IF(A103="GW 1",ELO_Initial,IFERROR(INDEX(Tables!$1:$1048576,MATCH('Program and Results'!$E103,Tables!$A:$A,0),MATCH('Program and Results'!$A103,Tables!$1:$1,0)-1),""))</f>
        <v>1481.9689587432956</v>
      </c>
      <c r="N103" s="74">
        <f t="shared" si="44"/>
        <v>21.85</v>
      </c>
      <c r="O103" s="74">
        <f t="shared" si="45"/>
        <v>0</v>
      </c>
      <c r="P103" s="75">
        <f t="shared" ca="1" si="51"/>
        <v>0.28366570666879531</v>
      </c>
      <c r="Q103" s="76">
        <f t="shared" si="46"/>
        <v>1.85</v>
      </c>
      <c r="R103" s="77" t="str">
        <f t="shared" si="47"/>
        <v>ok</v>
      </c>
      <c r="S103" s="87" t="str">
        <f t="shared" si="40"/>
        <v>HOME</v>
      </c>
      <c r="T103" s="74">
        <f t="shared" ca="1" si="41"/>
        <v>96</v>
      </c>
      <c r="U103" s="74">
        <f ca="1">IF(OR($A103="GW 1",$A103="GW 2",$A103="GW 3",$A103="GW 4",$A103="GW 5",$A103="GW 6"),"N/A",IFERROR(ROUND((OFFSET(Tables!$A$1,MATCH('Program and Results'!$B103,Tables!$A$1:$A$33,0)-1,MATCH('Program and Results'!$A103,Tables!$1:$1,0)-2,1,1)-OFFSET(Tables!$A$1,MATCH('Program and Results'!$B103,Tables!$A$1:$A$33,0)-1,MATCH('Program and Results'!$A103,Tables!$1:$1,0)-7,1,1))-(OFFSET(Tables!$A$1,MATCH('Program and Results'!$E103,Tables!$A$1:$A$33,0)-1,MATCH('Program and Results'!$A103,Tables!$1:$1,0)-2,1,1)-OFFSET(Tables!$A$1,MATCH('Program and Results'!$E103,Tables!$A$1:$A$33,0)-1,MATCH('Program and Results'!$A103,Tables!$1:$1,0)-7,1,1)),0),""))</f>
        <v>52</v>
      </c>
      <c r="V103" s="88">
        <f t="shared" ca="1" si="52"/>
        <v>0.43266858666240937</v>
      </c>
      <c r="W103" s="88" t="str">
        <f ca="1">IF(OR($A103="GW 1",$A103="GW 2",$A103="GW 3",$A103="GW 4",$A103="GW 5",$A103="GW 6"),"N/A",IF(T103="","",IF(AND(T103&gt;='Prediction Systems settings'!$B$3,'Program and Results'!T103&lt;='Prediction Systems settings'!$C$3),"DRAW",IF(T103&gt;0,"HOME","AWAY"))))</f>
        <v>HOME</v>
      </c>
      <c r="X103" s="89" t="str">
        <f t="shared" ca="1" si="36"/>
        <v>Succeeded</v>
      </c>
      <c r="Y103" s="74" t="str">
        <f ca="1">IF(OR($A103="GW 1",$A103="GW 2",$A103="GW 3",$A103="GW 4",$A103="GW 5",$A103="GW 6"),"N/A",IF(U103="","",IF(AND(U103&gt;='Prediction Systems settings'!$B$4,'Program and Results'!U103&lt;='Prediction Systems settings'!$C$4),"DRAW",IF(U103&gt;0,"HOME","AWAY"))))</f>
        <v>HOME</v>
      </c>
      <c r="Z103" s="74" t="str">
        <f t="shared" ca="1" si="37"/>
        <v>Succeeded</v>
      </c>
      <c r="AA103" s="85">
        <f ca="1">IF(OR($A103="GW 1",$A103="GW 2",$A103="GW 3",$A103="GW 4",$A103="GW 5",$A103="GW 6"),"N/A",IF(G103="","",SUM(OFFSET(Tables!$A$103,MATCH('Program and Results'!$B103,Tables!$A$103:$A$135,0)-1,MATCH('Program and Results'!$A103,Tables!$1:$1,0)-2,1,-6))))</f>
        <v>10</v>
      </c>
      <c r="AB103" s="86">
        <f ca="1">IF(OR($A103="GW 1",$A103="GW 2",$A103="GW 3",$A103="GW 4",$A103="GW 5",$A103="GW 6"),"N/A",IF(M103="","",SUM(OFFSET(Tables!$A$103,MATCH('Program and Results'!$E103,Tables!$A$103:$A$135,0)-1,MATCH('Program and Results'!$A103,Tables!$1:$1,0)-2,1,-6))))</f>
        <v>-5</v>
      </c>
      <c r="AC103" s="86">
        <f t="shared" ca="1" si="38"/>
        <v>15</v>
      </c>
      <c r="AD103" s="86" t="str">
        <f ca="1">IF(OR($A103="GW 1",$A103="GW 2",$A103="GW 3",$A103="GW 4",$A103="GW 5",$A103="GW 6"),"N/A",IF(AC103="","",IF(AC103&gt;'Prediction Systems settings'!$B$5,"HOME",IF(AC103&lt;-'Prediction Systems settings'!$B$5,"AWAY","DRAW"))))</f>
        <v>HOME</v>
      </c>
      <c r="AE103" s="86" t="str">
        <f t="shared" ca="1" si="39"/>
        <v>Succeeded</v>
      </c>
      <c r="AK103">
        <v>65</v>
      </c>
      <c r="AL103">
        <v>37.916666666666671</v>
      </c>
    </row>
    <row r="104" spans="1:38">
      <c r="A104" t="s">
        <v>11</v>
      </c>
      <c r="B104" t="s">
        <v>207</v>
      </c>
      <c r="C104">
        <v>2</v>
      </c>
      <c r="D104">
        <v>3</v>
      </c>
      <c r="E104" t="s">
        <v>205</v>
      </c>
      <c r="F104" s="73">
        <f t="shared" ca="1" si="50"/>
        <v>1479.4235467258186</v>
      </c>
      <c r="G104" s="73">
        <f ca="1">IF(A104="GW 1",ELO_Initial,IFERROR(INDEX(Tables!$1:$1048576,MATCH('Program and Results'!$B104,Tables!$A:$A,0),MATCH('Program and Results'!$A104,Tables!$1:$1,0)-1),""))</f>
        <v>1490.4485629499386</v>
      </c>
      <c r="H104" s="74">
        <f t="shared" si="42"/>
        <v>21</v>
      </c>
      <c r="I104" s="74">
        <f t="shared" si="43"/>
        <v>0</v>
      </c>
      <c r="J104" s="75">
        <f t="shared" ca="1" si="35"/>
        <v>0.5250007725771394</v>
      </c>
      <c r="K104" s="76">
        <f>IF(E104="","",IF(ABS(C104-D104)=0,0,IF(ABS(C104-D104)&gt;10,2.99,INDEX('ELO settings '!$B$25:$B$34,MATCH(ABS(C104-D104),'ELO settings '!$A$25:$A$34,0)))))</f>
        <v>1</v>
      </c>
      <c r="L104" s="73">
        <f t="shared" ca="1" si="48"/>
        <v>1507.3010491888174</v>
      </c>
      <c r="M104" s="73">
        <f ca="1">IF(A104="GW 1",ELO_Initial,IFERROR(INDEX(Tables!$1:$1048576,MATCH('Program and Results'!$E104,Tables!$A:$A,0),MATCH('Program and Results'!$A104,Tables!$1:$1,0)-1),""))</f>
        <v>1496.2760329646974</v>
      </c>
      <c r="N104" s="74">
        <f t="shared" si="44"/>
        <v>21</v>
      </c>
      <c r="O104" s="74">
        <f t="shared" si="45"/>
        <v>1</v>
      </c>
      <c r="P104" s="75">
        <f t="shared" ca="1" si="51"/>
        <v>0.4749992274228606</v>
      </c>
      <c r="Q104" s="76">
        <f t="shared" si="46"/>
        <v>1</v>
      </c>
      <c r="R104" s="77" t="str">
        <f t="shared" si="47"/>
        <v>ok</v>
      </c>
      <c r="S104" s="87" t="str">
        <f t="shared" si="40"/>
        <v>AWAY</v>
      </c>
      <c r="T104" s="74">
        <f t="shared" ca="1" si="41"/>
        <v>-6</v>
      </c>
      <c r="U104" s="74">
        <f ca="1">IF(OR($A104="GW 1",$A104="GW 2",$A104="GW 3",$A104="GW 4",$A104="GW 5",$A104="GW 6"),"N/A",IFERROR(ROUND((OFFSET(Tables!$A$1,MATCH('Program and Results'!$B104,Tables!$A$1:$A$33,0)-1,MATCH('Program and Results'!$A104,Tables!$1:$1,0)-2,1,1)-OFFSET(Tables!$A$1,MATCH('Program and Results'!$B104,Tables!$A$1:$A$33,0)-1,MATCH('Program and Results'!$A104,Tables!$1:$1,0)-7,1,1))-(OFFSET(Tables!$A$1,MATCH('Program and Results'!$E104,Tables!$A$1:$A$33,0)-1,MATCH('Program and Results'!$A104,Tables!$1:$1,0)-2,1,1)-OFFSET(Tables!$A$1,MATCH('Program and Results'!$E104,Tables!$A$1:$A$33,0)-1,MATCH('Program and Results'!$A104,Tables!$1:$1,0)-7,1,1)),0),""))</f>
        <v>-8</v>
      </c>
      <c r="V104" s="88">
        <f t="shared" ca="1" si="52"/>
        <v>5.0001545154278793E-2</v>
      </c>
      <c r="W104" s="88" t="str">
        <f ca="1">IF(OR($A104="GW 1",$A104="GW 2",$A104="GW 3",$A104="GW 4",$A104="GW 5",$A104="GW 6"),"N/A",IF(T104="","",IF(AND(T104&gt;='Prediction Systems settings'!$B$3,'Program and Results'!T104&lt;='Prediction Systems settings'!$C$3),"DRAW",IF(T104&gt;0,"HOME","AWAY"))))</f>
        <v>AWAY</v>
      </c>
      <c r="X104" s="89" t="str">
        <f t="shared" ca="1" si="36"/>
        <v>Succeeded</v>
      </c>
      <c r="Y104" s="74" t="str">
        <f ca="1">IF(OR($A104="GW 1",$A104="GW 2",$A104="GW 3",$A104="GW 4",$A104="GW 5",$A104="GW 6"),"N/A",IF(U104="","",IF(AND(U104&gt;='Prediction Systems settings'!$B$4,'Program and Results'!U104&lt;='Prediction Systems settings'!$C$4),"DRAW",IF(U104&gt;0,"HOME","AWAY"))))</f>
        <v>AWAY</v>
      </c>
      <c r="Z104" s="74" t="str">
        <f t="shared" ca="1" si="37"/>
        <v>Succeeded</v>
      </c>
      <c r="AA104" s="85">
        <f ca="1">IF(OR($A104="GW 1",$A104="GW 2",$A104="GW 3",$A104="GW 4",$A104="GW 5",$A104="GW 6"),"N/A",IF(G104="","",SUM(OFFSET(Tables!$A$103,MATCH('Program and Results'!$B104,Tables!$A$103:$A$135,0)-1,MATCH('Program and Results'!$A104,Tables!$1:$1,0)-2,1,-6))))</f>
        <v>0</v>
      </c>
      <c r="AB104" s="86">
        <f ca="1">IF(OR($A104="GW 1",$A104="GW 2",$A104="GW 3",$A104="GW 4",$A104="GW 5",$A104="GW 6"),"N/A",IF(M104="","",SUM(OFFSET(Tables!$A$103,MATCH('Program and Results'!$E104,Tables!$A$103:$A$135,0)-1,MATCH('Program and Results'!$A104,Tables!$1:$1,0)-2,1,-6))))</f>
        <v>0</v>
      </c>
      <c r="AC104" s="86">
        <f t="shared" ca="1" si="38"/>
        <v>0</v>
      </c>
      <c r="AD104" s="86" t="str">
        <f ca="1">IF(OR($A104="GW 1",$A104="GW 2",$A104="GW 3",$A104="GW 4",$A104="GW 5",$A104="GW 6"),"N/A",IF(AC104="","",IF(AC104&gt;'Prediction Systems settings'!$B$5,"HOME",IF(AC104&lt;-'Prediction Systems settings'!$B$5,"AWAY","DRAW"))))</f>
        <v>DRAW</v>
      </c>
      <c r="AE104" s="86" t="str">
        <f t="shared" ca="1" si="39"/>
        <v>Failed</v>
      </c>
      <c r="AK104">
        <v>23.214285714285715</v>
      </c>
      <c r="AL104">
        <v>43.333333333333329</v>
      </c>
    </row>
    <row r="105" spans="1:38">
      <c r="A105" t="s">
        <v>11</v>
      </c>
      <c r="B105" t="s">
        <v>199</v>
      </c>
      <c r="C105">
        <v>5</v>
      </c>
      <c r="D105">
        <v>3</v>
      </c>
      <c r="E105" t="s">
        <v>202</v>
      </c>
      <c r="F105" s="73">
        <f t="shared" ca="1" si="50"/>
        <v>1553.1237690828616</v>
      </c>
      <c r="G105" s="73">
        <f ca="1">IF(A105="GW 1",ELO_Initial,IFERROR(INDEX(Tables!$1:$1048576,MATCH('Program and Results'!$B105,Tables!$A:$A,0),MATCH('Program and Results'!$A105,Tables!$1:$1,0)-1),""))</f>
        <v>1545.9647528119644</v>
      </c>
      <c r="H105" s="74">
        <f t="shared" si="42"/>
        <v>21.51</v>
      </c>
      <c r="I105" s="74">
        <f t="shared" si="43"/>
        <v>1</v>
      </c>
      <c r="J105" s="75">
        <f t="shared" ca="1" si="35"/>
        <v>0.66717730028371613</v>
      </c>
      <c r="K105" s="76">
        <f>IF(E105="","",IF(ABS(C105-D105)=0,0,IF(ABS(C105-D105)&gt;10,2.99,INDEX('ELO settings '!$B$25:$B$34,MATCH(ABS(C105-D105),'ELO settings '!$A$25:$A$34,0)))))</f>
        <v>1.51</v>
      </c>
      <c r="L105" s="73">
        <f t="shared" ca="1" si="48"/>
        <v>1478.3515503711715</v>
      </c>
      <c r="M105" s="73">
        <f ca="1">IF(A105="GW 1",ELO_Initial,IFERROR(INDEX(Tables!$1:$1048576,MATCH('Program and Results'!$E105,Tables!$A:$A,0),MATCH('Program and Results'!$A105,Tables!$1:$1,0)-1),""))</f>
        <v>1485.5105666420686</v>
      </c>
      <c r="N105" s="74">
        <f t="shared" si="44"/>
        <v>21.51</v>
      </c>
      <c r="O105" s="74">
        <f t="shared" si="45"/>
        <v>0</v>
      </c>
      <c r="P105" s="75">
        <f t="shared" ca="1" si="51"/>
        <v>0.33282269971628387</v>
      </c>
      <c r="Q105" s="76">
        <f t="shared" si="46"/>
        <v>1.51</v>
      </c>
      <c r="R105" s="77" t="str">
        <f t="shared" si="47"/>
        <v>ok</v>
      </c>
      <c r="S105" s="87" t="str">
        <f t="shared" si="40"/>
        <v>HOME</v>
      </c>
      <c r="T105" s="74">
        <f t="shared" ca="1" si="41"/>
        <v>60</v>
      </c>
      <c r="U105" s="74">
        <f ca="1">IF(OR($A105="GW 1",$A105="GW 2",$A105="GW 3",$A105="GW 4",$A105="GW 5",$A105="GW 6"),"N/A",IFERROR(ROUND((OFFSET(Tables!$A$1,MATCH('Program and Results'!$B105,Tables!$A$1:$A$33,0)-1,MATCH('Program and Results'!$A105,Tables!$1:$1,0)-2,1,1)-OFFSET(Tables!$A$1,MATCH('Program and Results'!$B105,Tables!$A$1:$A$33,0)-1,MATCH('Program and Results'!$A105,Tables!$1:$1,0)-7,1,1))-(OFFSET(Tables!$A$1,MATCH('Program and Results'!$E105,Tables!$A$1:$A$33,0)-1,MATCH('Program and Results'!$A105,Tables!$1:$1,0)-2,1,1)-OFFSET(Tables!$A$1,MATCH('Program and Results'!$E105,Tables!$A$1:$A$33,0)-1,MATCH('Program and Results'!$A105,Tables!$1:$1,0)-7,1,1)),0),""))</f>
        <v>-3</v>
      </c>
      <c r="V105" s="88">
        <f ca="1">IF(D105="","",J105-P105)</f>
        <v>0.33435460056743227</v>
      </c>
      <c r="W105" s="88" t="str">
        <f ca="1">IF(OR($A105="GW 1",$A105="GW 2",$A105="GW 3",$A105="GW 4",$A105="GW 5",$A105="GW 6"),"N/A",IF(T105="","",IF(AND(T105&gt;='Prediction Systems settings'!$B$3,'Program and Results'!T105&lt;='Prediction Systems settings'!$C$3),"DRAW",IF(T105&gt;0,"HOME","AWAY"))))</f>
        <v>HOME</v>
      </c>
      <c r="X105" s="89" t="str">
        <f t="shared" ca="1" si="36"/>
        <v>Succeeded</v>
      </c>
      <c r="Y105" s="74" t="str">
        <f ca="1">IF(OR($A105="GW 1",$A105="GW 2",$A105="GW 3",$A105="GW 4",$A105="GW 5",$A105="GW 6"),"N/A",IF(U105="","",IF(AND(U105&gt;='Prediction Systems settings'!$B$4,'Program and Results'!U105&lt;='Prediction Systems settings'!$C$4),"DRAW",IF(U105&gt;0,"HOME","AWAY"))))</f>
        <v>AWAY</v>
      </c>
      <c r="Z105" s="74" t="str">
        <f t="shared" ca="1" si="37"/>
        <v>Failed</v>
      </c>
      <c r="AA105" s="85">
        <f ca="1">IF(OR($A105="GW 1",$A105="GW 2",$A105="GW 3",$A105="GW 4",$A105="GW 5",$A105="GW 6"),"N/A",IF(G105="","",SUM(OFFSET(Tables!$A$103,MATCH('Program and Results'!$B105,Tables!$A$103:$A$135,0)-1,MATCH('Program and Results'!$A105,Tables!$1:$1,0)-2,1,-6))))</f>
        <v>6</v>
      </c>
      <c r="AB105" s="86">
        <f ca="1">IF(OR($A105="GW 1",$A105="GW 2",$A105="GW 3",$A105="GW 4",$A105="GW 5",$A105="GW 6"),"N/A",IF(M105="","",SUM(OFFSET(Tables!$A$103,MATCH('Program and Results'!$E105,Tables!$A$103:$A$135,0)-1,MATCH('Program and Results'!$A105,Tables!$1:$1,0)-2,1,-6))))</f>
        <v>4</v>
      </c>
      <c r="AC105" s="86">
        <f t="shared" ca="1" si="38"/>
        <v>2</v>
      </c>
      <c r="AD105" s="86" t="str">
        <f ca="1">IF(OR($A105="GW 1",$A105="GW 2",$A105="GW 3",$A105="GW 4",$A105="GW 5",$A105="GW 6"),"N/A",IF(AC105="","",IF(AC105&gt;'Prediction Systems settings'!$B$5,"HOME",IF(AC105&lt;-'Prediction Systems settings'!$B$5,"AWAY","DRAW"))))</f>
        <v>DRAW</v>
      </c>
      <c r="AE105" s="86" t="str">
        <f t="shared" ca="1" si="39"/>
        <v>Failed</v>
      </c>
      <c r="AK105">
        <v>60.357142857142861</v>
      </c>
      <c r="AL105">
        <v>19.5</v>
      </c>
    </row>
    <row r="106" spans="1:38">
      <c r="A106" t="s">
        <v>11</v>
      </c>
      <c r="B106" t="s">
        <v>209</v>
      </c>
      <c r="C106">
        <v>3</v>
      </c>
      <c r="D106">
        <v>1</v>
      </c>
      <c r="E106" t="s">
        <v>233</v>
      </c>
      <c r="F106" s="73">
        <f t="shared" ca="1" si="50"/>
        <v>1529.4376050737553</v>
      </c>
      <c r="G106" s="73">
        <f ca="1">IF(A106="GW 1",ELO_Initial,IFERROR(INDEX(Tables!$1:$1048576,MATCH('Program and Results'!$B106,Tables!$A:$A,0),MATCH('Program and Results'!$A106,Tables!$1:$1,0)-1),""))</f>
        <v>1522.3906046660572</v>
      </c>
      <c r="H106" s="74">
        <f t="shared" si="42"/>
        <v>21.51</v>
      </c>
      <c r="I106" s="74">
        <f t="shared" si="43"/>
        <v>1</v>
      </c>
      <c r="J106" s="75">
        <f t="shared" ca="1" si="35"/>
        <v>0.67238491828461333</v>
      </c>
      <c r="K106" s="76">
        <f>IF(E106="","",IF(ABS(C106-D106)=0,0,IF(ABS(C106-D106)&gt;10,2.99,INDEX('ELO settings '!$B$25:$B$34,MATCH(ABS(C106-D106),'ELO settings '!$A$25:$A$34,0)))))</f>
        <v>1.51</v>
      </c>
      <c r="L106" s="73">
        <f t="shared" ca="1" si="48"/>
        <v>1455.4419733234245</v>
      </c>
      <c r="M106" s="73">
        <f ca="1">IF(A106="GW 1",ELO_Initial,IFERROR(INDEX(Tables!$1:$1048576,MATCH('Program and Results'!$E106,Tables!$A:$A,0),MATCH('Program and Results'!$A106,Tables!$1:$1,0)-1),""))</f>
        <v>1462.4889737311225</v>
      </c>
      <c r="N106" s="74">
        <f t="shared" si="44"/>
        <v>21.51</v>
      </c>
      <c r="O106" s="74">
        <f t="shared" si="45"/>
        <v>0</v>
      </c>
      <c r="P106" s="75">
        <f t="shared" ca="1" si="51"/>
        <v>0.32761508171538667</v>
      </c>
      <c r="Q106" s="76">
        <f t="shared" si="46"/>
        <v>1.51</v>
      </c>
      <c r="R106" s="77" t="str">
        <f t="shared" si="47"/>
        <v>ok</v>
      </c>
      <c r="S106" s="87" t="str">
        <f t="shared" si="40"/>
        <v>HOME</v>
      </c>
      <c r="T106" s="74">
        <f t="shared" ca="1" si="41"/>
        <v>60</v>
      </c>
      <c r="U106" s="74">
        <f ca="1">IF(OR($A106="GW 1",$A106="GW 2",$A106="GW 3",$A106="GW 4",$A106="GW 5",$A106="GW 6"),"N/A",IFERROR(ROUND((OFFSET(Tables!$A$1,MATCH('Program and Results'!$B106,Tables!$A$1:$A$33,0)-1,MATCH('Program and Results'!$A106,Tables!$1:$1,0)-2,1,1)-OFFSET(Tables!$A$1,MATCH('Program and Results'!$B106,Tables!$A$1:$A$33,0)-1,MATCH('Program and Results'!$A106,Tables!$1:$1,0)-7,1,1))-(OFFSET(Tables!$A$1,MATCH('Program and Results'!$E106,Tables!$A$1:$A$33,0)-1,MATCH('Program and Results'!$A106,Tables!$1:$1,0)-2,1,1)-OFFSET(Tables!$A$1,MATCH('Program and Results'!$E106,Tables!$A$1:$A$33,0)-1,MATCH('Program and Results'!$A106,Tables!$1:$1,0)-7,1,1)),0),""))</f>
        <v>41</v>
      </c>
      <c r="V106" s="88">
        <f t="shared" ca="1" si="52"/>
        <v>0.34476983656922666</v>
      </c>
      <c r="W106" s="88" t="str">
        <f ca="1">IF(OR($A106="GW 1",$A106="GW 2",$A106="GW 3",$A106="GW 4",$A106="GW 5",$A106="GW 6"),"N/A",IF(T106="","",IF(AND(T106&gt;='Prediction Systems settings'!$B$3,'Program and Results'!T106&lt;='Prediction Systems settings'!$C$3),"DRAW",IF(T106&gt;0,"HOME","AWAY"))))</f>
        <v>HOME</v>
      </c>
      <c r="X106" s="89" t="str">
        <f t="shared" ca="1" si="36"/>
        <v>Succeeded</v>
      </c>
      <c r="Y106" s="74" t="str">
        <f ca="1">IF(OR($A106="GW 1",$A106="GW 2",$A106="GW 3",$A106="GW 4",$A106="GW 5",$A106="GW 6"),"N/A",IF(U106="","",IF(AND(U106&gt;='Prediction Systems settings'!$B$4,'Program and Results'!U106&lt;='Prediction Systems settings'!$C$4),"DRAW",IF(U106&gt;0,"HOME","AWAY"))))</f>
        <v>HOME</v>
      </c>
      <c r="Z106" s="74" t="str">
        <f t="shared" ca="1" si="37"/>
        <v>Succeeded</v>
      </c>
      <c r="AA106" s="85">
        <f ca="1">IF(OR($A106="GW 1",$A106="GW 2",$A106="GW 3",$A106="GW 4",$A106="GW 5",$A106="GW 6"),"N/A",IF(G106="","",SUM(OFFSET(Tables!$A$103,MATCH('Program and Results'!$B106,Tables!$A$103:$A$135,0)-1,MATCH('Program and Results'!$A106,Tables!$1:$1,0)-2,1,-6))))</f>
        <v>9</v>
      </c>
      <c r="AB106" s="86">
        <f ca="1">IF(OR($A106="GW 1",$A106="GW 2",$A106="GW 3",$A106="GW 4",$A106="GW 5",$A106="GW 6"),"N/A",IF(M106="","",SUM(OFFSET(Tables!$A$103,MATCH('Program and Results'!$E106,Tables!$A$103:$A$135,0)-1,MATCH('Program and Results'!$A106,Tables!$1:$1,0)-2,1,-6))))</f>
        <v>-8</v>
      </c>
      <c r="AC106" s="86">
        <f t="shared" ca="1" si="38"/>
        <v>17</v>
      </c>
      <c r="AD106" s="86" t="str">
        <f ca="1">IF(OR($A106="GW 1",$A106="GW 2",$A106="GW 3",$A106="GW 4",$A106="GW 5",$A106="GW 6"),"N/A",IF(AC106="","",IF(AC106&gt;'Prediction Systems settings'!$B$5,"HOME",IF(AC106&lt;-'Prediction Systems settings'!$B$5,"AWAY","DRAW"))))</f>
        <v>HOME</v>
      </c>
      <c r="AE106" s="86" t="str">
        <f t="shared" ca="1" si="39"/>
        <v>Succeeded</v>
      </c>
      <c r="AK106">
        <v>65</v>
      </c>
      <c r="AL106">
        <v>13</v>
      </c>
    </row>
    <row r="107" spans="1:38">
      <c r="A107" t="s">
        <v>11</v>
      </c>
      <c r="B107" t="s">
        <v>204</v>
      </c>
      <c r="C107">
        <v>3</v>
      </c>
      <c r="D107">
        <v>1</v>
      </c>
      <c r="E107" t="s">
        <v>206</v>
      </c>
      <c r="F107" s="73">
        <f t="shared" ca="1" si="50"/>
        <v>1524.5234765615724</v>
      </c>
      <c r="G107" s="73">
        <f ca="1">IF(A107="GW 1",ELO_Initial,IFERROR(INDEX(Tables!$1:$1048576,MATCH('Program and Results'!$B107,Tables!$A:$A,0),MATCH('Program and Results'!$A107,Tables!$1:$1,0)-1),""))</f>
        <v>1515.4991209477532</v>
      </c>
      <c r="H107" s="74">
        <f t="shared" si="42"/>
        <v>21.51</v>
      </c>
      <c r="I107" s="74">
        <f t="shared" si="43"/>
        <v>1</v>
      </c>
      <c r="J107" s="75">
        <f t="shared" ca="1" si="35"/>
        <v>0.58045766555931166</v>
      </c>
      <c r="K107" s="76">
        <f>IF(E107="","",IF(ABS(C107-D107)=0,0,IF(ABS(C107-D107)&gt;10,2.99,INDEX('ELO settings '!$B$25:$B$34,MATCH(ABS(C107-D107),'ELO settings '!$A$25:$A$34,0)))))</f>
        <v>1.51</v>
      </c>
      <c r="L107" s="73">
        <f t="shared" ca="1" si="48"/>
        <v>1487.9935278052676</v>
      </c>
      <c r="M107" s="73">
        <f ca="1">IF(A107="GW 1",ELO_Initial,IFERROR(INDEX(Tables!$1:$1048576,MATCH('Program and Results'!$E107,Tables!$A:$A,0),MATCH('Program and Results'!$A107,Tables!$1:$1,0)-1),""))</f>
        <v>1497.0178834190867</v>
      </c>
      <c r="N107" s="74">
        <f t="shared" si="44"/>
        <v>21.51</v>
      </c>
      <c r="O107" s="74">
        <f t="shared" si="45"/>
        <v>0</v>
      </c>
      <c r="P107" s="75">
        <f t="shared" ca="1" si="51"/>
        <v>0.41954233444068834</v>
      </c>
      <c r="Q107" s="76">
        <f t="shared" si="46"/>
        <v>1.51</v>
      </c>
      <c r="R107" s="77" t="str">
        <f t="shared" si="47"/>
        <v>ok</v>
      </c>
      <c r="S107" s="87" t="str">
        <f t="shared" si="40"/>
        <v>HOME</v>
      </c>
      <c r="T107" s="74">
        <f t="shared" ca="1" si="41"/>
        <v>18</v>
      </c>
      <c r="U107" s="74">
        <f ca="1">IF(OR($A107="GW 1",$A107="GW 2",$A107="GW 3",$A107="GW 4",$A107="GW 5",$A107="GW 6"),"N/A",IFERROR(ROUND((OFFSET(Tables!$A$1,MATCH('Program and Results'!$B107,Tables!$A$1:$A$33,0)-1,MATCH('Program and Results'!$A107,Tables!$1:$1,0)-2,1,1)-OFFSET(Tables!$A$1,MATCH('Program and Results'!$B107,Tables!$A$1:$A$33,0)-1,MATCH('Program and Results'!$A107,Tables!$1:$1,0)-7,1,1))-(OFFSET(Tables!$A$1,MATCH('Program and Results'!$E107,Tables!$A$1:$A$33,0)-1,MATCH('Program and Results'!$A107,Tables!$1:$1,0)-2,1,1)-OFFSET(Tables!$A$1,MATCH('Program and Results'!$E107,Tables!$A$1:$A$33,0)-1,MATCH('Program and Results'!$A107,Tables!$1:$1,0)-7,1,1)),0),""))</f>
        <v>24</v>
      </c>
      <c r="V107" s="88">
        <f t="shared" ca="1" si="52"/>
        <v>0.16091533111862333</v>
      </c>
      <c r="W107" s="88" t="str">
        <f ca="1">IF(OR($A107="GW 1",$A107="GW 2",$A107="GW 3",$A107="GW 4",$A107="GW 5",$A107="GW 6"),"N/A",IF(T107="","",IF(AND(T107&gt;='Prediction Systems settings'!$B$3,'Program and Results'!T107&lt;='Prediction Systems settings'!$C$3),"DRAW",IF(T107&gt;0,"HOME","AWAY"))))</f>
        <v>HOME</v>
      </c>
      <c r="X107" s="89" t="str">
        <f t="shared" ca="1" si="36"/>
        <v>Succeeded</v>
      </c>
      <c r="Y107" s="74" t="str">
        <f ca="1">IF(OR($A107="GW 1",$A107="GW 2",$A107="GW 3",$A107="GW 4",$A107="GW 5",$A107="GW 6"),"N/A",IF(U107="","",IF(AND(U107&gt;='Prediction Systems settings'!$B$4,'Program and Results'!U107&lt;='Prediction Systems settings'!$C$4),"DRAW",IF(U107&gt;0,"HOME","AWAY"))))</f>
        <v>HOME</v>
      </c>
      <c r="Z107" s="74" t="str">
        <f t="shared" ca="1" si="37"/>
        <v>Succeeded</v>
      </c>
      <c r="AA107" s="85">
        <f ca="1">IF(OR($A107="GW 1",$A107="GW 2",$A107="GW 3",$A107="GW 4",$A107="GW 5",$A107="GW 6"),"N/A",IF(G107="","",SUM(OFFSET(Tables!$A$103,MATCH('Program and Results'!$B107,Tables!$A$103:$A$135,0)-1,MATCH('Program and Results'!$A107,Tables!$1:$1,0)-2,1,-6))))</f>
        <v>0</v>
      </c>
      <c r="AB107" s="86">
        <f ca="1">IF(OR($A107="GW 1",$A107="GW 2",$A107="GW 3",$A107="GW 4",$A107="GW 5",$A107="GW 6"),"N/A",IF(M107="","",SUM(OFFSET(Tables!$A$103,MATCH('Program and Results'!$E107,Tables!$A$103:$A$135,0)-1,MATCH('Program and Results'!$A107,Tables!$1:$1,0)-2,1,-6))))</f>
        <v>0</v>
      </c>
      <c r="AC107" s="86">
        <f t="shared" ca="1" si="38"/>
        <v>0</v>
      </c>
      <c r="AD107" s="86" t="str">
        <f ca="1">IF(OR($A107="GW 1",$A107="GW 2",$A107="GW 3",$A107="GW 4",$A107="GW 5",$A107="GW 6"),"N/A",IF(AC107="","",IF(AC107&gt;'Prediction Systems settings'!$B$5,"HOME",IF(AC107&lt;-'Prediction Systems settings'!$B$5,"AWAY","DRAW"))))</f>
        <v>DRAW</v>
      </c>
      <c r="AE107" s="86" t="str">
        <f t="shared" ca="1" si="39"/>
        <v>Failed</v>
      </c>
      <c r="AK107">
        <v>37.916666666666671</v>
      </c>
      <c r="AL107">
        <v>39</v>
      </c>
    </row>
    <row r="108" spans="1:38">
      <c r="A108" t="s">
        <v>11</v>
      </c>
      <c r="B108" t="s">
        <v>197</v>
      </c>
      <c r="C108">
        <v>2</v>
      </c>
      <c r="D108">
        <v>1</v>
      </c>
      <c r="E108" t="s">
        <v>198</v>
      </c>
      <c r="F108" s="73">
        <f t="shared" ca="1" si="50"/>
        <v>1523.3117439723492</v>
      </c>
      <c r="G108" s="73">
        <f ca="1">IF(A108="GW 1",ELO_Initial,IFERROR(INDEX(Tables!$1:$1048576,MATCH('Program and Results'!$B108,Tables!$A:$A,0),MATCH('Program and Results'!$A108,Tables!$1:$1,0)-1),""))</f>
        <v>1512.843574413911</v>
      </c>
      <c r="H108" s="74">
        <f t="shared" si="42"/>
        <v>21</v>
      </c>
      <c r="I108" s="74">
        <f t="shared" si="43"/>
        <v>1</v>
      </c>
      <c r="J108" s="75">
        <f t="shared" ca="1" si="35"/>
        <v>0.50151573531246396</v>
      </c>
      <c r="K108" s="76">
        <f>IF(E108="","",IF(ABS(C108-D108)=0,0,IF(ABS(C108-D108)&gt;10,2.99,INDEX('ELO settings '!$B$25:$B$34,MATCH(ABS(C108-D108),'ELO settings '!$A$25:$A$34,0)))))</f>
        <v>1</v>
      </c>
      <c r="L108" s="73">
        <f t="shared" ca="1" si="48"/>
        <v>1555.4888275241931</v>
      </c>
      <c r="M108" s="73">
        <f ca="1">IF(A108="GW 1",ELO_Initial,IFERROR(INDEX(Tables!$1:$1048576,MATCH('Program and Results'!$E108,Tables!$A:$A,0),MATCH('Program and Results'!$A108,Tables!$1:$1,0)-1),""))</f>
        <v>1565.9569970826312</v>
      </c>
      <c r="N108" s="74">
        <f t="shared" si="44"/>
        <v>21</v>
      </c>
      <c r="O108" s="74">
        <f t="shared" si="45"/>
        <v>0</v>
      </c>
      <c r="P108" s="75">
        <f t="shared" ca="1" si="51"/>
        <v>0.49848426468753604</v>
      </c>
      <c r="Q108" s="76">
        <f t="shared" si="46"/>
        <v>1</v>
      </c>
      <c r="R108" s="77" t="str">
        <f t="shared" si="47"/>
        <v>ok</v>
      </c>
      <c r="S108" s="87" t="str">
        <f t="shared" si="40"/>
        <v>HOME</v>
      </c>
      <c r="T108" s="74">
        <f t="shared" ca="1" si="41"/>
        <v>-53</v>
      </c>
      <c r="U108" s="74">
        <f ca="1">IF(OR($A108="GW 1",$A108="GW 2",$A108="GW 3",$A108="GW 4",$A108="GW 5",$A108="GW 6"),"N/A",IFERROR(ROUND((OFFSET(Tables!$A$1,MATCH('Program and Results'!$B108,Tables!$A$1:$A$33,0)-1,MATCH('Program and Results'!$A108,Tables!$1:$1,0)-2,1,1)-OFFSET(Tables!$A$1,MATCH('Program and Results'!$B108,Tables!$A$1:$A$33,0)-1,MATCH('Program and Results'!$A108,Tables!$1:$1,0)-7,1,1))-(OFFSET(Tables!$A$1,MATCH('Program and Results'!$E108,Tables!$A$1:$A$33,0)-1,MATCH('Program and Results'!$A108,Tables!$1:$1,0)-2,1,1)-OFFSET(Tables!$A$1,MATCH('Program and Results'!$E108,Tables!$A$1:$A$33,0)-1,MATCH('Program and Results'!$A108,Tables!$1:$1,0)-7,1,1)),0),""))</f>
        <v>-12</v>
      </c>
      <c r="V108" s="88">
        <f t="shared" ca="1" si="52"/>
        <v>3.0314706249279233E-3</v>
      </c>
      <c r="W108" s="88" t="str">
        <f ca="1">IF(OR($A108="GW 1",$A108="GW 2",$A108="GW 3",$A108="GW 4",$A108="GW 5",$A108="GW 6"),"N/A",IF(T108="","",IF(AND(T108&gt;='Prediction Systems settings'!$B$3,'Program and Results'!T108&lt;='Prediction Systems settings'!$C$3),"DRAW",IF(T108&gt;0,"HOME","AWAY"))))</f>
        <v>AWAY</v>
      </c>
      <c r="X108" s="89" t="str">
        <f t="shared" ca="1" si="36"/>
        <v>Failed</v>
      </c>
      <c r="Y108" s="74" t="str">
        <f ca="1">IF(OR($A108="GW 1",$A108="GW 2",$A108="GW 3",$A108="GW 4",$A108="GW 5",$A108="GW 6"),"N/A",IF(U108="","",IF(AND(U108&gt;='Prediction Systems settings'!$B$4,'Program and Results'!U108&lt;='Prediction Systems settings'!$C$4),"DRAW",IF(U108&gt;0,"HOME","AWAY"))))</f>
        <v>AWAY</v>
      </c>
      <c r="Z108" s="74" t="str">
        <f t="shared" ca="1" si="37"/>
        <v>Failed</v>
      </c>
      <c r="AA108" s="85">
        <f ca="1">IF(OR($A108="GW 1",$A108="GW 2",$A108="GW 3",$A108="GW 4",$A108="GW 5",$A108="GW 6"),"N/A",IF(G108="","",SUM(OFFSET(Tables!$A$103,MATCH('Program and Results'!$B108,Tables!$A$103:$A$135,0)-1,MATCH('Program and Results'!$A108,Tables!$1:$1,0)-2,1,-6))))</f>
        <v>3</v>
      </c>
      <c r="AB108" s="86">
        <f ca="1">IF(OR($A108="GW 1",$A108="GW 2",$A108="GW 3",$A108="GW 4",$A108="GW 5",$A108="GW 6"),"N/A",IF(M108="","",SUM(OFFSET(Tables!$A$103,MATCH('Program and Results'!$E108,Tables!$A$103:$A$135,0)-1,MATCH('Program and Results'!$A108,Tables!$1:$1,0)-2,1,-6))))</f>
        <v>11</v>
      </c>
      <c r="AC108" s="86">
        <f t="shared" ca="1" si="38"/>
        <v>-8</v>
      </c>
      <c r="AD108" s="86" t="str">
        <f ca="1">IF(OR($A108="GW 1",$A108="GW 2",$A108="GW 3",$A108="GW 4",$A108="GW 5",$A108="GW 6"),"N/A",IF(AC108="","",IF(AC108&gt;'Prediction Systems settings'!$B$5,"HOME",IF(AC108&lt;-'Prediction Systems settings'!$B$5,"AWAY","DRAW"))))</f>
        <v>AWAY</v>
      </c>
      <c r="AE108" s="86" t="str">
        <f t="shared" ca="1" si="39"/>
        <v>Failed</v>
      </c>
      <c r="AK108">
        <v>54.166666666666671</v>
      </c>
      <c r="AL108">
        <v>65</v>
      </c>
    </row>
    <row r="109" spans="1:38">
      <c r="A109" t="s">
        <v>11</v>
      </c>
      <c r="B109" t="s">
        <v>201</v>
      </c>
      <c r="C109">
        <v>1</v>
      </c>
      <c r="D109">
        <v>3</v>
      </c>
      <c r="E109" t="s">
        <v>210</v>
      </c>
      <c r="F109" s="73">
        <f t="shared" ca="1" si="50"/>
        <v>1460.1410902809189</v>
      </c>
      <c r="G109" s="73">
        <f ca="1">IF(A109="GW 1",ELO_Initial,IFERROR(INDEX(Tables!$1:$1048576,MATCH('Program and Results'!$B109,Tables!$A:$A,0),MATCH('Program and Results'!$A109,Tables!$1:$1,0)-1),""))</f>
        <v>1470.6601271645509</v>
      </c>
      <c r="H109" s="74">
        <f t="shared" si="42"/>
        <v>21.51</v>
      </c>
      <c r="I109" s="74">
        <f t="shared" si="43"/>
        <v>0</v>
      </c>
      <c r="J109" s="75">
        <f t="shared" ca="1" si="35"/>
        <v>0.48903007362305467</v>
      </c>
      <c r="K109" s="76">
        <f>IF(E109="","",IF(ABS(C109-D109)=0,0,IF(ABS(C109-D109)&gt;10,2.99,INDEX('ELO settings '!$B$25:$B$34,MATCH(ABS(C109-D109),'ELO settings '!$A$25:$A$34,0)))))</f>
        <v>1.51</v>
      </c>
      <c r="L109" s="73">
        <f t="shared" ca="1" si="48"/>
        <v>1505.0530730674161</v>
      </c>
      <c r="M109" s="73">
        <f ca="1">IF(A109="GW 1",ELO_Initial,IFERROR(INDEX(Tables!$1:$1048576,MATCH('Program and Results'!$E109,Tables!$A:$A,0),MATCH('Program and Results'!$A109,Tables!$1:$1,0)-1),""))</f>
        <v>1494.5340361837841</v>
      </c>
      <c r="N109" s="74">
        <f t="shared" si="44"/>
        <v>21.51</v>
      </c>
      <c r="O109" s="74">
        <f t="shared" si="45"/>
        <v>1</v>
      </c>
      <c r="P109" s="75">
        <f t="shared" ca="1" si="51"/>
        <v>0.51096992637694538</v>
      </c>
      <c r="Q109" s="76">
        <f t="shared" si="46"/>
        <v>1.51</v>
      </c>
      <c r="R109" s="77" t="str">
        <f t="shared" si="47"/>
        <v>ok</v>
      </c>
      <c r="S109" s="87" t="str">
        <f t="shared" si="40"/>
        <v>AWAY</v>
      </c>
      <c r="T109" s="74">
        <f t="shared" ca="1" si="41"/>
        <v>-24</v>
      </c>
      <c r="U109" s="74">
        <f ca="1">IF(OR($A109="GW 1",$A109="GW 2",$A109="GW 3",$A109="GW 4",$A109="GW 5",$A109="GW 6"),"N/A",IFERROR(ROUND((OFFSET(Tables!$A$1,MATCH('Program and Results'!$B109,Tables!$A$1:$A$33,0)-1,MATCH('Program and Results'!$A109,Tables!$1:$1,0)-2,1,1)-OFFSET(Tables!$A$1,MATCH('Program and Results'!$B109,Tables!$A$1:$A$33,0)-1,MATCH('Program and Results'!$A109,Tables!$1:$1,0)-7,1,1))-(OFFSET(Tables!$A$1,MATCH('Program and Results'!$E109,Tables!$A$1:$A$33,0)-1,MATCH('Program and Results'!$A109,Tables!$1:$1,0)-2,1,1)-OFFSET(Tables!$A$1,MATCH('Program and Results'!$E109,Tables!$A$1:$A$33,0)-1,MATCH('Program and Results'!$A109,Tables!$1:$1,0)-7,1,1)),0),""))</f>
        <v>-4</v>
      </c>
      <c r="V109" s="88">
        <f t="shared" ca="1" si="52"/>
        <v>-2.193985275389071E-2</v>
      </c>
      <c r="W109" s="88" t="str">
        <f ca="1">IF(OR($A109="GW 1",$A109="GW 2",$A109="GW 3",$A109="GW 4",$A109="GW 5",$A109="GW 6"),"N/A",IF(T109="","",IF(AND(T109&gt;='Prediction Systems settings'!$B$3,'Program and Results'!T109&lt;='Prediction Systems settings'!$C$3),"DRAW",IF(T109&gt;0,"HOME","AWAY"))))</f>
        <v>DRAW</v>
      </c>
      <c r="X109" s="89" t="str">
        <f t="shared" ca="1" si="36"/>
        <v>Failed</v>
      </c>
      <c r="Y109" s="74" t="str">
        <f ca="1">IF(OR($A109="GW 1",$A109="GW 2",$A109="GW 3",$A109="GW 4",$A109="GW 5",$A109="GW 6"),"N/A",IF(U109="","",IF(AND(U109&gt;='Prediction Systems settings'!$B$4,'Program and Results'!U109&lt;='Prediction Systems settings'!$C$4),"DRAW",IF(U109&gt;0,"HOME","AWAY"))))</f>
        <v>AWAY</v>
      </c>
      <c r="Z109" s="74" t="str">
        <f t="shared" ca="1" si="37"/>
        <v>Succeeded</v>
      </c>
      <c r="AA109" s="85">
        <f ca="1">IF(OR($A109="GW 1",$A109="GW 2",$A109="GW 3",$A109="GW 4",$A109="GW 5",$A109="GW 6"),"N/A",IF(G109="","",SUM(OFFSET(Tables!$A$103,MATCH('Program and Results'!$B109,Tables!$A$103:$A$135,0)-1,MATCH('Program and Results'!$A109,Tables!$1:$1,0)-2,1,-6))))</f>
        <v>-5</v>
      </c>
      <c r="AB109" s="86">
        <f ca="1">IF(OR($A109="GW 1",$A109="GW 2",$A109="GW 3",$A109="GW 4",$A109="GW 5",$A109="GW 6"),"N/A",IF(M109="","",SUM(OFFSET(Tables!$A$103,MATCH('Program and Results'!$E109,Tables!$A$103:$A$135,0)-1,MATCH('Program and Results'!$A109,Tables!$1:$1,0)-2,1,-6))))</f>
        <v>-1</v>
      </c>
      <c r="AC109" s="86">
        <f t="shared" ca="1" si="38"/>
        <v>-4</v>
      </c>
      <c r="AD109" s="86" t="str">
        <f ca="1">IF(OR($A109="GW 1",$A109="GW 2",$A109="GW 3",$A109="GW 4",$A109="GW 5",$A109="GW 6"),"N/A",IF(AC109="","",IF(AC109&gt;'Prediction Systems settings'!$B$5,"HOME",IF(AC109&lt;-'Prediction Systems settings'!$B$5,"AWAY","DRAW"))))</f>
        <v>DRAW</v>
      </c>
      <c r="AE109" s="86" t="str">
        <f t="shared" ca="1" si="39"/>
        <v>Failed</v>
      </c>
      <c r="AK109">
        <v>16.25</v>
      </c>
      <c r="AL109">
        <v>32.5</v>
      </c>
    </row>
    <row r="110" spans="1:38">
      <c r="A110" t="s">
        <v>11</v>
      </c>
      <c r="B110" t="s">
        <v>211</v>
      </c>
      <c r="C110">
        <v>1</v>
      </c>
      <c r="D110">
        <v>0</v>
      </c>
      <c r="E110" t="s">
        <v>200</v>
      </c>
      <c r="F110" s="73">
        <f t="shared" ca="1" si="50"/>
        <v>1484.9496198193656</v>
      </c>
      <c r="G110" s="73">
        <f ca="1">IF(A110="GW 1",ELO_Initial,IFERROR(INDEX(Tables!$1:$1048576,MATCH('Program and Results'!$B110,Tables!$A:$A,0),MATCH('Program and Results'!$A110,Tables!$1:$1,0)-1),""))</f>
        <v>1475.7405738212094</v>
      </c>
      <c r="H110" s="74">
        <f t="shared" si="42"/>
        <v>21</v>
      </c>
      <c r="I110" s="74">
        <f t="shared" si="43"/>
        <v>1</v>
      </c>
      <c r="J110" s="75">
        <f t="shared" ca="1" si="35"/>
        <v>0.56147400008780679</v>
      </c>
      <c r="K110" s="76">
        <f>IF(E110="","",IF(ABS(C110-D110)=0,0,IF(ABS(C110-D110)&gt;10,2.99,INDEX('ELO settings '!$B$25:$B$34,MATCH(ABS(C110-D110),'ELO settings '!$A$25:$A$34,0)))))</f>
        <v>1</v>
      </c>
      <c r="L110" s="73">
        <f t="shared" ca="1" si="48"/>
        <v>1465.3835209490753</v>
      </c>
      <c r="M110" s="73">
        <f ca="1">IF(A110="GW 1",ELO_Initial,IFERROR(INDEX(Tables!$1:$1048576,MATCH('Program and Results'!$E110,Tables!$A:$A,0),MATCH('Program and Results'!$A110,Tables!$1:$1,0)-1),""))</f>
        <v>1474.5925669472315</v>
      </c>
      <c r="N110" s="74">
        <f t="shared" si="44"/>
        <v>21</v>
      </c>
      <c r="O110" s="74">
        <f t="shared" si="45"/>
        <v>0</v>
      </c>
      <c r="P110" s="75">
        <f t="shared" ca="1" si="51"/>
        <v>0.43852599991219321</v>
      </c>
      <c r="Q110" s="76">
        <f t="shared" si="46"/>
        <v>1</v>
      </c>
      <c r="R110" s="77" t="str">
        <f t="shared" si="47"/>
        <v>ok</v>
      </c>
      <c r="S110" s="87" t="str">
        <f t="shared" si="40"/>
        <v>HOME</v>
      </c>
      <c r="T110" s="74">
        <f t="shared" ca="1" si="41"/>
        <v>1</v>
      </c>
      <c r="U110" s="74">
        <f ca="1">IF(OR($A110="GW 1",$A110="GW 2",$A110="GW 3",$A110="GW 4",$A110="GW 5",$A110="GW 6"),"N/A",IFERROR(ROUND((OFFSET(Tables!$A$1,MATCH('Program and Results'!$B110,Tables!$A$1:$A$33,0)-1,MATCH('Program and Results'!$A110,Tables!$1:$1,0)-2,1,1)-OFFSET(Tables!$A$1,MATCH('Program and Results'!$B110,Tables!$A$1:$A$33,0)-1,MATCH('Program and Results'!$A110,Tables!$1:$1,0)-7,1,1))-(OFFSET(Tables!$A$1,MATCH('Program and Results'!$E110,Tables!$A$1:$A$33,0)-1,MATCH('Program and Results'!$A110,Tables!$1:$1,0)-2,1,1)-OFFSET(Tables!$A$1,MATCH('Program and Results'!$E110,Tables!$A$1:$A$33,0)-1,MATCH('Program and Results'!$A110,Tables!$1:$1,0)-7,1,1)),0),""))</f>
        <v>3</v>
      </c>
      <c r="V110" s="88">
        <f ca="1">IF(D110="","",J110-P110)</f>
        <v>0.12294800017561358</v>
      </c>
      <c r="W110" s="88" t="str">
        <f ca="1">IF(OR($A110="GW 1",$A110="GW 2",$A110="GW 3",$A110="GW 4",$A110="GW 5",$A110="GW 6"),"N/A",IF(T110="","",IF(AND(T110&gt;='Prediction Systems settings'!$B$3,'Program and Results'!T110&lt;='Prediction Systems settings'!$C$3),"DRAW",IF(T110&gt;0,"HOME","AWAY"))))</f>
        <v>HOME</v>
      </c>
      <c r="X110" s="89" t="str">
        <f t="shared" ca="1" si="36"/>
        <v>Succeeded</v>
      </c>
      <c r="Y110" s="74" t="str">
        <f ca="1">IF(OR($A110="GW 1",$A110="GW 2",$A110="GW 3",$A110="GW 4",$A110="GW 5",$A110="GW 6"),"N/A",IF(U110="","",IF(AND(U110&gt;='Prediction Systems settings'!$B$4,'Program and Results'!U110&lt;='Prediction Systems settings'!$C$4),"DRAW",IF(U110&gt;0,"HOME","AWAY"))))</f>
        <v>HOME</v>
      </c>
      <c r="Z110" s="74" t="str">
        <f t="shared" ca="1" si="37"/>
        <v>Succeeded</v>
      </c>
      <c r="AA110" s="85">
        <f ca="1">IF(OR($A110="GW 1",$A110="GW 2",$A110="GW 3",$A110="GW 4",$A110="GW 5",$A110="GW 6"),"N/A",IF(G110="","",SUM(OFFSET(Tables!$A$103,MATCH('Program and Results'!$B110,Tables!$A$103:$A$135,0)-1,MATCH('Program and Results'!$A110,Tables!$1:$1,0)-2,1,-6))))</f>
        <v>-7</v>
      </c>
      <c r="AB110" s="86">
        <f ca="1">IF(OR($A110="GW 1",$A110="GW 2",$A110="GW 3",$A110="GW 4",$A110="GW 5",$A110="GW 6"),"N/A",IF(M110="","",SUM(OFFSET(Tables!$A$103,MATCH('Program and Results'!$E110,Tables!$A$103:$A$135,0)-1,MATCH('Program and Results'!$A110,Tables!$1:$1,0)-2,1,-6))))</f>
        <v>-4</v>
      </c>
      <c r="AC110" s="86">
        <f t="shared" ca="1" si="38"/>
        <v>-3</v>
      </c>
      <c r="AD110" s="86" t="str">
        <f ca="1">IF(OR($A110="GW 1",$A110="GW 2",$A110="GW 3",$A110="GW 4",$A110="GW 5",$A110="GW 6"),"N/A",IF(AC110="","",IF(AC110&gt;'Prediction Systems settings'!$B$5,"HOME",IF(AC110&lt;-'Prediction Systems settings'!$B$5,"AWAY","DRAW"))))</f>
        <v>DRAW</v>
      </c>
      <c r="AE110" s="86" t="str">
        <f t="shared" ca="1" si="39"/>
        <v>Failed</v>
      </c>
      <c r="AK110">
        <v>41.785714285714292</v>
      </c>
      <c r="AL110">
        <v>13</v>
      </c>
    </row>
    <row r="111" spans="1:38">
      <c r="A111" t="s">
        <v>12</v>
      </c>
      <c r="B111" t="s">
        <v>210</v>
      </c>
      <c r="C111">
        <v>0</v>
      </c>
      <c r="D111">
        <v>2</v>
      </c>
      <c r="E111" t="s">
        <v>209</v>
      </c>
      <c r="F111" s="73">
        <f t="shared" ca="1" si="50"/>
        <v>1494.214532331493</v>
      </c>
      <c r="G111" s="73">
        <f ca="1">IF(A111="GW 1",ELO_Initial,IFERROR(INDEX(Tables!$1:$1048576,MATCH('Program and Results'!$B111,Tables!$A:$A,0),MATCH('Program and Results'!$A111,Tables!$1:$1,0)-1),""))</f>
        <v>1505.0530730674161</v>
      </c>
      <c r="H111" s="74">
        <f t="shared" si="42"/>
        <v>21.51</v>
      </c>
      <c r="I111" s="74">
        <f t="shared" si="43"/>
        <v>0</v>
      </c>
      <c r="J111" s="75">
        <f t="shared" ca="1" si="35"/>
        <v>0.50388380920144238</v>
      </c>
      <c r="K111" s="76">
        <f>IF(E111="","",IF(ABS(C111-D111)=0,0,IF(ABS(C111-D111)&gt;10,2.99,INDEX('ELO settings '!$B$25:$B$34,MATCH(ABS(C111-D111),'ELO settings '!$A$25:$A$34,0)))))</f>
        <v>1.51</v>
      </c>
      <c r="L111" s="73">
        <f t="shared" ca="1" si="48"/>
        <v>1540.2761458096784</v>
      </c>
      <c r="M111" s="73">
        <f ca="1">IF(A111="GW 1",ELO_Initial,IFERROR(INDEX(Tables!$1:$1048576,MATCH('Program and Results'!$E111,Tables!$A:$A,0),MATCH('Program and Results'!$A111,Tables!$1:$1,0)-1),""))</f>
        <v>1529.4376050737553</v>
      </c>
      <c r="N111" s="74">
        <f t="shared" si="44"/>
        <v>21.51</v>
      </c>
      <c r="O111" s="74">
        <f t="shared" si="45"/>
        <v>1</v>
      </c>
      <c r="P111" s="75">
        <f t="shared" ca="1" si="51"/>
        <v>0.49611619079855762</v>
      </c>
      <c r="Q111" s="76">
        <f t="shared" si="46"/>
        <v>1.51</v>
      </c>
      <c r="R111" s="77" t="str">
        <f t="shared" si="47"/>
        <v>ok</v>
      </c>
      <c r="S111" s="87" t="str">
        <f t="shared" si="40"/>
        <v>AWAY</v>
      </c>
      <c r="T111" s="74">
        <f t="shared" ca="1" si="41"/>
        <v>-24</v>
      </c>
      <c r="U111" s="74">
        <f ca="1">IF(OR($A111="GW 1",$A111="GW 2",$A111="GW 3",$A111="GW 4",$A111="GW 5",$A111="GW 6"),"N/A",IFERROR(ROUND((OFFSET(Tables!$A$1,MATCH('Program and Results'!$B111,Tables!$A$1:$A$33,0)-1,MATCH('Program and Results'!$A111,Tables!$1:$1,0)-2,1,1)-OFFSET(Tables!$A$1,MATCH('Program and Results'!$B111,Tables!$A$1:$A$33,0)-1,MATCH('Program and Results'!$A111,Tables!$1:$1,0)-7,1,1))-(OFFSET(Tables!$A$1,MATCH('Program and Results'!$E111,Tables!$A$1:$A$33,0)-1,MATCH('Program and Results'!$A111,Tables!$1:$1,0)-2,1,1)-OFFSET(Tables!$A$1,MATCH('Program and Results'!$E111,Tables!$A$1:$A$33,0)-1,MATCH('Program and Results'!$A111,Tables!$1:$1,0)-7,1,1)),0),""))</f>
        <v>-27</v>
      </c>
      <c r="V111" s="88">
        <f ca="1">IF(D111="","",J111-P111)</f>
        <v>7.7676184028847572E-3</v>
      </c>
      <c r="W111" s="88" t="str">
        <f ca="1">IF(OR($A111="GW 1",$A111="GW 2",$A111="GW 3",$A111="GW 4",$A111="GW 5",$A111="GW 6"),"N/A",IF(T111="","",IF(AND(T111&gt;='Prediction Systems settings'!$B$3,'Program and Results'!T111&lt;='Prediction Systems settings'!$C$3),"DRAW",IF(T111&gt;0,"HOME","AWAY"))))</f>
        <v>DRAW</v>
      </c>
      <c r="X111" s="89" t="str">
        <f t="shared" ca="1" si="36"/>
        <v>Failed</v>
      </c>
      <c r="Y111" s="74" t="str">
        <f ca="1">IF(OR($A111="GW 1",$A111="GW 2",$A111="GW 3",$A111="GW 4",$A111="GW 5",$A111="GW 6"),"N/A",IF(U111="","",IF(AND(U111&gt;='Prediction Systems settings'!$B$4,'Program and Results'!U111&lt;='Prediction Systems settings'!$C$4),"DRAW",IF(U111&gt;0,"HOME","AWAY"))))</f>
        <v>DRAW</v>
      </c>
      <c r="Z111" s="74" t="str">
        <f t="shared" ca="1" si="37"/>
        <v>Failed</v>
      </c>
      <c r="AA111" s="85">
        <f ca="1">IF(OR($A111="GW 1",$A111="GW 2",$A111="GW 3",$A111="GW 4",$A111="GW 5",$A111="GW 6"),"N/A",IF(G111="","",SUM(OFFSET(Tables!$A$103,MATCH('Program and Results'!$B111,Tables!$A$103:$A$135,0)-1,MATCH('Program and Results'!$A111,Tables!$1:$1,0)-2,1,-6))))</f>
        <v>1</v>
      </c>
      <c r="AB111" s="86">
        <f ca="1">IF(OR($A111="GW 1",$A111="GW 2",$A111="GW 3",$A111="GW 4",$A111="GW 5",$A111="GW 6"),"N/A",IF(M111="","",SUM(OFFSET(Tables!$A$103,MATCH('Program and Results'!$E111,Tables!$A$103:$A$135,0)-1,MATCH('Program and Results'!$A111,Tables!$1:$1,0)-2,1,-6))))</f>
        <v>8</v>
      </c>
      <c r="AC111" s="86">
        <f t="shared" ca="1" si="38"/>
        <v>-7</v>
      </c>
      <c r="AD111" s="86" t="str">
        <f ca="1">IF(OR($A111="GW 1",$A111="GW 2",$A111="GW 3",$A111="GW 4",$A111="GW 5",$A111="GW 6"),"N/A",IF(AC111="","",IF(AC111&gt;'Prediction Systems settings'!$B$5,"HOME",IF(AC111&lt;-'Prediction Systems settings'!$B$5,"AWAY","DRAW"))))</f>
        <v>AWAY</v>
      </c>
      <c r="AE111" s="86" t="str">
        <f t="shared" ca="1" si="39"/>
        <v>Succeeded</v>
      </c>
      <c r="AK111">
        <v>27.083333333333336</v>
      </c>
      <c r="AL111">
        <v>65</v>
      </c>
    </row>
    <row r="112" spans="1:38">
      <c r="A112" t="s">
        <v>12</v>
      </c>
      <c r="B112" t="s">
        <v>208</v>
      </c>
      <c r="C112">
        <v>2</v>
      </c>
      <c r="D112">
        <v>0</v>
      </c>
      <c r="E112" t="s">
        <v>207</v>
      </c>
      <c r="F112" s="73">
        <f t="shared" ca="1" si="50"/>
        <v>1485.3501578454984</v>
      </c>
      <c r="G112" s="73">
        <f ca="1">IF(A112="GW 1",ELO_Initial,IFERROR(INDEX(Tables!$1:$1048576,MATCH('Program and Results'!$B112,Tables!$A:$A,0),MATCH('Program and Results'!$A112,Tables!$1:$1,0)-1),""))</f>
        <v>1475.7708630525824</v>
      </c>
      <c r="H112" s="74">
        <f t="shared" si="42"/>
        <v>21.51</v>
      </c>
      <c r="I112" s="74">
        <f t="shared" si="43"/>
        <v>1</v>
      </c>
      <c r="J112" s="75">
        <f t="shared" ca="1" si="35"/>
        <v>0.55465854054318398</v>
      </c>
      <c r="K112" s="76">
        <f>IF(E112="","",IF(ABS(C112-D112)=0,0,IF(ABS(C112-D112)&gt;10,2.99,INDEX('ELO settings '!$B$25:$B$34,MATCH(ABS(C112-D112),'ELO settings '!$A$25:$A$34,0)))))</f>
        <v>1.51</v>
      </c>
      <c r="L112" s="73">
        <f t="shared" ca="1" si="48"/>
        <v>1469.8442519329026</v>
      </c>
      <c r="M112" s="73">
        <f ca="1">IF(A112="GW 1",ELO_Initial,IFERROR(INDEX(Tables!$1:$1048576,MATCH('Program and Results'!$E112,Tables!$A:$A,0),MATCH('Program and Results'!$A112,Tables!$1:$1,0)-1),""))</f>
        <v>1479.4235467258186</v>
      </c>
      <c r="N112" s="74">
        <f t="shared" si="44"/>
        <v>21.51</v>
      </c>
      <c r="O112" s="74">
        <f t="shared" si="45"/>
        <v>0</v>
      </c>
      <c r="P112" s="75">
        <f t="shared" ca="1" si="51"/>
        <v>0.44534145945681602</v>
      </c>
      <c r="Q112" s="76">
        <f t="shared" si="46"/>
        <v>1.51</v>
      </c>
      <c r="R112" s="77" t="str">
        <f t="shared" si="47"/>
        <v>ok</v>
      </c>
      <c r="S112" s="87" t="str">
        <f t="shared" si="40"/>
        <v>HOME</v>
      </c>
      <c r="T112" s="74">
        <f t="shared" ca="1" si="41"/>
        <v>-4</v>
      </c>
      <c r="U112" s="74">
        <f ca="1">IF(OR($A112="GW 1",$A112="GW 2",$A112="GW 3",$A112="GW 4",$A112="GW 5",$A112="GW 6"),"N/A",IFERROR(ROUND((OFFSET(Tables!$A$1,MATCH('Program and Results'!$B112,Tables!$A$1:$A$33,0)-1,MATCH('Program and Results'!$A112,Tables!$1:$1,0)-2,1,1)-OFFSET(Tables!$A$1,MATCH('Program and Results'!$B112,Tables!$A$1:$A$33,0)-1,MATCH('Program and Results'!$A112,Tables!$1:$1,0)-7,1,1))-(OFFSET(Tables!$A$1,MATCH('Program and Results'!$E112,Tables!$A$1:$A$33,0)-1,MATCH('Program and Results'!$A112,Tables!$1:$1,0)-2,1,1)-OFFSET(Tables!$A$1,MATCH('Program and Results'!$E112,Tables!$A$1:$A$33,0)-1,MATCH('Program and Results'!$A112,Tables!$1:$1,0)-7,1,1)),0),""))</f>
        <v>-8</v>
      </c>
      <c r="V112" s="88">
        <f t="shared" ca="1" si="52"/>
        <v>0.10931708108636795</v>
      </c>
      <c r="W112" s="88" t="str">
        <f ca="1">IF(OR($A112="GW 1",$A112="GW 2",$A112="GW 3",$A112="GW 4",$A112="GW 5",$A112="GW 6"),"N/A",IF(T112="","",IF(AND(T112&gt;='Prediction Systems settings'!$B$3,'Program and Results'!T112&lt;='Prediction Systems settings'!$C$3),"DRAW",IF(T112&gt;0,"HOME","AWAY"))))</f>
        <v>AWAY</v>
      </c>
      <c r="X112" s="89" t="str">
        <f t="shared" ca="1" si="36"/>
        <v>Failed</v>
      </c>
      <c r="Y112" s="74" t="str">
        <f ca="1">IF(OR($A112="GW 1",$A112="GW 2",$A112="GW 3",$A112="GW 4",$A112="GW 5",$A112="GW 6"),"N/A",IF(U112="","",IF(AND(U112&gt;='Prediction Systems settings'!$B$4,'Program and Results'!U112&lt;='Prediction Systems settings'!$C$4),"DRAW",IF(U112&gt;0,"HOME","AWAY"))))</f>
        <v>AWAY</v>
      </c>
      <c r="Z112" s="74" t="str">
        <f t="shared" ca="1" si="37"/>
        <v>Failed</v>
      </c>
      <c r="AA112" s="85">
        <f ca="1">IF(OR($A112="GW 1",$A112="GW 2",$A112="GW 3",$A112="GW 4",$A112="GW 5",$A112="GW 6"),"N/A",IF(G112="","",SUM(OFFSET(Tables!$A$103,MATCH('Program and Results'!$B112,Tables!$A$103:$A$135,0)-1,MATCH('Program and Results'!$A112,Tables!$1:$1,0)-2,1,-6))))</f>
        <v>-7</v>
      </c>
      <c r="AB112" s="86">
        <f ca="1">IF(OR($A112="GW 1",$A112="GW 2",$A112="GW 3",$A112="GW 4",$A112="GW 5",$A112="GW 6"),"N/A",IF(M112="","",SUM(OFFSET(Tables!$A$103,MATCH('Program and Results'!$E112,Tables!$A$103:$A$135,0)-1,MATCH('Program and Results'!$A112,Tables!$1:$1,0)-2,1,-6))))</f>
        <v>0</v>
      </c>
      <c r="AC112" s="86">
        <f t="shared" ca="1" si="38"/>
        <v>-7</v>
      </c>
      <c r="AD112" s="86" t="str">
        <f ca="1">IF(OR($A112="GW 1",$A112="GW 2",$A112="GW 3",$A112="GW 4",$A112="GW 5",$A112="GW 6"),"N/A",IF(AC112="","",IF(AC112&gt;'Prediction Systems settings'!$B$5,"HOME",IF(AC112&lt;-'Prediction Systems settings'!$B$5,"AWAY","DRAW"))))</f>
        <v>AWAY</v>
      </c>
      <c r="AE112" s="86" t="str">
        <f t="shared" ca="1" si="39"/>
        <v>Failed</v>
      </c>
      <c r="AK112">
        <v>41.785714285714292</v>
      </c>
      <c r="AL112">
        <v>23.214285714285715</v>
      </c>
    </row>
    <row r="113" spans="1:38">
      <c r="A113" t="s">
        <v>12</v>
      </c>
      <c r="B113" t="s">
        <v>232</v>
      </c>
      <c r="C113">
        <v>0</v>
      </c>
      <c r="D113">
        <v>1</v>
      </c>
      <c r="E113" t="s">
        <v>201</v>
      </c>
      <c r="F113" s="73">
        <f t="shared" ca="1" si="50"/>
        <v>1444.0109058975702</v>
      </c>
      <c r="G113" s="73">
        <f ca="1">IF(A113="GW 1",ELO_Initial,IFERROR(INDEX(Tables!$1:$1048576,MATCH('Program and Results'!$B113,Tables!$A:$A,0),MATCH('Program and Results'!$A113,Tables!$1:$1,0)-1),""))</f>
        <v>1454.7694565092811</v>
      </c>
      <c r="H113" s="74">
        <f t="shared" si="42"/>
        <v>21</v>
      </c>
      <c r="I113" s="74">
        <f t="shared" si="43"/>
        <v>0</v>
      </c>
      <c r="J113" s="75">
        <f t="shared" ca="1" si="35"/>
        <v>0.51231193389099261</v>
      </c>
      <c r="K113" s="76">
        <f>IF(E113="","",IF(ABS(C113-D113)=0,0,IF(ABS(C113-D113)&gt;10,2.99,INDEX('ELO settings '!$B$25:$B$34,MATCH(ABS(C113-D113),'ELO settings '!$A$25:$A$34,0)))))</f>
        <v>1</v>
      </c>
      <c r="L113" s="73">
        <f t="shared" ca="1" si="48"/>
        <v>1470.8996408926298</v>
      </c>
      <c r="M113" s="73">
        <f ca="1">IF(A113="GW 1",ELO_Initial,IFERROR(INDEX(Tables!$1:$1048576,MATCH('Program and Results'!$E113,Tables!$A:$A,0),MATCH('Program and Results'!$A113,Tables!$1:$1,0)-1),""))</f>
        <v>1460.1410902809189</v>
      </c>
      <c r="N113" s="74">
        <f t="shared" si="44"/>
        <v>21</v>
      </c>
      <c r="O113" s="74">
        <f t="shared" si="45"/>
        <v>1</v>
      </c>
      <c r="P113" s="75">
        <f t="shared" ca="1" si="51"/>
        <v>0.48768806610900739</v>
      </c>
      <c r="Q113" s="76">
        <f t="shared" si="46"/>
        <v>1</v>
      </c>
      <c r="R113" s="77" t="str">
        <f t="shared" si="47"/>
        <v>ok</v>
      </c>
      <c r="S113" s="87" t="str">
        <f t="shared" si="40"/>
        <v>AWAY</v>
      </c>
      <c r="T113" s="74">
        <f t="shared" ca="1" si="41"/>
        <v>-5</v>
      </c>
      <c r="U113" s="74">
        <f ca="1">IF(OR($A113="GW 1",$A113="GW 2",$A113="GW 3",$A113="GW 4",$A113="GW 5",$A113="GW 6"),"N/A",IFERROR(ROUND((OFFSET(Tables!$A$1,MATCH('Program and Results'!$B113,Tables!$A$1:$A$33,0)-1,MATCH('Program and Results'!$A113,Tables!$1:$1,0)-2,1,1)-OFFSET(Tables!$A$1,MATCH('Program and Results'!$B113,Tables!$A$1:$A$33,0)-1,MATCH('Program and Results'!$A113,Tables!$1:$1,0)-7,1,1))-(OFFSET(Tables!$A$1,MATCH('Program and Results'!$E113,Tables!$A$1:$A$33,0)-1,MATCH('Program and Results'!$A113,Tables!$1:$1,0)-2,1,1)-OFFSET(Tables!$A$1,MATCH('Program and Results'!$E113,Tables!$A$1:$A$33,0)-1,MATCH('Program and Results'!$A113,Tables!$1:$1,0)-7,1,1)),0),""))</f>
        <v>19</v>
      </c>
      <c r="V113" s="88">
        <f t="shared" ca="1" si="52"/>
        <v>2.462386778198522E-2</v>
      </c>
      <c r="W113" s="88" t="str">
        <f ca="1">IF(OR($A113="GW 1",$A113="GW 2",$A113="GW 3",$A113="GW 4",$A113="GW 5",$A113="GW 6"),"N/A",IF(T113="","",IF(AND(T113&gt;='Prediction Systems settings'!$B$3,'Program and Results'!T113&lt;='Prediction Systems settings'!$C$3),"DRAW",IF(T113&gt;0,"HOME","AWAY"))))</f>
        <v>AWAY</v>
      </c>
      <c r="X113" s="89" t="str">
        <f t="shared" ca="1" si="36"/>
        <v>Succeeded</v>
      </c>
      <c r="Y113" s="74" t="str">
        <f ca="1">IF(OR($A113="GW 1",$A113="GW 2",$A113="GW 3",$A113="GW 4",$A113="GW 5",$A113="GW 6"),"N/A",IF(U113="","",IF(AND(U113&gt;='Prediction Systems settings'!$B$4,'Program and Results'!U113&lt;='Prediction Systems settings'!$C$4),"DRAW",IF(U113&gt;0,"HOME","AWAY"))))</f>
        <v>HOME</v>
      </c>
      <c r="Z113" s="74" t="str">
        <f t="shared" ca="1" si="37"/>
        <v>Failed</v>
      </c>
      <c r="AA113" s="85">
        <f ca="1">IF(OR($A113="GW 1",$A113="GW 2",$A113="GW 3",$A113="GW 4",$A113="GW 5",$A113="GW 6"),"N/A",IF(G113="","",SUM(OFFSET(Tables!$A$103,MATCH('Program and Results'!$B113,Tables!$A$103:$A$135,0)-1,MATCH('Program and Results'!$A113,Tables!$1:$1,0)-2,1,-6))))</f>
        <v>-4</v>
      </c>
      <c r="AB113" s="86">
        <f ca="1">IF(OR($A113="GW 1",$A113="GW 2",$A113="GW 3",$A113="GW 4",$A113="GW 5",$A113="GW 6"),"N/A",IF(M113="","",SUM(OFFSET(Tables!$A$103,MATCH('Program and Results'!$E113,Tables!$A$103:$A$135,0)-1,MATCH('Program and Results'!$A113,Tables!$1:$1,0)-2,1,-6))))</f>
        <v>-7</v>
      </c>
      <c r="AC113" s="86">
        <f t="shared" ca="1" si="38"/>
        <v>3</v>
      </c>
      <c r="AD113" s="86" t="str">
        <f ca="1">IF(OR($A113="GW 1",$A113="GW 2",$A113="GW 3",$A113="GW 4",$A113="GW 5",$A113="GW 6"),"N/A",IF(AC113="","",IF(AC113&gt;'Prediction Systems settings'!$B$5,"HOME",IF(AC113&lt;-'Prediction Systems settings'!$B$5,"AWAY","DRAW"))))</f>
        <v>DRAW</v>
      </c>
      <c r="AE113" s="86" t="str">
        <f t="shared" ca="1" si="39"/>
        <v>Failed</v>
      </c>
      <c r="AK113">
        <v>13.928571428571427</v>
      </c>
      <c r="AL113">
        <v>16.25</v>
      </c>
    </row>
    <row r="114" spans="1:38">
      <c r="A114" t="s">
        <v>12</v>
      </c>
      <c r="B114" t="s">
        <v>198</v>
      </c>
      <c r="C114">
        <v>0</v>
      </c>
      <c r="D114">
        <v>3</v>
      </c>
      <c r="E114" t="s">
        <v>196</v>
      </c>
      <c r="F114" s="73">
        <f t="shared" ca="1" si="50"/>
        <v>1543.7130101802709</v>
      </c>
      <c r="G114" s="73">
        <f ca="1">IF(A114="GW 1",ELO_Initial,IFERROR(INDEX(Tables!$1:$1048576,MATCH('Program and Results'!$B114,Tables!$A:$A,0),MATCH('Program and Results'!$A114,Tables!$1:$1,0)-1),""))</f>
        <v>1555.4888275241931</v>
      </c>
      <c r="H114" s="74">
        <f t="shared" si="42"/>
        <v>21.85</v>
      </c>
      <c r="I114" s="74">
        <f t="shared" si="43"/>
        <v>0</v>
      </c>
      <c r="J114" s="75">
        <f t="shared" ca="1" si="35"/>
        <v>0.53893900887515345</v>
      </c>
      <c r="K114" s="76">
        <f>IF(E114="","",IF(ABS(C114-D114)=0,0,IF(ABS(C114-D114)&gt;10,2.99,INDEX('ELO settings '!$B$25:$B$34,MATCH(ABS(C114-D114),'ELO settings '!$A$25:$A$34,0)))))</f>
        <v>1.85</v>
      </c>
      <c r="L114" s="73">
        <f t="shared" ca="1" si="48"/>
        <v>1595.8664346541225</v>
      </c>
      <c r="M114" s="73">
        <f ca="1">IF(A114="GW 1",ELO_Initial,IFERROR(INDEX(Tables!$1:$1048576,MATCH('Program and Results'!$E114,Tables!$A:$A,0),MATCH('Program and Results'!$A114,Tables!$1:$1,0)-1),""))</f>
        <v>1584.0906173102003</v>
      </c>
      <c r="N114" s="74">
        <f t="shared" si="44"/>
        <v>21.85</v>
      </c>
      <c r="O114" s="74">
        <f t="shared" si="45"/>
        <v>1</v>
      </c>
      <c r="P114" s="75">
        <f t="shared" ca="1" si="51"/>
        <v>0.46106099112484655</v>
      </c>
      <c r="Q114" s="76">
        <f t="shared" si="46"/>
        <v>1.85</v>
      </c>
      <c r="R114" s="77" t="str">
        <f t="shared" si="47"/>
        <v>ok</v>
      </c>
      <c r="S114" s="87" t="str">
        <f t="shared" si="40"/>
        <v>AWAY</v>
      </c>
      <c r="T114" s="74">
        <f t="shared" ca="1" si="41"/>
        <v>-29</v>
      </c>
      <c r="U114" s="74">
        <f ca="1">IF(OR($A114="GW 1",$A114="GW 2",$A114="GW 3",$A114="GW 4",$A114="GW 5",$A114="GW 6"),"N/A",IFERROR(ROUND((OFFSET(Tables!$A$1,MATCH('Program and Results'!$B114,Tables!$A$1:$A$33,0)-1,MATCH('Program and Results'!$A114,Tables!$1:$1,0)-2,1,1)-OFFSET(Tables!$A$1,MATCH('Program and Results'!$B114,Tables!$A$1:$A$33,0)-1,MATCH('Program and Results'!$A114,Tables!$1:$1,0)-7,1,1))-(OFFSET(Tables!$A$1,MATCH('Program and Results'!$E114,Tables!$A$1:$A$33,0)-1,MATCH('Program and Results'!$A114,Tables!$1:$1,0)-2,1,1)-OFFSET(Tables!$A$1,MATCH('Program and Results'!$E114,Tables!$A$1:$A$33,0)-1,MATCH('Program and Results'!$A114,Tables!$1:$1,0)-7,1,1)),0),""))</f>
        <v>-26</v>
      </c>
      <c r="V114" s="88">
        <f t="shared" ca="1" si="52"/>
        <v>7.7878017750306894E-2</v>
      </c>
      <c r="W114" s="88" t="str">
        <f ca="1">IF(OR($A114="GW 1",$A114="GW 2",$A114="GW 3",$A114="GW 4",$A114="GW 5",$A114="GW 6"),"N/A",IF(T114="","",IF(AND(T114&gt;='Prediction Systems settings'!$B$3,'Program and Results'!T114&lt;='Prediction Systems settings'!$C$3),"DRAW",IF(T114&gt;0,"HOME","AWAY"))))</f>
        <v>DRAW</v>
      </c>
      <c r="X114" s="89" t="str">
        <f t="shared" ca="1" si="36"/>
        <v>Failed</v>
      </c>
      <c r="Y114" s="74" t="str">
        <f ca="1">IF(OR($A114="GW 1",$A114="GW 2",$A114="GW 3",$A114="GW 4",$A114="GW 5",$A114="GW 6"),"N/A",IF(U114="","",IF(AND(U114&gt;='Prediction Systems settings'!$B$4,'Program and Results'!U114&lt;='Prediction Systems settings'!$C$4),"DRAW",IF(U114&gt;0,"HOME","AWAY"))))</f>
        <v>DRAW</v>
      </c>
      <c r="Z114" s="74" t="str">
        <f t="shared" ca="1" si="37"/>
        <v>Failed</v>
      </c>
      <c r="AA114" s="85">
        <f ca="1">IF(OR($A114="GW 1",$A114="GW 2",$A114="GW 3",$A114="GW 4",$A114="GW 5",$A114="GW 6"),"N/A",IF(G114="","",SUM(OFFSET(Tables!$A$103,MATCH('Program and Results'!$B114,Tables!$A$103:$A$135,0)-1,MATCH('Program and Results'!$A114,Tables!$1:$1,0)-2,1,-6))))</f>
        <v>10</v>
      </c>
      <c r="AB114" s="86">
        <f ca="1">IF(OR($A114="GW 1",$A114="GW 2",$A114="GW 3",$A114="GW 4",$A114="GW 5",$A114="GW 6"),"N/A",IF(M114="","",SUM(OFFSET(Tables!$A$103,MATCH('Program and Results'!$E114,Tables!$A$103:$A$135,0)-1,MATCH('Program and Results'!$A114,Tables!$1:$1,0)-2,1,-6))))</f>
        <v>9</v>
      </c>
      <c r="AC114" s="86">
        <f t="shared" ca="1" si="38"/>
        <v>1</v>
      </c>
      <c r="AD114" s="86" t="str">
        <f ca="1">IF(OR($A114="GW 1",$A114="GW 2",$A114="GW 3",$A114="GW 4",$A114="GW 5",$A114="GW 6"),"N/A",IF(AC114="","",IF(AC114&gt;'Prediction Systems settings'!$B$5,"HOME",IF(AC114&lt;-'Prediction Systems settings'!$B$5,"AWAY","DRAW"))))</f>
        <v>DRAW</v>
      </c>
      <c r="AE114" s="86" t="str">
        <f t="shared" ca="1" si="39"/>
        <v>Failed</v>
      </c>
      <c r="AK114">
        <v>55.714285714285708</v>
      </c>
      <c r="AL114">
        <v>65</v>
      </c>
    </row>
    <row r="115" spans="1:38">
      <c r="A115" t="s">
        <v>12</v>
      </c>
      <c r="B115" t="s">
        <v>200</v>
      </c>
      <c r="C115">
        <v>3</v>
      </c>
      <c r="D115">
        <v>3</v>
      </c>
      <c r="E115" t="s">
        <v>204</v>
      </c>
      <c r="F115" s="73">
        <f t="shared" ca="1" si="50"/>
        <v>1466.6117602994098</v>
      </c>
      <c r="G115" s="73">
        <f ca="1">IF(A115="GW 1",ELO_Initial,IFERROR(INDEX(Tables!$1:$1048576,MATCH('Program and Results'!$B115,Tables!$A:$A,0),MATCH('Program and Results'!$A115,Tables!$1:$1,0)-1),""))</f>
        <v>1465.3835209490753</v>
      </c>
      <c r="H115" s="74">
        <f t="shared" si="42"/>
        <v>20</v>
      </c>
      <c r="I115" s="74">
        <f t="shared" si="43"/>
        <v>0.5</v>
      </c>
      <c r="J115" s="75">
        <f t="shared" ca="1" si="35"/>
        <v>0.43858803248327827</v>
      </c>
      <c r="K115" s="76">
        <f>IF(E115="","",IF(ABS(C115-D115)=0,0,IF(ABS(C115-D115)&gt;10,2.99,INDEX('ELO settings '!$B$25:$B$34,MATCH(ABS(C115-D115),'ELO settings '!$A$25:$A$34,0)))))</f>
        <v>0</v>
      </c>
      <c r="L115" s="73">
        <f t="shared" ca="1" si="48"/>
        <v>1523.2952372112379</v>
      </c>
      <c r="M115" s="73">
        <f ca="1">IF(A115="GW 1",ELO_Initial,IFERROR(INDEX(Tables!$1:$1048576,MATCH('Program and Results'!$E115,Tables!$A:$A,0),MATCH('Program and Results'!$A115,Tables!$1:$1,0)-1),""))</f>
        <v>1524.5234765615724</v>
      </c>
      <c r="N115" s="74">
        <f t="shared" si="44"/>
        <v>20</v>
      </c>
      <c r="O115" s="74">
        <f t="shared" si="45"/>
        <v>0.5</v>
      </c>
      <c r="P115" s="75">
        <f t="shared" ca="1" si="51"/>
        <v>0.56141196751672173</v>
      </c>
      <c r="Q115" s="76">
        <f t="shared" si="46"/>
        <v>0</v>
      </c>
      <c r="R115" s="77" t="str">
        <f t="shared" si="47"/>
        <v>ok</v>
      </c>
      <c r="S115" s="87" t="str">
        <f t="shared" si="40"/>
        <v>DRAW</v>
      </c>
      <c r="T115" s="74">
        <f t="shared" ca="1" si="41"/>
        <v>-59</v>
      </c>
      <c r="U115" s="74">
        <f ca="1">IF(OR($A115="GW 1",$A115="GW 2",$A115="GW 3",$A115="GW 4",$A115="GW 5",$A115="GW 6"),"N/A",IFERROR(ROUND((OFFSET(Tables!$A$1,MATCH('Program and Results'!$B115,Tables!$A$1:$A$33,0)-1,MATCH('Program and Results'!$A115,Tables!$1:$1,0)-2,1,1)-OFFSET(Tables!$A$1,MATCH('Program and Results'!$B115,Tables!$A$1:$A$33,0)-1,MATCH('Program and Results'!$A115,Tables!$1:$1,0)-7,1,1))-(OFFSET(Tables!$A$1,MATCH('Program and Results'!$E115,Tables!$A$1:$A$33,0)-1,MATCH('Program and Results'!$A115,Tables!$1:$1,0)-2,1,1)-OFFSET(Tables!$A$1,MATCH('Program and Results'!$E115,Tables!$A$1:$A$33,0)-1,MATCH('Program and Results'!$A115,Tables!$1:$1,0)-7,1,1)),0),""))</f>
        <v>-59</v>
      </c>
      <c r="V115" s="88">
        <f ca="1">IF(D115="","",J115-P115)</f>
        <v>-0.12282393503344347</v>
      </c>
      <c r="W115" s="88" t="str">
        <f ca="1">IF(OR($A115="GW 1",$A115="GW 2",$A115="GW 3",$A115="GW 4",$A115="GW 5",$A115="GW 6"),"N/A",IF(T115="","",IF(AND(T115&gt;='Prediction Systems settings'!$B$3,'Program and Results'!T115&lt;='Prediction Systems settings'!$C$3),"DRAW",IF(T115&gt;0,"HOME","AWAY"))))</f>
        <v>AWAY</v>
      </c>
      <c r="X115" s="89" t="str">
        <f t="shared" ca="1" si="36"/>
        <v>Failed</v>
      </c>
      <c r="Y115" s="74" t="str">
        <f ca="1">IF(OR($A115="GW 1",$A115="GW 2",$A115="GW 3",$A115="GW 4",$A115="GW 5",$A115="GW 6"),"N/A",IF(U115="","",IF(AND(U115&gt;='Prediction Systems settings'!$B$4,'Program and Results'!U115&lt;='Prediction Systems settings'!$C$4),"DRAW",IF(U115&gt;0,"HOME","AWAY"))))</f>
        <v>AWAY</v>
      </c>
      <c r="Z115" s="74" t="str">
        <f t="shared" ca="1" si="37"/>
        <v>Failed</v>
      </c>
      <c r="AA115" s="85">
        <f ca="1">IF(OR($A115="GW 1",$A115="GW 2",$A115="GW 3",$A115="GW 4",$A115="GW 5",$A115="GW 6"),"N/A",IF(G115="","",SUM(OFFSET(Tables!$A$103,MATCH('Program and Results'!$B115,Tables!$A$103:$A$135,0)-1,MATCH('Program and Results'!$A115,Tables!$1:$1,0)-2,1,-6))))</f>
        <v>-5</v>
      </c>
      <c r="AB115" s="86">
        <f ca="1">IF(OR($A115="GW 1",$A115="GW 2",$A115="GW 3",$A115="GW 4",$A115="GW 5",$A115="GW 6"),"N/A",IF(M115="","",SUM(OFFSET(Tables!$A$103,MATCH('Program and Results'!$E115,Tables!$A$103:$A$135,0)-1,MATCH('Program and Results'!$A115,Tables!$1:$1,0)-2,1,-6))))</f>
        <v>6</v>
      </c>
      <c r="AC115" s="86">
        <f t="shared" ca="1" si="38"/>
        <v>-11</v>
      </c>
      <c r="AD115" s="86" t="str">
        <f ca="1">IF(OR($A115="GW 1",$A115="GW 2",$A115="GW 3",$A115="GW 4",$A115="GW 5",$A115="GW 6"),"N/A",IF(AC115="","",IF(AC115&gt;'Prediction Systems settings'!$B$5,"HOME",IF(AC115&lt;-'Prediction Systems settings'!$B$5,"AWAY","DRAW"))))</f>
        <v>AWAY</v>
      </c>
      <c r="AE115" s="86" t="str">
        <f t="shared" ca="1" si="39"/>
        <v>Failed</v>
      </c>
      <c r="AK115">
        <v>16.25</v>
      </c>
      <c r="AL115">
        <v>37.916666666666671</v>
      </c>
    </row>
    <row r="116" spans="1:38">
      <c r="A116" t="s">
        <v>12</v>
      </c>
      <c r="B116" t="s">
        <v>205</v>
      </c>
      <c r="C116">
        <v>0</v>
      </c>
      <c r="D116">
        <v>1</v>
      </c>
      <c r="E116" t="s">
        <v>199</v>
      </c>
      <c r="F116" s="73">
        <f t="shared" ca="1" si="50"/>
        <v>1497.0633124875617</v>
      </c>
      <c r="G116" s="73">
        <f ca="1">IF(A116="GW 1",ELO_Initial,IFERROR(INDEX(Tables!$1:$1048576,MATCH('Program and Results'!$B116,Tables!$A:$A,0),MATCH('Program and Results'!$A116,Tables!$1:$1,0)-1),""))</f>
        <v>1507.3010491888174</v>
      </c>
      <c r="H116" s="74">
        <f t="shared" si="42"/>
        <v>21</v>
      </c>
      <c r="I116" s="74">
        <f t="shared" si="43"/>
        <v>0</v>
      </c>
      <c r="J116" s="75">
        <f t="shared" ca="1" si="35"/>
        <v>0.48751127148836421</v>
      </c>
      <c r="K116" s="76">
        <f>IF(E116="","",IF(ABS(C116-D116)=0,0,IF(ABS(C116-D116)&gt;10,2.99,INDEX('ELO settings '!$B$25:$B$34,MATCH(ABS(C116-D116),'ELO settings '!$A$25:$A$34,0)))))</f>
        <v>1</v>
      </c>
      <c r="L116" s="73">
        <f t="shared" ca="1" si="48"/>
        <v>1563.3615057841173</v>
      </c>
      <c r="M116" s="73">
        <f ca="1">IF(A116="GW 1",ELO_Initial,IFERROR(INDEX(Tables!$1:$1048576,MATCH('Program and Results'!$E116,Tables!$A:$A,0),MATCH('Program and Results'!$A116,Tables!$1:$1,0)-1),""))</f>
        <v>1553.1237690828616</v>
      </c>
      <c r="N116" s="74">
        <f t="shared" si="44"/>
        <v>21</v>
      </c>
      <c r="O116" s="74">
        <f t="shared" si="45"/>
        <v>1</v>
      </c>
      <c r="P116" s="75">
        <f t="shared" ca="1" si="51"/>
        <v>0.51248872851163574</v>
      </c>
      <c r="Q116" s="76">
        <f t="shared" si="46"/>
        <v>1</v>
      </c>
      <c r="R116" s="77" t="str">
        <f t="shared" si="47"/>
        <v>ok</v>
      </c>
      <c r="S116" s="87" t="str">
        <f t="shared" si="40"/>
        <v>AWAY</v>
      </c>
      <c r="T116" s="74">
        <f t="shared" ca="1" si="41"/>
        <v>-46</v>
      </c>
      <c r="U116" s="74">
        <f ca="1">IF(OR($A116="GW 1",$A116="GW 2",$A116="GW 3",$A116="GW 4",$A116="GW 5",$A116="GW 6"),"N/A",IFERROR(ROUND((OFFSET(Tables!$A$1,MATCH('Program and Results'!$B116,Tables!$A$1:$A$33,0)-1,MATCH('Program and Results'!$A116,Tables!$1:$1,0)-2,1,1)-OFFSET(Tables!$A$1,MATCH('Program and Results'!$B116,Tables!$A$1:$A$33,0)-1,MATCH('Program and Results'!$A116,Tables!$1:$1,0)-7,1,1))-(OFFSET(Tables!$A$1,MATCH('Program and Results'!$E116,Tables!$A$1:$A$33,0)-1,MATCH('Program and Results'!$A116,Tables!$1:$1,0)-2,1,1)-OFFSET(Tables!$A$1,MATCH('Program and Results'!$E116,Tables!$A$1:$A$33,0)-1,MATCH('Program and Results'!$A116,Tables!$1:$1,0)-7,1,1)),0),""))</f>
        <v>-7</v>
      </c>
      <c r="V116" s="88">
        <f t="shared" ca="1" si="52"/>
        <v>-2.4977457023271532E-2</v>
      </c>
      <c r="W116" s="88" t="str">
        <f ca="1">IF(OR($A116="GW 1",$A116="GW 2",$A116="GW 3",$A116="GW 4",$A116="GW 5",$A116="GW 6"),"N/A",IF(T116="","",IF(AND(T116&gt;='Prediction Systems settings'!$B$3,'Program and Results'!T116&lt;='Prediction Systems settings'!$C$3),"DRAW",IF(T116&gt;0,"HOME","AWAY"))))</f>
        <v>AWAY</v>
      </c>
      <c r="X116" s="89" t="str">
        <f t="shared" ca="1" si="36"/>
        <v>Succeeded</v>
      </c>
      <c r="Y116" s="74" t="str">
        <f ca="1">IF(OR($A116="GW 1",$A116="GW 2",$A116="GW 3",$A116="GW 4",$A116="GW 5",$A116="GW 6"),"N/A",IF(U116="","",IF(AND(U116&gt;='Prediction Systems settings'!$B$4,'Program and Results'!U116&lt;='Prediction Systems settings'!$C$4),"DRAW",IF(U116&gt;0,"HOME","AWAY"))))</f>
        <v>AWAY</v>
      </c>
      <c r="Z116" s="74" t="str">
        <f t="shared" ca="1" si="37"/>
        <v>Succeeded</v>
      </c>
      <c r="AA116" s="85">
        <f ca="1">IF(OR($A116="GW 1",$A116="GW 2",$A116="GW 3",$A116="GW 4",$A116="GW 5",$A116="GW 6"),"N/A",IF(G116="","",SUM(OFFSET(Tables!$A$103,MATCH('Program and Results'!$B116,Tables!$A$103:$A$135,0)-1,MATCH('Program and Results'!$A116,Tables!$1:$1,0)-2,1,-6))))</f>
        <v>1</v>
      </c>
      <c r="AB116" s="86">
        <f ca="1">IF(OR($A116="GW 1",$A116="GW 2",$A116="GW 3",$A116="GW 4",$A116="GW 5",$A116="GW 6"),"N/A",IF(M116="","",SUM(OFFSET(Tables!$A$103,MATCH('Program and Results'!$E116,Tables!$A$103:$A$135,0)-1,MATCH('Program and Results'!$A116,Tables!$1:$1,0)-2,1,-6))))</f>
        <v>5</v>
      </c>
      <c r="AC116" s="86">
        <f t="shared" ca="1" si="38"/>
        <v>-4</v>
      </c>
      <c r="AD116" s="86" t="str">
        <f ca="1">IF(OR($A116="GW 1",$A116="GW 2",$A116="GW 3",$A116="GW 4",$A116="GW 5",$A116="GW 6"),"N/A",IF(AC116="","",IF(AC116&gt;'Prediction Systems settings'!$B$5,"HOME",IF(AC116&lt;-'Prediction Systems settings'!$B$5,"AWAY","DRAW"))))</f>
        <v>DRAW</v>
      </c>
      <c r="AE116" s="86" t="str">
        <f t="shared" ca="1" si="39"/>
        <v>Failed</v>
      </c>
      <c r="AK116">
        <v>37.142857142857139</v>
      </c>
      <c r="AL116">
        <v>60.357142857142861</v>
      </c>
    </row>
    <row r="117" spans="1:38">
      <c r="A117" t="s">
        <v>12</v>
      </c>
      <c r="B117" t="s">
        <v>233</v>
      </c>
      <c r="C117">
        <v>1</v>
      </c>
      <c r="D117">
        <v>1</v>
      </c>
      <c r="E117" t="s">
        <v>197</v>
      </c>
      <c r="F117" s="73">
        <f t="shared" ca="1" si="50"/>
        <v>1456.9168733136144</v>
      </c>
      <c r="G117" s="73">
        <f ca="1">IF(A117="GW 1",ELO_Initial,IFERROR(INDEX(Tables!$1:$1048576,MATCH('Program and Results'!$B117,Tables!$A:$A,0),MATCH('Program and Results'!$A117,Tables!$1:$1,0)-1),""))</f>
        <v>1455.4419733234245</v>
      </c>
      <c r="H117" s="74">
        <f t="shared" si="42"/>
        <v>20</v>
      </c>
      <c r="I117" s="74">
        <f t="shared" si="43"/>
        <v>0.5</v>
      </c>
      <c r="J117" s="75">
        <f t="shared" ca="1" si="35"/>
        <v>0.42625500049050796</v>
      </c>
      <c r="K117" s="76">
        <f>IF(E117="","",IF(ABS(C117-D117)=0,0,IF(ABS(C117-D117)&gt;10,2.99,INDEX('ELO settings '!$B$25:$B$34,MATCH(ABS(C117-D117),'ELO settings '!$A$25:$A$34,0)))))</f>
        <v>0</v>
      </c>
      <c r="L117" s="73">
        <f t="shared" ca="1" si="48"/>
        <v>1521.8368439821593</v>
      </c>
      <c r="M117" s="73">
        <f ca="1">IF(A117="GW 1",ELO_Initial,IFERROR(INDEX(Tables!$1:$1048576,MATCH('Program and Results'!$E117,Tables!$A:$A,0),MATCH('Program and Results'!$A117,Tables!$1:$1,0)-1),""))</f>
        <v>1523.3117439723492</v>
      </c>
      <c r="N117" s="74">
        <f t="shared" si="44"/>
        <v>20</v>
      </c>
      <c r="O117" s="74">
        <f t="shared" si="45"/>
        <v>0.5</v>
      </c>
      <c r="P117" s="75">
        <f t="shared" ca="1" si="51"/>
        <v>0.57374499950949209</v>
      </c>
      <c r="Q117" s="76">
        <f t="shared" si="46"/>
        <v>0</v>
      </c>
      <c r="R117" s="77" t="str">
        <f t="shared" si="47"/>
        <v>ok</v>
      </c>
      <c r="S117" s="87" t="str">
        <f t="shared" si="40"/>
        <v>DRAW</v>
      </c>
      <c r="T117" s="74">
        <f t="shared" ca="1" si="41"/>
        <v>-68</v>
      </c>
      <c r="U117" s="74">
        <f ca="1">IF(OR($A117="GW 1",$A117="GW 2",$A117="GW 3",$A117="GW 4",$A117="GW 5",$A117="GW 6"),"N/A",IFERROR(ROUND((OFFSET(Tables!$A$1,MATCH('Program and Results'!$B117,Tables!$A$1:$A$33,0)-1,MATCH('Program and Results'!$A117,Tables!$1:$1,0)-2,1,1)-OFFSET(Tables!$A$1,MATCH('Program and Results'!$B117,Tables!$A$1:$A$33,0)-1,MATCH('Program and Results'!$A117,Tables!$1:$1,0)-7,1,1))-(OFFSET(Tables!$A$1,MATCH('Program and Results'!$E117,Tables!$A$1:$A$33,0)-1,MATCH('Program and Results'!$A117,Tables!$1:$1,0)-2,1,1)-OFFSET(Tables!$A$1,MATCH('Program and Results'!$E117,Tables!$A$1:$A$33,0)-1,MATCH('Program and Results'!$A117,Tables!$1:$1,0)-7,1,1)),0),""))</f>
        <v>-56</v>
      </c>
      <c r="V117" s="88">
        <f t="shared" ca="1" si="52"/>
        <v>-0.14748999901898413</v>
      </c>
      <c r="W117" s="88" t="str">
        <f ca="1">IF(OR($A117="GW 1",$A117="GW 2",$A117="GW 3",$A117="GW 4",$A117="GW 5",$A117="GW 6"),"N/A",IF(T117="","",IF(AND(T117&gt;='Prediction Systems settings'!$B$3,'Program and Results'!T117&lt;='Prediction Systems settings'!$C$3),"DRAW",IF(T117&gt;0,"HOME","AWAY"))))</f>
        <v>AWAY</v>
      </c>
      <c r="X117" s="89" t="str">
        <f t="shared" ca="1" si="36"/>
        <v>Failed</v>
      </c>
      <c r="Y117" s="74" t="str">
        <f ca="1">IF(OR($A117="GW 1",$A117="GW 2",$A117="GW 3",$A117="GW 4",$A117="GW 5",$A117="GW 6"),"N/A",IF(U117="","",IF(AND(U117&gt;='Prediction Systems settings'!$B$4,'Program and Results'!U117&lt;='Prediction Systems settings'!$C$4),"DRAW",IF(U117&gt;0,"HOME","AWAY"))))</f>
        <v>AWAY</v>
      </c>
      <c r="Z117" s="74" t="str">
        <f t="shared" ca="1" si="37"/>
        <v>Failed</v>
      </c>
      <c r="AA117" s="85">
        <f ca="1">IF(OR($A117="GW 1",$A117="GW 2",$A117="GW 3",$A117="GW 4",$A117="GW 5",$A117="GW 6"),"N/A",IF(G117="","",SUM(OFFSET(Tables!$A$103,MATCH('Program and Results'!$B117,Tables!$A$103:$A$135,0)-1,MATCH('Program and Results'!$A117,Tables!$1:$1,0)-2,1,-6))))</f>
        <v>-10</v>
      </c>
      <c r="AB117" s="86">
        <f ca="1">IF(OR($A117="GW 1",$A117="GW 2",$A117="GW 3",$A117="GW 4",$A117="GW 5",$A117="GW 6"),"N/A",IF(M117="","",SUM(OFFSET(Tables!$A$103,MATCH('Program and Results'!$E117,Tables!$A$103:$A$135,0)-1,MATCH('Program and Results'!$A117,Tables!$1:$1,0)-2,1,-6))))</f>
        <v>3</v>
      </c>
      <c r="AC117" s="86">
        <f t="shared" ca="1" si="38"/>
        <v>-13</v>
      </c>
      <c r="AD117" s="86" t="str">
        <f ca="1">IF(OR($A117="GW 1",$A117="GW 2",$A117="GW 3",$A117="GW 4",$A117="GW 5",$A117="GW 6"),"N/A",IF(AC117="","",IF(AC117&gt;'Prediction Systems settings'!$B$5,"HOME",IF(AC117&lt;-'Prediction Systems settings'!$B$5,"AWAY","DRAW"))))</f>
        <v>AWAY</v>
      </c>
      <c r="AE117" s="86" t="str">
        <f t="shared" ca="1" si="39"/>
        <v>Failed</v>
      </c>
      <c r="AK117">
        <v>16.25</v>
      </c>
      <c r="AL117">
        <v>54.166666666666671</v>
      </c>
    </row>
    <row r="118" spans="1:38">
      <c r="A118" t="s">
        <v>12</v>
      </c>
      <c r="B118" t="s">
        <v>202</v>
      </c>
      <c r="C118">
        <v>3</v>
      </c>
      <c r="D118">
        <v>1</v>
      </c>
      <c r="E118" t="s">
        <v>203</v>
      </c>
      <c r="F118" s="73">
        <f t="shared" ca="1" si="50"/>
        <v>1488.1804914150418</v>
      </c>
      <c r="G118" s="73">
        <f ca="1">IF(A118="GW 1",ELO_Initial,IFERROR(INDEX(Tables!$1:$1048576,MATCH('Program and Results'!$B118,Tables!$A:$A,0),MATCH('Program and Results'!$A118,Tables!$1:$1,0)-1),""))</f>
        <v>1478.3515503711715</v>
      </c>
      <c r="H118" s="74">
        <f t="shared" si="42"/>
        <v>21.51</v>
      </c>
      <c r="I118" s="74">
        <f t="shared" si="43"/>
        <v>1</v>
      </c>
      <c r="J118" s="75">
        <f t="shared" ca="1" si="35"/>
        <v>0.54305248517571081</v>
      </c>
      <c r="K118" s="76">
        <f>IF(E118="","",IF(ABS(C118-D118)=0,0,IF(ABS(C118-D118)&gt;10,2.99,INDEX('ELO settings '!$B$25:$B$34,MATCH(ABS(C118-D118),'ELO settings '!$A$25:$A$34,0)))))</f>
        <v>1.51</v>
      </c>
      <c r="L118" s="73">
        <f t="shared" ca="1" si="48"/>
        <v>1465.6157483380591</v>
      </c>
      <c r="M118" s="73">
        <f ca="1">IF(A118="GW 1",ELO_Initial,IFERROR(INDEX(Tables!$1:$1048576,MATCH('Program and Results'!$E118,Tables!$A:$A,0),MATCH('Program and Results'!$A118,Tables!$1:$1,0)-1),""))</f>
        <v>1475.4446893819295</v>
      </c>
      <c r="N118" s="74">
        <f t="shared" si="44"/>
        <v>21.51</v>
      </c>
      <c r="O118" s="74">
        <f t="shared" si="45"/>
        <v>0</v>
      </c>
      <c r="P118" s="75">
        <f t="shared" ca="1" si="51"/>
        <v>0.45694751482428919</v>
      </c>
      <c r="Q118" s="76">
        <f t="shared" si="46"/>
        <v>1.51</v>
      </c>
      <c r="R118" s="77" t="str">
        <f t="shared" si="47"/>
        <v>ok</v>
      </c>
      <c r="S118" s="87" t="str">
        <f t="shared" si="40"/>
        <v>HOME</v>
      </c>
      <c r="T118" s="74">
        <f t="shared" ca="1" si="41"/>
        <v>3</v>
      </c>
      <c r="U118" s="74">
        <f ca="1">IF(OR($A118="GW 1",$A118="GW 2",$A118="GW 3",$A118="GW 4",$A118="GW 5",$A118="GW 6"),"N/A",IFERROR(ROUND((OFFSET(Tables!$A$1,MATCH('Program and Results'!$B118,Tables!$A$1:$A$33,0)-1,MATCH('Program and Results'!$A118,Tables!$1:$1,0)-2,1,1)-OFFSET(Tables!$A$1,MATCH('Program and Results'!$B118,Tables!$A$1:$A$33,0)-1,MATCH('Program and Results'!$A118,Tables!$1:$1,0)-7,1,1))-(OFFSET(Tables!$A$1,MATCH('Program and Results'!$E118,Tables!$A$1:$A$33,0)-1,MATCH('Program and Results'!$A118,Tables!$1:$1,0)-2,1,1)-OFFSET(Tables!$A$1,MATCH('Program and Results'!$E118,Tables!$A$1:$A$33,0)-1,MATCH('Program and Results'!$A118,Tables!$1:$1,0)-7,1,1)),0),""))</f>
        <v>38</v>
      </c>
      <c r="V118" s="88">
        <f t="shared" ca="1" si="52"/>
        <v>8.6104970351421617E-2</v>
      </c>
      <c r="W118" s="88" t="str">
        <f ca="1">IF(OR($A118="GW 1",$A118="GW 2",$A118="GW 3",$A118="GW 4",$A118="GW 5",$A118="GW 6"),"N/A",IF(T118="","",IF(AND(T118&gt;='Prediction Systems settings'!$B$3,'Program and Results'!T118&lt;='Prediction Systems settings'!$C$3),"DRAW",IF(T118&gt;0,"HOME","AWAY"))))</f>
        <v>HOME</v>
      </c>
      <c r="X118" s="89" t="str">
        <f t="shared" ca="1" si="36"/>
        <v>Succeeded</v>
      </c>
      <c r="Y118" s="74" t="str">
        <f ca="1">IF(OR($A118="GW 1",$A118="GW 2",$A118="GW 3",$A118="GW 4",$A118="GW 5",$A118="GW 6"),"N/A",IF(U118="","",IF(AND(U118&gt;='Prediction Systems settings'!$B$4,'Program and Results'!U118&lt;='Prediction Systems settings'!$C$4),"DRAW",IF(U118&gt;0,"HOME","AWAY"))))</f>
        <v>HOME</v>
      </c>
      <c r="Z118" s="74" t="str">
        <f t="shared" ca="1" si="37"/>
        <v>Succeeded</v>
      </c>
      <c r="AA118" s="85">
        <f ca="1">IF(OR($A118="GW 1",$A118="GW 2",$A118="GW 3",$A118="GW 4",$A118="GW 5",$A118="GW 6"),"N/A",IF(G118="","",SUM(OFFSET(Tables!$A$103,MATCH('Program and Results'!$B118,Tables!$A$103:$A$135,0)-1,MATCH('Program and Results'!$A118,Tables!$1:$1,0)-2,1,-6))))</f>
        <v>4</v>
      </c>
      <c r="AB118" s="86">
        <f ca="1">IF(OR($A118="GW 1",$A118="GW 2",$A118="GW 3",$A118="GW 4",$A118="GW 5",$A118="GW 6"),"N/A",IF(M118="","",SUM(OFFSET(Tables!$A$103,MATCH('Program and Results'!$E118,Tables!$A$103:$A$135,0)-1,MATCH('Program and Results'!$A118,Tables!$1:$1,0)-2,1,-6))))</f>
        <v>-7</v>
      </c>
      <c r="AC118" s="86">
        <f t="shared" ca="1" si="38"/>
        <v>11</v>
      </c>
      <c r="AD118" s="86" t="str">
        <f ca="1">IF(OR($A118="GW 1",$A118="GW 2",$A118="GW 3",$A118="GW 4",$A118="GW 5",$A118="GW 6"),"N/A",IF(AC118="","",IF(AC118&gt;'Prediction Systems settings'!$B$5,"HOME",IF(AC118&lt;-'Prediction Systems settings'!$B$5,"AWAY","DRAW"))))</f>
        <v>HOME</v>
      </c>
      <c r="AE118" s="86" t="str">
        <f t="shared" ca="1" si="39"/>
        <v>Succeeded</v>
      </c>
      <c r="AK118">
        <v>27.083333333333336</v>
      </c>
      <c r="AL118">
        <v>46.428571428571431</v>
      </c>
    </row>
    <row r="119" spans="1:38">
      <c r="A119" t="s">
        <v>12</v>
      </c>
      <c r="B119" t="s">
        <v>206</v>
      </c>
      <c r="C119">
        <v>2</v>
      </c>
      <c r="D119">
        <v>3</v>
      </c>
      <c r="E119" t="s">
        <v>211</v>
      </c>
      <c r="F119" s="73">
        <f t="shared" ca="1" si="50"/>
        <v>1476.4230719707309</v>
      </c>
      <c r="G119" s="73">
        <f ca="1">IF(A119="GW 1",ELO_Initial,IFERROR(INDEX(Tables!$1:$1048576,MATCH('Program and Results'!$B119,Tables!$A:$A,0),MATCH('Program and Results'!$A119,Tables!$1:$1,0)-1),""))</f>
        <v>1487.9935278052676</v>
      </c>
      <c r="H119" s="74">
        <f t="shared" si="42"/>
        <v>21</v>
      </c>
      <c r="I119" s="74">
        <f t="shared" si="43"/>
        <v>0</v>
      </c>
      <c r="J119" s="75">
        <f t="shared" ca="1" si="35"/>
        <v>0.55097408735889097</v>
      </c>
      <c r="K119" s="76">
        <f>IF(E119="","",IF(ABS(C119-D119)=0,0,IF(ABS(C119-D119)&gt;10,2.99,INDEX('ELO settings '!$B$25:$B$34,MATCH(ABS(C119-D119),'ELO settings '!$A$25:$A$34,0)))))</f>
        <v>1</v>
      </c>
      <c r="L119" s="73">
        <f t="shared" ca="1" si="48"/>
        <v>1496.5200756539023</v>
      </c>
      <c r="M119" s="73">
        <f ca="1">IF(A119="GW 1",ELO_Initial,IFERROR(INDEX(Tables!$1:$1048576,MATCH('Program and Results'!$E119,Tables!$A:$A,0),MATCH('Program and Results'!$A119,Tables!$1:$1,0)-1),""))</f>
        <v>1484.9496198193656</v>
      </c>
      <c r="N119" s="74">
        <f t="shared" si="44"/>
        <v>21</v>
      </c>
      <c r="O119" s="74">
        <f t="shared" si="45"/>
        <v>1</v>
      </c>
      <c r="P119" s="75">
        <f t="shared" ca="1" si="51"/>
        <v>0.44902591264110903</v>
      </c>
      <c r="Q119" s="76">
        <f t="shared" si="46"/>
        <v>1</v>
      </c>
      <c r="R119" s="77" t="str">
        <f t="shared" si="47"/>
        <v>ok</v>
      </c>
      <c r="S119" s="87" t="str">
        <f t="shared" si="40"/>
        <v>AWAY</v>
      </c>
      <c r="T119" s="74">
        <f t="shared" ca="1" si="41"/>
        <v>3</v>
      </c>
      <c r="U119" s="74">
        <f ca="1">IF(OR($A119="GW 1",$A119="GW 2",$A119="GW 3",$A119="GW 4",$A119="GW 5",$A119="GW 6"),"N/A",IFERROR(ROUND((OFFSET(Tables!$A$1,MATCH('Program and Results'!$B119,Tables!$A$1:$A$33,0)-1,MATCH('Program and Results'!$A119,Tables!$1:$1,0)-2,1,1)-OFFSET(Tables!$A$1,MATCH('Program and Results'!$B119,Tables!$A$1:$A$33,0)-1,MATCH('Program and Results'!$A119,Tables!$1:$1,0)-7,1,1))-(OFFSET(Tables!$A$1,MATCH('Program and Results'!$E119,Tables!$A$1:$A$33,0)-1,MATCH('Program and Results'!$A119,Tables!$1:$1,0)-2,1,1)-OFFSET(Tables!$A$1,MATCH('Program and Results'!$E119,Tables!$A$1:$A$33,0)-1,MATCH('Program and Results'!$A119,Tables!$1:$1,0)-7,1,1)),0),""))</f>
        <v>-11</v>
      </c>
      <c r="V119" s="88">
        <f t="shared" ca="1" si="52"/>
        <v>0.10194817471778195</v>
      </c>
      <c r="W119" s="88" t="str">
        <f ca="1">IF(OR($A119="GW 1",$A119="GW 2",$A119="GW 3",$A119="GW 4",$A119="GW 5",$A119="GW 6"),"N/A",IF(T119="","",IF(AND(T119&gt;='Prediction Systems settings'!$B$3,'Program and Results'!T119&lt;='Prediction Systems settings'!$C$3),"DRAW",IF(T119&gt;0,"HOME","AWAY"))))</f>
        <v>HOME</v>
      </c>
      <c r="X119" s="89" t="str">
        <f t="shared" ca="1" si="36"/>
        <v>Failed</v>
      </c>
      <c r="Y119" s="74" t="str">
        <f ca="1">IF(OR($A119="GW 1",$A119="GW 2",$A119="GW 3",$A119="GW 4",$A119="GW 5",$A119="GW 6"),"N/A",IF(U119="","",IF(AND(U119&gt;='Prediction Systems settings'!$B$4,'Program and Results'!U119&lt;='Prediction Systems settings'!$C$4),"DRAW",IF(U119&gt;0,"HOME","AWAY"))))</f>
        <v>AWAY</v>
      </c>
      <c r="Z119" s="74" t="str">
        <f t="shared" ca="1" si="37"/>
        <v>Succeeded</v>
      </c>
      <c r="AA119" s="85">
        <f ca="1">IF(OR($A119="GW 1",$A119="GW 2",$A119="GW 3",$A119="GW 4",$A119="GW 5",$A119="GW 6"),"N/A",IF(G119="","",SUM(OFFSET(Tables!$A$103,MATCH('Program and Results'!$B119,Tables!$A$103:$A$135,0)-1,MATCH('Program and Results'!$A119,Tables!$1:$1,0)-2,1,-6))))</f>
        <v>-4</v>
      </c>
      <c r="AB119" s="86">
        <f ca="1">IF(OR($A119="GW 1",$A119="GW 2",$A119="GW 3",$A119="GW 4",$A119="GW 5",$A119="GW 6"),"N/A",IF(M119="","",SUM(OFFSET(Tables!$A$103,MATCH('Program and Results'!$E119,Tables!$A$103:$A$135,0)-1,MATCH('Program and Results'!$A119,Tables!$1:$1,0)-2,1,-6))))</f>
        <v>-3</v>
      </c>
      <c r="AC119" s="86">
        <f t="shared" ca="1" si="38"/>
        <v>-1</v>
      </c>
      <c r="AD119" s="86" t="str">
        <f ca="1">IF(OR($A119="GW 1",$A119="GW 2",$A119="GW 3",$A119="GW 4",$A119="GW 5",$A119="GW 6"),"N/A",IF(AC119="","",IF(AC119&gt;'Prediction Systems settings'!$B$5,"HOME",IF(AC119&lt;-'Prediction Systems settings'!$B$5,"AWAY","DRAW"))))</f>
        <v>DRAW</v>
      </c>
      <c r="AE119" s="86" t="str">
        <f t="shared" ca="1" si="39"/>
        <v>Failed</v>
      </c>
      <c r="AK119">
        <v>32.5</v>
      </c>
      <c r="AL119">
        <v>41.785714285714292</v>
      </c>
    </row>
    <row r="120" spans="1:38">
      <c r="A120" t="s">
        <v>13</v>
      </c>
      <c r="B120" t="s">
        <v>197</v>
      </c>
      <c r="C120">
        <v>1</v>
      </c>
      <c r="D120">
        <v>1</v>
      </c>
      <c r="E120" t="s">
        <v>202</v>
      </c>
      <c r="F120" s="73">
        <f t="shared" ca="1" si="50"/>
        <v>1519.4454024164054</v>
      </c>
      <c r="G120" s="73">
        <f ca="1">IF(A120="GW 1",ELO_Initial,IFERROR(INDEX(Tables!$1:$1048576,MATCH('Program and Results'!$B120,Tables!$A:$A,0),MATCH('Program and Results'!$A120,Tables!$1:$1,0)-1),""))</f>
        <v>1521.8368439821593</v>
      </c>
      <c r="H120" s="74">
        <f t="shared" si="42"/>
        <v>20</v>
      </c>
      <c r="I120" s="74">
        <f t="shared" si="43"/>
        <v>0.5</v>
      </c>
      <c r="J120" s="75">
        <f t="shared" ca="1" si="35"/>
        <v>0.61957207828769889</v>
      </c>
      <c r="K120" s="76">
        <f>IF(E120="","",IF(ABS(C120-D120)=0,0,IF(ABS(C120-D120)&gt;10,2.99,INDEX('ELO settings '!$B$25:$B$34,MATCH(ABS(C120-D120),'ELO settings '!$A$25:$A$34,0)))))</f>
        <v>0</v>
      </c>
      <c r="L120" s="73">
        <f t="shared" ca="1" si="48"/>
        <v>1490.5719329807957</v>
      </c>
      <c r="M120" s="73">
        <f ca="1">IF(A120="GW 1",ELO_Initial,IFERROR(INDEX(Tables!$1:$1048576,MATCH('Program and Results'!$E120,Tables!$A:$A,0),MATCH('Program and Results'!$A120,Tables!$1:$1,0)-1),""))</f>
        <v>1488.1804914150418</v>
      </c>
      <c r="N120" s="74">
        <f t="shared" si="44"/>
        <v>20</v>
      </c>
      <c r="O120" s="74">
        <f t="shared" si="45"/>
        <v>0.5</v>
      </c>
      <c r="P120" s="75">
        <f t="shared" ca="1" si="51"/>
        <v>0.38042792171230111</v>
      </c>
      <c r="Q120" s="76">
        <f t="shared" si="46"/>
        <v>0</v>
      </c>
      <c r="R120" s="77" t="str">
        <f t="shared" si="47"/>
        <v>ok</v>
      </c>
      <c r="S120" s="87" t="str">
        <f t="shared" si="40"/>
        <v>DRAW</v>
      </c>
      <c r="T120" s="74">
        <f t="shared" ca="1" si="41"/>
        <v>34</v>
      </c>
      <c r="U120" s="74">
        <f ca="1">IF(OR($A120="GW 1",$A120="GW 2",$A120="GW 3",$A120="GW 4",$A120="GW 5",$A120="GW 6"),"N/A",IFERROR(ROUND((OFFSET(Tables!$A$1,MATCH('Program and Results'!$B120,Tables!$A$1:$A$33,0)-1,MATCH('Program and Results'!$A120,Tables!$1:$1,0)-2,1,1)-OFFSET(Tables!$A$1,MATCH('Program and Results'!$B120,Tables!$A$1:$A$33,0)-1,MATCH('Program and Results'!$A120,Tables!$1:$1,0)-7,1,1))-(OFFSET(Tables!$A$1,MATCH('Program and Results'!$E120,Tables!$A$1:$A$33,0)-1,MATCH('Program and Results'!$A120,Tables!$1:$1,0)-2,1,1)-OFFSET(Tables!$A$1,MATCH('Program and Results'!$E120,Tables!$A$1:$A$33,0)-1,MATCH('Program and Results'!$A120,Tables!$1:$1,0)-7,1,1)),0),""))</f>
        <v>38</v>
      </c>
      <c r="V120" s="88">
        <f ca="1">IF(D120="","",J120-P120)</f>
        <v>0.23914415657539778</v>
      </c>
      <c r="W120" s="88" t="str">
        <f ca="1">IF(OR($A120="GW 1",$A120="GW 2",$A120="GW 3",$A120="GW 4",$A120="GW 5",$A120="GW 6"),"N/A",IF(T120="","",IF(AND(T120&gt;='Prediction Systems settings'!$B$3,'Program and Results'!T120&lt;='Prediction Systems settings'!$C$3),"DRAW",IF(T120&gt;0,"HOME","AWAY"))))</f>
        <v>HOME</v>
      </c>
      <c r="X120" s="89" t="str">
        <f t="shared" ca="1" si="36"/>
        <v>Failed</v>
      </c>
      <c r="Y120" s="74" t="str">
        <f ca="1">IF(OR($A120="GW 1",$A120="GW 2",$A120="GW 3",$A120="GW 4",$A120="GW 5",$A120="GW 6"),"N/A",IF(U120="","",IF(AND(U120&gt;='Prediction Systems settings'!$B$4,'Program and Results'!U120&lt;='Prediction Systems settings'!$C$4),"DRAW",IF(U120&gt;0,"HOME","AWAY"))))</f>
        <v>HOME</v>
      </c>
      <c r="Z120" s="74" t="str">
        <f t="shared" ca="1" si="37"/>
        <v>Failed</v>
      </c>
      <c r="AA120" s="85">
        <f ca="1">IF(OR($A120="GW 1",$A120="GW 2",$A120="GW 3",$A120="GW 4",$A120="GW 5",$A120="GW 6"),"N/A",IF(G120="","",SUM(OFFSET(Tables!$A$103,MATCH('Program and Results'!$B120,Tables!$A$103:$A$135,0)-1,MATCH('Program and Results'!$A120,Tables!$1:$1,0)-2,1,-6))))</f>
        <v>4</v>
      </c>
      <c r="AB120" s="86">
        <f ca="1">IF(OR($A120="GW 1",$A120="GW 2",$A120="GW 3",$A120="GW 4",$A120="GW 5",$A120="GW 6"),"N/A",IF(M120="","",SUM(OFFSET(Tables!$A$103,MATCH('Program and Results'!$E120,Tables!$A$103:$A$135,0)-1,MATCH('Program and Results'!$A120,Tables!$1:$1,0)-2,1,-6))))</f>
        <v>6</v>
      </c>
      <c r="AC120" s="86">
        <f t="shared" ca="1" si="38"/>
        <v>-2</v>
      </c>
      <c r="AD120" s="86" t="str">
        <f ca="1">IF(OR($A120="GW 1",$A120="GW 2",$A120="GW 3",$A120="GW 4",$A120="GW 5",$A120="GW 6"),"N/A",IF(AC120="","",IF(AC120&gt;'Prediction Systems settings'!$B$5,"HOME",IF(AC120&lt;-'Prediction Systems settings'!$B$5,"AWAY","DRAW"))))</f>
        <v>DRAW</v>
      </c>
      <c r="AE120" s="86" t="str">
        <f t="shared" ca="1" si="39"/>
        <v>Succeeded</v>
      </c>
      <c r="AK120">
        <v>51.071428571428569</v>
      </c>
      <c r="AL120">
        <v>27.083333333333336</v>
      </c>
    </row>
    <row r="121" spans="1:38">
      <c r="A121" t="s">
        <v>13</v>
      </c>
      <c r="B121" t="s">
        <v>196</v>
      </c>
      <c r="C121">
        <v>2</v>
      </c>
      <c r="D121">
        <v>0</v>
      </c>
      <c r="E121" t="s">
        <v>232</v>
      </c>
      <c r="F121" s="73">
        <f t="shared" ca="1" si="50"/>
        <v>1600.6629701390573</v>
      </c>
      <c r="G121" s="73">
        <f ca="1">IF(A121="GW 1",ELO_Initial,IFERROR(INDEX(Tables!$1:$1048576,MATCH('Program and Results'!$B121,Tables!$A:$A,0),MATCH('Program and Results'!$A121,Tables!$1:$1,0)-1),""))</f>
        <v>1595.8664346541225</v>
      </c>
      <c r="H121" s="74">
        <f t="shared" si="42"/>
        <v>21.51</v>
      </c>
      <c r="I121" s="74">
        <f t="shared" si="43"/>
        <v>1</v>
      </c>
      <c r="J121" s="75">
        <f t="shared" ca="1" si="35"/>
        <v>0.77700904300628293</v>
      </c>
      <c r="K121" s="76">
        <f>IF(E121="","",IF(ABS(C121-D121)=0,0,IF(ABS(C121-D121)&gt;10,2.99,INDEX('ELO settings '!$B$25:$B$34,MATCH(ABS(C121-D121),'ELO settings '!$A$25:$A$34,0)))))</f>
        <v>1.51</v>
      </c>
      <c r="L121" s="73">
        <f t="shared" ca="1" si="48"/>
        <v>1439.2143704126354</v>
      </c>
      <c r="M121" s="73">
        <f ca="1">IF(A121="GW 1",ELO_Initial,IFERROR(INDEX(Tables!$1:$1048576,MATCH('Program and Results'!$E121,Tables!$A:$A,0),MATCH('Program and Results'!$A121,Tables!$1:$1,0)-1),""))</f>
        <v>1444.0109058975702</v>
      </c>
      <c r="N121" s="74">
        <f t="shared" si="44"/>
        <v>21.51</v>
      </c>
      <c r="O121" s="74">
        <f t="shared" si="45"/>
        <v>0</v>
      </c>
      <c r="P121" s="75">
        <f t="shared" ca="1" si="51"/>
        <v>0.22299095699371707</v>
      </c>
      <c r="Q121" s="76">
        <f t="shared" si="46"/>
        <v>1.51</v>
      </c>
      <c r="R121" s="77" t="str">
        <f t="shared" si="47"/>
        <v>ok</v>
      </c>
      <c r="S121" s="87" t="str">
        <f t="shared" si="40"/>
        <v>HOME</v>
      </c>
      <c r="T121" s="74">
        <f t="shared" ca="1" si="41"/>
        <v>152</v>
      </c>
      <c r="U121" s="74">
        <f ca="1">IF(OR($A121="GW 1",$A121="GW 2",$A121="GW 3",$A121="GW 4",$A121="GW 5",$A121="GW 6"),"N/A",IFERROR(ROUND((OFFSET(Tables!$A$1,MATCH('Program and Results'!$B121,Tables!$A$1:$A$33,0)-1,MATCH('Program and Results'!$A121,Tables!$1:$1,0)-2,1,1)-OFFSET(Tables!$A$1,MATCH('Program and Results'!$B121,Tables!$A$1:$A$33,0)-1,MATCH('Program and Results'!$A121,Tables!$1:$1,0)-7,1,1))-(OFFSET(Tables!$A$1,MATCH('Program and Results'!$E121,Tables!$A$1:$A$33,0)-1,MATCH('Program and Results'!$A121,Tables!$1:$1,0)-2,1,1)-OFFSET(Tables!$A$1,MATCH('Program and Results'!$E121,Tables!$A$1:$A$33,0)-1,MATCH('Program and Results'!$A121,Tables!$1:$1,0)-7,1,1)),0),""))</f>
        <v>55</v>
      </c>
      <c r="V121" s="88">
        <f ca="1">IF(D121="","",J121-P121)</f>
        <v>0.55401808601256586</v>
      </c>
      <c r="W121" s="88" t="str">
        <f ca="1">IF(OR($A121="GW 1",$A121="GW 2",$A121="GW 3",$A121="GW 4",$A121="GW 5",$A121="GW 6"),"N/A",IF(T121="","",IF(AND(T121&gt;='Prediction Systems settings'!$B$3,'Program and Results'!T121&lt;='Prediction Systems settings'!$C$3),"DRAW",IF(T121&gt;0,"HOME","AWAY"))))</f>
        <v>HOME</v>
      </c>
      <c r="X121" s="89" t="str">
        <f t="shared" ca="1" si="36"/>
        <v>Succeeded</v>
      </c>
      <c r="Y121" s="74" t="str">
        <f ca="1">IF(OR($A121="GW 1",$A121="GW 2",$A121="GW 3",$A121="GW 4",$A121="GW 5",$A121="GW 6"),"N/A",IF(U121="","",IF(AND(U121&gt;='Prediction Systems settings'!$B$4,'Program and Results'!U121&lt;='Prediction Systems settings'!$C$4),"DRAW",IF(U121&gt;0,"HOME","AWAY"))))</f>
        <v>HOME</v>
      </c>
      <c r="Z121" s="74" t="str">
        <f t="shared" ca="1" si="37"/>
        <v>Succeeded</v>
      </c>
      <c r="AA121" s="85">
        <f ca="1">IF(OR($A121="GW 1",$A121="GW 2",$A121="GW 3",$A121="GW 4",$A121="GW 5",$A121="GW 6"),"N/A",IF(G121="","",SUM(OFFSET(Tables!$A$103,MATCH('Program and Results'!$B121,Tables!$A$103:$A$135,0)-1,MATCH('Program and Results'!$A121,Tables!$1:$1,0)-2,1,-6))))</f>
        <v>11</v>
      </c>
      <c r="AB121" s="86">
        <f ca="1">IF(OR($A121="GW 1",$A121="GW 2",$A121="GW 3",$A121="GW 4",$A121="GW 5",$A121="GW 6"),"N/A",IF(M121="","",SUM(OFFSET(Tables!$A$103,MATCH('Program and Results'!$E121,Tables!$A$103:$A$135,0)-1,MATCH('Program and Results'!$A121,Tables!$1:$1,0)-2,1,-6))))</f>
        <v>-1</v>
      </c>
      <c r="AC121" s="86">
        <f t="shared" ca="1" si="38"/>
        <v>12</v>
      </c>
      <c r="AD121" s="86" t="str">
        <f ca="1">IF(OR($A121="GW 1",$A121="GW 2",$A121="GW 3",$A121="GW 4",$A121="GW 5",$A121="GW 6"),"N/A",IF(AC121="","",IF(AC121&gt;'Prediction Systems settings'!$B$5,"HOME",IF(AC121&lt;-'Prediction Systems settings'!$B$5,"AWAY","DRAW"))))</f>
        <v>HOME</v>
      </c>
      <c r="AE121" s="86" t="str">
        <f t="shared" ca="1" si="39"/>
        <v>Succeeded</v>
      </c>
      <c r="AK121">
        <v>65</v>
      </c>
      <c r="AL121">
        <v>13.928571428571427</v>
      </c>
    </row>
    <row r="122" spans="1:38">
      <c r="A122" t="s">
        <v>13</v>
      </c>
      <c r="B122" t="s">
        <v>205</v>
      </c>
      <c r="C122">
        <v>0</v>
      </c>
      <c r="D122">
        <v>0</v>
      </c>
      <c r="E122" t="s">
        <v>208</v>
      </c>
      <c r="F122" s="73">
        <f t="shared" ca="1" si="50"/>
        <v>1495.6827010491609</v>
      </c>
      <c r="G122" s="73">
        <f ca="1">IF(A122="GW 1",ELO_Initial,IFERROR(INDEX(Tables!$1:$1048576,MATCH('Program and Results'!$B122,Tables!$A:$A,0),MATCH('Program and Results'!$A122,Tables!$1:$1,0)-1),""))</f>
        <v>1497.0633124875617</v>
      </c>
      <c r="H122" s="74">
        <f t="shared" si="42"/>
        <v>20</v>
      </c>
      <c r="I122" s="74">
        <f t="shared" si="43"/>
        <v>0.5</v>
      </c>
      <c r="J122" s="75">
        <f t="shared" ca="1" si="35"/>
        <v>0.56903057192004081</v>
      </c>
      <c r="K122" s="76">
        <f>IF(E122="","",IF(ABS(C122-D122)=0,0,IF(ABS(C122-D122)&gt;10,2.99,INDEX('ELO settings '!$B$25:$B$34,MATCH(ABS(C122-D122),'ELO settings '!$A$25:$A$34,0)))))</f>
        <v>0</v>
      </c>
      <c r="L122" s="73">
        <f t="shared" ca="1" si="48"/>
        <v>1486.7307692838992</v>
      </c>
      <c r="M122" s="73">
        <f ca="1">IF(A122="GW 1",ELO_Initial,IFERROR(INDEX(Tables!$1:$1048576,MATCH('Program and Results'!$E122,Tables!$A:$A,0),MATCH('Program and Results'!$A122,Tables!$1:$1,0)-1),""))</f>
        <v>1485.3501578454984</v>
      </c>
      <c r="N122" s="74">
        <f t="shared" si="44"/>
        <v>20</v>
      </c>
      <c r="O122" s="74">
        <f t="shared" si="45"/>
        <v>0.5</v>
      </c>
      <c r="P122" s="75">
        <f t="shared" ca="1" si="51"/>
        <v>0.43096942807995919</v>
      </c>
      <c r="Q122" s="76">
        <f t="shared" si="46"/>
        <v>0</v>
      </c>
      <c r="R122" s="77" t="str">
        <f t="shared" si="47"/>
        <v>ok</v>
      </c>
      <c r="S122" s="87" t="str">
        <f t="shared" si="40"/>
        <v>DRAW</v>
      </c>
      <c r="T122" s="74">
        <f t="shared" ca="1" si="41"/>
        <v>12</v>
      </c>
      <c r="U122" s="74">
        <f ca="1">IF(OR($A122="GW 1",$A122="GW 2",$A122="GW 3",$A122="GW 4",$A122="GW 5",$A122="GW 6"),"N/A",IFERROR(ROUND((OFFSET(Tables!$A$1,MATCH('Program and Results'!$B122,Tables!$A$1:$A$33,0)-1,MATCH('Program and Results'!$A122,Tables!$1:$1,0)-2,1,1)-OFFSET(Tables!$A$1,MATCH('Program and Results'!$B122,Tables!$A$1:$A$33,0)-1,MATCH('Program and Results'!$A122,Tables!$1:$1,0)-7,1,1))-(OFFSET(Tables!$A$1,MATCH('Program and Results'!$E122,Tables!$A$1:$A$33,0)-1,MATCH('Program and Results'!$A122,Tables!$1:$1,0)-2,1,1)-OFFSET(Tables!$A$1,MATCH('Program and Results'!$E122,Tables!$A$1:$A$33,0)-1,MATCH('Program and Results'!$A122,Tables!$1:$1,0)-7,1,1)),0),""))</f>
        <v>-4</v>
      </c>
      <c r="V122" s="88">
        <f t="shared" ca="1" si="52"/>
        <v>0.13806114384008161</v>
      </c>
      <c r="W122" s="88" t="str">
        <f ca="1">IF(OR($A122="GW 1",$A122="GW 2",$A122="GW 3",$A122="GW 4",$A122="GW 5",$A122="GW 6"),"N/A",IF(T122="","",IF(AND(T122&gt;='Prediction Systems settings'!$B$3,'Program and Results'!T122&lt;='Prediction Systems settings'!$C$3),"DRAW",IF(T122&gt;0,"HOME","AWAY"))))</f>
        <v>HOME</v>
      </c>
      <c r="X122" s="89" t="str">
        <f t="shared" ca="1" si="36"/>
        <v>Failed</v>
      </c>
      <c r="Y122" s="74" t="str">
        <f ca="1">IF(OR($A122="GW 1",$A122="GW 2",$A122="GW 3",$A122="GW 4",$A122="GW 5",$A122="GW 6"),"N/A",IF(U122="","",IF(AND(U122&gt;='Prediction Systems settings'!$B$4,'Program and Results'!U122&lt;='Prediction Systems settings'!$C$4),"DRAW",IF(U122&gt;0,"HOME","AWAY"))))</f>
        <v>AWAY</v>
      </c>
      <c r="Z122" s="74" t="str">
        <f t="shared" ca="1" si="37"/>
        <v>Failed</v>
      </c>
      <c r="AA122" s="85">
        <f ca="1">IF(OR($A122="GW 1",$A122="GW 2",$A122="GW 3",$A122="GW 4",$A122="GW 5",$A122="GW 6"),"N/A",IF(G122="","",SUM(OFFSET(Tables!$A$103,MATCH('Program and Results'!$B122,Tables!$A$103:$A$135,0)-1,MATCH('Program and Results'!$A122,Tables!$1:$1,0)-2,1,-6))))</f>
        <v>-2</v>
      </c>
      <c r="AB122" s="86">
        <f ca="1">IF(OR($A122="GW 1",$A122="GW 2",$A122="GW 3",$A122="GW 4",$A122="GW 5",$A122="GW 6"),"N/A",IF(M122="","",SUM(OFFSET(Tables!$A$103,MATCH('Program and Results'!$E122,Tables!$A$103:$A$135,0)-1,MATCH('Program and Results'!$A122,Tables!$1:$1,0)-2,1,-6))))</f>
        <v>-5</v>
      </c>
      <c r="AC122" s="86">
        <f t="shared" ca="1" si="38"/>
        <v>3</v>
      </c>
      <c r="AD122" s="86" t="str">
        <f ca="1">IF(OR($A122="GW 1",$A122="GW 2",$A122="GW 3",$A122="GW 4",$A122="GW 5",$A122="GW 6"),"N/A",IF(AC122="","",IF(AC122&gt;'Prediction Systems settings'!$B$5,"HOME",IF(AC122&lt;-'Prediction Systems settings'!$B$5,"AWAY","DRAW"))))</f>
        <v>DRAW</v>
      </c>
      <c r="AE122" s="86" t="str">
        <f t="shared" ca="1" si="39"/>
        <v>Succeeded</v>
      </c>
      <c r="AK122">
        <v>36.5625</v>
      </c>
      <c r="AL122">
        <v>41.785714285714292</v>
      </c>
    </row>
    <row r="123" spans="1:38">
      <c r="A123" t="s">
        <v>13</v>
      </c>
      <c r="B123" t="s">
        <v>207</v>
      </c>
      <c r="C123">
        <v>4</v>
      </c>
      <c r="D123">
        <v>4</v>
      </c>
      <c r="E123" t="s">
        <v>206</v>
      </c>
      <c r="F123" s="73">
        <f t="shared" ca="1" si="50"/>
        <v>1469.3324841865112</v>
      </c>
      <c r="G123" s="73">
        <f ca="1">IF(A123="GW 1",ELO_Initial,IFERROR(INDEX(Tables!$1:$1048576,MATCH('Program and Results'!$B123,Tables!$A:$A,0),MATCH('Program and Results'!$A123,Tables!$1:$1,0)-1),""))</f>
        <v>1469.8442519329026</v>
      </c>
      <c r="H123" s="74">
        <f t="shared" si="42"/>
        <v>20</v>
      </c>
      <c r="I123" s="74">
        <f t="shared" si="43"/>
        <v>0.5</v>
      </c>
      <c r="J123" s="75">
        <f t="shared" ca="1" si="35"/>
        <v>0.52558838731956548</v>
      </c>
      <c r="K123" s="76">
        <f>IF(E123="","",IF(ABS(C123-D123)=0,0,IF(ABS(C123-D123)&gt;10,2.99,INDEX('ELO settings '!$B$25:$B$34,MATCH(ABS(C123-D123),'ELO settings '!$A$25:$A$34,0)))))</f>
        <v>0</v>
      </c>
      <c r="L123" s="73">
        <f t="shared" ca="1" si="48"/>
        <v>1476.9348397171223</v>
      </c>
      <c r="M123" s="73">
        <f ca="1">IF(A123="GW 1",ELO_Initial,IFERROR(INDEX(Tables!$1:$1048576,MATCH('Program and Results'!$E123,Tables!$A:$A,0),MATCH('Program and Results'!$A123,Tables!$1:$1,0)-1),""))</f>
        <v>1476.4230719707309</v>
      </c>
      <c r="N123" s="74">
        <f t="shared" si="44"/>
        <v>20</v>
      </c>
      <c r="O123" s="74">
        <f t="shared" si="45"/>
        <v>0.5</v>
      </c>
      <c r="P123" s="75">
        <f t="shared" ca="1" si="51"/>
        <v>0.47441161268043452</v>
      </c>
      <c r="Q123" s="76">
        <f t="shared" si="46"/>
        <v>0</v>
      </c>
      <c r="R123" s="77" t="str">
        <f t="shared" si="47"/>
        <v>ok</v>
      </c>
      <c r="S123" s="87" t="str">
        <f t="shared" si="40"/>
        <v>DRAW</v>
      </c>
      <c r="T123" s="74">
        <f t="shared" ca="1" si="41"/>
        <v>-7</v>
      </c>
      <c r="U123" s="74">
        <f ca="1">IF(OR($A123="GW 1",$A123="GW 2",$A123="GW 3",$A123="GW 4",$A123="GW 5",$A123="GW 6"),"N/A",IFERROR(ROUND((OFFSET(Tables!$A$1,MATCH('Program and Results'!$B123,Tables!$A$1:$A$33,0)-1,MATCH('Program and Results'!$A123,Tables!$1:$1,0)-2,1,1)-OFFSET(Tables!$A$1,MATCH('Program and Results'!$B123,Tables!$A$1:$A$33,0)-1,MATCH('Program and Results'!$A123,Tables!$1:$1,0)-7,1,1))-(OFFSET(Tables!$A$1,MATCH('Program and Results'!$E123,Tables!$A$1:$A$33,0)-1,MATCH('Program and Results'!$A123,Tables!$1:$1,0)-2,1,1)-OFFSET(Tables!$A$1,MATCH('Program and Results'!$E123,Tables!$A$1:$A$33,0)-1,MATCH('Program and Results'!$A123,Tables!$1:$1,0)-7,1,1)),0),""))</f>
        <v>-5</v>
      </c>
      <c r="V123" s="88">
        <f t="shared" ca="1" si="52"/>
        <v>5.1176774639130951E-2</v>
      </c>
      <c r="W123" s="88" t="str">
        <f ca="1">IF(OR($A123="GW 1",$A123="GW 2",$A123="GW 3",$A123="GW 4",$A123="GW 5",$A123="GW 6"),"N/A",IF(T123="","",IF(AND(T123&gt;='Prediction Systems settings'!$B$3,'Program and Results'!T123&lt;='Prediction Systems settings'!$C$3),"DRAW",IF(T123&gt;0,"HOME","AWAY"))))</f>
        <v>AWAY</v>
      </c>
      <c r="X123" s="89" t="str">
        <f t="shared" ca="1" si="36"/>
        <v>Failed</v>
      </c>
      <c r="Y123" s="74" t="str">
        <f ca="1">IF(OR($A123="GW 1",$A123="GW 2",$A123="GW 3",$A123="GW 4",$A123="GW 5",$A123="GW 6"),"N/A",IF(U123="","",IF(AND(U123&gt;='Prediction Systems settings'!$B$4,'Program and Results'!U123&lt;='Prediction Systems settings'!$C$4),"DRAW",IF(U123&gt;0,"HOME","AWAY"))))</f>
        <v>AWAY</v>
      </c>
      <c r="Z123" s="74" t="str">
        <f t="shared" ca="1" si="37"/>
        <v>Failed</v>
      </c>
      <c r="AA123" s="85">
        <f ca="1">IF(OR($A123="GW 1",$A123="GW 2",$A123="GW 3",$A123="GW 4",$A123="GW 5",$A123="GW 6"),"N/A",IF(G123="","",SUM(OFFSET(Tables!$A$103,MATCH('Program and Results'!$B123,Tables!$A$103:$A$135,0)-1,MATCH('Program and Results'!$A123,Tables!$1:$1,0)-2,1,-6))))</f>
        <v>-2</v>
      </c>
      <c r="AB123" s="86">
        <f ca="1">IF(OR($A123="GW 1",$A123="GW 2",$A123="GW 3",$A123="GW 4",$A123="GW 5",$A123="GW 6"),"N/A",IF(M123="","",SUM(OFFSET(Tables!$A$103,MATCH('Program and Results'!$E123,Tables!$A$103:$A$135,0)-1,MATCH('Program and Results'!$A123,Tables!$1:$1,0)-2,1,-6))))</f>
        <v>-5</v>
      </c>
      <c r="AC123" s="86">
        <f t="shared" ca="1" si="38"/>
        <v>3</v>
      </c>
      <c r="AD123" s="86" t="str">
        <f ca="1">IF(OR($A123="GW 1",$A123="GW 2",$A123="GW 3",$A123="GW 4",$A123="GW 5",$A123="GW 6"),"N/A",IF(AC123="","",IF(AC123&gt;'Prediction Systems settings'!$B$5,"HOME",IF(AC123&lt;-'Prediction Systems settings'!$B$5,"AWAY","DRAW"))))</f>
        <v>DRAW</v>
      </c>
      <c r="AE123" s="86" t="str">
        <f t="shared" ca="1" si="39"/>
        <v>Succeeded</v>
      </c>
      <c r="AK123">
        <v>24.375</v>
      </c>
      <c r="AL123">
        <v>32.5</v>
      </c>
    </row>
    <row r="124" spans="1:38">
      <c r="A124" t="s">
        <v>13</v>
      </c>
      <c r="B124" t="s">
        <v>199</v>
      </c>
      <c r="C124">
        <v>3</v>
      </c>
      <c r="D124">
        <v>0</v>
      </c>
      <c r="E124" t="s">
        <v>233</v>
      </c>
      <c r="F124" s="73">
        <f t="shared" ca="1" si="50"/>
        <v>1569.395868034977</v>
      </c>
      <c r="G124" s="73">
        <f ca="1">IF(A124="GW 1",ELO_Initial,IFERROR(INDEX(Tables!$1:$1048576,MATCH('Program and Results'!$B124,Tables!$A:$A,0),MATCH('Program and Results'!$A124,Tables!$1:$1,0)-1),""))</f>
        <v>1563.3615057841173</v>
      </c>
      <c r="H124" s="74">
        <f t="shared" si="42"/>
        <v>21.85</v>
      </c>
      <c r="I124" s="74">
        <f t="shared" si="43"/>
        <v>1</v>
      </c>
      <c r="J124" s="75">
        <f t="shared" ca="1" si="35"/>
        <v>0.72382781460596912</v>
      </c>
      <c r="K124" s="76">
        <f>IF(E124="","",IF(ABS(C124-D124)=0,0,IF(ABS(C124-D124)&gt;10,2.99,INDEX('ELO settings '!$B$25:$B$34,MATCH(ABS(C124-D124),'ELO settings '!$A$25:$A$34,0)))))</f>
        <v>1.85</v>
      </c>
      <c r="L124" s="73">
        <f t="shared" ca="1" si="48"/>
        <v>1450.8825110627547</v>
      </c>
      <c r="M124" s="73">
        <f ca="1">IF(A124="GW 1",ELO_Initial,IFERROR(INDEX(Tables!$1:$1048576,MATCH('Program and Results'!$E124,Tables!$A:$A,0),MATCH('Program and Results'!$A124,Tables!$1:$1,0)-1),""))</f>
        <v>1456.9168733136144</v>
      </c>
      <c r="N124" s="74">
        <f t="shared" si="44"/>
        <v>21.85</v>
      </c>
      <c r="O124" s="74">
        <f t="shared" si="45"/>
        <v>0</v>
      </c>
      <c r="P124" s="75">
        <f t="shared" ca="1" si="51"/>
        <v>0.27617218539403088</v>
      </c>
      <c r="Q124" s="76">
        <f t="shared" si="46"/>
        <v>1.85</v>
      </c>
      <c r="R124" s="77" t="str">
        <f t="shared" si="47"/>
        <v>ok</v>
      </c>
      <c r="S124" s="87" t="str">
        <f t="shared" si="40"/>
        <v>HOME</v>
      </c>
      <c r="T124" s="74">
        <f t="shared" ca="1" si="41"/>
        <v>106</v>
      </c>
      <c r="U124" s="74">
        <f ca="1">IF(OR($A124="GW 1",$A124="GW 2",$A124="GW 3",$A124="GW 4",$A124="GW 5",$A124="GW 6"),"N/A",IFERROR(ROUND((OFFSET(Tables!$A$1,MATCH('Program and Results'!$B124,Tables!$A$1:$A$33,0)-1,MATCH('Program and Results'!$A124,Tables!$1:$1,0)-2,1,1)-OFFSET(Tables!$A$1,MATCH('Program and Results'!$B124,Tables!$A$1:$A$33,0)-1,MATCH('Program and Results'!$A124,Tables!$1:$1,0)-7,1,1))-(OFFSET(Tables!$A$1,MATCH('Program and Results'!$E124,Tables!$A$1:$A$33,0)-1,MATCH('Program and Results'!$A124,Tables!$1:$1,0)-2,1,1)-OFFSET(Tables!$A$1,MATCH('Program and Results'!$E124,Tables!$A$1:$A$33,0)-1,MATCH('Program and Results'!$A124,Tables!$1:$1,0)-7,1,1)),0),""))</f>
        <v>35</v>
      </c>
      <c r="V124" s="88">
        <f t="shared" ca="1" si="52"/>
        <v>0.44765562921193824</v>
      </c>
      <c r="W124" s="88" t="str">
        <f ca="1">IF(OR($A124="GW 1",$A124="GW 2",$A124="GW 3",$A124="GW 4",$A124="GW 5",$A124="GW 6"),"N/A",IF(T124="","",IF(AND(T124&gt;='Prediction Systems settings'!$B$3,'Program and Results'!T124&lt;='Prediction Systems settings'!$C$3),"DRAW",IF(T124&gt;0,"HOME","AWAY"))))</f>
        <v>HOME</v>
      </c>
      <c r="X124" s="89" t="str">
        <f t="shared" ca="1" si="36"/>
        <v>Succeeded</v>
      </c>
      <c r="Y124" s="74" t="str">
        <f ca="1">IF(OR($A124="GW 1",$A124="GW 2",$A124="GW 3",$A124="GW 4",$A124="GW 5",$A124="GW 6"),"N/A",IF(U124="","",IF(AND(U124&gt;='Prediction Systems settings'!$B$4,'Program and Results'!U124&lt;='Prediction Systems settings'!$C$4),"DRAW",IF(U124&gt;0,"HOME","AWAY"))))</f>
        <v>HOME</v>
      </c>
      <c r="Z124" s="74" t="str">
        <f t="shared" ca="1" si="37"/>
        <v>Succeeded</v>
      </c>
      <c r="AA124" s="85">
        <f ca="1">IF(OR($A124="GW 1",$A124="GW 2",$A124="GW 3",$A124="GW 4",$A124="GW 5",$A124="GW 6"),"N/A",IF(G124="","",SUM(OFFSET(Tables!$A$103,MATCH('Program and Results'!$B124,Tables!$A$103:$A$135,0)-1,MATCH('Program and Results'!$A124,Tables!$1:$1,0)-2,1,-6))))</f>
        <v>4</v>
      </c>
      <c r="AB124" s="86">
        <f ca="1">IF(OR($A124="GW 1",$A124="GW 2",$A124="GW 3",$A124="GW 4",$A124="GW 5",$A124="GW 6"),"N/A",IF(M124="","",SUM(OFFSET(Tables!$A$103,MATCH('Program and Results'!$E124,Tables!$A$103:$A$135,0)-1,MATCH('Program and Results'!$A124,Tables!$1:$1,0)-2,1,-6))))</f>
        <v>-10</v>
      </c>
      <c r="AC124" s="86">
        <f t="shared" ca="1" si="38"/>
        <v>14</v>
      </c>
      <c r="AD124" s="86" t="str">
        <f ca="1">IF(OR($A124="GW 1",$A124="GW 2",$A124="GW 3",$A124="GW 4",$A124="GW 5",$A124="GW 6"),"N/A",IF(AC124="","",IF(AC124&gt;'Prediction Systems settings'!$B$5,"HOME",IF(AC124&lt;-'Prediction Systems settings'!$B$5,"AWAY","DRAW"))))</f>
        <v>HOME</v>
      </c>
      <c r="AE124" s="86" t="str">
        <f t="shared" ca="1" si="39"/>
        <v>Succeeded</v>
      </c>
      <c r="AK124">
        <v>60.9375</v>
      </c>
      <c r="AL124">
        <v>16.25</v>
      </c>
    </row>
    <row r="125" spans="1:38">
      <c r="A125" t="s">
        <v>13</v>
      </c>
      <c r="B125" t="s">
        <v>211</v>
      </c>
      <c r="C125">
        <v>1</v>
      </c>
      <c r="D125">
        <v>3</v>
      </c>
      <c r="E125" t="s">
        <v>198</v>
      </c>
      <c r="F125" s="73">
        <f t="shared" ca="1" si="50"/>
        <v>1486.0940421271548</v>
      </c>
      <c r="G125" s="73">
        <f ca="1">IF(A125="GW 1",ELO_Initial,IFERROR(INDEX(Tables!$1:$1048576,MATCH('Program and Results'!$B125,Tables!$A:$A,0),MATCH('Program and Results'!$A125,Tables!$1:$1,0)-1),""))</f>
        <v>1496.5200756539023</v>
      </c>
      <c r="H125" s="74">
        <f t="shared" si="42"/>
        <v>21.51</v>
      </c>
      <c r="I125" s="74">
        <f t="shared" si="43"/>
        <v>0</v>
      </c>
      <c r="J125" s="75">
        <f t="shared" ca="1" si="35"/>
        <v>0.48470634712912292</v>
      </c>
      <c r="K125" s="76">
        <f>IF(E125="","",IF(ABS(C125-D125)=0,0,IF(ABS(C125-D125)&gt;10,2.99,INDEX('ELO settings '!$B$25:$B$34,MATCH(ABS(C125-D125),'ELO settings '!$A$25:$A$34,0)))))</f>
        <v>1.51</v>
      </c>
      <c r="L125" s="73">
        <f t="shared" ca="1" si="48"/>
        <v>1554.1390437070183</v>
      </c>
      <c r="M125" s="73">
        <f ca="1">IF(A125="GW 1",ELO_Initial,IFERROR(INDEX(Tables!$1:$1048576,MATCH('Program and Results'!$E125,Tables!$A:$A,0),MATCH('Program and Results'!$A125,Tables!$1:$1,0)-1),""))</f>
        <v>1543.7130101802709</v>
      </c>
      <c r="N125" s="74">
        <f t="shared" si="44"/>
        <v>21.51</v>
      </c>
      <c r="O125" s="74">
        <f t="shared" si="45"/>
        <v>1</v>
      </c>
      <c r="P125" s="75">
        <f t="shared" ca="1" si="51"/>
        <v>0.51529365287087714</v>
      </c>
      <c r="Q125" s="76">
        <f t="shared" si="46"/>
        <v>1.51</v>
      </c>
      <c r="R125" s="77" t="str">
        <f t="shared" si="47"/>
        <v>ok</v>
      </c>
      <c r="S125" s="87" t="str">
        <f t="shared" si="40"/>
        <v>AWAY</v>
      </c>
      <c r="T125" s="74">
        <f t="shared" ca="1" si="41"/>
        <v>-47</v>
      </c>
      <c r="U125" s="74">
        <f ca="1">IF(OR($A125="GW 1",$A125="GW 2",$A125="GW 3",$A125="GW 4",$A125="GW 5",$A125="GW 6"),"N/A",IFERROR(ROUND((OFFSET(Tables!$A$1,MATCH('Program and Results'!$B125,Tables!$A$1:$A$33,0)-1,MATCH('Program and Results'!$A125,Tables!$1:$1,0)-2,1,1)-OFFSET(Tables!$A$1,MATCH('Program and Results'!$B125,Tables!$A$1:$A$33,0)-1,MATCH('Program and Results'!$A125,Tables!$1:$1,0)-7,1,1))-(OFFSET(Tables!$A$1,MATCH('Program and Results'!$E125,Tables!$A$1:$A$33,0)-1,MATCH('Program and Results'!$A125,Tables!$1:$1,0)-2,1,1)-OFFSET(Tables!$A$1,MATCH('Program and Results'!$E125,Tables!$A$1:$A$33,0)-1,MATCH('Program and Results'!$A125,Tables!$1:$1,0)-7,1,1)),0),""))</f>
        <v>9</v>
      </c>
      <c r="V125" s="88">
        <f t="shared" ca="1" si="52"/>
        <v>-3.0587305741754223E-2</v>
      </c>
      <c r="W125" s="88" t="str">
        <f ca="1">IF(OR($A125="GW 1",$A125="GW 2",$A125="GW 3",$A125="GW 4",$A125="GW 5",$A125="GW 6"),"N/A",IF(T125="","",IF(AND(T125&gt;='Prediction Systems settings'!$B$3,'Program and Results'!T125&lt;='Prediction Systems settings'!$C$3),"DRAW",IF(T125&gt;0,"HOME","AWAY"))))</f>
        <v>AWAY</v>
      </c>
      <c r="X125" s="89" t="str">
        <f t="shared" ca="1" si="36"/>
        <v>Succeeded</v>
      </c>
      <c r="Y125" s="74" t="str">
        <f ca="1">IF(OR($A125="GW 1",$A125="GW 2",$A125="GW 3",$A125="GW 4",$A125="GW 5",$A125="GW 6"),"N/A",IF(U125="","",IF(AND(U125&gt;='Prediction Systems settings'!$B$4,'Program and Results'!U125&lt;='Prediction Systems settings'!$C$4),"DRAW",IF(U125&gt;0,"HOME","AWAY"))))</f>
        <v>HOME</v>
      </c>
      <c r="Z125" s="74" t="str">
        <f t="shared" ca="1" si="37"/>
        <v>Failed</v>
      </c>
      <c r="AA125" s="85">
        <f ca="1">IF(OR($A125="GW 1",$A125="GW 2",$A125="GW 3",$A125="GW 4",$A125="GW 5",$A125="GW 6"),"N/A",IF(G125="","",SUM(OFFSET(Tables!$A$103,MATCH('Program and Results'!$B125,Tables!$A$103:$A$135,0)-1,MATCH('Program and Results'!$A125,Tables!$1:$1,0)-2,1,-6))))</f>
        <v>0</v>
      </c>
      <c r="AB125" s="86">
        <f ca="1">IF(OR($A125="GW 1",$A125="GW 2",$A125="GW 3",$A125="GW 4",$A125="GW 5",$A125="GW 6"),"N/A",IF(M125="","",SUM(OFFSET(Tables!$A$103,MATCH('Program and Results'!$E125,Tables!$A$103:$A$135,0)-1,MATCH('Program and Results'!$A125,Tables!$1:$1,0)-2,1,-6))))</f>
        <v>2</v>
      </c>
      <c r="AC125" s="86">
        <f t="shared" ca="1" si="38"/>
        <v>-2</v>
      </c>
      <c r="AD125" s="86" t="str">
        <f ca="1">IF(OR($A125="GW 1",$A125="GW 2",$A125="GW 3",$A125="GW 4",$A125="GW 5",$A125="GW 6"),"N/A",IF(AC125="","",IF(AC125&gt;'Prediction Systems settings'!$B$5,"HOME",IF(AC125&lt;-'Prediction Systems settings'!$B$5,"AWAY","DRAW"))))</f>
        <v>DRAW</v>
      </c>
      <c r="AE125" s="86" t="str">
        <f t="shared" ca="1" si="39"/>
        <v>Failed</v>
      </c>
      <c r="AK125">
        <v>36.5625</v>
      </c>
      <c r="AL125">
        <v>55.714285714285708</v>
      </c>
    </row>
    <row r="126" spans="1:38">
      <c r="A126" t="s">
        <v>13</v>
      </c>
      <c r="B126" t="s">
        <v>204</v>
      </c>
      <c r="C126">
        <v>3</v>
      </c>
      <c r="D126">
        <v>0</v>
      </c>
      <c r="E126" t="s">
        <v>210</v>
      </c>
      <c r="F126" s="73">
        <f t="shared" ca="1" si="50"/>
        <v>1532.0222626153475</v>
      </c>
      <c r="G126" s="73">
        <f ca="1">IF(A126="GW 1",ELO_Initial,IFERROR(INDEX(Tables!$1:$1048576,MATCH('Program and Results'!$B126,Tables!$A:$A,0),MATCH('Program and Results'!$A126,Tables!$1:$1,0)-1),""))</f>
        <v>1523.2952372112379</v>
      </c>
      <c r="H126" s="74">
        <f t="shared" si="42"/>
        <v>21.85</v>
      </c>
      <c r="I126" s="74">
        <f t="shared" si="43"/>
        <v>1</v>
      </c>
      <c r="J126" s="75">
        <f t="shared" ca="1" si="35"/>
        <v>0.60059380301558274</v>
      </c>
      <c r="K126" s="76">
        <f>IF(E126="","",IF(ABS(C126-D126)=0,0,IF(ABS(C126-D126)&gt;10,2.99,INDEX('ELO settings '!$B$25:$B$34,MATCH(ABS(C126-D126),'ELO settings '!$A$25:$A$34,0)))))</f>
        <v>1.85</v>
      </c>
      <c r="L126" s="73">
        <f t="shared" ca="1" si="48"/>
        <v>1485.4875069273835</v>
      </c>
      <c r="M126" s="73">
        <f ca="1">IF(A126="GW 1",ELO_Initial,IFERROR(INDEX(Tables!$1:$1048576,MATCH('Program and Results'!$E126,Tables!$A:$A,0),MATCH('Program and Results'!$A126,Tables!$1:$1,0)-1),""))</f>
        <v>1494.214532331493</v>
      </c>
      <c r="N126" s="74">
        <f t="shared" si="44"/>
        <v>21.85</v>
      </c>
      <c r="O126" s="74">
        <f t="shared" si="45"/>
        <v>0</v>
      </c>
      <c r="P126" s="75">
        <f t="shared" ca="1" si="51"/>
        <v>0.39940619698441726</v>
      </c>
      <c r="Q126" s="76">
        <f t="shared" si="46"/>
        <v>1.85</v>
      </c>
      <c r="R126" s="77" t="str">
        <f t="shared" si="47"/>
        <v>ok</v>
      </c>
      <c r="S126" s="87" t="str">
        <f t="shared" si="40"/>
        <v>HOME</v>
      </c>
      <c r="T126" s="74">
        <f t="shared" ca="1" si="41"/>
        <v>29</v>
      </c>
      <c r="U126" s="74">
        <f ca="1">IF(OR($A126="GW 1",$A126="GW 2",$A126="GW 3",$A126="GW 4",$A126="GW 5",$A126="GW 6"),"N/A",IFERROR(ROUND((OFFSET(Tables!$A$1,MATCH('Program and Results'!$B126,Tables!$A$1:$A$33,0)-1,MATCH('Program and Results'!$A126,Tables!$1:$1,0)-2,1,1)-OFFSET(Tables!$A$1,MATCH('Program and Results'!$B126,Tables!$A$1:$A$33,0)-1,MATCH('Program and Results'!$A126,Tables!$1:$1,0)-7,1,1))-(OFFSET(Tables!$A$1,MATCH('Program and Results'!$E126,Tables!$A$1:$A$33,0)-1,MATCH('Program and Results'!$A126,Tables!$1:$1,0)-2,1,1)-OFFSET(Tables!$A$1,MATCH('Program and Results'!$E126,Tables!$A$1:$A$33,0)-1,MATCH('Program and Results'!$A126,Tables!$1:$1,0)-7,1,1)),0),""))</f>
        <v>28</v>
      </c>
      <c r="V126" s="88">
        <f t="shared" ca="1" si="52"/>
        <v>0.20118760603116548</v>
      </c>
      <c r="W126" s="88" t="str">
        <f ca="1">IF(OR($A126="GW 1",$A126="GW 2",$A126="GW 3",$A126="GW 4",$A126="GW 5",$A126="GW 6"),"N/A",IF(T126="","",IF(AND(T126&gt;='Prediction Systems settings'!$B$3,'Program and Results'!T126&lt;='Prediction Systems settings'!$C$3),"DRAW",IF(T126&gt;0,"HOME","AWAY"))))</f>
        <v>HOME</v>
      </c>
      <c r="X126" s="89" t="str">
        <f t="shared" ca="1" si="36"/>
        <v>Succeeded</v>
      </c>
      <c r="Y126" s="74" t="str">
        <f ca="1">IF(OR($A126="GW 1",$A126="GW 2",$A126="GW 3",$A126="GW 4",$A126="GW 5",$A126="GW 6"),"N/A",IF(U126="","",IF(AND(U126&gt;='Prediction Systems settings'!$B$4,'Program and Results'!U126&lt;='Prediction Systems settings'!$C$4),"DRAW",IF(U126&gt;0,"HOME","AWAY"))))</f>
        <v>HOME</v>
      </c>
      <c r="Z126" s="74" t="str">
        <f t="shared" ca="1" si="37"/>
        <v>Succeeded</v>
      </c>
      <c r="AA126" s="85">
        <f ca="1">IF(OR($A126="GW 1",$A126="GW 2",$A126="GW 3",$A126="GW 4",$A126="GW 5",$A126="GW 6"),"N/A",IF(G126="","",SUM(OFFSET(Tables!$A$103,MATCH('Program and Results'!$B126,Tables!$A$103:$A$135,0)-1,MATCH('Program and Results'!$A126,Tables!$1:$1,0)-2,1,-6))))</f>
        <v>6</v>
      </c>
      <c r="AB126" s="86">
        <f ca="1">IF(OR($A126="GW 1",$A126="GW 2",$A126="GW 3",$A126="GW 4",$A126="GW 5",$A126="GW 6"),"N/A",IF(M126="","",SUM(OFFSET(Tables!$A$103,MATCH('Program and Results'!$E126,Tables!$A$103:$A$135,0)-1,MATCH('Program and Results'!$A126,Tables!$1:$1,0)-2,1,-6))))</f>
        <v>-5</v>
      </c>
      <c r="AC126" s="86">
        <f t="shared" ca="1" si="38"/>
        <v>11</v>
      </c>
      <c r="AD126" s="86" t="str">
        <f ca="1">IF(OR($A126="GW 1",$A126="GW 2",$A126="GW 3",$A126="GW 4",$A126="GW 5",$A126="GW 6"),"N/A",IF(AC126="","",IF(AC126&gt;'Prediction Systems settings'!$B$5,"HOME",IF(AC126&lt;-'Prediction Systems settings'!$B$5,"AWAY","DRAW"))))</f>
        <v>HOME</v>
      </c>
      <c r="AE126" s="86" t="str">
        <f t="shared" ca="1" si="39"/>
        <v>Succeeded</v>
      </c>
      <c r="AK126">
        <v>41.785714285714292</v>
      </c>
      <c r="AL126">
        <v>27.083333333333336</v>
      </c>
    </row>
    <row r="127" spans="1:38">
      <c r="A127" t="s">
        <v>13</v>
      </c>
      <c r="B127" t="s">
        <v>203</v>
      </c>
      <c r="C127">
        <v>2</v>
      </c>
      <c r="D127">
        <v>0</v>
      </c>
      <c r="E127" t="s">
        <v>200</v>
      </c>
      <c r="F127" s="73">
        <f t="shared" ca="1" si="50"/>
        <v>1474.9017445931343</v>
      </c>
      <c r="G127" s="73">
        <f ca="1">IF(A127="GW 1",ELO_Initial,IFERROR(INDEX(Tables!$1:$1048576,MATCH('Program and Results'!$B127,Tables!$A:$A,0),MATCH('Program and Results'!$A127,Tables!$1:$1,0)-1),""))</f>
        <v>1465.6157483380591</v>
      </c>
      <c r="H127" s="74">
        <f t="shared" si="42"/>
        <v>21.51</v>
      </c>
      <c r="I127" s="74">
        <f t="shared" si="43"/>
        <v>1</v>
      </c>
      <c r="J127" s="75">
        <f t="shared" ca="1" si="35"/>
        <v>0.56829399093095145</v>
      </c>
      <c r="K127" s="76">
        <f>IF(E127="","",IF(ABS(C127-D127)=0,0,IF(ABS(C127-D127)&gt;10,2.99,INDEX('ELO settings '!$B$25:$B$34,MATCH(ABS(C127-D127),'ELO settings '!$A$25:$A$34,0)))))</f>
        <v>1.51</v>
      </c>
      <c r="L127" s="73">
        <f t="shared" ca="1" si="48"/>
        <v>1457.3257640443346</v>
      </c>
      <c r="M127" s="73">
        <f ca="1">IF(A127="GW 1",ELO_Initial,IFERROR(INDEX(Tables!$1:$1048576,MATCH('Program and Results'!$E127,Tables!$A:$A,0),MATCH('Program and Results'!$A127,Tables!$1:$1,0)-1),""))</f>
        <v>1466.6117602994098</v>
      </c>
      <c r="N127" s="74">
        <f t="shared" si="44"/>
        <v>21.51</v>
      </c>
      <c r="O127" s="74">
        <f t="shared" si="45"/>
        <v>0</v>
      </c>
      <c r="P127" s="75">
        <f t="shared" ca="1" si="51"/>
        <v>0.43170600906904855</v>
      </c>
      <c r="Q127" s="76">
        <f t="shared" si="46"/>
        <v>1.51</v>
      </c>
      <c r="R127" s="77" t="str">
        <f t="shared" si="47"/>
        <v>ok</v>
      </c>
      <c r="S127" s="87" t="str">
        <f t="shared" si="40"/>
        <v>HOME</v>
      </c>
      <c r="T127" s="74">
        <f t="shared" ca="1" si="41"/>
        <v>-1</v>
      </c>
      <c r="U127" s="74">
        <f ca="1">IF(OR($A127="GW 1",$A127="GW 2",$A127="GW 3",$A127="GW 4",$A127="GW 5",$A127="GW 6"),"N/A",IFERROR(ROUND((OFFSET(Tables!$A$1,MATCH('Program and Results'!$B127,Tables!$A$1:$A$33,0)-1,MATCH('Program and Results'!$A127,Tables!$1:$1,0)-2,1,1)-OFFSET(Tables!$A$1,MATCH('Program and Results'!$B127,Tables!$A$1:$A$33,0)-1,MATCH('Program and Results'!$A127,Tables!$1:$1,0)-7,1,1))-(OFFSET(Tables!$A$1,MATCH('Program and Results'!$E127,Tables!$A$1:$A$33,0)-1,MATCH('Program and Results'!$A127,Tables!$1:$1,0)-2,1,1)-OFFSET(Tables!$A$1,MATCH('Program and Results'!$E127,Tables!$A$1:$A$33,0)-1,MATCH('Program and Results'!$A127,Tables!$1:$1,0)-7,1,1)),0),""))</f>
        <v>-13</v>
      </c>
      <c r="V127" s="88">
        <f t="shared" ca="1" si="52"/>
        <v>0.13658798186190291</v>
      </c>
      <c r="W127" s="88" t="str">
        <f ca="1">IF(OR($A127="GW 1",$A127="GW 2",$A127="GW 3",$A127="GW 4",$A127="GW 5",$A127="GW 6"),"N/A",IF(T127="","",IF(AND(T127&gt;='Prediction Systems settings'!$B$3,'Program and Results'!T127&lt;='Prediction Systems settings'!$C$3),"DRAW",IF(T127&gt;0,"HOME","AWAY"))))</f>
        <v>AWAY</v>
      </c>
      <c r="X127" s="89" t="str">
        <f t="shared" ca="1" si="36"/>
        <v>Failed</v>
      </c>
      <c r="Y127" s="74" t="str">
        <f ca="1">IF(OR($A127="GW 1",$A127="GW 2",$A127="GW 3",$A127="GW 4",$A127="GW 5",$A127="GW 6"),"N/A",IF(U127="","",IF(AND(U127&gt;='Prediction Systems settings'!$B$4,'Program and Results'!U127&lt;='Prediction Systems settings'!$C$4),"DRAW",IF(U127&gt;0,"HOME","AWAY"))))</f>
        <v>DRAW</v>
      </c>
      <c r="Z127" s="74" t="str">
        <f t="shared" ca="1" si="37"/>
        <v>Failed</v>
      </c>
      <c r="AA127" s="85">
        <f ca="1">IF(OR($A127="GW 1",$A127="GW 2",$A127="GW 3",$A127="GW 4",$A127="GW 5",$A127="GW 6"),"N/A",IF(G127="","",SUM(OFFSET(Tables!$A$103,MATCH('Program and Results'!$B127,Tables!$A$103:$A$135,0)-1,MATCH('Program and Results'!$A127,Tables!$1:$1,0)-2,1,-6))))</f>
        <v>-7</v>
      </c>
      <c r="AB127" s="86">
        <f ca="1">IF(OR($A127="GW 1",$A127="GW 2",$A127="GW 3",$A127="GW 4",$A127="GW 5",$A127="GW 6"),"N/A",IF(M127="","",SUM(OFFSET(Tables!$A$103,MATCH('Program and Results'!$E127,Tables!$A$103:$A$135,0)-1,MATCH('Program and Results'!$A127,Tables!$1:$1,0)-2,1,-6))))</f>
        <v>-5</v>
      </c>
      <c r="AC127" s="86">
        <f t="shared" ca="1" si="38"/>
        <v>-2</v>
      </c>
      <c r="AD127" s="86" t="str">
        <f ca="1">IF(OR($A127="GW 1",$A127="GW 2",$A127="GW 3",$A127="GW 4",$A127="GW 5",$A127="GW 6"),"N/A",IF(AC127="","",IF(AC127&gt;'Prediction Systems settings'!$B$5,"HOME",IF(AC127&lt;-'Prediction Systems settings'!$B$5,"AWAY","DRAW"))))</f>
        <v>DRAW</v>
      </c>
      <c r="AE127" s="86" t="str">
        <f t="shared" ca="1" si="39"/>
        <v>Failed</v>
      </c>
      <c r="AG127">
        <f ca="1">COUNTIFS(W:W,"DRAW",X:X,"Succeeded")</f>
        <v>5</v>
      </c>
      <c r="AK127">
        <v>48.75</v>
      </c>
      <c r="AL127">
        <v>16.25</v>
      </c>
    </row>
    <row r="128" spans="1:38">
      <c r="A128" t="s">
        <v>13</v>
      </c>
      <c r="B128" t="s">
        <v>209</v>
      </c>
      <c r="C128">
        <v>1</v>
      </c>
      <c r="D128">
        <v>0</v>
      </c>
      <c r="E128" t="s">
        <v>201</v>
      </c>
      <c r="F128" s="73">
        <f t="shared" ca="1" si="50"/>
        <v>1546.9061664667936</v>
      </c>
      <c r="G128" s="73">
        <f ca="1">IF(A128="GW 1",ELO_Initial,IFERROR(INDEX(Tables!$1:$1048576,MATCH('Program and Results'!$B128,Tables!$A:$A,0),MATCH('Program and Results'!$A128,Tables!$1:$1,0)-1),""))</f>
        <v>1540.2761458096784</v>
      </c>
      <c r="H128" s="74">
        <f t="shared" si="42"/>
        <v>21</v>
      </c>
      <c r="I128" s="74">
        <f t="shared" si="43"/>
        <v>1</v>
      </c>
      <c r="J128" s="75">
        <f t="shared" ca="1" si="35"/>
        <v>0.68428473061355655</v>
      </c>
      <c r="K128" s="76">
        <f>IF(E128="","",IF(ABS(C128-D128)=0,0,IF(ABS(C128-D128)&gt;10,2.99,INDEX('ELO settings '!$B$25:$B$34,MATCH(ABS(C128-D128),'ELO settings '!$A$25:$A$34,0)))))</f>
        <v>1</v>
      </c>
      <c r="L128" s="73">
        <f t="shared" ca="1" si="48"/>
        <v>1464.2696202355146</v>
      </c>
      <c r="M128" s="73">
        <f ca="1">IF(A128="GW 1",ELO_Initial,IFERROR(INDEX(Tables!$1:$1048576,MATCH('Program and Results'!$E128,Tables!$A:$A,0),MATCH('Program and Results'!$A128,Tables!$1:$1,0)-1),""))</f>
        <v>1470.8996408926298</v>
      </c>
      <c r="N128" s="74">
        <f t="shared" si="44"/>
        <v>21</v>
      </c>
      <c r="O128" s="74">
        <f t="shared" si="45"/>
        <v>0</v>
      </c>
      <c r="P128" s="75">
        <f t="shared" ca="1" si="51"/>
        <v>0.31571526938644345</v>
      </c>
      <c r="Q128" s="76">
        <f t="shared" si="46"/>
        <v>1</v>
      </c>
      <c r="R128" s="77" t="str">
        <f t="shared" si="47"/>
        <v>ok</v>
      </c>
      <c r="S128" s="87" t="str">
        <f t="shared" si="40"/>
        <v>HOME</v>
      </c>
      <c r="T128" s="74">
        <f t="shared" ca="1" si="41"/>
        <v>69</v>
      </c>
      <c r="U128" s="74">
        <f ca="1">IF(OR($A128="GW 1",$A128="GW 2",$A128="GW 3",$A128="GW 4",$A128="GW 5",$A128="GW 6"),"N/A",IFERROR(ROUND((OFFSET(Tables!$A$1,MATCH('Program and Results'!$B128,Tables!$A$1:$A$33,0)-1,MATCH('Program and Results'!$A128,Tables!$1:$1,0)-2,1,1)-OFFSET(Tables!$A$1,MATCH('Program and Results'!$B128,Tables!$A$1:$A$33,0)-1,MATCH('Program and Results'!$A128,Tables!$1:$1,0)-7,1,1))-(OFFSET(Tables!$A$1,MATCH('Program and Results'!$E128,Tables!$A$1:$A$33,0)-1,MATCH('Program and Results'!$A128,Tables!$1:$1,0)-2,1,1)-OFFSET(Tables!$A$1,MATCH('Program and Results'!$E128,Tables!$A$1:$A$33,0)-1,MATCH('Program and Results'!$A128,Tables!$1:$1,0)-7,1,1)),0),""))</f>
        <v>25</v>
      </c>
      <c r="V128" s="88">
        <f t="shared" ca="1" si="52"/>
        <v>0.36856946122711309</v>
      </c>
      <c r="W128" s="88" t="str">
        <f ca="1">IF(OR($A128="GW 1",$A128="GW 2",$A128="GW 3",$A128="GW 4",$A128="GW 5",$A128="GW 6"),"N/A",IF(T128="","",IF(AND(T128&gt;='Prediction Systems settings'!$B$3,'Program and Results'!T128&lt;='Prediction Systems settings'!$C$3),"DRAW",IF(T128&gt;0,"HOME","AWAY"))))</f>
        <v>HOME</v>
      </c>
      <c r="X128" s="89" t="str">
        <f t="shared" ca="1" si="36"/>
        <v>Succeeded</v>
      </c>
      <c r="Y128" s="74" t="str">
        <f ca="1">IF(OR($A128="GW 1",$A128="GW 2",$A128="GW 3",$A128="GW 4",$A128="GW 5",$A128="GW 6"),"N/A",IF(U128="","",IF(AND(U128&gt;='Prediction Systems settings'!$B$4,'Program and Results'!U128&lt;='Prediction Systems settings'!$C$4),"DRAW",IF(U128&gt;0,"HOME","AWAY"))))</f>
        <v>HOME</v>
      </c>
      <c r="Z128" s="74" t="str">
        <f t="shared" ca="1" si="37"/>
        <v>Succeeded</v>
      </c>
      <c r="AA128" s="85">
        <f ca="1">IF(OR($A128="GW 1",$A128="GW 2",$A128="GW 3",$A128="GW 4",$A128="GW 5",$A128="GW 6"),"N/A",IF(G128="","",SUM(OFFSET(Tables!$A$103,MATCH('Program and Results'!$B128,Tables!$A$103:$A$135,0)-1,MATCH('Program and Results'!$A128,Tables!$1:$1,0)-2,1,-6))))</f>
        <v>10</v>
      </c>
      <c r="AB128" s="86">
        <f ca="1">IF(OR($A128="GW 1",$A128="GW 2",$A128="GW 3",$A128="GW 4",$A128="GW 5",$A128="GW 6"),"N/A",IF(M128="","",SUM(OFFSET(Tables!$A$103,MATCH('Program and Results'!$E128,Tables!$A$103:$A$135,0)-1,MATCH('Program and Results'!$A128,Tables!$1:$1,0)-2,1,-6))))</f>
        <v>-1</v>
      </c>
      <c r="AC128" s="86">
        <f t="shared" ca="1" si="38"/>
        <v>11</v>
      </c>
      <c r="AD128" s="86" t="str">
        <f ca="1">IF(OR($A128="GW 1",$A128="GW 2",$A128="GW 3",$A128="GW 4",$A128="GW 5",$A128="GW 6"),"N/A",IF(AC128="","",IF(AC128&gt;'Prediction Systems settings'!$B$5,"HOME",IF(AC128&lt;-'Prediction Systems settings'!$B$5,"AWAY","DRAW"))))</f>
        <v>HOME</v>
      </c>
      <c r="AE128" s="86" t="str">
        <f t="shared" ca="1" si="39"/>
        <v>Succeeded</v>
      </c>
      <c r="AK128">
        <v>65</v>
      </c>
      <c r="AL128">
        <v>16.25</v>
      </c>
    </row>
    <row r="129" spans="1:38">
      <c r="A129" t="s">
        <v>14</v>
      </c>
      <c r="B129" t="s">
        <v>233</v>
      </c>
      <c r="C129">
        <v>1</v>
      </c>
      <c r="D129">
        <v>1</v>
      </c>
      <c r="E129" t="s">
        <v>211</v>
      </c>
      <c r="F129" s="73">
        <f t="shared" ca="1" si="50"/>
        <v>1451.361085843138</v>
      </c>
      <c r="G129" s="73">
        <f ca="1">IF(A129="GW 1",ELO_Initial,IFERROR(INDEX(Tables!$1:$1048576,MATCH('Program and Results'!$B129,Tables!$A:$A,0),MATCH('Program and Results'!$A129,Tables!$1:$1,0)-1),""))</f>
        <v>1450.8825110627547</v>
      </c>
      <c r="H129" s="74">
        <f t="shared" si="42"/>
        <v>20</v>
      </c>
      <c r="I129" s="74">
        <f t="shared" si="43"/>
        <v>0.5</v>
      </c>
      <c r="J129" s="75">
        <f t="shared" ca="1" si="35"/>
        <v>0.47607126098083363</v>
      </c>
      <c r="K129" s="76">
        <f>IF(E129="","",IF(ABS(C129-D129)=0,0,IF(ABS(C129-D129)&gt;10,2.99,INDEX('ELO settings '!$B$25:$B$34,MATCH(ABS(C129-D129),'ELO settings '!$A$25:$A$34,0)))))</f>
        <v>0</v>
      </c>
      <c r="L129" s="73">
        <f t="shared" ca="1" si="48"/>
        <v>1485.6154673467715</v>
      </c>
      <c r="M129" s="73">
        <f ca="1">IF(A129="GW 1",ELO_Initial,IFERROR(INDEX(Tables!$1:$1048576,MATCH('Program and Results'!$E129,Tables!$A:$A,0),MATCH('Program and Results'!$A129,Tables!$1:$1,0)-1),""))</f>
        <v>1486.0940421271548</v>
      </c>
      <c r="N129" s="74">
        <f t="shared" si="44"/>
        <v>20</v>
      </c>
      <c r="O129" s="74">
        <f t="shared" si="45"/>
        <v>0.5</v>
      </c>
      <c r="P129" s="75">
        <f t="shared" ca="1" si="51"/>
        <v>0.52392873901916637</v>
      </c>
      <c r="Q129" s="76">
        <f t="shared" si="46"/>
        <v>0</v>
      </c>
      <c r="R129" s="77" t="str">
        <f t="shared" si="47"/>
        <v>ok</v>
      </c>
      <c r="S129" s="87" t="str">
        <f t="shared" si="40"/>
        <v>DRAW</v>
      </c>
      <c r="T129" s="74">
        <f t="shared" ca="1" si="41"/>
        <v>-35</v>
      </c>
      <c r="U129" s="74">
        <f ca="1">IF(OR($A129="GW 1",$A129="GW 2",$A129="GW 3",$A129="GW 4",$A129="GW 5",$A129="GW 6"),"N/A",IFERROR(ROUND((OFFSET(Tables!$A$1,MATCH('Program and Results'!$B129,Tables!$A$1:$A$33,0)-1,MATCH('Program and Results'!$A129,Tables!$1:$1,0)-2,1,1)-OFFSET(Tables!$A$1,MATCH('Program and Results'!$B129,Tables!$A$1:$A$33,0)-1,MATCH('Program and Results'!$A129,Tables!$1:$1,0)-7,1,1))-(OFFSET(Tables!$A$1,MATCH('Program and Results'!$E129,Tables!$A$1:$A$33,0)-1,MATCH('Program and Results'!$A129,Tables!$1:$1,0)-2,1,1)-OFFSET(Tables!$A$1,MATCH('Program and Results'!$E129,Tables!$A$1:$A$33,0)-1,MATCH('Program and Results'!$A129,Tables!$1:$1,0)-7,1,1)),0),""))</f>
        <v>-31</v>
      </c>
      <c r="V129" s="88">
        <f ca="1">IF(D129="","",J129-P129)</f>
        <v>-4.7857478038332735E-2</v>
      </c>
      <c r="W129" s="88" t="str">
        <f ca="1">IF(OR($A129="GW 1",$A129="GW 2",$A129="GW 3",$A129="GW 4",$A129="GW 5",$A129="GW 6"),"N/A",IF(T129="","",IF(AND(T129&gt;='Prediction Systems settings'!$B$3,'Program and Results'!T129&lt;='Prediction Systems settings'!$C$3),"DRAW",IF(T129&gt;0,"HOME","AWAY"))))</f>
        <v>DRAW</v>
      </c>
      <c r="X129" s="89" t="str">
        <f t="shared" ca="1" si="36"/>
        <v>Succeeded</v>
      </c>
      <c r="Y129" s="74" t="str">
        <f ca="1">IF(OR($A129="GW 1",$A129="GW 2",$A129="GW 3",$A129="GW 4",$A129="GW 5",$A129="GW 6"),"N/A",IF(U129="","",IF(AND(U129&gt;='Prediction Systems settings'!$B$4,'Program and Results'!U129&lt;='Prediction Systems settings'!$C$4),"DRAW",IF(U129&gt;0,"HOME","AWAY"))))</f>
        <v>DRAW</v>
      </c>
      <c r="Z129" s="74" t="str">
        <f t="shared" ca="1" si="37"/>
        <v>Succeeded</v>
      </c>
      <c r="AA129" s="85">
        <f ca="1">IF(OR($A129="GW 1",$A129="GW 2",$A129="GW 3",$A129="GW 4",$A129="GW 5",$A129="GW 6"),"N/A",IF(G129="","",SUM(OFFSET(Tables!$A$103,MATCH('Program and Results'!$B129,Tables!$A$103:$A$135,0)-1,MATCH('Program and Results'!$A129,Tables!$1:$1,0)-2,1,-6))))</f>
        <v>-8</v>
      </c>
      <c r="AB129" s="86">
        <f ca="1">IF(OR($A129="GW 1",$A129="GW 2",$A129="GW 3",$A129="GW 4",$A129="GW 5",$A129="GW 6"),"N/A",IF(M129="","",SUM(OFFSET(Tables!$A$103,MATCH('Program and Results'!$E129,Tables!$A$103:$A$135,0)-1,MATCH('Program and Results'!$A129,Tables!$1:$1,0)-2,1,-6))))</f>
        <v>-2</v>
      </c>
      <c r="AC129" s="86">
        <f t="shared" ca="1" si="38"/>
        <v>-6</v>
      </c>
      <c r="AD129" s="86" t="str">
        <f ca="1">IF(OR($A129="GW 1",$A129="GW 2",$A129="GW 3",$A129="GW 4",$A129="GW 5",$A129="GW 6"),"N/A",IF(AC129="","",IF(AC129&gt;'Prediction Systems settings'!$B$5,"HOME",IF(AC129&lt;-'Prediction Systems settings'!$B$5,"AWAY","DRAW"))))</f>
        <v>AWAY</v>
      </c>
      <c r="AE129" s="86" t="str">
        <f t="shared" ca="1" si="39"/>
        <v>Failed</v>
      </c>
      <c r="AK129">
        <v>18.571428571428569</v>
      </c>
      <c r="AL129">
        <v>36.5625</v>
      </c>
    </row>
    <row r="130" spans="1:38">
      <c r="A130" t="s">
        <v>14</v>
      </c>
      <c r="B130" t="s">
        <v>198</v>
      </c>
      <c r="C130">
        <v>0</v>
      </c>
      <c r="D130">
        <v>1</v>
      </c>
      <c r="E130" t="s">
        <v>199</v>
      </c>
      <c r="F130" s="73">
        <f t="shared" ca="1" si="50"/>
        <v>1542.6299560057664</v>
      </c>
      <c r="G130" s="73">
        <f ca="1">IF(A130="GW 1",ELO_Initial,IFERROR(INDEX(Tables!$1:$1048576,MATCH('Program and Results'!$B130,Tables!$A:$A,0),MATCH('Program and Results'!$A130,Tables!$1:$1,0)-1),""))</f>
        <v>1554.1390437070183</v>
      </c>
      <c r="H130" s="74">
        <f t="shared" si="42"/>
        <v>21</v>
      </c>
      <c r="I130" s="74">
        <f t="shared" si="43"/>
        <v>0</v>
      </c>
      <c r="J130" s="75">
        <f t="shared" ca="1" si="35"/>
        <v>0.54805179529771364</v>
      </c>
      <c r="K130" s="76">
        <f>IF(E130="","",IF(ABS(C130-D130)=0,0,IF(ABS(C130-D130)&gt;10,2.99,INDEX('ELO settings '!$B$25:$B$34,MATCH(ABS(C130-D130),'ELO settings '!$A$25:$A$34,0)))))</f>
        <v>1</v>
      </c>
      <c r="L130" s="73">
        <f t="shared" ca="1" si="48"/>
        <v>1580.9049557362289</v>
      </c>
      <c r="M130" s="73">
        <f ca="1">IF(A130="GW 1",ELO_Initial,IFERROR(INDEX(Tables!$1:$1048576,MATCH('Program and Results'!$E130,Tables!$A:$A,0),MATCH('Program and Results'!$A130,Tables!$1:$1,0)-1),""))</f>
        <v>1569.395868034977</v>
      </c>
      <c r="N130" s="74">
        <f t="shared" si="44"/>
        <v>21</v>
      </c>
      <c r="O130" s="74">
        <f t="shared" si="45"/>
        <v>1</v>
      </c>
      <c r="P130" s="75">
        <f t="shared" ca="1" si="51"/>
        <v>0.45194820470228636</v>
      </c>
      <c r="Q130" s="76">
        <f t="shared" si="46"/>
        <v>1</v>
      </c>
      <c r="R130" s="77" t="str">
        <f t="shared" si="47"/>
        <v>ok</v>
      </c>
      <c r="S130" s="87" t="str">
        <f t="shared" si="40"/>
        <v>AWAY</v>
      </c>
      <c r="T130" s="74">
        <f t="shared" ca="1" si="41"/>
        <v>-15</v>
      </c>
      <c r="U130" s="74">
        <f ca="1">IF(OR($A130="GW 1",$A130="GW 2",$A130="GW 3",$A130="GW 4",$A130="GW 5",$A130="GW 6"),"N/A",IFERROR(ROUND((OFFSET(Tables!$A$1,MATCH('Program and Results'!$B130,Tables!$A$1:$A$33,0)-1,MATCH('Program and Results'!$A130,Tables!$1:$1,0)-2,1,1)-OFFSET(Tables!$A$1,MATCH('Program and Results'!$B130,Tables!$A$1:$A$33,0)-1,MATCH('Program and Results'!$A130,Tables!$1:$1,0)-7,1,1))-(OFFSET(Tables!$A$1,MATCH('Program and Results'!$E130,Tables!$A$1:$A$33,0)-1,MATCH('Program and Results'!$A130,Tables!$1:$1,0)-2,1,1)-OFFSET(Tables!$A$1,MATCH('Program and Results'!$E130,Tables!$A$1:$A$33,0)-1,MATCH('Program and Results'!$A130,Tables!$1:$1,0)-7,1,1)),0),""))</f>
        <v>-10</v>
      </c>
      <c r="V130" s="88">
        <f ca="1">IF(D130="","",J130-P130)</f>
        <v>9.610359059542728E-2</v>
      </c>
      <c r="W130" s="88" t="str">
        <f ca="1">IF(OR($A130="GW 1",$A130="GW 2",$A130="GW 3",$A130="GW 4",$A130="GW 5",$A130="GW 6"),"N/A",IF(T130="","",IF(AND(T130&gt;='Prediction Systems settings'!$B$3,'Program and Results'!T130&lt;='Prediction Systems settings'!$C$3),"DRAW",IF(T130&gt;0,"HOME","AWAY"))))</f>
        <v>AWAY</v>
      </c>
      <c r="X130" s="89" t="str">
        <f t="shared" ca="1" si="36"/>
        <v>Succeeded</v>
      </c>
      <c r="Y130" s="74" t="str">
        <f ca="1">IF(OR($A130="GW 1",$A130="GW 2",$A130="GW 3",$A130="GW 4",$A130="GW 5",$A130="GW 6"),"N/A",IF(U130="","",IF(AND(U130&gt;='Prediction Systems settings'!$B$4,'Program and Results'!U130&lt;='Prediction Systems settings'!$C$4),"DRAW",IF(U130&gt;0,"HOME","AWAY"))))</f>
        <v>AWAY</v>
      </c>
      <c r="Z130" s="74" t="str">
        <f t="shared" ca="1" si="37"/>
        <v>Succeeded</v>
      </c>
      <c r="AA130" s="85">
        <f ca="1">IF(OR($A130="GW 1",$A130="GW 2",$A130="GW 3",$A130="GW 4",$A130="GW 5",$A130="GW 6"),"N/A",IF(G130="","",SUM(OFFSET(Tables!$A$103,MATCH('Program and Results'!$B130,Tables!$A$103:$A$135,0)-1,MATCH('Program and Results'!$A130,Tables!$1:$1,0)-2,1,-6))))</f>
        <v>6</v>
      </c>
      <c r="AB130" s="86">
        <f ca="1">IF(OR($A130="GW 1",$A130="GW 2",$A130="GW 3",$A130="GW 4",$A130="GW 5",$A130="GW 6"),"N/A",IF(M130="","",SUM(OFFSET(Tables!$A$103,MATCH('Program and Results'!$E130,Tables!$A$103:$A$135,0)-1,MATCH('Program and Results'!$A130,Tables!$1:$1,0)-2,1,-6))))</f>
        <v>7</v>
      </c>
      <c r="AC130" s="86">
        <f t="shared" ca="1" si="38"/>
        <v>-1</v>
      </c>
      <c r="AD130" s="86" t="str">
        <f ca="1">IF(OR($A130="GW 1",$A130="GW 2",$A130="GW 3",$A130="GW 4",$A130="GW 5",$A130="GW 6"),"N/A",IF(AC130="","",IF(AC130&gt;'Prediction Systems settings'!$B$5,"HOME",IF(AC130&lt;-'Prediction Systems settings'!$B$5,"AWAY","DRAW"))))</f>
        <v>DRAW</v>
      </c>
      <c r="AE130" s="86" t="str">
        <f t="shared" ca="1" si="39"/>
        <v>Failed</v>
      </c>
      <c r="AK130">
        <v>48.75</v>
      </c>
      <c r="AL130">
        <v>60.9375</v>
      </c>
    </row>
    <row r="131" spans="1:38">
      <c r="A131" t="s">
        <v>14</v>
      </c>
      <c r="B131" t="s">
        <v>200</v>
      </c>
      <c r="C131">
        <v>1</v>
      </c>
      <c r="D131">
        <v>2</v>
      </c>
      <c r="E131" t="s">
        <v>207</v>
      </c>
      <c r="F131" s="73">
        <f t="shared" ca="1" si="50"/>
        <v>1446.7676835438485</v>
      </c>
      <c r="G131" s="73">
        <f ca="1">IF(A131="GW 1",ELO_Initial,IFERROR(INDEX(Tables!$1:$1048576,MATCH('Program and Results'!$B131,Tables!$A:$A,0),MATCH('Program and Results'!$A131,Tables!$1:$1,0)-1),""))</f>
        <v>1457.3257640443346</v>
      </c>
      <c r="H131" s="74">
        <f t="shared" si="42"/>
        <v>21</v>
      </c>
      <c r="I131" s="74">
        <f t="shared" si="43"/>
        <v>0</v>
      </c>
      <c r="J131" s="75">
        <f t="shared" ref="J131:J194" ca="1" si="53">IFERROR(IF(G131="","",1/(1+10^((M131-G131-AK131)/ELO_s))),"")</f>
        <v>0.50276573811838521</v>
      </c>
      <c r="K131" s="76">
        <f>IF(E131="","",IF(ABS(C131-D131)=0,0,IF(ABS(C131-D131)&gt;10,2.99,INDEX('ELO settings '!$B$25:$B$34,MATCH(ABS(C131-D131),'ELO settings '!$A$25:$A$34,0)))))</f>
        <v>1</v>
      </c>
      <c r="L131" s="73">
        <f t="shared" ca="1" si="48"/>
        <v>1479.8905646869973</v>
      </c>
      <c r="M131" s="73">
        <f ca="1">IF(A131="GW 1",ELO_Initial,IFERROR(INDEX(Tables!$1:$1048576,MATCH('Program and Results'!$E131,Tables!$A:$A,0),MATCH('Program and Results'!$A131,Tables!$1:$1,0)-1),""))</f>
        <v>1469.3324841865112</v>
      </c>
      <c r="N131" s="74">
        <f t="shared" si="44"/>
        <v>21</v>
      </c>
      <c r="O131" s="74">
        <f t="shared" si="45"/>
        <v>1</v>
      </c>
      <c r="P131" s="75">
        <f t="shared" ca="1" si="51"/>
        <v>0.49723426188161479</v>
      </c>
      <c r="Q131" s="76">
        <f t="shared" si="46"/>
        <v>1</v>
      </c>
      <c r="R131" s="77" t="str">
        <f t="shared" si="47"/>
        <v>ok</v>
      </c>
      <c r="S131" s="87" t="str">
        <f t="shared" si="40"/>
        <v>AWAY</v>
      </c>
      <c r="T131" s="74">
        <f t="shared" ca="1" si="41"/>
        <v>-12</v>
      </c>
      <c r="U131" s="74">
        <f ca="1">IF(OR($A131="GW 1",$A131="GW 2",$A131="GW 3",$A131="GW 4",$A131="GW 5",$A131="GW 6"),"N/A",IFERROR(ROUND((OFFSET(Tables!$A$1,MATCH('Program and Results'!$B131,Tables!$A$1:$A$33,0)-1,MATCH('Program and Results'!$A131,Tables!$1:$1,0)-2,1,1)-OFFSET(Tables!$A$1,MATCH('Program and Results'!$B131,Tables!$A$1:$A$33,0)-1,MATCH('Program and Results'!$A131,Tables!$1:$1,0)-7,1,1))-(OFFSET(Tables!$A$1,MATCH('Program and Results'!$E131,Tables!$A$1:$A$33,0)-1,MATCH('Program and Results'!$A131,Tables!$1:$1,0)-2,1,1)-OFFSET(Tables!$A$1,MATCH('Program and Results'!$E131,Tables!$A$1:$A$33,0)-1,MATCH('Program and Results'!$A131,Tables!$1:$1,0)-7,1,1)),0),""))</f>
        <v>-19</v>
      </c>
      <c r="V131" s="88">
        <f t="shared" ca="1" si="52"/>
        <v>5.5314762367704162E-3</v>
      </c>
      <c r="W131" s="88" t="str">
        <f ca="1">IF(OR($A131="GW 1",$A131="GW 2",$A131="GW 3",$A131="GW 4",$A131="GW 5",$A131="GW 6"),"N/A",IF(T131="","",IF(AND(T131&gt;='Prediction Systems settings'!$B$3,'Program and Results'!T131&lt;='Prediction Systems settings'!$C$3),"DRAW",IF(T131&gt;0,"HOME","AWAY"))))</f>
        <v>AWAY</v>
      </c>
      <c r="X131" s="89" t="str">
        <f t="shared" ref="X131:X194" ca="1" si="54">IF(OR($A131="GW 1",$A131="GW 2",$A131="GW 3",$A131="GW 4",$A131="GW 5",$A131="GW 6"),"N/A",IF(D131="","",IF(W131=S131,"Succeeded","Failed")))</f>
        <v>Succeeded</v>
      </c>
      <c r="Y131" s="74" t="str">
        <f ca="1">IF(OR($A131="GW 1",$A131="GW 2",$A131="GW 3",$A131="GW 4",$A131="GW 5",$A131="GW 6"),"N/A",IF(U131="","",IF(AND(U131&gt;='Prediction Systems settings'!$B$4,'Program and Results'!U131&lt;='Prediction Systems settings'!$C$4),"DRAW",IF(U131&gt;0,"HOME","AWAY"))))</f>
        <v>DRAW</v>
      </c>
      <c r="Z131" s="74" t="str">
        <f t="shared" ref="Z131:Z194" ca="1" si="55">IF(OR($A131="GW 1",$A131="GW 2",$A131="GW 3",$A131="GW 4",$A131="GW 5",$A131="GW 6"),"N/A",IF(D131="","",IF(Y131=S131,"Succeeded","Failed")))</f>
        <v>Failed</v>
      </c>
      <c r="AA131" s="85">
        <f ca="1">IF(OR($A131="GW 1",$A131="GW 2",$A131="GW 3",$A131="GW 4",$A131="GW 5",$A131="GW 6"),"N/A",IF(G131="","",SUM(OFFSET(Tables!$A$103,MATCH('Program and Results'!$B131,Tables!$A$103:$A$135,0)-1,MATCH('Program and Results'!$A131,Tables!$1:$1,0)-2,1,-6))))</f>
        <v>-7</v>
      </c>
      <c r="AB131" s="86">
        <f ca="1">IF(OR($A131="GW 1",$A131="GW 2",$A131="GW 3",$A131="GW 4",$A131="GW 5",$A131="GW 6"),"N/A",IF(M131="","",SUM(OFFSET(Tables!$A$103,MATCH('Program and Results'!$E131,Tables!$A$103:$A$135,0)-1,MATCH('Program and Results'!$A131,Tables!$1:$1,0)-2,1,-6))))</f>
        <v>-2</v>
      </c>
      <c r="AC131" s="86">
        <f t="shared" ref="AC131:AC194" ca="1" si="56">IF(OR($A131="GW 1",$A131="GW 2",$A131="GW 3",$A131="GW 4",$A131="GW 5",$A131="GW 6"),"N/A",IFERROR(IF(G131="","",AA131-AB131),""))</f>
        <v>-5</v>
      </c>
      <c r="AD131" s="86" t="str">
        <f ca="1">IF(OR($A131="GW 1",$A131="GW 2",$A131="GW 3",$A131="GW 4",$A131="GW 5",$A131="GW 6"),"N/A",IF(AC131="","",IF(AC131&gt;'Prediction Systems settings'!$B$5,"HOME",IF(AC131&lt;-'Prediction Systems settings'!$B$5,"AWAY","DRAW"))))</f>
        <v>DRAW</v>
      </c>
      <c r="AE131" s="86" t="str">
        <f t="shared" ref="AE131:AE194" ca="1" si="57">IF(OR($A131="GW 1",$A131="GW 2",$A131="GW 3",$A131="GW 4",$A131="GW 5",$A131="GW 6"),"N/A",IF(C131="","",IF(AD131=S131,"Succeeded","Failed")))</f>
        <v>Failed</v>
      </c>
      <c r="AK131">
        <v>13.928571428571427</v>
      </c>
      <c r="AL131">
        <v>24.375</v>
      </c>
    </row>
    <row r="132" spans="1:38">
      <c r="A132" t="s">
        <v>14</v>
      </c>
      <c r="B132" t="s">
        <v>202</v>
      </c>
      <c r="C132">
        <v>0</v>
      </c>
      <c r="D132">
        <v>1</v>
      </c>
      <c r="E132" t="s">
        <v>208</v>
      </c>
      <c r="F132" s="73">
        <f t="shared" ca="1" si="50"/>
        <v>1479.255927387399</v>
      </c>
      <c r="G132" s="73">
        <f ca="1">IF(A132="GW 1",ELO_Initial,IFERROR(INDEX(Tables!$1:$1048576,MATCH('Program and Results'!$B132,Tables!$A:$A,0),MATCH('Program and Results'!$A132,Tables!$1:$1,0)-1),""))</f>
        <v>1490.5719329807957</v>
      </c>
      <c r="H132" s="74">
        <f t="shared" si="42"/>
        <v>21</v>
      </c>
      <c r="I132" s="74">
        <f t="shared" si="43"/>
        <v>0</v>
      </c>
      <c r="J132" s="75">
        <f t="shared" ca="1" si="53"/>
        <v>0.53885740920936975</v>
      </c>
      <c r="K132" s="76">
        <f>IF(E132="","",IF(ABS(C132-D132)=0,0,IF(ABS(C132-D132)&gt;10,2.99,INDEX('ELO settings '!$B$25:$B$34,MATCH(ABS(C132-D132),'ELO settings '!$A$25:$A$34,0)))))</f>
        <v>1</v>
      </c>
      <c r="L132" s="73">
        <f t="shared" ca="1" si="48"/>
        <v>1498.046774877296</v>
      </c>
      <c r="M132" s="73">
        <f ca="1">IF(A132="GW 1",ELO_Initial,IFERROR(INDEX(Tables!$1:$1048576,MATCH('Program and Results'!$E132,Tables!$A:$A,0),MATCH('Program and Results'!$A132,Tables!$1:$1,0)-1),""))</f>
        <v>1486.7307692838992</v>
      </c>
      <c r="N132" s="74">
        <f t="shared" si="44"/>
        <v>21</v>
      </c>
      <c r="O132" s="74">
        <f t="shared" si="45"/>
        <v>1</v>
      </c>
      <c r="P132" s="75">
        <f t="shared" ca="1" si="51"/>
        <v>0.46114259079063025</v>
      </c>
      <c r="Q132" s="76">
        <f t="shared" si="46"/>
        <v>1</v>
      </c>
      <c r="R132" s="77" t="str">
        <f t="shared" si="47"/>
        <v>ok</v>
      </c>
      <c r="S132" s="87" t="str">
        <f t="shared" ref="S132:S195" si="58">IF(D132="","",IF(I132=1,"HOME",IF(I132=0.5,"DRAW","AWAY")))</f>
        <v>AWAY</v>
      </c>
      <c r="T132" s="74">
        <f t="shared" ref="T132:T195" ca="1" si="59">IFERROR(IF(G132="","",ROUND(G132-M132,0)),"")</f>
        <v>4</v>
      </c>
      <c r="U132" s="74">
        <f ca="1">IF(OR($A132="GW 1",$A132="GW 2",$A132="GW 3",$A132="GW 4",$A132="GW 5",$A132="GW 6"),"N/A",IFERROR(ROUND((OFFSET(Tables!$A$1,MATCH('Program and Results'!$B132,Tables!$A$1:$A$33,0)-1,MATCH('Program and Results'!$A132,Tables!$1:$1,0)-2,1,1)-OFFSET(Tables!$A$1,MATCH('Program and Results'!$B132,Tables!$A$1:$A$33,0)-1,MATCH('Program and Results'!$A132,Tables!$1:$1,0)-7,1,1))-(OFFSET(Tables!$A$1,MATCH('Program and Results'!$E132,Tables!$A$1:$A$33,0)-1,MATCH('Program and Results'!$A132,Tables!$1:$1,0)-2,1,1)-OFFSET(Tables!$A$1,MATCH('Program and Results'!$E132,Tables!$A$1:$A$33,0)-1,MATCH('Program and Results'!$A132,Tables!$1:$1,0)-7,1,1)),0),""))</f>
        <v>-3</v>
      </c>
      <c r="V132" s="88">
        <f t="shared" ca="1" si="52"/>
        <v>7.7714818418739506E-2</v>
      </c>
      <c r="W132" s="88" t="str">
        <f ca="1">IF(OR($A132="GW 1",$A132="GW 2",$A132="GW 3",$A132="GW 4",$A132="GW 5",$A132="GW 6"),"N/A",IF(T132="","",IF(AND(T132&gt;='Prediction Systems settings'!$B$3,'Program and Results'!T132&lt;='Prediction Systems settings'!$C$3),"DRAW",IF(T132&gt;0,"HOME","AWAY"))))</f>
        <v>HOME</v>
      </c>
      <c r="X132" s="89" t="str">
        <f t="shared" ca="1" si="54"/>
        <v>Failed</v>
      </c>
      <c r="Y132" s="74" t="str">
        <f ca="1">IF(OR($A132="GW 1",$A132="GW 2",$A132="GW 3",$A132="GW 4",$A132="GW 5",$A132="GW 6"),"N/A",IF(U132="","",IF(AND(U132&gt;='Prediction Systems settings'!$B$4,'Program and Results'!U132&lt;='Prediction Systems settings'!$C$4),"DRAW",IF(U132&gt;0,"HOME","AWAY"))))</f>
        <v>AWAY</v>
      </c>
      <c r="Z132" s="74" t="str">
        <f t="shared" ca="1" si="55"/>
        <v>Succeeded</v>
      </c>
      <c r="AA132" s="85">
        <f ca="1">IF(OR($A132="GW 1",$A132="GW 2",$A132="GW 3",$A132="GW 4",$A132="GW 5",$A132="GW 6"),"N/A",IF(G132="","",SUM(OFFSET(Tables!$A$103,MATCH('Program and Results'!$B132,Tables!$A$103:$A$135,0)-1,MATCH('Program and Results'!$A132,Tables!$1:$1,0)-2,1,-6))))</f>
        <v>1</v>
      </c>
      <c r="AB132" s="86">
        <f ca="1">IF(OR($A132="GW 1",$A132="GW 2",$A132="GW 3",$A132="GW 4",$A132="GW 5",$A132="GW 6"),"N/A",IF(M132="","",SUM(OFFSET(Tables!$A$103,MATCH('Program and Results'!$E132,Tables!$A$103:$A$135,0)-1,MATCH('Program and Results'!$A132,Tables!$1:$1,0)-2,1,-6))))</f>
        <v>-2</v>
      </c>
      <c r="AC132" s="86">
        <f t="shared" ca="1" si="56"/>
        <v>3</v>
      </c>
      <c r="AD132" s="86" t="str">
        <f ca="1">IF(OR($A132="GW 1",$A132="GW 2",$A132="GW 3",$A132="GW 4",$A132="GW 5",$A132="GW 6"),"N/A",IF(AC132="","",IF(AC132&gt;'Prediction Systems settings'!$B$5,"HOME",IF(AC132&lt;-'Prediction Systems settings'!$B$5,"AWAY","DRAW"))))</f>
        <v>DRAW</v>
      </c>
      <c r="AE132" s="86" t="str">
        <f t="shared" ca="1" si="57"/>
        <v>Failed</v>
      </c>
      <c r="AK132">
        <v>23.214285714285715</v>
      </c>
      <c r="AL132">
        <v>41.785714285714292</v>
      </c>
    </row>
    <row r="133" spans="1:38">
      <c r="A133" t="s">
        <v>14</v>
      </c>
      <c r="B133" t="s">
        <v>209</v>
      </c>
      <c r="C133">
        <v>2</v>
      </c>
      <c r="D133">
        <v>1</v>
      </c>
      <c r="E133" t="s">
        <v>204</v>
      </c>
      <c r="F133" s="73">
        <f t="shared" ca="1" si="50"/>
        <v>1555.0336224476782</v>
      </c>
      <c r="G133" s="73">
        <f ca="1">IF(A133="GW 1",ELO_Initial,IFERROR(INDEX(Tables!$1:$1048576,MATCH('Program and Results'!$B133,Tables!$A:$A,0),MATCH('Program and Results'!$A133,Tables!$1:$1,0)-1),""))</f>
        <v>1546.9061664667936</v>
      </c>
      <c r="H133" s="74">
        <f t="shared" si="42"/>
        <v>21</v>
      </c>
      <c r="I133" s="74">
        <f t="shared" si="43"/>
        <v>1</v>
      </c>
      <c r="J133" s="75">
        <f t="shared" ca="1" si="53"/>
        <v>0.61297828662454212</v>
      </c>
      <c r="K133" s="76">
        <f>IF(E133="","",IF(ABS(C133-D133)=0,0,IF(ABS(C133-D133)&gt;10,2.99,INDEX('ELO settings '!$B$25:$B$34,MATCH(ABS(C133-D133),'ELO settings '!$A$25:$A$34,0)))))</f>
        <v>1</v>
      </c>
      <c r="L133" s="73">
        <f t="shared" ca="1" si="48"/>
        <v>1523.8948066344628</v>
      </c>
      <c r="M133" s="73">
        <f ca="1">IF(A133="GW 1",ELO_Initial,IFERROR(INDEX(Tables!$1:$1048576,MATCH('Program and Results'!$E133,Tables!$A:$A,0),MATCH('Program and Results'!$A133,Tables!$1:$1,0)-1),""))</f>
        <v>1532.0222626153475</v>
      </c>
      <c r="N133" s="74">
        <f t="shared" si="44"/>
        <v>21</v>
      </c>
      <c r="O133" s="74">
        <f t="shared" si="45"/>
        <v>0</v>
      </c>
      <c r="P133" s="75">
        <f t="shared" ca="1" si="51"/>
        <v>0.38702171337545788</v>
      </c>
      <c r="Q133" s="76">
        <f t="shared" si="46"/>
        <v>1</v>
      </c>
      <c r="R133" s="77" t="str">
        <f t="shared" si="47"/>
        <v>ok</v>
      </c>
      <c r="S133" s="87" t="str">
        <f t="shared" si="58"/>
        <v>HOME</v>
      </c>
      <c r="T133" s="74">
        <f t="shared" ca="1" si="59"/>
        <v>15</v>
      </c>
      <c r="U133" s="74">
        <f ca="1">IF(OR($A133="GW 1",$A133="GW 2",$A133="GW 3",$A133="GW 4",$A133="GW 5",$A133="GW 6"),"N/A",IFERROR(ROUND((OFFSET(Tables!$A$1,MATCH('Program and Results'!$B133,Tables!$A$1:$A$33,0)-1,MATCH('Program and Results'!$A133,Tables!$1:$1,0)-2,1,1)-OFFSET(Tables!$A$1,MATCH('Program and Results'!$B133,Tables!$A$1:$A$33,0)-1,MATCH('Program and Results'!$A133,Tables!$1:$1,0)-7,1,1))-(OFFSET(Tables!$A$1,MATCH('Program and Results'!$E133,Tables!$A$1:$A$33,0)-1,MATCH('Program and Results'!$A133,Tables!$1:$1,0)-2,1,1)-OFFSET(Tables!$A$1,MATCH('Program and Results'!$E133,Tables!$A$1:$A$33,0)-1,MATCH('Program and Results'!$A133,Tables!$1:$1,0)-7,1,1)),0),""))</f>
        <v>26</v>
      </c>
      <c r="V133" s="88">
        <f t="shared" ca="1" si="52"/>
        <v>0.22595657324908425</v>
      </c>
      <c r="W133" s="88" t="str">
        <f ca="1">IF(OR($A133="GW 1",$A133="GW 2",$A133="GW 3",$A133="GW 4",$A133="GW 5",$A133="GW 6"),"N/A",IF(T133="","",IF(AND(T133&gt;='Prediction Systems settings'!$B$3,'Program and Results'!T133&lt;='Prediction Systems settings'!$C$3),"DRAW",IF(T133&gt;0,"HOME","AWAY"))))</f>
        <v>HOME</v>
      </c>
      <c r="X133" s="89" t="str">
        <f t="shared" ca="1" si="54"/>
        <v>Succeeded</v>
      </c>
      <c r="Y133" s="74" t="str">
        <f ca="1">IF(OR($A133="GW 1",$A133="GW 2",$A133="GW 3",$A133="GW 4",$A133="GW 5",$A133="GW 6"),"N/A",IF(U133="","",IF(AND(U133&gt;='Prediction Systems settings'!$B$4,'Program and Results'!U133&lt;='Prediction Systems settings'!$C$4),"DRAW",IF(U133&gt;0,"HOME","AWAY"))))</f>
        <v>HOME</v>
      </c>
      <c r="Z133" s="74" t="str">
        <f t="shared" ca="1" si="55"/>
        <v>Succeeded</v>
      </c>
      <c r="AA133" s="85">
        <f ca="1">IF(OR($A133="GW 1",$A133="GW 2",$A133="GW 3",$A133="GW 4",$A133="GW 5",$A133="GW 6"),"N/A",IF(G133="","",SUM(OFFSET(Tables!$A$103,MATCH('Program and Results'!$B133,Tables!$A$103:$A$135,0)-1,MATCH('Program and Results'!$A133,Tables!$1:$1,0)-2,1,-6))))</f>
        <v>9</v>
      </c>
      <c r="AB133" s="86">
        <f ca="1">IF(OR($A133="GW 1",$A133="GW 2",$A133="GW 3",$A133="GW 4",$A133="GW 5",$A133="GW 6"),"N/A",IF(M133="","",SUM(OFFSET(Tables!$A$103,MATCH('Program and Results'!$E133,Tables!$A$103:$A$135,0)-1,MATCH('Program and Results'!$A133,Tables!$1:$1,0)-2,1,-6))))</f>
        <v>6</v>
      </c>
      <c r="AC133" s="86">
        <f t="shared" ca="1" si="56"/>
        <v>3</v>
      </c>
      <c r="AD133" s="86" t="str">
        <f ca="1">IF(OR($A133="GW 1",$A133="GW 2",$A133="GW 3",$A133="GW 4",$A133="GW 5",$A133="GW 6"),"N/A",IF(AC133="","",IF(AC133&gt;'Prediction Systems settings'!$B$5,"HOME",IF(AC133&lt;-'Prediction Systems settings'!$B$5,"AWAY","DRAW"))))</f>
        <v>DRAW</v>
      </c>
      <c r="AE133" s="86" t="str">
        <f t="shared" ca="1" si="57"/>
        <v>Failed</v>
      </c>
      <c r="AK133">
        <v>65</v>
      </c>
      <c r="AL133">
        <v>41.785714285714292</v>
      </c>
    </row>
    <row r="134" spans="1:38">
      <c r="A134" t="s">
        <v>14</v>
      </c>
      <c r="B134" t="s">
        <v>210</v>
      </c>
      <c r="C134">
        <v>4</v>
      </c>
      <c r="D134">
        <v>2</v>
      </c>
      <c r="E134" t="s">
        <v>203</v>
      </c>
      <c r="F134" s="73">
        <f t="shared" ca="1" si="50"/>
        <v>1494.9155660874178</v>
      </c>
      <c r="G134" s="73">
        <f ca="1">IF(A134="GW 1",ELO_Initial,IFERROR(INDEX(Tables!$1:$1048576,MATCH('Program and Results'!$B134,Tables!$A:$A,0),MATCH('Program and Results'!$A134,Tables!$1:$1,0)-1),""))</f>
        <v>1485.4875069273835</v>
      </c>
      <c r="H134" s="74">
        <f t="shared" si="42"/>
        <v>21.51</v>
      </c>
      <c r="I134" s="74">
        <f t="shared" si="43"/>
        <v>1</v>
      </c>
      <c r="J134" s="75">
        <f t="shared" ca="1" si="53"/>
        <v>0.56168948581895173</v>
      </c>
      <c r="K134" s="76">
        <f>IF(E134="","",IF(ABS(C134-D134)=0,0,IF(ABS(C134-D134)&gt;10,2.99,INDEX('ELO settings '!$B$25:$B$34,MATCH(ABS(C134-D134),'ELO settings '!$A$25:$A$34,0)))))</f>
        <v>1.51</v>
      </c>
      <c r="L134" s="73">
        <f t="shared" ca="1" si="48"/>
        <v>1465.4736854330999</v>
      </c>
      <c r="M134" s="73">
        <f ca="1">IF(A134="GW 1",ELO_Initial,IFERROR(INDEX(Tables!$1:$1048576,MATCH('Program and Results'!$E134,Tables!$A:$A,0),MATCH('Program and Results'!$A134,Tables!$1:$1,0)-1),""))</f>
        <v>1474.9017445931343</v>
      </c>
      <c r="N134" s="74">
        <f t="shared" si="44"/>
        <v>21.51</v>
      </c>
      <c r="O134" s="74">
        <f t="shared" si="45"/>
        <v>0</v>
      </c>
      <c r="P134" s="75">
        <f t="shared" ca="1" si="51"/>
        <v>0.43831051418104827</v>
      </c>
      <c r="Q134" s="76">
        <f t="shared" si="46"/>
        <v>1.51</v>
      </c>
      <c r="R134" s="77" t="str">
        <f t="shared" si="47"/>
        <v>ok</v>
      </c>
      <c r="S134" s="87" t="str">
        <f t="shared" si="58"/>
        <v>HOME</v>
      </c>
      <c r="T134" s="74">
        <f t="shared" ca="1" si="59"/>
        <v>11</v>
      </c>
      <c r="U134" s="74">
        <f ca="1">IF(OR($A134="GW 1",$A134="GW 2",$A134="GW 3",$A134="GW 4",$A134="GW 5",$A134="GW 6"),"N/A",IFERROR(ROUND((OFFSET(Tables!$A$1,MATCH('Program and Results'!$B134,Tables!$A$1:$A$33,0)-1,MATCH('Program and Results'!$A134,Tables!$1:$1,0)-2,1,1)-OFFSET(Tables!$A$1,MATCH('Program and Results'!$B134,Tables!$A$1:$A$33,0)-1,MATCH('Program and Results'!$A134,Tables!$1:$1,0)-7,1,1))-(OFFSET(Tables!$A$1,MATCH('Program and Results'!$E134,Tables!$A$1:$A$33,0)-1,MATCH('Program and Results'!$A134,Tables!$1:$1,0)-2,1,1)-OFFSET(Tables!$A$1,MATCH('Program and Results'!$E134,Tables!$A$1:$A$33,0)-1,MATCH('Program and Results'!$A134,Tables!$1:$1,0)-7,1,1)),0),""))</f>
        <v>6</v>
      </c>
      <c r="V134" s="88">
        <f t="shared" ca="1" si="52"/>
        <v>0.12337897163790346</v>
      </c>
      <c r="W134" s="88" t="str">
        <f ca="1">IF(OR($A134="GW 1",$A134="GW 2",$A134="GW 3",$A134="GW 4",$A134="GW 5",$A134="GW 6"),"N/A",IF(T134="","",IF(AND(T134&gt;='Prediction Systems settings'!$B$3,'Program and Results'!T134&lt;='Prediction Systems settings'!$C$3),"DRAW",IF(T134&gt;0,"HOME","AWAY"))))</f>
        <v>HOME</v>
      </c>
      <c r="X134" s="89" t="str">
        <f t="shared" ca="1" si="54"/>
        <v>Succeeded</v>
      </c>
      <c r="Y134" s="74" t="str">
        <f ca="1">IF(OR($A134="GW 1",$A134="GW 2",$A134="GW 3",$A134="GW 4",$A134="GW 5",$A134="GW 6"),"N/A",IF(U134="","",IF(AND(U134&gt;='Prediction Systems settings'!$B$4,'Program and Results'!U134&lt;='Prediction Systems settings'!$C$4),"DRAW",IF(U134&gt;0,"HOME","AWAY"))))</f>
        <v>HOME</v>
      </c>
      <c r="Z134" s="74" t="str">
        <f t="shared" ca="1" si="55"/>
        <v>Succeeded</v>
      </c>
      <c r="AA134" s="85">
        <f ca="1">IF(OR($A134="GW 1",$A134="GW 2",$A134="GW 3",$A134="GW 4",$A134="GW 5",$A134="GW 6"),"N/A",IF(G134="","",SUM(OFFSET(Tables!$A$103,MATCH('Program and Results'!$B134,Tables!$A$103:$A$135,0)-1,MATCH('Program and Results'!$A134,Tables!$1:$1,0)-2,1,-6))))</f>
        <v>-8</v>
      </c>
      <c r="AB134" s="86">
        <f ca="1">IF(OR($A134="GW 1",$A134="GW 2",$A134="GW 3",$A134="GW 4",$A134="GW 5",$A134="GW 6"),"N/A",IF(M134="","",SUM(OFFSET(Tables!$A$103,MATCH('Program and Results'!$E134,Tables!$A$103:$A$135,0)-1,MATCH('Program and Results'!$A134,Tables!$1:$1,0)-2,1,-6))))</f>
        <v>-5</v>
      </c>
      <c r="AC134" s="86">
        <f t="shared" ca="1" si="56"/>
        <v>-3</v>
      </c>
      <c r="AD134" s="86" t="str">
        <f ca="1">IF(OR($A134="GW 1",$A134="GW 2",$A134="GW 3",$A134="GW 4",$A134="GW 5",$A134="GW 6"),"N/A",IF(AC134="","",IF(AC134&gt;'Prediction Systems settings'!$B$5,"HOME",IF(AC134&lt;-'Prediction Systems settings'!$B$5,"AWAY","DRAW"))))</f>
        <v>DRAW</v>
      </c>
      <c r="AE134" s="86" t="str">
        <f t="shared" ca="1" si="57"/>
        <v>Failed</v>
      </c>
      <c r="AK134">
        <v>32.5</v>
      </c>
      <c r="AL134">
        <v>48.75</v>
      </c>
    </row>
    <row r="135" spans="1:38">
      <c r="A135" t="s">
        <v>14</v>
      </c>
      <c r="B135" t="s">
        <v>206</v>
      </c>
      <c r="C135">
        <v>0</v>
      </c>
      <c r="D135">
        <v>7</v>
      </c>
      <c r="E135" t="s">
        <v>196</v>
      </c>
      <c r="F135" s="73">
        <f t="shared" ca="1" si="50"/>
        <v>1468.6615302697967</v>
      </c>
      <c r="G135" s="73">
        <f ca="1">IF(A135="GW 1",ELO_Initial,IFERROR(INDEX(Tables!$1:$1048576,MATCH('Program and Results'!$B135,Tables!$A:$A,0),MATCH('Program and Results'!$A135,Tables!$1:$1,0)-1),""))</f>
        <v>1476.9348397171223</v>
      </c>
      <c r="H135" s="74">
        <f t="shared" si="42"/>
        <v>22.64</v>
      </c>
      <c r="I135" s="74">
        <f t="shared" si="43"/>
        <v>0</v>
      </c>
      <c r="J135" s="75">
        <f t="shared" ca="1" si="53"/>
        <v>0.36542886251438378</v>
      </c>
      <c r="K135" s="76">
        <f>IF(E135="","",IF(ABS(C135-D135)=0,0,IF(ABS(C135-D135)&gt;10,2.99,INDEX('ELO settings '!$B$25:$B$34,MATCH(ABS(C135-D135),'ELO settings '!$A$25:$A$34,0)))))</f>
        <v>2.64</v>
      </c>
      <c r="L135" s="73">
        <f t="shared" ca="1" si="48"/>
        <v>1608.9362795863829</v>
      </c>
      <c r="M135" s="73">
        <f ca="1">IF(A135="GW 1",ELO_Initial,IFERROR(INDEX(Tables!$1:$1048576,MATCH('Program and Results'!$E135,Tables!$A:$A,0),MATCH('Program and Results'!$A135,Tables!$1:$1,0)-1),""))</f>
        <v>1600.6629701390573</v>
      </c>
      <c r="N135" s="74">
        <f t="shared" si="44"/>
        <v>22.64</v>
      </c>
      <c r="O135" s="74">
        <f t="shared" si="45"/>
        <v>1</v>
      </c>
      <c r="P135" s="75">
        <f t="shared" ca="1" si="51"/>
        <v>0.63457113748561622</v>
      </c>
      <c r="Q135" s="76">
        <f t="shared" si="46"/>
        <v>2.64</v>
      </c>
      <c r="R135" s="77" t="str">
        <f t="shared" si="47"/>
        <v>ok</v>
      </c>
      <c r="S135" s="87" t="str">
        <f t="shared" si="58"/>
        <v>AWAY</v>
      </c>
      <c r="T135" s="74">
        <f t="shared" ca="1" si="59"/>
        <v>-124</v>
      </c>
      <c r="U135" s="74">
        <f ca="1">IF(OR($A135="GW 1",$A135="GW 2",$A135="GW 3",$A135="GW 4",$A135="GW 5",$A135="GW 6"),"N/A",IFERROR(ROUND((OFFSET(Tables!$A$1,MATCH('Program and Results'!$B135,Tables!$A$1:$A$33,0)-1,MATCH('Program and Results'!$A135,Tables!$1:$1,0)-2,1,1)-OFFSET(Tables!$A$1,MATCH('Program and Results'!$B135,Tables!$A$1:$A$33,0)-1,MATCH('Program and Results'!$A135,Tables!$1:$1,0)-7,1,1))-(OFFSET(Tables!$A$1,MATCH('Program and Results'!$E135,Tables!$A$1:$A$33,0)-1,MATCH('Program and Results'!$A135,Tables!$1:$1,0)-2,1,1)-OFFSET(Tables!$A$1,MATCH('Program and Results'!$E135,Tables!$A$1:$A$33,0)-1,MATCH('Program and Results'!$A135,Tables!$1:$1,0)-7,1,1)),0),""))</f>
        <v>-59</v>
      </c>
      <c r="V135" s="88">
        <f t="shared" ca="1" si="52"/>
        <v>-0.26914227497123244</v>
      </c>
      <c r="W135" s="88" t="str">
        <f ca="1">IF(OR($A135="GW 1",$A135="GW 2",$A135="GW 3",$A135="GW 4",$A135="GW 5",$A135="GW 6"),"N/A",IF(T135="","",IF(AND(T135&gt;='Prediction Systems settings'!$B$3,'Program and Results'!T135&lt;='Prediction Systems settings'!$C$3),"DRAW",IF(T135&gt;0,"HOME","AWAY"))))</f>
        <v>AWAY</v>
      </c>
      <c r="X135" s="89" t="str">
        <f t="shared" ca="1" si="54"/>
        <v>Succeeded</v>
      </c>
      <c r="Y135" s="74" t="str">
        <f ca="1">IF(OR($A135="GW 1",$A135="GW 2",$A135="GW 3",$A135="GW 4",$A135="GW 5",$A135="GW 6"),"N/A",IF(U135="","",IF(AND(U135&gt;='Prediction Systems settings'!$B$4,'Program and Results'!U135&lt;='Prediction Systems settings'!$C$4),"DRAW",IF(U135&gt;0,"HOME","AWAY"))))</f>
        <v>AWAY</v>
      </c>
      <c r="Z135" s="74" t="str">
        <f t="shared" ca="1" si="55"/>
        <v>Succeeded</v>
      </c>
      <c r="AA135" s="85">
        <f ca="1">IF(OR($A135="GW 1",$A135="GW 2",$A135="GW 3",$A135="GW 4",$A135="GW 5",$A135="GW 6"),"N/A",IF(G135="","",SUM(OFFSET(Tables!$A$103,MATCH('Program and Results'!$B135,Tables!$A$103:$A$135,0)-1,MATCH('Program and Results'!$A135,Tables!$1:$1,0)-2,1,-6))))</f>
        <v>-5</v>
      </c>
      <c r="AB135" s="86">
        <f ca="1">IF(OR($A135="GW 1",$A135="GW 2",$A135="GW 3",$A135="GW 4",$A135="GW 5",$A135="GW 6"),"N/A",IF(M135="","",SUM(OFFSET(Tables!$A$103,MATCH('Program and Results'!$E135,Tables!$A$103:$A$135,0)-1,MATCH('Program and Results'!$A135,Tables!$1:$1,0)-2,1,-6))))</f>
        <v>13</v>
      </c>
      <c r="AC135" s="86">
        <f t="shared" ca="1" si="56"/>
        <v>-18</v>
      </c>
      <c r="AD135" s="86" t="str">
        <f ca="1">IF(OR($A135="GW 1",$A135="GW 2",$A135="GW 3",$A135="GW 4",$A135="GW 5",$A135="GW 6"),"N/A",IF(AC135="","",IF(AC135&gt;'Prediction Systems settings'!$B$5,"HOME",IF(AC135&lt;-'Prediction Systems settings'!$B$5,"AWAY","DRAW"))))</f>
        <v>AWAY</v>
      </c>
      <c r="AE135" s="86" t="str">
        <f t="shared" ca="1" si="57"/>
        <v>Succeeded</v>
      </c>
      <c r="AK135">
        <v>27.857142857142854</v>
      </c>
      <c r="AL135">
        <v>65</v>
      </c>
    </row>
    <row r="136" spans="1:38">
      <c r="A136" t="s">
        <v>14</v>
      </c>
      <c r="B136" t="s">
        <v>232</v>
      </c>
      <c r="C136">
        <v>0</v>
      </c>
      <c r="D136">
        <v>2</v>
      </c>
      <c r="E136" t="s">
        <v>205</v>
      </c>
      <c r="F136" s="73">
        <f t="shared" ca="1" si="50"/>
        <v>1429.8227263132367</v>
      </c>
      <c r="G136" s="73">
        <f ca="1">IF(A136="GW 1",ELO_Initial,IFERROR(INDEX(Tables!$1:$1048576,MATCH('Program and Results'!$B136,Tables!$A:$A,0),MATCH('Program and Results'!$A136,Tables!$1:$1,0)-1),""))</f>
        <v>1439.2143704126354</v>
      </c>
      <c r="H136" s="74">
        <f t="shared" si="42"/>
        <v>21.51</v>
      </c>
      <c r="I136" s="74">
        <f t="shared" si="43"/>
        <v>0</v>
      </c>
      <c r="J136" s="75">
        <f t="shared" ca="1" si="53"/>
        <v>0.43661757784280342</v>
      </c>
      <c r="K136" s="76">
        <f>IF(E136="","",IF(ABS(C136-D136)=0,0,IF(ABS(C136-D136)&gt;10,2.99,INDEX('ELO settings '!$B$25:$B$34,MATCH(ABS(C136-D136),'ELO settings '!$A$25:$A$34,0)))))</f>
        <v>1.51</v>
      </c>
      <c r="L136" s="73">
        <f t="shared" ca="1" si="48"/>
        <v>1505.0743451485596</v>
      </c>
      <c r="M136" s="73">
        <f ca="1">IF(A136="GW 1",ELO_Initial,IFERROR(INDEX(Tables!$1:$1048576,MATCH('Program and Results'!$E136,Tables!$A:$A,0),MATCH('Program and Results'!$A136,Tables!$1:$1,0)-1),""))</f>
        <v>1495.6827010491609</v>
      </c>
      <c r="N136" s="74">
        <f t="shared" si="44"/>
        <v>21.51</v>
      </c>
      <c r="O136" s="74">
        <f t="shared" si="45"/>
        <v>1</v>
      </c>
      <c r="P136" s="75">
        <f t="shared" ca="1" si="51"/>
        <v>0.56338242215719658</v>
      </c>
      <c r="Q136" s="76">
        <f t="shared" si="46"/>
        <v>1.51</v>
      </c>
      <c r="R136" s="77" t="str">
        <f t="shared" si="47"/>
        <v>ok</v>
      </c>
      <c r="S136" s="87" t="str">
        <f t="shared" si="58"/>
        <v>AWAY</v>
      </c>
      <c r="T136" s="74">
        <f t="shared" ca="1" si="59"/>
        <v>-56</v>
      </c>
      <c r="U136" s="74">
        <f ca="1">IF(OR($A136="GW 1",$A136="GW 2",$A136="GW 3",$A136="GW 4",$A136="GW 5",$A136="GW 6"),"N/A",IFERROR(ROUND((OFFSET(Tables!$A$1,MATCH('Program and Results'!$B136,Tables!$A$1:$A$33,0)-1,MATCH('Program and Results'!$A136,Tables!$1:$1,0)-2,1,1)-OFFSET(Tables!$A$1,MATCH('Program and Results'!$B136,Tables!$A$1:$A$33,0)-1,MATCH('Program and Results'!$A136,Tables!$1:$1,0)-7,1,1))-(OFFSET(Tables!$A$1,MATCH('Program and Results'!$E136,Tables!$A$1:$A$33,0)-1,MATCH('Program and Results'!$A136,Tables!$1:$1,0)-2,1,1)-OFFSET(Tables!$A$1,MATCH('Program and Results'!$E136,Tables!$A$1:$A$33,0)-1,MATCH('Program and Results'!$A136,Tables!$1:$1,0)-7,1,1)),0),""))</f>
        <v>11</v>
      </c>
      <c r="V136" s="88">
        <f t="shared" ca="1" si="52"/>
        <v>-0.12676484431439317</v>
      </c>
      <c r="W136" s="88" t="str">
        <f ca="1">IF(OR($A136="GW 1",$A136="GW 2",$A136="GW 3",$A136="GW 4",$A136="GW 5",$A136="GW 6"),"N/A",IF(T136="","",IF(AND(T136&gt;='Prediction Systems settings'!$B$3,'Program and Results'!T136&lt;='Prediction Systems settings'!$C$3),"DRAW",IF(T136&gt;0,"HOME","AWAY"))))</f>
        <v>AWAY</v>
      </c>
      <c r="X136" s="89" t="str">
        <f t="shared" ca="1" si="54"/>
        <v>Succeeded</v>
      </c>
      <c r="Y136" s="74" t="str">
        <f ca="1">IF(OR($A136="GW 1",$A136="GW 2",$A136="GW 3",$A136="GW 4",$A136="GW 5",$A136="GW 6"),"N/A",IF(U136="","",IF(AND(U136&gt;='Prediction Systems settings'!$B$4,'Program and Results'!U136&lt;='Prediction Systems settings'!$C$4),"DRAW",IF(U136&gt;0,"HOME","AWAY"))))</f>
        <v>HOME</v>
      </c>
      <c r="Z136" s="74" t="str">
        <f t="shared" ca="1" si="55"/>
        <v>Failed</v>
      </c>
      <c r="AA136" s="85">
        <f ca="1">IF(OR($A136="GW 1",$A136="GW 2",$A136="GW 3",$A136="GW 4",$A136="GW 5",$A136="GW 6"),"N/A",IF(G136="","",SUM(OFFSET(Tables!$A$103,MATCH('Program and Results'!$B136,Tables!$A$103:$A$135,0)-1,MATCH('Program and Results'!$A136,Tables!$1:$1,0)-2,1,-6))))</f>
        <v>-5</v>
      </c>
      <c r="AB136" s="86">
        <f ca="1">IF(OR($A136="GW 1",$A136="GW 2",$A136="GW 3",$A136="GW 4",$A136="GW 5",$A136="GW 6"),"N/A",IF(M136="","",SUM(OFFSET(Tables!$A$103,MATCH('Program and Results'!$E136,Tables!$A$103:$A$135,0)-1,MATCH('Program and Results'!$A136,Tables!$1:$1,0)-2,1,-6))))</f>
        <v>-2</v>
      </c>
      <c r="AC136" s="86">
        <f t="shared" ca="1" si="56"/>
        <v>-3</v>
      </c>
      <c r="AD136" s="86" t="str">
        <f ca="1">IF(OR($A136="GW 1",$A136="GW 2",$A136="GW 3",$A136="GW 4",$A136="GW 5",$A136="GW 6"),"N/A",IF(AC136="","",IF(AC136&gt;'Prediction Systems settings'!$B$5,"HOME",IF(AC136&lt;-'Prediction Systems settings'!$B$5,"AWAY","DRAW"))))</f>
        <v>DRAW</v>
      </c>
      <c r="AE136" s="86" t="str">
        <f t="shared" ca="1" si="57"/>
        <v>Failed</v>
      </c>
      <c r="AK136">
        <v>12.1875</v>
      </c>
      <c r="AL136">
        <v>36.5625</v>
      </c>
    </row>
    <row r="137" spans="1:38">
      <c r="A137" t="s">
        <v>14</v>
      </c>
      <c r="B137" t="s">
        <v>201</v>
      </c>
      <c r="C137">
        <v>0</v>
      </c>
      <c r="D137">
        <v>3</v>
      </c>
      <c r="E137" t="s">
        <v>197</v>
      </c>
      <c r="F137" s="73">
        <f t="shared" ca="1" si="50"/>
        <v>1454.6355662214087</v>
      </c>
      <c r="G137" s="73">
        <f ca="1">IF(A137="GW 1",ELO_Initial,IFERROR(INDEX(Tables!$1:$1048576,MATCH('Program and Results'!$B137,Tables!$A:$A,0),MATCH('Program and Results'!$A137,Tables!$1:$1,0)-1),""))</f>
        <v>1464.2696202355146</v>
      </c>
      <c r="H137" s="74">
        <f t="shared" ref="H137:H200" si="60">IF(K137="","",ELO_K+K137)</f>
        <v>21.85</v>
      </c>
      <c r="I137" s="74">
        <f t="shared" ref="I137:I200" si="61">IF(D137="","",IF(C137="","",IF(C137-D137&gt;0,1,IF(C137-D137=0,0.5,0))))</f>
        <v>0</v>
      </c>
      <c r="J137" s="75">
        <f t="shared" ca="1" si="53"/>
        <v>0.44091780384924506</v>
      </c>
      <c r="K137" s="76">
        <f>IF(E137="","",IF(ABS(C137-D137)=0,0,IF(ABS(C137-D137)&gt;10,2.99,INDEX('ELO settings '!$B$25:$B$34,MATCH(ABS(C137-D137),'ELO settings '!$A$25:$A$34,0)))))</f>
        <v>1.85</v>
      </c>
      <c r="L137" s="73">
        <f t="shared" ca="1" si="48"/>
        <v>1529.0794564305113</v>
      </c>
      <c r="M137" s="73">
        <f ca="1">IF(A137="GW 1",ELO_Initial,IFERROR(INDEX(Tables!$1:$1048576,MATCH('Program and Results'!$E137,Tables!$A:$A,0),MATCH('Program and Results'!$A137,Tables!$1:$1,0)-1),""))</f>
        <v>1519.4454024164054</v>
      </c>
      <c r="N137" s="74">
        <f t="shared" ref="N137:N200" si="62">IFERROR(ELO_K+Q137,"")</f>
        <v>21.85</v>
      </c>
      <c r="O137" s="74">
        <f t="shared" ref="O137:O200" si="63">IF(D137="","",IF(D137="","",IF(D137-C137&gt;0,1,IF(D137-C137=0,0.5,0))))</f>
        <v>1</v>
      </c>
      <c r="P137" s="75">
        <f t="shared" ca="1" si="51"/>
        <v>0.55908219615075494</v>
      </c>
      <c r="Q137" s="76">
        <f t="shared" ref="Q137:Q200" si="64">K137</f>
        <v>1.85</v>
      </c>
      <c r="R137" s="77" t="str">
        <f t="shared" ref="R137:R200" si="65">IFERROR(IF(I137+O137&lt;&gt;1,"check","ok"),"")</f>
        <v>ok</v>
      </c>
      <c r="S137" s="87" t="str">
        <f t="shared" si="58"/>
        <v>AWAY</v>
      </c>
      <c r="T137" s="74">
        <f t="shared" ca="1" si="59"/>
        <v>-55</v>
      </c>
      <c r="U137" s="74">
        <f ca="1">IF(OR($A137="GW 1",$A137="GW 2",$A137="GW 3",$A137="GW 4",$A137="GW 5",$A137="GW 6"),"N/A",IFERROR(ROUND((OFFSET(Tables!$A$1,MATCH('Program and Results'!$B137,Tables!$A$1:$A$33,0)-1,MATCH('Program and Results'!$A137,Tables!$1:$1,0)-2,1,1)-OFFSET(Tables!$A$1,MATCH('Program and Results'!$B137,Tables!$A$1:$A$33,0)-1,MATCH('Program and Results'!$A137,Tables!$1:$1,0)-7,1,1))-(OFFSET(Tables!$A$1,MATCH('Program and Results'!$E137,Tables!$A$1:$A$33,0)-1,MATCH('Program and Results'!$A137,Tables!$1:$1,0)-2,1,1)-OFFSET(Tables!$A$1,MATCH('Program and Results'!$E137,Tables!$A$1:$A$33,0)-1,MATCH('Program and Results'!$A137,Tables!$1:$1,0)-7,1,1)),0),""))</f>
        <v>-32</v>
      </c>
      <c r="V137" s="88">
        <f t="shared" ca="1" si="52"/>
        <v>-0.11816439230150988</v>
      </c>
      <c r="W137" s="88" t="str">
        <f ca="1">IF(OR($A137="GW 1",$A137="GW 2",$A137="GW 3",$A137="GW 4",$A137="GW 5",$A137="GW 6"),"N/A",IF(T137="","",IF(AND(T137&gt;='Prediction Systems settings'!$B$3,'Program and Results'!T137&lt;='Prediction Systems settings'!$C$3),"DRAW",IF(T137&gt;0,"HOME","AWAY"))))</f>
        <v>AWAY</v>
      </c>
      <c r="X137" s="89" t="str">
        <f t="shared" ca="1" si="54"/>
        <v>Succeeded</v>
      </c>
      <c r="Y137" s="74" t="str">
        <f ca="1">IF(OR($A137="GW 1",$A137="GW 2",$A137="GW 3",$A137="GW 4",$A137="GW 5",$A137="GW 6"),"N/A",IF(U137="","",IF(AND(U137&gt;='Prediction Systems settings'!$B$4,'Program and Results'!U137&lt;='Prediction Systems settings'!$C$4),"DRAW",IF(U137&gt;0,"HOME","AWAY"))))</f>
        <v>DRAW</v>
      </c>
      <c r="Z137" s="74" t="str">
        <f t="shared" ca="1" si="55"/>
        <v>Failed</v>
      </c>
      <c r="AA137" s="85">
        <f ca="1">IF(OR($A137="GW 1",$A137="GW 2",$A137="GW 3",$A137="GW 4",$A137="GW 5",$A137="GW 6"),"N/A",IF(G137="","",SUM(OFFSET(Tables!$A$103,MATCH('Program and Results'!$B137,Tables!$A$103:$A$135,0)-1,MATCH('Program and Results'!$A137,Tables!$1:$1,0)-2,1,-6))))</f>
        <v>-2</v>
      </c>
      <c r="AB137" s="86">
        <f ca="1">IF(OR($A137="GW 1",$A137="GW 2",$A137="GW 3",$A137="GW 4",$A137="GW 5",$A137="GW 6"),"N/A",IF(M137="","",SUM(OFFSET(Tables!$A$103,MATCH('Program and Results'!$E137,Tables!$A$103:$A$135,0)-1,MATCH('Program and Results'!$A137,Tables!$1:$1,0)-2,1,-6))))</f>
        <v>6</v>
      </c>
      <c r="AC137" s="86">
        <f t="shared" ca="1" si="56"/>
        <v>-8</v>
      </c>
      <c r="AD137" s="86" t="str">
        <f ca="1">IF(OR($A137="GW 1",$A137="GW 2",$A137="GW 3",$A137="GW 4",$A137="GW 5",$A137="GW 6"),"N/A",IF(AC137="","",IF(AC137&gt;'Prediction Systems settings'!$B$5,"HOME",IF(AC137&lt;-'Prediction Systems settings'!$B$5,"AWAY","DRAW"))))</f>
        <v>AWAY</v>
      </c>
      <c r="AE137" s="86" t="str">
        <f t="shared" ca="1" si="57"/>
        <v>Succeeded</v>
      </c>
      <c r="AK137">
        <v>13.928571428571427</v>
      </c>
      <c r="AL137">
        <v>51.071428571428569</v>
      </c>
    </row>
    <row r="138" spans="1:38">
      <c r="A138" t="s">
        <v>15</v>
      </c>
      <c r="B138" t="s">
        <v>205</v>
      </c>
      <c r="C138">
        <v>3</v>
      </c>
      <c r="D138">
        <v>2</v>
      </c>
      <c r="E138" t="s">
        <v>206</v>
      </c>
      <c r="F138" s="73">
        <f t="shared" ca="1" si="50"/>
        <v>1513.3095713241464</v>
      </c>
      <c r="G138" s="73">
        <f ca="1">IF(A138="GW 1",ELO_Initial,IFERROR(INDEX(Tables!$1:$1048576,MATCH('Program and Results'!$B138,Tables!$A:$A,0),MATCH('Program and Results'!$A138,Tables!$1:$1,0)-1),""))</f>
        <v>1505.0743451485596</v>
      </c>
      <c r="H138" s="74">
        <f t="shared" si="60"/>
        <v>21</v>
      </c>
      <c r="I138" s="74">
        <f t="shared" si="61"/>
        <v>1</v>
      </c>
      <c r="J138" s="75">
        <f t="shared" ca="1" si="53"/>
        <v>0.60784637259109786</v>
      </c>
      <c r="K138" s="76">
        <f>IF(E138="","",IF(ABS(C138-D138)=0,0,IF(ABS(C138-D138)&gt;10,2.99,INDEX('ELO settings '!$B$25:$B$34,MATCH(ABS(C138-D138),'ELO settings '!$A$25:$A$34,0)))))</f>
        <v>1</v>
      </c>
      <c r="L138" s="73">
        <f t="shared" ref="L138:L201" ca="1" si="66">IFERROR(M138+N138*(O138-P138),"")</f>
        <v>1460.4263040942096</v>
      </c>
      <c r="M138" s="73">
        <f ca="1">IF(A138="GW 1",ELO_Initial,IFERROR(INDEX(Tables!$1:$1048576,MATCH('Program and Results'!$E138,Tables!$A:$A,0),MATCH('Program and Results'!$A138,Tables!$1:$1,0)-1),""))</f>
        <v>1468.6615302697967</v>
      </c>
      <c r="N138" s="74">
        <f t="shared" si="62"/>
        <v>21</v>
      </c>
      <c r="O138" s="74">
        <f t="shared" si="63"/>
        <v>0</v>
      </c>
      <c r="P138" s="75">
        <f t="shared" ca="1" si="51"/>
        <v>0.39215362740890214</v>
      </c>
      <c r="Q138" s="76">
        <f t="shared" si="64"/>
        <v>1</v>
      </c>
      <c r="R138" s="77" t="str">
        <f t="shared" si="65"/>
        <v>ok</v>
      </c>
      <c r="S138" s="87" t="str">
        <f t="shared" si="58"/>
        <v>HOME</v>
      </c>
      <c r="T138" s="74">
        <f t="shared" ca="1" si="59"/>
        <v>36</v>
      </c>
      <c r="U138" s="74">
        <f ca="1">IF(OR($A138="GW 1",$A138="GW 2",$A138="GW 3",$A138="GW 4",$A138="GW 5",$A138="GW 6"),"N/A",IFERROR(ROUND((OFFSET(Tables!$A$1,MATCH('Program and Results'!$B138,Tables!$A$1:$A$33,0)-1,MATCH('Program and Results'!$A138,Tables!$1:$1,0)-2,1,1)-OFFSET(Tables!$A$1,MATCH('Program and Results'!$B138,Tables!$A$1:$A$33,0)-1,MATCH('Program and Results'!$A138,Tables!$1:$1,0)-7,1,1))-(OFFSET(Tables!$A$1,MATCH('Program and Results'!$E138,Tables!$A$1:$A$33,0)-1,MATCH('Program and Results'!$A138,Tables!$1:$1,0)-2,1,1)-OFFSET(Tables!$A$1,MATCH('Program and Results'!$E138,Tables!$A$1:$A$33,0)-1,MATCH('Program and Results'!$A138,Tables!$1:$1,0)-7,1,1)),0),""))</f>
        <v>16</v>
      </c>
      <c r="V138" s="88">
        <f ca="1">IF(D138="","",J138-P138)</f>
        <v>0.21569274518219572</v>
      </c>
      <c r="W138" s="88" t="str">
        <f ca="1">IF(OR($A138="GW 1",$A138="GW 2",$A138="GW 3",$A138="GW 4",$A138="GW 5",$A138="GW 6"),"N/A",IF(T138="","",IF(AND(T138&gt;='Prediction Systems settings'!$B$3,'Program and Results'!T138&lt;='Prediction Systems settings'!$C$3),"DRAW",IF(T138&gt;0,"HOME","AWAY"))))</f>
        <v>HOME</v>
      </c>
      <c r="X138" s="89" t="str">
        <f t="shared" ca="1" si="54"/>
        <v>Succeeded</v>
      </c>
      <c r="Y138" s="74" t="str">
        <f ca="1">IF(OR($A138="GW 1",$A138="GW 2",$A138="GW 3",$A138="GW 4",$A138="GW 5",$A138="GW 6"),"N/A",IF(U138="","",IF(AND(U138&gt;='Prediction Systems settings'!$B$4,'Program and Results'!U138&lt;='Prediction Systems settings'!$C$4),"DRAW",IF(U138&gt;0,"HOME","AWAY"))))</f>
        <v>HOME</v>
      </c>
      <c r="Z138" s="74" t="str">
        <f t="shared" ca="1" si="55"/>
        <v>Succeeded</v>
      </c>
      <c r="AA138" s="85">
        <f ca="1">IF(OR($A138="GW 1",$A138="GW 2",$A138="GW 3",$A138="GW 4",$A138="GW 5",$A138="GW 6"),"N/A",IF(G138="","",SUM(OFFSET(Tables!$A$103,MATCH('Program and Results'!$B138,Tables!$A$103:$A$135,0)-1,MATCH('Program and Results'!$A138,Tables!$1:$1,0)-2,1,-6))))</f>
        <v>-1</v>
      </c>
      <c r="AB138" s="86">
        <f ca="1">IF(OR($A138="GW 1",$A138="GW 2",$A138="GW 3",$A138="GW 4",$A138="GW 5",$A138="GW 6"),"N/A",IF(M138="","",SUM(OFFSET(Tables!$A$103,MATCH('Program and Results'!$E138,Tables!$A$103:$A$135,0)-1,MATCH('Program and Results'!$A138,Tables!$1:$1,0)-2,1,-6))))</f>
        <v>-12</v>
      </c>
      <c r="AC138" s="86">
        <f t="shared" ca="1" si="56"/>
        <v>11</v>
      </c>
      <c r="AD138" s="86" t="str">
        <f ca="1">IF(OR($A138="GW 1",$A138="GW 2",$A138="GW 3",$A138="GW 4",$A138="GW 5",$A138="GW 6"),"N/A",IF(AC138="","",IF(AC138&gt;'Prediction Systems settings'!$B$5,"HOME",IF(AC138&lt;-'Prediction Systems settings'!$B$5,"AWAY","DRAW"))))</f>
        <v>HOME</v>
      </c>
      <c r="AE138" s="86" t="str">
        <f t="shared" ca="1" si="57"/>
        <v>Succeeded</v>
      </c>
      <c r="AK138">
        <v>39.722222222222229</v>
      </c>
      <c r="AL138">
        <v>27.857142857142854</v>
      </c>
    </row>
    <row r="139" spans="1:38">
      <c r="A139" t="s">
        <v>15</v>
      </c>
      <c r="B139" t="s">
        <v>208</v>
      </c>
      <c r="C139">
        <v>4</v>
      </c>
      <c r="D139">
        <v>1</v>
      </c>
      <c r="E139" t="s">
        <v>232</v>
      </c>
      <c r="F139" s="73">
        <f t="shared" ca="1" si="50"/>
        <v>1505.5412384624663</v>
      </c>
      <c r="G139" s="73">
        <f ca="1">IF(A139="GW 1",ELO_Initial,IFERROR(INDEX(Tables!$1:$1048576,MATCH('Program and Results'!$B139,Tables!$A:$A,0),MATCH('Program and Results'!$A139,Tables!$1:$1,0)-1),""))</f>
        <v>1498.046774877296</v>
      </c>
      <c r="H139" s="74">
        <f t="shared" si="60"/>
        <v>21.85</v>
      </c>
      <c r="I139" s="74">
        <f t="shared" si="61"/>
        <v>1</v>
      </c>
      <c r="J139" s="75">
        <f t="shared" ca="1" si="53"/>
        <v>0.65700395491211494</v>
      </c>
      <c r="K139" s="76">
        <f>IF(E139="","",IF(ABS(C139-D139)=0,0,IF(ABS(C139-D139)&gt;10,2.99,INDEX('ELO settings '!$B$25:$B$34,MATCH(ABS(C139-D139),'ELO settings '!$A$25:$A$34,0)))))</f>
        <v>1.85</v>
      </c>
      <c r="L139" s="73">
        <f t="shared" ca="1" si="66"/>
        <v>1422.3282627280664</v>
      </c>
      <c r="M139" s="73">
        <f ca="1">IF(A139="GW 1",ELO_Initial,IFERROR(INDEX(Tables!$1:$1048576,MATCH('Program and Results'!$E139,Tables!$A:$A,0),MATCH('Program and Results'!$A139,Tables!$1:$1,0)-1),""))</f>
        <v>1429.8227263132367</v>
      </c>
      <c r="N139" s="74">
        <f t="shared" si="62"/>
        <v>21.85</v>
      </c>
      <c r="O139" s="74">
        <f t="shared" si="63"/>
        <v>0</v>
      </c>
      <c r="P139" s="75">
        <f t="shared" ca="1" si="51"/>
        <v>0.34299604508788506</v>
      </c>
      <c r="Q139" s="76">
        <f t="shared" si="64"/>
        <v>1.85</v>
      </c>
      <c r="R139" s="77" t="str">
        <f t="shared" si="65"/>
        <v>ok</v>
      </c>
      <c r="S139" s="87" t="str">
        <f t="shared" si="58"/>
        <v>HOME</v>
      </c>
      <c r="T139" s="74">
        <f t="shared" ca="1" si="59"/>
        <v>68</v>
      </c>
      <c r="U139" s="74">
        <f ca="1">IF(OR($A139="GW 1",$A139="GW 2",$A139="GW 3",$A139="GW 4",$A139="GW 5",$A139="GW 6"),"N/A",IFERROR(ROUND((OFFSET(Tables!$A$1,MATCH('Program and Results'!$B139,Tables!$A$1:$A$33,0)-1,MATCH('Program and Results'!$A139,Tables!$1:$1,0)-2,1,1)-OFFSET(Tables!$A$1,MATCH('Program and Results'!$B139,Tables!$A$1:$A$33,0)-1,MATCH('Program and Results'!$A139,Tables!$1:$1,0)-7,1,1))-(OFFSET(Tables!$A$1,MATCH('Program and Results'!$E139,Tables!$A$1:$A$33,0)-1,MATCH('Program and Results'!$A139,Tables!$1:$1,0)-2,1,1)-OFFSET(Tables!$A$1,MATCH('Program and Results'!$E139,Tables!$A$1:$A$33,0)-1,MATCH('Program and Results'!$A139,Tables!$1:$1,0)-7,1,1)),0),""))</f>
        <v>35</v>
      </c>
      <c r="V139" s="88">
        <f ca="1">IF(D139="","",J139-P139)</f>
        <v>0.31400790982422988</v>
      </c>
      <c r="W139" s="88" t="str">
        <f ca="1">IF(OR($A139="GW 1",$A139="GW 2",$A139="GW 3",$A139="GW 4",$A139="GW 5",$A139="GW 6"),"N/A",IF(T139="","",IF(AND(T139&gt;='Prediction Systems settings'!$B$3,'Program and Results'!T139&lt;='Prediction Systems settings'!$C$3),"DRAW",IF(T139&gt;0,"HOME","AWAY"))))</f>
        <v>HOME</v>
      </c>
      <c r="X139" s="89" t="str">
        <f t="shared" ca="1" si="54"/>
        <v>Succeeded</v>
      </c>
      <c r="Y139" s="74" t="str">
        <f ca="1">IF(OR($A139="GW 1",$A139="GW 2",$A139="GW 3",$A139="GW 4",$A139="GW 5",$A139="GW 6"),"N/A",IF(U139="","",IF(AND(U139&gt;='Prediction Systems settings'!$B$4,'Program and Results'!U139&lt;='Prediction Systems settings'!$C$4),"DRAW",IF(U139&gt;0,"HOME","AWAY"))))</f>
        <v>HOME</v>
      </c>
      <c r="Z139" s="74" t="str">
        <f t="shared" ca="1" si="55"/>
        <v>Succeeded</v>
      </c>
      <c r="AA139" s="85">
        <f ca="1">IF(OR($A139="GW 1",$A139="GW 2",$A139="GW 3",$A139="GW 4",$A139="GW 5",$A139="GW 6"),"N/A",IF(G139="","",SUM(OFFSET(Tables!$A$103,MATCH('Program and Results'!$B139,Tables!$A$103:$A$135,0)-1,MATCH('Program and Results'!$A139,Tables!$1:$1,0)-2,1,-6))))</f>
        <v>0</v>
      </c>
      <c r="AB139" s="86">
        <f ca="1">IF(OR($A139="GW 1",$A139="GW 2",$A139="GW 3",$A139="GW 4",$A139="GW 5",$A139="GW 6"),"N/A",IF(M139="","",SUM(OFFSET(Tables!$A$103,MATCH('Program and Results'!$E139,Tables!$A$103:$A$135,0)-1,MATCH('Program and Results'!$A139,Tables!$1:$1,0)-2,1,-6))))</f>
        <v>-6</v>
      </c>
      <c r="AC139" s="86">
        <f t="shared" ca="1" si="56"/>
        <v>6</v>
      </c>
      <c r="AD139" s="86" t="str">
        <f ca="1">IF(OR($A139="GW 1",$A139="GW 2",$A139="GW 3",$A139="GW 4",$A139="GW 5",$A139="GW 6"),"N/A",IF(AC139="","",IF(AC139&gt;'Prediction Systems settings'!$B$5,"HOME",IF(AC139&lt;-'Prediction Systems settings'!$B$5,"AWAY","DRAW"))))</f>
        <v>HOME</v>
      </c>
      <c r="AE139" s="86" t="str">
        <f t="shared" ca="1" si="57"/>
        <v>Succeeded</v>
      </c>
      <c r="AK139">
        <v>44.6875</v>
      </c>
      <c r="AL139">
        <v>12.1875</v>
      </c>
    </row>
    <row r="140" spans="1:38">
      <c r="A140" t="s">
        <v>15</v>
      </c>
      <c r="B140" t="s">
        <v>196</v>
      </c>
      <c r="C140">
        <v>3</v>
      </c>
      <c r="D140">
        <v>1</v>
      </c>
      <c r="E140" t="s">
        <v>202</v>
      </c>
      <c r="F140" s="73">
        <f t="shared" ref="F140:F203" ca="1" si="67">IFERROR(IF(G140+H140*(I140-J140)=0,"",G140+H140*(I140-J140)),"")</f>
        <v>1614.2253087616109</v>
      </c>
      <c r="G140" s="73">
        <f ca="1">IF(A140="GW 1",ELO_Initial,IFERROR(INDEX(Tables!$1:$1048576,MATCH('Program and Results'!$B140,Tables!$A:$A,0),MATCH('Program and Results'!$A140,Tables!$1:$1,0)-1),""))</f>
        <v>1608.9362795863829</v>
      </c>
      <c r="H140" s="74">
        <f t="shared" si="60"/>
        <v>21.51</v>
      </c>
      <c r="I140" s="74">
        <f t="shared" si="61"/>
        <v>1</v>
      </c>
      <c r="J140" s="75">
        <f t="shared" ca="1" si="53"/>
        <v>0.75411300905495149</v>
      </c>
      <c r="K140" s="76">
        <f>IF(E140="","",IF(ABS(C140-D140)=0,0,IF(ABS(C140-D140)&gt;10,2.99,INDEX('ELO settings '!$B$25:$B$34,MATCH(ABS(C140-D140),'ELO settings '!$A$25:$A$34,0)))))</f>
        <v>1.51</v>
      </c>
      <c r="L140" s="73">
        <f t="shared" ca="1" si="66"/>
        <v>1473.9668982121709</v>
      </c>
      <c r="M140" s="73">
        <f ca="1">IF(A140="GW 1",ELO_Initial,IFERROR(INDEX(Tables!$1:$1048576,MATCH('Program and Results'!$E140,Tables!$A:$A,0),MATCH('Program and Results'!$A140,Tables!$1:$1,0)-1),""))</f>
        <v>1479.255927387399</v>
      </c>
      <c r="N140" s="74">
        <f t="shared" si="62"/>
        <v>21.51</v>
      </c>
      <c r="O140" s="74">
        <f t="shared" si="63"/>
        <v>0</v>
      </c>
      <c r="P140" s="75">
        <f t="shared" ref="P140:P203" ca="1" si="68">IFERROR(1-J140,"")</f>
        <v>0.24588699094504851</v>
      </c>
      <c r="Q140" s="76">
        <f t="shared" si="64"/>
        <v>1.51</v>
      </c>
      <c r="R140" s="77" t="str">
        <f t="shared" si="65"/>
        <v>ok</v>
      </c>
      <c r="S140" s="87" t="str">
        <f t="shared" si="58"/>
        <v>HOME</v>
      </c>
      <c r="T140" s="74">
        <f t="shared" ca="1" si="59"/>
        <v>130</v>
      </c>
      <c r="U140" s="74">
        <f ca="1">IF(OR($A140="GW 1",$A140="GW 2",$A140="GW 3",$A140="GW 4",$A140="GW 5",$A140="GW 6"),"N/A",IFERROR(ROUND((OFFSET(Tables!$A$1,MATCH('Program and Results'!$B140,Tables!$A$1:$A$33,0)-1,MATCH('Program and Results'!$A140,Tables!$1:$1,0)-2,1,1)-OFFSET(Tables!$A$1,MATCH('Program and Results'!$B140,Tables!$A$1:$A$33,0)-1,MATCH('Program and Results'!$A140,Tables!$1:$1,0)-7,1,1))-(OFFSET(Tables!$A$1,MATCH('Program and Results'!$E140,Tables!$A$1:$A$33,0)-1,MATCH('Program and Results'!$A140,Tables!$1:$1,0)-2,1,1)-OFFSET(Tables!$A$1,MATCH('Program and Results'!$E140,Tables!$A$1:$A$33,0)-1,MATCH('Program and Results'!$A140,Tables!$1:$1,0)-7,1,1)),0),""))</f>
        <v>57</v>
      </c>
      <c r="V140" s="88">
        <f t="shared" ca="1" si="52"/>
        <v>0.50822601810990298</v>
      </c>
      <c r="W140" s="88" t="str">
        <f ca="1">IF(OR($A140="GW 1",$A140="GW 2",$A140="GW 3",$A140="GW 4",$A140="GW 5",$A140="GW 6"),"N/A",IF(T140="","",IF(AND(T140&gt;='Prediction Systems settings'!$B$3,'Program and Results'!T140&lt;='Prediction Systems settings'!$C$3),"DRAW",IF(T140&gt;0,"HOME","AWAY"))))</f>
        <v>HOME</v>
      </c>
      <c r="X140" s="89" t="str">
        <f t="shared" ca="1" si="54"/>
        <v>Succeeded</v>
      </c>
      <c r="Y140" s="74" t="str">
        <f ca="1">IF(OR($A140="GW 1",$A140="GW 2",$A140="GW 3",$A140="GW 4",$A140="GW 5",$A140="GW 6"),"N/A",IF(U140="","",IF(AND(U140&gt;='Prediction Systems settings'!$B$4,'Program and Results'!U140&lt;='Prediction Systems settings'!$C$4),"DRAW",IF(U140&gt;0,"HOME","AWAY"))))</f>
        <v>HOME</v>
      </c>
      <c r="Z140" s="74" t="str">
        <f t="shared" ca="1" si="55"/>
        <v>Succeeded</v>
      </c>
      <c r="AA140" s="85">
        <f ca="1">IF(OR($A140="GW 1",$A140="GW 2",$A140="GW 3",$A140="GW 4",$A140="GW 5",$A140="GW 6"),"N/A",IF(G140="","",SUM(OFFSET(Tables!$A$103,MATCH('Program and Results'!$B140,Tables!$A$103:$A$135,0)-1,MATCH('Program and Results'!$A140,Tables!$1:$1,0)-2,1,-6))))</f>
        <v>17</v>
      </c>
      <c r="AB140" s="86">
        <f ca="1">IF(OR($A140="GW 1",$A140="GW 2",$A140="GW 3",$A140="GW 4",$A140="GW 5",$A140="GW 6"),"N/A",IF(M140="","",SUM(OFFSET(Tables!$A$103,MATCH('Program and Results'!$E140,Tables!$A$103:$A$135,0)-1,MATCH('Program and Results'!$A140,Tables!$1:$1,0)-2,1,-6))))</f>
        <v>0</v>
      </c>
      <c r="AC140" s="86">
        <f t="shared" ca="1" si="56"/>
        <v>17</v>
      </c>
      <c r="AD140" s="86" t="str">
        <f ca="1">IF(OR($A140="GW 1",$A140="GW 2",$A140="GW 3",$A140="GW 4",$A140="GW 5",$A140="GW 6"),"N/A",IF(AC140="","",IF(AC140&gt;'Prediction Systems settings'!$B$5,"HOME",IF(AC140&lt;-'Prediction Systems settings'!$B$5,"AWAY","DRAW"))))</f>
        <v>HOME</v>
      </c>
      <c r="AE140" s="86" t="str">
        <f t="shared" ca="1" si="57"/>
        <v>Succeeded</v>
      </c>
      <c r="AK140">
        <v>65</v>
      </c>
      <c r="AL140">
        <v>23.214285714285715</v>
      </c>
    </row>
    <row r="141" spans="1:38">
      <c r="A141" t="s">
        <v>15</v>
      </c>
      <c r="B141" t="s">
        <v>203</v>
      </c>
      <c r="C141">
        <v>3</v>
      </c>
      <c r="D141">
        <v>3</v>
      </c>
      <c r="E141" t="s">
        <v>233</v>
      </c>
      <c r="F141" s="73">
        <f t="shared" ca="1" si="67"/>
        <v>1463.7341927407176</v>
      </c>
      <c r="G141" s="73">
        <f ca="1">IF(A141="GW 1",ELO_Initial,IFERROR(INDEX(Tables!$1:$1048576,MATCH('Program and Results'!$B141,Tables!$A:$A,0),MATCH('Program and Results'!$A141,Tables!$1:$1,0)-1),""))</f>
        <v>1465.4736854330999</v>
      </c>
      <c r="H141" s="74">
        <f t="shared" si="60"/>
        <v>20</v>
      </c>
      <c r="I141" s="74">
        <f t="shared" si="61"/>
        <v>0.5</v>
      </c>
      <c r="J141" s="75">
        <f t="shared" ca="1" si="53"/>
        <v>0.58697463461911481</v>
      </c>
      <c r="K141" s="76">
        <f>IF(E141="","",IF(ABS(C141-D141)=0,0,IF(ABS(C141-D141)&gt;10,2.99,INDEX('ELO settings '!$B$25:$B$34,MATCH(ABS(C141-D141),'ELO settings '!$A$25:$A$34,0)))))</f>
        <v>0</v>
      </c>
      <c r="L141" s="73">
        <f t="shared" ca="1" si="66"/>
        <v>1453.1005785355203</v>
      </c>
      <c r="M141" s="73">
        <f ca="1">IF(A141="GW 1",ELO_Initial,IFERROR(INDEX(Tables!$1:$1048576,MATCH('Program and Results'!$E141,Tables!$A:$A,0),MATCH('Program and Results'!$A141,Tables!$1:$1,0)-1),""))</f>
        <v>1451.361085843138</v>
      </c>
      <c r="N141" s="74">
        <f t="shared" si="62"/>
        <v>20</v>
      </c>
      <c r="O141" s="74">
        <f t="shared" si="63"/>
        <v>0.5</v>
      </c>
      <c r="P141" s="75">
        <f t="shared" ca="1" si="68"/>
        <v>0.41302536538088519</v>
      </c>
      <c r="Q141" s="76">
        <f t="shared" si="64"/>
        <v>0</v>
      </c>
      <c r="R141" s="77" t="str">
        <f t="shared" si="65"/>
        <v>ok</v>
      </c>
      <c r="S141" s="87" t="str">
        <f t="shared" si="58"/>
        <v>DRAW</v>
      </c>
      <c r="T141" s="74">
        <f t="shared" ca="1" si="59"/>
        <v>14</v>
      </c>
      <c r="U141" s="74">
        <f ca="1">IF(OR($A141="GW 1",$A141="GW 2",$A141="GW 3",$A141="GW 4",$A141="GW 5",$A141="GW 6"),"N/A",IFERROR(ROUND((OFFSET(Tables!$A$1,MATCH('Program and Results'!$B141,Tables!$A$1:$A$33,0)-1,MATCH('Program and Results'!$A141,Tables!$1:$1,0)-2,1,1)-OFFSET(Tables!$A$1,MATCH('Program and Results'!$B141,Tables!$A$1:$A$33,0)-1,MATCH('Program and Results'!$A141,Tables!$1:$1,0)-7,1,1))-(OFFSET(Tables!$A$1,MATCH('Program and Results'!$E141,Tables!$A$1:$A$33,0)-1,MATCH('Program and Results'!$A141,Tables!$1:$1,0)-2,1,1)-OFFSET(Tables!$A$1,MATCH('Program and Results'!$E141,Tables!$A$1:$A$33,0)-1,MATCH('Program and Results'!$A141,Tables!$1:$1,0)-7,1,1)),0),""))</f>
        <v>2</v>
      </c>
      <c r="V141" s="88">
        <f t="shared" ca="1" si="52"/>
        <v>0.17394926923822962</v>
      </c>
      <c r="W141" s="88" t="str">
        <f ca="1">IF(OR($A141="GW 1",$A141="GW 2",$A141="GW 3",$A141="GW 4",$A141="GW 5",$A141="GW 6"),"N/A",IF(T141="","",IF(AND(T141&gt;='Prediction Systems settings'!$B$3,'Program and Results'!T141&lt;='Prediction Systems settings'!$C$3),"DRAW",IF(T141&gt;0,"HOME","AWAY"))))</f>
        <v>HOME</v>
      </c>
      <c r="X141" s="89" t="str">
        <f t="shared" ca="1" si="54"/>
        <v>Failed</v>
      </c>
      <c r="Y141" s="74" t="str">
        <f ca="1">IF(OR($A141="GW 1",$A141="GW 2",$A141="GW 3",$A141="GW 4",$A141="GW 5",$A141="GW 6"),"N/A",IF(U141="","",IF(AND(U141&gt;='Prediction Systems settings'!$B$4,'Program and Results'!U141&lt;='Prediction Systems settings'!$C$4),"DRAW",IF(U141&gt;0,"HOME","AWAY"))))</f>
        <v>HOME</v>
      </c>
      <c r="Z141" s="74" t="str">
        <f t="shared" ca="1" si="55"/>
        <v>Failed</v>
      </c>
      <c r="AA141" s="85">
        <f ca="1">IF(OR($A141="GW 1",$A141="GW 2",$A141="GW 3",$A141="GW 4",$A141="GW 5",$A141="GW 6"),"N/A",IF(G141="","",SUM(OFFSET(Tables!$A$103,MATCH('Program and Results'!$B141,Tables!$A$103:$A$135,0)-1,MATCH('Program and Results'!$A141,Tables!$1:$1,0)-2,1,-6))))</f>
        <v>-6</v>
      </c>
      <c r="AB141" s="86">
        <f ca="1">IF(OR($A141="GW 1",$A141="GW 2",$A141="GW 3",$A141="GW 4",$A141="GW 5",$A141="GW 6"),"N/A",IF(M141="","",SUM(OFFSET(Tables!$A$103,MATCH('Program and Results'!$E141,Tables!$A$103:$A$135,0)-1,MATCH('Program and Results'!$A141,Tables!$1:$1,0)-2,1,-6))))</f>
        <v>-8</v>
      </c>
      <c r="AC141" s="86">
        <f t="shared" ca="1" si="56"/>
        <v>2</v>
      </c>
      <c r="AD141" s="86" t="str">
        <f ca="1">IF(OR($A141="GW 1",$A141="GW 2",$A141="GW 3",$A141="GW 4",$A141="GW 5",$A141="GW 6"),"N/A",IF(AC141="","",IF(AC141&gt;'Prediction Systems settings'!$B$5,"HOME",IF(AC141&lt;-'Prediction Systems settings'!$B$5,"AWAY","DRAW"))))</f>
        <v>DRAW</v>
      </c>
      <c r="AE141" s="86" t="str">
        <f t="shared" ca="1" si="57"/>
        <v>Succeeded</v>
      </c>
      <c r="AK141">
        <v>46.944444444444443</v>
      </c>
      <c r="AL141">
        <v>18.571428571428569</v>
      </c>
    </row>
    <row r="142" spans="1:38">
      <c r="A142" t="s">
        <v>15</v>
      </c>
      <c r="B142" t="s">
        <v>207</v>
      </c>
      <c r="C142">
        <v>2</v>
      </c>
      <c r="D142">
        <v>2</v>
      </c>
      <c r="E142" t="s">
        <v>198</v>
      </c>
      <c r="F142" s="73">
        <f t="shared" ca="1" si="67"/>
        <v>1480.9646374876704</v>
      </c>
      <c r="G142" s="73">
        <f ca="1">IF(A142="GW 1",ELO_Initial,IFERROR(INDEX(Tables!$1:$1048576,MATCH('Program and Results'!$B142,Tables!$A:$A,0),MATCH('Program and Results'!$A142,Tables!$1:$1,0)-1),""))</f>
        <v>1479.8905646869973</v>
      </c>
      <c r="H142" s="74">
        <f t="shared" si="60"/>
        <v>20</v>
      </c>
      <c r="I142" s="74">
        <f t="shared" si="61"/>
        <v>0.5</v>
      </c>
      <c r="J142" s="75">
        <f t="shared" ca="1" si="53"/>
        <v>0.44629635996634337</v>
      </c>
      <c r="K142" s="76">
        <f>IF(E142="","",IF(ABS(C142-D142)=0,0,IF(ABS(C142-D142)&gt;10,2.99,INDEX('ELO settings '!$B$25:$B$34,MATCH(ABS(C142-D142),'ELO settings '!$A$25:$A$34,0)))))</f>
        <v>0</v>
      </c>
      <c r="L142" s="73">
        <f t="shared" ca="1" si="66"/>
        <v>1541.5558832050933</v>
      </c>
      <c r="M142" s="73">
        <f ca="1">IF(A142="GW 1",ELO_Initial,IFERROR(INDEX(Tables!$1:$1048576,MATCH('Program and Results'!$E142,Tables!$A:$A,0),MATCH('Program and Results'!$A142,Tables!$1:$1,0)-1),""))</f>
        <v>1542.6299560057664</v>
      </c>
      <c r="N142" s="74">
        <f t="shared" si="62"/>
        <v>20</v>
      </c>
      <c r="O142" s="74">
        <f t="shared" si="63"/>
        <v>0.5</v>
      </c>
      <c r="P142" s="75">
        <f t="shared" ca="1" si="68"/>
        <v>0.55370364003365657</v>
      </c>
      <c r="Q142" s="76">
        <f t="shared" si="64"/>
        <v>0</v>
      </c>
      <c r="R142" s="77" t="str">
        <f t="shared" si="65"/>
        <v>ok</v>
      </c>
      <c r="S142" s="87" t="str">
        <f t="shared" si="58"/>
        <v>DRAW</v>
      </c>
      <c r="T142" s="74">
        <f t="shared" ca="1" si="59"/>
        <v>-63</v>
      </c>
      <c r="U142" s="74">
        <f ca="1">IF(OR($A142="GW 1",$A142="GW 2",$A142="GW 3",$A142="GW 4",$A142="GW 5",$A142="GW 6"),"N/A",IFERROR(ROUND((OFFSET(Tables!$A$1,MATCH('Program and Results'!$B142,Tables!$A$1:$A$33,0)-1,MATCH('Program and Results'!$A142,Tables!$1:$1,0)-2,1,1)-OFFSET(Tables!$A$1,MATCH('Program and Results'!$B142,Tables!$A$1:$A$33,0)-1,MATCH('Program and Results'!$A142,Tables!$1:$1,0)-7,1,1))-(OFFSET(Tables!$A$1,MATCH('Program and Results'!$E142,Tables!$A$1:$A$33,0)-1,MATCH('Program and Results'!$A142,Tables!$1:$1,0)-2,1,1)-OFFSET(Tables!$A$1,MATCH('Program and Results'!$E142,Tables!$A$1:$A$33,0)-1,MATCH('Program and Results'!$A142,Tables!$1:$1,0)-7,1,1)),0),""))</f>
        <v>-4</v>
      </c>
      <c r="V142" s="88">
        <f t="shared" ca="1" si="52"/>
        <v>-0.1074072800673132</v>
      </c>
      <c r="W142" s="88" t="str">
        <f ca="1">IF(OR($A142="GW 1",$A142="GW 2",$A142="GW 3",$A142="GW 4",$A142="GW 5",$A142="GW 6"),"N/A",IF(T142="","",IF(AND(T142&gt;='Prediction Systems settings'!$B$3,'Program and Results'!T142&lt;='Prediction Systems settings'!$C$3),"DRAW",IF(T142&gt;0,"HOME","AWAY"))))</f>
        <v>AWAY</v>
      </c>
      <c r="X142" s="89" t="str">
        <f t="shared" ca="1" si="54"/>
        <v>Failed</v>
      </c>
      <c r="Y142" s="74" t="str">
        <f ca="1">IF(OR($A142="GW 1",$A142="GW 2",$A142="GW 3",$A142="GW 4",$A142="GW 5",$A142="GW 6"),"N/A",IF(U142="","",IF(AND(U142&gt;='Prediction Systems settings'!$B$4,'Program and Results'!U142&lt;='Prediction Systems settings'!$C$4),"DRAW",IF(U142&gt;0,"HOME","AWAY"))))</f>
        <v>AWAY</v>
      </c>
      <c r="Z142" s="74" t="str">
        <f t="shared" ca="1" si="55"/>
        <v>Failed</v>
      </c>
      <c r="AA142" s="85">
        <f ca="1">IF(OR($A142="GW 1",$A142="GW 2",$A142="GW 3",$A142="GW 4",$A142="GW 5",$A142="GW 6"),"N/A",IF(G142="","",SUM(OFFSET(Tables!$A$103,MATCH('Program and Results'!$B142,Tables!$A$103:$A$135,0)-1,MATCH('Program and Results'!$A142,Tables!$1:$1,0)-2,1,-6))))</f>
        <v>0</v>
      </c>
      <c r="AB142" s="86">
        <f ca="1">IF(OR($A142="GW 1",$A142="GW 2",$A142="GW 3",$A142="GW 4",$A142="GW 5",$A142="GW 6"),"N/A",IF(M142="","",SUM(OFFSET(Tables!$A$103,MATCH('Program and Results'!$E142,Tables!$A$103:$A$135,0)-1,MATCH('Program and Results'!$A142,Tables!$1:$1,0)-2,1,-6))))</f>
        <v>4</v>
      </c>
      <c r="AC142" s="86">
        <f t="shared" ca="1" si="56"/>
        <v>-4</v>
      </c>
      <c r="AD142" s="86" t="str">
        <f ca="1">IF(OR($A142="GW 1",$A142="GW 2",$A142="GW 3",$A142="GW 4",$A142="GW 5",$A142="GW 6"),"N/A",IF(AC142="","",IF(AC142&gt;'Prediction Systems settings'!$B$5,"HOME",IF(AC142&lt;-'Prediction Systems settings'!$B$5,"AWAY","DRAW"))))</f>
        <v>DRAW</v>
      </c>
      <c r="AE142" s="86" t="str">
        <f t="shared" ca="1" si="57"/>
        <v>Succeeded</v>
      </c>
      <c r="AK142">
        <v>25.277777777777779</v>
      </c>
      <c r="AL142">
        <v>48.75</v>
      </c>
    </row>
    <row r="143" spans="1:38">
      <c r="A143" t="s">
        <v>15</v>
      </c>
      <c r="B143" t="s">
        <v>211</v>
      </c>
      <c r="C143">
        <v>0</v>
      </c>
      <c r="D143">
        <v>0</v>
      </c>
      <c r="E143" t="s">
        <v>209</v>
      </c>
      <c r="F143" s="73">
        <f t="shared" ca="1" si="67"/>
        <v>1486.5711951589744</v>
      </c>
      <c r="G143" s="73">
        <f ca="1">IF(A143="GW 1",ELO_Initial,IFERROR(INDEX(Tables!$1:$1048576,MATCH('Program and Results'!$B143,Tables!$A:$A,0),MATCH('Program and Results'!$A143,Tables!$1:$1,0)-1),""))</f>
        <v>1485.6154673467715</v>
      </c>
      <c r="H143" s="74">
        <f t="shared" si="60"/>
        <v>20</v>
      </c>
      <c r="I143" s="74">
        <f t="shared" si="61"/>
        <v>0.5</v>
      </c>
      <c r="J143" s="75">
        <f t="shared" ca="1" si="53"/>
        <v>0.45221360938985572</v>
      </c>
      <c r="K143" s="76">
        <f>IF(E143="","",IF(ABS(C143-D143)=0,0,IF(ABS(C143-D143)&gt;10,2.99,INDEX('ELO settings '!$B$25:$B$34,MATCH(ABS(C143-D143),'ELO settings '!$A$25:$A$34,0)))))</f>
        <v>0</v>
      </c>
      <c r="L143" s="73">
        <f t="shared" ca="1" si="66"/>
        <v>1554.0778946354753</v>
      </c>
      <c r="M143" s="73">
        <f ca="1">IF(A143="GW 1",ELO_Initial,IFERROR(INDEX(Tables!$1:$1048576,MATCH('Program and Results'!$E143,Tables!$A:$A,0),MATCH('Program and Results'!$A143,Tables!$1:$1,0)-1),""))</f>
        <v>1555.0336224476782</v>
      </c>
      <c r="N143" s="74">
        <f t="shared" si="62"/>
        <v>20</v>
      </c>
      <c r="O143" s="74">
        <f t="shared" si="63"/>
        <v>0.5</v>
      </c>
      <c r="P143" s="75">
        <f t="shared" ca="1" si="68"/>
        <v>0.54778639061014434</v>
      </c>
      <c r="Q143" s="76">
        <f t="shared" si="64"/>
        <v>0</v>
      </c>
      <c r="R143" s="77" t="str">
        <f t="shared" si="65"/>
        <v>ok</v>
      </c>
      <c r="S143" s="87" t="str">
        <f t="shared" si="58"/>
        <v>DRAW</v>
      </c>
      <c r="T143" s="74">
        <f t="shared" ca="1" si="59"/>
        <v>-69</v>
      </c>
      <c r="U143" s="74">
        <f ca="1">IF(OR($A143="GW 1",$A143="GW 2",$A143="GW 3",$A143="GW 4",$A143="GW 5",$A143="GW 6"),"N/A",IFERROR(ROUND((OFFSET(Tables!$A$1,MATCH('Program and Results'!$B143,Tables!$A$1:$A$33,0)-1,MATCH('Program and Results'!$A143,Tables!$1:$1,0)-2,1,1)-OFFSET(Tables!$A$1,MATCH('Program and Results'!$B143,Tables!$A$1:$A$33,0)-1,MATCH('Program and Results'!$A143,Tables!$1:$1,0)-7,1,1))-(OFFSET(Tables!$A$1,MATCH('Program and Results'!$E143,Tables!$A$1:$A$33,0)-1,MATCH('Program and Results'!$A143,Tables!$1:$1,0)-2,1,1)-OFFSET(Tables!$A$1,MATCH('Program and Results'!$E143,Tables!$A$1:$A$33,0)-1,MATCH('Program and Results'!$A143,Tables!$1:$1,0)-7,1,1)),0),""))</f>
        <v>-43</v>
      </c>
      <c r="V143" s="88">
        <f t="shared" ca="1" si="52"/>
        <v>-9.5572781220288616E-2</v>
      </c>
      <c r="W143" s="88" t="str">
        <f ca="1">IF(OR($A143="GW 1",$A143="GW 2",$A143="GW 3",$A143="GW 4",$A143="GW 5",$A143="GW 6"),"N/A",IF(T143="","",IF(AND(T143&gt;='Prediction Systems settings'!$B$3,'Program and Results'!T143&lt;='Prediction Systems settings'!$C$3),"DRAW",IF(T143&gt;0,"HOME","AWAY"))))</f>
        <v>AWAY</v>
      </c>
      <c r="X143" s="89" t="str">
        <f t="shared" ca="1" si="54"/>
        <v>Failed</v>
      </c>
      <c r="Y143" s="74" t="str">
        <f ca="1">IF(OR($A143="GW 1",$A143="GW 2",$A143="GW 3",$A143="GW 4",$A143="GW 5",$A143="GW 6"),"N/A",IF(U143="","",IF(AND(U143&gt;='Prediction Systems settings'!$B$4,'Program and Results'!U143&lt;='Prediction Systems settings'!$C$4),"DRAW",IF(U143&gt;0,"HOME","AWAY"))))</f>
        <v>AWAY</v>
      </c>
      <c r="Z143" s="74" t="str">
        <f t="shared" ca="1" si="55"/>
        <v>Failed</v>
      </c>
      <c r="AA143" s="85">
        <f ca="1">IF(OR($A143="GW 1",$A143="GW 2",$A143="GW 3",$A143="GW 4",$A143="GW 5",$A143="GW 6"),"N/A",IF(G143="","",SUM(OFFSET(Tables!$A$103,MATCH('Program and Results'!$B143,Tables!$A$103:$A$135,0)-1,MATCH('Program and Results'!$A143,Tables!$1:$1,0)-2,1,-6))))</f>
        <v>1</v>
      </c>
      <c r="AB143" s="86">
        <f ca="1">IF(OR($A143="GW 1",$A143="GW 2",$A143="GW 3",$A143="GW 4",$A143="GW 5",$A143="GW 6"),"N/A",IF(M143="","",SUM(OFFSET(Tables!$A$103,MATCH('Program and Results'!$E143,Tables!$A$103:$A$135,0)-1,MATCH('Program and Results'!$A143,Tables!$1:$1,0)-2,1,-6))))</f>
        <v>11</v>
      </c>
      <c r="AC143" s="86">
        <f t="shared" ca="1" si="56"/>
        <v>-10</v>
      </c>
      <c r="AD143" s="86" t="str">
        <f ca="1">IF(OR($A143="GW 1",$A143="GW 2",$A143="GW 3",$A143="GW 4",$A143="GW 5",$A143="GW 6"),"N/A",IF(AC143="","",IF(AC143&gt;'Prediction Systems settings'!$B$5,"HOME",IF(AC143&lt;-'Prediction Systems settings'!$B$5,"AWAY","DRAW"))))</f>
        <v>AWAY</v>
      </c>
      <c r="AE143" s="86" t="str">
        <f t="shared" ca="1" si="57"/>
        <v>Failed</v>
      </c>
      <c r="AK143">
        <v>36.111111111111114</v>
      </c>
      <c r="AL143">
        <v>65</v>
      </c>
    </row>
    <row r="144" spans="1:38">
      <c r="A144" t="s">
        <v>15</v>
      </c>
      <c r="B144" t="s">
        <v>197</v>
      </c>
      <c r="C144">
        <v>3</v>
      </c>
      <c r="D144">
        <v>1</v>
      </c>
      <c r="E144" t="s">
        <v>210</v>
      </c>
      <c r="F144" s="73">
        <f t="shared" ca="1" si="67"/>
        <v>1537.1969375997746</v>
      </c>
      <c r="G144" s="73">
        <f ca="1">IF(A144="GW 1",ELO_Initial,IFERROR(INDEX(Tables!$1:$1048576,MATCH('Program and Results'!$B144,Tables!$A:$A,0),MATCH('Program and Results'!$A144,Tables!$1:$1,0)-1),""))</f>
        <v>1529.0794564305113</v>
      </c>
      <c r="H144" s="74">
        <f t="shared" si="60"/>
        <v>21.51</v>
      </c>
      <c r="I144" s="74">
        <f t="shared" si="61"/>
        <v>1</v>
      </c>
      <c r="J144" s="75">
        <f t="shared" ca="1" si="53"/>
        <v>0.62261826270277199</v>
      </c>
      <c r="K144" s="76">
        <f>IF(E144="","",IF(ABS(C144-D144)=0,0,IF(ABS(C144-D144)&gt;10,2.99,INDEX('ELO settings '!$B$25:$B$34,MATCH(ABS(C144-D144),'ELO settings '!$A$25:$A$34,0)))))</f>
        <v>1.51</v>
      </c>
      <c r="L144" s="73">
        <f t="shared" ca="1" si="66"/>
        <v>1486.7980849181545</v>
      </c>
      <c r="M144" s="73">
        <f ca="1">IF(A144="GW 1",ELO_Initial,IFERROR(INDEX(Tables!$1:$1048576,MATCH('Program and Results'!$E144,Tables!$A:$A,0),MATCH('Program and Results'!$A144,Tables!$1:$1,0)-1),""))</f>
        <v>1494.9155660874178</v>
      </c>
      <c r="N144" s="74">
        <f t="shared" si="62"/>
        <v>21.51</v>
      </c>
      <c r="O144" s="74">
        <f t="shared" si="63"/>
        <v>0</v>
      </c>
      <c r="P144" s="75">
        <f t="shared" ca="1" si="68"/>
        <v>0.37738173729722801</v>
      </c>
      <c r="Q144" s="76">
        <f t="shared" si="64"/>
        <v>1.51</v>
      </c>
      <c r="R144" s="77" t="str">
        <f t="shared" si="65"/>
        <v>ok</v>
      </c>
      <c r="S144" s="87" t="str">
        <f t="shared" si="58"/>
        <v>HOME</v>
      </c>
      <c r="T144" s="74">
        <f t="shared" ca="1" si="59"/>
        <v>34</v>
      </c>
      <c r="U144" s="74">
        <f ca="1">IF(OR($A144="GW 1",$A144="GW 2",$A144="GW 3",$A144="GW 4",$A144="GW 5",$A144="GW 6"),"N/A",IFERROR(ROUND((OFFSET(Tables!$A$1,MATCH('Program and Results'!$B144,Tables!$A$1:$A$33,0)-1,MATCH('Program and Results'!$A144,Tables!$1:$1,0)-2,1,1)-OFFSET(Tables!$A$1,MATCH('Program and Results'!$B144,Tables!$A$1:$A$33,0)-1,MATCH('Program and Results'!$A144,Tables!$1:$1,0)-7,1,1))-(OFFSET(Tables!$A$1,MATCH('Program and Results'!$E144,Tables!$A$1:$A$33,0)-1,MATCH('Program and Results'!$A144,Tables!$1:$1,0)-2,1,1)-OFFSET(Tables!$A$1,MATCH('Program and Results'!$E144,Tables!$A$1:$A$33,0)-1,MATCH('Program and Results'!$A144,Tables!$1:$1,0)-7,1,1)),0),""))</f>
        <v>34</v>
      </c>
      <c r="V144" s="88">
        <f t="shared" ca="1" si="52"/>
        <v>0.24523652540554397</v>
      </c>
      <c r="W144" s="88" t="str">
        <f ca="1">IF(OR($A144="GW 1",$A144="GW 2",$A144="GW 3",$A144="GW 4",$A144="GW 5",$A144="GW 6"),"N/A",IF(T144="","",IF(AND(T144&gt;='Prediction Systems settings'!$B$3,'Program and Results'!T144&lt;='Prediction Systems settings'!$C$3),"DRAW",IF(T144&gt;0,"HOME","AWAY"))))</f>
        <v>HOME</v>
      </c>
      <c r="X144" s="89" t="str">
        <f t="shared" ca="1" si="54"/>
        <v>Succeeded</v>
      </c>
      <c r="Y144" s="74" t="str">
        <f ca="1">IF(OR($A144="GW 1",$A144="GW 2",$A144="GW 3",$A144="GW 4",$A144="GW 5",$A144="GW 6"),"N/A",IF(U144="","",IF(AND(U144&gt;='Prediction Systems settings'!$B$4,'Program and Results'!U144&lt;='Prediction Systems settings'!$C$4),"DRAW",IF(U144&gt;0,"HOME","AWAY"))))</f>
        <v>HOME</v>
      </c>
      <c r="Z144" s="74" t="str">
        <f t="shared" ca="1" si="55"/>
        <v>Succeeded</v>
      </c>
      <c r="AA144" s="85">
        <f ca="1">IF(OR($A144="GW 1",$A144="GW 2",$A144="GW 3",$A144="GW 4",$A144="GW 5",$A144="GW 6"),"N/A",IF(G144="","",SUM(OFFSET(Tables!$A$103,MATCH('Program and Results'!$B144,Tables!$A$103:$A$135,0)-1,MATCH('Program and Results'!$A144,Tables!$1:$1,0)-2,1,-6))))</f>
        <v>8</v>
      </c>
      <c r="AB144" s="86">
        <f ca="1">IF(OR($A144="GW 1",$A144="GW 2",$A144="GW 3",$A144="GW 4",$A144="GW 5",$A144="GW 6"),"N/A",IF(M144="","",SUM(OFFSET(Tables!$A$103,MATCH('Program and Results'!$E144,Tables!$A$103:$A$135,0)-1,MATCH('Program and Results'!$A144,Tables!$1:$1,0)-2,1,-6))))</f>
        <v>-6</v>
      </c>
      <c r="AC144" s="86">
        <f t="shared" ca="1" si="56"/>
        <v>14</v>
      </c>
      <c r="AD144" s="86" t="str">
        <f ca="1">IF(OR($A144="GW 1",$A144="GW 2",$A144="GW 3",$A144="GW 4",$A144="GW 5",$A144="GW 6"),"N/A",IF(AC144="","",IF(AC144&gt;'Prediction Systems settings'!$B$5,"HOME",IF(AC144&lt;-'Prediction Systems settings'!$B$5,"AWAY","DRAW"))))</f>
        <v>HOME</v>
      </c>
      <c r="AE144" s="86" t="str">
        <f t="shared" ca="1" si="57"/>
        <v>Succeeded</v>
      </c>
      <c r="AK144">
        <v>52.8125</v>
      </c>
      <c r="AL144">
        <v>32.5</v>
      </c>
    </row>
    <row r="145" spans="1:38">
      <c r="A145" t="s">
        <v>15</v>
      </c>
      <c r="B145" t="s">
        <v>199</v>
      </c>
      <c r="C145">
        <v>0</v>
      </c>
      <c r="D145">
        <v>1</v>
      </c>
      <c r="E145" t="s">
        <v>200</v>
      </c>
      <c r="F145" s="73">
        <f t="shared" ca="1" si="67"/>
        <v>1565.2128419247206</v>
      </c>
      <c r="G145" s="73">
        <f ca="1">IF(A145="GW 1",ELO_Initial,IFERROR(INDEX(Tables!$1:$1048576,MATCH('Program and Results'!$B145,Tables!$A:$A,0),MATCH('Program and Results'!$A145,Tables!$1:$1,0)-1),""))</f>
        <v>1580.9049557362289</v>
      </c>
      <c r="H145" s="74">
        <f t="shared" si="60"/>
        <v>21</v>
      </c>
      <c r="I145" s="74">
        <f t="shared" si="61"/>
        <v>0</v>
      </c>
      <c r="J145" s="75">
        <f t="shared" ca="1" si="53"/>
        <v>0.74724351483373241</v>
      </c>
      <c r="K145" s="76">
        <f>IF(E145="","",IF(ABS(C145-D145)=0,0,IF(ABS(C145-D145)&gt;10,2.99,INDEX('ELO settings '!$B$25:$B$34,MATCH(ABS(C145-D145),'ELO settings '!$A$25:$A$34,0)))))</f>
        <v>1</v>
      </c>
      <c r="L145" s="73">
        <f t="shared" ca="1" si="66"/>
        <v>1462.4597973553568</v>
      </c>
      <c r="M145" s="73">
        <f ca="1">IF(A145="GW 1",ELO_Initial,IFERROR(INDEX(Tables!$1:$1048576,MATCH('Program and Results'!$E145,Tables!$A:$A,0),MATCH('Program and Results'!$A145,Tables!$1:$1,0)-1),""))</f>
        <v>1446.7676835438485</v>
      </c>
      <c r="N145" s="74">
        <f t="shared" si="62"/>
        <v>21</v>
      </c>
      <c r="O145" s="74">
        <f t="shared" si="63"/>
        <v>1</v>
      </c>
      <c r="P145" s="75">
        <f t="shared" ca="1" si="68"/>
        <v>0.25275648516626759</v>
      </c>
      <c r="Q145" s="76">
        <f t="shared" si="64"/>
        <v>1</v>
      </c>
      <c r="R145" s="77" t="str">
        <f t="shared" si="65"/>
        <v>ok</v>
      </c>
      <c r="S145" s="87" t="str">
        <f t="shared" si="58"/>
        <v>AWAY</v>
      </c>
      <c r="T145" s="74">
        <f t="shared" ca="1" si="59"/>
        <v>134</v>
      </c>
      <c r="U145" s="74">
        <f ca="1">IF(OR($A145="GW 1",$A145="GW 2",$A145="GW 3",$A145="GW 4",$A145="GW 5",$A145="GW 6"),"N/A",IFERROR(ROUND((OFFSET(Tables!$A$1,MATCH('Program and Results'!$B145,Tables!$A$1:$A$33,0)-1,MATCH('Program and Results'!$A145,Tables!$1:$1,0)-2,1,1)-OFFSET(Tables!$A$1,MATCH('Program and Results'!$B145,Tables!$A$1:$A$33,0)-1,MATCH('Program and Results'!$A145,Tables!$1:$1,0)-7,1,1))-(OFFSET(Tables!$A$1,MATCH('Program and Results'!$E145,Tables!$A$1:$A$33,0)-1,MATCH('Program and Results'!$A145,Tables!$1:$1,0)-2,1,1)-OFFSET(Tables!$A$1,MATCH('Program and Results'!$E145,Tables!$A$1:$A$33,0)-1,MATCH('Program and Results'!$A145,Tables!$1:$1,0)-7,1,1)),0),""))</f>
        <v>60</v>
      </c>
      <c r="V145" s="88">
        <f t="shared" ca="1" si="52"/>
        <v>0.49448702966746483</v>
      </c>
      <c r="W145" s="88" t="str">
        <f ca="1">IF(OR($A145="GW 1",$A145="GW 2",$A145="GW 3",$A145="GW 4",$A145="GW 5",$A145="GW 6"),"N/A",IF(T145="","",IF(AND(T145&gt;='Prediction Systems settings'!$B$3,'Program and Results'!T145&lt;='Prediction Systems settings'!$C$3),"DRAW",IF(T145&gt;0,"HOME","AWAY"))))</f>
        <v>HOME</v>
      </c>
      <c r="X145" s="89" t="str">
        <f t="shared" ca="1" si="54"/>
        <v>Failed</v>
      </c>
      <c r="Y145" s="74" t="str">
        <f ca="1">IF(OR($A145="GW 1",$A145="GW 2",$A145="GW 3",$A145="GW 4",$A145="GW 5",$A145="GW 6"),"N/A",IF(U145="","",IF(AND(U145&gt;='Prediction Systems settings'!$B$4,'Program and Results'!U145&lt;='Prediction Systems settings'!$C$4),"DRAW",IF(U145&gt;0,"HOME","AWAY"))))</f>
        <v>HOME</v>
      </c>
      <c r="Z145" s="74" t="str">
        <f t="shared" ca="1" si="55"/>
        <v>Failed</v>
      </c>
      <c r="AA145" s="85">
        <f ca="1">IF(OR($A145="GW 1",$A145="GW 2",$A145="GW 3",$A145="GW 4",$A145="GW 5",$A145="GW 6"),"N/A",IF(G145="","",SUM(OFFSET(Tables!$A$103,MATCH('Program and Results'!$B145,Tables!$A$103:$A$135,0)-1,MATCH('Program and Results'!$A145,Tables!$1:$1,0)-2,1,-6))))</f>
        <v>7</v>
      </c>
      <c r="AB145" s="86">
        <f ca="1">IF(OR($A145="GW 1",$A145="GW 2",$A145="GW 3",$A145="GW 4",$A145="GW 5",$A145="GW 6"),"N/A",IF(M145="","",SUM(OFFSET(Tables!$A$103,MATCH('Program and Results'!$E145,Tables!$A$103:$A$135,0)-1,MATCH('Program and Results'!$A145,Tables!$1:$1,0)-2,1,-6))))</f>
        <v>-8</v>
      </c>
      <c r="AC145" s="86">
        <f t="shared" ca="1" si="56"/>
        <v>15</v>
      </c>
      <c r="AD145" s="86" t="str">
        <f ca="1">IF(OR($A145="GW 1",$A145="GW 2",$A145="GW 3",$A145="GW 4",$A145="GW 5",$A145="GW 6"),"N/A",IF(AC145="","",IF(AC145&gt;'Prediction Systems settings'!$B$5,"HOME",IF(AC145&lt;-'Prediction Systems settings'!$B$5,"AWAY","DRAW"))))</f>
        <v>HOME</v>
      </c>
      <c r="AE145" s="86" t="str">
        <f t="shared" ca="1" si="57"/>
        <v>Failed</v>
      </c>
      <c r="AK145">
        <v>54.166666666666671</v>
      </c>
      <c r="AL145">
        <v>13.928571428571427</v>
      </c>
    </row>
    <row r="146" spans="1:38">
      <c r="A146" t="s">
        <v>15</v>
      </c>
      <c r="B146" t="s">
        <v>204</v>
      </c>
      <c r="C146">
        <v>2</v>
      </c>
      <c r="D146">
        <v>0</v>
      </c>
      <c r="E146" t="s">
        <v>201</v>
      </c>
      <c r="F146" s="73">
        <f t="shared" ca="1" si="67"/>
        <v>1531.2437935376115</v>
      </c>
      <c r="G146" s="73">
        <f ca="1">IF(A146="GW 1",ELO_Initial,IFERROR(INDEX(Tables!$1:$1048576,MATCH('Program and Results'!$B146,Tables!$A:$A,0),MATCH('Program and Results'!$A146,Tables!$1:$1,0)-1),""))</f>
        <v>1523.8948066344628</v>
      </c>
      <c r="H146" s="74">
        <f t="shared" si="60"/>
        <v>21.51</v>
      </c>
      <c r="I146" s="74">
        <f t="shared" si="61"/>
        <v>1</v>
      </c>
      <c r="J146" s="75">
        <f t="shared" ca="1" si="53"/>
        <v>0.6583455647071722</v>
      </c>
      <c r="K146" s="76">
        <f>IF(E146="","",IF(ABS(C146-D146)=0,0,IF(ABS(C146-D146)&gt;10,2.99,INDEX('ELO settings '!$B$25:$B$34,MATCH(ABS(C146-D146),'ELO settings '!$A$25:$A$34,0)))))</f>
        <v>1.51</v>
      </c>
      <c r="L146" s="73">
        <f t="shared" ca="1" si="66"/>
        <v>1447.28657931826</v>
      </c>
      <c r="M146" s="73">
        <f ca="1">IF(A146="GW 1",ELO_Initial,IFERROR(INDEX(Tables!$1:$1048576,MATCH('Program and Results'!$E146,Tables!$A:$A,0),MATCH('Program and Results'!$A146,Tables!$1:$1,0)-1),""))</f>
        <v>1454.6355662214087</v>
      </c>
      <c r="N146" s="74">
        <f t="shared" si="62"/>
        <v>21.51</v>
      </c>
      <c r="O146" s="74">
        <f t="shared" si="63"/>
        <v>0</v>
      </c>
      <c r="P146" s="75">
        <f t="shared" ca="1" si="68"/>
        <v>0.3416544352928278</v>
      </c>
      <c r="Q146" s="76">
        <f t="shared" si="64"/>
        <v>1.51</v>
      </c>
      <c r="R146" s="77" t="str">
        <f t="shared" si="65"/>
        <v>ok</v>
      </c>
      <c r="S146" s="87" t="str">
        <f t="shared" si="58"/>
        <v>HOME</v>
      </c>
      <c r="T146" s="74">
        <f t="shared" ca="1" si="59"/>
        <v>69</v>
      </c>
      <c r="U146" s="74">
        <f ca="1">IF(OR($A146="GW 1",$A146="GW 2",$A146="GW 3",$A146="GW 4",$A146="GW 5",$A146="GW 6"),"N/A",IFERROR(ROUND((OFFSET(Tables!$A$1,MATCH('Program and Results'!$B146,Tables!$A$1:$A$33,0)-1,MATCH('Program and Results'!$A146,Tables!$1:$1,0)-2,1,1)-OFFSET(Tables!$A$1,MATCH('Program and Results'!$B146,Tables!$A$1:$A$33,0)-1,MATCH('Program and Results'!$A146,Tables!$1:$1,0)-7,1,1))-(OFFSET(Tables!$A$1,MATCH('Program and Results'!$E146,Tables!$A$1:$A$33,0)-1,MATCH('Program and Results'!$A146,Tables!$1:$1,0)-2,1,1)-OFFSET(Tables!$A$1,MATCH('Program and Results'!$E146,Tables!$A$1:$A$33,0)-1,MATCH('Program and Results'!$A146,Tables!$1:$1,0)-7,1,1)),0),""))</f>
        <v>25</v>
      </c>
      <c r="V146" s="88">
        <f t="shared" ca="1" si="52"/>
        <v>0.31669112941434441</v>
      </c>
      <c r="W146" s="88" t="str">
        <f ca="1">IF(OR($A146="GW 1",$A146="GW 2",$A146="GW 3",$A146="GW 4",$A146="GW 5",$A146="GW 6"),"N/A",IF(T146="","",IF(AND(T146&gt;='Prediction Systems settings'!$B$3,'Program and Results'!T146&lt;='Prediction Systems settings'!$C$3),"DRAW",IF(T146&gt;0,"HOME","AWAY"))))</f>
        <v>HOME</v>
      </c>
      <c r="X146" s="89" t="str">
        <f t="shared" ca="1" si="54"/>
        <v>Succeeded</v>
      </c>
      <c r="Y146" s="74" t="str">
        <f ca="1">IF(OR($A146="GW 1",$A146="GW 2",$A146="GW 3",$A146="GW 4",$A146="GW 5",$A146="GW 6"),"N/A",IF(U146="","",IF(AND(U146&gt;='Prediction Systems settings'!$B$4,'Program and Results'!U146&lt;='Prediction Systems settings'!$C$4),"DRAW",IF(U146&gt;0,"HOME","AWAY"))))</f>
        <v>HOME</v>
      </c>
      <c r="Z146" s="74" t="str">
        <f t="shared" ca="1" si="55"/>
        <v>Succeeded</v>
      </c>
      <c r="AA146" s="85">
        <f ca="1">IF(OR($A146="GW 1",$A146="GW 2",$A146="GW 3",$A146="GW 4",$A146="GW 5",$A146="GW 6"),"N/A",IF(G146="","",SUM(OFFSET(Tables!$A$103,MATCH('Program and Results'!$B146,Tables!$A$103:$A$135,0)-1,MATCH('Program and Results'!$A146,Tables!$1:$1,0)-2,1,-6))))</f>
        <v>4</v>
      </c>
      <c r="AB146" s="86">
        <f ca="1">IF(OR($A146="GW 1",$A146="GW 2",$A146="GW 3",$A146="GW 4",$A146="GW 5",$A146="GW 6"),"N/A",IF(M146="","",SUM(OFFSET(Tables!$A$103,MATCH('Program and Results'!$E146,Tables!$A$103:$A$135,0)-1,MATCH('Program and Results'!$A146,Tables!$1:$1,0)-2,1,-6))))</f>
        <v>-5</v>
      </c>
      <c r="AC146" s="86">
        <f t="shared" ca="1" si="56"/>
        <v>9</v>
      </c>
      <c r="AD146" s="86" t="str">
        <f ca="1">IF(OR($A146="GW 1",$A146="GW 2",$A146="GW 3",$A146="GW 4",$A146="GW 5",$A146="GW 6"),"N/A",IF(AC146="","",IF(AC146&gt;'Prediction Systems settings'!$B$5,"HOME",IF(AC146&lt;-'Prediction Systems settings'!$B$5,"AWAY","DRAW"))))</f>
        <v>HOME</v>
      </c>
      <c r="AE146" s="86" t="str">
        <f t="shared" ca="1" si="57"/>
        <v>Succeeded</v>
      </c>
      <c r="AK146">
        <v>44.6875</v>
      </c>
      <c r="AL146">
        <v>13.928571428571427</v>
      </c>
    </row>
    <row r="147" spans="1:38">
      <c r="A147" t="s">
        <v>16</v>
      </c>
      <c r="B147" t="s">
        <v>200</v>
      </c>
      <c r="C147">
        <v>1</v>
      </c>
      <c r="D147">
        <v>1</v>
      </c>
      <c r="E147" t="s">
        <v>208</v>
      </c>
      <c r="F147" s="73">
        <f t="shared" ca="1" si="67"/>
        <v>1463.2305366821749</v>
      </c>
      <c r="G147" s="73">
        <f ca="1">IF(A147="GW 1",ELO_Initial,IFERROR(INDEX(Tables!$1:$1048576,MATCH('Program and Results'!$B147,Tables!$A:$A,0),MATCH('Program and Results'!$A147,Tables!$1:$1,0)-1),""))</f>
        <v>1462.4597973553568</v>
      </c>
      <c r="H147" s="74">
        <f t="shared" si="60"/>
        <v>20</v>
      </c>
      <c r="I147" s="74">
        <f t="shared" si="61"/>
        <v>0.5</v>
      </c>
      <c r="J147" s="75">
        <f t="shared" ca="1" si="53"/>
        <v>0.4614630336590933</v>
      </c>
      <c r="K147" s="76">
        <f>IF(E147="","",IF(ABS(C147-D147)=0,0,IF(ABS(C147-D147)&gt;10,2.99,INDEX('ELO settings '!$B$25:$B$34,MATCH(ABS(C147-D147),'ELO settings '!$A$25:$A$34,0)))))</f>
        <v>0</v>
      </c>
      <c r="L147" s="73">
        <f t="shared" ca="1" si="66"/>
        <v>1504.7704991356482</v>
      </c>
      <c r="M147" s="73">
        <f ca="1">IF(A147="GW 1",ELO_Initial,IFERROR(INDEX(Tables!$1:$1048576,MATCH('Program and Results'!$E147,Tables!$A:$A,0),MATCH('Program and Results'!$A147,Tables!$1:$1,0)-1),""))</f>
        <v>1505.5412384624663</v>
      </c>
      <c r="N147" s="74">
        <f t="shared" si="62"/>
        <v>20</v>
      </c>
      <c r="O147" s="74">
        <f t="shared" si="63"/>
        <v>0.5</v>
      </c>
      <c r="P147" s="75">
        <f t="shared" ca="1" si="68"/>
        <v>0.53853696634090675</v>
      </c>
      <c r="Q147" s="76">
        <f t="shared" si="64"/>
        <v>0</v>
      </c>
      <c r="R147" s="77" t="str">
        <f t="shared" si="65"/>
        <v>ok</v>
      </c>
      <c r="S147" s="87" t="str">
        <f t="shared" si="58"/>
        <v>DRAW</v>
      </c>
      <c r="T147" s="74">
        <f t="shared" ca="1" si="59"/>
        <v>-43</v>
      </c>
      <c r="U147" s="74">
        <f ca="1">IF(OR($A147="GW 1",$A147="GW 2",$A147="GW 3",$A147="GW 4",$A147="GW 5",$A147="GW 6"),"N/A",IFERROR(ROUND((OFFSET(Tables!$A$1,MATCH('Program and Results'!$B147,Tables!$A$1:$A$33,0)-1,MATCH('Program and Results'!$A147,Tables!$1:$1,0)-2,1,1)-OFFSET(Tables!$A$1,MATCH('Program and Results'!$B147,Tables!$A$1:$A$33,0)-1,MATCH('Program and Results'!$A147,Tables!$1:$1,0)-7,1,1))-(OFFSET(Tables!$A$1,MATCH('Program and Results'!$E147,Tables!$A$1:$A$33,0)-1,MATCH('Program and Results'!$A147,Tables!$1:$1,0)-2,1,1)-OFFSET(Tables!$A$1,MATCH('Program and Results'!$E147,Tables!$A$1:$A$33,0)-1,MATCH('Program and Results'!$A147,Tables!$1:$1,0)-7,1,1)),0),""))</f>
        <v>-36</v>
      </c>
      <c r="V147" s="88">
        <f ca="1">IF(D147="","",J147-P147)</f>
        <v>-7.7073932681813451E-2</v>
      </c>
      <c r="W147" s="88" t="str">
        <f ca="1">IF(OR($A147="GW 1",$A147="GW 2",$A147="GW 3",$A147="GW 4",$A147="GW 5",$A147="GW 6"),"N/A",IF(T147="","",IF(AND(T147&gt;='Prediction Systems settings'!$B$3,'Program and Results'!T147&lt;='Prediction Systems settings'!$C$3),"DRAW",IF(T147&gt;0,"HOME","AWAY"))))</f>
        <v>AWAY</v>
      </c>
      <c r="X147" s="89" t="str">
        <f t="shared" ca="1" si="54"/>
        <v>Failed</v>
      </c>
      <c r="Y147" s="74" t="str">
        <f ca="1">IF(OR($A147="GW 1",$A147="GW 2",$A147="GW 3",$A147="GW 4",$A147="GW 5",$A147="GW 6"),"N/A",IF(U147="","",IF(AND(U147&gt;='Prediction Systems settings'!$B$4,'Program and Results'!U147&lt;='Prediction Systems settings'!$C$4),"DRAW",IF(U147&gt;0,"HOME","AWAY"))))</f>
        <v>DRAW</v>
      </c>
      <c r="Z147" s="74" t="str">
        <f t="shared" ca="1" si="55"/>
        <v>Succeeded</v>
      </c>
      <c r="AA147" s="85">
        <f ca="1">IF(OR($A147="GW 1",$A147="GW 2",$A147="GW 3",$A147="GW 4",$A147="GW 5",$A147="GW 6"),"N/A",IF(G147="","",SUM(OFFSET(Tables!$A$103,MATCH('Program and Results'!$B147,Tables!$A$103:$A$135,0)-1,MATCH('Program and Results'!$A147,Tables!$1:$1,0)-2,1,-6))))</f>
        <v>-4</v>
      </c>
      <c r="AB147" s="86">
        <f ca="1">IF(OR($A147="GW 1",$A147="GW 2",$A147="GW 3",$A147="GW 4",$A147="GW 5",$A147="GW 6"),"N/A",IF(M147="","",SUM(OFFSET(Tables!$A$103,MATCH('Program and Results'!$E147,Tables!$A$103:$A$135,0)-1,MATCH('Program and Results'!$A147,Tables!$1:$1,0)-2,1,-6))))</f>
        <v>4</v>
      </c>
      <c r="AC147" s="86">
        <f t="shared" ca="1" si="56"/>
        <v>-8</v>
      </c>
      <c r="AD147" s="86" t="str">
        <f ca="1">IF(OR($A147="GW 1",$A147="GW 2",$A147="GW 3",$A147="GW 4",$A147="GW 5",$A147="GW 6"),"N/A",IF(AC147="","",IF(AC147&gt;'Prediction Systems settings'!$B$5,"HOME",IF(AC147&lt;-'Prediction Systems settings'!$B$5,"AWAY","DRAW"))))</f>
        <v>AWAY</v>
      </c>
      <c r="AE147" s="86" t="str">
        <f t="shared" ca="1" si="57"/>
        <v>Failed</v>
      </c>
      <c r="AK147">
        <v>16.25</v>
      </c>
      <c r="AL147">
        <v>44.6875</v>
      </c>
    </row>
    <row r="148" spans="1:38">
      <c r="A148" t="s">
        <v>16</v>
      </c>
      <c r="B148" t="s">
        <v>232</v>
      </c>
      <c r="C148">
        <v>1</v>
      </c>
      <c r="D148">
        <v>0</v>
      </c>
      <c r="E148" t="s">
        <v>207</v>
      </c>
      <c r="F148" s="73">
        <f t="shared" ca="1" si="67"/>
        <v>1434.0491262663518</v>
      </c>
      <c r="G148" s="73">
        <f ca="1">IF(A148="GW 1",ELO_Initial,IFERROR(INDEX(Tables!$1:$1048576,MATCH('Program and Results'!$B148,Tables!$A:$A,0),MATCH('Program and Results'!$A148,Tables!$1:$1,0)-1),""))</f>
        <v>1422.3282627280664</v>
      </c>
      <c r="H148" s="74">
        <f t="shared" si="60"/>
        <v>21</v>
      </c>
      <c r="I148" s="74">
        <f t="shared" si="61"/>
        <v>1</v>
      </c>
      <c r="J148" s="75">
        <f t="shared" ca="1" si="53"/>
        <v>0.44186364103403603</v>
      </c>
      <c r="K148" s="76">
        <f>IF(E148="","",IF(ABS(C148-D148)=0,0,IF(ABS(C148-D148)&gt;10,2.99,INDEX('ELO settings '!$B$25:$B$34,MATCH(ABS(C148-D148),'ELO settings '!$A$25:$A$34,0)))))</f>
        <v>1</v>
      </c>
      <c r="L148" s="73">
        <f t="shared" ca="1" si="66"/>
        <v>1469.2437739493851</v>
      </c>
      <c r="M148" s="73">
        <f ca="1">IF(A148="GW 1",ELO_Initial,IFERROR(INDEX(Tables!$1:$1048576,MATCH('Program and Results'!$E148,Tables!$A:$A,0),MATCH('Program and Results'!$A148,Tables!$1:$1,0)-1),""))</f>
        <v>1480.9646374876704</v>
      </c>
      <c r="N148" s="74">
        <f t="shared" si="62"/>
        <v>21</v>
      </c>
      <c r="O148" s="74">
        <f t="shared" si="63"/>
        <v>0</v>
      </c>
      <c r="P148" s="75">
        <f t="shared" ca="1" si="68"/>
        <v>0.55813635896596403</v>
      </c>
      <c r="Q148" s="76">
        <f t="shared" si="64"/>
        <v>1</v>
      </c>
      <c r="R148" s="77" t="str">
        <f t="shared" si="65"/>
        <v>ok</v>
      </c>
      <c r="S148" s="87" t="str">
        <f t="shared" si="58"/>
        <v>HOME</v>
      </c>
      <c r="T148" s="74">
        <f t="shared" ca="1" si="59"/>
        <v>-59</v>
      </c>
      <c r="U148" s="74">
        <f ca="1">IF(OR($A148="GW 1",$A148="GW 2",$A148="GW 3",$A148="GW 4",$A148="GW 5",$A148="GW 6"),"N/A",IFERROR(ROUND((OFFSET(Tables!$A$1,MATCH('Program and Results'!$B148,Tables!$A$1:$A$33,0)-1,MATCH('Program and Results'!$A148,Tables!$1:$1,0)-2,1,1)-OFFSET(Tables!$A$1,MATCH('Program and Results'!$B148,Tables!$A$1:$A$33,0)-1,MATCH('Program and Results'!$A148,Tables!$1:$1,0)-7,1,1))-(OFFSET(Tables!$A$1,MATCH('Program and Results'!$E148,Tables!$A$1:$A$33,0)-1,MATCH('Program and Results'!$A148,Tables!$1:$1,0)-2,1,1)-OFFSET(Tables!$A$1,MATCH('Program and Results'!$E148,Tables!$A$1:$A$33,0)-1,MATCH('Program and Results'!$A148,Tables!$1:$1,0)-7,1,1)),0),""))</f>
        <v>-21</v>
      </c>
      <c r="V148" s="88">
        <f ca="1">IF(D148="","",J148-P148)</f>
        <v>-0.116272717931928</v>
      </c>
      <c r="W148" s="88" t="str">
        <f ca="1">IF(OR($A148="GW 1",$A148="GW 2",$A148="GW 3",$A148="GW 4",$A148="GW 5",$A148="GW 6"),"N/A",IF(T148="","",IF(AND(T148&gt;='Prediction Systems settings'!$B$3,'Program and Results'!T148&lt;='Prediction Systems settings'!$C$3),"DRAW",IF(T148&gt;0,"HOME","AWAY"))))</f>
        <v>AWAY</v>
      </c>
      <c r="X148" s="89" t="str">
        <f t="shared" ca="1" si="54"/>
        <v>Failed</v>
      </c>
      <c r="Y148" s="74" t="str">
        <f ca="1">IF(OR($A148="GW 1",$A148="GW 2",$A148="GW 3",$A148="GW 4",$A148="GW 5",$A148="GW 6"),"N/A",IF(U148="","",IF(AND(U148&gt;='Prediction Systems settings'!$B$4,'Program and Results'!U148&lt;='Prediction Systems settings'!$C$4),"DRAW",IF(U148&gt;0,"HOME","AWAY"))))</f>
        <v>DRAW</v>
      </c>
      <c r="Z148" s="74" t="str">
        <f t="shared" ca="1" si="55"/>
        <v>Failed</v>
      </c>
      <c r="AA148" s="85">
        <f ca="1">IF(OR($A148="GW 1",$A148="GW 2",$A148="GW 3",$A148="GW 4",$A148="GW 5",$A148="GW 6"),"N/A",IF(G148="","",SUM(OFFSET(Tables!$A$103,MATCH('Program and Results'!$B148,Tables!$A$103:$A$135,0)-1,MATCH('Program and Results'!$A148,Tables!$1:$1,0)-2,1,-6))))</f>
        <v>-7</v>
      </c>
      <c r="AB148" s="86">
        <f ca="1">IF(OR($A148="GW 1",$A148="GW 2",$A148="GW 3",$A148="GW 4",$A148="GW 5",$A148="GW 6"),"N/A",IF(M148="","",SUM(OFFSET(Tables!$A$103,MATCH('Program and Results'!$E148,Tables!$A$103:$A$135,0)-1,MATCH('Program and Results'!$A148,Tables!$1:$1,0)-2,1,-6))))</f>
        <v>-3</v>
      </c>
      <c r="AC148" s="86">
        <f t="shared" ca="1" si="56"/>
        <v>-4</v>
      </c>
      <c r="AD148" s="86" t="str">
        <f ca="1">IF(OR($A148="GW 1",$A148="GW 2",$A148="GW 3",$A148="GW 4",$A148="GW 5",$A148="GW 6"),"N/A",IF(AC148="","",IF(AC148&gt;'Prediction Systems settings'!$B$5,"HOME",IF(AC148&lt;-'Prediction Systems settings'!$B$5,"AWAY","DRAW"))))</f>
        <v>DRAW</v>
      </c>
      <c r="AE148" s="86" t="str">
        <f t="shared" ca="1" si="57"/>
        <v>Failed</v>
      </c>
      <c r="AK148">
        <v>18.055555555555557</v>
      </c>
      <c r="AL148">
        <v>25.277777777777779</v>
      </c>
    </row>
    <row r="149" spans="1:38">
      <c r="A149" t="s">
        <v>16</v>
      </c>
      <c r="B149" t="s">
        <v>198</v>
      </c>
      <c r="C149">
        <v>1</v>
      </c>
      <c r="D149">
        <v>2</v>
      </c>
      <c r="E149" t="s">
        <v>205</v>
      </c>
      <c r="F149" s="73">
        <f t="shared" ca="1" si="67"/>
        <v>1528.9227396567048</v>
      </c>
      <c r="G149" s="73">
        <f ca="1">IF(A149="GW 1",ELO_Initial,IFERROR(INDEX(Tables!$1:$1048576,MATCH('Program and Results'!$B149,Tables!$A:$A,0),MATCH('Program and Results'!$A149,Tables!$1:$1,0)-1),""))</f>
        <v>1541.5558832050933</v>
      </c>
      <c r="H149" s="74">
        <f t="shared" si="60"/>
        <v>21</v>
      </c>
      <c r="I149" s="74">
        <f t="shared" si="61"/>
        <v>0</v>
      </c>
      <c r="J149" s="75">
        <f t="shared" ca="1" si="53"/>
        <v>0.60157826420897242</v>
      </c>
      <c r="K149" s="76">
        <f>IF(E149="","",IF(ABS(C149-D149)=0,0,IF(ABS(C149-D149)&gt;10,2.99,INDEX('ELO settings '!$B$25:$B$34,MATCH(ABS(C149-D149),'ELO settings '!$A$25:$A$34,0)))))</f>
        <v>1</v>
      </c>
      <c r="L149" s="73">
        <f t="shared" ca="1" si="66"/>
        <v>1525.9427148725349</v>
      </c>
      <c r="M149" s="73">
        <f ca="1">IF(A149="GW 1",ELO_Initial,IFERROR(INDEX(Tables!$1:$1048576,MATCH('Program and Results'!$E149,Tables!$A:$A,0),MATCH('Program and Results'!$A149,Tables!$1:$1,0)-1),""))</f>
        <v>1513.3095713241464</v>
      </c>
      <c r="N149" s="74">
        <f t="shared" si="62"/>
        <v>21</v>
      </c>
      <c r="O149" s="74">
        <f t="shared" si="63"/>
        <v>1</v>
      </c>
      <c r="P149" s="75">
        <f t="shared" ca="1" si="68"/>
        <v>0.39842173579102758</v>
      </c>
      <c r="Q149" s="76">
        <f t="shared" si="64"/>
        <v>1</v>
      </c>
      <c r="R149" s="77" t="str">
        <f t="shared" si="65"/>
        <v>ok</v>
      </c>
      <c r="S149" s="87" t="str">
        <f t="shared" si="58"/>
        <v>AWAY</v>
      </c>
      <c r="T149" s="74">
        <f t="shared" ca="1" si="59"/>
        <v>28</v>
      </c>
      <c r="U149" s="74">
        <f ca="1">IF(OR($A149="GW 1",$A149="GW 2",$A149="GW 3",$A149="GW 4",$A149="GW 5",$A149="GW 6"),"N/A",IFERROR(ROUND((OFFSET(Tables!$A$1,MATCH('Program and Results'!$B149,Tables!$A$1:$A$33,0)-1,MATCH('Program and Results'!$A149,Tables!$1:$1,0)-2,1,1)-OFFSET(Tables!$A$1,MATCH('Program and Results'!$B149,Tables!$A$1:$A$33,0)-1,MATCH('Program and Results'!$A149,Tables!$1:$1,0)-7,1,1))-(OFFSET(Tables!$A$1,MATCH('Program and Results'!$E149,Tables!$A$1:$A$33,0)-1,MATCH('Program and Results'!$A149,Tables!$1:$1,0)-2,1,1)-OFFSET(Tables!$A$1,MATCH('Program and Results'!$E149,Tables!$A$1:$A$33,0)-1,MATCH('Program and Results'!$A149,Tables!$1:$1,0)-7,1,1)),0),""))</f>
        <v>-41</v>
      </c>
      <c r="V149" s="88">
        <f t="shared" ca="1" si="52"/>
        <v>0.20315652841794485</v>
      </c>
      <c r="W149" s="88" t="str">
        <f ca="1">IF(OR($A149="GW 1",$A149="GW 2",$A149="GW 3",$A149="GW 4",$A149="GW 5",$A149="GW 6"),"N/A",IF(T149="","",IF(AND(T149&gt;='Prediction Systems settings'!$B$3,'Program and Results'!T149&lt;='Prediction Systems settings'!$C$3),"DRAW",IF(T149&gt;0,"HOME","AWAY"))))</f>
        <v>HOME</v>
      </c>
      <c r="X149" s="89" t="str">
        <f t="shared" ca="1" si="54"/>
        <v>Failed</v>
      </c>
      <c r="Y149" s="74" t="str">
        <f ca="1">IF(OR($A149="GW 1",$A149="GW 2",$A149="GW 3",$A149="GW 4",$A149="GW 5",$A149="GW 6"),"N/A",IF(U149="","",IF(AND(U149&gt;='Prediction Systems settings'!$B$4,'Program and Results'!U149&lt;='Prediction Systems settings'!$C$4),"DRAW",IF(U149&gt;0,"HOME","AWAY"))))</f>
        <v>AWAY</v>
      </c>
      <c r="Z149" s="74" t="str">
        <f t="shared" ca="1" si="55"/>
        <v>Succeeded</v>
      </c>
      <c r="AA149" s="85">
        <f ca="1">IF(OR($A149="GW 1",$A149="GW 2",$A149="GW 3",$A149="GW 4",$A149="GW 5",$A149="GW 6"),"N/A",IF(G149="","",SUM(OFFSET(Tables!$A$103,MATCH('Program and Results'!$B149,Tables!$A$103:$A$135,0)-1,MATCH('Program and Results'!$A149,Tables!$1:$1,0)-2,1,-6))))</f>
        <v>2</v>
      </c>
      <c r="AB149" s="86">
        <f ca="1">IF(OR($A149="GW 1",$A149="GW 2",$A149="GW 3",$A149="GW 4",$A149="GW 5",$A149="GW 6"),"N/A",IF(M149="","",SUM(OFFSET(Tables!$A$103,MATCH('Program and Results'!$E149,Tables!$A$103:$A$135,0)-1,MATCH('Program and Results'!$A149,Tables!$1:$1,0)-2,1,-6))))</f>
        <v>1</v>
      </c>
      <c r="AC149" s="86">
        <f t="shared" ca="1" si="56"/>
        <v>1</v>
      </c>
      <c r="AD149" s="86" t="str">
        <f ca="1">IF(OR($A149="GW 1",$A149="GW 2",$A149="GW 3",$A149="GW 4",$A149="GW 5",$A149="GW 6"),"N/A",IF(AC149="","",IF(AC149&gt;'Prediction Systems settings'!$B$5,"HOME",IF(AC149&lt;-'Prediction Systems settings'!$B$5,"AWAY","DRAW"))))</f>
        <v>DRAW</v>
      </c>
      <c r="AE149" s="86" t="str">
        <f t="shared" ca="1" si="57"/>
        <v>Failed</v>
      </c>
      <c r="AK149">
        <v>43.333333333333329</v>
      </c>
      <c r="AL149">
        <v>39.722222222222229</v>
      </c>
    </row>
    <row r="150" spans="1:38">
      <c r="A150" t="s">
        <v>16</v>
      </c>
      <c r="B150" t="s">
        <v>201</v>
      </c>
      <c r="C150">
        <v>2</v>
      </c>
      <c r="D150">
        <v>1</v>
      </c>
      <c r="E150" t="s">
        <v>203</v>
      </c>
      <c r="F150" s="73">
        <f t="shared" ca="1" si="67"/>
        <v>1457.6697817392635</v>
      </c>
      <c r="G150" s="73">
        <f ca="1">IF(A150="GW 1",ELO_Initial,IFERROR(INDEX(Tables!$1:$1048576,MATCH('Program and Results'!$B150,Tables!$A:$A,0),MATCH('Program and Results'!$A150,Tables!$1:$1,0)-1),""))</f>
        <v>1447.28657931826</v>
      </c>
      <c r="H150" s="74">
        <f t="shared" si="60"/>
        <v>21</v>
      </c>
      <c r="I150" s="74">
        <f t="shared" si="61"/>
        <v>1</v>
      </c>
      <c r="J150" s="75">
        <f t="shared" ca="1" si="53"/>
        <v>0.50556178947602526</v>
      </c>
      <c r="K150" s="76">
        <f>IF(E150="","",IF(ABS(C150-D150)=0,0,IF(ABS(C150-D150)&gt;10,2.99,INDEX('ELO settings '!$B$25:$B$34,MATCH(ABS(C150-D150),'ELO settings '!$A$25:$A$34,0)))))</f>
        <v>1</v>
      </c>
      <c r="L150" s="73">
        <f t="shared" ca="1" si="66"/>
        <v>1453.3509903197141</v>
      </c>
      <c r="M150" s="73">
        <f ca="1">IF(A150="GW 1",ELO_Initial,IFERROR(INDEX(Tables!$1:$1048576,MATCH('Program and Results'!$E150,Tables!$A:$A,0),MATCH('Program and Results'!$A150,Tables!$1:$1,0)-1),""))</f>
        <v>1463.7341927407176</v>
      </c>
      <c r="N150" s="74">
        <f t="shared" si="62"/>
        <v>21</v>
      </c>
      <c r="O150" s="74">
        <f t="shared" si="63"/>
        <v>0</v>
      </c>
      <c r="P150" s="75">
        <f t="shared" ca="1" si="68"/>
        <v>0.49443821052397474</v>
      </c>
      <c r="Q150" s="76">
        <f t="shared" si="64"/>
        <v>1</v>
      </c>
      <c r="R150" s="77" t="str">
        <f t="shared" si="65"/>
        <v>ok</v>
      </c>
      <c r="S150" s="87" t="str">
        <f t="shared" si="58"/>
        <v>HOME</v>
      </c>
      <c r="T150" s="74">
        <f t="shared" ca="1" si="59"/>
        <v>-16</v>
      </c>
      <c r="U150" s="74">
        <f ca="1">IF(OR($A150="GW 1",$A150="GW 2",$A150="GW 3",$A150="GW 4",$A150="GW 5",$A150="GW 6"),"N/A",IFERROR(ROUND((OFFSET(Tables!$A$1,MATCH('Program and Results'!$B150,Tables!$A$1:$A$33,0)-1,MATCH('Program and Results'!$A150,Tables!$1:$1,0)-2,1,1)-OFFSET(Tables!$A$1,MATCH('Program and Results'!$B150,Tables!$A$1:$A$33,0)-1,MATCH('Program and Results'!$A150,Tables!$1:$1,0)-7,1,1))-(OFFSET(Tables!$A$1,MATCH('Program and Results'!$E150,Tables!$A$1:$A$33,0)-1,MATCH('Program and Results'!$A150,Tables!$1:$1,0)-2,1,1)-OFFSET(Tables!$A$1,MATCH('Program and Results'!$E150,Tables!$A$1:$A$33,0)-1,MATCH('Program and Results'!$A150,Tables!$1:$1,0)-7,1,1)),0),""))</f>
        <v>-10</v>
      </c>
      <c r="V150" s="88">
        <f t="shared" ca="1" si="52"/>
        <v>1.1123578952050517E-2</v>
      </c>
      <c r="W150" s="88" t="str">
        <f ca="1">IF(OR($A150="GW 1",$A150="GW 2",$A150="GW 3",$A150="GW 4",$A150="GW 5",$A150="GW 6"),"N/A",IF(T150="","",IF(AND(T150&gt;='Prediction Systems settings'!$B$3,'Program and Results'!T150&lt;='Prediction Systems settings'!$C$3),"DRAW",IF(T150&gt;0,"HOME","AWAY"))))</f>
        <v>AWAY</v>
      </c>
      <c r="X150" s="89" t="str">
        <f t="shared" ca="1" si="54"/>
        <v>Failed</v>
      </c>
      <c r="Y150" s="74" t="str">
        <f ca="1">IF(OR($A150="GW 1",$A150="GW 2",$A150="GW 3",$A150="GW 4",$A150="GW 5",$A150="GW 6"),"N/A",IF(U150="","",IF(AND(U150&gt;='Prediction Systems settings'!$B$4,'Program and Results'!U150&lt;='Prediction Systems settings'!$C$4),"DRAW",IF(U150&gt;0,"HOME","AWAY"))))</f>
        <v>AWAY</v>
      </c>
      <c r="Z150" s="74" t="str">
        <f t="shared" ca="1" si="55"/>
        <v>Failed</v>
      </c>
      <c r="AA150" s="85">
        <f ca="1">IF(OR($A150="GW 1",$A150="GW 2",$A150="GW 3",$A150="GW 4",$A150="GW 5",$A150="GW 6"),"N/A",IF(G150="","",SUM(OFFSET(Tables!$A$103,MATCH('Program and Results'!$B150,Tables!$A$103:$A$135,0)-1,MATCH('Program and Results'!$A150,Tables!$1:$1,0)-2,1,-6))))</f>
        <v>-4</v>
      </c>
      <c r="AB150" s="86">
        <f ca="1">IF(OR($A150="GW 1",$A150="GW 2",$A150="GW 3",$A150="GW 4",$A150="GW 5",$A150="GW 6"),"N/A",IF(M150="","",SUM(OFFSET(Tables!$A$103,MATCH('Program and Results'!$E150,Tables!$A$103:$A$135,0)-1,MATCH('Program and Results'!$A150,Tables!$1:$1,0)-2,1,-6))))</f>
        <v>-3</v>
      </c>
      <c r="AC150" s="86">
        <f t="shared" ca="1" si="56"/>
        <v>-1</v>
      </c>
      <c r="AD150" s="86" t="str">
        <f ca="1">IF(OR($A150="GW 1",$A150="GW 2",$A150="GW 3",$A150="GW 4",$A150="GW 5",$A150="GW 6"),"N/A",IF(AC150="","",IF(AC150&gt;'Prediction Systems settings'!$B$5,"HOME",IF(AC150&lt;-'Prediction Systems settings'!$B$5,"AWAY","DRAW"))))</f>
        <v>DRAW</v>
      </c>
      <c r="AE150" s="86" t="str">
        <f t="shared" ca="1" si="57"/>
        <v>Failed</v>
      </c>
      <c r="AK150">
        <v>20.3125</v>
      </c>
      <c r="AL150">
        <v>46.944444444444443</v>
      </c>
    </row>
    <row r="151" spans="1:38">
      <c r="A151" t="s">
        <v>16</v>
      </c>
      <c r="B151" t="s">
        <v>202</v>
      </c>
      <c r="C151">
        <v>2</v>
      </c>
      <c r="D151">
        <v>3</v>
      </c>
      <c r="E151" t="s">
        <v>211</v>
      </c>
      <c r="F151" s="73">
        <f t="shared" ca="1" si="67"/>
        <v>1463.2339835119176</v>
      </c>
      <c r="G151" s="73">
        <f ca="1">IF(A151="GW 1",ELO_Initial,IFERROR(INDEX(Tables!$1:$1048576,MATCH('Program and Results'!$B151,Tables!$A:$A,0),MATCH('Program and Results'!$A151,Tables!$1:$1,0)-1),""))</f>
        <v>1473.9668982121709</v>
      </c>
      <c r="H151" s="74">
        <f t="shared" si="60"/>
        <v>21</v>
      </c>
      <c r="I151" s="74">
        <f t="shared" si="61"/>
        <v>0</v>
      </c>
      <c r="J151" s="75">
        <f t="shared" ca="1" si="53"/>
        <v>0.51109117620253497</v>
      </c>
      <c r="K151" s="76">
        <f>IF(E151="","",IF(ABS(C151-D151)=0,0,IF(ABS(C151-D151)&gt;10,2.99,INDEX('ELO settings '!$B$25:$B$34,MATCH(ABS(C151-D151),'ELO settings '!$A$25:$A$34,0)))))</f>
        <v>1</v>
      </c>
      <c r="L151" s="73">
        <f t="shared" ca="1" si="66"/>
        <v>1497.3041098592278</v>
      </c>
      <c r="M151" s="73">
        <f ca="1">IF(A151="GW 1",ELO_Initial,IFERROR(INDEX(Tables!$1:$1048576,MATCH('Program and Results'!$E151,Tables!$A:$A,0),MATCH('Program and Results'!$A151,Tables!$1:$1,0)-1),""))</f>
        <v>1486.5711951589744</v>
      </c>
      <c r="N151" s="74">
        <f t="shared" si="62"/>
        <v>21</v>
      </c>
      <c r="O151" s="74">
        <f t="shared" si="63"/>
        <v>1</v>
      </c>
      <c r="P151" s="75">
        <f t="shared" ca="1" si="68"/>
        <v>0.48890882379746503</v>
      </c>
      <c r="Q151" s="76">
        <f t="shared" si="64"/>
        <v>1</v>
      </c>
      <c r="R151" s="77" t="str">
        <f t="shared" si="65"/>
        <v>ok</v>
      </c>
      <c r="S151" s="87" t="str">
        <f t="shared" si="58"/>
        <v>AWAY</v>
      </c>
      <c r="T151" s="74">
        <f t="shared" ca="1" si="59"/>
        <v>-13</v>
      </c>
      <c r="U151" s="74">
        <f ca="1">IF(OR($A151="GW 1",$A151="GW 2",$A151="GW 3",$A151="GW 4",$A151="GW 5",$A151="GW 6"),"N/A",IFERROR(ROUND((OFFSET(Tables!$A$1,MATCH('Program and Results'!$B151,Tables!$A$1:$A$33,0)-1,MATCH('Program and Results'!$A151,Tables!$1:$1,0)-2,1,1)-OFFSET(Tables!$A$1,MATCH('Program and Results'!$B151,Tables!$A$1:$A$33,0)-1,MATCH('Program and Results'!$A151,Tables!$1:$1,0)-7,1,1))-(OFFSET(Tables!$A$1,MATCH('Program and Results'!$E151,Tables!$A$1:$A$33,0)-1,MATCH('Program and Results'!$A151,Tables!$1:$1,0)-2,1,1)-OFFSET(Tables!$A$1,MATCH('Program and Results'!$E151,Tables!$A$1:$A$33,0)-1,MATCH('Program and Results'!$A151,Tables!$1:$1,0)-7,1,1)),0),""))</f>
        <v>-22</v>
      </c>
      <c r="V151" s="88">
        <f t="shared" ca="1" si="52"/>
        <v>2.2182352405069938E-2</v>
      </c>
      <c r="W151" s="88" t="str">
        <f ca="1">IF(OR($A151="GW 1",$A151="GW 2",$A151="GW 3",$A151="GW 4",$A151="GW 5",$A151="GW 6"),"N/A",IF(T151="","",IF(AND(T151&gt;='Prediction Systems settings'!$B$3,'Program and Results'!T151&lt;='Prediction Systems settings'!$C$3),"DRAW",IF(T151&gt;0,"HOME","AWAY"))))</f>
        <v>AWAY</v>
      </c>
      <c r="X151" s="89" t="str">
        <f t="shared" ca="1" si="54"/>
        <v>Succeeded</v>
      </c>
      <c r="Y151" s="74" t="str">
        <f ca="1">IF(OR($A151="GW 1",$A151="GW 2",$A151="GW 3",$A151="GW 4",$A151="GW 5",$A151="GW 6"),"N/A",IF(U151="","",IF(AND(U151&gt;='Prediction Systems settings'!$B$4,'Program and Results'!U151&lt;='Prediction Systems settings'!$C$4),"DRAW",IF(U151&gt;0,"HOME","AWAY"))))</f>
        <v>DRAW</v>
      </c>
      <c r="Z151" s="74" t="str">
        <f t="shared" ca="1" si="55"/>
        <v>Failed</v>
      </c>
      <c r="AA151" s="85">
        <f ca="1">IF(OR($A151="GW 1",$A151="GW 2",$A151="GW 3",$A151="GW 4",$A151="GW 5",$A151="GW 6"),"N/A",IF(G151="","",SUM(OFFSET(Tables!$A$103,MATCH('Program and Results'!$B151,Tables!$A$103:$A$135,0)-1,MATCH('Program and Results'!$A151,Tables!$1:$1,0)-2,1,-6))))</f>
        <v>-5</v>
      </c>
      <c r="AB151" s="86">
        <f ca="1">IF(OR($A151="GW 1",$A151="GW 2",$A151="GW 3",$A151="GW 4",$A151="GW 5",$A151="GW 6"),"N/A",IF(M151="","",SUM(OFFSET(Tables!$A$103,MATCH('Program and Results'!$E151,Tables!$A$103:$A$135,0)-1,MATCH('Program and Results'!$A151,Tables!$1:$1,0)-2,1,-6))))</f>
        <v>-1</v>
      </c>
      <c r="AC151" s="86">
        <f t="shared" ca="1" si="56"/>
        <v>-4</v>
      </c>
      <c r="AD151" s="86" t="str">
        <f ca="1">IF(OR($A151="GW 1",$A151="GW 2",$A151="GW 3",$A151="GW 4",$A151="GW 5",$A151="GW 6"),"N/A",IF(AC151="","",IF(AC151&gt;'Prediction Systems settings'!$B$5,"HOME",IF(AC151&lt;-'Prediction Systems settings'!$B$5,"AWAY","DRAW"))))</f>
        <v>DRAW</v>
      </c>
      <c r="AE151" s="86" t="str">
        <f t="shared" ca="1" si="57"/>
        <v>Failed</v>
      </c>
      <c r="AK151">
        <v>20.3125</v>
      </c>
      <c r="AL151">
        <v>36.111111111111114</v>
      </c>
    </row>
    <row r="152" spans="1:38">
      <c r="A152" t="s">
        <v>16</v>
      </c>
      <c r="B152" t="s">
        <v>233</v>
      </c>
      <c r="C152">
        <v>0</v>
      </c>
      <c r="D152">
        <v>0</v>
      </c>
      <c r="E152" t="s">
        <v>204</v>
      </c>
      <c r="F152" s="73">
        <f t="shared" ca="1" si="67"/>
        <v>1454.7498767407919</v>
      </c>
      <c r="G152" s="73">
        <f ca="1">IF(A152="GW 1",ELO_Initial,IFERROR(INDEX(Tables!$1:$1048576,MATCH('Program and Results'!$B152,Tables!$A:$A,0),MATCH('Program and Results'!$A152,Tables!$1:$1,0)-1),""))</f>
        <v>1453.1005785355203</v>
      </c>
      <c r="H152" s="74">
        <f t="shared" si="60"/>
        <v>20</v>
      </c>
      <c r="I152" s="74">
        <f t="shared" si="61"/>
        <v>0.5</v>
      </c>
      <c r="J152" s="75">
        <f t="shared" ca="1" si="53"/>
        <v>0.41753508973642156</v>
      </c>
      <c r="K152" s="76">
        <f>IF(E152="","",IF(ABS(C152-D152)=0,0,IF(ABS(C152-D152)&gt;10,2.99,INDEX('ELO settings '!$B$25:$B$34,MATCH(ABS(C152-D152),'ELO settings '!$A$25:$A$34,0)))))</f>
        <v>0</v>
      </c>
      <c r="L152" s="73">
        <f t="shared" ca="1" si="66"/>
        <v>1529.5944953323399</v>
      </c>
      <c r="M152" s="73">
        <f ca="1">IF(A152="GW 1",ELO_Initial,IFERROR(INDEX(Tables!$1:$1048576,MATCH('Program and Results'!$E152,Tables!$A:$A,0),MATCH('Program and Results'!$A152,Tables!$1:$1,0)-1),""))</f>
        <v>1531.2437935376115</v>
      </c>
      <c r="N152" s="74">
        <f t="shared" si="62"/>
        <v>20</v>
      </c>
      <c r="O152" s="74">
        <f t="shared" si="63"/>
        <v>0.5</v>
      </c>
      <c r="P152" s="75">
        <f t="shared" ca="1" si="68"/>
        <v>0.58246491026357838</v>
      </c>
      <c r="Q152" s="76">
        <f t="shared" si="64"/>
        <v>0</v>
      </c>
      <c r="R152" s="77" t="str">
        <f t="shared" si="65"/>
        <v>ok</v>
      </c>
      <c r="S152" s="87" t="str">
        <f t="shared" si="58"/>
        <v>DRAW</v>
      </c>
      <c r="T152" s="74">
        <f t="shared" ca="1" si="59"/>
        <v>-78</v>
      </c>
      <c r="U152" s="74">
        <f ca="1">IF(OR($A152="GW 1",$A152="GW 2",$A152="GW 3",$A152="GW 4",$A152="GW 5",$A152="GW 6"),"N/A",IFERROR(ROUND((OFFSET(Tables!$A$1,MATCH('Program and Results'!$B152,Tables!$A$1:$A$33,0)-1,MATCH('Program and Results'!$A152,Tables!$1:$1,0)-2,1,1)-OFFSET(Tables!$A$1,MATCH('Program and Results'!$B152,Tables!$A$1:$A$33,0)-1,MATCH('Program and Results'!$A152,Tables!$1:$1,0)-7,1,1))-(OFFSET(Tables!$A$1,MATCH('Program and Results'!$E152,Tables!$A$1:$A$33,0)-1,MATCH('Program and Results'!$A152,Tables!$1:$1,0)-2,1,1)-OFFSET(Tables!$A$1,MATCH('Program and Results'!$E152,Tables!$A$1:$A$33,0)-1,MATCH('Program and Results'!$A152,Tables!$1:$1,0)-7,1,1)),0),""))</f>
        <v>-25</v>
      </c>
      <c r="V152" s="88">
        <f t="shared" ca="1" si="52"/>
        <v>-0.16492982052715682</v>
      </c>
      <c r="W152" s="88" t="str">
        <f ca="1">IF(OR($A152="GW 1",$A152="GW 2",$A152="GW 3",$A152="GW 4",$A152="GW 5",$A152="GW 6"),"N/A",IF(T152="","",IF(AND(T152&gt;='Prediction Systems settings'!$B$3,'Program and Results'!T152&lt;='Prediction Systems settings'!$C$3),"DRAW",IF(T152&gt;0,"HOME","AWAY"))))</f>
        <v>AWAY</v>
      </c>
      <c r="X152" s="89" t="str">
        <f t="shared" ca="1" si="54"/>
        <v>Failed</v>
      </c>
      <c r="Y152" s="74" t="str">
        <f ca="1">IF(OR($A152="GW 1",$A152="GW 2",$A152="GW 3",$A152="GW 4",$A152="GW 5",$A152="GW 6"),"N/A",IF(U152="","",IF(AND(U152&gt;='Prediction Systems settings'!$B$4,'Program and Results'!U152&lt;='Prediction Systems settings'!$C$4),"DRAW",IF(U152&gt;0,"HOME","AWAY"))))</f>
        <v>DRAW</v>
      </c>
      <c r="Z152" s="74" t="str">
        <f t="shared" ca="1" si="55"/>
        <v>Succeeded</v>
      </c>
      <c r="AA152" s="85">
        <f ca="1">IF(OR($A152="GW 1",$A152="GW 2",$A152="GW 3",$A152="GW 4",$A152="GW 5",$A152="GW 6"),"N/A",IF(G152="","",SUM(OFFSET(Tables!$A$103,MATCH('Program and Results'!$B152,Tables!$A$103:$A$135,0)-1,MATCH('Program and Results'!$A152,Tables!$1:$1,0)-2,1,-6))))</f>
        <v>-8</v>
      </c>
      <c r="AB152" s="86">
        <f ca="1">IF(OR($A152="GW 1",$A152="GW 2",$A152="GW 3",$A152="GW 4",$A152="GW 5",$A152="GW 6"),"N/A",IF(M152="","",SUM(OFFSET(Tables!$A$103,MATCH('Program and Results'!$E152,Tables!$A$103:$A$135,0)-1,MATCH('Program and Results'!$A152,Tables!$1:$1,0)-2,1,-6))))</f>
        <v>8</v>
      </c>
      <c r="AC152" s="86">
        <f t="shared" ca="1" si="56"/>
        <v>-16</v>
      </c>
      <c r="AD152" s="86" t="str">
        <f ca="1">IF(OR($A152="GW 1",$A152="GW 2",$A152="GW 3",$A152="GW 4",$A152="GW 5",$A152="GW 6"),"N/A",IF(AC152="","",IF(AC152&gt;'Prediction Systems settings'!$B$5,"HOME",IF(AC152&lt;-'Prediction Systems settings'!$B$5,"AWAY","DRAW"))))</f>
        <v>AWAY</v>
      </c>
      <c r="AE152" s="86" t="str">
        <f t="shared" ca="1" si="57"/>
        <v>Failed</v>
      </c>
      <c r="AK152">
        <v>20.3125</v>
      </c>
      <c r="AL152">
        <v>44.6875</v>
      </c>
    </row>
    <row r="153" spans="1:38">
      <c r="A153" t="s">
        <v>16</v>
      </c>
      <c r="B153" t="s">
        <v>206</v>
      </c>
      <c r="C153">
        <v>1</v>
      </c>
      <c r="D153">
        <v>0</v>
      </c>
      <c r="E153" t="s">
        <v>199</v>
      </c>
      <c r="F153" s="73">
        <f t="shared" ca="1" si="67"/>
        <v>1473.0799207385869</v>
      </c>
      <c r="G153" s="73">
        <f ca="1">IF(A153="GW 1",ELO_Initial,IFERROR(INDEX(Tables!$1:$1048576,MATCH('Program and Results'!$B153,Tables!$A:$A,0),MATCH('Program and Results'!$A153,Tables!$1:$1,0)-1),""))</f>
        <v>1460.4263040942096</v>
      </c>
      <c r="H153" s="74">
        <f t="shared" si="60"/>
        <v>21</v>
      </c>
      <c r="I153" s="74">
        <f t="shared" si="61"/>
        <v>1</v>
      </c>
      <c r="J153" s="75">
        <f t="shared" ca="1" si="53"/>
        <v>0.39744682645822765</v>
      </c>
      <c r="K153" s="76">
        <f>IF(E153="","",IF(ABS(C153-D153)=0,0,IF(ABS(C153-D153)&gt;10,2.99,INDEX('ELO settings '!$B$25:$B$34,MATCH(ABS(C153-D153),'ELO settings '!$A$25:$A$34,0)))))</f>
        <v>1</v>
      </c>
      <c r="L153" s="73">
        <f t="shared" ca="1" si="66"/>
        <v>1552.5592252803433</v>
      </c>
      <c r="M153" s="73">
        <f ca="1">IF(A153="GW 1",ELO_Initial,IFERROR(INDEX(Tables!$1:$1048576,MATCH('Program and Results'!$E153,Tables!$A:$A,0),MATCH('Program and Results'!$A153,Tables!$1:$1,0)-1),""))</f>
        <v>1565.2128419247206</v>
      </c>
      <c r="N153" s="74">
        <f t="shared" si="62"/>
        <v>21</v>
      </c>
      <c r="O153" s="74">
        <f t="shared" si="63"/>
        <v>0</v>
      </c>
      <c r="P153" s="75">
        <f t="shared" ca="1" si="68"/>
        <v>0.6025531735417724</v>
      </c>
      <c r="Q153" s="76">
        <f t="shared" si="64"/>
        <v>1</v>
      </c>
      <c r="R153" s="77" t="str">
        <f t="shared" si="65"/>
        <v>ok</v>
      </c>
      <c r="S153" s="87" t="str">
        <f t="shared" si="58"/>
        <v>HOME</v>
      </c>
      <c r="T153" s="74">
        <f t="shared" ca="1" si="59"/>
        <v>-105</v>
      </c>
      <c r="U153" s="74">
        <f ca="1">IF(OR($A153="GW 1",$A153="GW 2",$A153="GW 3",$A153="GW 4",$A153="GW 5",$A153="GW 6"),"N/A",IFERROR(ROUND((OFFSET(Tables!$A$1,MATCH('Program and Results'!$B153,Tables!$A$1:$A$33,0)-1,MATCH('Program and Results'!$A153,Tables!$1:$1,0)-2,1,1)-OFFSET(Tables!$A$1,MATCH('Program and Results'!$B153,Tables!$A$1:$A$33,0)-1,MATCH('Program and Results'!$A153,Tables!$1:$1,0)-7,1,1))-(OFFSET(Tables!$A$1,MATCH('Program and Results'!$E153,Tables!$A$1:$A$33,0)-1,MATCH('Program and Results'!$A153,Tables!$1:$1,0)-2,1,1)-OFFSET(Tables!$A$1,MATCH('Program and Results'!$E153,Tables!$A$1:$A$33,0)-1,MATCH('Program and Results'!$A153,Tables!$1:$1,0)-7,1,1)),0),""))</f>
        <v>-56</v>
      </c>
      <c r="V153" s="88">
        <f t="shared" ca="1" si="52"/>
        <v>-0.20510634708354475</v>
      </c>
      <c r="W153" s="88" t="str">
        <f ca="1">IF(OR($A153="GW 1",$A153="GW 2",$A153="GW 3",$A153="GW 4",$A153="GW 5",$A153="GW 6"),"N/A",IF(T153="","",IF(AND(T153&gt;='Prediction Systems settings'!$B$3,'Program and Results'!T153&lt;='Prediction Systems settings'!$C$3),"DRAW",IF(T153&gt;0,"HOME","AWAY"))))</f>
        <v>AWAY</v>
      </c>
      <c r="X153" s="89" t="str">
        <f t="shared" ca="1" si="54"/>
        <v>Failed</v>
      </c>
      <c r="Y153" s="74" t="str">
        <f ca="1">IF(OR($A153="GW 1",$A153="GW 2",$A153="GW 3",$A153="GW 4",$A153="GW 5",$A153="GW 6"),"N/A",IF(U153="","",IF(AND(U153&gt;='Prediction Systems settings'!$B$4,'Program and Results'!U153&lt;='Prediction Systems settings'!$C$4),"DRAW",IF(U153&gt;0,"HOME","AWAY"))))</f>
        <v>AWAY</v>
      </c>
      <c r="Z153" s="74" t="str">
        <f t="shared" ca="1" si="55"/>
        <v>Failed</v>
      </c>
      <c r="AA153" s="85">
        <f ca="1">IF(OR($A153="GW 1",$A153="GW 2",$A153="GW 3",$A153="GW 4",$A153="GW 5",$A153="GW 6"),"N/A",IF(G153="","",SUM(OFFSET(Tables!$A$103,MATCH('Program and Results'!$B153,Tables!$A$103:$A$135,0)-1,MATCH('Program and Results'!$A153,Tables!$1:$1,0)-2,1,-6))))</f>
        <v>-10</v>
      </c>
      <c r="AB153" s="86">
        <f ca="1">IF(OR($A153="GW 1",$A153="GW 2",$A153="GW 3",$A153="GW 4",$A153="GW 5",$A153="GW 6"),"N/A",IF(M153="","",SUM(OFFSET(Tables!$A$103,MATCH('Program and Results'!$E153,Tables!$A$103:$A$135,0)-1,MATCH('Program and Results'!$A153,Tables!$1:$1,0)-2,1,-6))))</f>
        <v>5</v>
      </c>
      <c r="AC153" s="86">
        <f t="shared" ca="1" si="56"/>
        <v>-15</v>
      </c>
      <c r="AD153" s="86" t="str">
        <f ca="1">IF(OR($A153="GW 1",$A153="GW 2",$A153="GW 3",$A153="GW 4",$A153="GW 5",$A153="GW 6"),"N/A",IF(AC153="","",IF(AC153&gt;'Prediction Systems settings'!$B$5,"HOME",IF(AC153&lt;-'Prediction Systems settings'!$B$5,"AWAY","DRAW"))))</f>
        <v>AWAY</v>
      </c>
      <c r="AE153" s="86" t="str">
        <f t="shared" ca="1" si="57"/>
        <v>Failed</v>
      </c>
      <c r="AK153">
        <v>32.5</v>
      </c>
      <c r="AL153">
        <v>54.166666666666671</v>
      </c>
    </row>
    <row r="154" spans="1:38">
      <c r="A154" t="s">
        <v>16</v>
      </c>
      <c r="B154" t="s">
        <v>209</v>
      </c>
      <c r="C154">
        <v>2</v>
      </c>
      <c r="D154">
        <v>2</v>
      </c>
      <c r="E154" t="s">
        <v>197</v>
      </c>
      <c r="F154" s="73">
        <f t="shared" ca="1" si="67"/>
        <v>1551.8624593399632</v>
      </c>
      <c r="G154" s="73">
        <f ca="1">IF(A154="GW 1",ELO_Initial,IFERROR(INDEX(Tables!$1:$1048576,MATCH('Program and Results'!$B154,Tables!$A:$A,0),MATCH('Program and Results'!$A154,Tables!$1:$1,0)-1),""))</f>
        <v>1554.0778946354753</v>
      </c>
      <c r="H154" s="74">
        <f t="shared" si="60"/>
        <v>20</v>
      </c>
      <c r="I154" s="74">
        <f t="shared" si="61"/>
        <v>0.5</v>
      </c>
      <c r="J154" s="75">
        <f t="shared" ca="1" si="53"/>
        <v>0.61077176477560613</v>
      </c>
      <c r="K154" s="76">
        <f>IF(E154="","",IF(ABS(C154-D154)=0,0,IF(ABS(C154-D154)&gt;10,2.99,INDEX('ELO settings '!$B$25:$B$34,MATCH(ABS(C154-D154),'ELO settings '!$A$25:$A$34,0)))))</f>
        <v>0</v>
      </c>
      <c r="L154" s="73">
        <f t="shared" ca="1" si="66"/>
        <v>1539.4123728952868</v>
      </c>
      <c r="M154" s="73">
        <f ca="1">IF(A154="GW 1",ELO_Initial,IFERROR(INDEX(Tables!$1:$1048576,MATCH('Program and Results'!$E154,Tables!$A:$A,0),MATCH('Program and Results'!$A154,Tables!$1:$1,0)-1),""))</f>
        <v>1537.1969375997746</v>
      </c>
      <c r="N154" s="74">
        <f t="shared" si="62"/>
        <v>20</v>
      </c>
      <c r="O154" s="74">
        <f t="shared" si="63"/>
        <v>0.5</v>
      </c>
      <c r="P154" s="75">
        <f t="shared" ca="1" si="68"/>
        <v>0.38922823522439387</v>
      </c>
      <c r="Q154" s="76">
        <f t="shared" si="64"/>
        <v>0</v>
      </c>
      <c r="R154" s="77" t="str">
        <f t="shared" si="65"/>
        <v>ok</v>
      </c>
      <c r="S154" s="87" t="str">
        <f t="shared" si="58"/>
        <v>DRAW</v>
      </c>
      <c r="T154" s="74">
        <f t="shared" ca="1" si="59"/>
        <v>17</v>
      </c>
      <c r="U154" s="74">
        <f ca="1">IF(OR($A154="GW 1",$A154="GW 2",$A154="GW 3",$A154="GW 4",$A154="GW 5",$A154="GW 6"),"N/A",IFERROR(ROUND((OFFSET(Tables!$A$1,MATCH('Program and Results'!$B154,Tables!$A$1:$A$33,0)-1,MATCH('Program and Results'!$A154,Tables!$1:$1,0)-2,1,1)-OFFSET(Tables!$A$1,MATCH('Program and Results'!$B154,Tables!$A$1:$A$33,0)-1,MATCH('Program and Results'!$A154,Tables!$1:$1,0)-7,1,1))-(OFFSET(Tables!$A$1,MATCH('Program and Results'!$E154,Tables!$A$1:$A$33,0)-1,MATCH('Program and Results'!$A154,Tables!$1:$1,0)-2,1,1)-OFFSET(Tables!$A$1,MATCH('Program and Results'!$E154,Tables!$A$1:$A$33,0)-1,MATCH('Program and Results'!$A154,Tables!$1:$1,0)-7,1,1)),0),""))</f>
        <v>7</v>
      </c>
      <c r="V154" s="88">
        <f t="shared" ca="1" si="52"/>
        <v>0.22154352955121226</v>
      </c>
      <c r="W154" s="88" t="str">
        <f ca="1">IF(OR($A154="GW 1",$A154="GW 2",$A154="GW 3",$A154="GW 4",$A154="GW 5",$A154="GW 6"),"N/A",IF(T154="","",IF(AND(T154&gt;='Prediction Systems settings'!$B$3,'Program and Results'!T154&lt;='Prediction Systems settings'!$C$3),"DRAW",IF(T154&gt;0,"HOME","AWAY"))))</f>
        <v>HOME</v>
      </c>
      <c r="X154" s="89" t="str">
        <f t="shared" ca="1" si="54"/>
        <v>Failed</v>
      </c>
      <c r="Y154" s="74" t="str">
        <f ca="1">IF(OR($A154="GW 1",$A154="GW 2",$A154="GW 3",$A154="GW 4",$A154="GW 5",$A154="GW 6"),"N/A",IF(U154="","",IF(AND(U154&gt;='Prediction Systems settings'!$B$4,'Program and Results'!U154&lt;='Prediction Systems settings'!$C$4),"DRAW",IF(U154&gt;0,"HOME","AWAY"))))</f>
        <v>HOME</v>
      </c>
      <c r="Z154" s="74" t="str">
        <f t="shared" ca="1" si="55"/>
        <v>Failed</v>
      </c>
      <c r="AA154" s="85">
        <f ca="1">IF(OR($A154="GW 1",$A154="GW 2",$A154="GW 3",$A154="GW 4",$A154="GW 5",$A154="GW 6"),"N/A",IF(G154="","",SUM(OFFSET(Tables!$A$103,MATCH('Program and Results'!$B154,Tables!$A$103:$A$135,0)-1,MATCH('Program and Results'!$A154,Tables!$1:$1,0)-2,1,-6))))</f>
        <v>8</v>
      </c>
      <c r="AB154" s="86">
        <f ca="1">IF(OR($A154="GW 1",$A154="GW 2",$A154="GW 3",$A154="GW 4",$A154="GW 5",$A154="GW 6"),"N/A",IF(M154="","",SUM(OFFSET(Tables!$A$103,MATCH('Program and Results'!$E154,Tables!$A$103:$A$135,0)-1,MATCH('Program and Results'!$A154,Tables!$1:$1,0)-2,1,-6))))</f>
        <v>7</v>
      </c>
      <c r="AC154" s="86">
        <f t="shared" ca="1" si="56"/>
        <v>1</v>
      </c>
      <c r="AD154" s="86" t="str">
        <f ca="1">IF(OR($A154="GW 1",$A154="GW 2",$A154="GW 3",$A154="GW 4",$A154="GW 5",$A154="GW 6"),"N/A",IF(AC154="","",IF(AC154&gt;'Prediction Systems settings'!$B$5,"HOME",IF(AC154&lt;-'Prediction Systems settings'!$B$5,"AWAY","DRAW"))))</f>
        <v>DRAW</v>
      </c>
      <c r="AE154" s="86" t="str">
        <f t="shared" ca="1" si="57"/>
        <v>Succeeded</v>
      </c>
      <c r="AK154">
        <v>61.388888888888886</v>
      </c>
      <c r="AL154">
        <v>52.8125</v>
      </c>
    </row>
    <row r="155" spans="1:38">
      <c r="A155" t="s">
        <v>16</v>
      </c>
      <c r="B155" t="s">
        <v>210</v>
      </c>
      <c r="C155">
        <v>1</v>
      </c>
      <c r="D155">
        <v>2</v>
      </c>
      <c r="E155" t="s">
        <v>196</v>
      </c>
      <c r="F155" s="73">
        <f t="shared" ca="1" si="67"/>
        <v>1479.211290997858</v>
      </c>
      <c r="G155" s="73">
        <f ca="1">IF(A155="GW 1",ELO_Initial,IFERROR(INDEX(Tables!$1:$1048576,MATCH('Program and Results'!$B155,Tables!$A:$A,0),MATCH('Program and Results'!$A155,Tables!$1:$1,0)-1),""))</f>
        <v>1486.7980849181545</v>
      </c>
      <c r="H155" s="74">
        <f t="shared" si="60"/>
        <v>21</v>
      </c>
      <c r="I155" s="74">
        <f t="shared" si="61"/>
        <v>0</v>
      </c>
      <c r="J155" s="75">
        <f t="shared" ca="1" si="53"/>
        <v>0.36127590096649598</v>
      </c>
      <c r="K155" s="76">
        <f>IF(E155="","",IF(ABS(C155-D155)=0,0,IF(ABS(C155-D155)&gt;10,2.99,INDEX('ELO settings '!$B$25:$B$34,MATCH(ABS(C155-D155),'ELO settings '!$A$25:$A$34,0)))))</f>
        <v>1</v>
      </c>
      <c r="L155" s="73">
        <f t="shared" ca="1" si="66"/>
        <v>1621.8121026819074</v>
      </c>
      <c r="M155" s="73">
        <f ca="1">IF(A155="GW 1",ELO_Initial,IFERROR(INDEX(Tables!$1:$1048576,MATCH('Program and Results'!$E155,Tables!$A:$A,0),MATCH('Program and Results'!$A155,Tables!$1:$1,0)-1),""))</f>
        <v>1614.2253087616109</v>
      </c>
      <c r="N155" s="74">
        <f t="shared" si="62"/>
        <v>21</v>
      </c>
      <c r="O155" s="74">
        <f t="shared" si="63"/>
        <v>1</v>
      </c>
      <c r="P155" s="75">
        <f t="shared" ca="1" si="68"/>
        <v>0.63872409903350402</v>
      </c>
      <c r="Q155" s="76">
        <f t="shared" si="64"/>
        <v>1</v>
      </c>
      <c r="R155" s="77" t="str">
        <f t="shared" si="65"/>
        <v>ok</v>
      </c>
      <c r="S155" s="87" t="str">
        <f t="shared" si="58"/>
        <v>AWAY</v>
      </c>
      <c r="T155" s="74">
        <f t="shared" ca="1" si="59"/>
        <v>-127</v>
      </c>
      <c r="U155" s="74">
        <f ca="1">IF(OR($A155="GW 1",$A155="GW 2",$A155="GW 3",$A155="GW 4",$A155="GW 5",$A155="GW 6"),"N/A",IFERROR(ROUND((OFFSET(Tables!$A$1,MATCH('Program and Results'!$B155,Tables!$A$1:$A$33,0)-1,MATCH('Program and Results'!$A155,Tables!$1:$1,0)-2,1,1)-OFFSET(Tables!$A$1,MATCH('Program and Results'!$B155,Tables!$A$1:$A$33,0)-1,MATCH('Program and Results'!$A155,Tables!$1:$1,0)-7,1,1))-(OFFSET(Tables!$A$1,MATCH('Program and Results'!$E155,Tables!$A$1:$A$33,0)-1,MATCH('Program and Results'!$A155,Tables!$1:$1,0)-2,1,1)-OFFSET(Tables!$A$1,MATCH('Program and Results'!$E155,Tables!$A$1:$A$33,0)-1,MATCH('Program and Results'!$A155,Tables!$1:$1,0)-7,1,1)),0),""))</f>
        <v>-44</v>
      </c>
      <c r="V155" s="88">
        <f t="shared" ca="1" si="52"/>
        <v>-0.27744819806700804</v>
      </c>
      <c r="W155" s="88" t="str">
        <f ca="1">IF(OR($A155="GW 1",$A155="GW 2",$A155="GW 3",$A155="GW 4",$A155="GW 5",$A155="GW 6"),"N/A",IF(T155="","",IF(AND(T155&gt;='Prediction Systems settings'!$B$3,'Program and Results'!T155&lt;='Prediction Systems settings'!$C$3),"DRAW",IF(T155&gt;0,"HOME","AWAY"))))</f>
        <v>AWAY</v>
      </c>
      <c r="X155" s="89" t="str">
        <f t="shared" ca="1" si="54"/>
        <v>Succeeded</v>
      </c>
      <c r="Y155" s="74" t="str">
        <f ca="1">IF(OR($A155="GW 1",$A155="GW 2",$A155="GW 3",$A155="GW 4",$A155="GW 5",$A155="GW 6"),"N/A",IF(U155="","",IF(AND(U155&gt;='Prediction Systems settings'!$B$4,'Program and Results'!U155&lt;='Prediction Systems settings'!$C$4),"DRAW",IF(U155&gt;0,"HOME","AWAY"))))</f>
        <v>AWAY</v>
      </c>
      <c r="Z155" s="74" t="str">
        <f t="shared" ca="1" si="55"/>
        <v>Succeeded</v>
      </c>
      <c r="AA155" s="85">
        <f ca="1">IF(OR($A155="GW 1",$A155="GW 2",$A155="GW 3",$A155="GW 4",$A155="GW 5",$A155="GW 6"),"N/A",IF(G155="","",SUM(OFFSET(Tables!$A$103,MATCH('Program and Results'!$B155,Tables!$A$103:$A$135,0)-1,MATCH('Program and Results'!$A155,Tables!$1:$1,0)-2,1,-6))))</f>
        <v>-8</v>
      </c>
      <c r="AB155" s="86">
        <f ca="1">IF(OR($A155="GW 1",$A155="GW 2",$A155="GW 3",$A155="GW 4",$A155="GW 5",$A155="GW 6"),"N/A",IF(M155="","",SUM(OFFSET(Tables!$A$103,MATCH('Program and Results'!$E155,Tables!$A$103:$A$135,0)-1,MATCH('Program and Results'!$A155,Tables!$1:$1,0)-2,1,-6))))</f>
        <v>18</v>
      </c>
      <c r="AC155" s="86">
        <f t="shared" ca="1" si="56"/>
        <v>-26</v>
      </c>
      <c r="AD155" s="86" t="str">
        <f ca="1">IF(OR($A155="GW 1",$A155="GW 2",$A155="GW 3",$A155="GW 4",$A155="GW 5",$A155="GW 6"),"N/A",IF(AC155="","",IF(AC155&gt;'Prediction Systems settings'!$B$5,"HOME",IF(AC155&lt;-'Prediction Systems settings'!$B$5,"AWAY","DRAW"))))</f>
        <v>AWAY</v>
      </c>
      <c r="AE155" s="86" t="str">
        <f t="shared" ca="1" si="57"/>
        <v>Succeeded</v>
      </c>
      <c r="AK155">
        <v>28.4375</v>
      </c>
      <c r="AL155">
        <v>65</v>
      </c>
    </row>
    <row r="156" spans="1:38">
      <c r="A156" t="s">
        <v>17</v>
      </c>
      <c r="B156" t="s">
        <v>198</v>
      </c>
      <c r="C156">
        <v>2</v>
      </c>
      <c r="D156">
        <v>2</v>
      </c>
      <c r="E156" t="s">
        <v>208</v>
      </c>
      <c r="F156" s="73">
        <f t="shared" ca="1" si="67"/>
        <v>1527.034464904955</v>
      </c>
      <c r="G156" s="73">
        <f ca="1">IF(A156="GW 1",ELO_Initial,IFERROR(INDEX(Tables!$1:$1048576,MATCH('Program and Results'!$B156,Tables!$A:$A,0),MATCH('Program and Results'!$A156,Tables!$1:$1,0)-1),""))</f>
        <v>1528.9227396567048</v>
      </c>
      <c r="H156" s="74">
        <f t="shared" si="60"/>
        <v>20</v>
      </c>
      <c r="I156" s="74">
        <f t="shared" si="61"/>
        <v>0.5</v>
      </c>
      <c r="J156" s="75">
        <f t="shared" ca="1" si="53"/>
        <v>0.5944137375874885</v>
      </c>
      <c r="K156" s="76">
        <f>IF(E156="","",IF(ABS(C156-D156)=0,0,IF(ABS(C156-D156)&gt;10,2.99,INDEX('ELO settings '!$B$25:$B$34,MATCH(ABS(C156-D156),'ELO settings '!$A$25:$A$34,0)))))</f>
        <v>0</v>
      </c>
      <c r="L156" s="73">
        <f t="shared" ca="1" si="66"/>
        <v>1506.658773887398</v>
      </c>
      <c r="M156" s="73">
        <f ca="1">IF(A156="GW 1",ELO_Initial,IFERROR(INDEX(Tables!$1:$1048576,MATCH('Program and Results'!$E156,Tables!$A:$A,0),MATCH('Program and Results'!$A156,Tables!$1:$1,0)-1),""))</f>
        <v>1504.7704991356482</v>
      </c>
      <c r="N156" s="74">
        <f t="shared" si="62"/>
        <v>20</v>
      </c>
      <c r="O156" s="74">
        <f t="shared" si="63"/>
        <v>0.5</v>
      </c>
      <c r="P156" s="75">
        <f t="shared" ca="1" si="68"/>
        <v>0.4055862624125115</v>
      </c>
      <c r="Q156" s="76">
        <f t="shared" si="64"/>
        <v>0</v>
      </c>
      <c r="R156" s="77" t="str">
        <f t="shared" si="65"/>
        <v>ok</v>
      </c>
      <c r="S156" s="87" t="str">
        <f t="shared" si="58"/>
        <v>DRAW</v>
      </c>
      <c r="T156" s="74">
        <f t="shared" ca="1" si="59"/>
        <v>24</v>
      </c>
      <c r="U156" s="74">
        <f ca="1">IF(OR($A156="GW 1",$A156="GW 2",$A156="GW 3",$A156="GW 4",$A156="GW 5",$A156="GW 6"),"N/A",IFERROR(ROUND((OFFSET(Tables!$A$1,MATCH('Program and Results'!$B156,Tables!$A$1:$A$33,0)-1,MATCH('Program and Results'!$A156,Tables!$1:$1,0)-2,1,1)-OFFSET(Tables!$A$1,MATCH('Program and Results'!$B156,Tables!$A$1:$A$33,0)-1,MATCH('Program and Results'!$A156,Tables!$1:$1,0)-7,1,1))-(OFFSET(Tables!$A$1,MATCH('Program and Results'!$E156,Tables!$A$1:$A$33,0)-1,MATCH('Program and Results'!$A156,Tables!$1:$1,0)-2,1,1)-OFFSET(Tables!$A$1,MATCH('Program and Results'!$E156,Tables!$A$1:$A$33,0)-1,MATCH('Program and Results'!$A156,Tables!$1:$1,0)-7,1,1)),0),""))</f>
        <v>-56</v>
      </c>
      <c r="V156" s="88">
        <f ca="1">IF(D156="","",J156-P156)</f>
        <v>0.188827475174977</v>
      </c>
      <c r="W156" s="88" t="str">
        <f ca="1">IF(OR($A156="GW 1",$A156="GW 2",$A156="GW 3",$A156="GW 4",$A156="GW 5",$A156="GW 6"),"N/A",IF(T156="","",IF(AND(T156&gt;='Prediction Systems settings'!$B$3,'Program and Results'!T156&lt;='Prediction Systems settings'!$C$3),"DRAW",IF(T156&gt;0,"HOME","AWAY"))))</f>
        <v>HOME</v>
      </c>
      <c r="X156" s="89" t="str">
        <f t="shared" ca="1" si="54"/>
        <v>Failed</v>
      </c>
      <c r="Y156" s="74" t="str">
        <f ca="1">IF(OR($A156="GW 1",$A156="GW 2",$A156="GW 3",$A156="GW 4",$A156="GW 5",$A156="GW 6"),"N/A",IF(U156="","",IF(AND(U156&gt;='Prediction Systems settings'!$B$4,'Program and Results'!U156&lt;='Prediction Systems settings'!$C$4),"DRAW",IF(U156&gt;0,"HOME","AWAY"))))</f>
        <v>AWAY</v>
      </c>
      <c r="Z156" s="74" t="str">
        <f t="shared" ca="1" si="55"/>
        <v>Failed</v>
      </c>
      <c r="AA156" s="85">
        <f ca="1">IF(OR($A156="GW 1",$A156="GW 2",$A156="GW 3",$A156="GW 4",$A156="GW 5",$A156="GW 6"),"N/A",IF(G156="","",SUM(OFFSET(Tables!$A$103,MATCH('Program and Results'!$B156,Tables!$A$103:$A$135,0)-1,MATCH('Program and Results'!$A156,Tables!$1:$1,0)-2,1,-6))))</f>
        <v>-4</v>
      </c>
      <c r="AB156" s="86">
        <f ca="1">IF(OR($A156="GW 1",$A156="GW 2",$A156="GW 3",$A156="GW 4",$A156="GW 5",$A156="GW 6"),"N/A",IF(M156="","",SUM(OFFSET(Tables!$A$103,MATCH('Program and Results'!$E156,Tables!$A$103:$A$135,0)-1,MATCH('Program and Results'!$A156,Tables!$1:$1,0)-2,1,-6))))</f>
        <v>3</v>
      </c>
      <c r="AC156" s="86">
        <f t="shared" ca="1" si="56"/>
        <v>-7</v>
      </c>
      <c r="AD156" s="86" t="str">
        <f ca="1">IF(OR($A156="GW 1",$A156="GW 2",$A156="GW 3",$A156="GW 4",$A156="GW 5",$A156="GW 6"),"N/A",IF(AC156="","",IF(AC156&gt;'Prediction Systems settings'!$B$5,"HOME",IF(AC156&lt;-'Prediction Systems settings'!$B$5,"AWAY","DRAW"))))</f>
        <v>AWAY</v>
      </c>
      <c r="AE156" s="86" t="str">
        <f t="shared" ca="1" si="57"/>
        <v>Failed</v>
      </c>
      <c r="AK156">
        <v>42.25</v>
      </c>
      <c r="AL156">
        <v>44.6875</v>
      </c>
    </row>
    <row r="157" spans="1:38">
      <c r="A157" t="s">
        <v>17</v>
      </c>
      <c r="B157" t="s">
        <v>200</v>
      </c>
      <c r="C157">
        <v>1</v>
      </c>
      <c r="D157">
        <v>0</v>
      </c>
      <c r="E157" t="s">
        <v>205</v>
      </c>
      <c r="F157" s="73">
        <f t="shared" ca="1" si="67"/>
        <v>1474.9652518630178</v>
      </c>
      <c r="G157" s="73">
        <f ca="1">IF(A157="GW 1",ELO_Initial,IFERROR(INDEX(Tables!$1:$1048576,MATCH('Program and Results'!$B157,Tables!$A:$A,0),MATCH('Program and Results'!$A157,Tables!$1:$1,0)-1),""))</f>
        <v>1463.2305366821749</v>
      </c>
      <c r="H157" s="74">
        <f t="shared" si="60"/>
        <v>21</v>
      </c>
      <c r="I157" s="74">
        <f t="shared" si="61"/>
        <v>1</v>
      </c>
      <c r="J157" s="75">
        <f t="shared" ca="1" si="53"/>
        <v>0.44120403900748062</v>
      </c>
      <c r="K157" s="76">
        <f>IF(E157="","",IF(ABS(C157-D157)=0,0,IF(ABS(C157-D157)&gt;10,2.99,INDEX('ELO settings '!$B$25:$B$34,MATCH(ABS(C157-D157),'ELO settings '!$A$25:$A$34,0)))))</f>
        <v>1</v>
      </c>
      <c r="L157" s="73">
        <f t="shared" ca="1" si="66"/>
        <v>1514.2079996916921</v>
      </c>
      <c r="M157" s="73">
        <f ca="1">IF(A157="GW 1",ELO_Initial,IFERROR(INDEX(Tables!$1:$1048576,MATCH('Program and Results'!$E157,Tables!$A:$A,0),MATCH('Program and Results'!$A157,Tables!$1:$1,0)-1),""))</f>
        <v>1525.9427148725349</v>
      </c>
      <c r="N157" s="74">
        <f t="shared" si="62"/>
        <v>21</v>
      </c>
      <c r="O157" s="74">
        <f t="shared" si="63"/>
        <v>0</v>
      </c>
      <c r="P157" s="75">
        <f t="shared" ca="1" si="68"/>
        <v>0.55879596099251938</v>
      </c>
      <c r="Q157" s="76">
        <f t="shared" si="64"/>
        <v>1</v>
      </c>
      <c r="R157" s="77" t="str">
        <f t="shared" si="65"/>
        <v>ok</v>
      </c>
      <c r="S157" s="87" t="str">
        <f t="shared" si="58"/>
        <v>HOME</v>
      </c>
      <c r="T157" s="74">
        <f t="shared" ca="1" si="59"/>
        <v>-63</v>
      </c>
      <c r="U157" s="74">
        <f ca="1">IF(OR($A157="GW 1",$A157="GW 2",$A157="GW 3",$A157="GW 4",$A157="GW 5",$A157="GW 6"),"N/A",IFERROR(ROUND((OFFSET(Tables!$A$1,MATCH('Program and Results'!$B157,Tables!$A$1:$A$33,0)-1,MATCH('Program and Results'!$A157,Tables!$1:$1,0)-2,1,1)-OFFSET(Tables!$A$1,MATCH('Program and Results'!$B157,Tables!$A$1:$A$33,0)-1,MATCH('Program and Results'!$A157,Tables!$1:$1,0)-7,1,1))-(OFFSET(Tables!$A$1,MATCH('Program and Results'!$E157,Tables!$A$1:$A$33,0)-1,MATCH('Program and Results'!$A157,Tables!$1:$1,0)-2,1,1)-OFFSET(Tables!$A$1,MATCH('Program and Results'!$E157,Tables!$A$1:$A$33,0)-1,MATCH('Program and Results'!$A157,Tables!$1:$1,0)-7,1,1)),0),""))</f>
        <v>-21</v>
      </c>
      <c r="V157" s="88">
        <f ca="1">IF(D157="","",J157-P157)</f>
        <v>-0.11759192198503876</v>
      </c>
      <c r="W157" s="88" t="str">
        <f ca="1">IF(OR($A157="GW 1",$A157="GW 2",$A157="GW 3",$A157="GW 4",$A157="GW 5",$A157="GW 6"),"N/A",IF(T157="","",IF(AND(T157&gt;='Prediction Systems settings'!$B$3,'Program and Results'!T157&lt;='Prediction Systems settings'!$C$3),"DRAW",IF(T157&gt;0,"HOME","AWAY"))))</f>
        <v>AWAY</v>
      </c>
      <c r="X157" s="89" t="str">
        <f t="shared" ca="1" si="54"/>
        <v>Failed</v>
      </c>
      <c r="Y157" s="74" t="str">
        <f ca="1">IF(OR($A157="GW 1",$A157="GW 2",$A157="GW 3",$A157="GW 4",$A157="GW 5",$A157="GW 6"),"N/A",IF(U157="","",IF(AND(U157&gt;='Prediction Systems settings'!$B$4,'Program and Results'!U157&lt;='Prediction Systems settings'!$C$4),"DRAW",IF(U157&gt;0,"HOME","AWAY"))))</f>
        <v>DRAW</v>
      </c>
      <c r="Z157" s="74" t="str">
        <f t="shared" ca="1" si="55"/>
        <v>Failed</v>
      </c>
      <c r="AA157" s="85">
        <f ca="1">IF(OR($A157="GW 1",$A157="GW 2",$A157="GW 3",$A157="GW 4",$A157="GW 5",$A157="GW 6"),"N/A",IF(G157="","",SUM(OFFSET(Tables!$A$103,MATCH('Program and Results'!$B157,Tables!$A$103:$A$135,0)-1,MATCH('Program and Results'!$A157,Tables!$1:$1,0)-2,1,-6))))</f>
        <v>-3</v>
      </c>
      <c r="AB157" s="86">
        <f ca="1">IF(OR($A157="GW 1",$A157="GW 2",$A157="GW 3",$A157="GW 4",$A157="GW 5",$A157="GW 6"),"N/A",IF(M157="","",SUM(OFFSET(Tables!$A$103,MATCH('Program and Results'!$E157,Tables!$A$103:$A$135,0)-1,MATCH('Program and Results'!$A157,Tables!$1:$1,0)-2,1,-6))))</f>
        <v>4</v>
      </c>
      <c r="AC157" s="86">
        <f t="shared" ca="1" si="56"/>
        <v>-7</v>
      </c>
      <c r="AD157" s="86" t="str">
        <f ca="1">IF(OR($A157="GW 1",$A157="GW 2",$A157="GW 3",$A157="GW 4",$A157="GW 5",$A157="GW 6"),"N/A",IF(AC157="","",IF(AC157&gt;'Prediction Systems settings'!$B$5,"HOME",IF(AC157&lt;-'Prediction Systems settings'!$B$5,"AWAY","DRAW"))))</f>
        <v>AWAY</v>
      </c>
      <c r="AE157" s="86" t="str">
        <f t="shared" ca="1" si="57"/>
        <v>Failed</v>
      </c>
      <c r="AK157">
        <v>21.666666666666664</v>
      </c>
      <c r="AL157">
        <v>39.722222222222229</v>
      </c>
    </row>
    <row r="158" spans="1:38">
      <c r="A158" t="s">
        <v>17</v>
      </c>
      <c r="B158" t="s">
        <v>201</v>
      </c>
      <c r="C158">
        <v>3</v>
      </c>
      <c r="D158">
        <v>2</v>
      </c>
      <c r="E158" t="s">
        <v>199</v>
      </c>
      <c r="F158" s="73">
        <f t="shared" ca="1" si="67"/>
        <v>1470.2458397483183</v>
      </c>
      <c r="G158" s="73">
        <f ca="1">IF(A158="GW 1",ELO_Initial,IFERROR(INDEX(Tables!$1:$1048576,MATCH('Program and Results'!$B158,Tables!$A:$A,0),MATCH('Program and Results'!$A158,Tables!$1:$1,0)-1),""))</f>
        <v>1457.6697817392635</v>
      </c>
      <c r="H158" s="74">
        <f t="shared" si="60"/>
        <v>21</v>
      </c>
      <c r="I158" s="74">
        <f t="shared" si="61"/>
        <v>1</v>
      </c>
      <c r="J158" s="75">
        <f t="shared" ca="1" si="53"/>
        <v>0.40114009480691021</v>
      </c>
      <c r="K158" s="76">
        <f>IF(E158="","",IF(ABS(C158-D158)=0,0,IF(ABS(C158-D158)&gt;10,2.99,INDEX('ELO settings '!$B$25:$B$34,MATCH(ABS(C158-D158),'ELO settings '!$A$25:$A$34,0)))))</f>
        <v>1</v>
      </c>
      <c r="L158" s="73">
        <f t="shared" ca="1" si="66"/>
        <v>1539.9831672712885</v>
      </c>
      <c r="M158" s="73">
        <f ca="1">IF(A158="GW 1",ELO_Initial,IFERROR(INDEX(Tables!$1:$1048576,MATCH('Program and Results'!$E158,Tables!$A:$A,0),MATCH('Program and Results'!$A158,Tables!$1:$1,0)-1),""))</f>
        <v>1552.5592252803433</v>
      </c>
      <c r="N158" s="74">
        <f t="shared" si="62"/>
        <v>21</v>
      </c>
      <c r="O158" s="74">
        <f t="shared" si="63"/>
        <v>0</v>
      </c>
      <c r="P158" s="75">
        <f t="shared" ca="1" si="68"/>
        <v>0.59885990519308985</v>
      </c>
      <c r="Q158" s="76">
        <f t="shared" si="64"/>
        <v>1</v>
      </c>
      <c r="R158" s="77" t="str">
        <f t="shared" si="65"/>
        <v>ok</v>
      </c>
      <c r="S158" s="87" t="str">
        <f t="shared" si="58"/>
        <v>HOME</v>
      </c>
      <c r="T158" s="74">
        <f t="shared" ca="1" si="59"/>
        <v>-95</v>
      </c>
      <c r="U158" s="74">
        <f ca="1">IF(OR($A158="GW 1",$A158="GW 2",$A158="GW 3",$A158="GW 4",$A158="GW 5",$A158="GW 6"),"N/A",IFERROR(ROUND((OFFSET(Tables!$A$1,MATCH('Program and Results'!$B158,Tables!$A$1:$A$33,0)-1,MATCH('Program and Results'!$A158,Tables!$1:$1,0)-2,1,1)-OFFSET(Tables!$A$1,MATCH('Program and Results'!$B158,Tables!$A$1:$A$33,0)-1,MATCH('Program and Results'!$A158,Tables!$1:$1,0)-7,1,1))-(OFFSET(Tables!$A$1,MATCH('Program and Results'!$E158,Tables!$A$1:$A$33,0)-1,MATCH('Program and Results'!$A158,Tables!$1:$1,0)-2,1,1)-OFFSET(Tables!$A$1,MATCH('Program and Results'!$E158,Tables!$A$1:$A$33,0)-1,MATCH('Program and Results'!$A158,Tables!$1:$1,0)-7,1,1)),0),""))</f>
        <v>-2</v>
      </c>
      <c r="V158" s="88">
        <f t="shared" ref="V158:V218" ca="1" si="69">IF(D158="","",J158-P158)</f>
        <v>-0.19771981038617964</v>
      </c>
      <c r="W158" s="88" t="str">
        <f ca="1">IF(OR($A158="GW 1",$A158="GW 2",$A158="GW 3",$A158="GW 4",$A158="GW 5",$A158="GW 6"),"N/A",IF(T158="","",IF(AND(T158&gt;='Prediction Systems settings'!$B$3,'Program and Results'!T158&lt;='Prediction Systems settings'!$C$3),"DRAW",IF(T158&gt;0,"HOME","AWAY"))))</f>
        <v>AWAY</v>
      </c>
      <c r="X158" s="89" t="str">
        <f t="shared" ca="1" si="54"/>
        <v>Failed</v>
      </c>
      <c r="Y158" s="74" t="str">
        <f ca="1">IF(OR($A158="GW 1",$A158="GW 2",$A158="GW 3",$A158="GW 4",$A158="GW 5",$A158="GW 6"),"N/A",IF(U158="","",IF(AND(U158&gt;='Prediction Systems settings'!$B$4,'Program and Results'!U158&lt;='Prediction Systems settings'!$C$4),"DRAW",IF(U158&gt;0,"HOME","AWAY"))))</f>
        <v>AWAY</v>
      </c>
      <c r="Z158" s="74" t="str">
        <f t="shared" ca="1" si="55"/>
        <v>Failed</v>
      </c>
      <c r="AA158" s="85">
        <f ca="1">IF(OR($A158="GW 1",$A158="GW 2",$A158="GW 3",$A158="GW 4",$A158="GW 5",$A158="GW 6"),"N/A",IF(G158="","",SUM(OFFSET(Tables!$A$103,MATCH('Program and Results'!$B158,Tables!$A$103:$A$135,0)-1,MATCH('Program and Results'!$A158,Tables!$1:$1,0)-2,1,-6))))</f>
        <v>-6</v>
      </c>
      <c r="AB158" s="86">
        <f ca="1">IF(OR($A158="GW 1",$A158="GW 2",$A158="GW 3",$A158="GW 4",$A158="GW 5",$A158="GW 6"),"N/A",IF(M158="","",SUM(OFFSET(Tables!$A$103,MATCH('Program and Results'!$E158,Tables!$A$103:$A$135,0)-1,MATCH('Program and Results'!$A158,Tables!$1:$1,0)-2,1,-6))))</f>
        <v>5</v>
      </c>
      <c r="AC158" s="86">
        <f t="shared" ca="1" si="56"/>
        <v>-11</v>
      </c>
      <c r="AD158" s="86" t="str">
        <f ca="1">IF(OR($A158="GW 1",$A158="GW 2",$A158="GW 3",$A158="GW 4",$A158="GW 5",$A158="GW 6"),"N/A",IF(AC158="","",IF(AC158&gt;'Prediction Systems settings'!$B$5,"HOME",IF(AC158&lt;-'Prediction Systems settings'!$B$5,"AWAY","DRAW"))))</f>
        <v>AWAY</v>
      </c>
      <c r="AE158" s="86" t="str">
        <f t="shared" ca="1" si="57"/>
        <v>Failed</v>
      </c>
      <c r="AK158">
        <v>25.277777777777779</v>
      </c>
      <c r="AL158">
        <v>54.166666666666671</v>
      </c>
    </row>
    <row r="159" spans="1:38">
      <c r="A159" t="s">
        <v>17</v>
      </c>
      <c r="B159" t="s">
        <v>233</v>
      </c>
      <c r="C159">
        <v>4</v>
      </c>
      <c r="D159">
        <v>0</v>
      </c>
      <c r="E159" t="s">
        <v>207</v>
      </c>
      <c r="F159" s="73">
        <f t="shared" ca="1" si="67"/>
        <v>1465.4618562337171</v>
      </c>
      <c r="G159" s="73">
        <f ca="1">IF(A159="GW 1",ELO_Initial,IFERROR(INDEX(Tables!$1:$1048576,MATCH('Program and Results'!$B159,Tables!$A:$A,0),MATCH('Program and Results'!$A159,Tables!$1:$1,0)-1),""))</f>
        <v>1454.7498767407919</v>
      </c>
      <c r="H159" s="74">
        <f t="shared" si="60"/>
        <v>22.11</v>
      </c>
      <c r="I159" s="74">
        <f t="shared" si="61"/>
        <v>1</v>
      </c>
      <c r="J159" s="75">
        <f t="shared" ca="1" si="53"/>
        <v>0.51551426988127169</v>
      </c>
      <c r="K159" s="76">
        <f>IF(E159="","",IF(ABS(C159-D159)=0,0,IF(ABS(C159-D159)&gt;10,2.99,INDEX('ELO settings '!$B$25:$B$34,MATCH(ABS(C159-D159),'ELO settings '!$A$25:$A$34,0)))))</f>
        <v>2.11</v>
      </c>
      <c r="L159" s="73">
        <f t="shared" ca="1" si="66"/>
        <v>1458.5317944564599</v>
      </c>
      <c r="M159" s="73">
        <f ca="1">IF(A159="GW 1",ELO_Initial,IFERROR(INDEX(Tables!$1:$1048576,MATCH('Program and Results'!$E159,Tables!$A:$A,0),MATCH('Program and Results'!$A159,Tables!$1:$1,0)-1),""))</f>
        <v>1469.2437739493851</v>
      </c>
      <c r="N159" s="74">
        <f t="shared" si="62"/>
        <v>22.11</v>
      </c>
      <c r="O159" s="74">
        <f t="shared" si="63"/>
        <v>0</v>
      </c>
      <c r="P159" s="75">
        <f t="shared" ca="1" si="68"/>
        <v>0.48448573011872831</v>
      </c>
      <c r="Q159" s="76">
        <f t="shared" si="64"/>
        <v>2.11</v>
      </c>
      <c r="R159" s="77" t="str">
        <f t="shared" si="65"/>
        <v>ok</v>
      </c>
      <c r="S159" s="87" t="str">
        <f t="shared" si="58"/>
        <v>HOME</v>
      </c>
      <c r="T159" s="74">
        <f t="shared" ca="1" si="59"/>
        <v>-14</v>
      </c>
      <c r="U159" s="74">
        <f ca="1">IF(OR($A159="GW 1",$A159="GW 2",$A159="GW 3",$A159="GW 4",$A159="GW 5",$A159="GW 6"),"N/A",IFERROR(ROUND((OFFSET(Tables!$A$1,MATCH('Program and Results'!$B159,Tables!$A$1:$A$33,0)-1,MATCH('Program and Results'!$A159,Tables!$1:$1,0)-2,1,1)-OFFSET(Tables!$A$1,MATCH('Program and Results'!$B159,Tables!$A$1:$A$33,0)-1,MATCH('Program and Results'!$A159,Tables!$1:$1,0)-7,1,1))-(OFFSET(Tables!$A$1,MATCH('Program and Results'!$E159,Tables!$A$1:$A$33,0)-1,MATCH('Program and Results'!$A159,Tables!$1:$1,0)-2,1,1)-OFFSET(Tables!$A$1,MATCH('Program and Results'!$E159,Tables!$A$1:$A$33,0)-1,MATCH('Program and Results'!$A159,Tables!$1:$1,0)-7,1,1)),0),""))</f>
        <v>9</v>
      </c>
      <c r="V159" s="88">
        <f t="shared" ca="1" si="69"/>
        <v>3.1028539762543383E-2</v>
      </c>
      <c r="W159" s="88" t="str">
        <f ca="1">IF(OR($A159="GW 1",$A159="GW 2",$A159="GW 3",$A159="GW 4",$A159="GW 5",$A159="GW 6"),"N/A",IF(T159="","",IF(AND(T159&gt;='Prediction Systems settings'!$B$3,'Program and Results'!T159&lt;='Prediction Systems settings'!$C$3),"DRAW",IF(T159&gt;0,"HOME","AWAY"))))</f>
        <v>AWAY</v>
      </c>
      <c r="X159" s="89" t="str">
        <f t="shared" ca="1" si="54"/>
        <v>Failed</v>
      </c>
      <c r="Y159" s="74" t="str">
        <f ca="1">IF(OR($A159="GW 1",$A159="GW 2",$A159="GW 3",$A159="GW 4",$A159="GW 5",$A159="GW 6"),"N/A",IF(U159="","",IF(AND(U159&gt;='Prediction Systems settings'!$B$4,'Program and Results'!U159&lt;='Prediction Systems settings'!$C$4),"DRAW",IF(U159&gt;0,"HOME","AWAY"))))</f>
        <v>HOME</v>
      </c>
      <c r="Z159" s="74" t="str">
        <f t="shared" ca="1" si="55"/>
        <v>Succeeded</v>
      </c>
      <c r="AA159" s="85">
        <f ca="1">IF(OR($A159="GW 1",$A159="GW 2",$A159="GW 3",$A159="GW 4",$A159="GW 5",$A159="GW 6"),"N/A",IF(G159="","",SUM(OFFSET(Tables!$A$103,MATCH('Program and Results'!$B159,Tables!$A$103:$A$135,0)-1,MATCH('Program and Results'!$A159,Tables!$1:$1,0)-2,1,-6))))</f>
        <v>-5</v>
      </c>
      <c r="AB159" s="86">
        <f ca="1">IF(OR($A159="GW 1",$A159="GW 2",$A159="GW 3",$A159="GW 4",$A159="GW 5",$A159="GW 6"),"N/A",IF(M159="","",SUM(OFFSET(Tables!$A$103,MATCH('Program and Results'!$E159,Tables!$A$103:$A$135,0)-1,MATCH('Program and Results'!$A159,Tables!$1:$1,0)-2,1,-6))))</f>
        <v>-3</v>
      </c>
      <c r="AC159" s="86">
        <f t="shared" ca="1" si="56"/>
        <v>-2</v>
      </c>
      <c r="AD159" s="86" t="str">
        <f ca="1">IF(OR($A159="GW 1",$A159="GW 2",$A159="GW 3",$A159="GW 4",$A159="GW 5",$A159="GW 6"),"N/A",IF(AC159="","",IF(AC159&gt;'Prediction Systems settings'!$B$5,"HOME",IF(AC159&lt;-'Prediction Systems settings'!$B$5,"AWAY","DRAW"))))</f>
        <v>DRAW</v>
      </c>
      <c r="AE159" s="86" t="str">
        <f t="shared" ca="1" si="57"/>
        <v>Failed</v>
      </c>
      <c r="AK159">
        <v>25.277777777777779</v>
      </c>
      <c r="AL159">
        <v>25.277777777777779</v>
      </c>
    </row>
    <row r="160" spans="1:38">
      <c r="A160" t="s">
        <v>17</v>
      </c>
      <c r="B160" t="s">
        <v>210</v>
      </c>
      <c r="C160">
        <v>1</v>
      </c>
      <c r="D160">
        <v>2</v>
      </c>
      <c r="E160" t="s">
        <v>211</v>
      </c>
      <c r="F160" s="73">
        <f t="shared" ca="1" si="67"/>
        <v>1468.4941822184092</v>
      </c>
      <c r="G160" s="73">
        <f ca="1">IF(A160="GW 1",ELO_Initial,IFERROR(INDEX(Tables!$1:$1048576,MATCH('Program and Results'!$B160,Tables!$A:$A,0),MATCH('Program and Results'!$A160,Tables!$1:$1,0)-1),""))</f>
        <v>1479.211290997858</v>
      </c>
      <c r="H160" s="74">
        <f t="shared" si="60"/>
        <v>21</v>
      </c>
      <c r="I160" s="74">
        <f t="shared" si="61"/>
        <v>0</v>
      </c>
      <c r="J160" s="75">
        <f t="shared" ca="1" si="53"/>
        <v>0.51033851330708668</v>
      </c>
      <c r="K160" s="76">
        <f>IF(E160="","",IF(ABS(C160-D160)=0,0,IF(ABS(C160-D160)&gt;10,2.99,INDEX('ELO settings '!$B$25:$B$34,MATCH(ABS(C160-D160),'ELO settings '!$A$25:$A$34,0)))))</f>
        <v>1</v>
      </c>
      <c r="L160" s="73">
        <f t="shared" ca="1" si="66"/>
        <v>1508.0212186386766</v>
      </c>
      <c r="M160" s="73">
        <f ca="1">IF(A160="GW 1",ELO_Initial,IFERROR(INDEX(Tables!$1:$1048576,MATCH('Program and Results'!$E160,Tables!$A:$A,0),MATCH('Program and Results'!$A160,Tables!$1:$1,0)-1),""))</f>
        <v>1497.3041098592278</v>
      </c>
      <c r="N160" s="74">
        <f t="shared" si="62"/>
        <v>21</v>
      </c>
      <c r="O160" s="74">
        <f t="shared" si="63"/>
        <v>1</v>
      </c>
      <c r="P160" s="75">
        <f t="shared" ca="1" si="68"/>
        <v>0.48966148669291332</v>
      </c>
      <c r="Q160" s="76">
        <f t="shared" si="64"/>
        <v>1</v>
      </c>
      <c r="R160" s="77" t="str">
        <f t="shared" si="65"/>
        <v>ok</v>
      </c>
      <c r="S160" s="87" t="str">
        <f t="shared" si="58"/>
        <v>AWAY</v>
      </c>
      <c r="T160" s="74">
        <f t="shared" ca="1" si="59"/>
        <v>-18</v>
      </c>
      <c r="U160" s="74">
        <f ca="1">IF(OR($A160="GW 1",$A160="GW 2",$A160="GW 3",$A160="GW 4",$A160="GW 5",$A160="GW 6"),"N/A",IFERROR(ROUND((OFFSET(Tables!$A$1,MATCH('Program and Results'!$B160,Tables!$A$1:$A$33,0)-1,MATCH('Program and Results'!$A160,Tables!$1:$1,0)-2,1,1)-OFFSET(Tables!$A$1,MATCH('Program and Results'!$B160,Tables!$A$1:$A$33,0)-1,MATCH('Program and Results'!$A160,Tables!$1:$1,0)-7,1,1))-(OFFSET(Tables!$A$1,MATCH('Program and Results'!$E160,Tables!$A$1:$A$33,0)-1,MATCH('Program and Results'!$A160,Tables!$1:$1,0)-2,1,1)-OFFSET(Tables!$A$1,MATCH('Program and Results'!$E160,Tables!$A$1:$A$33,0)-1,MATCH('Program and Results'!$A160,Tables!$1:$1,0)-7,1,1)),0),""))</f>
        <v>-38</v>
      </c>
      <c r="V160" s="88">
        <f t="shared" ca="1" si="69"/>
        <v>2.0677026614173366E-2</v>
      </c>
      <c r="W160" s="88" t="str">
        <f ca="1">IF(OR($A160="GW 1",$A160="GW 2",$A160="GW 3",$A160="GW 4",$A160="GW 5",$A160="GW 6"),"N/A",IF(T160="","",IF(AND(T160&gt;='Prediction Systems settings'!$B$3,'Program and Results'!T160&lt;='Prediction Systems settings'!$C$3),"DRAW",IF(T160&gt;0,"HOME","AWAY"))))</f>
        <v>AWAY</v>
      </c>
      <c r="X160" s="89" t="str">
        <f t="shared" ca="1" si="54"/>
        <v>Succeeded</v>
      </c>
      <c r="Y160" s="74" t="str">
        <f ca="1">IF(OR($A160="GW 1",$A160="GW 2",$A160="GW 3",$A160="GW 4",$A160="GW 5",$A160="GW 6"),"N/A",IF(U160="","",IF(AND(U160&gt;='Prediction Systems settings'!$B$4,'Program and Results'!U160&lt;='Prediction Systems settings'!$C$4),"DRAW",IF(U160&gt;0,"HOME","AWAY"))))</f>
        <v>DRAW</v>
      </c>
      <c r="Z160" s="74" t="str">
        <f t="shared" ca="1" si="55"/>
        <v>Failed</v>
      </c>
      <c r="AA160" s="85">
        <f ca="1">IF(OR($A160="GW 1",$A160="GW 2",$A160="GW 3",$A160="GW 4",$A160="GW 5",$A160="GW 6"),"N/A",IF(G160="","",SUM(OFFSET(Tables!$A$103,MATCH('Program and Results'!$B160,Tables!$A$103:$A$135,0)-1,MATCH('Program and Results'!$A160,Tables!$1:$1,0)-2,1,-6))))</f>
        <v>-4</v>
      </c>
      <c r="AB160" s="86">
        <f ca="1">IF(OR($A160="GW 1",$A160="GW 2",$A160="GW 3",$A160="GW 4",$A160="GW 5",$A160="GW 6"),"N/A",IF(M160="","",SUM(OFFSET(Tables!$A$103,MATCH('Program and Results'!$E160,Tables!$A$103:$A$135,0)-1,MATCH('Program and Results'!$A160,Tables!$1:$1,0)-2,1,-6))))</f>
        <v>1</v>
      </c>
      <c r="AC160" s="86">
        <f t="shared" ca="1" si="56"/>
        <v>-5</v>
      </c>
      <c r="AD160" s="86" t="str">
        <f ca="1">IF(OR($A160="GW 1",$A160="GW 2",$A160="GW 3",$A160="GW 4",$A160="GW 5",$A160="GW 6"),"N/A",IF(AC160="","",IF(AC160&gt;'Prediction Systems settings'!$B$5,"HOME",IF(AC160&lt;-'Prediction Systems settings'!$B$5,"AWAY","DRAW"))))</f>
        <v>DRAW</v>
      </c>
      <c r="AE160" s="86" t="str">
        <f t="shared" ca="1" si="57"/>
        <v>Failed</v>
      </c>
      <c r="AK160">
        <v>25.277777777777779</v>
      </c>
      <c r="AL160">
        <v>36.111111111111114</v>
      </c>
    </row>
    <row r="161" spans="1:38">
      <c r="A161" t="s">
        <v>17</v>
      </c>
      <c r="B161" t="s">
        <v>197</v>
      </c>
      <c r="C161">
        <v>1</v>
      </c>
      <c r="D161">
        <v>3</v>
      </c>
      <c r="E161" t="s">
        <v>203</v>
      </c>
      <c r="F161" s="73">
        <f t="shared" ca="1" si="67"/>
        <v>1524.7301275764191</v>
      </c>
      <c r="G161" s="73">
        <f ca="1">IF(A161="GW 1",ELO_Initial,IFERROR(INDEX(Tables!$1:$1048576,MATCH('Program and Results'!$B161,Tables!$A:$A,0),MATCH('Program and Results'!$A161,Tables!$1:$1,0)-1),""))</f>
        <v>1539.4123728952868</v>
      </c>
      <c r="H161" s="74">
        <f t="shared" si="60"/>
        <v>21.51</v>
      </c>
      <c r="I161" s="74">
        <f t="shared" si="61"/>
        <v>0</v>
      </c>
      <c r="J161" s="75">
        <f t="shared" ca="1" si="53"/>
        <v>0.6825776531319182</v>
      </c>
      <c r="K161" s="76">
        <f>IF(E161="","",IF(ABS(C161-D161)=0,0,IF(ABS(C161-D161)&gt;10,2.99,INDEX('ELO settings '!$B$25:$B$34,MATCH(ABS(C161-D161),'ELO settings '!$A$25:$A$34,0)))))</f>
        <v>1.51</v>
      </c>
      <c r="L161" s="73">
        <f t="shared" ca="1" si="66"/>
        <v>1468.0332356385818</v>
      </c>
      <c r="M161" s="73">
        <f ca="1">IF(A161="GW 1",ELO_Initial,IFERROR(INDEX(Tables!$1:$1048576,MATCH('Program and Results'!$E161,Tables!$A:$A,0),MATCH('Program and Results'!$A161,Tables!$1:$1,0)-1),""))</f>
        <v>1453.3509903197141</v>
      </c>
      <c r="N161" s="74">
        <f t="shared" si="62"/>
        <v>21.51</v>
      </c>
      <c r="O161" s="74">
        <f t="shared" si="63"/>
        <v>1</v>
      </c>
      <c r="P161" s="75">
        <f t="shared" ca="1" si="68"/>
        <v>0.3174223468680818</v>
      </c>
      <c r="Q161" s="76">
        <f t="shared" si="64"/>
        <v>1.51</v>
      </c>
      <c r="R161" s="77" t="str">
        <f t="shared" si="65"/>
        <v>ok</v>
      </c>
      <c r="S161" s="87" t="str">
        <f t="shared" si="58"/>
        <v>AWAY</v>
      </c>
      <c r="T161" s="74">
        <f t="shared" ca="1" si="59"/>
        <v>86</v>
      </c>
      <c r="U161" s="74">
        <f ca="1">IF(OR($A161="GW 1",$A161="GW 2",$A161="GW 3",$A161="GW 4",$A161="GW 5",$A161="GW 6"),"N/A",IFERROR(ROUND((OFFSET(Tables!$A$1,MATCH('Program and Results'!$B161,Tables!$A$1:$A$33,0)-1,MATCH('Program and Results'!$A161,Tables!$1:$1,0)-2,1,1)-OFFSET(Tables!$A$1,MATCH('Program and Results'!$B161,Tables!$A$1:$A$33,0)-1,MATCH('Program and Results'!$A161,Tables!$1:$1,0)-7,1,1))-(OFFSET(Tables!$A$1,MATCH('Program and Results'!$E161,Tables!$A$1:$A$33,0)-1,MATCH('Program and Results'!$A161,Tables!$1:$1,0)-2,1,1)-OFFSET(Tables!$A$1,MATCH('Program and Results'!$E161,Tables!$A$1:$A$33,0)-1,MATCH('Program and Results'!$A161,Tables!$1:$1,0)-7,1,1)),0),""))</f>
        <v>38</v>
      </c>
      <c r="V161" s="88">
        <f t="shared" ca="1" si="69"/>
        <v>0.36515530626383641</v>
      </c>
      <c r="W161" s="88" t="str">
        <f ca="1">IF(OR($A161="GW 1",$A161="GW 2",$A161="GW 3",$A161="GW 4",$A161="GW 5",$A161="GW 6"),"N/A",IF(T161="","",IF(AND(T161&gt;='Prediction Systems settings'!$B$3,'Program and Results'!T161&lt;='Prediction Systems settings'!$C$3),"DRAW",IF(T161&gt;0,"HOME","AWAY"))))</f>
        <v>HOME</v>
      </c>
      <c r="X161" s="89" t="str">
        <f t="shared" ca="1" si="54"/>
        <v>Failed</v>
      </c>
      <c r="Y161" s="74" t="str">
        <f ca="1">IF(OR($A161="GW 1",$A161="GW 2",$A161="GW 3",$A161="GW 4",$A161="GW 5",$A161="GW 6"),"N/A",IF(U161="","",IF(AND(U161&gt;='Prediction Systems settings'!$B$4,'Program and Results'!U161&lt;='Prediction Systems settings'!$C$4),"DRAW",IF(U161&gt;0,"HOME","AWAY"))))</f>
        <v>HOME</v>
      </c>
      <c r="Z161" s="74" t="str">
        <f t="shared" ca="1" si="55"/>
        <v>Failed</v>
      </c>
      <c r="AA161" s="85">
        <f ca="1">IF(OR($A161="GW 1",$A161="GW 2",$A161="GW 3",$A161="GW 4",$A161="GW 5",$A161="GW 6"),"N/A",IF(G161="","",SUM(OFFSET(Tables!$A$103,MATCH('Program and Results'!$B161,Tables!$A$103:$A$135,0)-1,MATCH('Program and Results'!$A161,Tables!$1:$1,0)-2,1,-6))))</f>
        <v>6</v>
      </c>
      <c r="AB161" s="86">
        <f ca="1">IF(OR($A161="GW 1",$A161="GW 2",$A161="GW 3",$A161="GW 4",$A161="GW 5",$A161="GW 6"),"N/A",IF(M161="","",SUM(OFFSET(Tables!$A$103,MATCH('Program and Results'!$E161,Tables!$A$103:$A$135,0)-1,MATCH('Program and Results'!$A161,Tables!$1:$1,0)-2,1,-6))))</f>
        <v>-3</v>
      </c>
      <c r="AC161" s="86">
        <f t="shared" ca="1" si="56"/>
        <v>9</v>
      </c>
      <c r="AD161" s="86" t="str">
        <f ca="1">IF(OR($A161="GW 1",$A161="GW 2",$A161="GW 3",$A161="GW 4",$A161="GW 5",$A161="GW 6"),"N/A",IF(AC161="","",IF(AC161&gt;'Prediction Systems settings'!$B$5,"HOME",IF(AC161&lt;-'Prediction Systems settings'!$B$5,"AWAY","DRAW"))))</f>
        <v>HOME</v>
      </c>
      <c r="AE161" s="86" t="str">
        <f t="shared" ca="1" si="57"/>
        <v>Failed</v>
      </c>
      <c r="AK161">
        <v>46.944444444444443</v>
      </c>
      <c r="AL161">
        <v>46.944444444444443</v>
      </c>
    </row>
    <row r="162" spans="1:38">
      <c r="A162" t="s">
        <v>17</v>
      </c>
      <c r="B162" t="s">
        <v>202</v>
      </c>
      <c r="C162">
        <v>0</v>
      </c>
      <c r="D162">
        <v>3</v>
      </c>
      <c r="E162" t="s">
        <v>204</v>
      </c>
      <c r="F162" s="73">
        <f t="shared" ca="1" si="67"/>
        <v>1453.8182053156145</v>
      </c>
      <c r="G162" s="73">
        <f ca="1">IF(A162="GW 1",ELO_Initial,IFERROR(INDEX(Tables!$1:$1048576,MATCH('Program and Results'!$B162,Tables!$A:$A,0),MATCH('Program and Results'!$A162,Tables!$1:$1,0)-1),""))</f>
        <v>1463.2339835119176</v>
      </c>
      <c r="H162" s="74">
        <f t="shared" si="60"/>
        <v>21.85</v>
      </c>
      <c r="I162" s="74">
        <f t="shared" si="61"/>
        <v>0</v>
      </c>
      <c r="J162" s="75">
        <f t="shared" ca="1" si="53"/>
        <v>0.43092806390403304</v>
      </c>
      <c r="K162" s="76">
        <f>IF(E162="","",IF(ABS(C162-D162)=0,0,IF(ABS(C162-D162)&gt;10,2.99,INDEX('ELO settings '!$B$25:$B$34,MATCH(ABS(C162-D162),'ELO settings '!$A$25:$A$34,0)))))</f>
        <v>1.85</v>
      </c>
      <c r="L162" s="73">
        <f t="shared" ca="1" si="66"/>
        <v>1539.010273528643</v>
      </c>
      <c r="M162" s="73">
        <f ca="1">IF(A162="GW 1",ELO_Initial,IFERROR(INDEX(Tables!$1:$1048576,MATCH('Program and Results'!$E162,Tables!$A:$A,0),MATCH('Program and Results'!$A162,Tables!$1:$1,0)-1),""))</f>
        <v>1529.5944953323399</v>
      </c>
      <c r="N162" s="74">
        <f t="shared" si="62"/>
        <v>21.85</v>
      </c>
      <c r="O162" s="74">
        <f t="shared" si="63"/>
        <v>1</v>
      </c>
      <c r="P162" s="75">
        <f t="shared" ca="1" si="68"/>
        <v>0.56907193609596696</v>
      </c>
      <c r="Q162" s="76">
        <f t="shared" si="64"/>
        <v>1.85</v>
      </c>
      <c r="R162" s="77" t="str">
        <f t="shared" si="65"/>
        <v>ok</v>
      </c>
      <c r="S162" s="87" t="str">
        <f t="shared" si="58"/>
        <v>AWAY</v>
      </c>
      <c r="T162" s="74">
        <f t="shared" ca="1" si="59"/>
        <v>-66</v>
      </c>
      <c r="U162" s="74">
        <f ca="1">IF(OR($A162="GW 1",$A162="GW 2",$A162="GW 3",$A162="GW 4",$A162="GW 5",$A162="GW 6"),"N/A",IFERROR(ROUND((OFFSET(Tables!$A$1,MATCH('Program and Results'!$B162,Tables!$A$1:$A$33,0)-1,MATCH('Program and Results'!$A162,Tables!$1:$1,0)-2,1,1)-OFFSET(Tables!$A$1,MATCH('Program and Results'!$B162,Tables!$A$1:$A$33,0)-1,MATCH('Program and Results'!$A162,Tables!$1:$1,0)-7,1,1))-(OFFSET(Tables!$A$1,MATCH('Program and Results'!$E162,Tables!$A$1:$A$33,0)-1,MATCH('Program and Results'!$A162,Tables!$1:$1,0)-2,1,1)-OFFSET(Tables!$A$1,MATCH('Program and Results'!$E162,Tables!$A$1:$A$33,0)-1,MATCH('Program and Results'!$A162,Tables!$1:$1,0)-7,1,1)),0),""))</f>
        <v>-20</v>
      </c>
      <c r="V162" s="88">
        <f t="shared" ca="1" si="69"/>
        <v>-0.13814387219193391</v>
      </c>
      <c r="W162" s="88" t="str">
        <f ca="1">IF(OR($A162="GW 1",$A162="GW 2",$A162="GW 3",$A162="GW 4",$A162="GW 5",$A162="GW 6"),"N/A",IF(T162="","",IF(AND(T162&gt;='Prediction Systems settings'!$B$3,'Program and Results'!T162&lt;='Prediction Systems settings'!$C$3),"DRAW",IF(T162&gt;0,"HOME","AWAY"))))</f>
        <v>AWAY</v>
      </c>
      <c r="X162" s="89" t="str">
        <f t="shared" ca="1" si="54"/>
        <v>Succeeded</v>
      </c>
      <c r="Y162" s="74" t="str">
        <f ca="1">IF(OR($A162="GW 1",$A162="GW 2",$A162="GW 3",$A162="GW 4",$A162="GW 5",$A162="GW 6"),"N/A",IF(U162="","",IF(AND(U162&gt;='Prediction Systems settings'!$B$4,'Program and Results'!U162&lt;='Prediction Systems settings'!$C$4),"DRAW",IF(U162&gt;0,"HOME","AWAY"))))</f>
        <v>DRAW</v>
      </c>
      <c r="Z162" s="74" t="str">
        <f t="shared" ca="1" si="55"/>
        <v>Failed</v>
      </c>
      <c r="AA162" s="85">
        <f ca="1">IF(OR($A162="GW 1",$A162="GW 2",$A162="GW 3",$A162="GW 4",$A162="GW 5",$A162="GW 6"),"N/A",IF(G162="","",SUM(OFFSET(Tables!$A$103,MATCH('Program and Results'!$B162,Tables!$A$103:$A$135,0)-1,MATCH('Program and Results'!$A162,Tables!$1:$1,0)-2,1,-6))))</f>
        <v>-4</v>
      </c>
      <c r="AB162" s="86">
        <f ca="1">IF(OR($A162="GW 1",$A162="GW 2",$A162="GW 3",$A162="GW 4",$A162="GW 5",$A162="GW 6"),"N/A",IF(M162="","",SUM(OFFSET(Tables!$A$103,MATCH('Program and Results'!$E162,Tables!$A$103:$A$135,0)-1,MATCH('Program and Results'!$A162,Tables!$1:$1,0)-2,1,-6))))</f>
        <v>6</v>
      </c>
      <c r="AC162" s="86">
        <f t="shared" ca="1" si="56"/>
        <v>-10</v>
      </c>
      <c r="AD162" s="86" t="str">
        <f ca="1">IF(OR($A162="GW 1",$A162="GW 2",$A162="GW 3",$A162="GW 4",$A162="GW 5",$A162="GW 6"),"N/A",IF(AC162="","",IF(AC162&gt;'Prediction Systems settings'!$B$5,"HOME",IF(AC162&lt;-'Prediction Systems settings'!$B$5,"AWAY","DRAW"))))</f>
        <v>AWAY</v>
      </c>
      <c r="AE162" s="86" t="str">
        <f t="shared" ca="1" si="57"/>
        <v>Succeeded</v>
      </c>
      <c r="AK162">
        <v>18.055555555555557</v>
      </c>
      <c r="AL162">
        <v>44.6875</v>
      </c>
    </row>
    <row r="163" spans="1:38">
      <c r="A163" t="s">
        <v>17</v>
      </c>
      <c r="B163" t="s">
        <v>206</v>
      </c>
      <c r="C163">
        <v>0</v>
      </c>
      <c r="D163">
        <v>0</v>
      </c>
      <c r="E163" t="s">
        <v>232</v>
      </c>
      <c r="F163" s="73">
        <f t="shared" ca="1" si="67"/>
        <v>1471.0497034995019</v>
      </c>
      <c r="G163" s="73">
        <f ca="1">IF(A163="GW 1",ELO_Initial,IFERROR(INDEX(Tables!$1:$1048576,MATCH('Program and Results'!$B163,Tables!$A:$A,0),MATCH('Program and Results'!$A163,Tables!$1:$1,0)-1),""))</f>
        <v>1473.0799207385869</v>
      </c>
      <c r="H163" s="74">
        <f t="shared" si="60"/>
        <v>20</v>
      </c>
      <c r="I163" s="74">
        <f t="shared" si="61"/>
        <v>0.5</v>
      </c>
      <c r="J163" s="75">
        <f t="shared" ca="1" si="53"/>
        <v>0.60151086195425507</v>
      </c>
      <c r="K163" s="76">
        <f>IF(E163="","",IF(ABS(C163-D163)=0,0,IF(ABS(C163-D163)&gt;10,2.99,INDEX('ELO settings '!$B$25:$B$34,MATCH(ABS(C163-D163),'ELO settings '!$A$25:$A$34,0)))))</f>
        <v>0</v>
      </c>
      <c r="L163" s="73">
        <f t="shared" ca="1" si="66"/>
        <v>1436.0793435054368</v>
      </c>
      <c r="M163" s="73">
        <f ca="1">IF(A163="GW 1",ELO_Initial,IFERROR(INDEX(Tables!$1:$1048576,MATCH('Program and Results'!$E163,Tables!$A:$A,0),MATCH('Program and Results'!$A163,Tables!$1:$1,0)-1),""))</f>
        <v>1434.0491262663518</v>
      </c>
      <c r="N163" s="74">
        <f t="shared" si="62"/>
        <v>20</v>
      </c>
      <c r="O163" s="74">
        <f t="shared" si="63"/>
        <v>0.5</v>
      </c>
      <c r="P163" s="75">
        <f t="shared" ca="1" si="68"/>
        <v>0.39848913804574493</v>
      </c>
      <c r="Q163" s="76">
        <f t="shared" si="64"/>
        <v>0</v>
      </c>
      <c r="R163" s="77" t="str">
        <f t="shared" si="65"/>
        <v>ok</v>
      </c>
      <c r="S163" s="87" t="str">
        <f t="shared" si="58"/>
        <v>DRAW</v>
      </c>
      <c r="T163" s="74">
        <f t="shared" ca="1" si="59"/>
        <v>39</v>
      </c>
      <c r="U163" s="74">
        <f ca="1">IF(OR($A163="GW 1",$A163="GW 2",$A163="GW 3",$A163="GW 4",$A163="GW 5",$A163="GW 6"),"N/A",IFERROR(ROUND((OFFSET(Tables!$A$1,MATCH('Program and Results'!$B163,Tables!$A$1:$A$33,0)-1,MATCH('Program and Results'!$A163,Tables!$1:$1,0)-2,1,1)-OFFSET(Tables!$A$1,MATCH('Program and Results'!$B163,Tables!$A$1:$A$33,0)-1,MATCH('Program and Results'!$A163,Tables!$1:$1,0)-7,1,1))-(OFFSET(Tables!$A$1,MATCH('Program and Results'!$E163,Tables!$A$1:$A$33,0)-1,MATCH('Program and Results'!$A163,Tables!$1:$1,0)-2,1,1)-OFFSET(Tables!$A$1,MATCH('Program and Results'!$E163,Tables!$A$1:$A$33,0)-1,MATCH('Program and Results'!$A163,Tables!$1:$1,0)-7,1,1)),0),""))</f>
        <v>6</v>
      </c>
      <c r="V163" s="88">
        <f t="shared" ca="1" si="69"/>
        <v>0.20302172390851014</v>
      </c>
      <c r="W163" s="88" t="str">
        <f ca="1">IF(OR($A163="GW 1",$A163="GW 2",$A163="GW 3",$A163="GW 4",$A163="GW 5",$A163="GW 6"),"N/A",IF(T163="","",IF(AND(T163&gt;='Prediction Systems settings'!$B$3,'Program and Results'!T163&lt;='Prediction Systems settings'!$C$3),"DRAW",IF(T163&gt;0,"HOME","AWAY"))))</f>
        <v>HOME</v>
      </c>
      <c r="X163" s="89" t="str">
        <f t="shared" ca="1" si="54"/>
        <v>Failed</v>
      </c>
      <c r="Y163" s="74" t="str">
        <f ca="1">IF(OR($A163="GW 1",$A163="GW 2",$A163="GW 3",$A163="GW 4",$A163="GW 5",$A163="GW 6"),"N/A",IF(U163="","",IF(AND(U163&gt;='Prediction Systems settings'!$B$4,'Program and Results'!U163&lt;='Prediction Systems settings'!$C$4),"DRAW",IF(U163&gt;0,"HOME","AWAY"))))</f>
        <v>HOME</v>
      </c>
      <c r="Z163" s="74" t="str">
        <f t="shared" ca="1" si="55"/>
        <v>Failed</v>
      </c>
      <c r="AA163" s="85">
        <f ca="1">IF(OR($A163="GW 1",$A163="GW 2",$A163="GW 3",$A163="GW 4",$A163="GW 5",$A163="GW 6"),"N/A",IF(G163="","",SUM(OFFSET(Tables!$A$103,MATCH('Program and Results'!$B163,Tables!$A$103:$A$135,0)-1,MATCH('Program and Results'!$A163,Tables!$1:$1,0)-2,1,-6))))</f>
        <v>-10</v>
      </c>
      <c r="AB163" s="86">
        <f ca="1">IF(OR($A163="GW 1",$A163="GW 2",$A163="GW 3",$A163="GW 4",$A163="GW 5",$A163="GW 6"),"N/A",IF(M163="","",SUM(OFFSET(Tables!$A$103,MATCH('Program and Results'!$E163,Tables!$A$103:$A$135,0)-1,MATCH('Program and Results'!$A163,Tables!$1:$1,0)-2,1,-6))))</f>
        <v>-7</v>
      </c>
      <c r="AC163" s="86">
        <f t="shared" ca="1" si="56"/>
        <v>-3</v>
      </c>
      <c r="AD163" s="86" t="str">
        <f ca="1">IF(OR($A163="GW 1",$A163="GW 2",$A163="GW 3",$A163="GW 4",$A163="GW 5",$A163="GW 6"),"N/A",IF(AC163="","",IF(AC163&gt;'Prediction Systems settings'!$B$5,"HOME",IF(AC163&lt;-'Prediction Systems settings'!$B$5,"AWAY","DRAW"))))</f>
        <v>DRAW</v>
      </c>
      <c r="AE163" s="86" t="str">
        <f t="shared" ca="1" si="57"/>
        <v>Succeeded</v>
      </c>
      <c r="AK163">
        <v>32.5</v>
      </c>
      <c r="AL163">
        <v>18.055555555555557</v>
      </c>
    </row>
    <row r="164" spans="1:38">
      <c r="A164" t="s">
        <v>17</v>
      </c>
      <c r="B164" t="s">
        <v>209</v>
      </c>
      <c r="C164">
        <v>0</v>
      </c>
      <c r="D164">
        <v>2</v>
      </c>
      <c r="E164" t="s">
        <v>196</v>
      </c>
      <c r="F164" s="73">
        <f t="shared" ca="1" si="67"/>
        <v>1541.5622210448823</v>
      </c>
      <c r="G164" s="73">
        <f ca="1">IF(A164="GW 1",ELO_Initial,IFERROR(INDEX(Tables!$1:$1048576,MATCH('Program and Results'!$B164,Tables!$A:$A,0),MATCH('Program and Results'!$A164,Tables!$1:$1,0)-1),""))</f>
        <v>1551.8624593399632</v>
      </c>
      <c r="H164" s="74">
        <f t="shared" si="60"/>
        <v>21.51</v>
      </c>
      <c r="I164" s="74">
        <f t="shared" si="61"/>
        <v>0</v>
      </c>
      <c r="J164" s="75">
        <f t="shared" ca="1" si="53"/>
        <v>0.47885812622411561</v>
      </c>
      <c r="K164" s="76">
        <f>IF(E164="","",IF(ABS(C164-D164)=0,0,IF(ABS(C164-D164)&gt;10,2.99,INDEX('ELO settings '!$B$25:$B$34,MATCH(ABS(C164-D164),'ELO settings '!$A$25:$A$34,0)))))</f>
        <v>1.51</v>
      </c>
      <c r="L164" s="73">
        <f t="shared" ca="1" si="66"/>
        <v>1632.1123409769882</v>
      </c>
      <c r="M164" s="73">
        <f ca="1">IF(A164="GW 1",ELO_Initial,IFERROR(INDEX(Tables!$1:$1048576,MATCH('Program and Results'!$E164,Tables!$A:$A,0),MATCH('Program and Results'!$A164,Tables!$1:$1,0)-1),""))</f>
        <v>1621.8121026819074</v>
      </c>
      <c r="N164" s="74">
        <f t="shared" si="62"/>
        <v>21.51</v>
      </c>
      <c r="O164" s="74">
        <f t="shared" si="63"/>
        <v>1</v>
      </c>
      <c r="P164" s="75">
        <f t="shared" ca="1" si="68"/>
        <v>0.52114187377588439</v>
      </c>
      <c r="Q164" s="76">
        <f t="shared" si="64"/>
        <v>1.51</v>
      </c>
      <c r="R164" s="77" t="str">
        <f t="shared" si="65"/>
        <v>ok</v>
      </c>
      <c r="S164" s="87" t="str">
        <f t="shared" si="58"/>
        <v>AWAY</v>
      </c>
      <c r="T164" s="74">
        <f t="shared" ca="1" si="59"/>
        <v>-70</v>
      </c>
      <c r="U164" s="74">
        <f ca="1">IF(OR($A164="GW 1",$A164="GW 2",$A164="GW 3",$A164="GW 4",$A164="GW 5",$A164="GW 6"),"N/A",IFERROR(ROUND((OFFSET(Tables!$A$1,MATCH('Program and Results'!$B164,Tables!$A$1:$A$33,0)-1,MATCH('Program and Results'!$A164,Tables!$1:$1,0)-2,1,1)-OFFSET(Tables!$A$1,MATCH('Program and Results'!$B164,Tables!$A$1:$A$33,0)-1,MATCH('Program and Results'!$A164,Tables!$1:$1,0)-7,1,1))-(OFFSET(Tables!$A$1,MATCH('Program and Results'!$E164,Tables!$A$1:$A$33,0)-1,MATCH('Program and Results'!$A164,Tables!$1:$1,0)-2,1,1)-OFFSET(Tables!$A$1,MATCH('Program and Results'!$E164,Tables!$A$1:$A$33,0)-1,MATCH('Program and Results'!$A164,Tables!$1:$1,0)-7,1,1)),0),""))</f>
        <v>-15</v>
      </c>
      <c r="V164" s="88">
        <f t="shared" ca="1" si="69"/>
        <v>-4.228374755176878E-2</v>
      </c>
      <c r="W164" s="88" t="str">
        <f ca="1">IF(OR($A164="GW 1",$A164="GW 2",$A164="GW 3",$A164="GW 4",$A164="GW 5",$A164="GW 6"),"N/A",IF(T164="","",IF(AND(T164&gt;='Prediction Systems settings'!$B$3,'Program and Results'!T164&lt;='Prediction Systems settings'!$C$3),"DRAW",IF(T164&gt;0,"HOME","AWAY"))))</f>
        <v>AWAY</v>
      </c>
      <c r="X164" s="89" t="str">
        <f t="shared" ca="1" si="54"/>
        <v>Succeeded</v>
      </c>
      <c r="Y164" s="74" t="str">
        <f ca="1">IF(OR($A164="GW 1",$A164="GW 2",$A164="GW 3",$A164="GW 4",$A164="GW 5",$A164="GW 6"),"N/A",IF(U164="","",IF(AND(U164&gt;='Prediction Systems settings'!$B$4,'Program and Results'!U164&lt;='Prediction Systems settings'!$C$4),"DRAW",IF(U164&gt;0,"HOME","AWAY"))))</f>
        <v>DRAW</v>
      </c>
      <c r="Z164" s="74" t="str">
        <f t="shared" ca="1" si="55"/>
        <v>Failed</v>
      </c>
      <c r="AA164" s="85">
        <f ca="1">IF(OR($A164="GW 1",$A164="GW 2",$A164="GW 3",$A164="GW 4",$A164="GW 5",$A164="GW 6"),"N/A",IF(G164="","",SUM(OFFSET(Tables!$A$103,MATCH('Program and Results'!$B164,Tables!$A$103:$A$135,0)-1,MATCH('Program and Results'!$A164,Tables!$1:$1,0)-2,1,-6))))</f>
        <v>6</v>
      </c>
      <c r="AB164" s="86">
        <f ca="1">IF(OR($A164="GW 1",$A164="GW 2",$A164="GW 3",$A164="GW 4",$A164="GW 5",$A164="GW 6"),"N/A",IF(M164="","",SUM(OFFSET(Tables!$A$103,MATCH('Program and Results'!$E164,Tables!$A$103:$A$135,0)-1,MATCH('Program and Results'!$A164,Tables!$1:$1,0)-2,1,-6))))</f>
        <v>18</v>
      </c>
      <c r="AC164" s="86">
        <f t="shared" ca="1" si="56"/>
        <v>-12</v>
      </c>
      <c r="AD164" s="86" t="str">
        <f ca="1">IF(OR($A164="GW 1",$A164="GW 2",$A164="GW 3",$A164="GW 4",$A164="GW 5",$A164="GW 6"),"N/A",IF(AC164="","",IF(AC164&gt;'Prediction Systems settings'!$B$5,"HOME",IF(AC164&lt;-'Prediction Systems settings'!$B$5,"AWAY","DRAW"))))</f>
        <v>AWAY</v>
      </c>
      <c r="AE164" s="86" t="str">
        <f t="shared" ca="1" si="57"/>
        <v>Succeeded</v>
      </c>
      <c r="AK164">
        <v>55.25</v>
      </c>
      <c r="AL164">
        <v>65</v>
      </c>
    </row>
    <row r="165" spans="1:38">
      <c r="A165" t="s">
        <v>18</v>
      </c>
      <c r="B165" t="s">
        <v>232</v>
      </c>
      <c r="C165">
        <v>1</v>
      </c>
      <c r="D165">
        <v>2</v>
      </c>
      <c r="E165" t="s">
        <v>198</v>
      </c>
      <c r="F165" s="73">
        <f t="shared" ca="1" si="67"/>
        <v>1427.8028773221147</v>
      </c>
      <c r="G165" s="73">
        <f ca="1">IF(A165="GW 1",ELO_Initial,IFERROR(INDEX(Tables!$1:$1048576,MATCH('Program and Results'!$B165,Tables!$A:$A,0),MATCH('Program and Results'!$A165,Tables!$1:$1,0)-1),""))</f>
        <v>1436.0793435054368</v>
      </c>
      <c r="H165" s="74">
        <f t="shared" si="60"/>
        <v>21</v>
      </c>
      <c r="I165" s="74">
        <f t="shared" si="61"/>
        <v>0</v>
      </c>
      <c r="J165" s="75">
        <f t="shared" ca="1" si="53"/>
        <v>0.39411743730105364</v>
      </c>
      <c r="K165" s="76">
        <f>IF(E165="","",IF(ABS(C165-D165)=0,0,IF(ABS(C165-D165)&gt;10,2.99,INDEX('ELO settings '!$B$25:$B$34,MATCH(ABS(C165-D165),'ELO settings '!$A$25:$A$34,0)))))</f>
        <v>1</v>
      </c>
      <c r="L165" s="73">
        <f t="shared" ca="1" si="66"/>
        <v>1535.3109310882771</v>
      </c>
      <c r="M165" s="73">
        <f ca="1">IF(A165="GW 1",ELO_Initial,IFERROR(INDEX(Tables!$1:$1048576,MATCH('Program and Results'!$E165,Tables!$A:$A,0),MATCH('Program and Results'!$A165,Tables!$1:$1,0)-1),""))</f>
        <v>1527.034464904955</v>
      </c>
      <c r="N165" s="74">
        <f t="shared" si="62"/>
        <v>21</v>
      </c>
      <c r="O165" s="74">
        <f t="shared" si="63"/>
        <v>1</v>
      </c>
      <c r="P165" s="75">
        <f t="shared" ca="1" si="68"/>
        <v>0.60588256269894636</v>
      </c>
      <c r="Q165" s="76">
        <f t="shared" si="64"/>
        <v>1</v>
      </c>
      <c r="R165" s="77" t="str">
        <f t="shared" si="65"/>
        <v>ok</v>
      </c>
      <c r="S165" s="87" t="str">
        <f t="shared" si="58"/>
        <v>AWAY</v>
      </c>
      <c r="T165" s="74">
        <f t="shared" ca="1" si="59"/>
        <v>-91</v>
      </c>
      <c r="U165" s="74">
        <f ca="1">IF(OR($A165="GW 1",$A165="GW 2",$A165="GW 3",$A165="GW 4",$A165="GW 5",$A165="GW 6"),"N/A",IFERROR(ROUND((OFFSET(Tables!$A$1,MATCH('Program and Results'!$B165,Tables!$A$1:$A$33,0)-1,MATCH('Program and Results'!$A165,Tables!$1:$1,0)-2,1,1)-OFFSET(Tables!$A$1,MATCH('Program and Results'!$B165,Tables!$A$1:$A$33,0)-1,MATCH('Program and Results'!$A165,Tables!$1:$1,0)-7,1,1))-(OFFSET(Tables!$A$1,MATCH('Program and Results'!$E165,Tables!$A$1:$A$33,0)-1,MATCH('Program and Results'!$A165,Tables!$1:$1,0)-2,1,1)-OFFSET(Tables!$A$1,MATCH('Program and Results'!$E165,Tables!$A$1:$A$33,0)-1,MATCH('Program and Results'!$A165,Tables!$1:$1,0)-7,1,1)),0),""))</f>
        <v>9</v>
      </c>
      <c r="V165" s="88">
        <f ca="1">IF(D165="","",J165-P165)</f>
        <v>-0.21176512539789272</v>
      </c>
      <c r="W165" s="88" t="str">
        <f ca="1">IF(OR($A165="GW 1",$A165="GW 2",$A165="GW 3",$A165="GW 4",$A165="GW 5",$A165="GW 6"),"N/A",IF(T165="","",IF(AND(T165&gt;='Prediction Systems settings'!$B$3,'Program and Results'!T165&lt;='Prediction Systems settings'!$C$3),"DRAW",IF(T165&gt;0,"HOME","AWAY"))))</f>
        <v>AWAY</v>
      </c>
      <c r="X165" s="89" t="str">
        <f t="shared" ca="1" si="54"/>
        <v>Succeeded</v>
      </c>
      <c r="Y165" s="74" t="str">
        <f ca="1">IF(OR($A165="GW 1",$A165="GW 2",$A165="GW 3",$A165="GW 4",$A165="GW 5",$A165="GW 6"),"N/A",IF(U165="","",IF(AND(U165&gt;='Prediction Systems settings'!$B$4,'Program and Results'!U165&lt;='Prediction Systems settings'!$C$4),"DRAW",IF(U165&gt;0,"HOME","AWAY"))))</f>
        <v>HOME</v>
      </c>
      <c r="Z165" s="74" t="str">
        <f t="shared" ca="1" si="55"/>
        <v>Failed</v>
      </c>
      <c r="AA165" s="85">
        <f ca="1">IF(OR($A165="GW 1",$A165="GW 2",$A165="GW 3",$A165="GW 4",$A165="GW 5",$A165="GW 6"),"N/A",IF(G165="","",SUM(OFFSET(Tables!$A$103,MATCH('Program and Results'!$B165,Tables!$A$103:$A$135,0)-1,MATCH('Program and Results'!$A165,Tables!$1:$1,0)-2,1,-6))))</f>
        <v>-7</v>
      </c>
      <c r="AB165" s="86">
        <f ca="1">IF(OR($A165="GW 1",$A165="GW 2",$A165="GW 3",$A165="GW 4",$A165="GW 5",$A165="GW 6"),"N/A",IF(M165="","",SUM(OFFSET(Tables!$A$103,MATCH('Program and Results'!$E165,Tables!$A$103:$A$135,0)-1,MATCH('Program and Results'!$A165,Tables!$1:$1,0)-2,1,-6))))</f>
        <v>-3</v>
      </c>
      <c r="AC165" s="86">
        <f t="shared" ca="1" si="56"/>
        <v>-4</v>
      </c>
      <c r="AD165" s="86" t="str">
        <f ca="1">IF(OR($A165="GW 1",$A165="GW 2",$A165="GW 3",$A165="GW 4",$A165="GW 5",$A165="GW 6"),"N/A",IF(AC165="","",IF(AC165&gt;'Prediction Systems settings'!$B$5,"HOME",IF(AC165&lt;-'Prediction Systems settings'!$B$5,"AWAY","DRAW"))))</f>
        <v>DRAW</v>
      </c>
      <c r="AE165" s="86" t="str">
        <f t="shared" ca="1" si="57"/>
        <v>Failed</v>
      </c>
      <c r="AK165">
        <v>16.25</v>
      </c>
      <c r="AL165">
        <v>42.25</v>
      </c>
    </row>
    <row r="166" spans="1:38">
      <c r="A166" t="s">
        <v>18</v>
      </c>
      <c r="B166" t="s">
        <v>208</v>
      </c>
      <c r="C166">
        <v>3</v>
      </c>
      <c r="D166">
        <v>1</v>
      </c>
      <c r="E166" t="s">
        <v>206</v>
      </c>
      <c r="F166" s="73">
        <f t="shared" ca="1" si="67"/>
        <v>1514.9053288161479</v>
      </c>
      <c r="G166" s="73">
        <f ca="1">IF(A166="GW 1",ELO_Initial,IFERROR(INDEX(Tables!$1:$1048576,MATCH('Program and Results'!$B166,Tables!$A:$A,0),MATCH('Program and Results'!$A166,Tables!$1:$1,0)-1),""))</f>
        <v>1506.658773887398</v>
      </c>
      <c r="H166" s="74">
        <f t="shared" si="60"/>
        <v>21.51</v>
      </c>
      <c r="I166" s="74">
        <f t="shared" si="61"/>
        <v>1</v>
      </c>
      <c r="J166" s="75">
        <f t="shared" ca="1" si="53"/>
        <v>0.61661762302418299</v>
      </c>
      <c r="K166" s="76">
        <f>IF(E166="","",IF(ABS(C166-D166)=0,0,IF(ABS(C166-D166)&gt;10,2.99,INDEX('ELO settings '!$B$25:$B$34,MATCH(ABS(C166-D166),'ELO settings '!$A$25:$A$34,0)))))</f>
        <v>1.51</v>
      </c>
      <c r="L166" s="73">
        <f t="shared" ca="1" si="66"/>
        <v>1462.803148570752</v>
      </c>
      <c r="M166" s="73">
        <f ca="1">IF(A166="GW 1",ELO_Initial,IFERROR(INDEX(Tables!$1:$1048576,MATCH('Program and Results'!$E166,Tables!$A:$A,0),MATCH('Program and Results'!$A166,Tables!$1:$1,0)-1),""))</f>
        <v>1471.0497034995019</v>
      </c>
      <c r="N166" s="74">
        <f t="shared" si="62"/>
        <v>21.51</v>
      </c>
      <c r="O166" s="74">
        <f t="shared" si="63"/>
        <v>0</v>
      </c>
      <c r="P166" s="75">
        <f t="shared" ca="1" si="68"/>
        <v>0.38338237697581701</v>
      </c>
      <c r="Q166" s="76">
        <f t="shared" si="64"/>
        <v>1.51</v>
      </c>
      <c r="R166" s="77" t="str">
        <f t="shared" si="65"/>
        <v>ok</v>
      </c>
      <c r="S166" s="87" t="str">
        <f t="shared" si="58"/>
        <v>HOME</v>
      </c>
      <c r="T166" s="74">
        <f t="shared" ca="1" si="59"/>
        <v>36</v>
      </c>
      <c r="U166" s="74">
        <f ca="1">IF(OR($A166="GW 1",$A166="GW 2",$A166="GW 3",$A166="GW 4",$A166="GW 5",$A166="GW 6"),"N/A",IFERROR(ROUND((OFFSET(Tables!$A$1,MATCH('Program and Results'!$B166,Tables!$A$1:$A$33,0)-1,MATCH('Program and Results'!$A166,Tables!$1:$1,0)-2,1,1)-OFFSET(Tables!$A$1,MATCH('Program and Results'!$B166,Tables!$A$1:$A$33,0)-1,MATCH('Program and Results'!$A166,Tables!$1:$1,0)-7,1,1))-(OFFSET(Tables!$A$1,MATCH('Program and Results'!$E166,Tables!$A$1:$A$33,0)-1,MATCH('Program and Results'!$A166,Tables!$1:$1,0)-2,1,1)-OFFSET(Tables!$A$1,MATCH('Program and Results'!$E166,Tables!$A$1:$A$33,0)-1,MATCH('Program and Results'!$A166,Tables!$1:$1,0)-7,1,1)),0),""))</f>
        <v>27</v>
      </c>
      <c r="V166" s="88">
        <f ca="1">IF(D166="","",J166-P166)</f>
        <v>0.23323524604836599</v>
      </c>
      <c r="W166" s="88" t="str">
        <f ca="1">IF(OR($A166="GW 1",$A166="GW 2",$A166="GW 3",$A166="GW 4",$A166="GW 5",$A166="GW 6"),"N/A",IF(T166="","",IF(AND(T166&gt;='Prediction Systems settings'!$B$3,'Program and Results'!T166&lt;='Prediction Systems settings'!$C$3),"DRAW",IF(T166&gt;0,"HOME","AWAY"))))</f>
        <v>HOME</v>
      </c>
      <c r="X166" s="89" t="str">
        <f t="shared" ca="1" si="54"/>
        <v>Succeeded</v>
      </c>
      <c r="Y166" s="74" t="str">
        <f ca="1">IF(OR($A166="GW 1",$A166="GW 2",$A166="GW 3",$A166="GW 4",$A166="GW 5",$A166="GW 6"),"N/A",IF(U166="","",IF(AND(U166&gt;='Prediction Systems settings'!$B$4,'Program and Results'!U166&lt;='Prediction Systems settings'!$C$4),"DRAW",IF(U166&gt;0,"HOME","AWAY"))))</f>
        <v>HOME</v>
      </c>
      <c r="Z166" s="74" t="str">
        <f t="shared" ca="1" si="55"/>
        <v>Succeeded</v>
      </c>
      <c r="AA166" s="85">
        <f ca="1">IF(OR($A166="GW 1",$A166="GW 2",$A166="GW 3",$A166="GW 4",$A166="GW 5",$A166="GW 6"),"N/A",IF(G166="","",SUM(OFFSET(Tables!$A$103,MATCH('Program and Results'!$B166,Tables!$A$103:$A$135,0)-1,MATCH('Program and Results'!$A166,Tables!$1:$1,0)-2,1,-6))))</f>
        <v>6</v>
      </c>
      <c r="AB166" s="86">
        <f ca="1">IF(OR($A166="GW 1",$A166="GW 2",$A166="GW 3",$A166="GW 4",$A166="GW 5",$A166="GW 6"),"N/A",IF(M166="","",SUM(OFFSET(Tables!$A$103,MATCH('Program and Results'!$E166,Tables!$A$103:$A$135,0)-1,MATCH('Program and Results'!$A166,Tables!$1:$1,0)-2,1,-6))))</f>
        <v>-8</v>
      </c>
      <c r="AC166" s="86">
        <f t="shared" ca="1" si="56"/>
        <v>14</v>
      </c>
      <c r="AD166" s="86" t="str">
        <f ca="1">IF(OR($A166="GW 1",$A166="GW 2",$A166="GW 3",$A166="GW 4",$A166="GW 5",$A166="GW 6"),"N/A",IF(AC166="","",IF(AC166&gt;'Prediction Systems settings'!$B$5,"HOME",IF(AC166&lt;-'Prediction Systems settings'!$B$5,"AWAY","DRAW"))))</f>
        <v>HOME</v>
      </c>
      <c r="AE166" s="86" t="str">
        <f t="shared" ca="1" si="57"/>
        <v>Succeeded</v>
      </c>
      <c r="AK166">
        <v>46.944444444444443</v>
      </c>
      <c r="AL166">
        <v>32.5</v>
      </c>
    </row>
    <row r="167" spans="1:38">
      <c r="A167" t="s">
        <v>18</v>
      </c>
      <c r="B167" t="s">
        <v>203</v>
      </c>
      <c r="C167">
        <v>3</v>
      </c>
      <c r="D167">
        <v>1</v>
      </c>
      <c r="E167" t="s">
        <v>209</v>
      </c>
      <c r="F167" s="73">
        <f t="shared" ca="1" si="67"/>
        <v>1479.5539806280399</v>
      </c>
      <c r="G167" s="73">
        <f ca="1">IF(A167="GW 1",ELO_Initial,IFERROR(INDEX(Tables!$1:$1048576,MATCH('Program and Results'!$B167,Tables!$A:$A,0),MATCH('Program and Results'!$A167,Tables!$1:$1,0)-1),""))</f>
        <v>1468.0332356385818</v>
      </c>
      <c r="H167" s="74">
        <f t="shared" si="60"/>
        <v>21.51</v>
      </c>
      <c r="I167" s="74">
        <f t="shared" si="61"/>
        <v>1</v>
      </c>
      <c r="J167" s="75">
        <f t="shared" ca="1" si="53"/>
        <v>0.46440051188014997</v>
      </c>
      <c r="K167" s="76">
        <f>IF(E167="","",IF(ABS(C167-D167)=0,0,IF(ABS(C167-D167)&gt;10,2.99,INDEX('ELO settings '!$B$25:$B$34,MATCH(ABS(C167-D167),'ELO settings '!$A$25:$A$34,0)))))</f>
        <v>1.51</v>
      </c>
      <c r="L167" s="73">
        <f t="shared" ca="1" si="66"/>
        <v>1530.0414760554243</v>
      </c>
      <c r="M167" s="73">
        <f ca="1">IF(A167="GW 1",ELO_Initial,IFERROR(INDEX(Tables!$1:$1048576,MATCH('Program and Results'!$E167,Tables!$A:$A,0),MATCH('Program and Results'!$A167,Tables!$1:$1,0)-1),""))</f>
        <v>1541.5622210448823</v>
      </c>
      <c r="N167" s="74">
        <f t="shared" si="62"/>
        <v>21.51</v>
      </c>
      <c r="O167" s="74">
        <f t="shared" si="63"/>
        <v>0</v>
      </c>
      <c r="P167" s="75">
        <f t="shared" ca="1" si="68"/>
        <v>0.53559948811985003</v>
      </c>
      <c r="Q167" s="76">
        <f t="shared" si="64"/>
        <v>1.51</v>
      </c>
      <c r="R167" s="77" t="str">
        <f t="shared" si="65"/>
        <v>ok</v>
      </c>
      <c r="S167" s="87" t="str">
        <f t="shared" si="58"/>
        <v>HOME</v>
      </c>
      <c r="T167" s="74">
        <f t="shared" ca="1" si="59"/>
        <v>-74</v>
      </c>
      <c r="U167" s="74">
        <f ca="1">IF(OR($A167="GW 1",$A167="GW 2",$A167="GW 3",$A167="GW 4",$A167="GW 5",$A167="GW 6"),"N/A",IFERROR(ROUND((OFFSET(Tables!$A$1,MATCH('Program and Results'!$B167,Tables!$A$1:$A$33,0)-1,MATCH('Program and Results'!$A167,Tables!$1:$1,0)-2,1,1)-OFFSET(Tables!$A$1,MATCH('Program and Results'!$B167,Tables!$A$1:$A$33,0)-1,MATCH('Program and Results'!$A167,Tables!$1:$1,0)-7,1,1))-(OFFSET(Tables!$A$1,MATCH('Program and Results'!$E167,Tables!$A$1:$A$33,0)-1,MATCH('Program and Results'!$A167,Tables!$1:$1,0)-2,1,1)-OFFSET(Tables!$A$1,MATCH('Program and Results'!$E167,Tables!$A$1:$A$33,0)-1,MATCH('Program and Results'!$A167,Tables!$1:$1,0)-7,1,1)),0),""))</f>
        <v>1</v>
      </c>
      <c r="V167" s="88">
        <f t="shared" ca="1" si="69"/>
        <v>-7.1198976239700063E-2</v>
      </c>
      <c r="W167" s="88" t="str">
        <f ca="1">IF(OR($A167="GW 1",$A167="GW 2",$A167="GW 3",$A167="GW 4",$A167="GW 5",$A167="GW 6"),"N/A",IF(T167="","",IF(AND(T167&gt;='Prediction Systems settings'!$B$3,'Program and Results'!T167&lt;='Prediction Systems settings'!$C$3),"DRAW",IF(T167&gt;0,"HOME","AWAY"))))</f>
        <v>AWAY</v>
      </c>
      <c r="X167" s="89" t="str">
        <f t="shared" ca="1" si="54"/>
        <v>Failed</v>
      </c>
      <c r="Y167" s="74" t="str">
        <f ca="1">IF(OR($A167="GW 1",$A167="GW 2",$A167="GW 3",$A167="GW 4",$A167="GW 5",$A167="GW 6"),"N/A",IF(U167="","",IF(AND(U167&gt;='Prediction Systems settings'!$B$4,'Program and Results'!U167&lt;='Prediction Systems settings'!$C$4),"DRAW",IF(U167&gt;0,"HOME","AWAY"))))</f>
        <v>HOME</v>
      </c>
      <c r="Z167" s="74" t="str">
        <f t="shared" ca="1" si="55"/>
        <v>Succeeded</v>
      </c>
      <c r="AA167" s="85">
        <f ca="1">IF(OR($A167="GW 1",$A167="GW 2",$A167="GW 3",$A167="GW 4",$A167="GW 5",$A167="GW 6"),"N/A",IF(G167="","",SUM(OFFSET(Tables!$A$103,MATCH('Program and Results'!$B167,Tables!$A$103:$A$135,0)-1,MATCH('Program and Results'!$A167,Tables!$1:$1,0)-2,1,-6))))</f>
        <v>-1</v>
      </c>
      <c r="AB167" s="86">
        <f ca="1">IF(OR($A167="GW 1",$A167="GW 2",$A167="GW 3",$A167="GW 4",$A167="GW 5",$A167="GW 6"),"N/A",IF(M167="","",SUM(OFFSET(Tables!$A$103,MATCH('Program and Results'!$E167,Tables!$A$103:$A$135,0)-1,MATCH('Program and Results'!$A167,Tables!$1:$1,0)-2,1,-6))))</f>
        <v>2</v>
      </c>
      <c r="AC167" s="86">
        <f t="shared" ca="1" si="56"/>
        <v>-3</v>
      </c>
      <c r="AD167" s="86" t="str">
        <f ca="1">IF(OR($A167="GW 1",$A167="GW 2",$A167="GW 3",$A167="GW 4",$A167="GW 5",$A167="GW 6"),"N/A",IF(AC167="","",IF(AC167&gt;'Prediction Systems settings'!$B$5,"HOME",IF(AC167&lt;-'Prediction Systems settings'!$B$5,"AWAY","DRAW"))))</f>
        <v>DRAW</v>
      </c>
      <c r="AE167" s="86" t="str">
        <f t="shared" ca="1" si="57"/>
        <v>Failed</v>
      </c>
      <c r="AK167">
        <v>48.75</v>
      </c>
      <c r="AL167">
        <v>55.25</v>
      </c>
    </row>
    <row r="168" spans="1:38">
      <c r="A168" t="s">
        <v>18</v>
      </c>
      <c r="B168" t="s">
        <v>207</v>
      </c>
      <c r="C168">
        <v>3</v>
      </c>
      <c r="D168">
        <v>0</v>
      </c>
      <c r="E168" t="s">
        <v>202</v>
      </c>
      <c r="F168" s="73">
        <f t="shared" ca="1" si="67"/>
        <v>1468.3922092624052</v>
      </c>
      <c r="G168" s="73">
        <f ca="1">IF(A168="GW 1",ELO_Initial,IFERROR(INDEX(Tables!$1:$1048576,MATCH('Program and Results'!$B168,Tables!$A:$A,0),MATCH('Program and Results'!$A168,Tables!$1:$1,0)-1),""))</f>
        <v>1458.5317944564599</v>
      </c>
      <c r="H168" s="74">
        <f t="shared" si="60"/>
        <v>21.85</v>
      </c>
      <c r="I168" s="74">
        <f t="shared" si="61"/>
        <v>1</v>
      </c>
      <c r="J168" s="75">
        <f t="shared" ca="1" si="53"/>
        <v>0.54872243451050773</v>
      </c>
      <c r="K168" s="76">
        <f>IF(E168="","",IF(ABS(C168-D168)=0,0,IF(ABS(C168-D168)&gt;10,2.99,INDEX('ELO settings '!$B$25:$B$34,MATCH(ABS(C168-D168),'ELO settings '!$A$25:$A$34,0)))))</f>
        <v>1.85</v>
      </c>
      <c r="L168" s="73">
        <f t="shared" ca="1" si="66"/>
        <v>1443.9577905096692</v>
      </c>
      <c r="M168" s="73">
        <f ca="1">IF(A168="GW 1",ELO_Initial,IFERROR(INDEX(Tables!$1:$1048576,MATCH('Program and Results'!$E168,Tables!$A:$A,0),MATCH('Program and Results'!$A168,Tables!$1:$1,0)-1),""))</f>
        <v>1453.8182053156145</v>
      </c>
      <c r="N168" s="74">
        <f t="shared" si="62"/>
        <v>21.85</v>
      </c>
      <c r="O168" s="74">
        <f t="shared" si="63"/>
        <v>0</v>
      </c>
      <c r="P168" s="75">
        <f t="shared" ca="1" si="68"/>
        <v>0.45127756548949227</v>
      </c>
      <c r="Q168" s="76">
        <f t="shared" si="64"/>
        <v>1.85</v>
      </c>
      <c r="R168" s="77" t="str">
        <f t="shared" si="65"/>
        <v>ok</v>
      </c>
      <c r="S168" s="87" t="str">
        <f t="shared" si="58"/>
        <v>HOME</v>
      </c>
      <c r="T168" s="74">
        <f t="shared" ca="1" si="59"/>
        <v>5</v>
      </c>
      <c r="U168" s="74">
        <f ca="1">IF(OR($A168="GW 1",$A168="GW 2",$A168="GW 3",$A168="GW 4",$A168="GW 5",$A168="GW 6"),"N/A",IFERROR(ROUND((OFFSET(Tables!$A$1,MATCH('Program and Results'!$B168,Tables!$A$1:$A$33,0)-1,MATCH('Program and Results'!$A168,Tables!$1:$1,0)-2,1,1)-OFFSET(Tables!$A$1,MATCH('Program and Results'!$B168,Tables!$A$1:$A$33,0)-1,MATCH('Program and Results'!$A168,Tables!$1:$1,0)-7,1,1))-(OFFSET(Tables!$A$1,MATCH('Program and Results'!$E168,Tables!$A$1:$A$33,0)-1,MATCH('Program and Results'!$A168,Tables!$1:$1,0)-2,1,1)-OFFSET(Tables!$A$1,MATCH('Program and Results'!$E168,Tables!$A$1:$A$33,0)-1,MATCH('Program and Results'!$A168,Tables!$1:$1,0)-7,1,1)),0),""))</f>
        <v>23</v>
      </c>
      <c r="V168" s="88">
        <f t="shared" ca="1" si="69"/>
        <v>9.7444869021015457E-2</v>
      </c>
      <c r="W168" s="88" t="str">
        <f ca="1">IF(OR($A168="GW 1",$A168="GW 2",$A168="GW 3",$A168="GW 4",$A168="GW 5",$A168="GW 6"),"N/A",IF(T168="","",IF(AND(T168&gt;='Prediction Systems settings'!$B$3,'Program and Results'!T168&lt;='Prediction Systems settings'!$C$3),"DRAW",IF(T168&gt;0,"HOME","AWAY"))))</f>
        <v>HOME</v>
      </c>
      <c r="X168" s="89" t="str">
        <f t="shared" ca="1" si="54"/>
        <v>Succeeded</v>
      </c>
      <c r="Y168" s="74" t="str">
        <f ca="1">IF(OR($A168="GW 1",$A168="GW 2",$A168="GW 3",$A168="GW 4",$A168="GW 5",$A168="GW 6"),"N/A",IF(U168="","",IF(AND(U168&gt;='Prediction Systems settings'!$B$4,'Program and Results'!U168&lt;='Prediction Systems settings'!$C$4),"DRAW",IF(U168&gt;0,"HOME","AWAY"))))</f>
        <v>HOME</v>
      </c>
      <c r="Z168" s="74" t="str">
        <f t="shared" ca="1" si="55"/>
        <v>Succeeded</v>
      </c>
      <c r="AA168" s="85">
        <f ca="1">IF(OR($A168="GW 1",$A168="GW 2",$A168="GW 3",$A168="GW 4",$A168="GW 5",$A168="GW 6"),"N/A",IF(G168="","",SUM(OFFSET(Tables!$A$103,MATCH('Program and Results'!$B168,Tables!$A$103:$A$135,0)-1,MATCH('Program and Results'!$A168,Tables!$1:$1,0)-2,1,-6))))</f>
        <v>-6</v>
      </c>
      <c r="AB168" s="86">
        <f ca="1">IF(OR($A168="GW 1",$A168="GW 2",$A168="GW 3",$A168="GW 4",$A168="GW 5",$A168="GW 6"),"N/A",IF(M168="","",SUM(OFFSET(Tables!$A$103,MATCH('Program and Results'!$E168,Tables!$A$103:$A$135,0)-1,MATCH('Program and Results'!$A168,Tables!$1:$1,0)-2,1,-6))))</f>
        <v>-5</v>
      </c>
      <c r="AC168" s="86">
        <f t="shared" ca="1" si="56"/>
        <v>-1</v>
      </c>
      <c r="AD168" s="86" t="str">
        <f ca="1">IF(OR($A168="GW 1",$A168="GW 2",$A168="GW 3",$A168="GW 4",$A168="GW 5",$A168="GW 6"),"N/A",IF(AC168="","",IF(AC168&gt;'Prediction Systems settings'!$B$5,"HOME",IF(AC168&lt;-'Prediction Systems settings'!$B$5,"AWAY","DRAW"))))</f>
        <v>DRAW</v>
      </c>
      <c r="AE168" s="86" t="str">
        <f t="shared" ca="1" si="57"/>
        <v>Failed</v>
      </c>
      <c r="AK168">
        <v>29.25</v>
      </c>
      <c r="AL168">
        <v>18.055555555555557</v>
      </c>
    </row>
    <row r="169" spans="1:38">
      <c r="A169" t="s">
        <v>18</v>
      </c>
      <c r="B169" t="s">
        <v>199</v>
      </c>
      <c r="C169">
        <v>2</v>
      </c>
      <c r="D169">
        <v>1</v>
      </c>
      <c r="E169" t="s">
        <v>210</v>
      </c>
      <c r="F169" s="73">
        <f t="shared" ca="1" si="67"/>
        <v>1546.8142463597671</v>
      </c>
      <c r="G169" s="73">
        <f ca="1">IF(A169="GW 1",ELO_Initial,IFERROR(INDEX(Tables!$1:$1048576,MATCH('Program and Results'!$B169,Tables!$A:$A,0),MATCH('Program and Results'!$A169,Tables!$1:$1,0)-1),""))</f>
        <v>1539.9831672712885</v>
      </c>
      <c r="H169" s="74">
        <f t="shared" si="60"/>
        <v>21</v>
      </c>
      <c r="I169" s="74">
        <f t="shared" si="61"/>
        <v>1</v>
      </c>
      <c r="J169" s="75">
        <f t="shared" ca="1" si="53"/>
        <v>0.67471051959624972</v>
      </c>
      <c r="K169" s="76">
        <f>IF(E169="","",IF(ABS(C169-D169)=0,0,IF(ABS(C169-D169)&gt;10,2.99,INDEX('ELO settings '!$B$25:$B$34,MATCH(ABS(C169-D169),'ELO settings '!$A$25:$A$34,0)))))</f>
        <v>1</v>
      </c>
      <c r="L169" s="73">
        <f t="shared" ca="1" si="66"/>
        <v>1461.6631031299305</v>
      </c>
      <c r="M169" s="73">
        <f ca="1">IF(A169="GW 1",ELO_Initial,IFERROR(INDEX(Tables!$1:$1048576,MATCH('Program and Results'!$E169,Tables!$A:$A,0),MATCH('Program and Results'!$A169,Tables!$1:$1,0)-1),""))</f>
        <v>1468.4941822184092</v>
      </c>
      <c r="N169" s="74">
        <f t="shared" si="62"/>
        <v>21</v>
      </c>
      <c r="O169" s="74">
        <f t="shared" si="63"/>
        <v>0</v>
      </c>
      <c r="P169" s="75">
        <f t="shared" ca="1" si="68"/>
        <v>0.32528948040375028</v>
      </c>
      <c r="Q169" s="76">
        <f t="shared" si="64"/>
        <v>1</v>
      </c>
      <c r="R169" s="77" t="str">
        <f t="shared" si="65"/>
        <v>ok</v>
      </c>
      <c r="S169" s="87" t="str">
        <f t="shared" si="58"/>
        <v>HOME</v>
      </c>
      <c r="T169" s="74">
        <f t="shared" ca="1" si="59"/>
        <v>71</v>
      </c>
      <c r="U169" s="74">
        <f ca="1">IF(OR($A169="GW 1",$A169="GW 2",$A169="GW 3",$A169="GW 4",$A169="GW 5",$A169="GW 6"),"N/A",IFERROR(ROUND((OFFSET(Tables!$A$1,MATCH('Program and Results'!$B169,Tables!$A$1:$A$33,0)-1,MATCH('Program and Results'!$A169,Tables!$1:$1,0)-2,1,1)-OFFSET(Tables!$A$1,MATCH('Program and Results'!$B169,Tables!$A$1:$A$33,0)-1,MATCH('Program and Results'!$A169,Tables!$1:$1,0)-7,1,1))-(OFFSET(Tables!$A$1,MATCH('Program and Results'!$E169,Tables!$A$1:$A$33,0)-1,MATCH('Program and Results'!$A169,Tables!$1:$1,0)-2,1,1)-OFFSET(Tables!$A$1,MATCH('Program and Results'!$E169,Tables!$A$1:$A$33,0)-1,MATCH('Program and Results'!$A169,Tables!$1:$1,0)-7,1,1)),0),""))</f>
        <v>2</v>
      </c>
      <c r="V169" s="88">
        <f t="shared" ca="1" si="69"/>
        <v>0.34942103919249945</v>
      </c>
      <c r="W169" s="88" t="str">
        <f ca="1">IF(OR($A169="GW 1",$A169="GW 2",$A169="GW 3",$A169="GW 4",$A169="GW 5",$A169="GW 6"),"N/A",IF(T169="","",IF(AND(T169&gt;='Prediction Systems settings'!$B$3,'Program and Results'!T169&lt;='Prediction Systems settings'!$C$3),"DRAW",IF(T169&gt;0,"HOME","AWAY"))))</f>
        <v>HOME</v>
      </c>
      <c r="X169" s="89" t="str">
        <f t="shared" ca="1" si="54"/>
        <v>Succeeded</v>
      </c>
      <c r="Y169" s="74" t="str">
        <f ca="1">IF(OR($A169="GW 1",$A169="GW 2",$A169="GW 3",$A169="GW 4",$A169="GW 5",$A169="GW 6"),"N/A",IF(U169="","",IF(AND(U169&gt;='Prediction Systems settings'!$B$4,'Program and Results'!U169&lt;='Prediction Systems settings'!$C$4),"DRAW",IF(U169&gt;0,"HOME","AWAY"))))</f>
        <v>HOME</v>
      </c>
      <c r="Z169" s="74" t="str">
        <f t="shared" ca="1" si="55"/>
        <v>Succeeded</v>
      </c>
      <c r="AA169" s="85">
        <f ca="1">IF(OR($A169="GW 1",$A169="GW 2",$A169="GW 3",$A169="GW 4",$A169="GW 5",$A169="GW 6"),"N/A",IF(G169="","",SUM(OFFSET(Tables!$A$103,MATCH('Program and Results'!$B169,Tables!$A$103:$A$135,0)-1,MATCH('Program and Results'!$A169,Tables!$1:$1,0)-2,1,-6))))</f>
        <v>2</v>
      </c>
      <c r="AB169" s="86">
        <f ca="1">IF(OR($A169="GW 1",$A169="GW 2",$A169="GW 3",$A169="GW 4",$A169="GW 5",$A169="GW 6"),"N/A",IF(M169="","",SUM(OFFSET(Tables!$A$103,MATCH('Program and Results'!$E169,Tables!$A$103:$A$135,0)-1,MATCH('Program and Results'!$A169,Tables!$1:$1,0)-2,1,-6))))</f>
        <v>-7</v>
      </c>
      <c r="AC169" s="86">
        <f t="shared" ca="1" si="56"/>
        <v>9</v>
      </c>
      <c r="AD169" s="86" t="str">
        <f ca="1">IF(OR($A169="GW 1",$A169="GW 2",$A169="GW 3",$A169="GW 4",$A169="GW 5",$A169="GW 6"),"N/A",IF(AC169="","",IF(AC169&gt;'Prediction Systems settings'!$B$5,"HOME",IF(AC169&lt;-'Prediction Systems settings'!$B$5,"AWAY","DRAW"))))</f>
        <v>HOME</v>
      </c>
      <c r="AE169" s="86" t="str">
        <f t="shared" ca="1" si="57"/>
        <v>Succeeded</v>
      </c>
      <c r="AK169">
        <v>55.25</v>
      </c>
      <c r="AL169">
        <v>25.277777777777779</v>
      </c>
    </row>
    <row r="170" spans="1:38">
      <c r="A170" t="s">
        <v>18</v>
      </c>
      <c r="B170" t="s">
        <v>211</v>
      </c>
      <c r="C170">
        <v>2</v>
      </c>
      <c r="D170">
        <v>0</v>
      </c>
      <c r="E170" t="s">
        <v>201</v>
      </c>
      <c r="F170" s="73">
        <f t="shared" ca="1" si="67"/>
        <v>1516.4375508606749</v>
      </c>
      <c r="G170" s="73">
        <f ca="1">IF(A170="GW 1",ELO_Initial,IFERROR(INDEX(Tables!$1:$1048576,MATCH('Program and Results'!$B170,Tables!$A:$A,0),MATCH('Program and Results'!$A170,Tables!$1:$1,0)-1),""))</f>
        <v>1508.0212186386766</v>
      </c>
      <c r="H170" s="74">
        <f t="shared" si="60"/>
        <v>21.51</v>
      </c>
      <c r="I170" s="74">
        <f t="shared" si="61"/>
        <v>1</v>
      </c>
      <c r="J170" s="75">
        <f t="shared" ca="1" si="53"/>
        <v>0.60872467587176549</v>
      </c>
      <c r="K170" s="76">
        <f>IF(E170="","",IF(ABS(C170-D170)=0,0,IF(ABS(C170-D170)&gt;10,2.99,INDEX('ELO settings '!$B$25:$B$34,MATCH(ABS(C170-D170),'ELO settings '!$A$25:$A$34,0)))))</f>
        <v>1.51</v>
      </c>
      <c r="L170" s="73">
        <f t="shared" ca="1" si="66"/>
        <v>1461.82950752632</v>
      </c>
      <c r="M170" s="73">
        <f ca="1">IF(A170="GW 1",ELO_Initial,IFERROR(INDEX(Tables!$1:$1048576,MATCH('Program and Results'!$E170,Tables!$A:$A,0),MATCH('Program and Results'!$A170,Tables!$1:$1,0)-1),""))</f>
        <v>1470.2458397483183</v>
      </c>
      <c r="N170" s="74">
        <f t="shared" si="62"/>
        <v>21.51</v>
      </c>
      <c r="O170" s="74">
        <f t="shared" si="63"/>
        <v>0</v>
      </c>
      <c r="P170" s="75">
        <f t="shared" ca="1" si="68"/>
        <v>0.39127532412823451</v>
      </c>
      <c r="Q170" s="76">
        <f t="shared" si="64"/>
        <v>1.51</v>
      </c>
      <c r="R170" s="77" t="str">
        <f t="shared" si="65"/>
        <v>ok</v>
      </c>
      <c r="S170" s="87" t="str">
        <f t="shared" si="58"/>
        <v>HOME</v>
      </c>
      <c r="T170" s="74">
        <f t="shared" ca="1" si="59"/>
        <v>38</v>
      </c>
      <c r="U170" s="74">
        <f ca="1">IF(OR($A170="GW 1",$A170="GW 2",$A170="GW 3",$A170="GW 4",$A170="GW 5",$A170="GW 6"),"N/A",IFERROR(ROUND((OFFSET(Tables!$A$1,MATCH('Program and Results'!$B170,Tables!$A$1:$A$33,0)-1,MATCH('Program and Results'!$A170,Tables!$1:$1,0)-2,1,1)-OFFSET(Tables!$A$1,MATCH('Program and Results'!$B170,Tables!$A$1:$A$33,0)-1,MATCH('Program and Results'!$A170,Tables!$1:$1,0)-7,1,1))-(OFFSET(Tables!$A$1,MATCH('Program and Results'!$E170,Tables!$A$1:$A$33,0)-1,MATCH('Program and Results'!$A170,Tables!$1:$1,0)-2,1,1)-OFFSET(Tables!$A$1,MATCH('Program and Results'!$E170,Tables!$A$1:$A$33,0)-1,MATCH('Program and Results'!$A170,Tables!$1:$1,0)-7,1,1)),0),""))</f>
        <v>12</v>
      </c>
      <c r="V170" s="88">
        <f t="shared" ca="1" si="69"/>
        <v>0.21744935174353097</v>
      </c>
      <c r="W170" s="88" t="str">
        <f ca="1">IF(OR($A170="GW 1",$A170="GW 2",$A170="GW 3",$A170="GW 4",$A170="GW 5",$A170="GW 6"),"N/A",IF(T170="","",IF(AND(T170&gt;='Prediction Systems settings'!$B$3,'Program and Results'!T170&lt;='Prediction Systems settings'!$C$3),"DRAW",IF(T170&gt;0,"HOME","AWAY"))))</f>
        <v>HOME</v>
      </c>
      <c r="X170" s="89" t="str">
        <f t="shared" ca="1" si="54"/>
        <v>Succeeded</v>
      </c>
      <c r="Y170" s="74" t="str">
        <f ca="1">IF(OR($A170="GW 1",$A170="GW 2",$A170="GW 3",$A170="GW 4",$A170="GW 5",$A170="GW 6"),"N/A",IF(U170="","",IF(AND(U170&gt;='Prediction Systems settings'!$B$4,'Program and Results'!U170&lt;='Prediction Systems settings'!$C$4),"DRAW",IF(U170&gt;0,"HOME","AWAY"))))</f>
        <v>HOME</v>
      </c>
      <c r="Z170" s="74" t="str">
        <f t="shared" ca="1" si="55"/>
        <v>Succeeded</v>
      </c>
      <c r="AA170" s="85">
        <f ca="1">IF(OR($A170="GW 1",$A170="GW 2",$A170="GW 3",$A170="GW 4",$A170="GW 5",$A170="GW 6"),"N/A",IF(G170="","",SUM(OFFSET(Tables!$A$103,MATCH('Program and Results'!$B170,Tables!$A$103:$A$135,0)-1,MATCH('Program and Results'!$A170,Tables!$1:$1,0)-2,1,-6))))</f>
        <v>1</v>
      </c>
      <c r="AB170" s="86">
        <f ca="1">IF(OR($A170="GW 1",$A170="GW 2",$A170="GW 3",$A170="GW 4",$A170="GW 5",$A170="GW 6"),"N/A",IF(M170="","",SUM(OFFSET(Tables!$A$103,MATCH('Program and Results'!$E170,Tables!$A$103:$A$135,0)-1,MATCH('Program and Results'!$A170,Tables!$1:$1,0)-2,1,-6))))</f>
        <v>-3</v>
      </c>
      <c r="AC170" s="86">
        <f t="shared" ca="1" si="56"/>
        <v>4</v>
      </c>
      <c r="AD170" s="86" t="str">
        <f ca="1">IF(OR($A170="GW 1",$A170="GW 2",$A170="GW 3",$A170="GW 4",$A170="GW 5",$A170="GW 6"),"N/A",IF(AC170="","",IF(AC170&gt;'Prediction Systems settings'!$B$5,"HOME",IF(AC170&lt;-'Prediction Systems settings'!$B$5,"AWAY","DRAW"))))</f>
        <v>DRAW</v>
      </c>
      <c r="AE170" s="86" t="str">
        <f t="shared" ca="1" si="57"/>
        <v>Failed</v>
      </c>
      <c r="AK170">
        <v>39</v>
      </c>
      <c r="AL170">
        <v>25.277777777777779</v>
      </c>
    </row>
    <row r="171" spans="1:38">
      <c r="A171" t="s">
        <v>18</v>
      </c>
      <c r="B171" t="s">
        <v>204</v>
      </c>
      <c r="C171">
        <v>2</v>
      </c>
      <c r="D171">
        <v>1</v>
      </c>
      <c r="E171" t="s">
        <v>197</v>
      </c>
      <c r="F171" s="73">
        <f t="shared" ca="1" si="67"/>
        <v>1547.6788963361967</v>
      </c>
      <c r="G171" s="73">
        <f ca="1">IF(A171="GW 1",ELO_Initial,IFERROR(INDEX(Tables!$1:$1048576,MATCH('Program and Results'!$B171,Tables!$A:$A,0),MATCH('Program and Results'!$A171,Tables!$1:$1,0)-1),""))</f>
        <v>1539.010273528643</v>
      </c>
      <c r="H171" s="74">
        <f t="shared" si="60"/>
        <v>21</v>
      </c>
      <c r="I171" s="74">
        <f t="shared" si="61"/>
        <v>1</v>
      </c>
      <c r="J171" s="75">
        <f t="shared" ca="1" si="53"/>
        <v>0.58720843773554277</v>
      </c>
      <c r="K171" s="76">
        <f>IF(E171="","",IF(ABS(C171-D171)=0,0,IF(ABS(C171-D171)&gt;10,2.99,INDEX('ELO settings '!$B$25:$B$34,MATCH(ABS(C171-D171),'ELO settings '!$A$25:$A$34,0)))))</f>
        <v>1</v>
      </c>
      <c r="L171" s="73">
        <f t="shared" ca="1" si="66"/>
        <v>1516.0615047688655</v>
      </c>
      <c r="M171" s="73">
        <f ca="1">IF(A171="GW 1",ELO_Initial,IFERROR(INDEX(Tables!$1:$1048576,MATCH('Program and Results'!$E171,Tables!$A:$A,0),MATCH('Program and Results'!$A171,Tables!$1:$1,0)-1),""))</f>
        <v>1524.7301275764191</v>
      </c>
      <c r="N171" s="74">
        <f t="shared" si="62"/>
        <v>21</v>
      </c>
      <c r="O171" s="74">
        <f t="shared" si="63"/>
        <v>0</v>
      </c>
      <c r="P171" s="75">
        <f t="shared" ca="1" si="68"/>
        <v>0.41279156226445723</v>
      </c>
      <c r="Q171" s="76">
        <f t="shared" si="64"/>
        <v>1</v>
      </c>
      <c r="R171" s="77" t="str">
        <f t="shared" si="65"/>
        <v>ok</v>
      </c>
      <c r="S171" s="87" t="str">
        <f t="shared" si="58"/>
        <v>HOME</v>
      </c>
      <c r="T171" s="74">
        <f t="shared" ca="1" si="59"/>
        <v>14</v>
      </c>
      <c r="U171" s="74">
        <f ca="1">IF(OR($A171="GW 1",$A171="GW 2",$A171="GW 3",$A171="GW 4",$A171="GW 5",$A171="GW 6"),"N/A",IFERROR(ROUND((OFFSET(Tables!$A$1,MATCH('Program and Results'!$B171,Tables!$A$1:$A$33,0)-1,MATCH('Program and Results'!$A171,Tables!$1:$1,0)-2,1,1)-OFFSET(Tables!$A$1,MATCH('Program and Results'!$B171,Tables!$A$1:$A$33,0)-1,MATCH('Program and Results'!$A171,Tables!$1:$1,0)-7,1,1))-(OFFSET(Tables!$A$1,MATCH('Program and Results'!$E171,Tables!$A$1:$A$33,0)-1,MATCH('Program and Results'!$A171,Tables!$1:$1,0)-2,1,1)-OFFSET(Tables!$A$1,MATCH('Program and Results'!$E171,Tables!$A$1:$A$33,0)-1,MATCH('Program and Results'!$A171,Tables!$1:$1,0)-7,1,1)),0),""))</f>
        <v>13</v>
      </c>
      <c r="V171" s="88">
        <f t="shared" ca="1" si="69"/>
        <v>0.17441687547108553</v>
      </c>
      <c r="W171" s="88" t="str">
        <f ca="1">IF(OR($A171="GW 1",$A171="GW 2",$A171="GW 3",$A171="GW 4",$A171="GW 5",$A171="GW 6"),"N/A",IF(T171="","",IF(AND(T171&gt;='Prediction Systems settings'!$B$3,'Program and Results'!T171&lt;='Prediction Systems settings'!$C$3),"DRAW",IF(T171&gt;0,"HOME","AWAY"))))</f>
        <v>HOME</v>
      </c>
      <c r="X171" s="89" t="str">
        <f t="shared" ca="1" si="54"/>
        <v>Succeeded</v>
      </c>
      <c r="Y171" s="74" t="str">
        <f ca="1">IF(OR($A171="GW 1",$A171="GW 2",$A171="GW 3",$A171="GW 4",$A171="GW 5",$A171="GW 6"),"N/A",IF(U171="","",IF(AND(U171&gt;='Prediction Systems settings'!$B$4,'Program and Results'!U171&lt;='Prediction Systems settings'!$C$4),"DRAW",IF(U171&gt;0,"HOME","AWAY"))))</f>
        <v>HOME</v>
      </c>
      <c r="Z171" s="74" t="str">
        <f t="shared" ca="1" si="55"/>
        <v>Succeeded</v>
      </c>
      <c r="AA171" s="85">
        <f ca="1">IF(OR($A171="GW 1",$A171="GW 2",$A171="GW 3",$A171="GW 4",$A171="GW 5",$A171="GW 6"),"N/A",IF(G171="","",SUM(OFFSET(Tables!$A$103,MATCH('Program and Results'!$B171,Tables!$A$103:$A$135,0)-1,MATCH('Program and Results'!$A171,Tables!$1:$1,0)-2,1,-6))))</f>
        <v>7</v>
      </c>
      <c r="AB171" s="86">
        <f ca="1">IF(OR($A171="GW 1",$A171="GW 2",$A171="GW 3",$A171="GW 4",$A171="GW 5",$A171="GW 6"),"N/A",IF(M171="","",SUM(OFFSET(Tables!$A$103,MATCH('Program and Results'!$E171,Tables!$A$103:$A$135,0)-1,MATCH('Program and Results'!$A171,Tables!$1:$1,0)-2,1,-6))))</f>
        <v>3</v>
      </c>
      <c r="AC171" s="86">
        <f t="shared" ca="1" si="56"/>
        <v>4</v>
      </c>
      <c r="AD171" s="86" t="str">
        <f ca="1">IF(OR($A171="GW 1",$A171="GW 2",$A171="GW 3",$A171="GW 4",$A171="GW 5",$A171="GW 6"),"N/A",IF(AC171="","",IF(AC171&gt;'Prediction Systems settings'!$B$5,"HOME",IF(AC171&lt;-'Prediction Systems settings'!$B$5,"AWAY","DRAW"))))</f>
        <v>DRAW</v>
      </c>
      <c r="AE171" s="86" t="str">
        <f t="shared" ca="1" si="57"/>
        <v>Failed</v>
      </c>
      <c r="AK171">
        <v>46.944444444444443</v>
      </c>
      <c r="AL171">
        <v>46.944444444444443</v>
      </c>
    </row>
    <row r="172" spans="1:38">
      <c r="A172" t="s">
        <v>18</v>
      </c>
      <c r="B172" t="s">
        <v>196</v>
      </c>
      <c r="C172">
        <v>5</v>
      </c>
      <c r="D172">
        <v>0</v>
      </c>
      <c r="E172" t="s">
        <v>200</v>
      </c>
      <c r="F172" s="73">
        <f t="shared" ca="1" si="67"/>
        <v>1636.9726933075847</v>
      </c>
      <c r="G172" s="73">
        <f ca="1">IF(A172="GW 1",ELO_Initial,IFERROR(INDEX(Tables!$1:$1048576,MATCH('Program and Results'!$B172,Tables!$A:$A,0),MATCH('Program and Results'!$A172,Tables!$1:$1,0)-1),""))</f>
        <v>1632.1123409769882</v>
      </c>
      <c r="H172" s="74">
        <f t="shared" si="60"/>
        <v>22.32</v>
      </c>
      <c r="I172" s="74">
        <f t="shared" si="61"/>
        <v>1</v>
      </c>
      <c r="J172" s="75">
        <f t="shared" ca="1" si="53"/>
        <v>0.78224227909514443</v>
      </c>
      <c r="K172" s="76">
        <f>IF(E172="","",IF(ABS(C172-D172)=0,0,IF(ABS(C172-D172)&gt;10,2.99,INDEX('ELO settings '!$B$25:$B$34,MATCH(ABS(C172-D172),'ELO settings '!$A$25:$A$34,0)))))</f>
        <v>2.3199999999999998</v>
      </c>
      <c r="L172" s="73">
        <f t="shared" ca="1" si="66"/>
        <v>1470.1048995324213</v>
      </c>
      <c r="M172" s="73">
        <f ca="1">IF(A172="GW 1",ELO_Initial,IFERROR(INDEX(Tables!$1:$1048576,MATCH('Program and Results'!$E172,Tables!$A:$A,0),MATCH('Program and Results'!$A172,Tables!$1:$1,0)-1),""))</f>
        <v>1474.9652518630178</v>
      </c>
      <c r="N172" s="74">
        <f t="shared" si="62"/>
        <v>22.32</v>
      </c>
      <c r="O172" s="74">
        <f t="shared" si="63"/>
        <v>0</v>
      </c>
      <c r="P172" s="75">
        <f t="shared" ca="1" si="68"/>
        <v>0.21775772090485557</v>
      </c>
      <c r="Q172" s="76">
        <f t="shared" si="64"/>
        <v>2.3199999999999998</v>
      </c>
      <c r="R172" s="77" t="str">
        <f t="shared" si="65"/>
        <v>ok</v>
      </c>
      <c r="S172" s="87" t="str">
        <f t="shared" si="58"/>
        <v>HOME</v>
      </c>
      <c r="T172" s="74">
        <f t="shared" ca="1" si="59"/>
        <v>157</v>
      </c>
      <c r="U172" s="74">
        <f ca="1">IF(OR($A172="GW 1",$A172="GW 2",$A172="GW 3",$A172="GW 4",$A172="GW 5",$A172="GW 6"),"N/A",IFERROR(ROUND((OFFSET(Tables!$A$1,MATCH('Program and Results'!$B172,Tables!$A$1:$A$33,0)-1,MATCH('Program and Results'!$A172,Tables!$1:$1,0)-2,1,1)-OFFSET(Tables!$A$1,MATCH('Program and Results'!$B172,Tables!$A$1:$A$33,0)-1,MATCH('Program and Results'!$A172,Tables!$1:$1,0)-7,1,1))-(OFFSET(Tables!$A$1,MATCH('Program and Results'!$E172,Tables!$A$1:$A$33,0)-1,MATCH('Program and Results'!$A172,Tables!$1:$1,0)-2,1,1)-OFFSET(Tables!$A$1,MATCH('Program and Results'!$E172,Tables!$A$1:$A$33,0)-1,MATCH('Program and Results'!$A172,Tables!$1:$1,0)-7,1,1)),0),""))</f>
        <v>28</v>
      </c>
      <c r="V172" s="88">
        <f t="shared" ca="1" si="69"/>
        <v>0.56448455819028887</v>
      </c>
      <c r="W172" s="88" t="str">
        <f ca="1">IF(OR($A172="GW 1",$A172="GW 2",$A172="GW 3",$A172="GW 4",$A172="GW 5",$A172="GW 6"),"N/A",IF(T172="","",IF(AND(T172&gt;='Prediction Systems settings'!$B$3,'Program and Results'!T172&lt;='Prediction Systems settings'!$C$3),"DRAW",IF(T172&gt;0,"HOME","AWAY"))))</f>
        <v>HOME</v>
      </c>
      <c r="X172" s="89" t="str">
        <f t="shared" ca="1" si="54"/>
        <v>Succeeded</v>
      </c>
      <c r="Y172" s="74" t="str">
        <f ca="1">IF(OR($A172="GW 1",$A172="GW 2",$A172="GW 3",$A172="GW 4",$A172="GW 5",$A172="GW 6"),"N/A",IF(U172="","",IF(AND(U172&gt;='Prediction Systems settings'!$B$4,'Program and Results'!U172&lt;='Prediction Systems settings'!$C$4),"DRAW",IF(U172&gt;0,"HOME","AWAY"))))</f>
        <v>HOME</v>
      </c>
      <c r="Z172" s="74" t="str">
        <f t="shared" ca="1" si="55"/>
        <v>Succeeded</v>
      </c>
      <c r="AA172" s="85">
        <f ca="1">IF(OR($A172="GW 1",$A172="GW 2",$A172="GW 3",$A172="GW 4",$A172="GW 5",$A172="GW 6"),"N/A",IF(G172="","",SUM(OFFSET(Tables!$A$103,MATCH('Program and Results'!$B172,Tables!$A$103:$A$135,0)-1,MATCH('Program and Results'!$A172,Tables!$1:$1,0)-2,1,-6))))</f>
        <v>17</v>
      </c>
      <c r="AB172" s="86">
        <f ca="1">IF(OR($A172="GW 1",$A172="GW 2",$A172="GW 3",$A172="GW 4",$A172="GW 5",$A172="GW 6"),"N/A",IF(M172="","",SUM(OFFSET(Tables!$A$103,MATCH('Program and Results'!$E172,Tables!$A$103:$A$135,0)-1,MATCH('Program and Results'!$A172,Tables!$1:$1,0)-2,1,-6))))</f>
        <v>-1</v>
      </c>
      <c r="AC172" s="86">
        <f t="shared" ca="1" si="56"/>
        <v>18</v>
      </c>
      <c r="AD172" s="86" t="str">
        <f ca="1">IF(OR($A172="GW 1",$A172="GW 2",$A172="GW 3",$A172="GW 4",$A172="GW 5",$A172="GW 6"),"N/A",IF(AC172="","",IF(AC172&gt;'Prediction Systems settings'!$B$5,"HOME",IF(AC172&lt;-'Prediction Systems settings'!$B$5,"AWAY","DRAW"))))</f>
        <v>HOME</v>
      </c>
      <c r="AE172" s="86" t="str">
        <f t="shared" ca="1" si="57"/>
        <v>Succeeded</v>
      </c>
      <c r="AK172">
        <v>65</v>
      </c>
      <c r="AL172">
        <v>21.666666666666664</v>
      </c>
    </row>
    <row r="173" spans="1:38">
      <c r="A173" t="s">
        <v>18</v>
      </c>
      <c r="B173" t="s">
        <v>205</v>
      </c>
      <c r="C173">
        <v>1</v>
      </c>
      <c r="D173">
        <v>3</v>
      </c>
      <c r="E173" t="s">
        <v>233</v>
      </c>
      <c r="F173" s="73">
        <f t="shared" ca="1" si="67"/>
        <v>1500.8877657203095</v>
      </c>
      <c r="G173" s="73">
        <f ca="1">IF(A173="GW 1",ELO_Initial,IFERROR(INDEX(Tables!$1:$1048576,MATCH('Program and Results'!$B173,Tables!$A:$A,0),MATCH('Program and Results'!$A173,Tables!$1:$1,0)-1),""))</f>
        <v>1514.2079996916921</v>
      </c>
      <c r="H173" s="74">
        <f t="shared" si="60"/>
        <v>21.51</v>
      </c>
      <c r="I173" s="74">
        <f t="shared" si="61"/>
        <v>0</v>
      </c>
      <c r="J173" s="75">
        <f t="shared" ca="1" si="53"/>
        <v>0.61925773925534755</v>
      </c>
      <c r="K173" s="76">
        <f>IF(E173="","",IF(ABS(C173-D173)=0,0,IF(ABS(C173-D173)&gt;10,2.99,INDEX('ELO settings '!$B$25:$B$34,MATCH(ABS(C173-D173),'ELO settings '!$A$25:$A$34,0)))))</f>
        <v>1.51</v>
      </c>
      <c r="L173" s="73">
        <f t="shared" ca="1" si="66"/>
        <v>1478.7820902050996</v>
      </c>
      <c r="M173" s="73">
        <f ca="1">IF(A173="GW 1",ELO_Initial,IFERROR(INDEX(Tables!$1:$1048576,MATCH('Program and Results'!$E173,Tables!$A:$A,0),MATCH('Program and Results'!$A173,Tables!$1:$1,0)-1),""))</f>
        <v>1465.4618562337171</v>
      </c>
      <c r="N173" s="74">
        <f t="shared" si="62"/>
        <v>21.51</v>
      </c>
      <c r="O173" s="74">
        <f t="shared" si="63"/>
        <v>1</v>
      </c>
      <c r="P173" s="75">
        <f t="shared" ca="1" si="68"/>
        <v>0.38074226074465245</v>
      </c>
      <c r="Q173" s="76">
        <f t="shared" si="64"/>
        <v>1.51</v>
      </c>
      <c r="R173" s="77" t="str">
        <f t="shared" si="65"/>
        <v>ok</v>
      </c>
      <c r="S173" s="87" t="str">
        <f t="shared" si="58"/>
        <v>AWAY</v>
      </c>
      <c r="T173" s="74">
        <f t="shared" ca="1" si="59"/>
        <v>49</v>
      </c>
      <c r="U173" s="74">
        <f ca="1">IF(OR($A173="GW 1",$A173="GW 2",$A173="GW 3",$A173="GW 4",$A173="GW 5",$A173="GW 6"),"N/A",IFERROR(ROUND((OFFSET(Tables!$A$1,MATCH('Program and Results'!$B173,Tables!$A$1:$A$33,0)-1,MATCH('Program and Results'!$A173,Tables!$1:$1,0)-2,1,1)-OFFSET(Tables!$A$1,MATCH('Program and Results'!$B173,Tables!$A$1:$A$33,0)-1,MATCH('Program and Results'!$A173,Tables!$1:$1,0)-7,1,1))-(OFFSET(Tables!$A$1,MATCH('Program and Results'!$E173,Tables!$A$1:$A$33,0)-1,MATCH('Program and Results'!$A173,Tables!$1:$1,0)-2,1,1)-OFFSET(Tables!$A$1,MATCH('Program and Results'!$E173,Tables!$A$1:$A$33,0)-1,MATCH('Program and Results'!$A173,Tables!$1:$1,0)-7,1,1)),0),""))</f>
        <v>9</v>
      </c>
      <c r="V173" s="88">
        <f t="shared" ca="1" si="69"/>
        <v>0.2385154785106951</v>
      </c>
      <c r="W173" s="88" t="str">
        <f ca="1">IF(OR($A173="GW 1",$A173="GW 2",$A173="GW 3",$A173="GW 4",$A173="GW 5",$A173="GW 6"),"N/A",IF(T173="","",IF(AND(T173&gt;='Prediction Systems settings'!$B$3,'Program and Results'!T173&lt;='Prediction Systems settings'!$C$3),"DRAW",IF(T173&gt;0,"HOME","AWAY"))))</f>
        <v>HOME</v>
      </c>
      <c r="X173" s="89" t="str">
        <f t="shared" ca="1" si="54"/>
        <v>Failed</v>
      </c>
      <c r="Y173" s="74" t="str">
        <f ca="1">IF(OR($A173="GW 1",$A173="GW 2",$A173="GW 3",$A173="GW 4",$A173="GW 5",$A173="GW 6"),"N/A",IF(U173="","",IF(AND(U173&gt;='Prediction Systems settings'!$B$4,'Program and Results'!U173&lt;='Prediction Systems settings'!$C$4),"DRAW",IF(U173&gt;0,"HOME","AWAY"))))</f>
        <v>HOME</v>
      </c>
      <c r="Z173" s="74" t="str">
        <f t="shared" ca="1" si="55"/>
        <v>Failed</v>
      </c>
      <c r="AA173" s="85">
        <f ca="1">IF(OR($A173="GW 1",$A173="GW 2",$A173="GW 3",$A173="GW 4",$A173="GW 5",$A173="GW 6"),"N/A",IF(G173="","",SUM(OFFSET(Tables!$A$103,MATCH('Program and Results'!$B173,Tables!$A$103:$A$135,0)-1,MATCH('Program and Results'!$A173,Tables!$1:$1,0)-2,1,-6))))</f>
        <v>2</v>
      </c>
      <c r="AB173" s="86">
        <f ca="1">IF(OR($A173="GW 1",$A173="GW 2",$A173="GW 3",$A173="GW 4",$A173="GW 5",$A173="GW 6"),"N/A",IF(M173="","",SUM(OFFSET(Tables!$A$103,MATCH('Program and Results'!$E173,Tables!$A$103:$A$135,0)-1,MATCH('Program and Results'!$A173,Tables!$1:$1,0)-2,1,-6))))</f>
        <v>1</v>
      </c>
      <c r="AC173" s="86">
        <f t="shared" ca="1" si="56"/>
        <v>1</v>
      </c>
      <c r="AD173" s="86" t="str">
        <f ca="1">IF(OR($A173="GW 1",$A173="GW 2",$A173="GW 3",$A173="GW 4",$A173="GW 5",$A173="GW 6"),"N/A",IF(AC173="","",IF(AC173&gt;'Prediction Systems settings'!$B$5,"HOME",IF(AC173&lt;-'Prediction Systems settings'!$B$5,"AWAY","DRAW"))))</f>
        <v>DRAW</v>
      </c>
      <c r="AE173" s="86" t="str">
        <f t="shared" ca="1" si="57"/>
        <v>Failed</v>
      </c>
      <c r="AK173">
        <v>35.75</v>
      </c>
      <c r="AL173">
        <v>25.277777777777779</v>
      </c>
    </row>
    <row r="174" spans="1:38">
      <c r="A174" t="s">
        <v>19</v>
      </c>
      <c r="B174" t="s">
        <v>209</v>
      </c>
      <c r="C174">
        <v>0</v>
      </c>
      <c r="D174">
        <v>1</v>
      </c>
      <c r="E174" t="s">
        <v>199</v>
      </c>
      <c r="F174" s="73">
        <f t="shared" ca="1" si="67"/>
        <v>1518.5335463328618</v>
      </c>
      <c r="G174" s="73">
        <f ca="1">IF(A174="GW 1",ELO_Initial,IFERROR(INDEX(Tables!$1:$1048576,MATCH('Program and Results'!$B174,Tables!$A:$A,0),MATCH('Program and Results'!$A174,Tables!$1:$1,0)-1),""))</f>
        <v>1530.0414760554243</v>
      </c>
      <c r="H174" s="74">
        <f t="shared" si="60"/>
        <v>21</v>
      </c>
      <c r="I174" s="74">
        <f t="shared" si="61"/>
        <v>0</v>
      </c>
      <c r="J174" s="75">
        <f t="shared" ca="1" si="53"/>
        <v>0.54799665345535753</v>
      </c>
      <c r="K174" s="76">
        <f>IF(E174="","",IF(ABS(C174-D174)=0,0,IF(ABS(C174-D174)&gt;10,2.99,INDEX('ELO settings '!$B$25:$B$34,MATCH(ABS(C174-D174),'ELO settings '!$A$25:$A$34,0)))))</f>
        <v>1</v>
      </c>
      <c r="L174" s="73">
        <f t="shared" ca="1" si="66"/>
        <v>1558.3221760823296</v>
      </c>
      <c r="M174" s="73">
        <f ca="1">IF(A174="GW 1",ELO_Initial,IFERROR(INDEX(Tables!$1:$1048576,MATCH('Program and Results'!$E174,Tables!$A:$A,0),MATCH('Program and Results'!$A174,Tables!$1:$1,0)-1),""))</f>
        <v>1546.8142463597671</v>
      </c>
      <c r="N174" s="74">
        <f t="shared" si="62"/>
        <v>21</v>
      </c>
      <c r="O174" s="74">
        <f t="shared" si="63"/>
        <v>1</v>
      </c>
      <c r="P174" s="75">
        <f t="shared" ca="1" si="68"/>
        <v>0.45200334654464247</v>
      </c>
      <c r="Q174" s="76">
        <f t="shared" si="64"/>
        <v>1</v>
      </c>
      <c r="R174" s="77" t="str">
        <f t="shared" si="65"/>
        <v>ok</v>
      </c>
      <c r="S174" s="87" t="str">
        <f t="shared" si="58"/>
        <v>AWAY</v>
      </c>
      <c r="T174" s="74">
        <f t="shared" ca="1" si="59"/>
        <v>-17</v>
      </c>
      <c r="U174" s="74">
        <f ca="1">IF(OR($A174="GW 1",$A174="GW 2",$A174="GW 3",$A174="GW 4",$A174="GW 5",$A174="GW 6"),"N/A",IFERROR(ROUND((OFFSET(Tables!$A$1,MATCH('Program and Results'!$B174,Tables!$A$1:$A$33,0)-1,MATCH('Program and Results'!$A174,Tables!$1:$1,0)-2,1,1)-OFFSET(Tables!$A$1,MATCH('Program and Results'!$B174,Tables!$A$1:$A$33,0)-1,MATCH('Program and Results'!$A174,Tables!$1:$1,0)-7,1,1))-(OFFSET(Tables!$A$1,MATCH('Program and Results'!$E174,Tables!$A$1:$A$33,0)-1,MATCH('Program and Results'!$A174,Tables!$1:$1,0)-2,1,1)-OFFSET(Tables!$A$1,MATCH('Program and Results'!$E174,Tables!$A$1:$A$33,0)-1,MATCH('Program and Results'!$A174,Tables!$1:$1,0)-7,1,1)),0),""))</f>
        <v>6</v>
      </c>
      <c r="V174" s="88">
        <f ca="1">IF(D174="","",J174-P174)</f>
        <v>9.5993306910715059E-2</v>
      </c>
      <c r="W174" s="88" t="str">
        <f ca="1">IF(OR($A174="GW 1",$A174="GW 2",$A174="GW 3",$A174="GW 4",$A174="GW 5",$A174="GW 6"),"N/A",IF(T174="","",IF(AND(T174&gt;='Prediction Systems settings'!$B$3,'Program and Results'!T174&lt;='Prediction Systems settings'!$C$3),"DRAW",IF(T174&gt;0,"HOME","AWAY"))))</f>
        <v>AWAY</v>
      </c>
      <c r="X174" s="89" t="str">
        <f t="shared" ca="1" si="54"/>
        <v>Succeeded</v>
      </c>
      <c r="Y174" s="74" t="str">
        <f ca="1">IF(OR($A174="GW 1",$A174="GW 2",$A174="GW 3",$A174="GW 4",$A174="GW 5",$A174="GW 6"),"N/A",IF(U174="","",IF(AND(U174&gt;='Prediction Systems settings'!$B$4,'Program and Results'!U174&lt;='Prediction Systems settings'!$C$4),"DRAW",IF(U174&gt;0,"HOME","AWAY"))))</f>
        <v>HOME</v>
      </c>
      <c r="Z174" s="74" t="str">
        <f t="shared" ca="1" si="55"/>
        <v>Failed</v>
      </c>
      <c r="AA174" s="85">
        <f ca="1">IF(OR($A174="GW 1",$A174="GW 2",$A174="GW 3",$A174="GW 4",$A174="GW 5",$A174="GW 6"),"N/A",IF(G174="","",SUM(OFFSET(Tables!$A$103,MATCH('Program and Results'!$B174,Tables!$A$103:$A$135,0)-1,MATCH('Program and Results'!$A174,Tables!$1:$1,0)-2,1,-6))))</f>
        <v>-2</v>
      </c>
      <c r="AB174" s="86">
        <f ca="1">IF(OR($A174="GW 1",$A174="GW 2",$A174="GW 3",$A174="GW 4",$A174="GW 5",$A174="GW 6"),"N/A",IF(M174="","",SUM(OFFSET(Tables!$A$103,MATCH('Program and Results'!$E174,Tables!$A$103:$A$135,0)-1,MATCH('Program and Results'!$A174,Tables!$1:$1,0)-2,1,-6))))</f>
        <v>2</v>
      </c>
      <c r="AC174" s="86">
        <f t="shared" ca="1" si="56"/>
        <v>-4</v>
      </c>
      <c r="AD174" s="86" t="str">
        <f ca="1">IF(OR($A174="GW 1",$A174="GW 2",$A174="GW 3",$A174="GW 4",$A174="GW 5",$A174="GW 6"),"N/A",IF(AC174="","",IF(AC174&gt;'Prediction Systems settings'!$B$5,"HOME",IF(AC174&lt;-'Prediction Systems settings'!$B$5,"AWAY","DRAW"))))</f>
        <v>DRAW</v>
      </c>
      <c r="AE174" s="86" t="str">
        <f t="shared" ca="1" si="57"/>
        <v>Failed</v>
      </c>
      <c r="AK174">
        <v>50.227272727272727</v>
      </c>
      <c r="AL174">
        <v>55.25</v>
      </c>
    </row>
    <row r="175" spans="1:38">
      <c r="A175" t="s">
        <v>19</v>
      </c>
      <c r="B175" t="s">
        <v>200</v>
      </c>
      <c r="C175">
        <v>3</v>
      </c>
      <c r="D175">
        <v>0</v>
      </c>
      <c r="E175" t="s">
        <v>232</v>
      </c>
      <c r="F175" s="73">
        <f t="shared" ca="1" si="67"/>
        <v>1478.9094113436727</v>
      </c>
      <c r="G175" s="73">
        <f ca="1">IF(A175="GW 1",ELO_Initial,IFERROR(INDEX(Tables!$1:$1048576,MATCH('Program and Results'!$B175,Tables!$A:$A,0),MATCH('Program and Results'!$A175,Tables!$1:$1,0)-1),""))</f>
        <v>1470.1048995324213</v>
      </c>
      <c r="H175" s="74">
        <f t="shared" si="60"/>
        <v>21.85</v>
      </c>
      <c r="I175" s="74">
        <f t="shared" si="61"/>
        <v>1</v>
      </c>
      <c r="J175" s="75">
        <f t="shared" ca="1" si="53"/>
        <v>0.59704751435920767</v>
      </c>
      <c r="K175" s="76">
        <f>IF(E175="","",IF(ABS(C175-D175)=0,0,IF(ABS(C175-D175)&gt;10,2.99,INDEX('ELO settings '!$B$25:$B$34,MATCH(ABS(C175-D175),'ELO settings '!$A$25:$A$34,0)))))</f>
        <v>1.85</v>
      </c>
      <c r="L175" s="73">
        <f t="shared" ca="1" si="66"/>
        <v>1418.9983655108633</v>
      </c>
      <c r="M175" s="73">
        <f ca="1">IF(A175="GW 1",ELO_Initial,IFERROR(INDEX(Tables!$1:$1048576,MATCH('Program and Results'!$E175,Tables!$A:$A,0),MATCH('Program and Results'!$A175,Tables!$1:$1,0)-1),""))</f>
        <v>1427.8028773221147</v>
      </c>
      <c r="N175" s="74">
        <f t="shared" si="62"/>
        <v>21.85</v>
      </c>
      <c r="O175" s="74">
        <f t="shared" si="63"/>
        <v>0</v>
      </c>
      <c r="P175" s="75">
        <f t="shared" ca="1" si="68"/>
        <v>0.40295248564079233</v>
      </c>
      <c r="Q175" s="76">
        <f t="shared" si="64"/>
        <v>1.85</v>
      </c>
      <c r="R175" s="77" t="str">
        <f t="shared" si="65"/>
        <v>ok</v>
      </c>
      <c r="S175" s="87" t="str">
        <f t="shared" si="58"/>
        <v>HOME</v>
      </c>
      <c r="T175" s="74">
        <f t="shared" ca="1" si="59"/>
        <v>42</v>
      </c>
      <c r="U175" s="74">
        <f ca="1">IF(OR($A175="GW 1",$A175="GW 2",$A175="GW 3",$A175="GW 4",$A175="GW 5",$A175="GW 6"),"N/A",IFERROR(ROUND((OFFSET(Tables!$A$1,MATCH('Program and Results'!$B175,Tables!$A$1:$A$33,0)-1,MATCH('Program and Results'!$A175,Tables!$1:$1,0)-2,1,1)-OFFSET(Tables!$A$1,MATCH('Program and Results'!$B175,Tables!$A$1:$A$33,0)-1,MATCH('Program and Results'!$A175,Tables!$1:$1,0)-7,1,1))-(OFFSET(Tables!$A$1,MATCH('Program and Results'!$E175,Tables!$A$1:$A$33,0)-1,MATCH('Program and Results'!$A175,Tables!$1:$1,0)-2,1,1)-OFFSET(Tables!$A$1,MATCH('Program and Results'!$E175,Tables!$A$1:$A$33,0)-1,MATCH('Program and Results'!$A175,Tables!$1:$1,0)-7,1,1)),0),""))</f>
        <v>24</v>
      </c>
      <c r="V175" s="88">
        <f ca="1">IF(D175="","",J175-P175)</f>
        <v>0.19409502871841533</v>
      </c>
      <c r="W175" s="88" t="str">
        <f ca="1">IF(OR($A175="GW 1",$A175="GW 2",$A175="GW 3",$A175="GW 4",$A175="GW 5",$A175="GW 6"),"N/A",IF(T175="","",IF(AND(T175&gt;='Prediction Systems settings'!$B$3,'Program and Results'!T175&lt;='Prediction Systems settings'!$C$3),"DRAW",IF(T175&gt;0,"HOME","AWAY"))))</f>
        <v>HOME</v>
      </c>
      <c r="X175" s="89" t="str">
        <f t="shared" ca="1" si="54"/>
        <v>Succeeded</v>
      </c>
      <c r="Y175" s="74" t="str">
        <f ca="1">IF(OR($A175="GW 1",$A175="GW 2",$A175="GW 3",$A175="GW 4",$A175="GW 5",$A175="GW 6"),"N/A",IF(U175="","",IF(AND(U175&gt;='Prediction Systems settings'!$B$4,'Program and Results'!U175&lt;='Prediction Systems settings'!$C$4),"DRAW",IF(U175&gt;0,"HOME","AWAY"))))</f>
        <v>HOME</v>
      </c>
      <c r="Z175" s="74" t="str">
        <f t="shared" ca="1" si="55"/>
        <v>Succeeded</v>
      </c>
      <c r="AA175" s="85">
        <f ca="1">IF(OR($A175="GW 1",$A175="GW 2",$A175="GW 3",$A175="GW 4",$A175="GW 5",$A175="GW 6"),"N/A",IF(G175="","",SUM(OFFSET(Tables!$A$103,MATCH('Program and Results'!$B175,Tables!$A$103:$A$135,0)-1,MATCH('Program and Results'!$A175,Tables!$1:$1,0)-2,1,-6))))</f>
        <v>-6</v>
      </c>
      <c r="AB175" s="86">
        <f ca="1">IF(OR($A175="GW 1",$A175="GW 2",$A175="GW 3",$A175="GW 4",$A175="GW 5",$A175="GW 6"),"N/A",IF(M175="","",SUM(OFFSET(Tables!$A$103,MATCH('Program and Results'!$E175,Tables!$A$103:$A$135,0)-1,MATCH('Program and Results'!$A175,Tables!$1:$1,0)-2,1,-6))))</f>
        <v>-7</v>
      </c>
      <c r="AC175" s="86">
        <f t="shared" ca="1" si="56"/>
        <v>1</v>
      </c>
      <c r="AD175" s="86" t="str">
        <f ca="1">IF(OR($A175="GW 1",$A175="GW 2",$A175="GW 3",$A175="GW 4",$A175="GW 5",$A175="GW 6"),"N/A",IF(AC175="","",IF(AC175&gt;'Prediction Systems settings'!$B$5,"HOME",IF(AC175&lt;-'Prediction Systems settings'!$B$5,"AWAY","DRAW"))))</f>
        <v>DRAW</v>
      </c>
      <c r="AE175" s="86" t="str">
        <f t="shared" ca="1" si="57"/>
        <v>Failed</v>
      </c>
      <c r="AK175">
        <v>26</v>
      </c>
      <c r="AL175">
        <v>16.25</v>
      </c>
    </row>
    <row r="176" spans="1:38">
      <c r="A176" t="s">
        <v>19</v>
      </c>
      <c r="B176" t="s">
        <v>201</v>
      </c>
      <c r="C176">
        <v>1</v>
      </c>
      <c r="D176">
        <v>1</v>
      </c>
      <c r="E176" t="s">
        <v>207</v>
      </c>
      <c r="F176" s="73">
        <f t="shared" ca="1" si="67"/>
        <v>1461.2706400460097</v>
      </c>
      <c r="G176" s="73">
        <f ca="1">IF(A176="GW 1",ELO_Initial,IFERROR(INDEX(Tables!$1:$1048576,MATCH('Program and Results'!$B176,Tables!$A:$A,0),MATCH('Program and Results'!$A176,Tables!$1:$1,0)-1),""))</f>
        <v>1461.82950752632</v>
      </c>
      <c r="H176" s="74">
        <f t="shared" si="60"/>
        <v>20</v>
      </c>
      <c r="I176" s="74">
        <f t="shared" si="61"/>
        <v>0.5</v>
      </c>
      <c r="J176" s="75">
        <f t="shared" ca="1" si="53"/>
        <v>0.52794337401551172</v>
      </c>
      <c r="K176" s="76">
        <f>IF(E176="","",IF(ABS(C176-D176)=0,0,IF(ABS(C176-D176)&gt;10,2.99,INDEX('ELO settings '!$B$25:$B$34,MATCH(ABS(C176-D176),'ELO settings '!$A$25:$A$34,0)))))</f>
        <v>0</v>
      </c>
      <c r="L176" s="73">
        <f t="shared" ca="1" si="66"/>
        <v>1468.9510767427155</v>
      </c>
      <c r="M176" s="73">
        <f ca="1">IF(A176="GW 1",ELO_Initial,IFERROR(INDEX(Tables!$1:$1048576,MATCH('Program and Results'!$E176,Tables!$A:$A,0),MATCH('Program and Results'!$A176,Tables!$1:$1,0)-1),""))</f>
        <v>1468.3922092624052</v>
      </c>
      <c r="N176" s="74">
        <f t="shared" si="62"/>
        <v>20</v>
      </c>
      <c r="O176" s="74">
        <f t="shared" si="63"/>
        <v>0.5</v>
      </c>
      <c r="P176" s="75">
        <f t="shared" ca="1" si="68"/>
        <v>0.47205662598448828</v>
      </c>
      <c r="Q176" s="76">
        <f t="shared" si="64"/>
        <v>0</v>
      </c>
      <c r="R176" s="77" t="str">
        <f t="shared" si="65"/>
        <v>ok</v>
      </c>
      <c r="S176" s="87" t="str">
        <f t="shared" si="58"/>
        <v>DRAW</v>
      </c>
      <c r="T176" s="74">
        <f t="shared" ca="1" si="59"/>
        <v>-7</v>
      </c>
      <c r="U176" s="74">
        <f ca="1">IF(OR($A176="GW 1",$A176="GW 2",$A176="GW 3",$A176="GW 4",$A176="GW 5",$A176="GW 6"),"N/A",IFERROR(ROUND((OFFSET(Tables!$A$1,MATCH('Program and Results'!$B176,Tables!$A$1:$A$33,0)-1,MATCH('Program and Results'!$A176,Tables!$1:$1,0)-2,1,1)-OFFSET(Tables!$A$1,MATCH('Program and Results'!$B176,Tables!$A$1:$A$33,0)-1,MATCH('Program and Results'!$A176,Tables!$1:$1,0)-7,1,1))-(OFFSET(Tables!$A$1,MATCH('Program and Results'!$E176,Tables!$A$1:$A$33,0)-1,MATCH('Program and Results'!$A176,Tables!$1:$1,0)-2,1,1)-OFFSET(Tables!$A$1,MATCH('Program and Results'!$E176,Tables!$A$1:$A$33,0)-1,MATCH('Program and Results'!$A176,Tables!$1:$1,0)-7,1,1)),0),""))</f>
        <v>-1</v>
      </c>
      <c r="V176" s="88">
        <f t="shared" ca="1" si="69"/>
        <v>5.5886748031023448E-2</v>
      </c>
      <c r="W176" s="88" t="str">
        <f ca="1">IF(OR($A176="GW 1",$A176="GW 2",$A176="GW 3",$A176="GW 4",$A176="GW 5",$A176="GW 6"),"N/A",IF(T176="","",IF(AND(T176&gt;='Prediction Systems settings'!$B$3,'Program and Results'!T176&lt;='Prediction Systems settings'!$C$3),"DRAW",IF(T176&gt;0,"HOME","AWAY"))))</f>
        <v>AWAY</v>
      </c>
      <c r="X176" s="89" t="str">
        <f t="shared" ca="1" si="54"/>
        <v>Failed</v>
      </c>
      <c r="Y176" s="74" t="str">
        <f ca="1">IF(OR($A176="GW 1",$A176="GW 2",$A176="GW 3",$A176="GW 4",$A176="GW 5",$A176="GW 6"),"N/A",IF(U176="","",IF(AND(U176&gt;='Prediction Systems settings'!$B$4,'Program and Results'!U176&lt;='Prediction Systems settings'!$C$4),"DRAW",IF(U176&gt;0,"HOME","AWAY"))))</f>
        <v>AWAY</v>
      </c>
      <c r="Z176" s="74" t="str">
        <f t="shared" ca="1" si="55"/>
        <v>Failed</v>
      </c>
      <c r="AA176" s="85">
        <f ca="1">IF(OR($A176="GW 1",$A176="GW 2",$A176="GW 3",$A176="GW 4",$A176="GW 5",$A176="GW 6"),"N/A",IF(G176="","",SUM(OFFSET(Tables!$A$103,MATCH('Program and Results'!$B176,Tables!$A$103:$A$135,0)-1,MATCH('Program and Results'!$A176,Tables!$1:$1,0)-2,1,-6))))</f>
        <v>-6</v>
      </c>
      <c r="AB176" s="86">
        <f ca="1">IF(OR($A176="GW 1",$A176="GW 2",$A176="GW 3",$A176="GW 4",$A176="GW 5",$A176="GW 6"),"N/A",IF(M176="","",SUM(OFFSET(Tables!$A$103,MATCH('Program and Results'!$E176,Tables!$A$103:$A$135,0)-1,MATCH('Program and Results'!$A176,Tables!$1:$1,0)-2,1,-6))))</f>
        <v>-1</v>
      </c>
      <c r="AC176" s="86">
        <f t="shared" ca="1" si="56"/>
        <v>-5</v>
      </c>
      <c r="AD176" s="86" t="str">
        <f ca="1">IF(OR($A176="GW 1",$A176="GW 2",$A176="GW 3",$A176="GW 4",$A176="GW 5",$A176="GW 6"),"N/A",IF(AC176="","",IF(AC176&gt;'Prediction Systems settings'!$B$5,"HOME",IF(AC176&lt;-'Prediction Systems settings'!$B$5,"AWAY","DRAW"))))</f>
        <v>DRAW</v>
      </c>
      <c r="AE176" s="86" t="str">
        <f t="shared" ca="1" si="57"/>
        <v>Succeeded</v>
      </c>
      <c r="AK176">
        <v>26</v>
      </c>
      <c r="AL176">
        <v>29.25</v>
      </c>
    </row>
    <row r="177" spans="1:38">
      <c r="A177" t="s">
        <v>19</v>
      </c>
      <c r="B177" t="s">
        <v>202</v>
      </c>
      <c r="C177">
        <v>0</v>
      </c>
      <c r="D177">
        <v>3</v>
      </c>
      <c r="E177" t="s">
        <v>205</v>
      </c>
      <c r="F177" s="73">
        <f t="shared" ca="1" si="67"/>
        <v>1434.3061456272442</v>
      </c>
      <c r="G177" s="73">
        <f ca="1">IF(A177="GW 1",ELO_Initial,IFERROR(INDEX(Tables!$1:$1048576,MATCH('Program and Results'!$B177,Tables!$A:$A,0),MATCH('Program and Results'!$A177,Tables!$1:$1,0)-1),""))</f>
        <v>1443.9577905096692</v>
      </c>
      <c r="H177" s="74">
        <f t="shared" si="60"/>
        <v>21.85</v>
      </c>
      <c r="I177" s="74">
        <f t="shared" si="61"/>
        <v>0</v>
      </c>
      <c r="J177" s="75">
        <f t="shared" ca="1" si="53"/>
        <v>0.44172287791419212</v>
      </c>
      <c r="K177" s="76">
        <f>IF(E177="","",IF(ABS(C177-D177)=0,0,IF(ABS(C177-D177)&gt;10,2.99,INDEX('ELO settings '!$B$25:$B$34,MATCH(ABS(C177-D177),'ELO settings '!$A$25:$A$34,0)))))</f>
        <v>1.85</v>
      </c>
      <c r="L177" s="73">
        <f t="shared" ca="1" si="66"/>
        <v>1510.5394106027345</v>
      </c>
      <c r="M177" s="73">
        <f ca="1">IF(A177="GW 1",ELO_Initial,IFERROR(INDEX(Tables!$1:$1048576,MATCH('Program and Results'!$E177,Tables!$A:$A,0),MATCH('Program and Results'!$A177,Tables!$1:$1,0)-1),""))</f>
        <v>1500.8877657203095</v>
      </c>
      <c r="N177" s="74">
        <f t="shared" si="62"/>
        <v>21.85</v>
      </c>
      <c r="O177" s="74">
        <f t="shared" si="63"/>
        <v>1</v>
      </c>
      <c r="P177" s="75">
        <f t="shared" ca="1" si="68"/>
        <v>0.55827712208580782</v>
      </c>
      <c r="Q177" s="76">
        <f t="shared" si="64"/>
        <v>1.85</v>
      </c>
      <c r="R177" s="77" t="str">
        <f t="shared" si="65"/>
        <v>ok</v>
      </c>
      <c r="S177" s="87" t="str">
        <f t="shared" si="58"/>
        <v>AWAY</v>
      </c>
      <c r="T177" s="74">
        <f t="shared" ca="1" si="59"/>
        <v>-57</v>
      </c>
      <c r="U177" s="74">
        <f ca="1">IF(OR($A177="GW 1",$A177="GW 2",$A177="GW 3",$A177="GW 4",$A177="GW 5",$A177="GW 6"),"N/A",IFERROR(ROUND((OFFSET(Tables!$A$1,MATCH('Program and Results'!$B177,Tables!$A$1:$A$33,0)-1,MATCH('Program and Results'!$A177,Tables!$1:$1,0)-2,1,1)-OFFSET(Tables!$A$1,MATCH('Program and Results'!$B177,Tables!$A$1:$A$33,0)-1,MATCH('Program and Results'!$A177,Tables!$1:$1,0)-7,1,1))-(OFFSET(Tables!$A$1,MATCH('Program and Results'!$E177,Tables!$A$1:$A$33,0)-1,MATCH('Program and Results'!$A177,Tables!$1:$1,0)-2,1,1)-OFFSET(Tables!$A$1,MATCH('Program and Results'!$E177,Tables!$A$1:$A$33,0)-1,MATCH('Program and Results'!$A177,Tables!$1:$1,0)-7,1,1)),0),""))</f>
        <v>-52</v>
      </c>
      <c r="V177" s="88">
        <f t="shared" ca="1" si="69"/>
        <v>-0.1165542441716157</v>
      </c>
      <c r="W177" s="88" t="str">
        <f ca="1">IF(OR($A177="GW 1",$A177="GW 2",$A177="GW 3",$A177="GW 4",$A177="GW 5",$A177="GW 6"),"N/A",IF(T177="","",IF(AND(T177&gt;='Prediction Systems settings'!$B$3,'Program and Results'!T177&lt;='Prediction Systems settings'!$C$3),"DRAW",IF(T177&gt;0,"HOME","AWAY"))))</f>
        <v>AWAY</v>
      </c>
      <c r="X177" s="89" t="str">
        <f t="shared" ca="1" si="54"/>
        <v>Succeeded</v>
      </c>
      <c r="Y177" s="74" t="str">
        <f ca="1">IF(OR($A177="GW 1",$A177="GW 2",$A177="GW 3",$A177="GW 4",$A177="GW 5",$A177="GW 6"),"N/A",IF(U177="","",IF(AND(U177&gt;='Prediction Systems settings'!$B$4,'Program and Results'!U177&lt;='Prediction Systems settings'!$C$4),"DRAW",IF(U177&gt;0,"HOME","AWAY"))))</f>
        <v>AWAY</v>
      </c>
      <c r="Z177" s="74" t="str">
        <f t="shared" ca="1" si="55"/>
        <v>Succeeded</v>
      </c>
      <c r="AA177" s="85">
        <f ca="1">IF(OR($A177="GW 1",$A177="GW 2",$A177="GW 3",$A177="GW 4",$A177="GW 5",$A177="GW 6"),"N/A",IF(G177="","",SUM(OFFSET(Tables!$A$103,MATCH('Program and Results'!$B177,Tables!$A$103:$A$135,0)-1,MATCH('Program and Results'!$A177,Tables!$1:$1,0)-2,1,-6))))</f>
        <v>-10</v>
      </c>
      <c r="AB177" s="86">
        <f ca="1">IF(OR($A177="GW 1",$A177="GW 2",$A177="GW 3",$A177="GW 4",$A177="GW 5",$A177="GW 6"),"N/A",IF(M177="","",SUM(OFFSET(Tables!$A$103,MATCH('Program and Results'!$E177,Tables!$A$103:$A$135,0)-1,MATCH('Program and Results'!$A177,Tables!$1:$1,0)-2,1,-6))))</f>
        <v>1</v>
      </c>
      <c r="AC177" s="86">
        <f t="shared" ca="1" si="56"/>
        <v>-11</v>
      </c>
      <c r="AD177" s="86" t="str">
        <f ca="1">IF(OR($A177="GW 1",$A177="GW 2",$A177="GW 3",$A177="GW 4",$A177="GW 5",$A177="GW 6"),"N/A",IF(AC177="","",IF(AC177&gt;'Prediction Systems settings'!$B$5,"HOME",IF(AC177&lt;-'Prediction Systems settings'!$B$5,"AWAY","DRAW"))))</f>
        <v>AWAY</v>
      </c>
      <c r="AE177" s="86" t="str">
        <f t="shared" ca="1" si="57"/>
        <v>Succeeded</v>
      </c>
      <c r="AK177">
        <v>16.25</v>
      </c>
      <c r="AL177">
        <v>35.75</v>
      </c>
    </row>
    <row r="178" spans="1:38">
      <c r="A178" t="s">
        <v>19</v>
      </c>
      <c r="B178" t="s">
        <v>233</v>
      </c>
      <c r="C178">
        <v>0</v>
      </c>
      <c r="D178">
        <v>2</v>
      </c>
      <c r="E178" t="s">
        <v>196</v>
      </c>
      <c r="F178" s="73">
        <f t="shared" ca="1" si="67"/>
        <v>1472.0194875143479</v>
      </c>
      <c r="G178" s="73">
        <f ca="1">IF(A178="GW 1",ELO_Initial,IFERROR(INDEX(Tables!$1:$1048576,MATCH('Program and Results'!$B178,Tables!$A:$A,0),MATCH('Program and Results'!$A178,Tables!$1:$1,0)-1),""))</f>
        <v>1478.7820902050996</v>
      </c>
      <c r="H178" s="74">
        <f t="shared" si="60"/>
        <v>21.51</v>
      </c>
      <c r="I178" s="74">
        <f t="shared" si="61"/>
        <v>0</v>
      </c>
      <c r="J178" s="75">
        <f t="shared" ca="1" si="53"/>
        <v>0.31439343053238544</v>
      </c>
      <c r="K178" s="76">
        <f>IF(E178="","",IF(ABS(C178-D178)=0,0,IF(ABS(C178-D178)&gt;10,2.99,INDEX('ELO settings '!$B$25:$B$34,MATCH(ABS(C178-D178),'ELO settings '!$A$25:$A$34,0)))))</f>
        <v>1.51</v>
      </c>
      <c r="L178" s="73">
        <f t="shared" ca="1" si="66"/>
        <v>1643.7352959983364</v>
      </c>
      <c r="M178" s="73">
        <f ca="1">IF(A178="GW 1",ELO_Initial,IFERROR(INDEX(Tables!$1:$1048576,MATCH('Program and Results'!$E178,Tables!$A:$A,0),MATCH('Program and Results'!$A178,Tables!$1:$1,0)-1),""))</f>
        <v>1636.9726933075847</v>
      </c>
      <c r="N178" s="74">
        <f t="shared" si="62"/>
        <v>21.51</v>
      </c>
      <c r="O178" s="74">
        <f t="shared" si="63"/>
        <v>1</v>
      </c>
      <c r="P178" s="75">
        <f t="shared" ca="1" si="68"/>
        <v>0.68560656946761456</v>
      </c>
      <c r="Q178" s="76">
        <f t="shared" si="64"/>
        <v>1.51</v>
      </c>
      <c r="R178" s="77" t="str">
        <f t="shared" si="65"/>
        <v>ok</v>
      </c>
      <c r="S178" s="87" t="str">
        <f t="shared" si="58"/>
        <v>AWAY</v>
      </c>
      <c r="T178" s="74">
        <f t="shared" ca="1" si="59"/>
        <v>-158</v>
      </c>
      <c r="U178" s="74">
        <f ca="1">IF(OR($A178="GW 1",$A178="GW 2",$A178="GW 3",$A178="GW 4",$A178="GW 5",$A178="GW 6"),"N/A",IFERROR(ROUND((OFFSET(Tables!$A$1,MATCH('Program and Results'!$B178,Tables!$A$1:$A$33,0)-1,MATCH('Program and Results'!$A178,Tables!$1:$1,0)-2,1,1)-OFFSET(Tables!$A$1,MATCH('Program and Results'!$B178,Tables!$A$1:$A$33,0)-1,MATCH('Program and Results'!$A178,Tables!$1:$1,0)-7,1,1))-(OFFSET(Tables!$A$1,MATCH('Program and Results'!$E178,Tables!$A$1:$A$33,0)-1,MATCH('Program and Results'!$A178,Tables!$1:$1,0)-2,1,1)-OFFSET(Tables!$A$1,MATCH('Program and Results'!$E178,Tables!$A$1:$A$33,0)-1,MATCH('Program and Results'!$A178,Tables!$1:$1,0)-7,1,1)),0),""))</f>
        <v>-8</v>
      </c>
      <c r="V178" s="88">
        <f t="shared" ca="1" si="69"/>
        <v>-0.37121313893522911</v>
      </c>
      <c r="W178" s="88" t="str">
        <f ca="1">IF(OR($A178="GW 1",$A178="GW 2",$A178="GW 3",$A178="GW 4",$A178="GW 5",$A178="GW 6"),"N/A",IF(T178="","",IF(AND(T178&gt;='Prediction Systems settings'!$B$3,'Program and Results'!T178&lt;='Prediction Systems settings'!$C$3),"DRAW",IF(T178&gt;0,"HOME","AWAY"))))</f>
        <v>AWAY</v>
      </c>
      <c r="X178" s="89" t="str">
        <f t="shared" ca="1" si="54"/>
        <v>Succeeded</v>
      </c>
      <c r="Y178" s="74" t="str">
        <f ca="1">IF(OR($A178="GW 1",$A178="GW 2",$A178="GW 3",$A178="GW 4",$A178="GW 5",$A178="GW 6"),"N/A",IF(U178="","",IF(AND(U178&gt;='Prediction Systems settings'!$B$4,'Program and Results'!U178&lt;='Prediction Systems settings'!$C$4),"DRAW",IF(U178&gt;0,"HOME","AWAY"))))</f>
        <v>AWAY</v>
      </c>
      <c r="Z178" s="74" t="str">
        <f t="shared" ca="1" si="55"/>
        <v>Succeeded</v>
      </c>
      <c r="AA178" s="85">
        <f ca="1">IF(OR($A178="GW 1",$A178="GW 2",$A178="GW 3",$A178="GW 4",$A178="GW 5",$A178="GW 6"),"N/A",IF(G178="","",SUM(OFFSET(Tables!$A$103,MATCH('Program and Results'!$B178,Tables!$A$103:$A$135,0)-1,MATCH('Program and Results'!$A178,Tables!$1:$1,0)-2,1,-6))))</f>
        <v>3</v>
      </c>
      <c r="AB178" s="86">
        <f ca="1">IF(OR($A178="GW 1",$A178="GW 2",$A178="GW 3",$A178="GW 4",$A178="GW 5",$A178="GW 6"),"N/A",IF(M178="","",SUM(OFFSET(Tables!$A$103,MATCH('Program and Results'!$E178,Tables!$A$103:$A$135,0)-1,MATCH('Program and Results'!$A178,Tables!$1:$1,0)-2,1,-6))))</f>
        <v>19</v>
      </c>
      <c r="AC178" s="86">
        <f t="shared" ca="1" si="56"/>
        <v>-16</v>
      </c>
      <c r="AD178" s="86" t="str">
        <f ca="1">IF(OR($A178="GW 1",$A178="GW 2",$A178="GW 3",$A178="GW 4",$A178="GW 5",$A178="GW 6"),"N/A",IF(AC178="","",IF(AC178&gt;'Prediction Systems settings'!$B$5,"HOME",IF(AC178&lt;-'Prediction Systems settings'!$B$5,"AWAY","DRAW"))))</f>
        <v>AWAY</v>
      </c>
      <c r="AE178" s="86" t="str">
        <f t="shared" ca="1" si="57"/>
        <v>Succeeded</v>
      </c>
      <c r="AK178">
        <v>22.75</v>
      </c>
      <c r="AL178">
        <v>65</v>
      </c>
    </row>
    <row r="179" spans="1:38">
      <c r="A179" t="s">
        <v>19</v>
      </c>
      <c r="B179" t="s">
        <v>206</v>
      </c>
      <c r="C179">
        <v>1</v>
      </c>
      <c r="D179">
        <v>5</v>
      </c>
      <c r="E179" t="s">
        <v>198</v>
      </c>
      <c r="F179" s="73">
        <f t="shared" ca="1" si="67"/>
        <v>1453.1174929371414</v>
      </c>
      <c r="G179" s="73">
        <f ca="1">IF(A179="GW 1",ELO_Initial,IFERROR(INDEX(Tables!$1:$1048576,MATCH('Program and Results'!$B179,Tables!$A:$A,0),MATCH('Program and Results'!$A179,Tables!$1:$1,0)-1),""))</f>
        <v>1462.803148570752</v>
      </c>
      <c r="H179" s="74">
        <f t="shared" si="60"/>
        <v>22.11</v>
      </c>
      <c r="I179" s="74">
        <f t="shared" si="61"/>
        <v>0</v>
      </c>
      <c r="J179" s="75">
        <f t="shared" ca="1" si="53"/>
        <v>0.43806674055226458</v>
      </c>
      <c r="K179" s="76">
        <f>IF(E179="","",IF(ABS(C179-D179)=0,0,IF(ABS(C179-D179)&gt;10,2.99,INDEX('ELO settings '!$B$25:$B$34,MATCH(ABS(C179-D179),'ELO settings '!$A$25:$A$34,0)))))</f>
        <v>2.11</v>
      </c>
      <c r="L179" s="73">
        <f t="shared" ca="1" si="66"/>
        <v>1544.9965867218878</v>
      </c>
      <c r="M179" s="73">
        <f ca="1">IF(A179="GW 1",ELO_Initial,IFERROR(INDEX(Tables!$1:$1048576,MATCH('Program and Results'!$E179,Tables!$A:$A,0),MATCH('Program and Results'!$A179,Tables!$1:$1,0)-1),""))</f>
        <v>1535.3109310882771</v>
      </c>
      <c r="N179" s="74">
        <f t="shared" si="62"/>
        <v>22.11</v>
      </c>
      <c r="O179" s="74">
        <f t="shared" si="63"/>
        <v>1</v>
      </c>
      <c r="P179" s="75">
        <f t="shared" ca="1" si="68"/>
        <v>0.56193325944773542</v>
      </c>
      <c r="Q179" s="76">
        <f t="shared" si="64"/>
        <v>2.11</v>
      </c>
      <c r="R179" s="77" t="str">
        <f t="shared" si="65"/>
        <v>ok</v>
      </c>
      <c r="S179" s="87" t="str">
        <f t="shared" si="58"/>
        <v>AWAY</v>
      </c>
      <c r="T179" s="74">
        <f t="shared" ca="1" si="59"/>
        <v>-73</v>
      </c>
      <c r="U179" s="74">
        <f ca="1">IF(OR($A179="GW 1",$A179="GW 2",$A179="GW 3",$A179="GW 4",$A179="GW 5",$A179="GW 6"),"N/A",IFERROR(ROUND((OFFSET(Tables!$A$1,MATCH('Program and Results'!$B179,Tables!$A$1:$A$33,0)-1,MATCH('Program and Results'!$A179,Tables!$1:$1,0)-2,1,1)-OFFSET(Tables!$A$1,MATCH('Program and Results'!$B179,Tables!$A$1:$A$33,0)-1,MATCH('Program and Results'!$A179,Tables!$1:$1,0)-7,1,1))-(OFFSET(Tables!$A$1,MATCH('Program and Results'!$E179,Tables!$A$1:$A$33,0)-1,MATCH('Program and Results'!$A179,Tables!$1:$1,0)-2,1,1)-OFFSET(Tables!$A$1,MATCH('Program and Results'!$E179,Tables!$A$1:$A$33,0)-1,MATCH('Program and Results'!$A179,Tables!$1:$1,0)-7,1,1)),0),""))</f>
        <v>5</v>
      </c>
      <c r="V179" s="88">
        <f t="shared" ca="1" si="69"/>
        <v>-0.12386651889547085</v>
      </c>
      <c r="W179" s="88" t="str">
        <f ca="1">IF(OR($A179="GW 1",$A179="GW 2",$A179="GW 3",$A179="GW 4",$A179="GW 5",$A179="GW 6"),"N/A",IF(T179="","",IF(AND(T179&gt;='Prediction Systems settings'!$B$3,'Program and Results'!T179&lt;='Prediction Systems settings'!$C$3),"DRAW",IF(T179&gt;0,"HOME","AWAY"))))</f>
        <v>AWAY</v>
      </c>
      <c r="X179" s="89" t="str">
        <f t="shared" ca="1" si="54"/>
        <v>Succeeded</v>
      </c>
      <c r="Y179" s="74" t="str">
        <f ca="1">IF(OR($A179="GW 1",$A179="GW 2",$A179="GW 3",$A179="GW 4",$A179="GW 5",$A179="GW 6"),"N/A",IF(U179="","",IF(AND(U179&gt;='Prediction Systems settings'!$B$4,'Program and Results'!U179&lt;='Prediction Systems settings'!$C$4),"DRAW",IF(U179&gt;0,"HOME","AWAY"))))</f>
        <v>HOME</v>
      </c>
      <c r="Z179" s="74" t="str">
        <f t="shared" ca="1" si="55"/>
        <v>Failed</v>
      </c>
      <c r="AA179" s="85">
        <f ca="1">IF(OR($A179="GW 1",$A179="GW 2",$A179="GW 3",$A179="GW 4",$A179="GW 5",$A179="GW 6"),"N/A",IF(G179="","",SUM(OFFSET(Tables!$A$103,MATCH('Program and Results'!$B179,Tables!$A$103:$A$135,0)-1,MATCH('Program and Results'!$A179,Tables!$1:$1,0)-2,1,-6))))</f>
        <v>-9</v>
      </c>
      <c r="AB179" s="86">
        <f ca="1">IF(OR($A179="GW 1",$A179="GW 2",$A179="GW 3",$A179="GW 4",$A179="GW 5",$A179="GW 6"),"N/A",IF(M179="","",SUM(OFFSET(Tables!$A$103,MATCH('Program and Results'!$E179,Tables!$A$103:$A$135,0)-1,MATCH('Program and Results'!$A179,Tables!$1:$1,0)-2,1,-6))))</f>
        <v>1</v>
      </c>
      <c r="AC179" s="86">
        <f t="shared" ca="1" si="56"/>
        <v>-10</v>
      </c>
      <c r="AD179" s="86" t="str">
        <f ca="1">IF(OR($A179="GW 1",$A179="GW 2",$A179="GW 3",$A179="GW 4",$A179="GW 5",$A179="GW 6"),"N/A",IF(AC179="","",IF(AC179&gt;'Prediction Systems settings'!$B$5,"HOME",IF(AC179&lt;-'Prediction Systems settings'!$B$5,"AWAY","DRAW"))))</f>
        <v>AWAY</v>
      </c>
      <c r="AE179" s="86" t="str">
        <f t="shared" ca="1" si="57"/>
        <v>Succeeded</v>
      </c>
      <c r="AK179">
        <v>29.25</v>
      </c>
      <c r="AL179">
        <v>42.25</v>
      </c>
    </row>
    <row r="180" spans="1:38">
      <c r="A180" t="s">
        <v>19</v>
      </c>
      <c r="B180" t="s">
        <v>197</v>
      </c>
      <c r="C180">
        <v>3</v>
      </c>
      <c r="D180">
        <v>0</v>
      </c>
      <c r="E180" t="s">
        <v>211</v>
      </c>
      <c r="F180" s="73">
        <f t="shared" ca="1" si="67"/>
        <v>1525.4751548191502</v>
      </c>
      <c r="G180" s="73">
        <f ca="1">IF(A180="GW 1",ELO_Initial,IFERROR(INDEX(Tables!$1:$1048576,MATCH('Program and Results'!$B180,Tables!$A:$A,0),MATCH('Program and Results'!$A180,Tables!$1:$1,0)-1),""))</f>
        <v>1516.0615047688655</v>
      </c>
      <c r="H180" s="74">
        <f t="shared" si="60"/>
        <v>21.85</v>
      </c>
      <c r="I180" s="74">
        <f t="shared" si="61"/>
        <v>1</v>
      </c>
      <c r="J180" s="75">
        <f t="shared" ca="1" si="53"/>
        <v>0.56916933408307668</v>
      </c>
      <c r="K180" s="76">
        <f>IF(E180="","",IF(ABS(C180-D180)=0,0,IF(ABS(C180-D180)&gt;10,2.99,INDEX('ELO settings '!$B$25:$B$34,MATCH(ABS(C180-D180),'ELO settings '!$A$25:$A$34,0)))))</f>
        <v>1.85</v>
      </c>
      <c r="L180" s="73">
        <f t="shared" ca="1" si="66"/>
        <v>1507.0239008103902</v>
      </c>
      <c r="M180" s="73">
        <f ca="1">IF(A180="GW 1",ELO_Initial,IFERROR(INDEX(Tables!$1:$1048576,MATCH('Program and Results'!$E180,Tables!$A:$A,0),MATCH('Program and Results'!$A180,Tables!$1:$1,0)-1),""))</f>
        <v>1516.4375508606749</v>
      </c>
      <c r="N180" s="74">
        <f t="shared" si="62"/>
        <v>21.85</v>
      </c>
      <c r="O180" s="74">
        <f t="shared" si="63"/>
        <v>0</v>
      </c>
      <c r="P180" s="75">
        <f t="shared" ca="1" si="68"/>
        <v>0.43083066591692332</v>
      </c>
      <c r="Q180" s="76">
        <f t="shared" si="64"/>
        <v>1.85</v>
      </c>
      <c r="R180" s="77" t="str">
        <f t="shared" si="65"/>
        <v>ok</v>
      </c>
      <c r="S180" s="87" t="str">
        <f t="shared" si="58"/>
        <v>HOME</v>
      </c>
      <c r="T180" s="74">
        <f t="shared" ca="1" si="59"/>
        <v>0</v>
      </c>
      <c r="U180" s="74">
        <f ca="1">IF(OR($A180="GW 1",$A180="GW 2",$A180="GW 3",$A180="GW 4",$A180="GW 5",$A180="GW 6"),"N/A",IFERROR(ROUND((OFFSET(Tables!$A$1,MATCH('Program and Results'!$B180,Tables!$A$1:$A$33,0)-1,MATCH('Program and Results'!$A180,Tables!$1:$1,0)-2,1,1)-OFFSET(Tables!$A$1,MATCH('Program and Results'!$B180,Tables!$A$1:$A$33,0)-1,MATCH('Program and Results'!$A180,Tables!$1:$1,0)-7,1,1))-(OFFSET(Tables!$A$1,MATCH('Program and Results'!$E180,Tables!$A$1:$A$33,0)-1,MATCH('Program and Results'!$A180,Tables!$1:$1,0)-2,1,1)-OFFSET(Tables!$A$1,MATCH('Program and Results'!$E180,Tables!$A$1:$A$33,0)-1,MATCH('Program and Results'!$A180,Tables!$1:$1,0)-7,1,1)),0),""))</f>
        <v>-34</v>
      </c>
      <c r="V180" s="88">
        <f t="shared" ca="1" si="69"/>
        <v>0.13833866816615337</v>
      </c>
      <c r="W180" s="88" t="str">
        <f ca="1">IF(OR($A180="GW 1",$A180="GW 2",$A180="GW 3",$A180="GW 4",$A180="GW 5",$A180="GW 6"),"N/A",IF(T180="","",IF(AND(T180&gt;='Prediction Systems settings'!$B$3,'Program and Results'!T180&lt;='Prediction Systems settings'!$C$3),"DRAW",IF(T180&gt;0,"HOME","AWAY"))))</f>
        <v>AWAY</v>
      </c>
      <c r="X180" s="89" t="str">
        <f t="shared" ca="1" si="54"/>
        <v>Failed</v>
      </c>
      <c r="Y180" s="74" t="str">
        <f ca="1">IF(OR($A180="GW 1",$A180="GW 2",$A180="GW 3",$A180="GW 4",$A180="GW 5",$A180="GW 6"),"N/A",IF(U180="","",IF(AND(U180&gt;='Prediction Systems settings'!$B$4,'Program and Results'!U180&lt;='Prediction Systems settings'!$C$4),"DRAW",IF(U180&gt;0,"HOME","AWAY"))))</f>
        <v>DRAW</v>
      </c>
      <c r="Z180" s="74" t="str">
        <f t="shared" ca="1" si="55"/>
        <v>Failed</v>
      </c>
      <c r="AA180" s="85">
        <f ca="1">IF(OR($A180="GW 1",$A180="GW 2",$A180="GW 3",$A180="GW 4",$A180="GW 5",$A180="GW 6"),"N/A",IF(G180="","",SUM(OFFSET(Tables!$A$103,MATCH('Program and Results'!$B180,Tables!$A$103:$A$135,0)-1,MATCH('Program and Results'!$A180,Tables!$1:$1,0)-2,1,-6))))</f>
        <v>2</v>
      </c>
      <c r="AB180" s="86">
        <f ca="1">IF(OR($A180="GW 1",$A180="GW 2",$A180="GW 3",$A180="GW 4",$A180="GW 5",$A180="GW 6"),"N/A",IF(M180="","",SUM(OFFSET(Tables!$A$103,MATCH('Program and Results'!$E180,Tables!$A$103:$A$135,0)-1,MATCH('Program and Results'!$A180,Tables!$1:$1,0)-2,1,-6))))</f>
        <v>2</v>
      </c>
      <c r="AC180" s="86">
        <f t="shared" ca="1" si="56"/>
        <v>0</v>
      </c>
      <c r="AD180" s="86" t="str">
        <f ca="1">IF(OR($A180="GW 1",$A180="GW 2",$A180="GW 3",$A180="GW 4",$A180="GW 5",$A180="GW 6"),"N/A",IF(AC180="","",IF(AC180&gt;'Prediction Systems settings'!$B$5,"HOME",IF(AC180&lt;-'Prediction Systems settings'!$B$5,"AWAY","DRAW"))))</f>
        <v>DRAW</v>
      </c>
      <c r="AE180" s="86" t="str">
        <f t="shared" ca="1" si="57"/>
        <v>Failed</v>
      </c>
      <c r="AK180">
        <v>48.75</v>
      </c>
      <c r="AL180">
        <v>39</v>
      </c>
    </row>
    <row r="181" spans="1:38">
      <c r="A181" t="s">
        <v>19</v>
      </c>
      <c r="B181" t="s">
        <v>204</v>
      </c>
      <c r="C181">
        <v>2</v>
      </c>
      <c r="D181">
        <v>0</v>
      </c>
      <c r="E181" t="s">
        <v>203</v>
      </c>
      <c r="F181" s="73">
        <f t="shared" ca="1" si="67"/>
        <v>1554.9465503338499</v>
      </c>
      <c r="G181" s="73">
        <f ca="1">IF(A181="GW 1",ELO_Initial,IFERROR(INDEX(Tables!$1:$1048576,MATCH('Program and Results'!$B181,Tables!$A:$A,0),MATCH('Program and Results'!$A181,Tables!$1:$1,0)-1),""))</f>
        <v>1547.6788963361967</v>
      </c>
      <c r="H181" s="74">
        <f t="shared" si="60"/>
        <v>21.51</v>
      </c>
      <c r="I181" s="74">
        <f t="shared" si="61"/>
        <v>1</v>
      </c>
      <c r="J181" s="75">
        <f t="shared" ca="1" si="53"/>
        <v>0.6621267318617774</v>
      </c>
      <c r="K181" s="76">
        <f>IF(E181="","",IF(ABS(C181-D181)=0,0,IF(ABS(C181-D181)&gt;10,2.99,INDEX('ELO settings '!$B$25:$B$34,MATCH(ABS(C181-D181),'ELO settings '!$A$25:$A$34,0)))))</f>
        <v>1.51</v>
      </c>
      <c r="L181" s="73">
        <f t="shared" ca="1" si="66"/>
        <v>1472.2863266303866</v>
      </c>
      <c r="M181" s="73">
        <f ca="1">IF(A181="GW 1",ELO_Initial,IFERROR(INDEX(Tables!$1:$1048576,MATCH('Program and Results'!$E181,Tables!$A:$A,0),MATCH('Program and Results'!$A181,Tables!$1:$1,0)-1),""))</f>
        <v>1479.5539806280399</v>
      </c>
      <c r="N181" s="74">
        <f t="shared" si="62"/>
        <v>21.51</v>
      </c>
      <c r="O181" s="74">
        <f t="shared" si="63"/>
        <v>0</v>
      </c>
      <c r="P181" s="75">
        <f t="shared" ca="1" si="68"/>
        <v>0.3378732681382226</v>
      </c>
      <c r="Q181" s="76">
        <f t="shared" si="64"/>
        <v>1.51</v>
      </c>
      <c r="R181" s="77" t="str">
        <f t="shared" si="65"/>
        <v>ok</v>
      </c>
      <c r="S181" s="87" t="str">
        <f t="shared" si="58"/>
        <v>HOME</v>
      </c>
      <c r="T181" s="74">
        <f t="shared" ca="1" si="59"/>
        <v>68</v>
      </c>
      <c r="U181" s="74">
        <f ca="1">IF(OR($A181="GW 1",$A181="GW 2",$A181="GW 3",$A181="GW 4",$A181="GW 5",$A181="GW 6"),"N/A",IFERROR(ROUND((OFFSET(Tables!$A$1,MATCH('Program and Results'!$B181,Tables!$A$1:$A$33,0)-1,MATCH('Program and Results'!$A181,Tables!$1:$1,0)-2,1,1)-OFFSET(Tables!$A$1,MATCH('Program and Results'!$B181,Tables!$A$1:$A$33,0)-1,MATCH('Program and Results'!$A181,Tables!$1:$1,0)-7,1,1))-(OFFSET(Tables!$A$1,MATCH('Program and Results'!$E181,Tables!$A$1:$A$33,0)-1,MATCH('Program and Results'!$A181,Tables!$1:$1,0)-2,1,1)-OFFSET(Tables!$A$1,MATCH('Program and Results'!$E181,Tables!$A$1:$A$33,0)-1,MATCH('Program and Results'!$A181,Tables!$1:$1,0)-7,1,1)),0),""))</f>
        <v>11</v>
      </c>
      <c r="V181" s="88">
        <f t="shared" ca="1" si="69"/>
        <v>0.32425346372355479</v>
      </c>
      <c r="W181" s="88" t="str">
        <f ca="1">IF(OR($A181="GW 1",$A181="GW 2",$A181="GW 3",$A181="GW 4",$A181="GW 5",$A181="GW 6"),"N/A",IF(T181="","",IF(AND(T181&gt;='Prediction Systems settings'!$B$3,'Program and Results'!T181&lt;='Prediction Systems settings'!$C$3),"DRAW",IF(T181&gt;0,"HOME","AWAY"))))</f>
        <v>HOME</v>
      </c>
      <c r="X181" s="89" t="str">
        <f t="shared" ca="1" si="54"/>
        <v>Succeeded</v>
      </c>
      <c r="Y181" s="74" t="str">
        <f ca="1">IF(OR($A181="GW 1",$A181="GW 2",$A181="GW 3",$A181="GW 4",$A181="GW 5",$A181="GW 6"),"N/A",IF(U181="","",IF(AND(U181&gt;='Prediction Systems settings'!$B$4,'Program and Results'!U181&lt;='Prediction Systems settings'!$C$4),"DRAW",IF(U181&gt;0,"HOME","AWAY"))))</f>
        <v>HOME</v>
      </c>
      <c r="Z181" s="74" t="str">
        <f t="shared" ca="1" si="55"/>
        <v>Succeeded</v>
      </c>
      <c r="AA181" s="85">
        <f ca="1">IF(OR($A181="GW 1",$A181="GW 2",$A181="GW 3",$A181="GW 4",$A181="GW 5",$A181="GW 6"),"N/A",IF(G181="","",SUM(OFFSET(Tables!$A$103,MATCH('Program and Results'!$B181,Tables!$A$103:$A$135,0)-1,MATCH('Program and Results'!$A181,Tables!$1:$1,0)-2,1,-6))))</f>
        <v>8</v>
      </c>
      <c r="AB181" s="86">
        <f ca="1">IF(OR($A181="GW 1",$A181="GW 2",$A181="GW 3",$A181="GW 4",$A181="GW 5",$A181="GW 6"),"N/A",IF(M181="","",SUM(OFFSET(Tables!$A$103,MATCH('Program and Results'!$E181,Tables!$A$103:$A$135,0)-1,MATCH('Program and Results'!$A181,Tables!$1:$1,0)-2,1,-6))))</f>
        <v>3</v>
      </c>
      <c r="AC181" s="86">
        <f t="shared" ca="1" si="56"/>
        <v>5</v>
      </c>
      <c r="AD181" s="86" t="str">
        <f ca="1">IF(OR($A181="GW 1",$A181="GW 2",$A181="GW 3",$A181="GW 4",$A181="GW 5",$A181="GW 6"),"N/A",IF(AC181="","",IF(AC181&gt;'Prediction Systems settings'!$B$5,"HOME",IF(AC181&lt;-'Prediction Systems settings'!$B$5,"AWAY","DRAW"))))</f>
        <v>DRAW</v>
      </c>
      <c r="AE181" s="86" t="str">
        <f t="shared" ca="1" si="57"/>
        <v>Failed</v>
      </c>
      <c r="AK181">
        <v>48.75</v>
      </c>
      <c r="AL181">
        <v>48.75</v>
      </c>
    </row>
    <row r="182" spans="1:38">
      <c r="A182" t="s">
        <v>19</v>
      </c>
      <c r="B182" t="s">
        <v>210</v>
      </c>
      <c r="C182">
        <v>1</v>
      </c>
      <c r="D182">
        <v>4</v>
      </c>
      <c r="E182" t="s">
        <v>208</v>
      </c>
      <c r="F182" s="73">
        <f t="shared" ca="1" si="67"/>
        <v>1451.6944671452043</v>
      </c>
      <c r="G182" s="73">
        <f ca="1">IF(A182="GW 1",ELO_Initial,IFERROR(INDEX(Tables!$1:$1048576,MATCH('Program and Results'!$B182,Tables!$A:$A,0),MATCH('Program and Results'!$A182,Tables!$1:$1,0)-1),""))</f>
        <v>1461.6631031299305</v>
      </c>
      <c r="H182" s="74">
        <f t="shared" si="60"/>
        <v>21.85</v>
      </c>
      <c r="I182" s="74">
        <f t="shared" si="61"/>
        <v>0</v>
      </c>
      <c r="J182" s="75">
        <f t="shared" ca="1" si="53"/>
        <v>0.45623047985017445</v>
      </c>
      <c r="K182" s="76">
        <f>IF(E182="","",IF(ABS(C182-D182)=0,0,IF(ABS(C182-D182)&gt;10,2.99,INDEX('ELO settings '!$B$25:$B$34,MATCH(ABS(C182-D182),'ELO settings '!$A$25:$A$34,0)))))</f>
        <v>1.85</v>
      </c>
      <c r="L182" s="73">
        <f t="shared" ca="1" si="66"/>
        <v>1524.8739648008741</v>
      </c>
      <c r="M182" s="73">
        <f ca="1">IF(A182="GW 1",ELO_Initial,IFERROR(INDEX(Tables!$1:$1048576,MATCH('Program and Results'!$E182,Tables!$A:$A,0),MATCH('Program and Results'!$A182,Tables!$1:$1,0)-1),""))</f>
        <v>1514.9053288161479</v>
      </c>
      <c r="N182" s="74">
        <f t="shared" si="62"/>
        <v>21.85</v>
      </c>
      <c r="O182" s="74">
        <f t="shared" si="63"/>
        <v>1</v>
      </c>
      <c r="P182" s="75">
        <f t="shared" ca="1" si="68"/>
        <v>0.5437695201498256</v>
      </c>
      <c r="Q182" s="76">
        <f t="shared" si="64"/>
        <v>1.85</v>
      </c>
      <c r="R182" s="77" t="str">
        <f t="shared" si="65"/>
        <v>ok</v>
      </c>
      <c r="S182" s="87" t="str">
        <f t="shared" si="58"/>
        <v>AWAY</v>
      </c>
      <c r="T182" s="74">
        <f t="shared" ca="1" si="59"/>
        <v>-53</v>
      </c>
      <c r="U182" s="74">
        <f ca="1">IF(OR($A182="GW 1",$A182="GW 2",$A182="GW 3",$A182="GW 4",$A182="GW 5",$A182="GW 6"),"N/A",IFERROR(ROUND((OFFSET(Tables!$A$1,MATCH('Program and Results'!$B182,Tables!$A$1:$A$33,0)-1,MATCH('Program and Results'!$A182,Tables!$1:$1,0)-2,1,1)-OFFSET(Tables!$A$1,MATCH('Program and Results'!$B182,Tables!$A$1:$A$33,0)-1,MATCH('Program and Results'!$A182,Tables!$1:$1,0)-7,1,1))-(OFFSET(Tables!$A$1,MATCH('Program and Results'!$E182,Tables!$A$1:$A$33,0)-1,MATCH('Program and Results'!$A182,Tables!$1:$1,0)-2,1,1)-OFFSET(Tables!$A$1,MATCH('Program and Results'!$E182,Tables!$A$1:$A$33,0)-1,MATCH('Program and Results'!$A182,Tables!$1:$1,0)-7,1,1)),0),""))</f>
        <v>-52</v>
      </c>
      <c r="V182" s="88">
        <f t="shared" ca="1" si="69"/>
        <v>-8.753904029965115E-2</v>
      </c>
      <c r="W182" s="88" t="str">
        <f ca="1">IF(OR($A182="GW 1",$A182="GW 2",$A182="GW 3",$A182="GW 4",$A182="GW 5",$A182="GW 6"),"N/A",IF(T182="","",IF(AND(T182&gt;='Prediction Systems settings'!$B$3,'Program and Results'!T182&lt;='Prediction Systems settings'!$C$3),"DRAW",IF(T182&gt;0,"HOME","AWAY"))))</f>
        <v>AWAY</v>
      </c>
      <c r="X182" s="89" t="str">
        <f t="shared" ca="1" si="54"/>
        <v>Succeeded</v>
      </c>
      <c r="Y182" s="74" t="str">
        <f ca="1">IF(OR($A182="GW 1",$A182="GW 2",$A182="GW 3",$A182="GW 4",$A182="GW 5",$A182="GW 6"),"N/A",IF(U182="","",IF(AND(U182&gt;='Prediction Systems settings'!$B$4,'Program and Results'!U182&lt;='Prediction Systems settings'!$C$4),"DRAW",IF(U182&gt;0,"HOME","AWAY"))))</f>
        <v>AWAY</v>
      </c>
      <c r="Z182" s="74" t="str">
        <f t="shared" ca="1" si="55"/>
        <v>Succeeded</v>
      </c>
      <c r="AA182" s="85">
        <f ca="1">IF(OR($A182="GW 1",$A182="GW 2",$A182="GW 3",$A182="GW 4",$A182="GW 5",$A182="GW 6"),"N/A",IF(G182="","",SUM(OFFSET(Tables!$A$103,MATCH('Program and Results'!$B182,Tables!$A$103:$A$135,0)-1,MATCH('Program and Results'!$A182,Tables!$1:$1,0)-2,1,-6))))</f>
        <v>-6</v>
      </c>
      <c r="AB182" s="86">
        <f ca="1">IF(OR($A182="GW 1",$A182="GW 2",$A182="GW 3",$A182="GW 4",$A182="GW 5",$A182="GW 6"),"N/A",IF(M182="","",SUM(OFFSET(Tables!$A$103,MATCH('Program and Results'!$E182,Tables!$A$103:$A$135,0)-1,MATCH('Program and Results'!$A182,Tables!$1:$1,0)-2,1,-6))))</f>
        <v>6</v>
      </c>
      <c r="AC182" s="86">
        <f t="shared" ca="1" si="56"/>
        <v>-12</v>
      </c>
      <c r="AD182" s="86" t="str">
        <f ca="1">IF(OR($A182="GW 1",$A182="GW 2",$A182="GW 3",$A182="GW 4",$A182="GW 5",$A182="GW 6"),"N/A",IF(AC182="","",IF(AC182&gt;'Prediction Systems settings'!$B$5,"HOME",IF(AC182&lt;-'Prediction Systems settings'!$B$5,"AWAY","DRAW"))))</f>
        <v>AWAY</v>
      </c>
      <c r="AE182" s="86" t="str">
        <f t="shared" ca="1" si="57"/>
        <v>Succeeded</v>
      </c>
      <c r="AK182">
        <v>22.75</v>
      </c>
      <c r="AL182">
        <v>46.944444444444443</v>
      </c>
    </row>
    <row r="183" spans="1:38">
      <c r="A183" t="s">
        <v>20</v>
      </c>
      <c r="B183" t="s">
        <v>211</v>
      </c>
      <c r="C183">
        <v>2</v>
      </c>
      <c r="D183">
        <v>0</v>
      </c>
      <c r="E183" t="s">
        <v>203</v>
      </c>
      <c r="F183" s="73">
        <f t="shared" ca="1" si="67"/>
        <v>1515.4601237555437</v>
      </c>
      <c r="G183" s="73">
        <f ca="1">IF(A183="GW 1",ELO_Initial,IFERROR(INDEX(Tables!$1:$1048576,MATCH('Program and Results'!$B183,Tables!$A:$A,0),MATCH('Program and Results'!$A183,Tables!$1:$1,0)-1),""))</f>
        <v>1507.0239008103902</v>
      </c>
      <c r="H183" s="74">
        <f t="shared" si="60"/>
        <v>21.51</v>
      </c>
      <c r="I183" s="74">
        <f t="shared" si="61"/>
        <v>1</v>
      </c>
      <c r="J183" s="75">
        <f t="shared" ca="1" si="53"/>
        <v>0.60779995605981163</v>
      </c>
      <c r="K183" s="76">
        <f>IF(E183="","",IF(ABS(C183-D183)=0,0,IF(ABS(C183-D183)&gt;10,2.99,INDEX('ELO settings '!$B$25:$B$34,MATCH(ABS(C183-D183),'ELO settings '!$A$25:$A$34,0)))))</f>
        <v>1.51</v>
      </c>
      <c r="L183" s="73">
        <f t="shared" ca="1" si="66"/>
        <v>1463.8501036852331</v>
      </c>
      <c r="M183" s="73">
        <f ca="1">IF(A183="GW 1",ELO_Initial,IFERROR(INDEX(Tables!$1:$1048576,MATCH('Program and Results'!$E183,Tables!$A:$A,0),MATCH('Program and Results'!$A183,Tables!$1:$1,0)-1),""))</f>
        <v>1472.2863266303866</v>
      </c>
      <c r="N183" s="74">
        <f t="shared" si="62"/>
        <v>21.51</v>
      </c>
      <c r="O183" s="74">
        <f t="shared" si="63"/>
        <v>0</v>
      </c>
      <c r="P183" s="75">
        <f t="shared" ca="1" si="68"/>
        <v>0.39220004394018837</v>
      </c>
      <c r="Q183" s="76">
        <f t="shared" si="64"/>
        <v>1.51</v>
      </c>
      <c r="R183" s="77" t="str">
        <f t="shared" si="65"/>
        <v>ok</v>
      </c>
      <c r="S183" s="87" t="str">
        <f t="shared" si="58"/>
        <v>HOME</v>
      </c>
      <c r="T183" s="74">
        <f t="shared" ca="1" si="59"/>
        <v>35</v>
      </c>
      <c r="U183" s="74">
        <f ca="1">IF(OR($A183="GW 1",$A183="GW 2",$A183="GW 3",$A183="GW 4",$A183="GW 5",$A183="GW 6"),"N/A",IFERROR(ROUND((OFFSET(Tables!$A$1,MATCH('Program and Results'!$B183,Tables!$A$1:$A$33,0)-1,MATCH('Program and Results'!$A183,Tables!$1:$1,0)-2,1,1)-OFFSET(Tables!$A$1,MATCH('Program and Results'!$B183,Tables!$A$1:$A$33,0)-1,MATCH('Program and Results'!$A183,Tables!$1:$1,0)-7,1,1))-(OFFSET(Tables!$A$1,MATCH('Program and Results'!$E183,Tables!$A$1:$A$33,0)-1,MATCH('Program and Results'!$A183,Tables!$1:$1,0)-2,1,1)-OFFSET(Tables!$A$1,MATCH('Program and Results'!$E183,Tables!$A$1:$A$33,0)-1,MATCH('Program and Results'!$A183,Tables!$1:$1,0)-7,1,1)),0),""))</f>
        <v>15</v>
      </c>
      <c r="V183" s="88">
        <f ca="1">IF(D183="","",J183-P183)</f>
        <v>0.21559991211962326</v>
      </c>
      <c r="W183" s="88" t="str">
        <f ca="1">IF(OR($A183="GW 1",$A183="GW 2",$A183="GW 3",$A183="GW 4",$A183="GW 5",$A183="GW 6"),"N/A",IF(T183="","",IF(AND(T183&gt;='Prediction Systems settings'!$B$3,'Program and Results'!T183&lt;='Prediction Systems settings'!$C$3),"DRAW",IF(T183&gt;0,"HOME","AWAY"))))</f>
        <v>HOME</v>
      </c>
      <c r="X183" s="89" t="str">
        <f t="shared" ca="1" si="54"/>
        <v>Succeeded</v>
      </c>
      <c r="Y183" s="74" t="str">
        <f ca="1">IF(OR($A183="GW 1",$A183="GW 2",$A183="GW 3",$A183="GW 4",$A183="GW 5",$A183="GW 6"),"N/A",IF(U183="","",IF(AND(U183&gt;='Prediction Systems settings'!$B$4,'Program and Results'!U183&lt;='Prediction Systems settings'!$C$4),"DRAW",IF(U183&gt;0,"HOME","AWAY"))))</f>
        <v>HOME</v>
      </c>
      <c r="Z183" s="74" t="str">
        <f t="shared" ca="1" si="55"/>
        <v>Succeeded</v>
      </c>
      <c r="AA183" s="85">
        <f ca="1">IF(OR($A183="GW 1",$A183="GW 2",$A183="GW 3",$A183="GW 4",$A183="GW 5",$A183="GW 6"),"N/A",IF(G183="","",SUM(OFFSET(Tables!$A$103,MATCH('Program and Results'!$B183,Tables!$A$103:$A$135,0)-1,MATCH('Program and Results'!$A183,Tables!$1:$1,0)-2,1,-6))))</f>
        <v>1</v>
      </c>
      <c r="AB183" s="86">
        <f ca="1">IF(OR($A183="GW 1",$A183="GW 2",$A183="GW 3",$A183="GW 4",$A183="GW 5",$A183="GW 6"),"N/A",IF(M183="","",SUM(OFFSET(Tables!$A$103,MATCH('Program and Results'!$E183,Tables!$A$103:$A$135,0)-1,MATCH('Program and Results'!$A183,Tables!$1:$1,0)-2,1,-6))))</f>
        <v>-1</v>
      </c>
      <c r="AC183" s="86">
        <f t="shared" ca="1" si="56"/>
        <v>2</v>
      </c>
      <c r="AD183" s="86" t="str">
        <f ca="1">IF(OR($A183="GW 1",$A183="GW 2",$A183="GW 3",$A183="GW 4",$A183="GW 5",$A183="GW 6"),"N/A",IF(AC183="","",IF(AC183&gt;'Prediction Systems settings'!$B$5,"HOME",IF(AC183&lt;-'Prediction Systems settings'!$B$5,"AWAY","DRAW"))))</f>
        <v>DRAW</v>
      </c>
      <c r="AE183" s="86" t="str">
        <f t="shared" ca="1" si="57"/>
        <v>Failed</v>
      </c>
      <c r="AK183">
        <v>41.36363636363636</v>
      </c>
      <c r="AL183">
        <v>48.75</v>
      </c>
    </row>
    <row r="184" spans="1:38">
      <c r="A184" t="s">
        <v>20</v>
      </c>
      <c r="B184" t="s">
        <v>196</v>
      </c>
      <c r="C184">
        <v>4</v>
      </c>
      <c r="D184">
        <v>0</v>
      </c>
      <c r="E184" t="s">
        <v>201</v>
      </c>
      <c r="F184" s="73">
        <f t="shared" ca="1" si="67"/>
        <v>1648.0236145335978</v>
      </c>
      <c r="G184" s="73">
        <f ca="1">IF(A184="GW 1",ELO_Initial,IFERROR(INDEX(Tables!$1:$1048576,MATCH('Program and Results'!$B184,Tables!$A:$A,0),MATCH('Program and Results'!$A184,Tables!$1:$1,0)-1),""))</f>
        <v>1643.7352959983364</v>
      </c>
      <c r="H184" s="74">
        <f t="shared" si="60"/>
        <v>22.11</v>
      </c>
      <c r="I184" s="74">
        <f t="shared" si="61"/>
        <v>1</v>
      </c>
      <c r="J184" s="75">
        <f t="shared" ca="1" si="53"/>
        <v>0.80604619921929643</v>
      </c>
      <c r="K184" s="76">
        <f>IF(E184="","",IF(ABS(C184-D184)=0,0,IF(ABS(C184-D184)&gt;10,2.99,INDEX('ELO settings '!$B$25:$B$34,MATCH(ABS(C184-D184),'ELO settings '!$A$25:$A$34,0)))))</f>
        <v>2.11</v>
      </c>
      <c r="L184" s="73">
        <f t="shared" ca="1" si="66"/>
        <v>1456.9823215107483</v>
      </c>
      <c r="M184" s="73">
        <f ca="1">IF(A184="GW 1",ELO_Initial,IFERROR(INDEX(Tables!$1:$1048576,MATCH('Program and Results'!$E184,Tables!$A:$A,0),MATCH('Program and Results'!$A184,Tables!$1:$1,0)-1),""))</f>
        <v>1461.2706400460097</v>
      </c>
      <c r="N184" s="74">
        <f t="shared" si="62"/>
        <v>22.11</v>
      </c>
      <c r="O184" s="74">
        <f t="shared" si="63"/>
        <v>0</v>
      </c>
      <c r="P184" s="75">
        <f t="shared" ca="1" si="68"/>
        <v>0.19395380078070357</v>
      </c>
      <c r="Q184" s="76">
        <f t="shared" si="64"/>
        <v>2.11</v>
      </c>
      <c r="R184" s="77" t="str">
        <f t="shared" si="65"/>
        <v>ok</v>
      </c>
      <c r="S184" s="87" t="str">
        <f t="shared" si="58"/>
        <v>HOME</v>
      </c>
      <c r="T184" s="74">
        <f t="shared" ca="1" si="59"/>
        <v>182</v>
      </c>
      <c r="U184" s="74">
        <f ca="1">IF(OR($A184="GW 1",$A184="GW 2",$A184="GW 3",$A184="GW 4",$A184="GW 5",$A184="GW 6"),"N/A",IFERROR(ROUND((OFFSET(Tables!$A$1,MATCH('Program and Results'!$B184,Tables!$A$1:$A$33,0)-1,MATCH('Program and Results'!$A184,Tables!$1:$1,0)-2,1,1)-OFFSET(Tables!$A$1,MATCH('Program and Results'!$B184,Tables!$A$1:$A$33,0)-1,MATCH('Program and Results'!$A184,Tables!$1:$1,0)-7,1,1))-(OFFSET(Tables!$A$1,MATCH('Program and Results'!$E184,Tables!$A$1:$A$33,0)-1,MATCH('Program and Results'!$A184,Tables!$1:$1,0)-2,1,1)-OFFSET(Tables!$A$1,MATCH('Program and Results'!$E184,Tables!$A$1:$A$33,0)-1,MATCH('Program and Results'!$A184,Tables!$1:$1,0)-7,1,1)),0),""))</f>
        <v>28</v>
      </c>
      <c r="V184" s="88">
        <f ca="1">IF(D184="","",J184-P184)</f>
        <v>0.61209239843859287</v>
      </c>
      <c r="W184" s="88" t="str">
        <f ca="1">IF(OR($A184="GW 1",$A184="GW 2",$A184="GW 3",$A184="GW 4",$A184="GW 5",$A184="GW 6"),"N/A",IF(T184="","",IF(AND(T184&gt;='Prediction Systems settings'!$B$3,'Program and Results'!T184&lt;='Prediction Systems settings'!$C$3),"DRAW",IF(T184&gt;0,"HOME","AWAY"))))</f>
        <v>HOME</v>
      </c>
      <c r="X184" s="89" t="str">
        <f t="shared" ca="1" si="54"/>
        <v>Succeeded</v>
      </c>
      <c r="Y184" s="74" t="str">
        <f ca="1">IF(OR($A184="GW 1",$A184="GW 2",$A184="GW 3",$A184="GW 4",$A184="GW 5",$A184="GW 6"),"N/A",IF(U184="","",IF(AND(U184&gt;='Prediction Systems settings'!$B$4,'Program and Results'!U184&lt;='Prediction Systems settings'!$C$4),"DRAW",IF(U184&gt;0,"HOME","AWAY"))))</f>
        <v>HOME</v>
      </c>
      <c r="Z184" s="74" t="str">
        <f t="shared" ca="1" si="55"/>
        <v>Succeeded</v>
      </c>
      <c r="AA184" s="85">
        <f ca="1">IF(OR($A184="GW 1",$A184="GW 2",$A184="GW 3",$A184="GW 4",$A184="GW 5",$A184="GW 6"),"N/A",IF(G184="","",SUM(OFFSET(Tables!$A$103,MATCH('Program and Results'!$B184,Tables!$A$103:$A$135,0)-1,MATCH('Program and Results'!$A184,Tables!$1:$1,0)-2,1,-6))))</f>
        <v>19</v>
      </c>
      <c r="AB184" s="86">
        <f ca="1">IF(OR($A184="GW 1",$A184="GW 2",$A184="GW 3",$A184="GW 4",$A184="GW 5",$A184="GW 6"),"N/A",IF(M184="","",SUM(OFFSET(Tables!$A$103,MATCH('Program and Results'!$E184,Tables!$A$103:$A$135,0)-1,MATCH('Program and Results'!$A184,Tables!$1:$1,0)-2,1,-6))))</f>
        <v>-5</v>
      </c>
      <c r="AC184" s="86">
        <f t="shared" ca="1" si="56"/>
        <v>24</v>
      </c>
      <c r="AD184" s="86" t="str">
        <f ca="1">IF(OR($A184="GW 1",$A184="GW 2",$A184="GW 3",$A184="GW 4",$A184="GW 5",$A184="GW 6"),"N/A",IF(AC184="","",IF(AC184&gt;'Prediction Systems settings'!$B$5,"HOME",IF(AC184&lt;-'Prediction Systems settings'!$B$5,"AWAY","DRAW"))))</f>
        <v>HOME</v>
      </c>
      <c r="AE184" s="86" t="str">
        <f t="shared" ca="1" si="57"/>
        <v>Succeeded</v>
      </c>
      <c r="AK184">
        <v>65</v>
      </c>
      <c r="AL184">
        <v>26</v>
      </c>
    </row>
    <row r="185" spans="1:38">
      <c r="A185" t="s">
        <v>20</v>
      </c>
      <c r="B185" t="s">
        <v>232</v>
      </c>
      <c r="C185">
        <v>4</v>
      </c>
      <c r="D185">
        <v>2</v>
      </c>
      <c r="E185" t="s">
        <v>202</v>
      </c>
      <c r="F185" s="73">
        <f t="shared" ca="1" si="67"/>
        <v>1429.5870233949136</v>
      </c>
      <c r="G185" s="73">
        <f ca="1">IF(A185="GW 1",ELO_Initial,IFERROR(INDEX(Tables!$1:$1048576,MATCH('Program and Results'!$B185,Tables!$A:$A,0),MATCH('Program and Results'!$A185,Tables!$1:$1,0)-1),""))</f>
        <v>1418.9983655108633</v>
      </c>
      <c r="H185" s="74">
        <f t="shared" si="60"/>
        <v>21.51</v>
      </c>
      <c r="I185" s="74">
        <f t="shared" si="61"/>
        <v>1</v>
      </c>
      <c r="J185" s="75">
        <f t="shared" ca="1" si="53"/>
        <v>0.50773324574382439</v>
      </c>
      <c r="K185" s="76">
        <f>IF(E185="","",IF(ABS(C185-D185)=0,0,IF(ABS(C185-D185)&gt;10,2.99,INDEX('ELO settings '!$B$25:$B$34,MATCH(ABS(C185-D185),'ELO settings '!$A$25:$A$34,0)))))</f>
        <v>1.51</v>
      </c>
      <c r="L185" s="73">
        <f t="shared" ca="1" si="66"/>
        <v>1423.7174877431939</v>
      </c>
      <c r="M185" s="73">
        <f ca="1">IF(A185="GW 1",ELO_Initial,IFERROR(INDEX(Tables!$1:$1048576,MATCH('Program and Results'!$E185,Tables!$A:$A,0),MATCH('Program and Results'!$A185,Tables!$1:$1,0)-1),""))</f>
        <v>1434.3061456272442</v>
      </c>
      <c r="N185" s="74">
        <f t="shared" si="62"/>
        <v>21.51</v>
      </c>
      <c r="O185" s="74">
        <f t="shared" si="63"/>
        <v>0</v>
      </c>
      <c r="P185" s="75">
        <f t="shared" ca="1" si="68"/>
        <v>0.49226675425617561</v>
      </c>
      <c r="Q185" s="76">
        <f t="shared" si="64"/>
        <v>1.51</v>
      </c>
      <c r="R185" s="77" t="str">
        <f t="shared" si="65"/>
        <v>ok</v>
      </c>
      <c r="S185" s="87" t="str">
        <f t="shared" si="58"/>
        <v>HOME</v>
      </c>
      <c r="T185" s="74">
        <f t="shared" ca="1" si="59"/>
        <v>-15</v>
      </c>
      <c r="U185" s="74">
        <f ca="1">IF(OR($A185="GW 1",$A185="GW 2",$A185="GW 3",$A185="GW 4",$A185="GW 5",$A185="GW 6"),"N/A",IFERROR(ROUND((OFFSET(Tables!$A$1,MATCH('Program and Results'!$B185,Tables!$A$1:$A$33,0)-1,MATCH('Program and Results'!$A185,Tables!$1:$1,0)-2,1,1)-OFFSET(Tables!$A$1,MATCH('Program and Results'!$B185,Tables!$A$1:$A$33,0)-1,MATCH('Program and Results'!$A185,Tables!$1:$1,0)-7,1,1))-(OFFSET(Tables!$A$1,MATCH('Program and Results'!$E185,Tables!$A$1:$A$33,0)-1,MATCH('Program and Results'!$A185,Tables!$1:$1,0)-2,1,1)-OFFSET(Tables!$A$1,MATCH('Program and Results'!$E185,Tables!$A$1:$A$33,0)-1,MATCH('Program and Results'!$A185,Tables!$1:$1,0)-7,1,1)),0),""))</f>
        <v>34</v>
      </c>
      <c r="V185" s="88">
        <f t="shared" ca="1" si="69"/>
        <v>1.5466491487648781E-2</v>
      </c>
      <c r="W185" s="88" t="str">
        <f ca="1">IF(OR($A185="GW 1",$A185="GW 2",$A185="GW 3",$A185="GW 4",$A185="GW 5",$A185="GW 6"),"N/A",IF(T185="","",IF(AND(T185&gt;='Prediction Systems settings'!$B$3,'Program and Results'!T185&lt;='Prediction Systems settings'!$C$3),"DRAW",IF(T185&gt;0,"HOME","AWAY"))))</f>
        <v>AWAY</v>
      </c>
      <c r="X185" s="89" t="str">
        <f t="shared" ca="1" si="54"/>
        <v>Failed</v>
      </c>
      <c r="Y185" s="74" t="str">
        <f ca="1">IF(OR($A185="GW 1",$A185="GW 2",$A185="GW 3",$A185="GW 4",$A185="GW 5",$A185="GW 6"),"N/A",IF(U185="","",IF(AND(U185&gt;='Prediction Systems settings'!$B$4,'Program and Results'!U185&lt;='Prediction Systems settings'!$C$4),"DRAW",IF(U185&gt;0,"HOME","AWAY"))))</f>
        <v>HOME</v>
      </c>
      <c r="Z185" s="74" t="str">
        <f t="shared" ca="1" si="55"/>
        <v>Succeeded</v>
      </c>
      <c r="AA185" s="85">
        <f ca="1">IF(OR($A185="GW 1",$A185="GW 2",$A185="GW 3",$A185="GW 4",$A185="GW 5",$A185="GW 6"),"N/A",IF(G185="","",SUM(OFFSET(Tables!$A$103,MATCH('Program and Results'!$B185,Tables!$A$103:$A$135,0)-1,MATCH('Program and Results'!$A185,Tables!$1:$1,0)-2,1,-6))))</f>
        <v>-8</v>
      </c>
      <c r="AB185" s="86">
        <f ca="1">IF(OR($A185="GW 1",$A185="GW 2",$A185="GW 3",$A185="GW 4",$A185="GW 5",$A185="GW 6"),"N/A",IF(M185="","",SUM(OFFSET(Tables!$A$103,MATCH('Program and Results'!$E185,Tables!$A$103:$A$135,0)-1,MATCH('Program and Results'!$A185,Tables!$1:$1,0)-2,1,-6))))</f>
        <v>-13</v>
      </c>
      <c r="AC185" s="86">
        <f t="shared" ca="1" si="56"/>
        <v>5</v>
      </c>
      <c r="AD185" s="86" t="str">
        <f ca="1">IF(OR($A185="GW 1",$A185="GW 2",$A185="GW 3",$A185="GW 4",$A185="GW 5",$A185="GW 6"),"N/A",IF(AC185="","",IF(AC185&gt;'Prediction Systems settings'!$B$5,"HOME",IF(AC185&lt;-'Prediction Systems settings'!$B$5,"AWAY","DRAW"))))</f>
        <v>DRAW</v>
      </c>
      <c r="AE185" s="86" t="str">
        <f t="shared" ca="1" si="57"/>
        <v>Failed</v>
      </c>
      <c r="AK185">
        <v>20.68181818181818</v>
      </c>
      <c r="AL185">
        <v>16.25</v>
      </c>
    </row>
    <row r="186" spans="1:38">
      <c r="A186" t="s">
        <v>20</v>
      </c>
      <c r="B186" t="s">
        <v>198</v>
      </c>
      <c r="C186">
        <v>4</v>
      </c>
      <c r="D186">
        <v>0</v>
      </c>
      <c r="E186" t="s">
        <v>200</v>
      </c>
      <c r="F186" s="73">
        <f t="shared" ca="1" si="67"/>
        <v>1552.6522724857671</v>
      </c>
      <c r="G186" s="73">
        <f ca="1">IF(A186="GW 1",ELO_Initial,IFERROR(INDEX(Tables!$1:$1048576,MATCH('Program and Results'!$B186,Tables!$A:$A,0),MATCH('Program and Results'!$A186,Tables!$1:$1,0)-1),""))</f>
        <v>1544.9965867218878</v>
      </c>
      <c r="H186" s="74">
        <f t="shared" si="60"/>
        <v>22.11</v>
      </c>
      <c r="I186" s="74">
        <f t="shared" si="61"/>
        <v>1</v>
      </c>
      <c r="J186" s="75">
        <f t="shared" ca="1" si="53"/>
        <v>0.65374555568162307</v>
      </c>
      <c r="K186" s="76">
        <f>IF(E186="","",IF(ABS(C186-D186)=0,0,IF(ABS(C186-D186)&gt;10,2.99,INDEX('ELO settings '!$B$25:$B$34,MATCH(ABS(C186-D186),'ELO settings '!$A$25:$A$34,0)))))</f>
        <v>2.11</v>
      </c>
      <c r="L186" s="73">
        <f t="shared" ca="1" si="66"/>
        <v>1471.2537255797934</v>
      </c>
      <c r="M186" s="73">
        <f ca="1">IF(A186="GW 1",ELO_Initial,IFERROR(INDEX(Tables!$1:$1048576,MATCH('Program and Results'!$E186,Tables!$A:$A,0),MATCH('Program and Results'!$A186,Tables!$1:$1,0)-1),""))</f>
        <v>1478.9094113436727</v>
      </c>
      <c r="N186" s="74">
        <f t="shared" si="62"/>
        <v>22.11</v>
      </c>
      <c r="O186" s="74">
        <f t="shared" si="63"/>
        <v>0</v>
      </c>
      <c r="P186" s="75">
        <f t="shared" ca="1" si="68"/>
        <v>0.34625444431837693</v>
      </c>
      <c r="Q186" s="76">
        <f t="shared" si="64"/>
        <v>2.11</v>
      </c>
      <c r="R186" s="77" t="str">
        <f t="shared" si="65"/>
        <v>ok</v>
      </c>
      <c r="S186" s="87" t="str">
        <f t="shared" si="58"/>
        <v>HOME</v>
      </c>
      <c r="T186" s="74">
        <f t="shared" ca="1" si="59"/>
        <v>66</v>
      </c>
      <c r="U186" s="74">
        <f ca="1">IF(OR($A186="GW 1",$A186="GW 2",$A186="GW 3",$A186="GW 4",$A186="GW 5",$A186="GW 6"),"N/A",IFERROR(ROUND((OFFSET(Tables!$A$1,MATCH('Program and Results'!$B186,Tables!$A$1:$A$33,0)-1,MATCH('Program and Results'!$A186,Tables!$1:$1,0)-2,1,1)-OFFSET(Tables!$A$1,MATCH('Program and Results'!$B186,Tables!$A$1:$A$33,0)-1,MATCH('Program and Results'!$A186,Tables!$1:$1,0)-7,1,1))-(OFFSET(Tables!$A$1,MATCH('Program and Results'!$E186,Tables!$A$1:$A$33,0)-1,MATCH('Program and Results'!$A186,Tables!$1:$1,0)-2,1,1)-OFFSET(Tables!$A$1,MATCH('Program and Results'!$E186,Tables!$A$1:$A$33,0)-1,MATCH('Program and Results'!$A186,Tables!$1:$1,0)-7,1,1)),0),""))</f>
        <v>-30</v>
      </c>
      <c r="V186" s="88">
        <f t="shared" ca="1" si="69"/>
        <v>0.30749111136324614</v>
      </c>
      <c r="W186" s="88" t="str">
        <f ca="1">IF(OR($A186="GW 1",$A186="GW 2",$A186="GW 3",$A186="GW 4",$A186="GW 5",$A186="GW 6"),"N/A",IF(T186="","",IF(AND(T186&gt;='Prediction Systems settings'!$B$3,'Program and Results'!T186&lt;='Prediction Systems settings'!$C$3),"DRAW",IF(T186&gt;0,"HOME","AWAY"))))</f>
        <v>HOME</v>
      </c>
      <c r="X186" s="89" t="str">
        <f t="shared" ca="1" si="54"/>
        <v>Succeeded</v>
      </c>
      <c r="Y186" s="74" t="str">
        <f ca="1">IF(OR($A186="GW 1",$A186="GW 2",$A186="GW 3",$A186="GW 4",$A186="GW 5",$A186="GW 6"),"N/A",IF(U186="","",IF(AND(U186&gt;='Prediction Systems settings'!$B$4,'Program and Results'!U186&lt;='Prediction Systems settings'!$C$4),"DRAW",IF(U186&gt;0,"HOME","AWAY"))))</f>
        <v>DRAW</v>
      </c>
      <c r="Z186" s="74" t="str">
        <f t="shared" ca="1" si="55"/>
        <v>Failed</v>
      </c>
      <c r="AA186" s="85">
        <f ca="1">IF(OR($A186="GW 1",$A186="GW 2",$A186="GW 3",$A186="GW 4",$A186="GW 5",$A186="GW 6"),"N/A",IF(G186="","",SUM(OFFSET(Tables!$A$103,MATCH('Program and Results'!$B186,Tables!$A$103:$A$135,0)-1,MATCH('Program and Results'!$A186,Tables!$1:$1,0)-2,1,-6))))</f>
        <v>3</v>
      </c>
      <c r="AB186" s="86">
        <f ca="1">IF(OR($A186="GW 1",$A186="GW 2",$A186="GW 3",$A186="GW 4",$A186="GW 5",$A186="GW 6"),"N/A",IF(M186="","",SUM(OFFSET(Tables!$A$103,MATCH('Program and Results'!$E186,Tables!$A$103:$A$135,0)-1,MATCH('Program and Results'!$A186,Tables!$1:$1,0)-2,1,-6))))</f>
        <v>-1</v>
      </c>
      <c r="AC186" s="86">
        <f t="shared" ca="1" si="56"/>
        <v>4</v>
      </c>
      <c r="AD186" s="86" t="str">
        <f ca="1">IF(OR($A186="GW 1",$A186="GW 2",$A186="GW 3",$A186="GW 4",$A186="GW 5",$A186="GW 6"),"N/A",IF(AC186="","",IF(AC186&gt;'Prediction Systems settings'!$B$5,"HOME",IF(AC186&lt;-'Prediction Systems settings'!$B$5,"AWAY","DRAW"))))</f>
        <v>DRAW</v>
      </c>
      <c r="AE186" s="86" t="str">
        <f t="shared" ca="1" si="57"/>
        <v>Failed</v>
      </c>
      <c r="AK186">
        <v>44.318181818181813</v>
      </c>
      <c r="AL186">
        <v>26</v>
      </c>
    </row>
    <row r="187" spans="1:38">
      <c r="A187" t="s">
        <v>20</v>
      </c>
      <c r="B187" t="s">
        <v>207</v>
      </c>
      <c r="C187">
        <v>4</v>
      </c>
      <c r="D187">
        <v>1</v>
      </c>
      <c r="E187" t="s">
        <v>210</v>
      </c>
      <c r="F187" s="73">
        <f t="shared" ca="1" si="67"/>
        <v>1478.3221053679983</v>
      </c>
      <c r="G187" s="73">
        <f ca="1">IF(A187="GW 1",ELO_Initial,IFERROR(INDEX(Tables!$1:$1048576,MATCH('Program and Results'!$B187,Tables!$A:$A,0),MATCH('Program and Results'!$A187,Tables!$1:$1,0)-1),""))</f>
        <v>1468.9510767427155</v>
      </c>
      <c r="H187" s="74">
        <f t="shared" si="60"/>
        <v>21.85</v>
      </c>
      <c r="I187" s="74">
        <f t="shared" si="61"/>
        <v>1</v>
      </c>
      <c r="J187" s="75">
        <f t="shared" ca="1" si="53"/>
        <v>0.57111997138293302</v>
      </c>
      <c r="K187" s="76">
        <f>IF(E187="","",IF(ABS(C187-D187)=0,0,IF(ABS(C187-D187)&gt;10,2.99,INDEX('ELO settings '!$B$25:$B$34,MATCH(ABS(C187-D187),'ELO settings '!$A$25:$A$34,0)))))</f>
        <v>1.85</v>
      </c>
      <c r="L187" s="73">
        <f t="shared" ca="1" si="66"/>
        <v>1442.3234385199214</v>
      </c>
      <c r="M187" s="73">
        <f ca="1">IF(A187="GW 1",ELO_Initial,IFERROR(INDEX(Tables!$1:$1048576,MATCH('Program and Results'!$E187,Tables!$A:$A,0),MATCH('Program and Results'!$A187,Tables!$1:$1,0)-1),""))</f>
        <v>1451.6944671452043</v>
      </c>
      <c r="N187" s="74">
        <f t="shared" si="62"/>
        <v>21.85</v>
      </c>
      <c r="O187" s="74">
        <f t="shared" si="63"/>
        <v>0</v>
      </c>
      <c r="P187" s="75">
        <f t="shared" ca="1" si="68"/>
        <v>0.42888002861706698</v>
      </c>
      <c r="Q187" s="76">
        <f t="shared" si="64"/>
        <v>1.85</v>
      </c>
      <c r="R187" s="77" t="str">
        <f t="shared" si="65"/>
        <v>ok</v>
      </c>
      <c r="S187" s="87" t="str">
        <f t="shared" si="58"/>
        <v>HOME</v>
      </c>
      <c r="T187" s="74">
        <f t="shared" ca="1" si="59"/>
        <v>17</v>
      </c>
      <c r="U187" s="74">
        <f ca="1">IF(OR($A187="GW 1",$A187="GW 2",$A187="GW 3",$A187="GW 4",$A187="GW 5",$A187="GW 6"),"N/A",IFERROR(ROUND((OFFSET(Tables!$A$1,MATCH('Program and Results'!$B187,Tables!$A$1:$A$33,0)-1,MATCH('Program and Results'!$A187,Tables!$1:$1,0)-2,1,1)-OFFSET(Tables!$A$1,MATCH('Program and Results'!$B187,Tables!$A$1:$A$33,0)-1,MATCH('Program and Results'!$A187,Tables!$1:$1,0)-7,1,1))-(OFFSET(Tables!$A$1,MATCH('Program and Results'!$E187,Tables!$A$1:$A$33,0)-1,MATCH('Program and Results'!$A187,Tables!$1:$1,0)-2,1,1)-OFFSET(Tables!$A$1,MATCH('Program and Results'!$E187,Tables!$A$1:$A$33,0)-1,MATCH('Program and Results'!$A187,Tables!$1:$1,0)-7,1,1)),0),""))</f>
        <v>32</v>
      </c>
      <c r="V187" s="88">
        <f t="shared" ca="1" si="69"/>
        <v>0.14223994276586605</v>
      </c>
      <c r="W187" s="88" t="str">
        <f ca="1">IF(OR($A187="GW 1",$A187="GW 2",$A187="GW 3",$A187="GW 4",$A187="GW 5",$A187="GW 6"),"N/A",IF(T187="","",IF(AND(T187&gt;='Prediction Systems settings'!$B$3,'Program and Results'!T187&lt;='Prediction Systems settings'!$C$3),"DRAW",IF(T187&gt;0,"HOME","AWAY"))))</f>
        <v>HOME</v>
      </c>
      <c r="X187" s="89" t="str">
        <f t="shared" ca="1" si="54"/>
        <v>Succeeded</v>
      </c>
      <c r="Y187" s="74" t="str">
        <f ca="1">IF(OR($A187="GW 1",$A187="GW 2",$A187="GW 3",$A187="GW 4",$A187="GW 5",$A187="GW 6"),"N/A",IF(U187="","",IF(AND(U187&gt;='Prediction Systems settings'!$B$4,'Program and Results'!U187&lt;='Prediction Systems settings'!$C$4),"DRAW",IF(U187&gt;0,"HOME","AWAY"))))</f>
        <v>HOME</v>
      </c>
      <c r="Z187" s="74" t="str">
        <f t="shared" ca="1" si="55"/>
        <v>Succeeded</v>
      </c>
      <c r="AA187" s="85">
        <f ca="1">IF(OR($A187="GW 1",$A187="GW 2",$A187="GW 3",$A187="GW 4",$A187="GW 5",$A187="GW 6"),"N/A",IF(G187="","",SUM(OFFSET(Tables!$A$103,MATCH('Program and Results'!$B187,Tables!$A$103:$A$135,0)-1,MATCH('Program and Results'!$A187,Tables!$1:$1,0)-2,1,-6))))</f>
        <v>-1</v>
      </c>
      <c r="AB187" s="86">
        <f ca="1">IF(OR($A187="GW 1",$A187="GW 2",$A187="GW 3",$A187="GW 4",$A187="GW 5",$A187="GW 6"),"N/A",IF(M187="","",SUM(OFFSET(Tables!$A$103,MATCH('Program and Results'!$E187,Tables!$A$103:$A$135,0)-1,MATCH('Program and Results'!$A187,Tables!$1:$1,0)-2,1,-6))))</f>
        <v>-6</v>
      </c>
      <c r="AC187" s="86">
        <f t="shared" ca="1" si="56"/>
        <v>5</v>
      </c>
      <c r="AD187" s="86" t="str">
        <f ca="1">IF(OR($A187="GW 1",$A187="GW 2",$A187="GW 3",$A187="GW 4",$A187="GW 5",$A187="GW 6"),"N/A",IF(AC187="","",IF(AC187&gt;'Prediction Systems settings'!$B$5,"HOME",IF(AC187&lt;-'Prediction Systems settings'!$B$5,"AWAY","DRAW"))))</f>
        <v>DRAW</v>
      </c>
      <c r="AE187" s="86" t="str">
        <f t="shared" ca="1" si="57"/>
        <v>Failed</v>
      </c>
      <c r="AK187">
        <v>32.5</v>
      </c>
      <c r="AL187">
        <v>22.75</v>
      </c>
    </row>
    <row r="188" spans="1:38">
      <c r="A188" t="s">
        <v>20</v>
      </c>
      <c r="B188" t="s">
        <v>199</v>
      </c>
      <c r="C188">
        <v>1</v>
      </c>
      <c r="D188">
        <v>2</v>
      </c>
      <c r="E188" t="s">
        <v>204</v>
      </c>
      <c r="F188" s="73">
        <f t="shared" ca="1" si="67"/>
        <v>1546.2149518263336</v>
      </c>
      <c r="G188" s="73">
        <f ca="1">IF(A188="GW 1",ELO_Initial,IFERROR(INDEX(Tables!$1:$1048576,MATCH('Program and Results'!$B188,Tables!$A:$A,0),MATCH('Program and Results'!$A188,Tables!$1:$1,0)-1),""))</f>
        <v>1558.3221760823296</v>
      </c>
      <c r="H188" s="74">
        <f t="shared" si="60"/>
        <v>21</v>
      </c>
      <c r="I188" s="74">
        <f t="shared" si="61"/>
        <v>0</v>
      </c>
      <c r="J188" s="75">
        <f t="shared" ca="1" si="53"/>
        <v>0.57653448838076649</v>
      </c>
      <c r="K188" s="76">
        <f>IF(E188="","",IF(ABS(C188-D188)=0,0,IF(ABS(C188-D188)&gt;10,2.99,INDEX('ELO settings '!$B$25:$B$34,MATCH(ABS(C188-D188),'ELO settings '!$A$25:$A$34,0)))))</f>
        <v>1</v>
      </c>
      <c r="L188" s="73">
        <f t="shared" ca="1" si="66"/>
        <v>1567.0537745898459</v>
      </c>
      <c r="M188" s="73">
        <f ca="1">IF(A188="GW 1",ELO_Initial,IFERROR(INDEX(Tables!$1:$1048576,MATCH('Program and Results'!$E188,Tables!$A:$A,0),MATCH('Program and Results'!$A188,Tables!$1:$1,0)-1),""))</f>
        <v>1554.9465503338499</v>
      </c>
      <c r="N188" s="74">
        <f t="shared" si="62"/>
        <v>21</v>
      </c>
      <c r="O188" s="74">
        <f t="shared" si="63"/>
        <v>1</v>
      </c>
      <c r="P188" s="75">
        <f t="shared" ca="1" si="68"/>
        <v>0.42346551161923351</v>
      </c>
      <c r="Q188" s="76">
        <f t="shared" si="64"/>
        <v>1</v>
      </c>
      <c r="R188" s="77" t="str">
        <f t="shared" si="65"/>
        <v>ok</v>
      </c>
      <c r="S188" s="87" t="str">
        <f t="shared" si="58"/>
        <v>AWAY</v>
      </c>
      <c r="T188" s="74">
        <f t="shared" ca="1" si="59"/>
        <v>3</v>
      </c>
      <c r="U188" s="74">
        <f ca="1">IF(OR($A188="GW 1",$A188="GW 2",$A188="GW 3",$A188="GW 4",$A188="GW 5",$A188="GW 6"),"N/A",IFERROR(ROUND((OFFSET(Tables!$A$1,MATCH('Program and Results'!$B188,Tables!$A$1:$A$33,0)-1,MATCH('Program and Results'!$A188,Tables!$1:$1,0)-2,1,1)-OFFSET(Tables!$A$1,MATCH('Program and Results'!$B188,Tables!$A$1:$A$33,0)-1,MATCH('Program and Results'!$A188,Tables!$1:$1,0)-7,1,1))-(OFFSET(Tables!$A$1,MATCH('Program and Results'!$E188,Tables!$A$1:$A$33,0)-1,MATCH('Program and Results'!$A188,Tables!$1:$1,0)-2,1,1)-OFFSET(Tables!$A$1,MATCH('Program and Results'!$E188,Tables!$A$1:$A$33,0)-1,MATCH('Program and Results'!$A188,Tables!$1:$1,0)-7,1,1)),0),""))</f>
        <v>-54</v>
      </c>
      <c r="V188" s="88">
        <f t="shared" ca="1" si="69"/>
        <v>0.15306897676153297</v>
      </c>
      <c r="W188" s="88" t="str">
        <f ca="1">IF(OR($A188="GW 1",$A188="GW 2",$A188="GW 3",$A188="GW 4",$A188="GW 5",$A188="GW 6"),"N/A",IF(T188="","",IF(AND(T188&gt;='Prediction Systems settings'!$B$3,'Program and Results'!T188&lt;='Prediction Systems settings'!$C$3),"DRAW",IF(T188&gt;0,"HOME","AWAY"))))</f>
        <v>HOME</v>
      </c>
      <c r="X188" s="89" t="str">
        <f t="shared" ca="1" si="54"/>
        <v>Failed</v>
      </c>
      <c r="Y188" s="74" t="str">
        <f ca="1">IF(OR($A188="GW 1",$A188="GW 2",$A188="GW 3",$A188="GW 4",$A188="GW 5",$A188="GW 6"),"N/A",IF(U188="","",IF(AND(U188&gt;='Prediction Systems settings'!$B$4,'Program and Results'!U188&lt;='Prediction Systems settings'!$C$4),"DRAW",IF(U188&gt;0,"HOME","AWAY"))))</f>
        <v>AWAY</v>
      </c>
      <c r="Z188" s="74" t="str">
        <f t="shared" ca="1" si="55"/>
        <v>Succeeded</v>
      </c>
      <c r="AA188" s="85">
        <f ca="1">IF(OR($A188="GW 1",$A188="GW 2",$A188="GW 3",$A188="GW 4",$A188="GW 5",$A188="GW 6"),"N/A",IF(G188="","",SUM(OFFSET(Tables!$A$103,MATCH('Program and Results'!$B188,Tables!$A$103:$A$135,0)-1,MATCH('Program and Results'!$A188,Tables!$1:$1,0)-2,1,-6))))</f>
        <v>0</v>
      </c>
      <c r="AB188" s="86">
        <f ca="1">IF(OR($A188="GW 1",$A188="GW 2",$A188="GW 3",$A188="GW 4",$A188="GW 5",$A188="GW 6"),"N/A",IF(M188="","",SUM(OFFSET(Tables!$A$103,MATCH('Program and Results'!$E188,Tables!$A$103:$A$135,0)-1,MATCH('Program and Results'!$A188,Tables!$1:$1,0)-2,1,-6))))</f>
        <v>7</v>
      </c>
      <c r="AC188" s="86">
        <f t="shared" ca="1" si="56"/>
        <v>-7</v>
      </c>
      <c r="AD188" s="86" t="str">
        <f ca="1">IF(OR($A188="GW 1",$A188="GW 2",$A188="GW 3",$A188="GW 4",$A188="GW 5",$A188="GW 6"),"N/A",IF(AC188="","",IF(AC188&gt;'Prediction Systems settings'!$B$5,"HOME",IF(AC188&lt;-'Prediction Systems settings'!$B$5,"AWAY","DRAW"))))</f>
        <v>AWAY</v>
      </c>
      <c r="AE188" s="86" t="str">
        <f t="shared" ca="1" si="57"/>
        <v>Succeeded</v>
      </c>
      <c r="AK188">
        <v>50.227272727272727</v>
      </c>
      <c r="AL188">
        <v>48.75</v>
      </c>
    </row>
    <row r="189" spans="1:38">
      <c r="A189" t="s">
        <v>20</v>
      </c>
      <c r="B189" t="s">
        <v>206</v>
      </c>
      <c r="C189">
        <v>1</v>
      </c>
      <c r="D189">
        <v>1</v>
      </c>
      <c r="E189" t="s">
        <v>209</v>
      </c>
      <c r="F189" s="73">
        <f t="shared" ca="1" si="67"/>
        <v>1454.1462789800037</v>
      </c>
      <c r="G189" s="73">
        <f ca="1">IF(A189="GW 1",ELO_Initial,IFERROR(INDEX(Tables!$1:$1048576,MATCH('Program and Results'!$B189,Tables!$A:$A,0),MATCH('Program and Results'!$A189,Tables!$1:$1,0)-1),""))</f>
        <v>1453.1174929371414</v>
      </c>
      <c r="H189" s="74">
        <f t="shared" si="60"/>
        <v>20</v>
      </c>
      <c r="I189" s="74">
        <f t="shared" si="61"/>
        <v>0.5</v>
      </c>
      <c r="J189" s="75">
        <f t="shared" ca="1" si="53"/>
        <v>0.44856069785688935</v>
      </c>
      <c r="K189" s="76">
        <f>IF(E189="","",IF(ABS(C189-D189)=0,0,IF(ABS(C189-D189)&gt;10,2.99,INDEX('ELO settings '!$B$25:$B$34,MATCH(ABS(C189-D189),'ELO settings '!$A$25:$A$34,0)))))</f>
        <v>0</v>
      </c>
      <c r="L189" s="73">
        <f t="shared" ca="1" si="66"/>
        <v>1517.5047602899995</v>
      </c>
      <c r="M189" s="73">
        <f ca="1">IF(A189="GW 1",ELO_Initial,IFERROR(INDEX(Tables!$1:$1048576,MATCH('Program and Results'!$E189,Tables!$A:$A,0),MATCH('Program and Results'!$A189,Tables!$1:$1,0)-1),""))</f>
        <v>1518.5335463328618</v>
      </c>
      <c r="N189" s="74">
        <f t="shared" si="62"/>
        <v>20</v>
      </c>
      <c r="O189" s="74">
        <f t="shared" si="63"/>
        <v>0.5</v>
      </c>
      <c r="P189" s="75">
        <f t="shared" ca="1" si="68"/>
        <v>0.55143930214311065</v>
      </c>
      <c r="Q189" s="76">
        <f t="shared" si="64"/>
        <v>0</v>
      </c>
      <c r="R189" s="77" t="str">
        <f t="shared" si="65"/>
        <v>ok</v>
      </c>
      <c r="S189" s="87" t="str">
        <f t="shared" si="58"/>
        <v>DRAW</v>
      </c>
      <c r="T189" s="74">
        <f t="shared" ca="1" si="59"/>
        <v>-65</v>
      </c>
      <c r="U189" s="74">
        <f ca="1">IF(OR($A189="GW 1",$A189="GW 2",$A189="GW 3",$A189="GW 4",$A189="GW 5",$A189="GW 6"),"N/A",IFERROR(ROUND((OFFSET(Tables!$A$1,MATCH('Program and Results'!$B189,Tables!$A$1:$A$33,0)-1,MATCH('Program and Results'!$A189,Tables!$1:$1,0)-2,1,1)-OFFSET(Tables!$A$1,MATCH('Program and Results'!$B189,Tables!$A$1:$A$33,0)-1,MATCH('Program and Results'!$A189,Tables!$1:$1,0)-7,1,1))-(OFFSET(Tables!$A$1,MATCH('Program and Results'!$E189,Tables!$A$1:$A$33,0)-1,MATCH('Program and Results'!$A189,Tables!$1:$1,0)-2,1,1)-OFFSET(Tables!$A$1,MATCH('Program and Results'!$E189,Tables!$A$1:$A$33,0)-1,MATCH('Program and Results'!$A189,Tables!$1:$1,0)-7,1,1)),0),""))</f>
        <v>21</v>
      </c>
      <c r="V189" s="88">
        <f t="shared" ca="1" si="69"/>
        <v>-0.10287860428622131</v>
      </c>
      <c r="W189" s="88" t="str">
        <f ca="1">IF(OR($A189="GW 1",$A189="GW 2",$A189="GW 3",$A189="GW 4",$A189="GW 5",$A189="GW 6"),"N/A",IF(T189="","",IF(AND(T189&gt;='Prediction Systems settings'!$B$3,'Program and Results'!T189&lt;='Prediction Systems settings'!$C$3),"DRAW",IF(T189&gt;0,"HOME","AWAY"))))</f>
        <v>AWAY</v>
      </c>
      <c r="X189" s="89" t="str">
        <f t="shared" ca="1" si="54"/>
        <v>Failed</v>
      </c>
      <c r="Y189" s="74" t="str">
        <f ca="1">IF(OR($A189="GW 1",$A189="GW 2",$A189="GW 3",$A189="GW 4",$A189="GW 5",$A189="GW 6"),"N/A",IF(U189="","",IF(AND(U189&gt;='Prediction Systems settings'!$B$4,'Program and Results'!U189&lt;='Prediction Systems settings'!$C$4),"DRAW",IF(U189&gt;0,"HOME","AWAY"))))</f>
        <v>HOME</v>
      </c>
      <c r="Z189" s="74" t="str">
        <f t="shared" ca="1" si="55"/>
        <v>Failed</v>
      </c>
      <c r="AA189" s="85">
        <f ca="1">IF(OR($A189="GW 1",$A189="GW 2",$A189="GW 3",$A189="GW 4",$A189="GW 5",$A189="GW 6"),"N/A",IF(G189="","",SUM(OFFSET(Tables!$A$103,MATCH('Program and Results'!$B189,Tables!$A$103:$A$135,0)-1,MATCH('Program and Results'!$A189,Tables!$1:$1,0)-2,1,-6))))</f>
        <v>-13</v>
      </c>
      <c r="AB189" s="86">
        <f ca="1">IF(OR($A189="GW 1",$A189="GW 2",$A189="GW 3",$A189="GW 4",$A189="GW 5",$A189="GW 6"),"N/A",IF(M189="","",SUM(OFFSET(Tables!$A$103,MATCH('Program and Results'!$E189,Tables!$A$103:$A$135,0)-1,MATCH('Program and Results'!$A189,Tables!$1:$1,0)-2,1,-6))))</f>
        <v>-4</v>
      </c>
      <c r="AC189" s="86">
        <f t="shared" ca="1" si="56"/>
        <v>-9</v>
      </c>
      <c r="AD189" s="86" t="str">
        <f ca="1">IF(OR($A189="GW 1",$A189="GW 2",$A189="GW 3",$A189="GW 4",$A189="GW 5",$A189="GW 6"),"N/A",IF(AC189="","",IF(AC189&gt;'Prediction Systems settings'!$B$5,"HOME",IF(AC189&lt;-'Prediction Systems settings'!$B$5,"AWAY","DRAW"))))</f>
        <v>AWAY</v>
      </c>
      <c r="AE189" s="86" t="str">
        <f t="shared" ca="1" si="57"/>
        <v>Failed</v>
      </c>
      <c r="AK189">
        <v>29.545454545454543</v>
      </c>
      <c r="AL189">
        <v>50.227272727272727</v>
      </c>
    </row>
    <row r="190" spans="1:38">
      <c r="A190" t="s">
        <v>20</v>
      </c>
      <c r="B190" t="s">
        <v>208</v>
      </c>
      <c r="C190">
        <v>0</v>
      </c>
      <c r="D190">
        <v>1</v>
      </c>
      <c r="E190" t="s">
        <v>233</v>
      </c>
      <c r="F190" s="73">
        <f t="shared" ca="1" si="67"/>
        <v>1511.5694706623358</v>
      </c>
      <c r="G190" s="73">
        <f ca="1">IF(A190="GW 1",ELO_Initial,IFERROR(INDEX(Tables!$1:$1048576,MATCH('Program and Results'!$B190,Tables!$A:$A,0),MATCH('Program and Results'!$A190,Tables!$1:$1,0)-1),""))</f>
        <v>1524.8739648008741</v>
      </c>
      <c r="H190" s="74">
        <f t="shared" si="60"/>
        <v>21</v>
      </c>
      <c r="I190" s="74">
        <f t="shared" si="61"/>
        <v>0</v>
      </c>
      <c r="J190" s="75">
        <f t="shared" ca="1" si="53"/>
        <v>0.6335473399303948</v>
      </c>
      <c r="K190" s="76">
        <f>IF(E190="","",IF(ABS(C190-D190)=0,0,IF(ABS(C190-D190)&gt;10,2.99,INDEX('ELO settings '!$B$25:$B$34,MATCH(ABS(C190-D190),'ELO settings '!$A$25:$A$34,0)))))</f>
        <v>1</v>
      </c>
      <c r="L190" s="73">
        <f t="shared" ca="1" si="66"/>
        <v>1485.3239816528862</v>
      </c>
      <c r="M190" s="73">
        <f ca="1">IF(A190="GW 1",ELO_Initial,IFERROR(INDEX(Tables!$1:$1048576,MATCH('Program and Results'!$E190,Tables!$A:$A,0),MATCH('Program and Results'!$A190,Tables!$1:$1,0)-1),""))</f>
        <v>1472.0194875143479</v>
      </c>
      <c r="N190" s="74">
        <f t="shared" si="62"/>
        <v>21</v>
      </c>
      <c r="O190" s="74">
        <f t="shared" si="63"/>
        <v>1</v>
      </c>
      <c r="P190" s="75">
        <f t="shared" ca="1" si="68"/>
        <v>0.3664526600696052</v>
      </c>
      <c r="Q190" s="76">
        <f t="shared" si="64"/>
        <v>1</v>
      </c>
      <c r="R190" s="77" t="str">
        <f t="shared" si="65"/>
        <v>ok</v>
      </c>
      <c r="S190" s="87" t="str">
        <f t="shared" si="58"/>
        <v>AWAY</v>
      </c>
      <c r="T190" s="74">
        <f t="shared" ca="1" si="59"/>
        <v>53</v>
      </c>
      <c r="U190" s="74">
        <f ca="1">IF(OR($A190="GW 1",$A190="GW 2",$A190="GW 3",$A190="GW 4",$A190="GW 5",$A190="GW 6"),"N/A",IFERROR(ROUND((OFFSET(Tables!$A$1,MATCH('Program and Results'!$B190,Tables!$A$1:$A$33,0)-1,MATCH('Program and Results'!$A190,Tables!$1:$1,0)-2,1,1)-OFFSET(Tables!$A$1,MATCH('Program and Results'!$B190,Tables!$A$1:$A$33,0)-1,MATCH('Program and Results'!$A190,Tables!$1:$1,0)-7,1,1))-(OFFSET(Tables!$A$1,MATCH('Program and Results'!$E190,Tables!$A$1:$A$33,0)-1,MATCH('Program and Results'!$A190,Tables!$1:$1,0)-2,1,1)-OFFSET(Tables!$A$1,MATCH('Program and Results'!$E190,Tables!$A$1:$A$33,0)-1,MATCH('Program and Results'!$A190,Tables!$1:$1,0)-7,1,1)),0),""))</f>
        <v>6</v>
      </c>
      <c r="V190" s="88">
        <f t="shared" ca="1" si="69"/>
        <v>0.26709467986078961</v>
      </c>
      <c r="W190" s="88" t="str">
        <f ca="1">IF(OR($A190="GW 1",$A190="GW 2",$A190="GW 3",$A190="GW 4",$A190="GW 5",$A190="GW 6"),"N/A",IF(T190="","",IF(AND(T190&gt;='Prediction Systems settings'!$B$3,'Program and Results'!T190&lt;='Prediction Systems settings'!$C$3),"DRAW",IF(T190&gt;0,"HOME","AWAY"))))</f>
        <v>HOME</v>
      </c>
      <c r="X190" s="89" t="str">
        <f t="shared" ca="1" si="54"/>
        <v>Failed</v>
      </c>
      <c r="Y190" s="74" t="str">
        <f ca="1">IF(OR($A190="GW 1",$A190="GW 2",$A190="GW 3",$A190="GW 4",$A190="GW 5",$A190="GW 6"),"N/A",IF(U190="","",IF(AND(U190&gt;='Prediction Systems settings'!$B$4,'Program and Results'!U190&lt;='Prediction Systems settings'!$C$4),"DRAW",IF(U190&gt;0,"HOME","AWAY"))))</f>
        <v>HOME</v>
      </c>
      <c r="Z190" s="74" t="str">
        <f t="shared" ca="1" si="55"/>
        <v>Failed</v>
      </c>
      <c r="AA190" s="85">
        <f ca="1">IF(OR($A190="GW 1",$A190="GW 2",$A190="GW 3",$A190="GW 4",$A190="GW 5",$A190="GW 6"),"N/A",IF(G190="","",SUM(OFFSET(Tables!$A$103,MATCH('Program and Results'!$B190,Tables!$A$103:$A$135,0)-1,MATCH('Program and Results'!$A190,Tables!$1:$1,0)-2,1,-6))))</f>
        <v>9</v>
      </c>
      <c r="AB190" s="86">
        <f ca="1">IF(OR($A190="GW 1",$A190="GW 2",$A190="GW 3",$A190="GW 4",$A190="GW 5",$A190="GW 6"),"N/A",IF(M190="","",SUM(OFFSET(Tables!$A$103,MATCH('Program and Results'!$E190,Tables!$A$103:$A$135,0)-1,MATCH('Program and Results'!$A190,Tables!$1:$1,0)-2,1,-6))))</f>
        <v>4</v>
      </c>
      <c r="AC190" s="86">
        <f t="shared" ca="1" si="56"/>
        <v>5</v>
      </c>
      <c r="AD190" s="86" t="str">
        <f ca="1">IF(OR($A190="GW 1",$A190="GW 2",$A190="GW 3",$A190="GW 4",$A190="GW 5",$A190="GW 6"),"N/A",IF(AC190="","",IF(AC190&gt;'Prediction Systems settings'!$B$5,"HOME",IF(AC190&lt;-'Prediction Systems settings'!$B$5,"AWAY","DRAW"))))</f>
        <v>DRAW</v>
      </c>
      <c r="AE190" s="86" t="str">
        <f t="shared" ca="1" si="57"/>
        <v>Failed</v>
      </c>
      <c r="AK190">
        <v>42.25</v>
      </c>
      <c r="AL190">
        <v>22.75</v>
      </c>
    </row>
    <row r="191" spans="1:38">
      <c r="A191" t="s">
        <v>20</v>
      </c>
      <c r="B191" t="s">
        <v>205</v>
      </c>
      <c r="C191">
        <v>1</v>
      </c>
      <c r="D191">
        <v>2</v>
      </c>
      <c r="E191" t="s">
        <v>197</v>
      </c>
      <c r="F191" s="73">
        <f t="shared" ca="1" si="67"/>
        <v>1499.5090454297706</v>
      </c>
      <c r="G191" s="73">
        <f ca="1">IF(A191="GW 1",ELO_Initial,IFERROR(INDEX(Tables!$1:$1048576,MATCH('Program and Results'!$B191,Tables!$A:$A,0),MATCH('Program and Results'!$A191,Tables!$1:$1,0)-1),""))</f>
        <v>1510.5394106027345</v>
      </c>
      <c r="H191" s="74">
        <f t="shared" si="60"/>
        <v>21</v>
      </c>
      <c r="I191" s="74">
        <f t="shared" si="61"/>
        <v>0</v>
      </c>
      <c r="J191" s="75">
        <f t="shared" ca="1" si="53"/>
        <v>0.5252554844268571</v>
      </c>
      <c r="K191" s="76">
        <f>IF(E191="","",IF(ABS(C191-D191)=0,0,IF(ABS(C191-D191)&gt;10,2.99,INDEX('ELO settings '!$B$25:$B$34,MATCH(ABS(C191-D191),'ELO settings '!$A$25:$A$34,0)))))</f>
        <v>1</v>
      </c>
      <c r="L191" s="73">
        <f t="shared" ca="1" si="66"/>
        <v>1536.5055199921142</v>
      </c>
      <c r="M191" s="73">
        <f ca="1">IF(A191="GW 1",ELO_Initial,IFERROR(INDEX(Tables!$1:$1048576,MATCH('Program and Results'!$E191,Tables!$A:$A,0),MATCH('Program and Results'!$A191,Tables!$1:$1,0)-1),""))</f>
        <v>1525.4751548191502</v>
      </c>
      <c r="N191" s="74">
        <f t="shared" si="62"/>
        <v>21</v>
      </c>
      <c r="O191" s="74">
        <f t="shared" si="63"/>
        <v>1</v>
      </c>
      <c r="P191" s="75">
        <f t="shared" ca="1" si="68"/>
        <v>0.4747445155731429</v>
      </c>
      <c r="Q191" s="76">
        <f t="shared" si="64"/>
        <v>1</v>
      </c>
      <c r="R191" s="77" t="str">
        <f t="shared" si="65"/>
        <v>ok</v>
      </c>
      <c r="S191" s="87" t="str">
        <f t="shared" si="58"/>
        <v>AWAY</v>
      </c>
      <c r="T191" s="74">
        <f t="shared" ca="1" si="59"/>
        <v>-15</v>
      </c>
      <c r="U191" s="74">
        <f ca="1">IF(OR($A191="GW 1",$A191="GW 2",$A191="GW 3",$A191="GW 4",$A191="GW 5",$A191="GW 6"),"N/A",IFERROR(ROUND((OFFSET(Tables!$A$1,MATCH('Program and Results'!$B191,Tables!$A$1:$A$33,0)-1,MATCH('Program and Results'!$A191,Tables!$1:$1,0)-2,1,1)-OFFSET(Tables!$A$1,MATCH('Program and Results'!$B191,Tables!$A$1:$A$33,0)-1,MATCH('Program and Results'!$A191,Tables!$1:$1,0)-7,1,1))-(OFFSET(Tables!$A$1,MATCH('Program and Results'!$E191,Tables!$A$1:$A$33,0)-1,MATCH('Program and Results'!$A191,Tables!$1:$1,0)-2,1,1)-OFFSET(Tables!$A$1,MATCH('Program and Results'!$E191,Tables!$A$1:$A$33,0)-1,MATCH('Program and Results'!$A191,Tables!$1:$1,0)-7,1,1)),0),""))</f>
        <v>9</v>
      </c>
      <c r="V191" s="88">
        <f t="shared" ca="1" si="69"/>
        <v>5.05109688537142E-2</v>
      </c>
      <c r="W191" s="88" t="str">
        <f ca="1">IF(OR($A191="GW 1",$A191="GW 2",$A191="GW 3",$A191="GW 4",$A191="GW 5",$A191="GW 6"),"N/A",IF(T191="","",IF(AND(T191&gt;='Prediction Systems settings'!$B$3,'Program and Results'!T191&lt;='Prediction Systems settings'!$C$3),"DRAW",IF(T191&gt;0,"HOME","AWAY"))))</f>
        <v>AWAY</v>
      </c>
      <c r="X191" s="89" t="str">
        <f t="shared" ca="1" si="54"/>
        <v>Succeeded</v>
      </c>
      <c r="Y191" s="74" t="str">
        <f ca="1">IF(OR($A191="GW 1",$A191="GW 2",$A191="GW 3",$A191="GW 4",$A191="GW 5",$A191="GW 6"),"N/A",IF(U191="","",IF(AND(U191&gt;='Prediction Systems settings'!$B$4,'Program and Results'!U191&lt;='Prediction Systems settings'!$C$4),"DRAW",IF(U191&gt;0,"HOME","AWAY"))))</f>
        <v>HOME</v>
      </c>
      <c r="Z191" s="74" t="str">
        <f t="shared" ca="1" si="55"/>
        <v>Failed</v>
      </c>
      <c r="AA191" s="85">
        <f ca="1">IF(OR($A191="GW 1",$A191="GW 2",$A191="GW 3",$A191="GW 4",$A191="GW 5",$A191="GW 6"),"N/A",IF(G191="","",SUM(OFFSET(Tables!$A$103,MATCH('Program and Results'!$B191,Tables!$A$103:$A$135,0)-1,MATCH('Program and Results'!$A191,Tables!$1:$1,0)-2,1,-6))))</f>
        <v>4</v>
      </c>
      <c r="AB191" s="86">
        <f ca="1">IF(OR($A191="GW 1",$A191="GW 2",$A191="GW 3",$A191="GW 4",$A191="GW 5",$A191="GW 6"),"N/A",IF(M191="","",SUM(OFFSET(Tables!$A$103,MATCH('Program and Results'!$E191,Tables!$A$103:$A$135,0)-1,MATCH('Program and Results'!$A191,Tables!$1:$1,0)-2,1,-6))))</f>
        <v>5</v>
      </c>
      <c r="AC191" s="86">
        <f t="shared" ca="1" si="56"/>
        <v>-1</v>
      </c>
      <c r="AD191" s="86" t="str">
        <f ca="1">IF(OR($A191="GW 1",$A191="GW 2",$A191="GW 3",$A191="GW 4",$A191="GW 5",$A191="GW 6"),"N/A",IF(AC191="","",IF(AC191&gt;'Prediction Systems settings'!$B$5,"HOME",IF(AC191&lt;-'Prediction Systems settings'!$B$5,"AWAY","DRAW"))))</f>
        <v>DRAW</v>
      </c>
      <c r="AE191" s="86" t="str">
        <f t="shared" ca="1" si="57"/>
        <v>Failed</v>
      </c>
      <c r="AK191">
        <v>32.5</v>
      </c>
      <c r="AL191">
        <v>48.75</v>
      </c>
    </row>
    <row r="192" spans="1:38">
      <c r="A192" t="s">
        <v>21</v>
      </c>
      <c r="B192" t="s">
        <v>204</v>
      </c>
      <c r="C192">
        <v>0</v>
      </c>
      <c r="D192">
        <v>0</v>
      </c>
      <c r="E192" t="s">
        <v>211</v>
      </c>
      <c r="F192" s="73">
        <f t="shared" ca="1" si="67"/>
        <v>1564.282569823858</v>
      </c>
      <c r="G192" s="73">
        <f ca="1">IF(A192="GW 1",ELO_Initial,IFERROR(INDEX(Tables!$1:$1048576,MATCH('Program and Results'!$B192,Tables!$A:$A,0),MATCH('Program and Results'!$A192,Tables!$1:$1,0)-1),""))</f>
        <v>1567.0537745898459</v>
      </c>
      <c r="H192" s="74">
        <f t="shared" si="60"/>
        <v>20</v>
      </c>
      <c r="I192" s="74">
        <f t="shared" si="61"/>
        <v>0.5</v>
      </c>
      <c r="J192" s="75">
        <f t="shared" ca="1" si="53"/>
        <v>0.6385602382993979</v>
      </c>
      <c r="K192" s="76">
        <f>IF(E192="","",IF(ABS(C192-D192)=0,0,IF(ABS(C192-D192)&gt;10,2.99,INDEX('ELO settings '!$B$25:$B$34,MATCH(ABS(C192-D192),'ELO settings '!$A$25:$A$34,0)))))</f>
        <v>0</v>
      </c>
      <c r="L192" s="73">
        <f t="shared" ca="1" si="66"/>
        <v>1518.2313285215316</v>
      </c>
      <c r="M192" s="73">
        <f ca="1">IF(A192="GW 1",ELO_Initial,IFERROR(INDEX(Tables!$1:$1048576,MATCH('Program and Results'!$E192,Tables!$A:$A,0),MATCH('Program and Results'!$A192,Tables!$1:$1,0)-1),""))</f>
        <v>1515.4601237555437</v>
      </c>
      <c r="N192" s="74">
        <f t="shared" si="62"/>
        <v>20</v>
      </c>
      <c r="O192" s="74">
        <f t="shared" si="63"/>
        <v>0.5</v>
      </c>
      <c r="P192" s="75">
        <f t="shared" ca="1" si="68"/>
        <v>0.3614397617006021</v>
      </c>
      <c r="Q192" s="76">
        <f t="shared" si="64"/>
        <v>0</v>
      </c>
      <c r="R192" s="77" t="str">
        <f t="shared" si="65"/>
        <v>ok</v>
      </c>
      <c r="S192" s="87" t="str">
        <f t="shared" si="58"/>
        <v>DRAW</v>
      </c>
      <c r="T192" s="74">
        <f t="shared" ca="1" si="59"/>
        <v>52</v>
      </c>
      <c r="U192" s="74">
        <f ca="1">IF(OR($A192="GW 1",$A192="GW 2",$A192="GW 3",$A192="GW 4",$A192="GW 5",$A192="GW 6"),"N/A",IFERROR(ROUND((OFFSET(Tables!$A$1,MATCH('Program and Results'!$B192,Tables!$A$1:$A$33,0)-1,MATCH('Program and Results'!$A192,Tables!$1:$1,0)-2,1,1)-OFFSET(Tables!$A$1,MATCH('Program and Results'!$B192,Tables!$A$1:$A$33,0)-1,MATCH('Program and Results'!$A192,Tables!$1:$1,0)-7,1,1))-(OFFSET(Tables!$A$1,MATCH('Program and Results'!$E192,Tables!$A$1:$A$33,0)-1,MATCH('Program and Results'!$A192,Tables!$1:$1,0)-2,1,1)-OFFSET(Tables!$A$1,MATCH('Program and Results'!$E192,Tables!$A$1:$A$33,0)-1,MATCH('Program and Results'!$A192,Tables!$1:$1,0)-7,1,1)),0),""))</f>
        <v>7</v>
      </c>
      <c r="V192" s="88">
        <f ca="1">IF(D192="","",J192-P192)</f>
        <v>0.2771204765987958</v>
      </c>
      <c r="W192" s="88" t="str">
        <f ca="1">IF(OR($A192="GW 1",$A192="GW 2",$A192="GW 3",$A192="GW 4",$A192="GW 5",$A192="GW 6"),"N/A",IF(T192="","",IF(AND(T192&gt;='Prediction Systems settings'!$B$3,'Program and Results'!T192&lt;='Prediction Systems settings'!$C$3),"DRAW",IF(T192&gt;0,"HOME","AWAY"))))</f>
        <v>HOME</v>
      </c>
      <c r="X192" s="89" t="str">
        <f t="shared" ca="1" si="54"/>
        <v>Failed</v>
      </c>
      <c r="Y192" s="74" t="str">
        <f ca="1">IF(OR($A192="GW 1",$A192="GW 2",$A192="GW 3",$A192="GW 4",$A192="GW 5",$A192="GW 6"),"N/A",IF(U192="","",IF(AND(U192&gt;='Prediction Systems settings'!$B$4,'Program and Results'!U192&lt;='Prediction Systems settings'!$C$4),"DRAW",IF(U192&gt;0,"HOME","AWAY"))))</f>
        <v>HOME</v>
      </c>
      <c r="Z192" s="74" t="str">
        <f t="shared" ca="1" si="55"/>
        <v>Failed</v>
      </c>
      <c r="AA192" s="85">
        <f ca="1">IF(OR($A192="GW 1",$A192="GW 2",$A192="GW 3",$A192="GW 4",$A192="GW 5",$A192="GW 6"),"N/A",IF(G192="","",SUM(OFFSET(Tables!$A$103,MATCH('Program and Results'!$B192,Tables!$A$103:$A$135,0)-1,MATCH('Program and Results'!$A192,Tables!$1:$1,0)-2,1,-6))))</f>
        <v>9</v>
      </c>
      <c r="AB192" s="86">
        <f ca="1">IF(OR($A192="GW 1",$A192="GW 2",$A192="GW 3",$A192="GW 4",$A192="GW 5",$A192="GW 6"),"N/A",IF(M192="","",SUM(OFFSET(Tables!$A$103,MATCH('Program and Results'!$E192,Tables!$A$103:$A$135,0)-1,MATCH('Program and Results'!$A192,Tables!$1:$1,0)-2,1,-6))))</f>
        <v>3</v>
      </c>
      <c r="AC192" s="86">
        <f t="shared" ca="1" si="56"/>
        <v>6</v>
      </c>
      <c r="AD192" s="86" t="str">
        <f ca="1">IF(OR($A192="GW 1",$A192="GW 2",$A192="GW 3",$A192="GW 4",$A192="GW 5",$A192="GW 6"),"N/A",IF(AC192="","",IF(AC192&gt;'Prediction Systems settings'!$B$5,"HOME",IF(AC192&lt;-'Prediction Systems settings'!$B$5,"AWAY","DRAW"))))</f>
        <v>HOME</v>
      </c>
      <c r="AE192" s="86" t="str">
        <f t="shared" ca="1" si="57"/>
        <v>Failed</v>
      </c>
      <c r="AK192">
        <v>47.272727272727273</v>
      </c>
      <c r="AL192">
        <v>41.36363636363636</v>
      </c>
    </row>
    <row r="193" spans="1:38">
      <c r="A193" t="s">
        <v>21</v>
      </c>
      <c r="B193" t="s">
        <v>201</v>
      </c>
      <c r="C193">
        <v>2</v>
      </c>
      <c r="D193">
        <v>4</v>
      </c>
      <c r="E193" t="s">
        <v>208</v>
      </c>
      <c r="F193" s="73">
        <f t="shared" ca="1" si="67"/>
        <v>1447.1828883700539</v>
      </c>
      <c r="G193" s="73">
        <f ca="1">IF(A193="GW 1",ELO_Initial,IFERROR(INDEX(Tables!$1:$1048576,MATCH('Program and Results'!$B193,Tables!$A:$A,0),MATCH('Program and Results'!$A193,Tables!$1:$1,0)-1),""))</f>
        <v>1456.9823215107483</v>
      </c>
      <c r="H193" s="74">
        <f t="shared" si="60"/>
        <v>21.51</v>
      </c>
      <c r="I193" s="74">
        <f t="shared" si="61"/>
        <v>0</v>
      </c>
      <c r="J193" s="75">
        <f t="shared" ca="1" si="53"/>
        <v>0.45557569226845263</v>
      </c>
      <c r="K193" s="76">
        <f>IF(E193="","",IF(ABS(C193-D193)=0,0,IF(ABS(C193-D193)&gt;10,2.99,INDEX('ELO settings '!$B$25:$B$34,MATCH(ABS(C193-D193),'ELO settings '!$A$25:$A$34,0)))))</f>
        <v>1.51</v>
      </c>
      <c r="L193" s="73">
        <f t="shared" ca="1" si="66"/>
        <v>1521.3689038030302</v>
      </c>
      <c r="M193" s="73">
        <f ca="1">IF(A193="GW 1",ELO_Initial,IFERROR(INDEX(Tables!$1:$1048576,MATCH('Program and Results'!$E193,Tables!$A:$A,0),MATCH('Program and Results'!$A193,Tables!$1:$1,0)-1),""))</f>
        <v>1511.5694706623358</v>
      </c>
      <c r="N193" s="74">
        <f t="shared" si="62"/>
        <v>21.51</v>
      </c>
      <c r="O193" s="74">
        <f t="shared" si="63"/>
        <v>1</v>
      </c>
      <c r="P193" s="75">
        <f t="shared" ca="1" si="68"/>
        <v>0.54442430773154737</v>
      </c>
      <c r="Q193" s="76">
        <f t="shared" si="64"/>
        <v>1.51</v>
      </c>
      <c r="R193" s="77" t="str">
        <f t="shared" si="65"/>
        <v>ok</v>
      </c>
      <c r="S193" s="87" t="str">
        <f t="shared" si="58"/>
        <v>AWAY</v>
      </c>
      <c r="T193" s="74">
        <f t="shared" ca="1" si="59"/>
        <v>-55</v>
      </c>
      <c r="U193" s="74">
        <f ca="1">IF(OR($A193="GW 1",$A193="GW 2",$A193="GW 3",$A193="GW 4",$A193="GW 5",$A193="GW 6"),"N/A",IFERROR(ROUND((OFFSET(Tables!$A$1,MATCH('Program and Results'!$B193,Tables!$A$1:$A$33,0)-1,MATCH('Program and Results'!$A193,Tables!$1:$1,0)-2,1,1)-OFFSET(Tables!$A$1,MATCH('Program and Results'!$B193,Tables!$A$1:$A$33,0)-1,MATCH('Program and Results'!$A193,Tables!$1:$1,0)-7,1,1))-(OFFSET(Tables!$A$1,MATCH('Program and Results'!$E193,Tables!$A$1:$A$33,0)-1,MATCH('Program and Results'!$A193,Tables!$1:$1,0)-2,1,1)-OFFSET(Tables!$A$1,MATCH('Program and Results'!$E193,Tables!$A$1:$A$33,0)-1,MATCH('Program and Results'!$A193,Tables!$1:$1,0)-7,1,1)),0),""))</f>
        <v>4</v>
      </c>
      <c r="V193" s="88">
        <f ca="1">IF(D193="","",J193-P193)</f>
        <v>-8.8848615463094749E-2</v>
      </c>
      <c r="W193" s="88" t="str">
        <f ca="1">IF(OR($A193="GW 1",$A193="GW 2",$A193="GW 3",$A193="GW 4",$A193="GW 5",$A193="GW 6"),"N/A",IF(T193="","",IF(AND(T193&gt;='Prediction Systems settings'!$B$3,'Program and Results'!T193&lt;='Prediction Systems settings'!$C$3),"DRAW",IF(T193&gt;0,"HOME","AWAY"))))</f>
        <v>AWAY</v>
      </c>
      <c r="X193" s="89" t="str">
        <f t="shared" ca="1" si="54"/>
        <v>Succeeded</v>
      </c>
      <c r="Y193" s="74" t="str">
        <f ca="1">IF(OR($A193="GW 1",$A193="GW 2",$A193="GW 3",$A193="GW 4",$A193="GW 5",$A193="GW 6"),"N/A",IF(U193="","",IF(AND(U193&gt;='Prediction Systems settings'!$B$4,'Program and Results'!U193&lt;='Prediction Systems settings'!$C$4),"DRAW",IF(U193&gt;0,"HOME","AWAY"))))</f>
        <v>HOME</v>
      </c>
      <c r="Z193" s="74" t="str">
        <f t="shared" ca="1" si="55"/>
        <v>Failed</v>
      </c>
      <c r="AA193" s="85">
        <f ca="1">IF(OR($A193="GW 1",$A193="GW 2",$A193="GW 3",$A193="GW 4",$A193="GW 5",$A193="GW 6"),"N/A",IF(G193="","",SUM(OFFSET(Tables!$A$103,MATCH('Program and Results'!$B193,Tables!$A$103:$A$135,0)-1,MATCH('Program and Results'!$A193,Tables!$1:$1,0)-2,1,-6))))</f>
        <v>-6</v>
      </c>
      <c r="AB193" s="86">
        <f ca="1">IF(OR($A193="GW 1",$A193="GW 2",$A193="GW 3",$A193="GW 4",$A193="GW 5",$A193="GW 6"),"N/A",IF(M193="","",SUM(OFFSET(Tables!$A$103,MATCH('Program and Results'!$E193,Tables!$A$103:$A$135,0)-1,MATCH('Program and Results'!$A193,Tables!$1:$1,0)-2,1,-6))))</f>
        <v>7</v>
      </c>
      <c r="AC193" s="86">
        <f t="shared" ca="1" si="56"/>
        <v>-13</v>
      </c>
      <c r="AD193" s="86" t="str">
        <f ca="1">IF(OR($A193="GW 1",$A193="GW 2",$A193="GW 3",$A193="GW 4",$A193="GW 5",$A193="GW 6"),"N/A",IF(AC193="","",IF(AC193&gt;'Prediction Systems settings'!$B$5,"HOME",IF(AC193&lt;-'Prediction Systems settings'!$B$5,"AWAY","DRAW"))))</f>
        <v>AWAY</v>
      </c>
      <c r="AE193" s="86" t="str">
        <f t="shared" ca="1" si="57"/>
        <v>Succeeded</v>
      </c>
      <c r="AK193">
        <v>23.636363636363637</v>
      </c>
      <c r="AL193">
        <v>42.25</v>
      </c>
    </row>
    <row r="194" spans="1:38">
      <c r="A194" t="s">
        <v>21</v>
      </c>
      <c r="B194" t="s">
        <v>202</v>
      </c>
      <c r="C194">
        <v>3</v>
      </c>
      <c r="D194">
        <v>0</v>
      </c>
      <c r="E194" t="s">
        <v>198</v>
      </c>
      <c r="F194" s="73">
        <f t="shared" ca="1" si="67"/>
        <v>1437.9404300446822</v>
      </c>
      <c r="G194" s="73">
        <f ca="1">IF(A194="GW 1",ELO_Initial,IFERROR(INDEX(Tables!$1:$1048576,MATCH('Program and Results'!$B194,Tables!$A:$A,0),MATCH('Program and Results'!$A194,Tables!$1:$1,0)-1),""))</f>
        <v>1423.7174877431939</v>
      </c>
      <c r="H194" s="74">
        <f t="shared" si="60"/>
        <v>21.85</v>
      </c>
      <c r="I194" s="74">
        <f t="shared" si="61"/>
        <v>1</v>
      </c>
      <c r="J194" s="75">
        <f t="shared" ca="1" si="53"/>
        <v>0.34906442556118145</v>
      </c>
      <c r="K194" s="76">
        <f>IF(E194="","",IF(ABS(C194-D194)=0,0,IF(ABS(C194-D194)&gt;10,2.99,INDEX('ELO settings '!$B$25:$B$34,MATCH(ABS(C194-D194),'ELO settings '!$A$25:$A$34,0)))))</f>
        <v>1.85</v>
      </c>
      <c r="L194" s="73">
        <f t="shared" ca="1" si="66"/>
        <v>1538.4293301842788</v>
      </c>
      <c r="M194" s="73">
        <f ca="1">IF(A194="GW 1",ELO_Initial,IFERROR(INDEX(Tables!$1:$1048576,MATCH('Program and Results'!$E194,Tables!$A:$A,0),MATCH('Program and Results'!$A194,Tables!$1:$1,0)-1),""))</f>
        <v>1552.6522724857671</v>
      </c>
      <c r="N194" s="74">
        <f t="shared" si="62"/>
        <v>21.85</v>
      </c>
      <c r="O194" s="74">
        <f t="shared" si="63"/>
        <v>0</v>
      </c>
      <c r="P194" s="75">
        <f t="shared" ca="1" si="68"/>
        <v>0.65093557443881855</v>
      </c>
      <c r="Q194" s="76">
        <f t="shared" si="64"/>
        <v>1.85</v>
      </c>
      <c r="R194" s="77" t="str">
        <f t="shared" si="65"/>
        <v>ok</v>
      </c>
      <c r="S194" s="87" t="str">
        <f t="shared" si="58"/>
        <v>HOME</v>
      </c>
      <c r="T194" s="74">
        <f t="shared" ca="1" si="59"/>
        <v>-129</v>
      </c>
      <c r="U194" s="74">
        <f ca="1">IF(OR($A194="GW 1",$A194="GW 2",$A194="GW 3",$A194="GW 4",$A194="GW 5",$A194="GW 6"),"N/A",IFERROR(ROUND((OFFSET(Tables!$A$1,MATCH('Program and Results'!$B194,Tables!$A$1:$A$33,0)-1,MATCH('Program and Results'!$A194,Tables!$1:$1,0)-2,1,1)-OFFSET(Tables!$A$1,MATCH('Program and Results'!$B194,Tables!$A$1:$A$33,0)-1,MATCH('Program and Results'!$A194,Tables!$1:$1,0)-7,1,1))-(OFFSET(Tables!$A$1,MATCH('Program and Results'!$E194,Tables!$A$1:$A$33,0)-1,MATCH('Program and Results'!$A194,Tables!$1:$1,0)-2,1,1)-OFFSET(Tables!$A$1,MATCH('Program and Results'!$E194,Tables!$A$1:$A$33,0)-1,MATCH('Program and Results'!$A194,Tables!$1:$1,0)-7,1,1)),0),""))</f>
        <v>-61</v>
      </c>
      <c r="V194" s="88">
        <f t="shared" ca="1" si="69"/>
        <v>-0.30187114887763711</v>
      </c>
      <c r="W194" s="88" t="str">
        <f ca="1">IF(OR($A194="GW 1",$A194="GW 2",$A194="GW 3",$A194="GW 4",$A194="GW 5",$A194="GW 6"),"N/A",IF(T194="","",IF(AND(T194&gt;='Prediction Systems settings'!$B$3,'Program and Results'!T194&lt;='Prediction Systems settings'!$C$3),"DRAW",IF(T194&gt;0,"HOME","AWAY"))))</f>
        <v>AWAY</v>
      </c>
      <c r="X194" s="89" t="str">
        <f t="shared" ca="1" si="54"/>
        <v>Failed</v>
      </c>
      <c r="Y194" s="74" t="str">
        <f ca="1">IF(OR($A194="GW 1",$A194="GW 2",$A194="GW 3",$A194="GW 4",$A194="GW 5",$A194="GW 6"),"N/A",IF(U194="","",IF(AND(U194&gt;='Prediction Systems settings'!$B$4,'Program and Results'!U194&lt;='Prediction Systems settings'!$C$4),"DRAW",IF(U194&gt;0,"HOME","AWAY"))))</f>
        <v>AWAY</v>
      </c>
      <c r="Z194" s="74" t="str">
        <f t="shared" ca="1" si="55"/>
        <v>Failed</v>
      </c>
      <c r="AA194" s="85">
        <f ca="1">IF(OR($A194="GW 1",$A194="GW 2",$A194="GW 3",$A194="GW 4",$A194="GW 5",$A194="GW 6"),"N/A",IF(G194="","",SUM(OFFSET(Tables!$A$103,MATCH('Program and Results'!$B194,Tables!$A$103:$A$135,0)-1,MATCH('Program and Results'!$A194,Tables!$1:$1,0)-2,1,-6))))</f>
        <v>-14</v>
      </c>
      <c r="AB194" s="86">
        <f ca="1">IF(OR($A194="GW 1",$A194="GW 2",$A194="GW 3",$A194="GW 4",$A194="GW 5",$A194="GW 6"),"N/A",IF(M194="","",SUM(OFFSET(Tables!$A$103,MATCH('Program and Results'!$E194,Tables!$A$103:$A$135,0)-1,MATCH('Program and Results'!$A194,Tables!$1:$1,0)-2,1,-6))))</f>
        <v>8</v>
      </c>
      <c r="AC194" s="86">
        <f t="shared" ca="1" si="56"/>
        <v>-22</v>
      </c>
      <c r="AD194" s="86" t="str">
        <f ca="1">IF(OR($A194="GW 1",$A194="GW 2",$A194="GW 3",$A194="GW 4",$A194="GW 5",$A194="GW 6"),"N/A",IF(AC194="","",IF(AC194&gt;'Prediction Systems settings'!$B$5,"HOME",IF(AC194&lt;-'Prediction Systems settings'!$B$5,"AWAY","DRAW"))))</f>
        <v>AWAY</v>
      </c>
      <c r="AE194" s="86" t="str">
        <f t="shared" ca="1" si="57"/>
        <v>Failed</v>
      </c>
      <c r="AK194">
        <v>20.68181818181818</v>
      </c>
      <c r="AL194">
        <v>44.318181818181813</v>
      </c>
    </row>
    <row r="195" spans="1:38">
      <c r="A195" t="s">
        <v>21</v>
      </c>
      <c r="B195" t="s">
        <v>209</v>
      </c>
      <c r="C195">
        <v>2</v>
      </c>
      <c r="D195">
        <v>2</v>
      </c>
      <c r="E195" t="s">
        <v>207</v>
      </c>
      <c r="F195" s="73">
        <f t="shared" ca="1" si="67"/>
        <v>1515.0265443327494</v>
      </c>
      <c r="G195" s="73">
        <f ca="1">IF(A195="GW 1",ELO_Initial,IFERROR(INDEX(Tables!$1:$1048576,MATCH('Program and Results'!$B195,Tables!$A:$A,0),MATCH('Program and Results'!$A195,Tables!$1:$1,0)-1),""))</f>
        <v>1517.5047602899995</v>
      </c>
      <c r="H195" s="74">
        <f t="shared" si="60"/>
        <v>20</v>
      </c>
      <c r="I195" s="74">
        <f t="shared" si="61"/>
        <v>0.5</v>
      </c>
      <c r="J195" s="75">
        <f t="shared" ref="J195:J258" ca="1" si="70">IFERROR(IF(G195="","",1/(1+10^((M195-G195-AK195)/ELO_s))),"")</f>
        <v>0.62391079786250025</v>
      </c>
      <c r="K195" s="76">
        <f>IF(E195="","",IF(ABS(C195-D195)=0,0,IF(ABS(C195-D195)&gt;10,2.99,INDEX('ELO settings '!$B$25:$B$34,MATCH(ABS(C195-D195),'ELO settings '!$A$25:$A$34,0)))))</f>
        <v>0</v>
      </c>
      <c r="L195" s="73">
        <f t="shared" ca="1" si="66"/>
        <v>1480.8003213252484</v>
      </c>
      <c r="M195" s="73">
        <f ca="1">IF(A195="GW 1",ELO_Initial,IFERROR(INDEX(Tables!$1:$1048576,MATCH('Program and Results'!$E195,Tables!$A:$A,0),MATCH('Program and Results'!$A195,Tables!$1:$1,0)-1),""))</f>
        <v>1478.3221053679983</v>
      </c>
      <c r="N195" s="74">
        <f t="shared" si="62"/>
        <v>20</v>
      </c>
      <c r="O195" s="74">
        <f t="shared" si="63"/>
        <v>0.5</v>
      </c>
      <c r="P195" s="75">
        <f t="shared" ca="1" si="68"/>
        <v>0.37608920213749975</v>
      </c>
      <c r="Q195" s="76">
        <f t="shared" si="64"/>
        <v>0</v>
      </c>
      <c r="R195" s="77" t="str">
        <f t="shared" si="65"/>
        <v>ok</v>
      </c>
      <c r="S195" s="87" t="str">
        <f t="shared" si="58"/>
        <v>DRAW</v>
      </c>
      <c r="T195" s="74">
        <f t="shared" ca="1" si="59"/>
        <v>39</v>
      </c>
      <c r="U195" s="74">
        <f ca="1">IF(OR($A195="GW 1",$A195="GW 2",$A195="GW 3",$A195="GW 4",$A195="GW 5",$A195="GW 6"),"N/A",IFERROR(ROUND((OFFSET(Tables!$A$1,MATCH('Program and Results'!$B195,Tables!$A$1:$A$33,0)-1,MATCH('Program and Results'!$A195,Tables!$1:$1,0)-2,1,1)-OFFSET(Tables!$A$1,MATCH('Program and Results'!$B195,Tables!$A$1:$A$33,0)-1,MATCH('Program and Results'!$A195,Tables!$1:$1,0)-7,1,1))-(OFFSET(Tables!$A$1,MATCH('Program and Results'!$E195,Tables!$A$1:$A$33,0)-1,MATCH('Program and Results'!$A195,Tables!$1:$1,0)-2,1,1)-OFFSET(Tables!$A$1,MATCH('Program and Results'!$E195,Tables!$A$1:$A$33,0)-1,MATCH('Program and Results'!$A195,Tables!$1:$1,0)-7,1,1)),0),""))</f>
        <v>-34</v>
      </c>
      <c r="V195" s="88">
        <f t="shared" ca="1" si="69"/>
        <v>0.24782159572500051</v>
      </c>
      <c r="W195" s="88" t="str">
        <f ca="1">IF(OR($A195="GW 1",$A195="GW 2",$A195="GW 3",$A195="GW 4",$A195="GW 5",$A195="GW 6"),"N/A",IF(T195="","",IF(AND(T195&gt;='Prediction Systems settings'!$B$3,'Program and Results'!T195&lt;='Prediction Systems settings'!$C$3),"DRAW",IF(T195&gt;0,"HOME","AWAY"))))</f>
        <v>HOME</v>
      </c>
      <c r="X195" s="89" t="str">
        <f t="shared" ref="X195:X258" ca="1" si="71">IF(OR($A195="GW 1",$A195="GW 2",$A195="GW 3",$A195="GW 4",$A195="GW 5",$A195="GW 6"),"N/A",IF(D195="","",IF(W195=S195,"Succeeded","Failed")))</f>
        <v>Failed</v>
      </c>
      <c r="Y195" s="74" t="str">
        <f ca="1">IF(OR($A195="GW 1",$A195="GW 2",$A195="GW 3",$A195="GW 4",$A195="GW 5",$A195="GW 6"),"N/A",IF(U195="","",IF(AND(U195&gt;='Prediction Systems settings'!$B$4,'Program and Results'!U195&lt;='Prediction Systems settings'!$C$4),"DRAW",IF(U195&gt;0,"HOME","AWAY"))))</f>
        <v>DRAW</v>
      </c>
      <c r="Z195" s="74" t="str">
        <f t="shared" ref="Z195:Z258" ca="1" si="72">IF(OR($A195="GW 1",$A195="GW 2",$A195="GW 3",$A195="GW 4",$A195="GW 5",$A195="GW 6"),"N/A",IF(D195="","",IF(Y195=S195,"Succeeded","Failed")))</f>
        <v>Succeeded</v>
      </c>
      <c r="AA195" s="85">
        <f ca="1">IF(OR($A195="GW 1",$A195="GW 2",$A195="GW 3",$A195="GW 4",$A195="GW 5",$A195="GW 6"),"N/A",IF(G195="","",SUM(OFFSET(Tables!$A$103,MATCH('Program and Results'!$B195,Tables!$A$103:$A$135,0)-1,MATCH('Program and Results'!$A195,Tables!$1:$1,0)-2,1,-6))))</f>
        <v>-5</v>
      </c>
      <c r="AB195" s="86">
        <f ca="1">IF(OR($A195="GW 1",$A195="GW 2",$A195="GW 3",$A195="GW 4",$A195="GW 5",$A195="GW 6"),"N/A",IF(M195="","",SUM(OFFSET(Tables!$A$103,MATCH('Program and Results'!$E195,Tables!$A$103:$A$135,0)-1,MATCH('Program and Results'!$A195,Tables!$1:$1,0)-2,1,-6))))</f>
        <v>1</v>
      </c>
      <c r="AC195" s="86">
        <f t="shared" ref="AC195:AC258" ca="1" si="73">IF(OR($A195="GW 1",$A195="GW 2",$A195="GW 3",$A195="GW 4",$A195="GW 5",$A195="GW 6"),"N/A",IFERROR(IF(G195="","",AA195-AB195),""))</f>
        <v>-6</v>
      </c>
      <c r="AD195" s="86" t="str">
        <f ca="1">IF(OR($A195="GW 1",$A195="GW 2",$A195="GW 3",$A195="GW 4",$A195="GW 5",$A195="GW 6"),"N/A",IF(AC195="","",IF(AC195&gt;'Prediction Systems settings'!$B$5,"HOME",IF(AC195&lt;-'Prediction Systems settings'!$B$5,"AWAY","DRAW"))))</f>
        <v>AWAY</v>
      </c>
      <c r="AE195" s="86" t="str">
        <f t="shared" ref="AE195:AE258" ca="1" si="74">IF(OR($A195="GW 1",$A195="GW 2",$A195="GW 3",$A195="GW 4",$A195="GW 5",$A195="GW 6"),"N/A",IF(C195="","",IF(AD195=S195,"Succeeded","Failed")))</f>
        <v>Failed</v>
      </c>
      <c r="AK195">
        <v>48.75</v>
      </c>
      <c r="AL195">
        <v>32.5</v>
      </c>
    </row>
    <row r="196" spans="1:38">
      <c r="A196" t="s">
        <v>21</v>
      </c>
      <c r="B196" t="s">
        <v>233</v>
      </c>
      <c r="C196">
        <v>2</v>
      </c>
      <c r="D196">
        <v>1</v>
      </c>
      <c r="E196" t="s">
        <v>232</v>
      </c>
      <c r="F196" s="73">
        <f t="shared" ca="1" si="67"/>
        <v>1493.3814609691078</v>
      </c>
      <c r="G196" s="73">
        <f ca="1">IF(A196="GW 1",ELO_Initial,IFERROR(INDEX(Tables!$1:$1048576,MATCH('Program and Results'!$B196,Tables!$A:$A,0),MATCH('Program and Results'!$A196,Tables!$1:$1,0)-1),""))</f>
        <v>1485.3239816528862</v>
      </c>
      <c r="H196" s="74">
        <f t="shared" si="60"/>
        <v>21</v>
      </c>
      <c r="I196" s="74">
        <f t="shared" si="61"/>
        <v>1</v>
      </c>
      <c r="J196" s="75">
        <f t="shared" ca="1" si="70"/>
        <v>0.61631050875134807</v>
      </c>
      <c r="K196" s="76">
        <f>IF(E196="","",IF(ABS(C196-D196)=0,0,IF(ABS(C196-D196)&gt;10,2.99,INDEX('ELO settings '!$B$25:$B$34,MATCH(ABS(C196-D196),'ELO settings '!$A$25:$A$34,0)))))</f>
        <v>1</v>
      </c>
      <c r="L196" s="73">
        <f t="shared" ca="1" si="66"/>
        <v>1421.529544078692</v>
      </c>
      <c r="M196" s="73">
        <f ca="1">IF(A196="GW 1",ELO_Initial,IFERROR(INDEX(Tables!$1:$1048576,MATCH('Program and Results'!$E196,Tables!$A:$A,0),MATCH('Program and Results'!$A196,Tables!$1:$1,0)-1),""))</f>
        <v>1429.5870233949136</v>
      </c>
      <c r="N196" s="74">
        <f t="shared" si="62"/>
        <v>21</v>
      </c>
      <c r="O196" s="74">
        <f t="shared" si="63"/>
        <v>0</v>
      </c>
      <c r="P196" s="75">
        <f t="shared" ca="1" si="68"/>
        <v>0.38368949124865193</v>
      </c>
      <c r="Q196" s="76">
        <f t="shared" si="64"/>
        <v>1</v>
      </c>
      <c r="R196" s="77" t="str">
        <f t="shared" si="65"/>
        <v>ok</v>
      </c>
      <c r="S196" s="87" t="str">
        <f t="shared" ref="S196:S236" si="75">IF(D196="","",IF(I196=1,"HOME",IF(I196=0.5,"DRAW","AWAY")))</f>
        <v>HOME</v>
      </c>
      <c r="T196" s="74">
        <f t="shared" ref="T196:T259" ca="1" si="76">IFERROR(IF(G196="","",ROUND(G196-M196,0)),"")</f>
        <v>56</v>
      </c>
      <c r="U196" s="74">
        <f ca="1">IF(OR($A196="GW 1",$A196="GW 2",$A196="GW 3",$A196="GW 4",$A196="GW 5",$A196="GW 6"),"N/A",IFERROR(ROUND((OFFSET(Tables!$A$1,MATCH('Program and Results'!$B196,Tables!$A$1:$A$33,0)-1,MATCH('Program and Results'!$A196,Tables!$1:$1,0)-2,1,1)-OFFSET(Tables!$A$1,MATCH('Program and Results'!$B196,Tables!$A$1:$A$33,0)-1,MATCH('Program and Results'!$A196,Tables!$1:$1,0)-7,1,1))-(OFFSET(Tables!$A$1,MATCH('Program and Results'!$E196,Tables!$A$1:$A$33,0)-1,MATCH('Program and Results'!$A196,Tables!$1:$1,0)-2,1,1)-OFFSET(Tables!$A$1,MATCH('Program and Results'!$E196,Tables!$A$1:$A$33,0)-1,MATCH('Program and Results'!$A196,Tables!$1:$1,0)-7,1,1)),0),""))</f>
        <v>25</v>
      </c>
      <c r="V196" s="88">
        <f t="shared" ca="1" si="69"/>
        <v>0.23262101750269615</v>
      </c>
      <c r="W196" s="88" t="str">
        <f ca="1">IF(OR($A196="GW 1",$A196="GW 2",$A196="GW 3",$A196="GW 4",$A196="GW 5",$A196="GW 6"),"N/A",IF(T196="","",IF(AND(T196&gt;='Prediction Systems settings'!$B$3,'Program and Results'!T196&lt;='Prediction Systems settings'!$C$3),"DRAW",IF(T196&gt;0,"HOME","AWAY"))))</f>
        <v>HOME</v>
      </c>
      <c r="X196" s="89" t="str">
        <f t="shared" ca="1" si="71"/>
        <v>Succeeded</v>
      </c>
      <c r="Y196" s="74" t="str">
        <f ca="1">IF(OR($A196="GW 1",$A196="GW 2",$A196="GW 3",$A196="GW 4",$A196="GW 5",$A196="GW 6"),"N/A",IF(U196="","",IF(AND(U196&gt;='Prediction Systems settings'!$B$4,'Program and Results'!U196&lt;='Prediction Systems settings'!$C$4),"DRAW",IF(U196&gt;0,"HOME","AWAY"))))</f>
        <v>HOME</v>
      </c>
      <c r="Z196" s="74" t="str">
        <f t="shared" ca="1" si="72"/>
        <v>Succeeded</v>
      </c>
      <c r="AA196" s="85">
        <f ca="1">IF(OR($A196="GW 1",$A196="GW 2",$A196="GW 3",$A196="GW 4",$A196="GW 5",$A196="GW 6"),"N/A",IF(G196="","",SUM(OFFSET(Tables!$A$103,MATCH('Program and Results'!$B196,Tables!$A$103:$A$135,0)-1,MATCH('Program and Results'!$A196,Tables!$1:$1,0)-2,1,-6))))</f>
        <v>5</v>
      </c>
      <c r="AB196" s="86">
        <f ca="1">IF(OR($A196="GW 1",$A196="GW 2",$A196="GW 3",$A196="GW 4",$A196="GW 5",$A196="GW 6"),"N/A",IF(M196="","",SUM(OFFSET(Tables!$A$103,MATCH('Program and Results'!$E196,Tables!$A$103:$A$135,0)-1,MATCH('Program and Results'!$A196,Tables!$1:$1,0)-2,1,-6))))</f>
        <v>-4</v>
      </c>
      <c r="AC196" s="86">
        <f t="shared" ca="1" si="73"/>
        <v>9</v>
      </c>
      <c r="AD196" s="86" t="str">
        <f ca="1">IF(OR($A196="GW 1",$A196="GW 2",$A196="GW 3",$A196="GW 4",$A196="GW 5",$A196="GW 6"),"N/A",IF(AC196="","",IF(AC196&gt;'Prediction Systems settings'!$B$5,"HOME",IF(AC196&lt;-'Prediction Systems settings'!$B$5,"AWAY","DRAW"))))</f>
        <v>HOME</v>
      </c>
      <c r="AE196" s="86" t="str">
        <f t="shared" ca="1" si="74"/>
        <v>Succeeded</v>
      </c>
      <c r="AK196">
        <v>26.590909090909093</v>
      </c>
      <c r="AL196">
        <v>20.68181818181818</v>
      </c>
    </row>
    <row r="197" spans="1:38">
      <c r="A197" t="s">
        <v>21</v>
      </c>
      <c r="B197" t="s">
        <v>210</v>
      </c>
      <c r="C197">
        <v>1</v>
      </c>
      <c r="D197">
        <v>2</v>
      </c>
      <c r="E197" t="s">
        <v>205</v>
      </c>
      <c r="F197" s="73">
        <f t="shared" ca="1" si="67"/>
        <v>1432.9225936633832</v>
      </c>
      <c r="G197" s="73">
        <f ca="1">IF(A197="GW 1",ELO_Initial,IFERROR(INDEX(Tables!$1:$1048576,MATCH('Program and Results'!$B197,Tables!$A:$A,0),MATCH('Program and Results'!$A197,Tables!$1:$1,0)-1),""))</f>
        <v>1442.3234385199214</v>
      </c>
      <c r="H197" s="74">
        <f t="shared" si="60"/>
        <v>21</v>
      </c>
      <c r="I197" s="74">
        <f t="shared" si="61"/>
        <v>0</v>
      </c>
      <c r="J197" s="75">
        <f t="shared" ca="1" si="70"/>
        <v>0.44765927888277823</v>
      </c>
      <c r="K197" s="76">
        <f>IF(E197="","",IF(ABS(C197-D197)=0,0,IF(ABS(C197-D197)&gt;10,2.99,INDEX('ELO settings '!$B$25:$B$34,MATCH(ABS(C197-D197),'ELO settings '!$A$25:$A$34,0)))))</f>
        <v>1</v>
      </c>
      <c r="L197" s="73">
        <f t="shared" ca="1" si="66"/>
        <v>1508.9098902863088</v>
      </c>
      <c r="M197" s="73">
        <f ca="1">IF(A197="GW 1",ELO_Initial,IFERROR(INDEX(Tables!$1:$1048576,MATCH('Program and Results'!$E197,Tables!$A:$A,0),MATCH('Program and Results'!$A197,Tables!$1:$1,0)-1),""))</f>
        <v>1499.5090454297706</v>
      </c>
      <c r="N197" s="74">
        <f t="shared" si="62"/>
        <v>21</v>
      </c>
      <c r="O197" s="74">
        <f t="shared" si="63"/>
        <v>1</v>
      </c>
      <c r="P197" s="75">
        <f t="shared" ca="1" si="68"/>
        <v>0.55234072111722177</v>
      </c>
      <c r="Q197" s="76">
        <f t="shared" si="64"/>
        <v>1</v>
      </c>
      <c r="R197" s="77" t="str">
        <f t="shared" si="65"/>
        <v>ok</v>
      </c>
      <c r="S197" s="87" t="str">
        <f t="shared" si="75"/>
        <v>AWAY</v>
      </c>
      <c r="T197" s="74">
        <f t="shared" ca="1" si="76"/>
        <v>-57</v>
      </c>
      <c r="U197" s="74">
        <f ca="1">IF(OR($A197="GW 1",$A197="GW 2",$A197="GW 3",$A197="GW 4",$A197="GW 5",$A197="GW 6"),"N/A",IFERROR(ROUND((OFFSET(Tables!$A$1,MATCH('Program and Results'!$B197,Tables!$A$1:$A$33,0)-1,MATCH('Program and Results'!$A197,Tables!$1:$1,0)-2,1,1)-OFFSET(Tables!$A$1,MATCH('Program and Results'!$B197,Tables!$A$1:$A$33,0)-1,MATCH('Program and Results'!$A197,Tables!$1:$1,0)-7,1,1))-(OFFSET(Tables!$A$1,MATCH('Program and Results'!$E197,Tables!$A$1:$A$33,0)-1,MATCH('Program and Results'!$A197,Tables!$1:$1,0)-2,1,1)-OFFSET(Tables!$A$1,MATCH('Program and Results'!$E197,Tables!$A$1:$A$33,0)-1,MATCH('Program and Results'!$A197,Tables!$1:$1,0)-7,1,1)),0),""))</f>
        <v>-31</v>
      </c>
      <c r="V197" s="88">
        <f t="shared" ca="1" si="69"/>
        <v>-0.10468144223444353</v>
      </c>
      <c r="W197" s="88" t="str">
        <f ca="1">IF(OR($A197="GW 1",$A197="GW 2",$A197="GW 3",$A197="GW 4",$A197="GW 5",$A197="GW 6"),"N/A",IF(T197="","",IF(AND(T197&gt;='Prediction Systems settings'!$B$3,'Program and Results'!T197&lt;='Prediction Systems settings'!$C$3),"DRAW",IF(T197&gt;0,"HOME","AWAY"))))</f>
        <v>AWAY</v>
      </c>
      <c r="X197" s="89" t="str">
        <f t="shared" ca="1" si="71"/>
        <v>Succeeded</v>
      </c>
      <c r="Y197" s="74" t="str">
        <f ca="1">IF(OR($A197="GW 1",$A197="GW 2",$A197="GW 3",$A197="GW 4",$A197="GW 5",$A197="GW 6"),"N/A",IF(U197="","",IF(AND(U197&gt;='Prediction Systems settings'!$B$4,'Program and Results'!U197&lt;='Prediction Systems settings'!$C$4),"DRAW",IF(U197&gt;0,"HOME","AWAY"))))</f>
        <v>DRAW</v>
      </c>
      <c r="Z197" s="74" t="str">
        <f t="shared" ca="1" si="72"/>
        <v>Failed</v>
      </c>
      <c r="AA197" s="85">
        <f ca="1">IF(OR($A197="GW 1",$A197="GW 2",$A197="GW 3",$A197="GW 4",$A197="GW 5",$A197="GW 6"),"N/A",IF(G197="","",SUM(OFFSET(Tables!$A$103,MATCH('Program and Results'!$B197,Tables!$A$103:$A$135,0)-1,MATCH('Program and Results'!$A197,Tables!$1:$1,0)-2,1,-6))))</f>
        <v>-11</v>
      </c>
      <c r="AB197" s="86">
        <f ca="1">IF(OR($A197="GW 1",$A197="GW 2",$A197="GW 3",$A197="GW 4",$A197="GW 5",$A197="GW 6"),"N/A",IF(M197="","",SUM(OFFSET(Tables!$A$103,MATCH('Program and Results'!$E197,Tables!$A$103:$A$135,0)-1,MATCH('Program and Results'!$A197,Tables!$1:$1,0)-2,1,-6))))</f>
        <v>1</v>
      </c>
      <c r="AC197" s="86">
        <f t="shared" ca="1" si="73"/>
        <v>-12</v>
      </c>
      <c r="AD197" s="86" t="str">
        <f ca="1">IF(OR($A197="GW 1",$A197="GW 2",$A197="GW 3",$A197="GW 4",$A197="GW 5",$A197="GW 6"),"N/A",IF(AC197="","",IF(AC197&gt;'Prediction Systems settings'!$B$5,"HOME",IF(AC197&lt;-'Prediction Systems settings'!$B$5,"AWAY","DRAW"))))</f>
        <v>AWAY</v>
      </c>
      <c r="AE197" s="86" t="str">
        <f t="shared" ca="1" si="74"/>
        <v>Succeeded</v>
      </c>
      <c r="AK197">
        <v>20.68181818181818</v>
      </c>
      <c r="AL197">
        <v>32.5</v>
      </c>
    </row>
    <row r="198" spans="1:38">
      <c r="A198" t="s">
        <v>21</v>
      </c>
      <c r="B198" t="s">
        <v>197</v>
      </c>
      <c r="C198">
        <v>3</v>
      </c>
      <c r="D198">
        <v>1</v>
      </c>
      <c r="E198" t="s">
        <v>199</v>
      </c>
      <c r="F198" s="73">
        <f t="shared" ca="1" si="67"/>
        <v>1546.0119301125146</v>
      </c>
      <c r="G198" s="73">
        <f ca="1">IF(A198="GW 1",ELO_Initial,IFERROR(INDEX(Tables!$1:$1048576,MATCH('Program and Results'!$B198,Tables!$A:$A,0),MATCH('Program and Results'!$A198,Tables!$1:$1,0)-1),""))</f>
        <v>1536.5055199921142</v>
      </c>
      <c r="H198" s="74">
        <f t="shared" si="60"/>
        <v>21.51</v>
      </c>
      <c r="I198" s="74">
        <f t="shared" si="61"/>
        <v>1</v>
      </c>
      <c r="J198" s="75">
        <f t="shared" ca="1" si="70"/>
        <v>0.55804694930727228</v>
      </c>
      <c r="K198" s="76">
        <f>IF(E198="","",IF(ABS(C198-D198)=0,0,IF(ABS(C198-D198)&gt;10,2.99,INDEX('ELO settings '!$B$25:$B$34,MATCH(ABS(C198-D198),'ELO settings '!$A$25:$A$34,0)))))</f>
        <v>1.51</v>
      </c>
      <c r="L198" s="73">
        <f t="shared" ca="1" si="66"/>
        <v>1536.7085417059329</v>
      </c>
      <c r="M198" s="73">
        <f ca="1">IF(A198="GW 1",ELO_Initial,IFERROR(INDEX(Tables!$1:$1048576,MATCH('Program and Results'!$E198,Tables!$A:$A,0),MATCH('Program and Results'!$A198,Tables!$1:$1,0)-1),""))</f>
        <v>1546.2149518263336</v>
      </c>
      <c r="N198" s="74">
        <f t="shared" si="62"/>
        <v>21.51</v>
      </c>
      <c r="O198" s="74">
        <f t="shared" si="63"/>
        <v>0</v>
      </c>
      <c r="P198" s="75">
        <f t="shared" ca="1" si="68"/>
        <v>0.44195305069272772</v>
      </c>
      <c r="Q198" s="76">
        <f t="shared" si="64"/>
        <v>1.51</v>
      </c>
      <c r="R198" s="77" t="str">
        <f t="shared" si="65"/>
        <v>ok</v>
      </c>
      <c r="S198" s="87" t="str">
        <f t="shared" si="75"/>
        <v>HOME</v>
      </c>
      <c r="T198" s="74">
        <f t="shared" ca="1" si="76"/>
        <v>-10</v>
      </c>
      <c r="U198" s="74">
        <f ca="1">IF(OR($A198="GW 1",$A198="GW 2",$A198="GW 3",$A198="GW 4",$A198="GW 5",$A198="GW 6"),"N/A",IFERROR(ROUND((OFFSET(Tables!$A$1,MATCH('Program and Results'!$B198,Tables!$A$1:$A$33,0)-1,MATCH('Program and Results'!$A198,Tables!$1:$1,0)-2,1,1)-OFFSET(Tables!$A$1,MATCH('Program and Results'!$B198,Tables!$A$1:$A$33,0)-1,MATCH('Program and Results'!$A198,Tables!$1:$1,0)-7,1,1))-(OFFSET(Tables!$A$1,MATCH('Program and Results'!$E198,Tables!$A$1:$A$33,0)-1,MATCH('Program and Results'!$A198,Tables!$1:$1,0)-2,1,1)-OFFSET(Tables!$A$1,MATCH('Program and Results'!$E198,Tables!$A$1:$A$33,0)-1,MATCH('Program and Results'!$A198,Tables!$1:$1,0)-7,1,1)),0),""))</f>
        <v>18</v>
      </c>
      <c r="V198" s="88">
        <f t="shared" ca="1" si="69"/>
        <v>0.11609389861454456</v>
      </c>
      <c r="W198" s="88" t="str">
        <f ca="1">IF(OR($A198="GW 1",$A198="GW 2",$A198="GW 3",$A198="GW 4",$A198="GW 5",$A198="GW 6"),"N/A",IF(T198="","",IF(AND(T198&gt;='Prediction Systems settings'!$B$3,'Program and Results'!T198&lt;='Prediction Systems settings'!$C$3),"DRAW",IF(T198&gt;0,"HOME","AWAY"))))</f>
        <v>AWAY</v>
      </c>
      <c r="X198" s="89" t="str">
        <f t="shared" ca="1" si="71"/>
        <v>Failed</v>
      </c>
      <c r="Y198" s="74" t="str">
        <f ca="1">IF(OR($A198="GW 1",$A198="GW 2",$A198="GW 3",$A198="GW 4",$A198="GW 5",$A198="GW 6"),"N/A",IF(U198="","",IF(AND(U198&gt;='Prediction Systems settings'!$B$4,'Program and Results'!U198&lt;='Prediction Systems settings'!$C$4),"DRAW",IF(U198&gt;0,"HOME","AWAY"))))</f>
        <v>HOME</v>
      </c>
      <c r="Z198" s="74" t="str">
        <f t="shared" ca="1" si="72"/>
        <v>Succeeded</v>
      </c>
      <c r="AA198" s="85">
        <f ca="1">IF(OR($A198="GW 1",$A198="GW 2",$A198="GW 3",$A198="GW 4",$A198="GW 5",$A198="GW 6"),"N/A",IF(G198="","",SUM(OFFSET(Tables!$A$103,MATCH('Program and Results'!$B198,Tables!$A$103:$A$135,0)-1,MATCH('Program and Results'!$A198,Tables!$1:$1,0)-2,1,-6))))</f>
        <v>3</v>
      </c>
      <c r="AB198" s="86">
        <f ca="1">IF(OR($A198="GW 1",$A198="GW 2",$A198="GW 3",$A198="GW 4",$A198="GW 5",$A198="GW 6"),"N/A",IF(M198="","",SUM(OFFSET(Tables!$A$103,MATCH('Program and Results'!$E198,Tables!$A$103:$A$135,0)-1,MATCH('Program and Results'!$A198,Tables!$1:$1,0)-2,1,-6))))</f>
        <v>-2</v>
      </c>
      <c r="AC198" s="86">
        <f t="shared" ca="1" si="73"/>
        <v>5</v>
      </c>
      <c r="AD198" s="86" t="str">
        <f ca="1">IF(OR($A198="GW 1",$A198="GW 2",$A198="GW 3",$A198="GW 4",$A198="GW 5",$A198="GW 6"),"N/A",IF(AC198="","",IF(AC198&gt;'Prediction Systems settings'!$B$5,"HOME",IF(AC198&lt;-'Prediction Systems settings'!$B$5,"AWAY","DRAW"))))</f>
        <v>DRAW</v>
      </c>
      <c r="AE198" s="86" t="str">
        <f t="shared" ca="1" si="74"/>
        <v>Failed</v>
      </c>
      <c r="AK198">
        <v>50.227272727272727</v>
      </c>
      <c r="AL198">
        <v>50.227272727272727</v>
      </c>
    </row>
    <row r="199" spans="1:38">
      <c r="A199" t="s">
        <v>21</v>
      </c>
      <c r="B199" t="s">
        <v>200</v>
      </c>
      <c r="C199">
        <v>0</v>
      </c>
      <c r="D199">
        <v>0</v>
      </c>
      <c r="E199" t="s">
        <v>206</v>
      </c>
      <c r="F199" s="73">
        <f t="shared" ca="1" si="67"/>
        <v>1470.0025762023104</v>
      </c>
      <c r="G199" s="73">
        <f ca="1">IF(A199="GW 1",ELO_Initial,IFERROR(INDEX(Tables!$1:$1048576,MATCH('Program and Results'!$B199,Tables!$A:$A,0),MATCH('Program and Results'!$A199,Tables!$1:$1,0)-1),""))</f>
        <v>1471.2537255797934</v>
      </c>
      <c r="H199" s="74">
        <f t="shared" si="60"/>
        <v>20</v>
      </c>
      <c r="I199" s="74">
        <f t="shared" si="61"/>
        <v>0.5</v>
      </c>
      <c r="J199" s="75">
        <f t="shared" ca="1" si="70"/>
        <v>0.56255746887415314</v>
      </c>
      <c r="K199" s="76">
        <f>IF(E199="","",IF(ABS(C199-D199)=0,0,IF(ABS(C199-D199)&gt;10,2.99,INDEX('ELO settings '!$B$25:$B$34,MATCH(ABS(C199-D199),'ELO settings '!$A$25:$A$34,0)))))</f>
        <v>0</v>
      </c>
      <c r="L199" s="73">
        <f t="shared" ca="1" si="66"/>
        <v>1455.3974283574867</v>
      </c>
      <c r="M199" s="73">
        <f ca="1">IF(A199="GW 1",ELO_Initial,IFERROR(INDEX(Tables!$1:$1048576,MATCH('Program and Results'!$E199,Tables!$A:$A,0),MATCH('Program and Results'!$A199,Tables!$1:$1,0)-1),""))</f>
        <v>1454.1462789800037</v>
      </c>
      <c r="N199" s="74">
        <f t="shared" si="62"/>
        <v>20</v>
      </c>
      <c r="O199" s="74">
        <f t="shared" si="63"/>
        <v>0.5</v>
      </c>
      <c r="P199" s="75">
        <f t="shared" ca="1" si="68"/>
        <v>0.43744253112584686</v>
      </c>
      <c r="Q199" s="76">
        <f t="shared" si="64"/>
        <v>0</v>
      </c>
      <c r="R199" s="77" t="str">
        <f t="shared" si="65"/>
        <v>ok</v>
      </c>
      <c r="S199" s="87" t="str">
        <f t="shared" si="75"/>
        <v>DRAW</v>
      </c>
      <c r="T199" s="74">
        <f t="shared" ca="1" si="76"/>
        <v>17</v>
      </c>
      <c r="U199" s="74">
        <f ca="1">IF(OR($A199="GW 1",$A199="GW 2",$A199="GW 3",$A199="GW 4",$A199="GW 5",$A199="GW 6"),"N/A",IFERROR(ROUND((OFFSET(Tables!$A$1,MATCH('Program and Results'!$B199,Tables!$A$1:$A$33,0)-1,MATCH('Program and Results'!$A199,Tables!$1:$1,0)-2,1,1)-OFFSET(Tables!$A$1,MATCH('Program and Results'!$B199,Tables!$A$1:$A$33,0)-1,MATCH('Program and Results'!$A199,Tables!$1:$1,0)-7,1,1))-(OFFSET(Tables!$A$1,MATCH('Program and Results'!$E199,Tables!$A$1:$A$33,0)-1,MATCH('Program and Results'!$A199,Tables!$1:$1,0)-2,1,1)-OFFSET(Tables!$A$1,MATCH('Program and Results'!$E199,Tables!$A$1:$A$33,0)-1,MATCH('Program and Results'!$A199,Tables!$1:$1,0)-7,1,1)),0),""))</f>
        <v>15</v>
      </c>
      <c r="V199" s="88">
        <f t="shared" ca="1" si="69"/>
        <v>0.12511493774830629</v>
      </c>
      <c r="W199" s="88" t="str">
        <f ca="1">IF(OR($A199="GW 1",$A199="GW 2",$A199="GW 3",$A199="GW 4",$A199="GW 5",$A199="GW 6"),"N/A",IF(T199="","",IF(AND(T199&gt;='Prediction Systems settings'!$B$3,'Program and Results'!T199&lt;='Prediction Systems settings'!$C$3),"DRAW",IF(T199&gt;0,"HOME","AWAY"))))</f>
        <v>HOME</v>
      </c>
      <c r="X199" s="89" t="str">
        <f t="shared" ca="1" si="71"/>
        <v>Failed</v>
      </c>
      <c r="Y199" s="74" t="str">
        <f ca="1">IF(OR($A199="GW 1",$A199="GW 2",$A199="GW 3",$A199="GW 4",$A199="GW 5",$A199="GW 6"),"N/A",IF(U199="","",IF(AND(U199&gt;='Prediction Systems settings'!$B$4,'Program and Results'!U199&lt;='Prediction Systems settings'!$C$4),"DRAW",IF(U199&gt;0,"HOME","AWAY"))))</f>
        <v>HOME</v>
      </c>
      <c r="Z199" s="74" t="str">
        <f t="shared" ca="1" si="72"/>
        <v>Failed</v>
      </c>
      <c r="AA199" s="85">
        <f ca="1">IF(OR($A199="GW 1",$A199="GW 2",$A199="GW 3",$A199="GW 4",$A199="GW 5",$A199="GW 6"),"N/A",IF(G199="","",SUM(OFFSET(Tables!$A$103,MATCH('Program and Results'!$B199,Tables!$A$103:$A$135,0)-1,MATCH('Program and Results'!$A199,Tables!$1:$1,0)-2,1,-6))))</f>
        <v>-4</v>
      </c>
      <c r="AB199" s="86">
        <f ca="1">IF(OR($A199="GW 1",$A199="GW 2",$A199="GW 3",$A199="GW 4",$A199="GW 5",$A199="GW 6"),"N/A",IF(M199="","",SUM(OFFSET(Tables!$A$103,MATCH('Program and Results'!$E199,Tables!$A$103:$A$135,0)-1,MATCH('Program and Results'!$A199,Tables!$1:$1,0)-2,1,-6))))</f>
        <v>-6</v>
      </c>
      <c r="AC199" s="86">
        <f t="shared" ca="1" si="73"/>
        <v>2</v>
      </c>
      <c r="AD199" s="86" t="str">
        <f ca="1">IF(OR($A199="GW 1",$A199="GW 2",$A199="GW 3",$A199="GW 4",$A199="GW 5",$A199="GW 6"),"N/A",IF(AC199="","",IF(AC199&gt;'Prediction Systems settings'!$B$5,"HOME",IF(AC199&lt;-'Prediction Systems settings'!$B$5,"AWAY","DRAW"))))</f>
        <v>DRAW</v>
      </c>
      <c r="AE199" s="86" t="str">
        <f t="shared" ca="1" si="74"/>
        <v>Succeeded</v>
      </c>
      <c r="AK199">
        <v>26.590909090909093</v>
      </c>
      <c r="AL199">
        <v>29.545454545454543</v>
      </c>
    </row>
    <row r="200" spans="1:38">
      <c r="A200" t="s">
        <v>21</v>
      </c>
      <c r="B200" t="s">
        <v>203</v>
      </c>
      <c r="C200">
        <v>0</v>
      </c>
      <c r="D200">
        <v>4</v>
      </c>
      <c r="E200" t="s">
        <v>196</v>
      </c>
      <c r="F200" s="73">
        <f t="shared" ca="1" si="67"/>
        <v>1457.0194045145204</v>
      </c>
      <c r="G200" s="73">
        <f ca="1">IF(A200="GW 1",ELO_Initial,IFERROR(INDEX(Tables!$1:$1048576,MATCH('Program and Results'!$B200,Tables!$A:$A,0),MATCH('Program and Results'!$A200,Tables!$1:$1,0)-1),""))</f>
        <v>1463.8501036852331</v>
      </c>
      <c r="H200" s="74">
        <f t="shared" si="60"/>
        <v>22.11</v>
      </c>
      <c r="I200" s="74">
        <f t="shared" si="61"/>
        <v>0</v>
      </c>
      <c r="J200" s="75">
        <f t="shared" ca="1" si="70"/>
        <v>0.30894161785222768</v>
      </c>
      <c r="K200" s="76">
        <f>IF(E200="","",IF(ABS(C200-D200)=0,0,IF(ABS(C200-D200)&gt;10,2.99,INDEX('ELO settings '!$B$25:$B$34,MATCH(ABS(C200-D200),'ELO settings '!$A$25:$A$34,0)))))</f>
        <v>2.11</v>
      </c>
      <c r="L200" s="73">
        <f t="shared" ca="1" si="66"/>
        <v>1654.8543137043105</v>
      </c>
      <c r="M200" s="73">
        <f ca="1">IF(A200="GW 1",ELO_Initial,IFERROR(INDEX(Tables!$1:$1048576,MATCH('Program and Results'!$E200,Tables!$A:$A,0),MATCH('Program and Results'!$A200,Tables!$1:$1,0)-1),""))</f>
        <v>1648.0236145335978</v>
      </c>
      <c r="N200" s="74">
        <f t="shared" si="62"/>
        <v>22.11</v>
      </c>
      <c r="O200" s="74">
        <f t="shared" si="63"/>
        <v>1</v>
      </c>
      <c r="P200" s="75">
        <f t="shared" ca="1" si="68"/>
        <v>0.69105838214777227</v>
      </c>
      <c r="Q200" s="76">
        <f t="shared" si="64"/>
        <v>2.11</v>
      </c>
      <c r="R200" s="77" t="str">
        <f t="shared" si="65"/>
        <v>ok</v>
      </c>
      <c r="S200" s="87" t="str">
        <f t="shared" si="75"/>
        <v>AWAY</v>
      </c>
      <c r="T200" s="74">
        <f t="shared" ca="1" si="76"/>
        <v>-184</v>
      </c>
      <c r="U200" s="74">
        <f ca="1">IF(OR($A200="GW 1",$A200="GW 2",$A200="GW 3",$A200="GW 4",$A200="GW 5",$A200="GW 6"),"N/A",IFERROR(ROUND((OFFSET(Tables!$A$1,MATCH('Program and Results'!$B200,Tables!$A$1:$A$33,0)-1,MATCH('Program and Results'!$A200,Tables!$1:$1,0)-2,1,1)-OFFSET(Tables!$A$1,MATCH('Program and Results'!$B200,Tables!$A$1:$A$33,0)-1,MATCH('Program and Results'!$A200,Tables!$1:$1,0)-7,1,1))-(OFFSET(Tables!$A$1,MATCH('Program and Results'!$E200,Tables!$A$1:$A$33,0)-1,MATCH('Program and Results'!$A200,Tables!$1:$1,0)-2,1,1)-OFFSET(Tables!$A$1,MATCH('Program and Results'!$E200,Tables!$A$1:$A$33,0)-1,MATCH('Program and Results'!$A200,Tables!$1:$1,0)-7,1,1)),0),""))</f>
        <v>-34</v>
      </c>
      <c r="V200" s="88">
        <f t="shared" ca="1" si="69"/>
        <v>-0.38211676429554459</v>
      </c>
      <c r="W200" s="88" t="str">
        <f ca="1">IF(OR($A200="GW 1",$A200="GW 2",$A200="GW 3",$A200="GW 4",$A200="GW 5",$A200="GW 6"),"N/A",IF(T200="","",IF(AND(T200&gt;='Prediction Systems settings'!$B$3,'Program and Results'!T200&lt;='Prediction Systems settings'!$C$3),"DRAW",IF(T200&gt;0,"HOME","AWAY"))))</f>
        <v>AWAY</v>
      </c>
      <c r="X200" s="89" t="str">
        <f t="shared" ca="1" si="71"/>
        <v>Succeeded</v>
      </c>
      <c r="Y200" s="74" t="str">
        <f ca="1">IF(OR($A200="GW 1",$A200="GW 2",$A200="GW 3",$A200="GW 4",$A200="GW 5",$A200="GW 6"),"N/A",IF(U200="","",IF(AND(U200&gt;='Prediction Systems settings'!$B$4,'Program and Results'!U200&lt;='Prediction Systems settings'!$C$4),"DRAW",IF(U200&gt;0,"HOME","AWAY"))))</f>
        <v>DRAW</v>
      </c>
      <c r="Z200" s="74" t="str">
        <f t="shared" ca="1" si="72"/>
        <v>Failed</v>
      </c>
      <c r="AA200" s="85">
        <f ca="1">IF(OR($A200="GW 1",$A200="GW 2",$A200="GW 3",$A200="GW 4",$A200="GW 5",$A200="GW 6"),"N/A",IF(G200="","",SUM(OFFSET(Tables!$A$103,MATCH('Program and Results'!$B200,Tables!$A$103:$A$135,0)-1,MATCH('Program and Results'!$A200,Tables!$1:$1,0)-2,1,-6))))</f>
        <v>-1</v>
      </c>
      <c r="AB200" s="86">
        <f ca="1">IF(OR($A200="GW 1",$A200="GW 2",$A200="GW 3",$A200="GW 4",$A200="GW 5",$A200="GW 6"),"N/A",IF(M200="","",SUM(OFFSET(Tables!$A$103,MATCH('Program and Results'!$E200,Tables!$A$103:$A$135,0)-1,MATCH('Program and Results'!$A200,Tables!$1:$1,0)-2,1,-6))))</f>
        <v>16</v>
      </c>
      <c r="AC200" s="86">
        <f t="shared" ca="1" si="73"/>
        <v>-17</v>
      </c>
      <c r="AD200" s="86" t="str">
        <f ca="1">IF(OR($A200="GW 1",$A200="GW 2",$A200="GW 3",$A200="GW 4",$A200="GW 5",$A200="GW 6"),"N/A",IF(AC200="","",IF(AC200&gt;'Prediction Systems settings'!$B$5,"HOME",IF(AC200&lt;-'Prediction Systems settings'!$B$5,"AWAY","DRAW"))))</f>
        <v>AWAY</v>
      </c>
      <c r="AE200" s="86" t="str">
        <f t="shared" ca="1" si="74"/>
        <v>Succeeded</v>
      </c>
      <c r="AK200">
        <v>44.318181818181813</v>
      </c>
      <c r="AL200">
        <v>65</v>
      </c>
    </row>
    <row r="201" spans="1:38">
      <c r="A201" t="s">
        <v>22</v>
      </c>
      <c r="B201" t="s">
        <v>205</v>
      </c>
      <c r="C201">
        <v>0</v>
      </c>
      <c r="D201">
        <v>0</v>
      </c>
      <c r="E201" t="s">
        <v>201</v>
      </c>
      <c r="F201" s="73">
        <f t="shared" ca="1" si="67"/>
        <v>1506.2624133053141</v>
      </c>
      <c r="G201" s="73">
        <f ca="1">IF(A201="GW 1",ELO_Initial,IFERROR(INDEX(Tables!$1:$1048576,MATCH('Program and Results'!$B201,Tables!$A:$A,0),MATCH('Program and Results'!$A201,Tables!$1:$1,0)-1),""))</f>
        <v>1508.9098902863088</v>
      </c>
      <c r="H201" s="74">
        <f t="shared" ref="H201:H264" si="77">IF(K201="","",ELO_K+K201)</f>
        <v>20</v>
      </c>
      <c r="I201" s="74">
        <f t="shared" ref="I201:I264" si="78">IF(D201="","",IF(C201="","",IF(C201-D201&gt;0,1,IF(C201-D201=0,0.5,0))))</f>
        <v>0.5</v>
      </c>
      <c r="J201" s="75">
        <f t="shared" ca="1" si="70"/>
        <v>0.63237384904973792</v>
      </c>
      <c r="K201" s="76">
        <f>IF(E201="","",IF(ABS(C201-D201)=0,0,IF(ABS(C201-D201)&gt;10,2.99,INDEX('ELO settings '!$B$25:$B$34,MATCH(ABS(C201-D201),'ELO settings '!$A$25:$A$34,0)))))</f>
        <v>0</v>
      </c>
      <c r="L201" s="73">
        <f t="shared" ca="1" si="66"/>
        <v>1449.8303653510486</v>
      </c>
      <c r="M201" s="73">
        <f ca="1">IF(A201="GW 1",ELO_Initial,IFERROR(INDEX(Tables!$1:$1048576,MATCH('Program and Results'!$E201,Tables!$A:$A,0),MATCH('Program and Results'!$A201,Tables!$1:$1,0)-1),""))</f>
        <v>1447.1828883700539</v>
      </c>
      <c r="N201" s="74">
        <f t="shared" ref="N201:N264" si="79">IFERROR(ELO_K+Q201,"")</f>
        <v>20</v>
      </c>
      <c r="O201" s="74">
        <f t="shared" ref="O201:O264" si="80">IF(D201="","",IF(D201="","",IF(D201-C201&gt;0,1,IF(D201-C201=0,0.5,0))))</f>
        <v>0.5</v>
      </c>
      <c r="P201" s="75">
        <f t="shared" ca="1" si="68"/>
        <v>0.36762615095026208</v>
      </c>
      <c r="Q201" s="76">
        <f t="shared" ref="Q201:Q264" si="81">K201</f>
        <v>0</v>
      </c>
      <c r="R201" s="77" t="str">
        <f t="shared" ref="R201:R264" si="82">IFERROR(IF(I201+O201&lt;&gt;1,"check","ok"),"")</f>
        <v>ok</v>
      </c>
      <c r="S201" s="87" t="str">
        <f t="shared" si="75"/>
        <v>DRAW</v>
      </c>
      <c r="T201" s="74">
        <f t="shared" ca="1" si="76"/>
        <v>62</v>
      </c>
      <c r="U201" s="74">
        <f ca="1">IF(OR($A201="GW 1",$A201="GW 2",$A201="GW 3",$A201="GW 4",$A201="GW 5",$A201="GW 6"),"N/A",IFERROR(ROUND((OFFSET(Tables!$A$1,MATCH('Program and Results'!$B201,Tables!$A$1:$A$33,0)-1,MATCH('Program and Results'!$A201,Tables!$1:$1,0)-2,1,1)-OFFSET(Tables!$A$1,MATCH('Program and Results'!$B201,Tables!$A$1:$A$33,0)-1,MATCH('Program and Results'!$A201,Tables!$1:$1,0)-7,1,1))-(OFFSET(Tables!$A$1,MATCH('Program and Results'!$E201,Tables!$A$1:$A$33,0)-1,MATCH('Program and Results'!$A201,Tables!$1:$1,0)-2,1,1)-OFFSET(Tables!$A$1,MATCH('Program and Results'!$E201,Tables!$A$1:$A$33,0)-1,MATCH('Program and Results'!$A201,Tables!$1:$1,0)-7,1,1)),0),""))</f>
        <v>-7</v>
      </c>
      <c r="V201" s="88">
        <f ca="1">IF(D201="","",J201-P201)</f>
        <v>0.26474769809947585</v>
      </c>
      <c r="W201" s="88" t="str">
        <f ca="1">IF(OR($A201="GW 1",$A201="GW 2",$A201="GW 3",$A201="GW 4",$A201="GW 5",$A201="GW 6"),"N/A",IF(T201="","",IF(AND(T201&gt;='Prediction Systems settings'!$B$3,'Program and Results'!T201&lt;='Prediction Systems settings'!$C$3),"DRAW",IF(T201&gt;0,"HOME","AWAY"))))</f>
        <v>HOME</v>
      </c>
      <c r="X201" s="89" t="str">
        <f t="shared" ca="1" si="71"/>
        <v>Failed</v>
      </c>
      <c r="Y201" s="74" t="str">
        <f ca="1">IF(OR($A201="GW 1",$A201="GW 2",$A201="GW 3",$A201="GW 4",$A201="GW 5",$A201="GW 6"),"N/A",IF(U201="","",IF(AND(U201&gt;='Prediction Systems settings'!$B$4,'Program and Results'!U201&lt;='Prediction Systems settings'!$C$4),"DRAW",IF(U201&gt;0,"HOME","AWAY"))))</f>
        <v>AWAY</v>
      </c>
      <c r="Z201" s="74" t="str">
        <f t="shared" ca="1" si="72"/>
        <v>Failed</v>
      </c>
      <c r="AA201" s="85">
        <f ca="1">IF(OR($A201="GW 1",$A201="GW 2",$A201="GW 3",$A201="GW 4",$A201="GW 5",$A201="GW 6"),"N/A",IF(G201="","",SUM(OFFSET(Tables!$A$103,MATCH('Program and Results'!$B201,Tables!$A$103:$A$135,0)-1,MATCH('Program and Results'!$A201,Tables!$1:$1,0)-2,1,-6))))</f>
        <v>1</v>
      </c>
      <c r="AB201" s="86">
        <f ca="1">IF(OR($A201="GW 1",$A201="GW 2",$A201="GW 3",$A201="GW 4",$A201="GW 5",$A201="GW 6"),"N/A",IF(M201="","",SUM(OFFSET(Tables!$A$103,MATCH('Program and Results'!$E201,Tables!$A$103:$A$135,0)-1,MATCH('Program and Results'!$A201,Tables!$1:$1,0)-2,1,-6))))</f>
        <v>-6</v>
      </c>
      <c r="AC201" s="86">
        <f t="shared" ca="1" si="73"/>
        <v>7</v>
      </c>
      <c r="AD201" s="86" t="str">
        <f ca="1">IF(OR($A201="GW 1",$A201="GW 2",$A201="GW 3",$A201="GW 4",$A201="GW 5",$A201="GW 6"),"N/A",IF(AC201="","",IF(AC201&gt;'Prediction Systems settings'!$B$5,"HOME",IF(AC201&lt;-'Prediction Systems settings'!$B$5,"AWAY","DRAW"))))</f>
        <v>HOME</v>
      </c>
      <c r="AE201" s="86" t="str">
        <f t="shared" ca="1" si="74"/>
        <v>Failed</v>
      </c>
      <c r="AK201">
        <v>32.5</v>
      </c>
      <c r="AL201">
        <v>23.636363636363637</v>
      </c>
    </row>
    <row r="202" spans="1:38">
      <c r="A202" t="s">
        <v>22</v>
      </c>
      <c r="B202" t="s">
        <v>208</v>
      </c>
      <c r="C202">
        <v>1</v>
      </c>
      <c r="D202">
        <v>1</v>
      </c>
      <c r="E202" t="s">
        <v>203</v>
      </c>
      <c r="F202" s="73">
        <f t="shared" ca="1" si="67"/>
        <v>1518.4167787513784</v>
      </c>
      <c r="G202" s="73">
        <f ca="1">IF(A202="GW 1",ELO_Initial,IFERROR(INDEX(Tables!$1:$1048576,MATCH('Program and Results'!$B202,Tables!$A:$A,0),MATCH('Program and Results'!$A202,Tables!$1:$1,0)-1),""))</f>
        <v>1521.3689038030302</v>
      </c>
      <c r="H202" s="74">
        <f t="shared" si="77"/>
        <v>20</v>
      </c>
      <c r="I202" s="74">
        <f t="shared" si="78"/>
        <v>0.5</v>
      </c>
      <c r="J202" s="75">
        <f t="shared" ca="1" si="70"/>
        <v>0.64760625258258953</v>
      </c>
      <c r="K202" s="76">
        <f>IF(E202="","",IF(ABS(C202-D202)=0,0,IF(ABS(C202-D202)&gt;10,2.99,INDEX('ELO settings '!$B$25:$B$34,MATCH(ABS(C202-D202),'ELO settings '!$A$25:$A$34,0)))))</f>
        <v>0</v>
      </c>
      <c r="L202" s="73">
        <f t="shared" ref="L202:L265" ca="1" si="83">IFERROR(M202+N202*(O202-P202),"")</f>
        <v>1459.9715295661722</v>
      </c>
      <c r="M202" s="73">
        <f ca="1">IF(A202="GW 1",ELO_Initial,IFERROR(INDEX(Tables!$1:$1048576,MATCH('Program and Results'!$E202,Tables!$A:$A,0),MATCH('Program and Results'!$A202,Tables!$1:$1,0)-1),""))</f>
        <v>1457.0194045145204</v>
      </c>
      <c r="N202" s="74">
        <f t="shared" si="79"/>
        <v>20</v>
      </c>
      <c r="O202" s="74">
        <f t="shared" si="80"/>
        <v>0.5</v>
      </c>
      <c r="P202" s="75">
        <f t="shared" ca="1" si="68"/>
        <v>0.35239374741741047</v>
      </c>
      <c r="Q202" s="76">
        <f t="shared" si="81"/>
        <v>0</v>
      </c>
      <c r="R202" s="77" t="str">
        <f t="shared" si="82"/>
        <v>ok</v>
      </c>
      <c r="S202" s="87" t="str">
        <f t="shared" si="75"/>
        <v>DRAW</v>
      </c>
      <c r="T202" s="74">
        <f t="shared" ca="1" si="76"/>
        <v>64</v>
      </c>
      <c r="U202" s="74">
        <f ca="1">IF(OR($A202="GW 1",$A202="GW 2",$A202="GW 3",$A202="GW 4",$A202="GW 5",$A202="GW 6"),"N/A",IFERROR(ROUND((OFFSET(Tables!$A$1,MATCH('Program and Results'!$B202,Tables!$A$1:$A$33,0)-1,MATCH('Program and Results'!$A202,Tables!$1:$1,0)-2,1,1)-OFFSET(Tables!$A$1,MATCH('Program and Results'!$B202,Tables!$A$1:$A$33,0)-1,MATCH('Program and Results'!$A202,Tables!$1:$1,0)-7,1,1))-(OFFSET(Tables!$A$1,MATCH('Program and Results'!$E202,Tables!$A$1:$A$33,0)-1,MATCH('Program and Results'!$A202,Tables!$1:$1,0)-2,1,1)-OFFSET(Tables!$A$1,MATCH('Program and Results'!$E202,Tables!$A$1:$A$33,0)-1,MATCH('Program and Results'!$A202,Tables!$1:$1,0)-7,1,1)),0),""))</f>
        <v>13</v>
      </c>
      <c r="V202" s="88">
        <f ca="1">IF(D202="","",J202-P202)</f>
        <v>0.29521250516517905</v>
      </c>
      <c r="W202" s="88" t="str">
        <f ca="1">IF(OR($A202="GW 1",$A202="GW 2",$A202="GW 3",$A202="GW 4",$A202="GW 5",$A202="GW 6"),"N/A",IF(T202="","",IF(AND(T202&gt;='Prediction Systems settings'!$B$3,'Program and Results'!T202&lt;='Prediction Systems settings'!$C$3),"DRAW",IF(T202&gt;0,"HOME","AWAY"))))</f>
        <v>HOME</v>
      </c>
      <c r="X202" s="89" t="str">
        <f t="shared" ca="1" si="71"/>
        <v>Failed</v>
      </c>
      <c r="Y202" s="74" t="str">
        <f ca="1">IF(OR($A202="GW 1",$A202="GW 2",$A202="GW 3",$A202="GW 4",$A202="GW 5",$A202="GW 6"),"N/A",IF(U202="","",IF(AND(U202&gt;='Prediction Systems settings'!$B$4,'Program and Results'!U202&lt;='Prediction Systems settings'!$C$4),"DRAW",IF(U202&gt;0,"HOME","AWAY"))))</f>
        <v>HOME</v>
      </c>
      <c r="Z202" s="74" t="str">
        <f t="shared" ca="1" si="72"/>
        <v>Failed</v>
      </c>
      <c r="AA202" s="85">
        <f ca="1">IF(OR($A202="GW 1",$A202="GW 2",$A202="GW 3",$A202="GW 4",$A202="GW 5",$A202="GW 6"),"N/A",IF(G202="","",SUM(OFFSET(Tables!$A$103,MATCH('Program and Results'!$B202,Tables!$A$103:$A$135,0)-1,MATCH('Program and Results'!$A202,Tables!$1:$1,0)-2,1,-6))))</f>
        <v>6</v>
      </c>
      <c r="AB202" s="86">
        <f ca="1">IF(OR($A202="GW 1",$A202="GW 2",$A202="GW 3",$A202="GW 4",$A202="GW 5",$A202="GW 6"),"N/A",IF(M202="","",SUM(OFFSET(Tables!$A$103,MATCH('Program and Results'!$E202,Tables!$A$103:$A$135,0)-1,MATCH('Program and Results'!$A202,Tables!$1:$1,0)-2,1,-6))))</f>
        <v>-5</v>
      </c>
      <c r="AC202" s="86">
        <f t="shared" ca="1" si="73"/>
        <v>11</v>
      </c>
      <c r="AD202" s="86" t="str">
        <f ca="1">IF(OR($A202="GW 1",$A202="GW 2",$A202="GW 3",$A202="GW 4",$A202="GW 5",$A202="GW 6"),"N/A",IF(AC202="","",IF(AC202&gt;'Prediction Systems settings'!$B$5,"HOME",IF(AC202&lt;-'Prediction Systems settings'!$B$5,"AWAY","DRAW"))))</f>
        <v>HOME</v>
      </c>
      <c r="AE202" s="86" t="str">
        <f t="shared" ca="1" si="74"/>
        <v>Failed</v>
      </c>
      <c r="AK202">
        <v>41.36363636363636</v>
      </c>
      <c r="AL202">
        <v>44.318181818181813</v>
      </c>
    </row>
    <row r="203" spans="1:38">
      <c r="A203" t="s">
        <v>22</v>
      </c>
      <c r="B203" t="s">
        <v>196</v>
      </c>
      <c r="C203">
        <v>5</v>
      </c>
      <c r="D203">
        <v>1</v>
      </c>
      <c r="E203" t="s">
        <v>204</v>
      </c>
      <c r="F203" s="73">
        <f t="shared" ca="1" si="67"/>
        <v>1661.2654903496721</v>
      </c>
      <c r="G203" s="73">
        <f ca="1">IF(A203="GW 1",ELO_Initial,IFERROR(INDEX(Tables!$1:$1048576,MATCH('Program and Results'!$B203,Tables!$A:$A,0),MATCH('Program and Results'!$A203,Tables!$1:$1,0)-1),""))</f>
        <v>1654.8543137043105</v>
      </c>
      <c r="H203" s="74">
        <f t="shared" si="77"/>
        <v>22.11</v>
      </c>
      <c r="I203" s="74">
        <f t="shared" si="78"/>
        <v>1</v>
      </c>
      <c r="J203" s="75">
        <f t="shared" ca="1" si="70"/>
        <v>0.71003271617541575</v>
      </c>
      <c r="K203" s="76">
        <f>IF(E203="","",IF(ABS(C203-D203)=0,0,IF(ABS(C203-D203)&gt;10,2.99,INDEX('ELO settings '!$B$25:$B$34,MATCH(ABS(C203-D203),'ELO settings '!$A$25:$A$34,0)))))</f>
        <v>2.11</v>
      </c>
      <c r="L203" s="73">
        <f t="shared" ca="1" si="83"/>
        <v>1557.8713931784964</v>
      </c>
      <c r="M203" s="73">
        <f ca="1">IF(A203="GW 1",ELO_Initial,IFERROR(INDEX(Tables!$1:$1048576,MATCH('Program and Results'!$E203,Tables!$A:$A,0),MATCH('Program and Results'!$A203,Tables!$1:$1,0)-1),""))</f>
        <v>1564.282569823858</v>
      </c>
      <c r="N203" s="74">
        <f t="shared" si="79"/>
        <v>22.11</v>
      </c>
      <c r="O203" s="74">
        <f t="shared" si="80"/>
        <v>0</v>
      </c>
      <c r="P203" s="75">
        <f t="shared" ca="1" si="68"/>
        <v>0.28996728382458425</v>
      </c>
      <c r="Q203" s="76">
        <f t="shared" si="81"/>
        <v>2.11</v>
      </c>
      <c r="R203" s="77" t="str">
        <f t="shared" si="82"/>
        <v>ok</v>
      </c>
      <c r="S203" s="87" t="str">
        <f t="shared" si="75"/>
        <v>HOME</v>
      </c>
      <c r="T203" s="74">
        <f t="shared" ca="1" si="76"/>
        <v>91</v>
      </c>
      <c r="U203" s="74">
        <f ca="1">IF(OR($A203="GW 1",$A203="GW 2",$A203="GW 3",$A203="GW 4",$A203="GW 5",$A203="GW 6"),"N/A",IFERROR(ROUND((OFFSET(Tables!$A$1,MATCH('Program and Results'!$B203,Tables!$A$1:$A$33,0)-1,MATCH('Program and Results'!$A203,Tables!$1:$1,0)-2,1,1)-OFFSET(Tables!$A$1,MATCH('Program and Results'!$B203,Tables!$A$1:$A$33,0)-1,MATCH('Program and Results'!$A203,Tables!$1:$1,0)-7,1,1))-(OFFSET(Tables!$A$1,MATCH('Program and Results'!$E203,Tables!$A$1:$A$33,0)-1,MATCH('Program and Results'!$A203,Tables!$1:$1,0)-2,1,1)-OFFSET(Tables!$A$1,MATCH('Program and Results'!$E203,Tables!$A$1:$A$33,0)-1,MATCH('Program and Results'!$A203,Tables!$1:$1,0)-7,1,1)),0),""))</f>
        <v>-2</v>
      </c>
      <c r="V203" s="88">
        <f t="shared" ca="1" si="69"/>
        <v>0.42006543235083149</v>
      </c>
      <c r="W203" s="88" t="str">
        <f ca="1">IF(OR($A203="GW 1",$A203="GW 2",$A203="GW 3",$A203="GW 4",$A203="GW 5",$A203="GW 6"),"N/A",IF(T203="","",IF(AND(T203&gt;='Prediction Systems settings'!$B$3,'Program and Results'!T203&lt;='Prediction Systems settings'!$C$3),"DRAW",IF(T203&gt;0,"HOME","AWAY"))))</f>
        <v>HOME</v>
      </c>
      <c r="X203" s="89" t="str">
        <f t="shared" ca="1" si="71"/>
        <v>Succeeded</v>
      </c>
      <c r="Y203" s="74" t="str">
        <f ca="1">IF(OR($A203="GW 1",$A203="GW 2",$A203="GW 3",$A203="GW 4",$A203="GW 5",$A203="GW 6"),"N/A",IF(U203="","",IF(AND(U203&gt;='Prediction Systems settings'!$B$4,'Program and Results'!U203&lt;='Prediction Systems settings'!$C$4),"DRAW",IF(U203&gt;0,"HOME","AWAY"))))</f>
        <v>AWAY</v>
      </c>
      <c r="Z203" s="74" t="str">
        <f t="shared" ca="1" si="72"/>
        <v>Failed</v>
      </c>
      <c r="AA203" s="85">
        <f ca="1">IF(OR($A203="GW 1",$A203="GW 2",$A203="GW 3",$A203="GW 4",$A203="GW 5",$A203="GW 6"),"N/A",IF(G203="","",SUM(OFFSET(Tables!$A$103,MATCH('Program and Results'!$B203,Tables!$A$103:$A$135,0)-1,MATCH('Program and Results'!$A203,Tables!$1:$1,0)-2,1,-6))))</f>
        <v>18</v>
      </c>
      <c r="AB203" s="86">
        <f ca="1">IF(OR($A203="GW 1",$A203="GW 2",$A203="GW 3",$A203="GW 4",$A203="GW 5",$A203="GW 6"),"N/A",IF(M203="","",SUM(OFFSET(Tables!$A$103,MATCH('Program and Results'!$E203,Tables!$A$103:$A$135,0)-1,MATCH('Program and Results'!$A203,Tables!$1:$1,0)-2,1,-6))))</f>
        <v>7</v>
      </c>
      <c r="AC203" s="86">
        <f t="shared" ca="1" si="73"/>
        <v>11</v>
      </c>
      <c r="AD203" s="86" t="str">
        <f ca="1">IF(OR($A203="GW 1",$A203="GW 2",$A203="GW 3",$A203="GW 4",$A203="GW 5",$A203="GW 6"),"N/A",IF(AC203="","",IF(AC203&gt;'Prediction Systems settings'!$B$5,"HOME",IF(AC203&lt;-'Prediction Systems settings'!$B$5,"AWAY","DRAW"))))</f>
        <v>HOME</v>
      </c>
      <c r="AE203" s="86" t="str">
        <f t="shared" ca="1" si="74"/>
        <v>Succeeded</v>
      </c>
      <c r="AK203">
        <v>65</v>
      </c>
      <c r="AL203">
        <v>47.272727272727273</v>
      </c>
    </row>
    <row r="204" spans="1:38">
      <c r="A204" t="s">
        <v>22</v>
      </c>
      <c r="B204" t="s">
        <v>232</v>
      </c>
      <c r="C204">
        <v>1</v>
      </c>
      <c r="D204">
        <v>1</v>
      </c>
      <c r="E204" t="s">
        <v>209</v>
      </c>
      <c r="F204" s="73">
        <f t="shared" ref="F204:F267" ca="1" si="84">IFERROR(IF(G204+H204*(I204-J204)=0,"",G204+H204*(I204-J204)),"")</f>
        <v>1423.5680259414057</v>
      </c>
      <c r="G204" s="73">
        <f ca="1">IF(A204="GW 1",ELO_Initial,IFERROR(INDEX(Tables!$1:$1048576,MATCH('Program and Results'!$B204,Tables!$A:$A,0),MATCH('Program and Results'!$A204,Tables!$1:$1,0)-1),""))</f>
        <v>1421.529544078692</v>
      </c>
      <c r="H204" s="74">
        <f t="shared" si="77"/>
        <v>20</v>
      </c>
      <c r="I204" s="74">
        <f t="shared" si="78"/>
        <v>0.5</v>
      </c>
      <c r="J204" s="75">
        <f t="shared" ca="1" si="70"/>
        <v>0.39807590686431155</v>
      </c>
      <c r="K204" s="76">
        <f>IF(E204="","",IF(ABS(C204-D204)=0,0,IF(ABS(C204-D204)&gt;10,2.99,INDEX('ELO settings '!$B$25:$B$34,MATCH(ABS(C204-D204),'ELO settings '!$A$25:$A$34,0)))))</f>
        <v>0</v>
      </c>
      <c r="L204" s="73">
        <f t="shared" ca="1" si="83"/>
        <v>1512.9880624700356</v>
      </c>
      <c r="M204" s="73">
        <f ca="1">IF(A204="GW 1",ELO_Initial,IFERROR(INDEX(Tables!$1:$1048576,MATCH('Program and Results'!$E204,Tables!$A:$A,0),MATCH('Program and Results'!$A204,Tables!$1:$1,0)-1),""))</f>
        <v>1515.0265443327494</v>
      </c>
      <c r="N204" s="74">
        <f t="shared" si="79"/>
        <v>20</v>
      </c>
      <c r="O204" s="74">
        <f t="shared" si="80"/>
        <v>0.5</v>
      </c>
      <c r="P204" s="75">
        <f t="shared" ref="P204:P267" ca="1" si="85">IFERROR(1-J204,"")</f>
        <v>0.6019240931356884</v>
      </c>
      <c r="Q204" s="76">
        <f t="shared" si="81"/>
        <v>0</v>
      </c>
      <c r="R204" s="77" t="str">
        <f t="shared" si="82"/>
        <v>ok</v>
      </c>
      <c r="S204" s="87" t="str">
        <f t="shared" si="75"/>
        <v>DRAW</v>
      </c>
      <c r="T204" s="74">
        <f t="shared" ca="1" si="76"/>
        <v>-93</v>
      </c>
      <c r="U204" s="74">
        <f ca="1">IF(OR($A204="GW 1",$A204="GW 2",$A204="GW 3",$A204="GW 4",$A204="GW 5",$A204="GW 6"),"N/A",IFERROR(ROUND((OFFSET(Tables!$A$1,MATCH('Program and Results'!$B204,Tables!$A$1:$A$33,0)-1,MATCH('Program and Results'!$A204,Tables!$1:$1,0)-2,1,1)-OFFSET(Tables!$A$1,MATCH('Program and Results'!$B204,Tables!$A$1:$A$33,0)-1,MATCH('Program and Results'!$A204,Tables!$1:$1,0)-7,1,1))-(OFFSET(Tables!$A$1,MATCH('Program and Results'!$E204,Tables!$A$1:$A$33,0)-1,MATCH('Program and Results'!$A204,Tables!$1:$1,0)-2,1,1)-OFFSET(Tables!$A$1,MATCH('Program and Results'!$E204,Tables!$A$1:$A$33,0)-1,MATCH('Program and Results'!$A204,Tables!$1:$1,0)-7,1,1)),0),""))</f>
        <v>24</v>
      </c>
      <c r="V204" s="88">
        <f t="shared" ca="1" si="69"/>
        <v>-0.20384818627137685</v>
      </c>
      <c r="W204" s="88" t="str">
        <f ca="1">IF(OR($A204="GW 1",$A204="GW 2",$A204="GW 3",$A204="GW 4",$A204="GW 5",$A204="GW 6"),"N/A",IF(T204="","",IF(AND(T204&gt;='Prediction Systems settings'!$B$3,'Program and Results'!T204&lt;='Prediction Systems settings'!$C$3),"DRAW",IF(T204&gt;0,"HOME","AWAY"))))</f>
        <v>AWAY</v>
      </c>
      <c r="X204" s="89" t="str">
        <f t="shared" ca="1" si="71"/>
        <v>Failed</v>
      </c>
      <c r="Y204" s="74" t="str">
        <f ca="1">IF(OR($A204="GW 1",$A204="GW 2",$A204="GW 3",$A204="GW 4",$A204="GW 5",$A204="GW 6"),"N/A",IF(U204="","",IF(AND(U204&gt;='Prediction Systems settings'!$B$4,'Program and Results'!U204&lt;='Prediction Systems settings'!$C$4),"DRAW",IF(U204&gt;0,"HOME","AWAY"))))</f>
        <v>HOME</v>
      </c>
      <c r="Z204" s="74" t="str">
        <f t="shared" ca="1" si="72"/>
        <v>Failed</v>
      </c>
      <c r="AA204" s="85">
        <f ca="1">IF(OR($A204="GW 1",$A204="GW 2",$A204="GW 3",$A204="GW 4",$A204="GW 5",$A204="GW 6"),"N/A",IF(G204="","",SUM(OFFSET(Tables!$A$103,MATCH('Program and Results'!$B204,Tables!$A$103:$A$135,0)-1,MATCH('Program and Results'!$A204,Tables!$1:$1,0)-2,1,-6))))</f>
        <v>-2</v>
      </c>
      <c r="AB204" s="86">
        <f ca="1">IF(OR($A204="GW 1",$A204="GW 2",$A204="GW 3",$A204="GW 4",$A204="GW 5",$A204="GW 6"),"N/A",IF(M204="","",SUM(OFFSET(Tables!$A$103,MATCH('Program and Results'!$E204,Tables!$A$103:$A$135,0)-1,MATCH('Program and Results'!$A204,Tables!$1:$1,0)-2,1,-6))))</f>
        <v>-5</v>
      </c>
      <c r="AC204" s="86">
        <f t="shared" ca="1" si="73"/>
        <v>3</v>
      </c>
      <c r="AD204" s="86" t="str">
        <f ca="1">IF(OR($A204="GW 1",$A204="GW 2",$A204="GW 3",$A204="GW 4",$A204="GW 5",$A204="GW 6"),"N/A",IF(AC204="","",IF(AC204&gt;'Prediction Systems settings'!$B$5,"HOME",IF(AC204&lt;-'Prediction Systems settings'!$B$5,"AWAY","DRAW"))))</f>
        <v>DRAW</v>
      </c>
      <c r="AE204" s="86" t="str">
        <f t="shared" ca="1" si="74"/>
        <v>Succeeded</v>
      </c>
      <c r="AK204">
        <v>21.666666666666664</v>
      </c>
      <c r="AL204">
        <v>48.75</v>
      </c>
    </row>
    <row r="205" spans="1:38">
      <c r="A205" t="s">
        <v>22</v>
      </c>
      <c r="B205" t="s">
        <v>198</v>
      </c>
      <c r="C205">
        <v>3</v>
      </c>
      <c r="D205">
        <v>0</v>
      </c>
      <c r="E205" t="s">
        <v>233</v>
      </c>
      <c r="F205" s="73">
        <f t="shared" ca="1" si="84"/>
        <v>1546.5539205691789</v>
      </c>
      <c r="G205" s="73">
        <f ca="1">IF(A205="GW 1",ELO_Initial,IFERROR(INDEX(Tables!$1:$1048576,MATCH('Program and Results'!$B205,Tables!$A:$A,0),MATCH('Program and Results'!$A205,Tables!$1:$1,0)-1),""))</f>
        <v>1538.4293301842788</v>
      </c>
      <c r="H205" s="74">
        <f t="shared" si="77"/>
        <v>21.85</v>
      </c>
      <c r="I205" s="74">
        <f t="shared" si="78"/>
        <v>1</v>
      </c>
      <c r="J205" s="75">
        <f t="shared" ca="1" si="70"/>
        <v>0.62816519977574048</v>
      </c>
      <c r="K205" s="76">
        <f>IF(E205="","",IF(ABS(C205-D205)=0,0,IF(ABS(C205-D205)&gt;10,2.99,INDEX('ELO settings '!$B$25:$B$34,MATCH(ABS(C205-D205),'ELO settings '!$A$25:$A$34,0)))))</f>
        <v>1.85</v>
      </c>
      <c r="L205" s="73">
        <f t="shared" ca="1" si="83"/>
        <v>1485.2568705842077</v>
      </c>
      <c r="M205" s="73">
        <f ca="1">IF(A205="GW 1",ELO_Initial,IFERROR(INDEX(Tables!$1:$1048576,MATCH('Program and Results'!$E205,Tables!$A:$A,0),MATCH('Program and Results'!$A205,Tables!$1:$1,0)-1),""))</f>
        <v>1493.3814609691078</v>
      </c>
      <c r="N205" s="74">
        <f t="shared" si="79"/>
        <v>21.85</v>
      </c>
      <c r="O205" s="74">
        <f t="shared" si="80"/>
        <v>0</v>
      </c>
      <c r="P205" s="75">
        <f t="shared" ca="1" si="85"/>
        <v>0.37183480022425952</v>
      </c>
      <c r="Q205" s="76">
        <f t="shared" si="81"/>
        <v>1.85</v>
      </c>
      <c r="R205" s="77" t="str">
        <f t="shared" si="82"/>
        <v>ok</v>
      </c>
      <c r="S205" s="87" t="str">
        <f t="shared" si="75"/>
        <v>HOME</v>
      </c>
      <c r="T205" s="74">
        <f t="shared" ca="1" si="76"/>
        <v>45</v>
      </c>
      <c r="U205" s="74">
        <f ca="1">IF(OR($A205="GW 1",$A205="GW 2",$A205="GW 3",$A205="GW 4",$A205="GW 5",$A205="GW 6"),"N/A",IFERROR(ROUND((OFFSET(Tables!$A$1,MATCH('Program and Results'!$B205,Tables!$A$1:$A$33,0)-1,MATCH('Program and Results'!$A205,Tables!$1:$1,0)-2,1,1)-OFFSET(Tables!$A$1,MATCH('Program and Results'!$B205,Tables!$A$1:$A$33,0)-1,MATCH('Program and Results'!$A205,Tables!$1:$1,0)-7,1,1))-(OFFSET(Tables!$A$1,MATCH('Program and Results'!$E205,Tables!$A$1:$A$33,0)-1,MATCH('Program and Results'!$A205,Tables!$1:$1,0)-2,1,1)-OFFSET(Tables!$A$1,MATCH('Program and Results'!$E205,Tables!$A$1:$A$33,0)-1,MATCH('Program and Results'!$A205,Tables!$1:$1,0)-7,1,1)),0),""))</f>
        <v>-29</v>
      </c>
      <c r="V205" s="88">
        <f t="shared" ca="1" si="69"/>
        <v>0.25633039955148096</v>
      </c>
      <c r="W205" s="88" t="str">
        <f ca="1">IF(OR($A205="GW 1",$A205="GW 2",$A205="GW 3",$A205="GW 4",$A205="GW 5",$A205="GW 6"),"N/A",IF(T205="","",IF(AND(T205&gt;='Prediction Systems settings'!$B$3,'Program and Results'!T205&lt;='Prediction Systems settings'!$C$3),"DRAW",IF(T205&gt;0,"HOME","AWAY"))))</f>
        <v>HOME</v>
      </c>
      <c r="X205" s="89" t="str">
        <f t="shared" ca="1" si="71"/>
        <v>Succeeded</v>
      </c>
      <c r="Y205" s="74" t="str">
        <f ca="1">IF(OR($A205="GW 1",$A205="GW 2",$A205="GW 3",$A205="GW 4",$A205="GW 5",$A205="GW 6"),"N/A",IF(U205="","",IF(AND(U205&gt;='Prediction Systems settings'!$B$4,'Program and Results'!U205&lt;='Prediction Systems settings'!$C$4),"DRAW",IF(U205&gt;0,"HOME","AWAY"))))</f>
        <v>DRAW</v>
      </c>
      <c r="Z205" s="74" t="str">
        <f t="shared" ca="1" si="72"/>
        <v>Failed</v>
      </c>
      <c r="AA205" s="85">
        <f ca="1">IF(OR($A205="GW 1",$A205="GW 2",$A205="GW 3",$A205="GW 4",$A205="GW 5",$A205="GW 6"),"N/A",IF(G205="","",SUM(OFFSET(Tables!$A$103,MATCH('Program and Results'!$B205,Tables!$A$103:$A$135,0)-1,MATCH('Program and Results'!$A205,Tables!$1:$1,0)-2,1,-6))))</f>
        <v>5</v>
      </c>
      <c r="AB205" s="86">
        <f ca="1">IF(OR($A205="GW 1",$A205="GW 2",$A205="GW 3",$A205="GW 4",$A205="GW 5",$A205="GW 6"),"N/A",IF(M205="","",SUM(OFFSET(Tables!$A$103,MATCH('Program and Results'!$E205,Tables!$A$103:$A$135,0)-1,MATCH('Program and Results'!$A205,Tables!$1:$1,0)-2,1,-6))))</f>
        <v>6</v>
      </c>
      <c r="AC205" s="86">
        <f t="shared" ca="1" si="73"/>
        <v>-1</v>
      </c>
      <c r="AD205" s="86" t="str">
        <f ca="1">IF(OR($A205="GW 1",$A205="GW 2",$A205="GW 3",$A205="GW 4",$A205="GW 5",$A205="GW 6"),"N/A",IF(AC205="","",IF(AC205&gt;'Prediction Systems settings'!$B$5,"HOME",IF(AC205&lt;-'Prediction Systems settings'!$B$5,"AWAY","DRAW"))))</f>
        <v>DRAW</v>
      </c>
      <c r="AE205" s="86" t="str">
        <f t="shared" ca="1" si="74"/>
        <v>Failed</v>
      </c>
      <c r="AK205">
        <v>46.041666666666671</v>
      </c>
      <c r="AL205">
        <v>26.590909090909093</v>
      </c>
    </row>
    <row r="206" spans="1:38">
      <c r="A206" t="s">
        <v>22</v>
      </c>
      <c r="B206" t="s">
        <v>199</v>
      </c>
      <c r="C206">
        <v>0</v>
      </c>
      <c r="D206">
        <v>1</v>
      </c>
      <c r="E206" t="s">
        <v>211</v>
      </c>
      <c r="F206" s="73">
        <f t="shared" ca="1" si="84"/>
        <v>1524.2807973174649</v>
      </c>
      <c r="G206" s="73">
        <f ca="1">IF(A206="GW 1",ELO_Initial,IFERROR(INDEX(Tables!$1:$1048576,MATCH('Program and Results'!$B206,Tables!$A:$A,0),MATCH('Program and Results'!$A206,Tables!$1:$1,0)-1),""))</f>
        <v>1536.7085417059329</v>
      </c>
      <c r="H206" s="74">
        <f t="shared" si="77"/>
        <v>21</v>
      </c>
      <c r="I206" s="74">
        <f t="shared" si="78"/>
        <v>0</v>
      </c>
      <c r="J206" s="75">
        <f t="shared" ca="1" si="70"/>
        <v>0.59179735183180571</v>
      </c>
      <c r="K206" s="76">
        <f>IF(E206="","",IF(ABS(C206-D206)=0,0,IF(ABS(C206-D206)&gt;10,2.99,INDEX('ELO settings '!$B$25:$B$34,MATCH(ABS(C206-D206),'ELO settings '!$A$25:$A$34,0)))))</f>
        <v>1</v>
      </c>
      <c r="L206" s="73">
        <f t="shared" ca="1" si="83"/>
        <v>1530.6590729099996</v>
      </c>
      <c r="M206" s="73">
        <f ca="1">IF(A206="GW 1",ELO_Initial,IFERROR(INDEX(Tables!$1:$1048576,MATCH('Program and Results'!$E206,Tables!$A:$A,0),MATCH('Program and Results'!$A206,Tables!$1:$1,0)-1),""))</f>
        <v>1518.2313285215316</v>
      </c>
      <c r="N206" s="74">
        <f t="shared" si="79"/>
        <v>21</v>
      </c>
      <c r="O206" s="74">
        <f t="shared" si="80"/>
        <v>1</v>
      </c>
      <c r="P206" s="75">
        <f t="shared" ca="1" si="85"/>
        <v>0.40820264816819429</v>
      </c>
      <c r="Q206" s="76">
        <f t="shared" si="81"/>
        <v>1</v>
      </c>
      <c r="R206" s="77" t="str">
        <f t="shared" si="82"/>
        <v>ok</v>
      </c>
      <c r="S206" s="87" t="str">
        <f t="shared" si="75"/>
        <v>AWAY</v>
      </c>
      <c r="T206" s="74">
        <f t="shared" ca="1" si="76"/>
        <v>18</v>
      </c>
      <c r="U206" s="74">
        <f ca="1">IF(OR($A206="GW 1",$A206="GW 2",$A206="GW 3",$A206="GW 4",$A206="GW 5",$A206="GW 6"),"N/A",IFERROR(ROUND((OFFSET(Tables!$A$1,MATCH('Program and Results'!$B206,Tables!$A$1:$A$33,0)-1,MATCH('Program and Results'!$A206,Tables!$1:$1,0)-2,1,1)-OFFSET(Tables!$A$1,MATCH('Program and Results'!$B206,Tables!$A$1:$A$33,0)-1,MATCH('Program and Results'!$A206,Tables!$1:$1,0)-7,1,1))-(OFFSET(Tables!$A$1,MATCH('Program and Results'!$E206,Tables!$A$1:$A$33,0)-1,MATCH('Program and Results'!$A206,Tables!$1:$1,0)-2,1,1)-OFFSET(Tables!$A$1,MATCH('Program and Results'!$E206,Tables!$A$1:$A$33,0)-1,MATCH('Program and Results'!$A206,Tables!$1:$1,0)-7,1,1)),0),""))</f>
        <v>-37</v>
      </c>
      <c r="V206" s="88">
        <f t="shared" ca="1" si="69"/>
        <v>0.18359470366361141</v>
      </c>
      <c r="W206" s="88" t="str">
        <f ca="1">IF(OR($A206="GW 1",$A206="GW 2",$A206="GW 3",$A206="GW 4",$A206="GW 5",$A206="GW 6"),"N/A",IF(T206="","",IF(AND(T206&gt;='Prediction Systems settings'!$B$3,'Program and Results'!T206&lt;='Prediction Systems settings'!$C$3),"DRAW",IF(T206&gt;0,"HOME","AWAY"))))</f>
        <v>HOME</v>
      </c>
      <c r="X206" s="89" t="str">
        <f t="shared" ca="1" si="71"/>
        <v>Failed</v>
      </c>
      <c r="Y206" s="74" t="str">
        <f ca="1">IF(OR($A206="GW 1",$A206="GW 2",$A206="GW 3",$A206="GW 4",$A206="GW 5",$A206="GW 6"),"N/A",IF(U206="","",IF(AND(U206&gt;='Prediction Systems settings'!$B$4,'Program and Results'!U206&lt;='Prediction Systems settings'!$C$4),"DRAW",IF(U206&gt;0,"HOME","AWAY"))))</f>
        <v>DRAW</v>
      </c>
      <c r="Z206" s="74" t="str">
        <f t="shared" ca="1" si="72"/>
        <v>Failed</v>
      </c>
      <c r="AA206" s="85">
        <f ca="1">IF(OR($A206="GW 1",$A206="GW 2",$A206="GW 3",$A206="GW 4",$A206="GW 5",$A206="GW 6"),"N/A",IF(G206="","",SUM(OFFSET(Tables!$A$103,MATCH('Program and Results'!$B206,Tables!$A$103:$A$135,0)-1,MATCH('Program and Results'!$A206,Tables!$1:$1,0)-2,1,-6))))</f>
        <v>-3</v>
      </c>
      <c r="AB206" s="86">
        <f ca="1">IF(OR($A206="GW 1",$A206="GW 2",$A206="GW 3",$A206="GW 4",$A206="GW 5",$A206="GW 6"),"N/A",IF(M206="","",SUM(OFFSET(Tables!$A$103,MATCH('Program and Results'!$E206,Tables!$A$103:$A$135,0)-1,MATCH('Program and Results'!$A206,Tables!$1:$1,0)-2,1,-6))))</f>
        <v>3</v>
      </c>
      <c r="AC206" s="86">
        <f t="shared" ca="1" si="73"/>
        <v>-6</v>
      </c>
      <c r="AD206" s="86" t="str">
        <f ca="1">IF(OR($A206="GW 1",$A206="GW 2",$A206="GW 3",$A206="GW 4",$A206="GW 5",$A206="GW 6"),"N/A",IF(AC206="","",IF(AC206&gt;'Prediction Systems settings'!$B$5,"HOME",IF(AC206&lt;-'Prediction Systems settings'!$B$5,"AWAY","DRAW"))))</f>
        <v>AWAY</v>
      </c>
      <c r="AE206" s="86" t="str">
        <f t="shared" ca="1" si="74"/>
        <v>Succeeded</v>
      </c>
      <c r="AK206">
        <v>46.041666666666671</v>
      </c>
      <c r="AL206">
        <v>41.36363636363636</v>
      </c>
    </row>
    <row r="207" spans="1:38">
      <c r="A207" t="s">
        <v>22</v>
      </c>
      <c r="B207" t="s">
        <v>206</v>
      </c>
      <c r="C207">
        <v>1</v>
      </c>
      <c r="D207">
        <v>0</v>
      </c>
      <c r="E207" t="s">
        <v>202</v>
      </c>
      <c r="F207" s="73">
        <f t="shared" ca="1" si="84"/>
        <v>1464.3979759393283</v>
      </c>
      <c r="G207" s="73">
        <f ca="1">IF(A207="GW 1",ELO_Initial,IFERROR(INDEX(Tables!$1:$1048576,MATCH('Program and Results'!$B207,Tables!$A:$A,0),MATCH('Program and Results'!$A207,Tables!$1:$1,0)-1),""))</f>
        <v>1455.3974283574867</v>
      </c>
      <c r="H207" s="74">
        <f t="shared" si="77"/>
        <v>21</v>
      </c>
      <c r="I207" s="74">
        <f t="shared" si="78"/>
        <v>1</v>
      </c>
      <c r="J207" s="75">
        <f t="shared" ca="1" si="70"/>
        <v>0.57140249610278471</v>
      </c>
      <c r="K207" s="76">
        <f>IF(E207="","",IF(ABS(C207-D207)=0,0,IF(ABS(C207-D207)&gt;10,2.99,INDEX('ELO settings '!$B$25:$B$34,MATCH(ABS(C207-D207),'ELO settings '!$A$25:$A$34,0)))))</f>
        <v>1</v>
      </c>
      <c r="L207" s="73">
        <f t="shared" ca="1" si="83"/>
        <v>1428.9398824628406</v>
      </c>
      <c r="M207" s="73">
        <f ca="1">IF(A207="GW 1",ELO_Initial,IFERROR(INDEX(Tables!$1:$1048576,MATCH('Program and Results'!$E207,Tables!$A:$A,0),MATCH('Program and Results'!$A207,Tables!$1:$1,0)-1),""))</f>
        <v>1437.9404300446822</v>
      </c>
      <c r="N207" s="74">
        <f t="shared" si="79"/>
        <v>21</v>
      </c>
      <c r="O207" s="74">
        <f t="shared" si="80"/>
        <v>0</v>
      </c>
      <c r="P207" s="75">
        <f t="shared" ca="1" si="85"/>
        <v>0.42859750389721529</v>
      </c>
      <c r="Q207" s="76">
        <f t="shared" si="81"/>
        <v>1</v>
      </c>
      <c r="R207" s="77" t="str">
        <f t="shared" si="82"/>
        <v>ok</v>
      </c>
      <c r="S207" s="87" t="str">
        <f t="shared" si="75"/>
        <v>HOME</v>
      </c>
      <c r="T207" s="74">
        <f t="shared" ca="1" si="76"/>
        <v>17</v>
      </c>
      <c r="U207" s="74">
        <f ca="1">IF(OR($A207="GW 1",$A207="GW 2",$A207="GW 3",$A207="GW 4",$A207="GW 5",$A207="GW 6"),"N/A",IFERROR(ROUND((OFFSET(Tables!$A$1,MATCH('Program and Results'!$B207,Tables!$A$1:$A$33,0)-1,MATCH('Program and Results'!$A207,Tables!$1:$1,0)-2,1,1)-OFFSET(Tables!$A$1,MATCH('Program and Results'!$B207,Tables!$A$1:$A$33,0)-1,MATCH('Program and Results'!$A207,Tables!$1:$1,0)-7,1,1))-(OFFSET(Tables!$A$1,MATCH('Program and Results'!$E207,Tables!$A$1:$A$33,0)-1,MATCH('Program and Results'!$A207,Tables!$1:$1,0)-2,1,1)-OFFSET(Tables!$A$1,MATCH('Program and Results'!$E207,Tables!$A$1:$A$33,0)-1,MATCH('Program and Results'!$A207,Tables!$1:$1,0)-7,1,1)),0),""))</f>
        <v>8</v>
      </c>
      <c r="V207" s="88">
        <f t="shared" ca="1" si="69"/>
        <v>0.14280499220556941</v>
      </c>
      <c r="W207" s="88" t="str">
        <f ca="1">IF(OR($A207="GW 1",$A207="GW 2",$A207="GW 3",$A207="GW 4",$A207="GW 5",$A207="GW 6"),"N/A",IF(T207="","",IF(AND(T207&gt;='Prediction Systems settings'!$B$3,'Program and Results'!T207&lt;='Prediction Systems settings'!$C$3),"DRAW",IF(T207&gt;0,"HOME","AWAY"))))</f>
        <v>HOME</v>
      </c>
      <c r="X207" s="89" t="str">
        <f t="shared" ca="1" si="71"/>
        <v>Succeeded</v>
      </c>
      <c r="Y207" s="74" t="str">
        <f ca="1">IF(OR($A207="GW 1",$A207="GW 2",$A207="GW 3",$A207="GW 4",$A207="GW 5",$A207="GW 6"),"N/A",IF(U207="","",IF(AND(U207&gt;='Prediction Systems settings'!$B$4,'Program and Results'!U207&lt;='Prediction Systems settings'!$C$4),"DRAW",IF(U207&gt;0,"HOME","AWAY"))))</f>
        <v>HOME</v>
      </c>
      <c r="Z207" s="74" t="str">
        <f t="shared" ca="1" si="72"/>
        <v>Succeeded</v>
      </c>
      <c r="AA207" s="85">
        <f ca="1">IF(OR($A207="GW 1",$A207="GW 2",$A207="GW 3",$A207="GW 4",$A207="GW 5",$A207="GW 6"),"N/A",IF(G207="","",SUM(OFFSET(Tables!$A$103,MATCH('Program and Results'!$B207,Tables!$A$103:$A$135,0)-1,MATCH('Program and Results'!$A207,Tables!$1:$1,0)-2,1,-6))))</f>
        <v>-5</v>
      </c>
      <c r="AB207" s="86">
        <f ca="1">IF(OR($A207="GW 1",$A207="GW 2",$A207="GW 3",$A207="GW 4",$A207="GW 5",$A207="GW 6"),"N/A",IF(M207="","",SUM(OFFSET(Tables!$A$103,MATCH('Program and Results'!$E207,Tables!$A$103:$A$135,0)-1,MATCH('Program and Results'!$A207,Tables!$1:$1,0)-2,1,-6))))</f>
        <v>-9</v>
      </c>
      <c r="AC207" s="86">
        <f t="shared" ca="1" si="73"/>
        <v>4</v>
      </c>
      <c r="AD207" s="86" t="str">
        <f ca="1">IF(OR($A207="GW 1",$A207="GW 2",$A207="GW 3",$A207="GW 4",$A207="GW 5",$A207="GW 6"),"N/A",IF(AC207="","",IF(AC207&gt;'Prediction Systems settings'!$B$5,"HOME",IF(AC207&lt;-'Prediction Systems settings'!$B$5,"AWAY","DRAW"))))</f>
        <v>DRAW</v>
      </c>
      <c r="AE207" s="86" t="str">
        <f t="shared" ca="1" si="74"/>
        <v>Failed</v>
      </c>
      <c r="AK207">
        <v>32.5</v>
      </c>
      <c r="AL207">
        <v>20.68181818181818</v>
      </c>
    </row>
    <row r="208" spans="1:38">
      <c r="A208" t="s">
        <v>22</v>
      </c>
      <c r="B208" t="s">
        <v>200</v>
      </c>
      <c r="C208">
        <v>2</v>
      </c>
      <c r="D208">
        <v>1</v>
      </c>
      <c r="E208" t="s">
        <v>210</v>
      </c>
      <c r="F208" s="73">
        <f t="shared" ca="1" si="84"/>
        <v>1478.5062108297052</v>
      </c>
      <c r="G208" s="73">
        <f ca="1">IF(A208="GW 1",ELO_Initial,IFERROR(INDEX(Tables!$1:$1048576,MATCH('Program and Results'!$B208,Tables!$A:$A,0),MATCH('Program and Results'!$A208,Tables!$1:$1,0)-1),""))</f>
        <v>1470.0025762023104</v>
      </c>
      <c r="H208" s="74">
        <f t="shared" si="77"/>
        <v>21</v>
      </c>
      <c r="I208" s="74">
        <f t="shared" si="78"/>
        <v>1</v>
      </c>
      <c r="J208" s="75">
        <f t="shared" ca="1" si="70"/>
        <v>0.59506501774309983</v>
      </c>
      <c r="K208" s="76">
        <f>IF(E208="","",IF(ABS(C208-D208)=0,0,IF(ABS(C208-D208)&gt;10,2.99,INDEX('ELO settings '!$B$25:$B$34,MATCH(ABS(C208-D208),'ELO settings '!$A$25:$A$34,0)))))</f>
        <v>1</v>
      </c>
      <c r="L208" s="73">
        <f t="shared" ca="1" si="83"/>
        <v>1424.4189590359883</v>
      </c>
      <c r="M208" s="73">
        <f ca="1">IF(A208="GW 1",ELO_Initial,IFERROR(INDEX(Tables!$1:$1048576,MATCH('Program and Results'!$E208,Tables!$A:$A,0),MATCH('Program and Results'!$A208,Tables!$1:$1,0)-1),""))</f>
        <v>1432.9225936633832</v>
      </c>
      <c r="N208" s="74">
        <f t="shared" si="79"/>
        <v>21</v>
      </c>
      <c r="O208" s="74">
        <f t="shared" si="80"/>
        <v>0</v>
      </c>
      <c r="P208" s="75">
        <f t="shared" ca="1" si="85"/>
        <v>0.40493498225690017</v>
      </c>
      <c r="Q208" s="76">
        <f t="shared" si="81"/>
        <v>1</v>
      </c>
      <c r="R208" s="77" t="str">
        <f t="shared" si="82"/>
        <v>ok</v>
      </c>
      <c r="S208" s="87" t="str">
        <f t="shared" si="75"/>
        <v>HOME</v>
      </c>
      <c r="T208" s="74">
        <f t="shared" ca="1" si="76"/>
        <v>37</v>
      </c>
      <c r="U208" s="74">
        <f ca="1">IF(OR($A208="GW 1",$A208="GW 2",$A208="GW 3",$A208="GW 4",$A208="GW 5",$A208="GW 6"),"N/A",IFERROR(ROUND((OFFSET(Tables!$A$1,MATCH('Program and Results'!$B208,Tables!$A$1:$A$33,0)-1,MATCH('Program and Results'!$A208,Tables!$1:$1,0)-2,1,1)-OFFSET(Tables!$A$1,MATCH('Program and Results'!$B208,Tables!$A$1:$A$33,0)-1,MATCH('Program and Results'!$A208,Tables!$1:$1,0)-7,1,1))-(OFFSET(Tables!$A$1,MATCH('Program and Results'!$E208,Tables!$A$1:$A$33,0)-1,MATCH('Program and Results'!$A208,Tables!$1:$1,0)-2,1,1)-OFFSET(Tables!$A$1,MATCH('Program and Results'!$E208,Tables!$A$1:$A$33,0)-1,MATCH('Program and Results'!$A208,Tables!$1:$1,0)-7,1,1)),0),""))</f>
        <v>53</v>
      </c>
      <c r="V208" s="88">
        <f t="shared" ca="1" si="69"/>
        <v>0.19013003548619967</v>
      </c>
      <c r="W208" s="88" t="str">
        <f ca="1">IF(OR($A208="GW 1",$A208="GW 2",$A208="GW 3",$A208="GW 4",$A208="GW 5",$A208="GW 6"),"N/A",IF(T208="","",IF(AND(T208&gt;='Prediction Systems settings'!$B$3,'Program and Results'!T208&lt;='Prediction Systems settings'!$C$3),"DRAW",IF(T208&gt;0,"HOME","AWAY"))))</f>
        <v>HOME</v>
      </c>
      <c r="X208" s="89" t="str">
        <f t="shared" ca="1" si="71"/>
        <v>Succeeded</v>
      </c>
      <c r="Y208" s="74" t="str">
        <f ca="1">IF(OR($A208="GW 1",$A208="GW 2",$A208="GW 3",$A208="GW 4",$A208="GW 5",$A208="GW 6"),"N/A",IF(U208="","",IF(AND(U208&gt;='Prediction Systems settings'!$B$4,'Program and Results'!U208&lt;='Prediction Systems settings'!$C$4),"DRAW",IF(U208&gt;0,"HOME","AWAY"))))</f>
        <v>HOME</v>
      </c>
      <c r="Z208" s="74" t="str">
        <f t="shared" ca="1" si="72"/>
        <v>Succeeded</v>
      </c>
      <c r="AA208" s="85">
        <f ca="1">IF(OR($A208="GW 1",$A208="GW 2",$A208="GW 3",$A208="GW 4",$A208="GW 5",$A208="GW 6"),"N/A",IF(G208="","",SUM(OFFSET(Tables!$A$103,MATCH('Program and Results'!$B208,Tables!$A$103:$A$135,0)-1,MATCH('Program and Results'!$A208,Tables!$1:$1,0)-2,1,-6))))</f>
        <v>-5</v>
      </c>
      <c r="AB208" s="86">
        <f ca="1">IF(OR($A208="GW 1",$A208="GW 2",$A208="GW 3",$A208="GW 4",$A208="GW 5",$A208="GW 6"),"N/A",IF(M208="","",SUM(OFFSET(Tables!$A$103,MATCH('Program and Results'!$E208,Tables!$A$103:$A$135,0)-1,MATCH('Program and Results'!$A208,Tables!$1:$1,0)-2,1,-6))))</f>
        <v>-10</v>
      </c>
      <c r="AC208" s="86">
        <f t="shared" ca="1" si="73"/>
        <v>5</v>
      </c>
      <c r="AD208" s="86" t="str">
        <f ca="1">IF(OR($A208="GW 1",$A208="GW 2",$A208="GW 3",$A208="GW 4",$A208="GW 5",$A208="GW 6"),"N/A",IF(AC208="","",IF(AC208&gt;'Prediction Systems settings'!$B$5,"HOME",IF(AC208&lt;-'Prediction Systems settings'!$B$5,"AWAY","DRAW"))))</f>
        <v>DRAW</v>
      </c>
      <c r="AE208" s="86" t="str">
        <f t="shared" ca="1" si="74"/>
        <v>Failed</v>
      </c>
      <c r="AK208">
        <v>29.791666666666664</v>
      </c>
      <c r="AL208">
        <v>20.68181818181818</v>
      </c>
    </row>
    <row r="209" spans="1:38">
      <c r="A209" t="s">
        <v>22</v>
      </c>
      <c r="B209" t="s">
        <v>207</v>
      </c>
      <c r="C209">
        <v>6</v>
      </c>
      <c r="D209">
        <v>2</v>
      </c>
      <c r="E209" t="s">
        <v>197</v>
      </c>
      <c r="F209" s="73">
        <f t="shared" ca="1" si="84"/>
        <v>1492.80762491174</v>
      </c>
      <c r="G209" s="73">
        <f ca="1">IF(A209="GW 1",ELO_Initial,IFERROR(INDEX(Tables!$1:$1048576,MATCH('Program and Results'!$B209,Tables!$A:$A,0),MATCH('Program and Results'!$A209,Tables!$1:$1,0)-1),""))</f>
        <v>1480.8003213252484</v>
      </c>
      <c r="H209" s="74">
        <f t="shared" si="77"/>
        <v>22.11</v>
      </c>
      <c r="I209" s="74">
        <f t="shared" si="78"/>
        <v>1</v>
      </c>
      <c r="J209" s="75">
        <f t="shared" ca="1" si="70"/>
        <v>0.45692882919531341</v>
      </c>
      <c r="K209" s="76">
        <f>IF(E209="","",IF(ABS(C209-D209)=0,0,IF(ABS(C209-D209)&gt;10,2.99,INDEX('ELO settings '!$B$25:$B$34,MATCH(ABS(C209-D209),'ELO settings '!$A$25:$A$34,0)))))</f>
        <v>2.11</v>
      </c>
      <c r="L209" s="73">
        <f t="shared" ca="1" si="83"/>
        <v>1534.004626526023</v>
      </c>
      <c r="M209" s="73">
        <f ca="1">IF(A209="GW 1",ELO_Initial,IFERROR(INDEX(Tables!$1:$1048576,MATCH('Program and Results'!$E209,Tables!$A:$A,0),MATCH('Program and Results'!$A209,Tables!$1:$1,0)-1),""))</f>
        <v>1546.0119301125146</v>
      </c>
      <c r="N209" s="74">
        <f t="shared" si="79"/>
        <v>22.11</v>
      </c>
      <c r="O209" s="74">
        <f t="shared" si="80"/>
        <v>0</v>
      </c>
      <c r="P209" s="75">
        <f t="shared" ca="1" si="85"/>
        <v>0.54307117080468659</v>
      </c>
      <c r="Q209" s="76">
        <f t="shared" si="81"/>
        <v>2.11</v>
      </c>
      <c r="R209" s="77" t="str">
        <f t="shared" si="82"/>
        <v>ok</v>
      </c>
      <c r="S209" s="87" t="str">
        <f t="shared" si="75"/>
        <v>HOME</v>
      </c>
      <c r="T209" s="74">
        <f t="shared" ca="1" si="76"/>
        <v>-65</v>
      </c>
      <c r="U209" s="74">
        <f ca="1">IF(OR($A209="GW 1",$A209="GW 2",$A209="GW 3",$A209="GW 4",$A209="GW 5",$A209="GW 6"),"N/A",IFERROR(ROUND((OFFSET(Tables!$A$1,MATCH('Program and Results'!$B209,Tables!$A$1:$A$33,0)-1,MATCH('Program and Results'!$A209,Tables!$1:$1,0)-2,1,1)-OFFSET(Tables!$A$1,MATCH('Program and Results'!$B209,Tables!$A$1:$A$33,0)-1,MATCH('Program and Results'!$A209,Tables!$1:$1,0)-7,1,1))-(OFFSET(Tables!$A$1,MATCH('Program and Results'!$E209,Tables!$A$1:$A$33,0)-1,MATCH('Program and Results'!$A209,Tables!$1:$1,0)-2,1,1)-OFFSET(Tables!$A$1,MATCH('Program and Results'!$E209,Tables!$A$1:$A$33,0)-1,MATCH('Program and Results'!$A209,Tables!$1:$1,0)-7,1,1)),0),""))</f>
        <v>5</v>
      </c>
      <c r="V209" s="88">
        <f t="shared" ca="1" si="69"/>
        <v>-8.6142341609373174E-2</v>
      </c>
      <c r="W209" s="88" t="str">
        <f ca="1">IF(OR($A209="GW 1",$A209="GW 2",$A209="GW 3",$A209="GW 4",$A209="GW 5",$A209="GW 6"),"N/A",IF(T209="","",IF(AND(T209&gt;='Prediction Systems settings'!$B$3,'Program and Results'!T209&lt;='Prediction Systems settings'!$C$3),"DRAW",IF(T209&gt;0,"HOME","AWAY"))))</f>
        <v>AWAY</v>
      </c>
      <c r="X209" s="89" t="str">
        <f t="shared" ca="1" si="71"/>
        <v>Failed</v>
      </c>
      <c r="Y209" s="74" t="str">
        <f ca="1">IF(OR($A209="GW 1",$A209="GW 2",$A209="GW 3",$A209="GW 4",$A209="GW 5",$A209="GW 6"),"N/A",IF(U209="","",IF(AND(U209&gt;='Prediction Systems settings'!$B$4,'Program and Results'!U209&lt;='Prediction Systems settings'!$C$4),"DRAW",IF(U209&gt;0,"HOME","AWAY"))))</f>
        <v>HOME</v>
      </c>
      <c r="Z209" s="74" t="str">
        <f t="shared" ca="1" si="72"/>
        <v>Succeeded</v>
      </c>
      <c r="AA209" s="85">
        <f ca="1">IF(OR($A209="GW 1",$A209="GW 2",$A209="GW 3",$A209="GW 4",$A209="GW 5",$A209="GW 6"),"N/A",IF(G209="","",SUM(OFFSET(Tables!$A$103,MATCH('Program and Results'!$B209,Tables!$A$103:$A$135,0)-1,MATCH('Program and Results'!$A209,Tables!$1:$1,0)-2,1,-6))))</f>
        <v>1</v>
      </c>
      <c r="AB209" s="86">
        <f ca="1">IF(OR($A209="GW 1",$A209="GW 2",$A209="GW 3",$A209="GW 4",$A209="GW 5",$A209="GW 6"),"N/A",IF(M209="","",SUM(OFFSET(Tables!$A$103,MATCH('Program and Results'!$E209,Tables!$A$103:$A$135,0)-1,MATCH('Program and Results'!$A209,Tables!$1:$1,0)-2,1,-6))))</f>
        <v>3</v>
      </c>
      <c r="AC209" s="86">
        <f t="shared" ca="1" si="73"/>
        <v>-2</v>
      </c>
      <c r="AD209" s="86" t="str">
        <f ca="1">IF(OR($A209="GW 1",$A209="GW 2",$A209="GW 3",$A209="GW 4",$A209="GW 5",$A209="GW 6"),"N/A",IF(AC209="","",IF(AC209&gt;'Prediction Systems settings'!$B$5,"HOME",IF(AC209&lt;-'Prediction Systems settings'!$B$5,"AWAY","DRAW"))))</f>
        <v>DRAW</v>
      </c>
      <c r="AE209" s="86" t="str">
        <f t="shared" ca="1" si="74"/>
        <v>Failed</v>
      </c>
      <c r="AK209">
        <v>35.208333333333329</v>
      </c>
      <c r="AL209">
        <v>50.227272727272727</v>
      </c>
    </row>
    <row r="210" spans="1:38">
      <c r="A210" t="s">
        <v>23</v>
      </c>
      <c r="B210" t="s">
        <v>202</v>
      </c>
      <c r="C210">
        <v>1</v>
      </c>
      <c r="D210">
        <v>1</v>
      </c>
      <c r="E210" t="s">
        <v>200</v>
      </c>
      <c r="F210" s="73">
        <f t="shared" ca="1" si="84"/>
        <v>1429.7411776702729</v>
      </c>
      <c r="G210" s="73">
        <f ca="1">IF(A210="GW 1",ELO_Initial,IFERROR(INDEX(Tables!$1:$1048576,MATCH('Program and Results'!$B210,Tables!$A:$A,0),MATCH('Program and Results'!$A210,Tables!$1:$1,0)-1),""))</f>
        <v>1428.9398824628406</v>
      </c>
      <c r="H210" s="74">
        <f t="shared" si="77"/>
        <v>20</v>
      </c>
      <c r="I210" s="74">
        <f t="shared" si="78"/>
        <v>0.5</v>
      </c>
      <c r="J210" s="75">
        <f t="shared" ca="1" si="70"/>
        <v>0.45993523962838445</v>
      </c>
      <c r="K210" s="76">
        <f>IF(E210="","",IF(ABS(C210-D210)=0,0,IF(ABS(C210-D210)&gt;10,2.99,INDEX('ELO settings '!$B$25:$B$34,MATCH(ABS(C210-D210),'ELO settings '!$A$25:$A$34,0)))))</f>
        <v>0</v>
      </c>
      <c r="L210" s="73">
        <f t="shared" ca="1" si="83"/>
        <v>1477.7049156222729</v>
      </c>
      <c r="M210" s="73">
        <f ca="1">IF(A210="GW 1",ELO_Initial,IFERROR(INDEX(Tables!$1:$1048576,MATCH('Program and Results'!$E210,Tables!$A:$A,0),MATCH('Program and Results'!$A210,Tables!$1:$1,0)-1),""))</f>
        <v>1478.5062108297052</v>
      </c>
      <c r="N210" s="74">
        <f t="shared" si="79"/>
        <v>20</v>
      </c>
      <c r="O210" s="74">
        <f t="shared" si="80"/>
        <v>0.5</v>
      </c>
      <c r="P210" s="75">
        <f t="shared" ca="1" si="85"/>
        <v>0.54006476037161555</v>
      </c>
      <c r="Q210" s="76">
        <f t="shared" si="81"/>
        <v>0</v>
      </c>
      <c r="R210" s="77" t="str">
        <f t="shared" si="82"/>
        <v>ok</v>
      </c>
      <c r="S210" s="87" t="str">
        <f t="shared" si="75"/>
        <v>DRAW</v>
      </c>
      <c r="T210" s="74">
        <f t="shared" ca="1" si="76"/>
        <v>-50</v>
      </c>
      <c r="U210" s="74">
        <f ca="1">IF(OR($A210="GW 1",$A210="GW 2",$A210="GW 3",$A210="GW 4",$A210="GW 5",$A210="GW 6"),"N/A",IFERROR(ROUND((OFFSET(Tables!$A$1,MATCH('Program and Results'!$B210,Tables!$A$1:$A$33,0)-1,MATCH('Program and Results'!$A210,Tables!$1:$1,0)-2,1,1)-OFFSET(Tables!$A$1,MATCH('Program and Results'!$B210,Tables!$A$1:$A$33,0)-1,MATCH('Program and Results'!$A210,Tables!$1:$1,0)-7,1,1))-(OFFSET(Tables!$A$1,MATCH('Program and Results'!$E210,Tables!$A$1:$A$33,0)-1,MATCH('Program and Results'!$A210,Tables!$1:$1,0)-2,1,1)-OFFSET(Tables!$A$1,MATCH('Program and Results'!$E210,Tables!$A$1:$A$33,0)-1,MATCH('Program and Results'!$A210,Tables!$1:$1,0)-7,1,1)),0),""))</f>
        <v>-28</v>
      </c>
      <c r="V210" s="88">
        <f ca="1">IF(D210="","",J210-P210)</f>
        <v>-8.0129520743231097E-2</v>
      </c>
      <c r="W210" s="88" t="str">
        <f ca="1">IF(OR($A210="GW 1",$A210="GW 2",$A210="GW 3",$A210="GW 4",$A210="GW 5",$A210="GW 6"),"N/A",IF(T210="","",IF(AND(T210&gt;='Prediction Systems settings'!$B$3,'Program and Results'!T210&lt;='Prediction Systems settings'!$C$3),"DRAW",IF(T210&gt;0,"HOME","AWAY"))))</f>
        <v>AWAY</v>
      </c>
      <c r="X210" s="89" t="str">
        <f t="shared" ca="1" si="71"/>
        <v>Failed</v>
      </c>
      <c r="Y210" s="74" t="str">
        <f ca="1">IF(OR($A210="GW 1",$A210="GW 2",$A210="GW 3",$A210="GW 4",$A210="GW 5",$A210="GW 6"),"N/A",IF(U210="","",IF(AND(U210&gt;='Prediction Systems settings'!$B$4,'Program and Results'!U210&lt;='Prediction Systems settings'!$C$4),"DRAW",IF(U210&gt;0,"HOME","AWAY"))))</f>
        <v>DRAW</v>
      </c>
      <c r="Z210" s="74" t="str">
        <f t="shared" ca="1" si="72"/>
        <v>Succeeded</v>
      </c>
      <c r="AA210" s="85">
        <f ca="1">IF(OR($A210="GW 1",$A210="GW 2",$A210="GW 3",$A210="GW 4",$A210="GW 5",$A210="GW 6"),"N/A",IF(G210="","",SUM(OFFSET(Tables!$A$103,MATCH('Program and Results'!$B210,Tables!$A$103:$A$135,0)-1,MATCH('Program and Results'!$A210,Tables!$1:$1,0)-2,1,-6))))</f>
        <v>-9</v>
      </c>
      <c r="AB210" s="86">
        <f ca="1">IF(OR($A210="GW 1",$A210="GW 2",$A210="GW 3",$A210="GW 4",$A210="GW 5",$A210="GW 6"),"N/A",IF(M210="","",SUM(OFFSET(Tables!$A$103,MATCH('Program and Results'!$E210,Tables!$A$103:$A$135,0)-1,MATCH('Program and Results'!$A210,Tables!$1:$1,0)-2,1,-6))))</f>
        <v>-4</v>
      </c>
      <c r="AC210" s="86">
        <f t="shared" ca="1" si="73"/>
        <v>-5</v>
      </c>
      <c r="AD210" s="86" t="str">
        <f ca="1">IF(OR($A210="GW 1",$A210="GW 2",$A210="GW 3",$A210="GW 4",$A210="GW 5",$A210="GW 6"),"N/A",IF(AC210="","",IF(AC210&gt;'Prediction Systems settings'!$B$5,"HOME",IF(AC210&lt;-'Prediction Systems settings'!$B$5,"AWAY","DRAW"))))</f>
        <v>DRAW</v>
      </c>
      <c r="AE210" s="86" t="str">
        <f t="shared" ca="1" si="74"/>
        <v>Succeeded</v>
      </c>
      <c r="AK210">
        <v>21.666666666666664</v>
      </c>
      <c r="AL210">
        <v>29.791666666666664</v>
      </c>
    </row>
    <row r="211" spans="1:38">
      <c r="A211" t="s">
        <v>23</v>
      </c>
      <c r="B211" t="s">
        <v>203</v>
      </c>
      <c r="C211">
        <v>1</v>
      </c>
      <c r="D211">
        <v>1</v>
      </c>
      <c r="E211" t="s">
        <v>199</v>
      </c>
      <c r="F211" s="73">
        <f t="shared" ca="1" si="84"/>
        <v>1460.5745330246175</v>
      </c>
      <c r="G211" s="73">
        <f ca="1">IF(A211="GW 1",ELO_Initial,IFERROR(INDEX(Tables!$1:$1048576,MATCH('Program and Results'!$B211,Tables!$A:$A,0),MATCH('Program and Results'!$A211,Tables!$1:$1,0)-1),""))</f>
        <v>1459.9715295661722</v>
      </c>
      <c r="H211" s="74">
        <f t="shared" si="77"/>
        <v>20</v>
      </c>
      <c r="I211" s="74">
        <f t="shared" si="78"/>
        <v>0.5</v>
      </c>
      <c r="J211" s="75">
        <f t="shared" ca="1" si="70"/>
        <v>0.46984982707773365</v>
      </c>
      <c r="K211" s="76">
        <f>IF(E211="","",IF(ABS(C211-D211)=0,0,IF(ABS(C211-D211)&gt;10,2.99,INDEX('ELO settings '!$B$25:$B$34,MATCH(ABS(C211-D211),'ELO settings '!$A$25:$A$34,0)))))</f>
        <v>0</v>
      </c>
      <c r="L211" s="73">
        <f t="shared" ca="1" si="83"/>
        <v>1523.6777938590196</v>
      </c>
      <c r="M211" s="73">
        <f ca="1">IF(A211="GW 1",ELO_Initial,IFERROR(INDEX(Tables!$1:$1048576,MATCH('Program and Results'!$E211,Tables!$A:$A,0),MATCH('Program and Results'!$A211,Tables!$1:$1,0)-1),""))</f>
        <v>1524.2807973174649</v>
      </c>
      <c r="N211" s="74">
        <f t="shared" si="79"/>
        <v>20</v>
      </c>
      <c r="O211" s="74">
        <f t="shared" si="80"/>
        <v>0.5</v>
      </c>
      <c r="P211" s="75">
        <f t="shared" ca="1" si="85"/>
        <v>0.5301501729222664</v>
      </c>
      <c r="Q211" s="76">
        <f t="shared" si="81"/>
        <v>0</v>
      </c>
      <c r="R211" s="77" t="str">
        <f t="shared" si="82"/>
        <v>ok</v>
      </c>
      <c r="S211" s="87" t="str">
        <f t="shared" si="75"/>
        <v>DRAW</v>
      </c>
      <c r="T211" s="74">
        <f t="shared" ca="1" si="76"/>
        <v>-64</v>
      </c>
      <c r="U211" s="74">
        <f ca="1">IF(OR($A211="GW 1",$A211="GW 2",$A211="GW 3",$A211="GW 4",$A211="GW 5",$A211="GW 6"),"N/A",IFERROR(ROUND((OFFSET(Tables!$A$1,MATCH('Program and Results'!$B211,Tables!$A$1:$A$33,0)-1,MATCH('Program and Results'!$A211,Tables!$1:$1,0)-2,1,1)-OFFSET(Tables!$A$1,MATCH('Program and Results'!$B211,Tables!$A$1:$A$33,0)-1,MATCH('Program and Results'!$A211,Tables!$1:$1,0)-7,1,1))-(OFFSET(Tables!$A$1,MATCH('Program and Results'!$E211,Tables!$A$1:$A$33,0)-1,MATCH('Program and Results'!$A211,Tables!$1:$1,0)-2,1,1)-OFFSET(Tables!$A$1,MATCH('Program and Results'!$E211,Tables!$A$1:$A$33,0)-1,MATCH('Program and Results'!$A211,Tables!$1:$1,0)-7,1,1)),0),""))</f>
        <v>8</v>
      </c>
      <c r="V211" s="88">
        <f ca="1">IF(D211="","",J211-P211)</f>
        <v>-6.0300345844532754E-2</v>
      </c>
      <c r="W211" s="88" t="str">
        <f ca="1">IF(OR($A211="GW 1",$A211="GW 2",$A211="GW 3",$A211="GW 4",$A211="GW 5",$A211="GW 6"),"N/A",IF(T211="","",IF(AND(T211&gt;='Prediction Systems settings'!$B$3,'Program and Results'!T211&lt;='Prediction Systems settings'!$C$3),"DRAW",IF(T211&gt;0,"HOME","AWAY"))))</f>
        <v>AWAY</v>
      </c>
      <c r="X211" s="89" t="str">
        <f t="shared" ca="1" si="71"/>
        <v>Failed</v>
      </c>
      <c r="Y211" s="74" t="str">
        <f ca="1">IF(OR($A211="GW 1",$A211="GW 2",$A211="GW 3",$A211="GW 4",$A211="GW 5",$A211="GW 6"),"N/A",IF(U211="","",IF(AND(U211&gt;='Prediction Systems settings'!$B$4,'Program and Results'!U211&lt;='Prediction Systems settings'!$C$4),"DRAW",IF(U211&gt;0,"HOME","AWAY"))))</f>
        <v>HOME</v>
      </c>
      <c r="Z211" s="74" t="str">
        <f t="shared" ca="1" si="72"/>
        <v>Failed</v>
      </c>
      <c r="AA211" s="85">
        <f ca="1">IF(OR($A211="GW 1",$A211="GW 2",$A211="GW 3",$A211="GW 4",$A211="GW 5",$A211="GW 6"),"N/A",IF(G211="","",SUM(OFFSET(Tables!$A$103,MATCH('Program and Results'!$B211,Tables!$A$103:$A$135,0)-1,MATCH('Program and Results'!$A211,Tables!$1:$1,0)-2,1,-6))))</f>
        <v>-4</v>
      </c>
      <c r="AB211" s="86">
        <f ca="1">IF(OR($A211="GW 1",$A211="GW 2",$A211="GW 3",$A211="GW 4",$A211="GW 5",$A211="GW 6"),"N/A",IF(M211="","",SUM(OFFSET(Tables!$A$103,MATCH('Program and Results'!$E211,Tables!$A$103:$A$135,0)-1,MATCH('Program and Results'!$A211,Tables!$1:$1,0)-2,1,-6))))</f>
        <v>-3</v>
      </c>
      <c r="AC211" s="86">
        <f t="shared" ca="1" si="73"/>
        <v>-1</v>
      </c>
      <c r="AD211" s="86" t="str">
        <f ca="1">IF(OR($A211="GW 1",$A211="GW 2",$A211="GW 3",$A211="GW 4",$A211="GW 5",$A211="GW 6"),"N/A",IF(AC211="","",IF(AC211&gt;'Prediction Systems settings'!$B$5,"HOME",IF(AC211&lt;-'Prediction Systems settings'!$B$5,"AWAY","DRAW"))))</f>
        <v>DRAW</v>
      </c>
      <c r="AE211" s="86" t="str">
        <f t="shared" ca="1" si="74"/>
        <v>Succeeded</v>
      </c>
      <c r="AK211">
        <v>43.333333333333329</v>
      </c>
      <c r="AL211">
        <v>46.041666666666671</v>
      </c>
    </row>
    <row r="212" spans="1:38">
      <c r="A212" t="s">
        <v>23</v>
      </c>
      <c r="B212" t="s">
        <v>209</v>
      </c>
      <c r="C212">
        <v>1</v>
      </c>
      <c r="D212">
        <v>2</v>
      </c>
      <c r="E212" t="s">
        <v>208</v>
      </c>
      <c r="F212" s="73">
        <f t="shared" ca="1" si="84"/>
        <v>1501.2973061542373</v>
      </c>
      <c r="G212" s="73">
        <f ca="1">IF(A212="GW 1",ELO_Initial,IFERROR(INDEX(Tables!$1:$1048576,MATCH('Program and Results'!$B212,Tables!$A:$A,0),MATCH('Program and Results'!$A212,Tables!$1:$1,0)-1),""))</f>
        <v>1512.9880624700356</v>
      </c>
      <c r="H212" s="74">
        <f t="shared" si="77"/>
        <v>21</v>
      </c>
      <c r="I212" s="74">
        <f t="shared" si="78"/>
        <v>0</v>
      </c>
      <c r="J212" s="75">
        <f t="shared" ca="1" si="70"/>
        <v>0.55670268170468562</v>
      </c>
      <c r="K212" s="76">
        <f>IF(E212="","",IF(ABS(C212-D212)=0,0,IF(ABS(C212-D212)&gt;10,2.99,INDEX('ELO settings '!$B$25:$B$34,MATCH(ABS(C212-D212),'ELO settings '!$A$25:$A$34,0)))))</f>
        <v>1</v>
      </c>
      <c r="L212" s="73">
        <f t="shared" ca="1" si="83"/>
        <v>1530.1075350671767</v>
      </c>
      <c r="M212" s="73">
        <f ca="1">IF(A212="GW 1",ELO_Initial,IFERROR(INDEX(Tables!$1:$1048576,MATCH('Program and Results'!$E212,Tables!$A:$A,0),MATCH('Program and Results'!$A212,Tables!$1:$1,0)-1),""))</f>
        <v>1518.4167787513784</v>
      </c>
      <c r="N212" s="74">
        <f t="shared" si="79"/>
        <v>21</v>
      </c>
      <c r="O212" s="74">
        <f t="shared" si="80"/>
        <v>1</v>
      </c>
      <c r="P212" s="75">
        <f t="shared" ca="1" si="85"/>
        <v>0.44329731829531438</v>
      </c>
      <c r="Q212" s="76">
        <f t="shared" si="81"/>
        <v>1</v>
      </c>
      <c r="R212" s="77" t="str">
        <f t="shared" si="82"/>
        <v>ok</v>
      </c>
      <c r="S212" s="87" t="str">
        <f t="shared" si="75"/>
        <v>AWAY</v>
      </c>
      <c r="T212" s="74">
        <f t="shared" ca="1" si="76"/>
        <v>-5</v>
      </c>
      <c r="U212" s="74">
        <f ca="1">IF(OR($A212="GW 1",$A212="GW 2",$A212="GW 3",$A212="GW 4",$A212="GW 5",$A212="GW 6"),"N/A",IFERROR(ROUND((OFFSET(Tables!$A$1,MATCH('Program and Results'!$B212,Tables!$A$1:$A$33,0)-1,MATCH('Program and Results'!$A212,Tables!$1:$1,0)-2,1,1)-OFFSET(Tables!$A$1,MATCH('Program and Results'!$B212,Tables!$A$1:$A$33,0)-1,MATCH('Program and Results'!$A212,Tables!$1:$1,0)-7,1,1))-(OFFSET(Tables!$A$1,MATCH('Program and Results'!$E212,Tables!$A$1:$A$33,0)-1,MATCH('Program and Results'!$A212,Tables!$1:$1,0)-2,1,1)-OFFSET(Tables!$A$1,MATCH('Program and Results'!$E212,Tables!$A$1:$A$33,0)-1,MATCH('Program and Results'!$A212,Tables!$1:$1,0)-7,1,1)),0),""))</f>
        <v>-40</v>
      </c>
      <c r="V212" s="88">
        <f t="shared" ca="1" si="69"/>
        <v>0.11340536340937124</v>
      </c>
      <c r="W212" s="88" t="str">
        <f ca="1">IF(OR($A212="GW 1",$A212="GW 2",$A212="GW 3",$A212="GW 4",$A212="GW 5",$A212="GW 6"),"N/A",IF(T212="","",IF(AND(T212&gt;='Prediction Systems settings'!$B$3,'Program and Results'!T212&lt;='Prediction Systems settings'!$C$3),"DRAW",IF(T212&gt;0,"HOME","AWAY"))))</f>
        <v>AWAY</v>
      </c>
      <c r="X212" s="89" t="str">
        <f t="shared" ca="1" si="71"/>
        <v>Succeeded</v>
      </c>
      <c r="Y212" s="74" t="str">
        <f ca="1">IF(OR($A212="GW 1",$A212="GW 2",$A212="GW 3",$A212="GW 4",$A212="GW 5",$A212="GW 6"),"N/A",IF(U212="","",IF(AND(U212&gt;='Prediction Systems settings'!$B$4,'Program and Results'!U212&lt;='Prediction Systems settings'!$C$4),"DRAW",IF(U212&gt;0,"HOME","AWAY"))))</f>
        <v>AWAY</v>
      </c>
      <c r="Z212" s="74" t="str">
        <f t="shared" ca="1" si="72"/>
        <v>Succeeded</v>
      </c>
      <c r="AA212" s="85">
        <f ca="1">IF(OR($A212="GW 1",$A212="GW 2",$A212="GW 3",$A212="GW 4",$A212="GW 5",$A212="GW 6"),"N/A",IF(G212="","",SUM(OFFSET(Tables!$A$103,MATCH('Program and Results'!$B212,Tables!$A$103:$A$135,0)-1,MATCH('Program and Results'!$A212,Tables!$1:$1,0)-2,1,-6))))</f>
        <v>-5</v>
      </c>
      <c r="AB212" s="86">
        <f ca="1">IF(OR($A212="GW 1",$A212="GW 2",$A212="GW 3",$A212="GW 4",$A212="GW 5",$A212="GW 6"),"N/A",IF(M212="","",SUM(OFFSET(Tables!$A$103,MATCH('Program and Results'!$E212,Tables!$A$103:$A$135,0)-1,MATCH('Program and Results'!$A212,Tables!$1:$1,0)-2,1,-6))))</f>
        <v>6</v>
      </c>
      <c r="AC212" s="86">
        <f t="shared" ca="1" si="73"/>
        <v>-11</v>
      </c>
      <c r="AD212" s="86" t="str">
        <f ca="1">IF(OR($A212="GW 1",$A212="GW 2",$A212="GW 3",$A212="GW 4",$A212="GW 5",$A212="GW 6"),"N/A",IF(AC212="","",IF(AC212&gt;'Prediction Systems settings'!$B$5,"HOME",IF(AC212&lt;-'Prediction Systems settings'!$B$5,"AWAY","DRAW"))))</f>
        <v>AWAY</v>
      </c>
      <c r="AE212" s="86" t="str">
        <f t="shared" ca="1" si="74"/>
        <v>Succeeded</v>
      </c>
      <c r="AK212">
        <v>45</v>
      </c>
      <c r="AL212">
        <v>41.36363636363636</v>
      </c>
    </row>
    <row r="213" spans="1:38">
      <c r="A213" t="s">
        <v>23</v>
      </c>
      <c r="B213" t="s">
        <v>233</v>
      </c>
      <c r="C213">
        <v>0</v>
      </c>
      <c r="D213">
        <v>2</v>
      </c>
      <c r="E213" t="s">
        <v>206</v>
      </c>
      <c r="F213" s="73">
        <f t="shared" ca="1" si="84"/>
        <v>1473.1094964746237</v>
      </c>
      <c r="G213" s="73">
        <f ca="1">IF(A213="GW 1",ELO_Initial,IFERROR(INDEX(Tables!$1:$1048576,MATCH('Program and Results'!$B213,Tables!$A:$A,0),MATCH('Program and Results'!$A213,Tables!$1:$1,0)-1),""))</f>
        <v>1485.2568705842077</v>
      </c>
      <c r="H213" s="74">
        <f t="shared" si="77"/>
        <v>21.51</v>
      </c>
      <c r="I213" s="74">
        <f t="shared" si="78"/>
        <v>0</v>
      </c>
      <c r="J213" s="75">
        <f t="shared" ca="1" si="70"/>
        <v>0.56473147882770791</v>
      </c>
      <c r="K213" s="76">
        <f>IF(E213="","",IF(ABS(C213-D213)=0,0,IF(ABS(C213-D213)&gt;10,2.99,INDEX('ELO settings '!$B$25:$B$34,MATCH(ABS(C213-D213),'ELO settings '!$A$25:$A$34,0)))))</f>
        <v>1.51</v>
      </c>
      <c r="L213" s="73">
        <f t="shared" ca="1" si="83"/>
        <v>1476.5453500489123</v>
      </c>
      <c r="M213" s="73">
        <f ca="1">IF(A213="GW 1",ELO_Initial,IFERROR(INDEX(Tables!$1:$1048576,MATCH('Program and Results'!$E213,Tables!$A:$A,0),MATCH('Program and Results'!$A213,Tables!$1:$1,0)-1),""))</f>
        <v>1464.3979759393283</v>
      </c>
      <c r="N213" s="74">
        <f t="shared" si="79"/>
        <v>21.51</v>
      </c>
      <c r="O213" s="74">
        <f t="shared" si="80"/>
        <v>1</v>
      </c>
      <c r="P213" s="75">
        <f t="shared" ca="1" si="85"/>
        <v>0.43526852117229209</v>
      </c>
      <c r="Q213" s="76">
        <f t="shared" si="81"/>
        <v>1.51</v>
      </c>
      <c r="R213" s="77" t="str">
        <f t="shared" si="82"/>
        <v>ok</v>
      </c>
      <c r="S213" s="87" t="str">
        <f t="shared" si="75"/>
        <v>AWAY</v>
      </c>
      <c r="T213" s="74">
        <f t="shared" ca="1" si="76"/>
        <v>21</v>
      </c>
      <c r="U213" s="74">
        <f ca="1">IF(OR($A213="GW 1",$A213="GW 2",$A213="GW 3",$A213="GW 4",$A213="GW 5",$A213="GW 6"),"N/A",IFERROR(ROUND((OFFSET(Tables!$A$1,MATCH('Program and Results'!$B213,Tables!$A$1:$A$33,0)-1,MATCH('Program and Results'!$A213,Tables!$1:$1,0)-2,1,1)-OFFSET(Tables!$A$1,MATCH('Program and Results'!$B213,Tables!$A$1:$A$33,0)-1,MATCH('Program and Results'!$A213,Tables!$1:$1,0)-7,1,1))-(OFFSET(Tables!$A$1,MATCH('Program and Results'!$E213,Tables!$A$1:$A$33,0)-1,MATCH('Program and Results'!$A213,Tables!$1:$1,0)-2,1,1)-OFFSET(Tables!$A$1,MATCH('Program and Results'!$E213,Tables!$A$1:$A$33,0)-1,MATCH('Program and Results'!$A213,Tables!$1:$1,0)-7,1,1)),0),""))</f>
        <v>26</v>
      </c>
      <c r="V213" s="88">
        <f t="shared" ca="1" si="69"/>
        <v>0.12946295765541582</v>
      </c>
      <c r="W213" s="88" t="str">
        <f ca="1">IF(OR($A213="GW 1",$A213="GW 2",$A213="GW 3",$A213="GW 4",$A213="GW 5",$A213="GW 6"),"N/A",IF(T213="","",IF(AND(T213&gt;='Prediction Systems settings'!$B$3,'Program and Results'!T213&lt;='Prediction Systems settings'!$C$3),"DRAW",IF(T213&gt;0,"HOME","AWAY"))))</f>
        <v>HOME</v>
      </c>
      <c r="X213" s="89" t="str">
        <f t="shared" ca="1" si="71"/>
        <v>Failed</v>
      </c>
      <c r="Y213" s="74" t="str">
        <f ca="1">IF(OR($A213="GW 1",$A213="GW 2",$A213="GW 3",$A213="GW 4",$A213="GW 5",$A213="GW 6"),"N/A",IF(U213="","",IF(AND(U213&gt;='Prediction Systems settings'!$B$4,'Program and Results'!U213&lt;='Prediction Systems settings'!$C$4),"DRAW",IF(U213&gt;0,"HOME","AWAY"))))</f>
        <v>HOME</v>
      </c>
      <c r="Z213" s="74" t="str">
        <f t="shared" ca="1" si="72"/>
        <v>Failed</v>
      </c>
      <c r="AA213" s="85">
        <f ca="1">IF(OR($A213="GW 1",$A213="GW 2",$A213="GW 3",$A213="GW 4",$A213="GW 5",$A213="GW 6"),"N/A",IF(G213="","",SUM(OFFSET(Tables!$A$103,MATCH('Program and Results'!$B213,Tables!$A$103:$A$135,0)-1,MATCH('Program and Results'!$A213,Tables!$1:$1,0)-2,1,-6))))</f>
        <v>3</v>
      </c>
      <c r="AB213" s="86">
        <f ca="1">IF(OR($A213="GW 1",$A213="GW 2",$A213="GW 3",$A213="GW 4",$A213="GW 5",$A213="GW 6"),"N/A",IF(M213="","",SUM(OFFSET(Tables!$A$103,MATCH('Program and Results'!$E213,Tables!$A$103:$A$135,0)-1,MATCH('Program and Results'!$A213,Tables!$1:$1,0)-2,1,-6))))</f>
        <v>-5</v>
      </c>
      <c r="AC213" s="86">
        <f t="shared" ca="1" si="73"/>
        <v>8</v>
      </c>
      <c r="AD213" s="86" t="str">
        <f ca="1">IF(OR($A213="GW 1",$A213="GW 2",$A213="GW 3",$A213="GW 4",$A213="GW 5",$A213="GW 6"),"N/A",IF(AC213="","",IF(AC213&gt;'Prediction Systems settings'!$B$5,"HOME",IF(AC213&lt;-'Prediction Systems settings'!$B$5,"AWAY","DRAW"))))</f>
        <v>HOME</v>
      </c>
      <c r="AE213" s="86" t="str">
        <f t="shared" ca="1" si="74"/>
        <v>Failed</v>
      </c>
      <c r="AK213">
        <v>24.375</v>
      </c>
      <c r="AL213">
        <v>32.5</v>
      </c>
    </row>
    <row r="214" spans="1:38">
      <c r="A214" t="s">
        <v>23</v>
      </c>
      <c r="B214" t="s">
        <v>204</v>
      </c>
      <c r="C214">
        <v>4</v>
      </c>
      <c r="D214">
        <v>0</v>
      </c>
      <c r="E214" t="s">
        <v>207</v>
      </c>
      <c r="F214" s="73">
        <f t="shared" ca="1" si="84"/>
        <v>1565.4291798816741</v>
      </c>
      <c r="G214" s="73">
        <f ca="1">IF(A214="GW 1",ELO_Initial,IFERROR(INDEX(Tables!$1:$1048576,MATCH('Program and Results'!$B214,Tables!$A:$A,0),MATCH('Program and Results'!$A214,Tables!$1:$1,0)-1),""))</f>
        <v>1557.8713931784964</v>
      </c>
      <c r="H214" s="74">
        <f t="shared" si="77"/>
        <v>22.11</v>
      </c>
      <c r="I214" s="74">
        <f t="shared" si="78"/>
        <v>1</v>
      </c>
      <c r="J214" s="75">
        <f t="shared" ca="1" si="70"/>
        <v>0.65817337389516795</v>
      </c>
      <c r="K214" s="76">
        <f>IF(E214="","",IF(ABS(C214-D214)=0,0,IF(ABS(C214-D214)&gt;10,2.99,INDEX('ELO settings '!$B$25:$B$34,MATCH(ABS(C214-D214),'ELO settings '!$A$25:$A$34,0)))))</f>
        <v>2.11</v>
      </c>
      <c r="L214" s="73">
        <f t="shared" ca="1" si="83"/>
        <v>1485.2498382085623</v>
      </c>
      <c r="M214" s="73">
        <f ca="1">IF(A214="GW 1",ELO_Initial,IFERROR(INDEX(Tables!$1:$1048576,MATCH('Program and Results'!$E214,Tables!$A:$A,0),MATCH('Program and Results'!$A214,Tables!$1:$1,0)-1),""))</f>
        <v>1492.80762491174</v>
      </c>
      <c r="N214" s="74">
        <f t="shared" si="79"/>
        <v>22.11</v>
      </c>
      <c r="O214" s="74">
        <f t="shared" si="80"/>
        <v>0</v>
      </c>
      <c r="P214" s="75">
        <f t="shared" ca="1" si="85"/>
        <v>0.34182662610483205</v>
      </c>
      <c r="Q214" s="76">
        <f t="shared" si="81"/>
        <v>2.11</v>
      </c>
      <c r="R214" s="77" t="str">
        <f t="shared" si="82"/>
        <v>ok</v>
      </c>
      <c r="S214" s="87" t="str">
        <f t="shared" si="75"/>
        <v>HOME</v>
      </c>
      <c r="T214" s="74">
        <f t="shared" ca="1" si="76"/>
        <v>65</v>
      </c>
      <c r="U214" s="74">
        <f ca="1">IF(OR($A214="GW 1",$A214="GW 2",$A214="GW 3",$A214="GW 4",$A214="GW 5",$A214="GW 6"),"N/A",IFERROR(ROUND((OFFSET(Tables!$A$1,MATCH('Program and Results'!$B214,Tables!$A$1:$A$33,0)-1,MATCH('Program and Results'!$A214,Tables!$1:$1,0)-2,1,1)-OFFSET(Tables!$A$1,MATCH('Program and Results'!$B214,Tables!$A$1:$A$33,0)-1,MATCH('Program and Results'!$A214,Tables!$1:$1,0)-7,1,1))-(OFFSET(Tables!$A$1,MATCH('Program and Results'!$E214,Tables!$A$1:$A$33,0)-1,MATCH('Program and Results'!$A214,Tables!$1:$1,0)-2,1,1)-OFFSET(Tables!$A$1,MATCH('Program and Results'!$E214,Tables!$A$1:$A$33,0)-1,MATCH('Program and Results'!$A214,Tables!$1:$1,0)-7,1,1)),0),""))</f>
        <v>-15</v>
      </c>
      <c r="V214" s="88">
        <f t="shared" ca="1" si="69"/>
        <v>0.31634674779033589</v>
      </c>
      <c r="W214" s="88" t="str">
        <f ca="1">IF(OR($A214="GW 1",$A214="GW 2",$A214="GW 3",$A214="GW 4",$A214="GW 5",$A214="GW 6"),"N/A",IF(T214="","",IF(AND(T214&gt;='Prediction Systems settings'!$B$3,'Program and Results'!T214&lt;='Prediction Systems settings'!$C$3),"DRAW",IF(T214&gt;0,"HOME","AWAY"))))</f>
        <v>HOME</v>
      </c>
      <c r="X214" s="89" t="str">
        <f t="shared" ca="1" si="71"/>
        <v>Succeeded</v>
      </c>
      <c r="Y214" s="74" t="str">
        <f ca="1">IF(OR($A214="GW 1",$A214="GW 2",$A214="GW 3",$A214="GW 4",$A214="GW 5",$A214="GW 6"),"N/A",IF(U214="","",IF(AND(U214&gt;='Prediction Systems settings'!$B$4,'Program and Results'!U214&lt;='Prediction Systems settings'!$C$4),"DRAW",IF(U214&gt;0,"HOME","AWAY"))))</f>
        <v>DRAW</v>
      </c>
      <c r="Z214" s="74" t="str">
        <f t="shared" ca="1" si="72"/>
        <v>Failed</v>
      </c>
      <c r="AA214" s="85">
        <f ca="1">IF(OR($A214="GW 1",$A214="GW 2",$A214="GW 3",$A214="GW 4",$A214="GW 5",$A214="GW 6"),"N/A",IF(G214="","",SUM(OFFSET(Tables!$A$103,MATCH('Program and Results'!$B214,Tables!$A$103:$A$135,0)-1,MATCH('Program and Results'!$A214,Tables!$1:$1,0)-2,1,-6))))</f>
        <v>3</v>
      </c>
      <c r="AB214" s="86">
        <f ca="1">IF(OR($A214="GW 1",$A214="GW 2",$A214="GW 3",$A214="GW 4",$A214="GW 5",$A214="GW 6"),"N/A",IF(M214="","",SUM(OFFSET(Tables!$A$103,MATCH('Program and Results'!$E214,Tables!$A$103:$A$135,0)-1,MATCH('Program and Results'!$A214,Tables!$1:$1,0)-2,1,-6))))</f>
        <v>6</v>
      </c>
      <c r="AC214" s="86">
        <f t="shared" ca="1" si="73"/>
        <v>-3</v>
      </c>
      <c r="AD214" s="86" t="str">
        <f ca="1">IF(OR($A214="GW 1",$A214="GW 2",$A214="GW 3",$A214="GW 4",$A214="GW 5",$A214="GW 6"),"N/A",IF(AC214="","",IF(AC214&gt;'Prediction Systems settings'!$B$5,"HOME",IF(AC214&lt;-'Prediction Systems settings'!$B$5,"AWAY","DRAW"))))</f>
        <v>DRAW</v>
      </c>
      <c r="AE214" s="86" t="str">
        <f t="shared" ca="1" si="74"/>
        <v>Failed</v>
      </c>
      <c r="AK214">
        <v>48.75</v>
      </c>
      <c r="AL214">
        <v>35.208333333333329</v>
      </c>
    </row>
    <row r="215" spans="1:38">
      <c r="A215" t="s">
        <v>23</v>
      </c>
      <c r="B215" t="s">
        <v>210</v>
      </c>
      <c r="C215">
        <v>2</v>
      </c>
      <c r="D215">
        <v>2</v>
      </c>
      <c r="E215" t="s">
        <v>232</v>
      </c>
      <c r="F215" s="73">
        <f t="shared" ca="1" si="84"/>
        <v>1423.7717563434594</v>
      </c>
      <c r="G215" s="73">
        <f ca="1">IF(A215="GW 1",ELO_Initial,IFERROR(INDEX(Tables!$1:$1048576,MATCH('Program and Results'!$B215,Tables!$A:$A,0),MATCH('Program and Results'!$A215,Tables!$1:$1,0)-1),""))</f>
        <v>1424.4189590359883</v>
      </c>
      <c r="H215" s="74">
        <f t="shared" si="77"/>
        <v>20</v>
      </c>
      <c r="I215" s="74">
        <f t="shared" si="78"/>
        <v>0.5</v>
      </c>
      <c r="J215" s="75">
        <f t="shared" ca="1" si="70"/>
        <v>0.53236013462644638</v>
      </c>
      <c r="K215" s="76">
        <f>IF(E215="","",IF(ABS(C215-D215)=0,0,IF(ABS(C215-D215)&gt;10,2.99,INDEX('ELO settings '!$B$25:$B$34,MATCH(ABS(C215-D215),'ELO settings '!$A$25:$A$34,0)))))</f>
        <v>0</v>
      </c>
      <c r="L215" s="73">
        <f t="shared" ca="1" si="83"/>
        <v>1424.2152286339347</v>
      </c>
      <c r="M215" s="73">
        <f ca="1">IF(A215="GW 1",ELO_Initial,IFERROR(INDEX(Tables!$1:$1048576,MATCH('Program and Results'!$E215,Tables!$A:$A,0),MATCH('Program and Results'!$A215,Tables!$1:$1,0)-1),""))</f>
        <v>1423.5680259414057</v>
      </c>
      <c r="N215" s="74">
        <f t="shared" si="79"/>
        <v>20</v>
      </c>
      <c r="O215" s="74">
        <f t="shared" si="80"/>
        <v>0.5</v>
      </c>
      <c r="P215" s="75">
        <f t="shared" ca="1" si="85"/>
        <v>0.46763986537355362</v>
      </c>
      <c r="Q215" s="76">
        <f t="shared" si="81"/>
        <v>0</v>
      </c>
      <c r="R215" s="77" t="str">
        <f t="shared" si="82"/>
        <v>ok</v>
      </c>
      <c r="S215" s="87" t="str">
        <f t="shared" si="75"/>
        <v>DRAW</v>
      </c>
      <c r="T215" s="74">
        <f t="shared" ca="1" si="76"/>
        <v>1</v>
      </c>
      <c r="U215" s="74">
        <f ca="1">IF(OR($A215="GW 1",$A215="GW 2",$A215="GW 3",$A215="GW 4",$A215="GW 5",$A215="GW 6"),"N/A",IFERROR(ROUND((OFFSET(Tables!$A$1,MATCH('Program and Results'!$B215,Tables!$A$1:$A$33,0)-1,MATCH('Program and Results'!$A215,Tables!$1:$1,0)-2,1,1)-OFFSET(Tables!$A$1,MATCH('Program and Results'!$B215,Tables!$A$1:$A$33,0)-1,MATCH('Program and Results'!$A215,Tables!$1:$1,0)-7,1,1))-(OFFSET(Tables!$A$1,MATCH('Program and Results'!$E215,Tables!$A$1:$A$33,0)-1,MATCH('Program and Results'!$A215,Tables!$1:$1,0)-2,1,1)-OFFSET(Tables!$A$1,MATCH('Program and Results'!$E215,Tables!$A$1:$A$33,0)-1,MATCH('Program and Results'!$A215,Tables!$1:$1,0)-7,1,1)),0),""))</f>
        <v>-32</v>
      </c>
      <c r="V215" s="88">
        <f t="shared" ca="1" si="69"/>
        <v>6.4720269252892759E-2</v>
      </c>
      <c r="W215" s="88" t="str">
        <f ca="1">IF(OR($A215="GW 1",$A215="GW 2",$A215="GW 3",$A215="GW 4",$A215="GW 5",$A215="GW 6"),"N/A",IF(T215="","",IF(AND(T215&gt;='Prediction Systems settings'!$B$3,'Program and Results'!T215&lt;='Prediction Systems settings'!$C$3),"DRAW",IF(T215&gt;0,"HOME","AWAY"))))</f>
        <v>HOME</v>
      </c>
      <c r="X215" s="89" t="str">
        <f t="shared" ca="1" si="71"/>
        <v>Failed</v>
      </c>
      <c r="Y215" s="74" t="str">
        <f ca="1">IF(OR($A215="GW 1",$A215="GW 2",$A215="GW 3",$A215="GW 4",$A215="GW 5",$A215="GW 6"),"N/A",IF(U215="","",IF(AND(U215&gt;='Prediction Systems settings'!$B$4,'Program and Results'!U215&lt;='Prediction Systems settings'!$C$4),"DRAW",IF(U215&gt;0,"HOME","AWAY"))))</f>
        <v>DRAW</v>
      </c>
      <c r="Z215" s="74" t="str">
        <f t="shared" ca="1" si="72"/>
        <v>Succeeded</v>
      </c>
      <c r="AA215" s="85">
        <f ca="1">IF(OR($A215="GW 1",$A215="GW 2",$A215="GW 3",$A215="GW 4",$A215="GW 5",$A215="GW 6"),"N/A",IF(G215="","",SUM(OFFSET(Tables!$A$103,MATCH('Program and Results'!$B215,Tables!$A$103:$A$135,0)-1,MATCH('Program and Results'!$A215,Tables!$1:$1,0)-2,1,-6))))</f>
        <v>-10</v>
      </c>
      <c r="AB215" s="86">
        <f ca="1">IF(OR($A215="GW 1",$A215="GW 2",$A215="GW 3",$A215="GW 4",$A215="GW 5",$A215="GW 6"),"N/A",IF(M215="","",SUM(OFFSET(Tables!$A$103,MATCH('Program and Results'!$E215,Tables!$A$103:$A$135,0)-1,MATCH('Program and Results'!$A215,Tables!$1:$1,0)-2,1,-6))))</f>
        <v>-3</v>
      </c>
      <c r="AC215" s="86">
        <f t="shared" ca="1" si="73"/>
        <v>-7</v>
      </c>
      <c r="AD215" s="86" t="str">
        <f ca="1">IF(OR($A215="GW 1",$A215="GW 2",$A215="GW 3",$A215="GW 4",$A215="GW 5",$A215="GW 6"),"N/A",IF(AC215="","",IF(AC215&gt;'Prediction Systems settings'!$B$5,"HOME",IF(AC215&lt;-'Prediction Systems settings'!$B$5,"AWAY","DRAW"))))</f>
        <v>AWAY</v>
      </c>
      <c r="AE215" s="86" t="str">
        <f t="shared" ca="1" si="74"/>
        <v>Failed</v>
      </c>
      <c r="AK215">
        <v>21.666666666666664</v>
      </c>
      <c r="AL215">
        <v>21.666666666666664</v>
      </c>
    </row>
    <row r="216" spans="1:38">
      <c r="A216" t="s">
        <v>23</v>
      </c>
      <c r="B216" t="s">
        <v>197</v>
      </c>
      <c r="C216">
        <v>1</v>
      </c>
      <c r="D216">
        <v>6</v>
      </c>
      <c r="E216" t="s">
        <v>196</v>
      </c>
      <c r="F216" s="73">
        <f t="shared" ca="1" si="84"/>
        <v>1525.4069675468133</v>
      </c>
      <c r="G216" s="73">
        <f ca="1">IF(A216="GW 1",ELO_Initial,IFERROR(INDEX(Tables!$1:$1048576,MATCH('Program and Results'!$B216,Tables!$A:$A,0),MATCH('Program and Results'!$A216,Tables!$1:$1,0)-1),""))</f>
        <v>1534.004626526023</v>
      </c>
      <c r="H216" s="74">
        <f t="shared" si="77"/>
        <v>22.32</v>
      </c>
      <c r="I216" s="74">
        <f t="shared" si="78"/>
        <v>0</v>
      </c>
      <c r="J216" s="75">
        <f t="shared" ca="1" si="70"/>
        <v>0.38519977505420061</v>
      </c>
      <c r="K216" s="76">
        <f>IF(E216="","",IF(ABS(C216-D216)=0,0,IF(ABS(C216-D216)&gt;10,2.99,INDEX('ELO settings '!$B$25:$B$34,MATCH(ABS(C216-D216),'ELO settings '!$A$25:$A$34,0)))))</f>
        <v>2.3199999999999998</v>
      </c>
      <c r="L216" s="73">
        <f t="shared" ca="1" si="83"/>
        <v>1669.8631493288817</v>
      </c>
      <c r="M216" s="73">
        <f ca="1">IF(A216="GW 1",ELO_Initial,IFERROR(INDEX(Tables!$1:$1048576,MATCH('Program and Results'!$E216,Tables!$A:$A,0),MATCH('Program and Results'!$A216,Tables!$1:$1,0)-1),""))</f>
        <v>1661.2654903496721</v>
      </c>
      <c r="N216" s="74">
        <f t="shared" si="79"/>
        <v>22.32</v>
      </c>
      <c r="O216" s="74">
        <f t="shared" si="80"/>
        <v>1</v>
      </c>
      <c r="P216" s="75">
        <f t="shared" ca="1" si="85"/>
        <v>0.61480022494579933</v>
      </c>
      <c r="Q216" s="76">
        <f t="shared" si="81"/>
        <v>2.3199999999999998</v>
      </c>
      <c r="R216" s="77" t="str">
        <f t="shared" si="82"/>
        <v>ok</v>
      </c>
      <c r="S216" s="87" t="str">
        <f t="shared" si="75"/>
        <v>AWAY</v>
      </c>
      <c r="T216" s="74">
        <f t="shared" ca="1" si="76"/>
        <v>-127</v>
      </c>
      <c r="U216" s="74">
        <f ca="1">IF(OR($A216="GW 1",$A216="GW 2",$A216="GW 3",$A216="GW 4",$A216="GW 5",$A216="GW 6"),"N/A",IFERROR(ROUND((OFFSET(Tables!$A$1,MATCH('Program and Results'!$B216,Tables!$A$1:$A$33,0)-1,MATCH('Program and Results'!$A216,Tables!$1:$1,0)-2,1,1)-OFFSET(Tables!$A$1,MATCH('Program and Results'!$B216,Tables!$A$1:$A$33,0)-1,MATCH('Program and Results'!$A216,Tables!$1:$1,0)-7,1,1))-(OFFSET(Tables!$A$1,MATCH('Program and Results'!$E216,Tables!$A$1:$A$33,0)-1,MATCH('Program and Results'!$A216,Tables!$1:$1,0)-2,1,1)-OFFSET(Tables!$A$1,MATCH('Program and Results'!$E216,Tables!$A$1:$A$33,0)-1,MATCH('Program and Results'!$A216,Tables!$1:$1,0)-7,1,1)),0),""))</f>
        <v>-20</v>
      </c>
      <c r="V216" s="88">
        <f t="shared" ca="1" si="69"/>
        <v>-0.22960044989159872</v>
      </c>
      <c r="W216" s="88" t="str">
        <f ca="1">IF(OR($A216="GW 1",$A216="GW 2",$A216="GW 3",$A216="GW 4",$A216="GW 5",$A216="GW 6"),"N/A",IF(T216="","",IF(AND(T216&gt;='Prediction Systems settings'!$B$3,'Program and Results'!T216&lt;='Prediction Systems settings'!$C$3),"DRAW",IF(T216&gt;0,"HOME","AWAY"))))</f>
        <v>AWAY</v>
      </c>
      <c r="X216" s="89" t="str">
        <f t="shared" ca="1" si="71"/>
        <v>Succeeded</v>
      </c>
      <c r="Y216" s="74" t="str">
        <f ca="1">IF(OR($A216="GW 1",$A216="GW 2",$A216="GW 3",$A216="GW 4",$A216="GW 5",$A216="GW 6"),"N/A",IF(U216="","",IF(AND(U216&gt;='Prediction Systems settings'!$B$4,'Program and Results'!U216&lt;='Prediction Systems settings'!$C$4),"DRAW",IF(U216&gt;0,"HOME","AWAY"))))</f>
        <v>DRAW</v>
      </c>
      <c r="Z216" s="74" t="str">
        <f t="shared" ca="1" si="72"/>
        <v>Failed</v>
      </c>
      <c r="AA216" s="85">
        <f ca="1">IF(OR($A216="GW 1",$A216="GW 2",$A216="GW 3",$A216="GW 4",$A216="GW 5",$A216="GW 6"),"N/A",IF(G216="","",SUM(OFFSET(Tables!$A$103,MATCH('Program and Results'!$B216,Tables!$A$103:$A$135,0)-1,MATCH('Program and Results'!$A216,Tables!$1:$1,0)-2,1,-6))))</f>
        <v>-1</v>
      </c>
      <c r="AB216" s="86">
        <f ca="1">IF(OR($A216="GW 1",$A216="GW 2",$A216="GW 3",$A216="GW 4",$A216="GW 5",$A216="GW 6"),"N/A",IF(M216="","",SUM(OFFSET(Tables!$A$103,MATCH('Program and Results'!$E216,Tables!$A$103:$A$135,0)-1,MATCH('Program and Results'!$A216,Tables!$1:$1,0)-2,1,-6))))</f>
        <v>21</v>
      </c>
      <c r="AC216" s="86">
        <f t="shared" ca="1" si="73"/>
        <v>-22</v>
      </c>
      <c r="AD216" s="86" t="str">
        <f ca="1">IF(OR($A216="GW 1",$A216="GW 2",$A216="GW 3",$A216="GW 4",$A216="GW 5",$A216="GW 6"),"N/A",IF(AC216="","",IF(AC216&gt;'Prediction Systems settings'!$B$5,"HOME",IF(AC216&lt;-'Prediction Systems settings'!$B$5,"AWAY","DRAW"))))</f>
        <v>AWAY</v>
      </c>
      <c r="AE216" s="86" t="str">
        <f t="shared" ca="1" si="74"/>
        <v>Succeeded</v>
      </c>
      <c r="AK216">
        <v>46.041666666666671</v>
      </c>
      <c r="AL216">
        <v>65</v>
      </c>
    </row>
    <row r="217" spans="1:38">
      <c r="A217" t="s">
        <v>23</v>
      </c>
      <c r="B217" t="s">
        <v>201</v>
      </c>
      <c r="C217">
        <v>0</v>
      </c>
      <c r="D217">
        <v>1</v>
      </c>
      <c r="E217" t="s">
        <v>198</v>
      </c>
      <c r="F217" s="73">
        <f t="shared" ca="1" si="84"/>
        <v>1441.5640511564131</v>
      </c>
      <c r="G217" s="73">
        <f ca="1">IF(A217="GW 1",ELO_Initial,IFERROR(INDEX(Tables!$1:$1048576,MATCH('Program and Results'!$B217,Tables!$A:$A,0),MATCH('Program and Results'!$A217,Tables!$1:$1,0)-1),""))</f>
        <v>1449.8303653510486</v>
      </c>
      <c r="H217" s="74">
        <f t="shared" si="77"/>
        <v>21</v>
      </c>
      <c r="I217" s="74">
        <f t="shared" si="78"/>
        <v>0</v>
      </c>
      <c r="J217" s="75">
        <f t="shared" ca="1" si="70"/>
        <v>0.39363400926835213</v>
      </c>
      <c r="K217" s="76">
        <f>IF(E217="","",IF(ABS(C217-D217)=0,0,IF(ABS(C217-D217)&gt;10,2.99,INDEX('ELO settings '!$B$25:$B$34,MATCH(ABS(C217-D217),'ELO settings '!$A$25:$A$34,0)))))</f>
        <v>1</v>
      </c>
      <c r="L217" s="73">
        <f t="shared" ca="1" si="83"/>
        <v>1554.8202347638144</v>
      </c>
      <c r="M217" s="73">
        <f ca="1">IF(A217="GW 1",ELO_Initial,IFERROR(INDEX(Tables!$1:$1048576,MATCH('Program and Results'!$E217,Tables!$A:$A,0),MATCH('Program and Results'!$A217,Tables!$1:$1,0)-1),""))</f>
        <v>1546.5539205691789</v>
      </c>
      <c r="N217" s="74">
        <f t="shared" si="79"/>
        <v>21</v>
      </c>
      <c r="O217" s="74">
        <f t="shared" si="80"/>
        <v>1</v>
      </c>
      <c r="P217" s="75">
        <f t="shared" ca="1" si="85"/>
        <v>0.60636599073164787</v>
      </c>
      <c r="Q217" s="76">
        <f t="shared" si="81"/>
        <v>1</v>
      </c>
      <c r="R217" s="77" t="str">
        <f t="shared" si="82"/>
        <v>ok</v>
      </c>
      <c r="S217" s="87" t="str">
        <f t="shared" si="75"/>
        <v>AWAY</v>
      </c>
      <c r="T217" s="74">
        <f t="shared" ca="1" si="76"/>
        <v>-97</v>
      </c>
      <c r="U217" s="74">
        <f ca="1">IF(OR($A217="GW 1",$A217="GW 2",$A217="GW 3",$A217="GW 4",$A217="GW 5",$A217="GW 6"),"N/A",IFERROR(ROUND((OFFSET(Tables!$A$1,MATCH('Program and Results'!$B217,Tables!$A$1:$A$33,0)-1,MATCH('Program and Results'!$A217,Tables!$1:$1,0)-2,1,1)-OFFSET(Tables!$A$1,MATCH('Program and Results'!$B217,Tables!$A$1:$A$33,0)-1,MATCH('Program and Results'!$A217,Tables!$1:$1,0)-7,1,1))-(OFFSET(Tables!$A$1,MATCH('Program and Results'!$E217,Tables!$A$1:$A$33,0)-1,MATCH('Program and Results'!$A217,Tables!$1:$1,0)-2,1,1)-OFFSET(Tables!$A$1,MATCH('Program and Results'!$E217,Tables!$A$1:$A$33,0)-1,MATCH('Program and Results'!$A217,Tables!$1:$1,0)-7,1,1)),0),""))</f>
        <v>-40</v>
      </c>
      <c r="V217" s="88">
        <f t="shared" ca="1" si="69"/>
        <v>-0.21273198146329575</v>
      </c>
      <c r="W217" s="88" t="str">
        <f ca="1">IF(OR($A217="GW 1",$A217="GW 2",$A217="GW 3",$A217="GW 4",$A217="GW 5",$A217="GW 6"),"N/A",IF(T217="","",IF(AND(T217&gt;='Prediction Systems settings'!$B$3,'Program and Results'!T217&lt;='Prediction Systems settings'!$C$3),"DRAW",IF(T217&gt;0,"HOME","AWAY"))))</f>
        <v>AWAY</v>
      </c>
      <c r="X217" s="89" t="str">
        <f t="shared" ca="1" si="71"/>
        <v>Succeeded</v>
      </c>
      <c r="Y217" s="74" t="str">
        <f ca="1">IF(OR($A217="GW 1",$A217="GW 2",$A217="GW 3",$A217="GW 4",$A217="GW 5",$A217="GW 6"),"N/A",IF(U217="","",IF(AND(U217&gt;='Prediction Systems settings'!$B$4,'Program and Results'!U217&lt;='Prediction Systems settings'!$C$4),"DRAW",IF(U217&gt;0,"HOME","AWAY"))))</f>
        <v>AWAY</v>
      </c>
      <c r="Z217" s="74" t="str">
        <f t="shared" ca="1" si="72"/>
        <v>Succeeded</v>
      </c>
      <c r="AA217" s="85">
        <f ca="1">IF(OR($A217="GW 1",$A217="GW 2",$A217="GW 3",$A217="GW 4",$A217="GW 5",$A217="GW 6"),"N/A",IF(G217="","",SUM(OFFSET(Tables!$A$103,MATCH('Program and Results'!$B217,Tables!$A$103:$A$135,0)-1,MATCH('Program and Results'!$A217,Tables!$1:$1,0)-2,1,-6))))</f>
        <v>-7</v>
      </c>
      <c r="AB217" s="86">
        <f ca="1">IF(OR($A217="GW 1",$A217="GW 2",$A217="GW 3",$A217="GW 4",$A217="GW 5",$A217="GW 6"),"N/A",IF(M217="","",SUM(OFFSET(Tables!$A$103,MATCH('Program and Results'!$E217,Tables!$A$103:$A$135,0)-1,MATCH('Program and Results'!$A217,Tables!$1:$1,0)-2,1,-6))))</f>
        <v>9</v>
      </c>
      <c r="AC217" s="86">
        <f t="shared" ca="1" si="73"/>
        <v>-16</v>
      </c>
      <c r="AD217" s="86" t="str">
        <f ca="1">IF(OR($A217="GW 1",$A217="GW 2",$A217="GW 3",$A217="GW 4",$A217="GW 5",$A217="GW 6"),"N/A",IF(AC217="","",IF(AC217&gt;'Prediction Systems settings'!$B$5,"HOME",IF(AC217&lt;-'Prediction Systems settings'!$B$5,"AWAY","DRAW"))))</f>
        <v>AWAY</v>
      </c>
      <c r="AE217" s="86" t="str">
        <f t="shared" ca="1" si="74"/>
        <v>Succeeded</v>
      </c>
      <c r="AK217">
        <v>21.666666666666664</v>
      </c>
      <c r="AL217">
        <v>46.041666666666671</v>
      </c>
    </row>
    <row r="218" spans="1:38">
      <c r="A218" t="s">
        <v>23</v>
      </c>
      <c r="B218" t="s">
        <v>211</v>
      </c>
      <c r="C218">
        <v>1</v>
      </c>
      <c r="D218">
        <v>1</v>
      </c>
      <c r="E218" t="s">
        <v>205</v>
      </c>
      <c r="F218" s="73">
        <f t="shared" ca="1" si="84"/>
        <v>1528.8091462124717</v>
      </c>
      <c r="G218" s="73">
        <f ca="1">IF(A218="GW 1",ELO_Initial,IFERROR(INDEX(Tables!$1:$1048576,MATCH('Program and Results'!$B218,Tables!$A:$A,0),MATCH('Program and Results'!$A218,Tables!$1:$1,0)-1),""))</f>
        <v>1530.6590729099996</v>
      </c>
      <c r="H218" s="74">
        <f t="shared" si="77"/>
        <v>20</v>
      </c>
      <c r="I218" s="74">
        <f t="shared" si="78"/>
        <v>0.5</v>
      </c>
      <c r="J218" s="75">
        <f t="shared" ca="1" si="70"/>
        <v>0.59249633487639541</v>
      </c>
      <c r="K218" s="76">
        <f>IF(E218="","",IF(ABS(C218-D218)=0,0,IF(ABS(C218-D218)&gt;10,2.99,INDEX('ELO settings '!$B$25:$B$34,MATCH(ABS(C218-D218),'ELO settings '!$A$25:$A$34,0)))))</f>
        <v>0</v>
      </c>
      <c r="L218" s="73">
        <f t="shared" ca="1" si="83"/>
        <v>1508.1123400028421</v>
      </c>
      <c r="M218" s="73">
        <f ca="1">IF(A218="GW 1",ELO_Initial,IFERROR(INDEX(Tables!$1:$1048576,MATCH('Program and Results'!$E218,Tables!$A:$A,0),MATCH('Program and Results'!$A218,Tables!$1:$1,0)-1),""))</f>
        <v>1506.2624133053141</v>
      </c>
      <c r="N218" s="74">
        <f t="shared" si="79"/>
        <v>20</v>
      </c>
      <c r="O218" s="74">
        <f t="shared" si="80"/>
        <v>0.5</v>
      </c>
      <c r="P218" s="75">
        <f t="shared" ca="1" si="85"/>
        <v>0.40750366512360459</v>
      </c>
      <c r="Q218" s="76">
        <f t="shared" si="81"/>
        <v>0</v>
      </c>
      <c r="R218" s="77" t="str">
        <f t="shared" si="82"/>
        <v>ok</v>
      </c>
      <c r="S218" s="87" t="str">
        <f t="shared" si="75"/>
        <v>DRAW</v>
      </c>
      <c r="T218" s="74">
        <f t="shared" ca="1" si="76"/>
        <v>24</v>
      </c>
      <c r="U218" s="74">
        <f ca="1">IF(OR($A218="GW 1",$A218="GW 2",$A218="GW 3",$A218="GW 4",$A218="GW 5",$A218="GW 6"),"N/A",IFERROR(ROUND((OFFSET(Tables!$A$1,MATCH('Program and Results'!$B218,Tables!$A$1:$A$33,0)-1,MATCH('Program and Results'!$A218,Tables!$1:$1,0)-2,1,1)-OFFSET(Tables!$A$1,MATCH('Program and Results'!$B218,Tables!$A$1:$A$33,0)-1,MATCH('Program and Results'!$A218,Tables!$1:$1,0)-7,1,1))-(OFFSET(Tables!$A$1,MATCH('Program and Results'!$E218,Tables!$A$1:$A$33,0)-1,MATCH('Program and Results'!$A218,Tables!$1:$1,0)-2,1,1)-OFFSET(Tables!$A$1,MATCH('Program and Results'!$E218,Tables!$A$1:$A$33,0)-1,MATCH('Program and Results'!$A218,Tables!$1:$1,0)-7,1,1)),0),""))</f>
        <v>31</v>
      </c>
      <c r="V218" s="88">
        <f t="shared" ca="1" si="69"/>
        <v>0.18499266975279083</v>
      </c>
      <c r="W218" s="88" t="str">
        <f ca="1">IF(OR($A218="GW 1",$A218="GW 2",$A218="GW 3",$A218="GW 4",$A218="GW 5",$A218="GW 6"),"N/A",IF(T218="","",IF(AND(T218&gt;='Prediction Systems settings'!$B$3,'Program and Results'!T218&lt;='Prediction Systems settings'!$C$3),"DRAW",IF(T218&gt;0,"HOME","AWAY"))))</f>
        <v>HOME</v>
      </c>
      <c r="X218" s="89" t="str">
        <f t="shared" ca="1" si="71"/>
        <v>Failed</v>
      </c>
      <c r="Y218" s="74" t="str">
        <f ca="1">IF(OR($A218="GW 1",$A218="GW 2",$A218="GW 3",$A218="GW 4",$A218="GW 5",$A218="GW 6"),"N/A",IF(U218="","",IF(AND(U218&gt;='Prediction Systems settings'!$B$4,'Program and Results'!U218&lt;='Prediction Systems settings'!$C$4),"DRAW",IF(U218&gt;0,"HOME","AWAY"))))</f>
        <v>HOME</v>
      </c>
      <c r="Z218" s="74" t="str">
        <f t="shared" ca="1" si="72"/>
        <v>Failed</v>
      </c>
      <c r="AA218" s="85">
        <f ca="1">IF(OR($A218="GW 1",$A218="GW 2",$A218="GW 3",$A218="GW 4",$A218="GW 5",$A218="GW 6"),"N/A",IF(G218="","",SUM(OFFSET(Tables!$A$103,MATCH('Program and Results'!$B218,Tables!$A$103:$A$135,0)-1,MATCH('Program and Results'!$A218,Tables!$1:$1,0)-2,1,-6))))</f>
        <v>3</v>
      </c>
      <c r="AB218" s="86">
        <f ca="1">IF(OR($A218="GW 1",$A218="GW 2",$A218="GW 3",$A218="GW 4",$A218="GW 5",$A218="GW 6"),"N/A",IF(M218="","",SUM(OFFSET(Tables!$A$103,MATCH('Program and Results'!$E218,Tables!$A$103:$A$135,0)-1,MATCH('Program and Results'!$A218,Tables!$1:$1,0)-2,1,-6))))</f>
        <v>0</v>
      </c>
      <c r="AC218" s="86">
        <f t="shared" ca="1" si="73"/>
        <v>3</v>
      </c>
      <c r="AD218" s="86" t="str">
        <f ca="1">IF(OR($A218="GW 1",$A218="GW 2",$A218="GW 3",$A218="GW 4",$A218="GW 5",$A218="GW 6"),"N/A",IF(AC218="","",IF(AC218&gt;'Prediction Systems settings'!$B$5,"HOME",IF(AC218&lt;-'Prediction Systems settings'!$B$5,"AWAY","DRAW"))))</f>
        <v>DRAW</v>
      </c>
      <c r="AE218" s="86" t="str">
        <f t="shared" ca="1" si="74"/>
        <v>Succeeded</v>
      </c>
      <c r="AK218">
        <v>40.625</v>
      </c>
      <c r="AL218">
        <v>32.5</v>
      </c>
    </row>
    <row r="219" spans="1:38">
      <c r="A219" t="s">
        <v>24</v>
      </c>
      <c r="B219" t="s">
        <v>208</v>
      </c>
      <c r="C219">
        <v>1</v>
      </c>
      <c r="D219">
        <v>2</v>
      </c>
      <c r="E219" t="s">
        <v>204</v>
      </c>
      <c r="F219" s="73">
        <f t="shared" ca="1" si="84"/>
        <v>1519.5291112559603</v>
      </c>
      <c r="G219" s="73">
        <f ca="1">IF(A219="GW 1",ELO_Initial,IFERROR(INDEX(Tables!$1:$1048576,MATCH('Program and Results'!$B219,Tables!$A:$A,0),MATCH('Program and Results'!$A219,Tables!$1:$1,0)-1),""))</f>
        <v>1530.1075350671767</v>
      </c>
      <c r="H219" s="74">
        <f t="shared" si="77"/>
        <v>21</v>
      </c>
      <c r="I219" s="74">
        <f t="shared" si="78"/>
        <v>0</v>
      </c>
      <c r="J219" s="75">
        <f t="shared" ca="1" si="70"/>
        <v>0.50373446720078074</v>
      </c>
      <c r="K219" s="76">
        <f>IF(E219="","",IF(ABS(C219-D219)=0,0,IF(ABS(C219-D219)&gt;10,2.99,INDEX('ELO settings '!$B$25:$B$34,MATCH(ABS(C219-D219),'ELO settings '!$A$25:$A$34,0)))))</f>
        <v>1</v>
      </c>
      <c r="L219" s="73">
        <f t="shared" ca="1" si="83"/>
        <v>1576.0076036928906</v>
      </c>
      <c r="M219" s="73">
        <f ca="1">IF(A219="GW 1",ELO_Initial,IFERROR(INDEX(Tables!$1:$1048576,MATCH('Program and Results'!$E219,Tables!$A:$A,0),MATCH('Program and Results'!$A219,Tables!$1:$1,0)-1),""))</f>
        <v>1565.4291798816741</v>
      </c>
      <c r="N219" s="74">
        <f t="shared" si="79"/>
        <v>21</v>
      </c>
      <c r="O219" s="74">
        <f t="shared" si="80"/>
        <v>1</v>
      </c>
      <c r="P219" s="75">
        <f t="shared" ca="1" si="85"/>
        <v>0.49626553279921926</v>
      </c>
      <c r="Q219" s="76">
        <f t="shared" si="81"/>
        <v>1</v>
      </c>
      <c r="R219" s="77" t="str">
        <f t="shared" si="82"/>
        <v>ok</v>
      </c>
      <c r="S219" s="87" t="str">
        <f t="shared" si="75"/>
        <v>AWAY</v>
      </c>
      <c r="T219" s="74">
        <f t="shared" ca="1" si="76"/>
        <v>-35</v>
      </c>
      <c r="U219" s="74">
        <f ca="1">IF(OR($A219="GW 1",$A219="GW 2",$A219="GW 3",$A219="GW 4",$A219="GW 5",$A219="GW 6"),"N/A",IFERROR(ROUND((OFFSET(Tables!$A$1,MATCH('Program and Results'!$B219,Tables!$A$1:$A$33,0)-1,MATCH('Program and Results'!$A219,Tables!$1:$1,0)-2,1,1)-OFFSET(Tables!$A$1,MATCH('Program and Results'!$B219,Tables!$A$1:$A$33,0)-1,MATCH('Program and Results'!$A219,Tables!$1:$1,0)-7,1,1))-(OFFSET(Tables!$A$1,MATCH('Program and Results'!$E219,Tables!$A$1:$A$33,0)-1,MATCH('Program and Results'!$A219,Tables!$1:$1,0)-2,1,1)-OFFSET(Tables!$A$1,MATCH('Program and Results'!$E219,Tables!$A$1:$A$33,0)-1,MATCH('Program and Results'!$A219,Tables!$1:$1,0)-7,1,1)),0),""))</f>
        <v>-3</v>
      </c>
      <c r="V219" s="88">
        <f ca="1">IF(D219="","",J219-P219)</f>
        <v>7.4689344015614889E-3</v>
      </c>
      <c r="W219" s="88" t="str">
        <f ca="1">IF(OR($A219="GW 1",$A219="GW 2",$A219="GW 3",$A219="GW 4",$A219="GW 5",$A219="GW 6"),"N/A",IF(T219="","",IF(AND(T219&gt;='Prediction Systems settings'!$B$3,'Program and Results'!T219&lt;='Prediction Systems settings'!$C$3),"DRAW",IF(T219&gt;0,"HOME","AWAY"))))</f>
        <v>DRAW</v>
      </c>
      <c r="X219" s="89" t="str">
        <f t="shared" ca="1" si="71"/>
        <v>Failed</v>
      </c>
      <c r="Y219" s="74" t="str">
        <f ca="1">IF(OR($A219="GW 1",$A219="GW 2",$A219="GW 3",$A219="GW 4",$A219="GW 5",$A219="GW 6"),"N/A",IF(U219="","",IF(AND(U219&gt;='Prediction Systems settings'!$B$4,'Program and Results'!U219&lt;='Prediction Systems settings'!$C$4),"DRAW",IF(U219&gt;0,"HOME","AWAY"))))</f>
        <v>AWAY</v>
      </c>
      <c r="Z219" s="74" t="str">
        <f t="shared" ca="1" si="72"/>
        <v>Succeeded</v>
      </c>
      <c r="AA219" s="85">
        <f ca="1">IF(OR($A219="GW 1",$A219="GW 2",$A219="GW 3",$A219="GW 4",$A219="GW 5",$A219="GW 6"),"N/A",IF(G219="","",SUM(OFFSET(Tables!$A$103,MATCH('Program and Results'!$B219,Tables!$A$103:$A$135,0)-1,MATCH('Program and Results'!$A219,Tables!$1:$1,0)-2,1,-6))))</f>
        <v>7</v>
      </c>
      <c r="AB219" s="86">
        <f ca="1">IF(OR($A219="GW 1",$A219="GW 2",$A219="GW 3",$A219="GW 4",$A219="GW 5",$A219="GW 6"),"N/A",IF(M219="","",SUM(OFFSET(Tables!$A$103,MATCH('Program and Results'!$E219,Tables!$A$103:$A$135,0)-1,MATCH('Program and Results'!$A219,Tables!$1:$1,0)-2,1,-6))))</f>
        <v>4</v>
      </c>
      <c r="AC219" s="86">
        <f t="shared" ca="1" si="73"/>
        <v>3</v>
      </c>
      <c r="AD219" s="86" t="str">
        <f ca="1">IF(OR($A219="GW 1",$A219="GW 2",$A219="GW 3",$A219="GW 4",$A219="GW 5",$A219="GW 6"),"N/A",IF(AC219="","",IF(AC219&gt;'Prediction Systems settings'!$B$5,"HOME",IF(AC219&lt;-'Prediction Systems settings'!$B$5,"AWAY","DRAW"))))</f>
        <v>DRAW</v>
      </c>
      <c r="AE219" s="86" t="str">
        <f t="shared" ca="1" si="74"/>
        <v>Failed</v>
      </c>
      <c r="AK219">
        <v>37.916666666666671</v>
      </c>
      <c r="AL219">
        <v>48.75</v>
      </c>
    </row>
    <row r="220" spans="1:38">
      <c r="A220" t="s">
        <v>24</v>
      </c>
      <c r="B220" t="s">
        <v>196</v>
      </c>
      <c r="C220">
        <v>2</v>
      </c>
      <c r="D220">
        <v>1</v>
      </c>
      <c r="E220" t="s">
        <v>199</v>
      </c>
      <c r="F220" s="73">
        <f t="shared" ca="1" si="84"/>
        <v>1674.6657962591203</v>
      </c>
      <c r="G220" s="73">
        <f ca="1">IF(A220="GW 1",ELO_Initial,IFERROR(INDEX(Tables!$1:$1048576,MATCH('Program and Results'!$B220,Tables!$A:$A,0),MATCH('Program and Results'!$A220,Tables!$1:$1,0)-1),""))</f>
        <v>1669.8631493288817</v>
      </c>
      <c r="H220" s="74">
        <f t="shared" si="77"/>
        <v>21</v>
      </c>
      <c r="I220" s="74">
        <f t="shared" si="78"/>
        <v>1</v>
      </c>
      <c r="J220" s="75">
        <f t="shared" ca="1" si="70"/>
        <v>0.77130252713150071</v>
      </c>
      <c r="K220" s="76">
        <f>IF(E220="","",IF(ABS(C220-D220)=0,0,IF(ABS(C220-D220)&gt;10,2.99,INDEX('ELO settings '!$B$25:$B$34,MATCH(ABS(C220-D220),'ELO settings '!$A$25:$A$34,0)))))</f>
        <v>1</v>
      </c>
      <c r="L220" s="73">
        <f t="shared" ca="1" si="83"/>
        <v>1518.8751469287811</v>
      </c>
      <c r="M220" s="73">
        <f ca="1">IF(A220="GW 1",ELO_Initial,IFERROR(INDEX(Tables!$1:$1048576,MATCH('Program and Results'!$E220,Tables!$A:$A,0),MATCH('Program and Results'!$A220,Tables!$1:$1,0)-1),""))</f>
        <v>1523.6777938590196</v>
      </c>
      <c r="N220" s="74">
        <f t="shared" si="79"/>
        <v>21</v>
      </c>
      <c r="O220" s="74">
        <f t="shared" si="80"/>
        <v>0</v>
      </c>
      <c r="P220" s="75">
        <f t="shared" ca="1" si="85"/>
        <v>0.22869747286849929</v>
      </c>
      <c r="Q220" s="76">
        <f t="shared" si="81"/>
        <v>1</v>
      </c>
      <c r="R220" s="77" t="str">
        <f t="shared" si="82"/>
        <v>ok</v>
      </c>
      <c r="S220" s="87" t="str">
        <f t="shared" si="75"/>
        <v>HOME</v>
      </c>
      <c r="T220" s="74">
        <f t="shared" ca="1" si="76"/>
        <v>146</v>
      </c>
      <c r="U220" s="74">
        <f ca="1">IF(OR($A220="GW 1",$A220="GW 2",$A220="GW 3",$A220="GW 4",$A220="GW 5",$A220="GW 6"),"N/A",IFERROR(ROUND((OFFSET(Tables!$A$1,MATCH('Program and Results'!$B220,Tables!$A$1:$A$33,0)-1,MATCH('Program and Results'!$A220,Tables!$1:$1,0)-2,1,1)-OFFSET(Tables!$A$1,MATCH('Program and Results'!$B220,Tables!$A$1:$A$33,0)-1,MATCH('Program and Results'!$A220,Tables!$1:$1,0)-7,1,1))-(OFFSET(Tables!$A$1,MATCH('Program and Results'!$E220,Tables!$A$1:$A$33,0)-1,MATCH('Program and Results'!$A220,Tables!$1:$1,0)-2,1,1)-OFFSET(Tables!$A$1,MATCH('Program and Results'!$E220,Tables!$A$1:$A$33,0)-1,MATCH('Program and Results'!$A220,Tables!$1:$1,0)-7,1,1)),0),""))</f>
        <v>56</v>
      </c>
      <c r="V220" s="88">
        <f ca="1">IF(D220="","",J220-P220)</f>
        <v>0.54260505426300143</v>
      </c>
      <c r="W220" s="88" t="str">
        <f ca="1">IF(OR($A220="GW 1",$A220="GW 2",$A220="GW 3",$A220="GW 4",$A220="GW 5",$A220="GW 6"),"N/A",IF(T220="","",IF(AND(T220&gt;='Prediction Systems settings'!$B$3,'Program and Results'!T220&lt;='Prediction Systems settings'!$C$3),"DRAW",IF(T220&gt;0,"HOME","AWAY"))))</f>
        <v>HOME</v>
      </c>
      <c r="X220" s="89" t="str">
        <f t="shared" ca="1" si="71"/>
        <v>Succeeded</v>
      </c>
      <c r="Y220" s="74" t="str">
        <f ca="1">IF(OR($A220="GW 1",$A220="GW 2",$A220="GW 3",$A220="GW 4",$A220="GW 5",$A220="GW 6"),"N/A",IF(U220="","",IF(AND(U220&gt;='Prediction Systems settings'!$B$4,'Program and Results'!U220&lt;='Prediction Systems settings'!$C$4),"DRAW",IF(U220&gt;0,"HOME","AWAY"))))</f>
        <v>HOME</v>
      </c>
      <c r="Z220" s="74" t="str">
        <f t="shared" ca="1" si="72"/>
        <v>Succeeded</v>
      </c>
      <c r="AA220" s="85">
        <f ca="1">IF(OR($A220="GW 1",$A220="GW 2",$A220="GW 3",$A220="GW 4",$A220="GW 5",$A220="GW 6"),"N/A",IF(G220="","",SUM(OFFSET(Tables!$A$103,MATCH('Program and Results'!$B220,Tables!$A$103:$A$135,0)-1,MATCH('Program and Results'!$A220,Tables!$1:$1,0)-2,1,-6))))</f>
        <v>24</v>
      </c>
      <c r="AB220" s="86">
        <f ca="1">IF(OR($A220="GW 1",$A220="GW 2",$A220="GW 3",$A220="GW 4",$A220="GW 5",$A220="GW 6"),"N/A",IF(M220="","",SUM(OFFSET(Tables!$A$103,MATCH('Program and Results'!$E220,Tables!$A$103:$A$135,0)-1,MATCH('Program and Results'!$A220,Tables!$1:$1,0)-2,1,-6))))</f>
        <v>-2</v>
      </c>
      <c r="AC220" s="86">
        <f t="shared" ca="1" si="73"/>
        <v>26</v>
      </c>
      <c r="AD220" s="86" t="str">
        <f ca="1">IF(OR($A220="GW 1",$A220="GW 2",$A220="GW 3",$A220="GW 4",$A220="GW 5",$A220="GW 6"),"N/A",IF(AC220="","",IF(AC220&gt;'Prediction Systems settings'!$B$5,"HOME",IF(AC220&lt;-'Prediction Systems settings'!$B$5,"AWAY","DRAW"))))</f>
        <v>HOME</v>
      </c>
      <c r="AE220" s="86" t="str">
        <f t="shared" ca="1" si="74"/>
        <v>Succeeded</v>
      </c>
      <c r="AK220">
        <v>65</v>
      </c>
      <c r="AL220">
        <v>46.041666666666671</v>
      </c>
    </row>
    <row r="221" spans="1:38">
      <c r="A221" t="s">
        <v>24</v>
      </c>
      <c r="B221" t="s">
        <v>232</v>
      </c>
      <c r="C221">
        <v>1</v>
      </c>
      <c r="D221">
        <v>1</v>
      </c>
      <c r="E221" t="s">
        <v>197</v>
      </c>
      <c r="F221" s="73">
        <f t="shared" ca="1" si="84"/>
        <v>1426.4422078746738</v>
      </c>
      <c r="G221" s="73">
        <f ca="1">IF(A221="GW 1",ELO_Initial,IFERROR(INDEX(Tables!$1:$1048576,MATCH('Program and Results'!$B221,Tables!$A:$A,0),MATCH('Program and Results'!$A221,Tables!$1:$1,0)-1),""))</f>
        <v>1424.2152286339347</v>
      </c>
      <c r="H221" s="74">
        <f t="shared" si="77"/>
        <v>20</v>
      </c>
      <c r="I221" s="74">
        <f t="shared" si="78"/>
        <v>0.5</v>
      </c>
      <c r="J221" s="75">
        <f t="shared" ca="1" si="70"/>
        <v>0.38865103796303924</v>
      </c>
      <c r="K221" s="76">
        <f>IF(E221="","",IF(ABS(C221-D221)=0,0,IF(ABS(C221-D221)&gt;10,2.99,INDEX('ELO settings '!$B$25:$B$34,MATCH(ABS(C221-D221),'ELO settings '!$A$25:$A$34,0)))))</f>
        <v>0</v>
      </c>
      <c r="L221" s="73">
        <f t="shared" ca="1" si="83"/>
        <v>1523.1799883060742</v>
      </c>
      <c r="M221" s="73">
        <f ca="1">IF(A221="GW 1",ELO_Initial,IFERROR(INDEX(Tables!$1:$1048576,MATCH('Program and Results'!$E221,Tables!$A:$A,0),MATCH('Program and Results'!$A221,Tables!$1:$1,0)-1),""))</f>
        <v>1525.4069675468133</v>
      </c>
      <c r="N221" s="74">
        <f t="shared" si="79"/>
        <v>20</v>
      </c>
      <c r="O221" s="74">
        <f t="shared" si="80"/>
        <v>0.5</v>
      </c>
      <c r="P221" s="75">
        <f t="shared" ca="1" si="85"/>
        <v>0.61134896203696076</v>
      </c>
      <c r="Q221" s="76">
        <f t="shared" si="81"/>
        <v>0</v>
      </c>
      <c r="R221" s="77" t="str">
        <f t="shared" si="82"/>
        <v>ok</v>
      </c>
      <c r="S221" s="87" t="str">
        <f t="shared" si="75"/>
        <v>DRAW</v>
      </c>
      <c r="T221" s="74">
        <f t="shared" ca="1" si="76"/>
        <v>-101</v>
      </c>
      <c r="U221" s="74">
        <f ca="1">IF(OR($A221="GW 1",$A221="GW 2",$A221="GW 3",$A221="GW 4",$A221="GW 5",$A221="GW 6"),"N/A",IFERROR(ROUND((OFFSET(Tables!$A$1,MATCH('Program and Results'!$B221,Tables!$A$1:$A$33,0)-1,MATCH('Program and Results'!$A221,Tables!$1:$1,0)-2,1,1)-OFFSET(Tables!$A$1,MATCH('Program and Results'!$B221,Tables!$A$1:$A$33,0)-1,MATCH('Program and Results'!$A221,Tables!$1:$1,0)-7,1,1))-(OFFSET(Tables!$A$1,MATCH('Program and Results'!$E221,Tables!$A$1:$A$33,0)-1,MATCH('Program and Results'!$A221,Tables!$1:$1,0)-2,1,1)-OFFSET(Tables!$A$1,MATCH('Program and Results'!$E221,Tables!$A$1:$A$33,0)-1,MATCH('Program and Results'!$A221,Tables!$1:$1,0)-7,1,1)),0),""))</f>
        <v>-13</v>
      </c>
      <c r="V221" s="88">
        <f t="shared" ref="V221:V236" ca="1" si="86">IF(D221="","",J221-P221)</f>
        <v>-0.22269792407392153</v>
      </c>
      <c r="W221" s="88" t="str">
        <f ca="1">IF(OR($A221="GW 1",$A221="GW 2",$A221="GW 3",$A221="GW 4",$A221="GW 5",$A221="GW 6"),"N/A",IF(T221="","",IF(AND(T221&gt;='Prediction Systems settings'!$B$3,'Program and Results'!T221&lt;='Prediction Systems settings'!$C$3),"DRAW",IF(T221&gt;0,"HOME","AWAY"))))</f>
        <v>AWAY</v>
      </c>
      <c r="X221" s="89" t="str">
        <f t="shared" ca="1" si="71"/>
        <v>Failed</v>
      </c>
      <c r="Y221" s="74" t="str">
        <f ca="1">IF(OR($A221="GW 1",$A221="GW 2",$A221="GW 3",$A221="GW 4",$A221="GW 5",$A221="GW 6"),"N/A",IF(U221="","",IF(AND(U221&gt;='Prediction Systems settings'!$B$4,'Program and Results'!U221&lt;='Prediction Systems settings'!$C$4),"DRAW",IF(U221&gt;0,"HOME","AWAY"))))</f>
        <v>DRAW</v>
      </c>
      <c r="Z221" s="74" t="str">
        <f t="shared" ca="1" si="72"/>
        <v>Succeeded</v>
      </c>
      <c r="AA221" s="85">
        <f ca="1">IF(OR($A221="GW 1",$A221="GW 2",$A221="GW 3",$A221="GW 4",$A221="GW 5",$A221="GW 6"),"N/A",IF(G221="","",SUM(OFFSET(Tables!$A$103,MATCH('Program and Results'!$B221,Tables!$A$103:$A$135,0)-1,MATCH('Program and Results'!$A221,Tables!$1:$1,0)-2,1,-6))))</f>
        <v>-3</v>
      </c>
      <c r="AB221" s="86">
        <f ca="1">IF(OR($A221="GW 1",$A221="GW 2",$A221="GW 3",$A221="GW 4",$A221="GW 5",$A221="GW 6"),"N/A",IF(M221="","",SUM(OFFSET(Tables!$A$103,MATCH('Program and Results'!$E221,Tables!$A$103:$A$135,0)-1,MATCH('Program and Results'!$A221,Tables!$1:$1,0)-2,1,-6))))</f>
        <v>-4</v>
      </c>
      <c r="AC221" s="86">
        <f t="shared" ca="1" si="73"/>
        <v>1</v>
      </c>
      <c r="AD221" s="86" t="str">
        <f ca="1">IF(OR($A221="GW 1",$A221="GW 2",$A221="GW 3",$A221="GW 4",$A221="GW 5",$A221="GW 6"),"N/A",IF(AC221="","",IF(AC221&gt;'Prediction Systems settings'!$B$5,"HOME",IF(AC221&lt;-'Prediction Systems settings'!$B$5,"AWAY","DRAW"))))</f>
        <v>DRAW</v>
      </c>
      <c r="AE221" s="86" t="str">
        <f t="shared" ca="1" si="74"/>
        <v>Succeeded</v>
      </c>
      <c r="AK221">
        <v>22.5</v>
      </c>
      <c r="AL221">
        <v>46.041666666666671</v>
      </c>
    </row>
    <row r="222" spans="1:38">
      <c r="A222" t="s">
        <v>24</v>
      </c>
      <c r="B222" t="s">
        <v>198</v>
      </c>
      <c r="C222">
        <v>1</v>
      </c>
      <c r="D222">
        <v>2</v>
      </c>
      <c r="E222" t="s">
        <v>209</v>
      </c>
      <c r="F222" s="73">
        <f t="shared" ca="1" si="84"/>
        <v>1541.4899821268802</v>
      </c>
      <c r="G222" s="73">
        <f ca="1">IF(A222="GW 1",ELO_Initial,IFERROR(INDEX(Tables!$1:$1048576,MATCH('Program and Results'!$B222,Tables!$A:$A,0),MATCH('Program and Results'!$A222,Tables!$1:$1,0)-1),""))</f>
        <v>1554.8202347638144</v>
      </c>
      <c r="H222" s="74">
        <f t="shared" si="77"/>
        <v>21</v>
      </c>
      <c r="I222" s="74">
        <f t="shared" si="78"/>
        <v>0</v>
      </c>
      <c r="J222" s="75">
        <f t="shared" ca="1" si="70"/>
        <v>0.63477393509210511</v>
      </c>
      <c r="K222" s="76">
        <f>IF(E222="","",IF(ABS(C222-D222)=0,0,IF(ABS(C222-D222)&gt;10,2.99,INDEX('ELO settings '!$B$25:$B$34,MATCH(ABS(C222-D222),'ELO settings '!$A$25:$A$34,0)))))</f>
        <v>1</v>
      </c>
      <c r="L222" s="73">
        <f t="shared" ca="1" si="83"/>
        <v>1514.6275587911714</v>
      </c>
      <c r="M222" s="73">
        <f ca="1">IF(A222="GW 1",ELO_Initial,IFERROR(INDEX(Tables!$1:$1048576,MATCH('Program and Results'!$E222,Tables!$A:$A,0),MATCH('Program and Results'!$A222,Tables!$1:$1,0)-1),""))</f>
        <v>1501.2973061542373</v>
      </c>
      <c r="N222" s="74">
        <f t="shared" si="79"/>
        <v>21</v>
      </c>
      <c r="O222" s="74">
        <f t="shared" si="80"/>
        <v>1</v>
      </c>
      <c r="P222" s="75">
        <f t="shared" ca="1" si="85"/>
        <v>0.36522606490789489</v>
      </c>
      <c r="Q222" s="76">
        <f t="shared" si="81"/>
        <v>1</v>
      </c>
      <c r="R222" s="77" t="str">
        <f t="shared" si="82"/>
        <v>ok</v>
      </c>
      <c r="S222" s="87" t="str">
        <f t="shared" si="75"/>
        <v>AWAY</v>
      </c>
      <c r="T222" s="74">
        <f t="shared" ca="1" si="76"/>
        <v>54</v>
      </c>
      <c r="U222" s="74">
        <f ca="1">IF(OR($A222="GW 1",$A222="GW 2",$A222="GW 3",$A222="GW 4",$A222="GW 5",$A222="GW 6"),"N/A",IFERROR(ROUND((OFFSET(Tables!$A$1,MATCH('Program and Results'!$B222,Tables!$A$1:$A$33,0)-1,MATCH('Program and Results'!$A222,Tables!$1:$1,0)-2,1,1)-OFFSET(Tables!$A$1,MATCH('Program and Results'!$B222,Tables!$A$1:$A$33,0)-1,MATCH('Program and Results'!$A222,Tables!$1:$1,0)-7,1,1))-(OFFSET(Tables!$A$1,MATCH('Program and Results'!$E222,Tables!$A$1:$A$33,0)-1,MATCH('Program and Results'!$A222,Tables!$1:$1,0)-2,1,1)-OFFSET(Tables!$A$1,MATCH('Program and Results'!$E222,Tables!$A$1:$A$33,0)-1,MATCH('Program and Results'!$A222,Tables!$1:$1,0)-7,1,1)),0),""))</f>
        <v>48</v>
      </c>
      <c r="V222" s="88">
        <f t="shared" ca="1" si="86"/>
        <v>0.26954787018421023</v>
      </c>
      <c r="W222" s="88" t="str">
        <f ca="1">IF(OR($A222="GW 1",$A222="GW 2",$A222="GW 3",$A222="GW 4",$A222="GW 5",$A222="GW 6"),"N/A",IF(T222="","",IF(AND(T222&gt;='Prediction Systems settings'!$B$3,'Program and Results'!T222&lt;='Prediction Systems settings'!$C$3),"DRAW",IF(T222&gt;0,"HOME","AWAY"))))</f>
        <v>HOME</v>
      </c>
      <c r="X222" s="89" t="str">
        <f t="shared" ca="1" si="71"/>
        <v>Failed</v>
      </c>
      <c r="Y222" s="74" t="str">
        <f ca="1">IF(OR($A222="GW 1",$A222="GW 2",$A222="GW 3",$A222="GW 4",$A222="GW 5",$A222="GW 6"),"N/A",IF(U222="","",IF(AND(U222&gt;='Prediction Systems settings'!$B$4,'Program and Results'!U222&lt;='Prediction Systems settings'!$C$4),"DRAW",IF(U222&gt;0,"HOME","AWAY"))))</f>
        <v>HOME</v>
      </c>
      <c r="Z222" s="74" t="str">
        <f t="shared" ca="1" si="72"/>
        <v>Failed</v>
      </c>
      <c r="AA222" s="85">
        <f ca="1">IF(OR($A222="GW 1",$A222="GW 2",$A222="GW 3",$A222="GW 4",$A222="GW 5",$A222="GW 6"),"N/A",IF(G222="","",SUM(OFFSET(Tables!$A$103,MATCH('Program and Results'!$B222,Tables!$A$103:$A$135,0)-1,MATCH('Program and Results'!$A222,Tables!$1:$1,0)-2,1,-6))))</f>
        <v>10</v>
      </c>
      <c r="AB222" s="86">
        <f ca="1">IF(OR($A222="GW 1",$A222="GW 2",$A222="GW 3",$A222="GW 4",$A222="GW 5",$A222="GW 6"),"N/A",IF(M222="","",SUM(OFFSET(Tables!$A$103,MATCH('Program and Results'!$E222,Tables!$A$103:$A$135,0)-1,MATCH('Program and Results'!$A222,Tables!$1:$1,0)-2,1,-6))))</f>
        <v>-4</v>
      </c>
      <c r="AC222" s="86">
        <f t="shared" ca="1" si="73"/>
        <v>14</v>
      </c>
      <c r="AD222" s="86" t="str">
        <f ca="1">IF(OR($A222="GW 1",$A222="GW 2",$A222="GW 3",$A222="GW 4",$A222="GW 5",$A222="GW 6"),"N/A",IF(AC222="","",IF(AC222&gt;'Prediction Systems settings'!$B$5,"HOME",IF(AC222&lt;-'Prediction Systems settings'!$B$5,"AWAY","DRAW"))))</f>
        <v>HOME</v>
      </c>
      <c r="AE222" s="86" t="str">
        <f t="shared" ca="1" si="74"/>
        <v>Failed</v>
      </c>
      <c r="AK222">
        <v>42.5</v>
      </c>
      <c r="AL222">
        <v>45</v>
      </c>
    </row>
    <row r="223" spans="1:38">
      <c r="A223" t="s">
        <v>24</v>
      </c>
      <c r="B223" t="s">
        <v>205</v>
      </c>
      <c r="C223">
        <v>0</v>
      </c>
      <c r="D223">
        <v>3</v>
      </c>
      <c r="E223" t="s">
        <v>203</v>
      </c>
      <c r="F223" s="73">
        <f t="shared" ca="1" si="84"/>
        <v>1494.788876066485</v>
      </c>
      <c r="G223" s="73">
        <f ca="1">IF(A223="GW 1",ELO_Initial,IFERROR(INDEX(Tables!$1:$1048576,MATCH('Program and Results'!$B223,Tables!$A:$A,0),MATCH('Program and Results'!$A223,Tables!$1:$1,0)-1),""))</f>
        <v>1508.1123400028421</v>
      </c>
      <c r="H223" s="74">
        <f t="shared" si="77"/>
        <v>21.85</v>
      </c>
      <c r="I223" s="74">
        <f t="shared" si="78"/>
        <v>0</v>
      </c>
      <c r="J223" s="75">
        <f t="shared" ca="1" si="70"/>
        <v>0.60976951653808242</v>
      </c>
      <c r="K223" s="76">
        <f>IF(E223="","",IF(ABS(C223-D223)=0,0,IF(ABS(C223-D223)&gt;10,2.99,INDEX('ELO settings '!$B$25:$B$34,MATCH(ABS(C223-D223),'ELO settings '!$A$25:$A$34,0)))))</f>
        <v>1.85</v>
      </c>
      <c r="L223" s="73">
        <f t="shared" ca="1" si="83"/>
        <v>1473.8979969609745</v>
      </c>
      <c r="M223" s="73">
        <f ca="1">IF(A223="GW 1",ELO_Initial,IFERROR(INDEX(Tables!$1:$1048576,MATCH('Program and Results'!$E223,Tables!$A:$A,0),MATCH('Program and Results'!$A223,Tables!$1:$1,0)-1),""))</f>
        <v>1460.5745330246175</v>
      </c>
      <c r="N223" s="74">
        <f t="shared" si="79"/>
        <v>21.85</v>
      </c>
      <c r="O223" s="74">
        <f t="shared" si="80"/>
        <v>1</v>
      </c>
      <c r="P223" s="75">
        <f t="shared" ca="1" si="85"/>
        <v>0.39023048346191758</v>
      </c>
      <c r="Q223" s="76">
        <f t="shared" si="81"/>
        <v>1.85</v>
      </c>
      <c r="R223" s="77" t="str">
        <f t="shared" si="82"/>
        <v>ok</v>
      </c>
      <c r="S223" s="87" t="str">
        <f t="shared" si="75"/>
        <v>AWAY</v>
      </c>
      <c r="T223" s="74">
        <f t="shared" ca="1" si="76"/>
        <v>48</v>
      </c>
      <c r="U223" s="74">
        <f ca="1">IF(OR($A223="GW 1",$A223="GW 2",$A223="GW 3",$A223="GW 4",$A223="GW 5",$A223="GW 6"),"N/A",IFERROR(ROUND((OFFSET(Tables!$A$1,MATCH('Program and Results'!$B223,Tables!$A$1:$A$33,0)-1,MATCH('Program and Results'!$A223,Tables!$1:$1,0)-2,1,1)-OFFSET(Tables!$A$1,MATCH('Program and Results'!$B223,Tables!$A$1:$A$33,0)-1,MATCH('Program and Results'!$A223,Tables!$1:$1,0)-7,1,1))-(OFFSET(Tables!$A$1,MATCH('Program and Results'!$E223,Tables!$A$1:$A$33,0)-1,MATCH('Program and Results'!$A223,Tables!$1:$1,0)-2,1,1)-OFFSET(Tables!$A$1,MATCH('Program and Results'!$E223,Tables!$A$1:$A$33,0)-1,MATCH('Program and Results'!$A223,Tables!$1:$1,0)-7,1,1)),0),""))</f>
        <v>26</v>
      </c>
      <c r="V223" s="88">
        <f t="shared" ca="1" si="86"/>
        <v>0.21953903307616485</v>
      </c>
      <c r="W223" s="88" t="str">
        <f ca="1">IF(OR($A223="GW 1",$A223="GW 2",$A223="GW 3",$A223="GW 4",$A223="GW 5",$A223="GW 6"),"N/A",IF(T223="","",IF(AND(T223&gt;='Prediction Systems settings'!$B$3,'Program and Results'!T223&lt;='Prediction Systems settings'!$C$3),"DRAW",IF(T223&gt;0,"HOME","AWAY"))))</f>
        <v>HOME</v>
      </c>
      <c r="X223" s="89" t="str">
        <f t="shared" ca="1" si="71"/>
        <v>Failed</v>
      </c>
      <c r="Y223" s="74" t="str">
        <f ca="1">IF(OR($A223="GW 1",$A223="GW 2",$A223="GW 3",$A223="GW 4",$A223="GW 5",$A223="GW 6"),"N/A",IF(U223="","",IF(AND(U223&gt;='Prediction Systems settings'!$B$4,'Program and Results'!U223&lt;='Prediction Systems settings'!$C$4),"DRAW",IF(U223&gt;0,"HOME","AWAY"))))</f>
        <v>HOME</v>
      </c>
      <c r="Z223" s="74" t="str">
        <f t="shared" ca="1" si="72"/>
        <v>Failed</v>
      </c>
      <c r="AA223" s="85">
        <f ca="1">IF(OR($A223="GW 1",$A223="GW 2",$A223="GW 3",$A223="GW 4",$A223="GW 5",$A223="GW 6"),"N/A",IF(G223="","",SUM(OFFSET(Tables!$A$103,MATCH('Program and Results'!$B223,Tables!$A$103:$A$135,0)-1,MATCH('Program and Results'!$A223,Tables!$1:$1,0)-2,1,-6))))</f>
        <v>1</v>
      </c>
      <c r="AB223" s="86">
        <f ca="1">IF(OR($A223="GW 1",$A223="GW 2",$A223="GW 3",$A223="GW 4",$A223="GW 5",$A223="GW 6"),"N/A",IF(M223="","",SUM(OFFSET(Tables!$A$103,MATCH('Program and Results'!$E223,Tables!$A$103:$A$135,0)-1,MATCH('Program and Results'!$A223,Tables!$1:$1,0)-2,1,-6))))</f>
        <v>-6</v>
      </c>
      <c r="AC223" s="86">
        <f t="shared" ca="1" si="73"/>
        <v>7</v>
      </c>
      <c r="AD223" s="86" t="str">
        <f ca="1">IF(OR($A223="GW 1",$A223="GW 2",$A223="GW 3",$A223="GW 4",$A223="GW 5",$A223="GW 6"),"N/A",IF(AC223="","",IF(AC223&gt;'Prediction Systems settings'!$B$5,"HOME",IF(AC223&lt;-'Prediction Systems settings'!$B$5,"AWAY","DRAW"))))</f>
        <v>HOME</v>
      </c>
      <c r="AE223" s="86" t="str">
        <f t="shared" ca="1" si="74"/>
        <v>Failed</v>
      </c>
      <c r="AK223">
        <v>30</v>
      </c>
      <c r="AL223">
        <v>43.333333333333329</v>
      </c>
    </row>
    <row r="224" spans="1:38">
      <c r="A224" t="s">
        <v>24</v>
      </c>
      <c r="B224" t="s">
        <v>207</v>
      </c>
      <c r="C224">
        <v>2</v>
      </c>
      <c r="D224">
        <v>4</v>
      </c>
      <c r="E224" t="s">
        <v>211</v>
      </c>
      <c r="F224" s="73">
        <f t="shared" ca="1" si="84"/>
        <v>1474.8370676943193</v>
      </c>
      <c r="G224" s="73">
        <f ca="1">IF(A224="GW 1",ELO_Initial,IFERROR(INDEX(Tables!$1:$1048576,MATCH('Program and Results'!$B224,Tables!$A:$A,0),MATCH('Program and Results'!$A224,Tables!$1:$1,0)-1),""))</f>
        <v>1485.2498382085623</v>
      </c>
      <c r="H224" s="74">
        <f t="shared" si="77"/>
        <v>21.51</v>
      </c>
      <c r="I224" s="74">
        <f t="shared" si="78"/>
        <v>0</v>
      </c>
      <c r="J224" s="75">
        <f t="shared" ca="1" si="70"/>
        <v>0.48408974961613266</v>
      </c>
      <c r="K224" s="76">
        <f>IF(E224="","",IF(ABS(C224-D224)=0,0,IF(ABS(C224-D224)&gt;10,2.99,INDEX('ELO settings '!$B$25:$B$34,MATCH(ABS(C224-D224),'ELO settings '!$A$25:$A$34,0)))))</f>
        <v>1.51</v>
      </c>
      <c r="L224" s="73">
        <f t="shared" ca="1" si="83"/>
        <v>1539.2219167267147</v>
      </c>
      <c r="M224" s="73">
        <f ca="1">IF(A224="GW 1",ELO_Initial,IFERROR(INDEX(Tables!$1:$1048576,MATCH('Program and Results'!$E224,Tables!$A:$A,0),MATCH('Program and Results'!$A224,Tables!$1:$1,0)-1),""))</f>
        <v>1528.8091462124717</v>
      </c>
      <c r="N224" s="74">
        <f t="shared" si="79"/>
        <v>21.51</v>
      </c>
      <c r="O224" s="74">
        <f t="shared" si="80"/>
        <v>1</v>
      </c>
      <c r="P224" s="75">
        <f t="shared" ca="1" si="85"/>
        <v>0.51591025038386729</v>
      </c>
      <c r="Q224" s="76">
        <f t="shared" si="81"/>
        <v>1.51</v>
      </c>
      <c r="R224" s="77" t="str">
        <f t="shared" si="82"/>
        <v>ok</v>
      </c>
      <c r="S224" s="87" t="str">
        <f t="shared" si="75"/>
        <v>AWAY</v>
      </c>
      <c r="T224" s="74">
        <f t="shared" ca="1" si="76"/>
        <v>-44</v>
      </c>
      <c r="U224" s="74">
        <f ca="1">IF(OR($A224="GW 1",$A224="GW 2",$A224="GW 3",$A224="GW 4",$A224="GW 5",$A224="GW 6"),"N/A",IFERROR(ROUND((OFFSET(Tables!$A$1,MATCH('Program and Results'!$B224,Tables!$A$1:$A$33,0)-1,MATCH('Program and Results'!$A224,Tables!$1:$1,0)-2,1,1)-OFFSET(Tables!$A$1,MATCH('Program and Results'!$B224,Tables!$A$1:$A$33,0)-1,MATCH('Program and Results'!$A224,Tables!$1:$1,0)-7,1,1))-(OFFSET(Tables!$A$1,MATCH('Program and Results'!$E224,Tables!$A$1:$A$33,0)-1,MATCH('Program and Results'!$A224,Tables!$1:$1,0)-2,1,1)-OFFSET(Tables!$A$1,MATCH('Program and Results'!$E224,Tables!$A$1:$A$33,0)-1,MATCH('Program and Results'!$A224,Tables!$1:$1,0)-7,1,1)),0),""))</f>
        <v>4</v>
      </c>
      <c r="V224" s="88">
        <f t="shared" ca="1" si="86"/>
        <v>-3.1820500767734627E-2</v>
      </c>
      <c r="W224" s="88" t="str">
        <f ca="1">IF(OR($A224="GW 1",$A224="GW 2",$A224="GW 3",$A224="GW 4",$A224="GW 5",$A224="GW 6"),"N/A",IF(T224="","",IF(AND(T224&gt;='Prediction Systems settings'!$B$3,'Program and Results'!T224&lt;='Prediction Systems settings'!$C$3),"DRAW",IF(T224&gt;0,"HOME","AWAY"))))</f>
        <v>AWAY</v>
      </c>
      <c r="X224" s="89" t="str">
        <f t="shared" ca="1" si="71"/>
        <v>Succeeded</v>
      </c>
      <c r="Y224" s="74" t="str">
        <f ca="1">IF(OR($A224="GW 1",$A224="GW 2",$A224="GW 3",$A224="GW 4",$A224="GW 5",$A224="GW 6"),"N/A",IF(U224="","",IF(AND(U224&gt;='Prediction Systems settings'!$B$4,'Program and Results'!U224&lt;='Prediction Systems settings'!$C$4),"DRAW",IF(U224&gt;0,"HOME","AWAY"))))</f>
        <v>HOME</v>
      </c>
      <c r="Z224" s="74" t="str">
        <f t="shared" ca="1" si="72"/>
        <v>Failed</v>
      </c>
      <c r="AA224" s="85">
        <f ca="1">IF(OR($A224="GW 1",$A224="GW 2",$A224="GW 3",$A224="GW 4",$A224="GW 5",$A224="GW 6"),"N/A",IF(G224="","",SUM(OFFSET(Tables!$A$103,MATCH('Program and Results'!$B224,Tables!$A$103:$A$135,0)-1,MATCH('Program and Results'!$A224,Tables!$1:$1,0)-2,1,-6))))</f>
        <v>6</v>
      </c>
      <c r="AB224" s="86">
        <f ca="1">IF(OR($A224="GW 1",$A224="GW 2",$A224="GW 3",$A224="GW 4",$A224="GW 5",$A224="GW 6"),"N/A",IF(M224="","",SUM(OFFSET(Tables!$A$103,MATCH('Program and Results'!$E224,Tables!$A$103:$A$135,0)-1,MATCH('Program and Results'!$A224,Tables!$1:$1,0)-2,1,-6))))</f>
        <v>2</v>
      </c>
      <c r="AC224" s="86">
        <f t="shared" ca="1" si="73"/>
        <v>4</v>
      </c>
      <c r="AD224" s="86" t="str">
        <f ca="1">IF(OR($A224="GW 1",$A224="GW 2",$A224="GW 3",$A224="GW 4",$A224="GW 5",$A224="GW 6"),"N/A",IF(AC224="","",IF(AC224&gt;'Prediction Systems settings'!$B$5,"HOME",IF(AC224&lt;-'Prediction Systems settings'!$B$5,"AWAY","DRAW"))))</f>
        <v>DRAW</v>
      </c>
      <c r="AE224" s="86" t="str">
        <f t="shared" ca="1" si="74"/>
        <v>Failed</v>
      </c>
      <c r="AK224">
        <v>32.5</v>
      </c>
      <c r="AL224">
        <v>40.625</v>
      </c>
    </row>
    <row r="225" spans="1:38">
      <c r="A225" t="s">
        <v>24</v>
      </c>
      <c r="B225" t="s">
        <v>206</v>
      </c>
      <c r="C225">
        <v>1</v>
      </c>
      <c r="D225">
        <v>1</v>
      </c>
      <c r="E225" t="s">
        <v>210</v>
      </c>
      <c r="F225" s="73">
        <f t="shared" ca="1" si="84"/>
        <v>1474.1391027485749</v>
      </c>
      <c r="G225" s="73">
        <f ca="1">IF(A225="GW 1",ELO_Initial,IFERROR(INDEX(Tables!$1:$1048576,MATCH('Program and Results'!$B225,Tables!$A:$A,0),MATCH('Program and Results'!$A225,Tables!$1:$1,0)-1),""))</f>
        <v>1476.5453500489123</v>
      </c>
      <c r="H225" s="74">
        <f t="shared" si="77"/>
        <v>20</v>
      </c>
      <c r="I225" s="74">
        <f t="shared" si="78"/>
        <v>0.5</v>
      </c>
      <c r="J225" s="75">
        <f t="shared" ca="1" si="70"/>
        <v>0.62031236501687126</v>
      </c>
      <c r="K225" s="76">
        <f>IF(E225="","",IF(ABS(C225-D225)=0,0,IF(ABS(C225-D225)&gt;10,2.99,INDEX('ELO settings '!$B$25:$B$34,MATCH(ABS(C225-D225),'ELO settings '!$A$25:$A$34,0)))))</f>
        <v>0</v>
      </c>
      <c r="L225" s="73">
        <f t="shared" ca="1" si="83"/>
        <v>1426.1780036437967</v>
      </c>
      <c r="M225" s="73">
        <f ca="1">IF(A225="GW 1",ELO_Initial,IFERROR(INDEX(Tables!$1:$1048576,MATCH('Program and Results'!$E225,Tables!$A:$A,0),MATCH('Program and Results'!$A225,Tables!$1:$1,0)-1),""))</f>
        <v>1423.7717563434594</v>
      </c>
      <c r="N225" s="74">
        <f t="shared" si="79"/>
        <v>20</v>
      </c>
      <c r="O225" s="74">
        <f t="shared" si="80"/>
        <v>0.5</v>
      </c>
      <c r="P225" s="75">
        <f t="shared" ca="1" si="85"/>
        <v>0.37968763498312874</v>
      </c>
      <c r="Q225" s="76">
        <f t="shared" si="81"/>
        <v>0</v>
      </c>
      <c r="R225" s="77" t="str">
        <f t="shared" si="82"/>
        <v>ok</v>
      </c>
      <c r="S225" s="87" t="str">
        <f t="shared" si="75"/>
        <v>DRAW</v>
      </c>
      <c r="T225" s="74">
        <f t="shared" ca="1" si="76"/>
        <v>53</v>
      </c>
      <c r="U225" s="74">
        <f ca="1">IF(OR($A225="GW 1",$A225="GW 2",$A225="GW 3",$A225="GW 4",$A225="GW 5",$A225="GW 6"),"N/A",IFERROR(ROUND((OFFSET(Tables!$A$1,MATCH('Program and Results'!$B225,Tables!$A$1:$A$33,0)-1,MATCH('Program and Results'!$A225,Tables!$1:$1,0)-2,1,1)-OFFSET(Tables!$A$1,MATCH('Program and Results'!$B225,Tables!$A$1:$A$33,0)-1,MATCH('Program and Results'!$A225,Tables!$1:$1,0)-7,1,1))-(OFFSET(Tables!$A$1,MATCH('Program and Results'!$E225,Tables!$A$1:$A$33,0)-1,MATCH('Program and Results'!$A225,Tables!$1:$1,0)-2,1,1)-OFFSET(Tables!$A$1,MATCH('Program and Results'!$E225,Tables!$A$1:$A$33,0)-1,MATCH('Program and Results'!$A225,Tables!$1:$1,0)-7,1,1)),0),""))</f>
        <v>52</v>
      </c>
      <c r="V225" s="88">
        <f t="shared" ca="1" si="86"/>
        <v>0.24062473003374252</v>
      </c>
      <c r="W225" s="88" t="str">
        <f ca="1">IF(OR($A225="GW 1",$A225="GW 2",$A225="GW 3",$A225="GW 4",$A225="GW 5",$A225="GW 6"),"N/A",IF(T225="","",IF(AND(T225&gt;='Prediction Systems settings'!$B$3,'Program and Results'!T225&lt;='Prediction Systems settings'!$C$3),"DRAW",IF(T225&gt;0,"HOME","AWAY"))))</f>
        <v>HOME</v>
      </c>
      <c r="X225" s="89" t="str">
        <f t="shared" ca="1" si="71"/>
        <v>Failed</v>
      </c>
      <c r="Y225" s="74" t="str">
        <f ca="1">IF(OR($A225="GW 1",$A225="GW 2",$A225="GW 3",$A225="GW 4",$A225="GW 5",$A225="GW 6"),"N/A",IF(U225="","",IF(AND(U225&gt;='Prediction Systems settings'!$B$4,'Program and Results'!U225&lt;='Prediction Systems settings'!$C$4),"DRAW",IF(U225&gt;0,"HOME","AWAY"))))</f>
        <v>HOME</v>
      </c>
      <c r="Z225" s="74" t="str">
        <f t="shared" ca="1" si="72"/>
        <v>Failed</v>
      </c>
      <c r="AA225" s="85">
        <f ca="1">IF(OR($A225="GW 1",$A225="GW 2",$A225="GW 3",$A225="GW 4",$A225="GW 5",$A225="GW 6"),"N/A",IF(G225="","",SUM(OFFSET(Tables!$A$103,MATCH('Program and Results'!$B225,Tables!$A$103:$A$135,0)-1,MATCH('Program and Results'!$A225,Tables!$1:$1,0)-2,1,-6))))</f>
        <v>-3</v>
      </c>
      <c r="AB225" s="86">
        <f ca="1">IF(OR($A225="GW 1",$A225="GW 2",$A225="GW 3",$A225="GW 4",$A225="GW 5",$A225="GW 6"),"N/A",IF(M225="","",SUM(OFFSET(Tables!$A$103,MATCH('Program and Results'!$E225,Tables!$A$103:$A$135,0)-1,MATCH('Program and Results'!$A225,Tables!$1:$1,0)-2,1,-6))))</f>
        <v>-9</v>
      </c>
      <c r="AC225" s="86">
        <f t="shared" ca="1" si="73"/>
        <v>6</v>
      </c>
      <c r="AD225" s="86" t="str">
        <f ca="1">IF(OR($A225="GW 1",$A225="GW 2",$A225="GW 3",$A225="GW 4",$A225="GW 5",$A225="GW 6"),"N/A",IF(AC225="","",IF(AC225&gt;'Prediction Systems settings'!$B$5,"HOME",IF(AC225&lt;-'Prediction Systems settings'!$B$5,"AWAY","DRAW"))))</f>
        <v>HOME</v>
      </c>
      <c r="AE225" s="86" t="str">
        <f t="shared" ca="1" si="74"/>
        <v>Failed</v>
      </c>
      <c r="AK225">
        <v>32.5</v>
      </c>
      <c r="AL225">
        <v>21.666666666666664</v>
      </c>
    </row>
    <row r="226" spans="1:38">
      <c r="A226" t="s">
        <v>24</v>
      </c>
      <c r="B226" t="s">
        <v>200</v>
      </c>
      <c r="C226">
        <v>1</v>
      </c>
      <c r="D226">
        <v>4</v>
      </c>
      <c r="E226" t="s">
        <v>201</v>
      </c>
      <c r="F226" s="73">
        <f t="shared" ca="1" si="84"/>
        <v>1464.8008341083296</v>
      </c>
      <c r="G226" s="73">
        <f ca="1">IF(A226="GW 1",ELO_Initial,IFERROR(INDEX(Tables!$1:$1048576,MATCH('Program and Results'!$B226,Tables!$A:$A,0),MATCH('Program and Results'!$A226,Tables!$1:$1,0)-1),""))</f>
        <v>1477.7049156222729</v>
      </c>
      <c r="H226" s="74">
        <f t="shared" si="77"/>
        <v>21.85</v>
      </c>
      <c r="I226" s="74">
        <f t="shared" si="78"/>
        <v>0</v>
      </c>
      <c r="J226" s="75">
        <f t="shared" ca="1" si="70"/>
        <v>0.59057581299511508</v>
      </c>
      <c r="K226" s="76">
        <f>IF(E226="","",IF(ABS(C226-D226)=0,0,IF(ABS(C226-D226)&gt;10,2.99,INDEX('ELO settings '!$B$25:$B$34,MATCH(ABS(C226-D226),'ELO settings '!$A$25:$A$34,0)))))</f>
        <v>1.85</v>
      </c>
      <c r="L226" s="73">
        <f t="shared" ca="1" si="83"/>
        <v>1454.4681326703565</v>
      </c>
      <c r="M226" s="73">
        <f ca="1">IF(A226="GW 1",ELO_Initial,IFERROR(INDEX(Tables!$1:$1048576,MATCH('Program and Results'!$E226,Tables!$A:$A,0),MATCH('Program and Results'!$A226,Tables!$1:$1,0)-1),""))</f>
        <v>1441.5640511564131</v>
      </c>
      <c r="N226" s="74">
        <f t="shared" si="79"/>
        <v>21.85</v>
      </c>
      <c r="O226" s="74">
        <f t="shared" si="80"/>
        <v>1</v>
      </c>
      <c r="P226" s="75">
        <f t="shared" ca="1" si="85"/>
        <v>0.40942418700488492</v>
      </c>
      <c r="Q226" s="76">
        <f t="shared" si="81"/>
        <v>1.85</v>
      </c>
      <c r="R226" s="77" t="str">
        <f t="shared" si="82"/>
        <v>ok</v>
      </c>
      <c r="S226" s="87" t="str">
        <f t="shared" si="75"/>
        <v>AWAY</v>
      </c>
      <c r="T226" s="74">
        <f t="shared" ca="1" si="76"/>
        <v>36</v>
      </c>
      <c r="U226" s="74">
        <f ca="1">IF(OR($A226="GW 1",$A226="GW 2",$A226="GW 3",$A226="GW 4",$A226="GW 5",$A226="GW 6"),"N/A",IFERROR(ROUND((OFFSET(Tables!$A$1,MATCH('Program and Results'!$B226,Tables!$A$1:$A$33,0)-1,MATCH('Program and Results'!$A226,Tables!$1:$1,0)-2,1,1)-OFFSET(Tables!$A$1,MATCH('Program and Results'!$B226,Tables!$A$1:$A$33,0)-1,MATCH('Program and Results'!$A226,Tables!$1:$1,0)-7,1,1))-(OFFSET(Tables!$A$1,MATCH('Program and Results'!$E226,Tables!$A$1:$A$33,0)-1,MATCH('Program and Results'!$A226,Tables!$1:$1,0)-2,1,1)-OFFSET(Tables!$A$1,MATCH('Program and Results'!$E226,Tables!$A$1:$A$33,0)-1,MATCH('Program and Results'!$A226,Tables!$1:$1,0)-7,1,1)),0),""))</f>
        <v>28</v>
      </c>
      <c r="V226" s="88">
        <f t="shared" ca="1" si="86"/>
        <v>0.18115162599023016</v>
      </c>
      <c r="W226" s="88" t="str">
        <f ca="1">IF(OR($A226="GW 1",$A226="GW 2",$A226="GW 3",$A226="GW 4",$A226="GW 5",$A226="GW 6"),"N/A",IF(T226="","",IF(AND(T226&gt;='Prediction Systems settings'!$B$3,'Program and Results'!T226&lt;='Prediction Systems settings'!$C$3),"DRAW",IF(T226&gt;0,"HOME","AWAY"))))</f>
        <v>HOME</v>
      </c>
      <c r="X226" s="89" t="str">
        <f t="shared" ca="1" si="71"/>
        <v>Failed</v>
      </c>
      <c r="Y226" s="74" t="str">
        <f ca="1">IF(OR($A226="GW 1",$A226="GW 2",$A226="GW 3",$A226="GW 4",$A226="GW 5",$A226="GW 6"),"N/A",IF(U226="","",IF(AND(U226&gt;='Prediction Systems settings'!$B$4,'Program and Results'!U226&lt;='Prediction Systems settings'!$C$4),"DRAW",IF(U226&gt;0,"HOME","AWAY"))))</f>
        <v>HOME</v>
      </c>
      <c r="Z226" s="74" t="str">
        <f t="shared" ca="1" si="72"/>
        <v>Failed</v>
      </c>
      <c r="AA226" s="85">
        <f ca="1">IF(OR($A226="GW 1",$A226="GW 2",$A226="GW 3",$A226="GW 4",$A226="GW 5",$A226="GW 6"),"N/A",IF(G226="","",SUM(OFFSET(Tables!$A$103,MATCH('Program and Results'!$B226,Tables!$A$103:$A$135,0)-1,MATCH('Program and Results'!$A226,Tables!$1:$1,0)-2,1,-6))))</f>
        <v>-5</v>
      </c>
      <c r="AB226" s="86">
        <f ca="1">IF(OR($A226="GW 1",$A226="GW 2",$A226="GW 3",$A226="GW 4",$A226="GW 5",$A226="GW 6"),"N/A",IF(M226="","",SUM(OFFSET(Tables!$A$103,MATCH('Program and Results'!$E226,Tables!$A$103:$A$135,0)-1,MATCH('Program and Results'!$A226,Tables!$1:$1,0)-2,1,-6))))</f>
        <v>-9</v>
      </c>
      <c r="AC226" s="86">
        <f t="shared" ca="1" si="73"/>
        <v>4</v>
      </c>
      <c r="AD226" s="86" t="str">
        <f ca="1">IF(OR($A226="GW 1",$A226="GW 2",$A226="GW 3",$A226="GW 4",$A226="GW 5",$A226="GW 6"),"N/A",IF(AC226="","",IF(AC226&gt;'Prediction Systems settings'!$B$5,"HOME",IF(AC226&lt;-'Prediction Systems settings'!$B$5,"AWAY","DRAW"))))</f>
        <v>DRAW</v>
      </c>
      <c r="AE226" s="86" t="str">
        <f t="shared" ca="1" si="74"/>
        <v>Failed</v>
      </c>
      <c r="AK226">
        <v>27.5</v>
      </c>
      <c r="AL226">
        <v>21.666666666666664</v>
      </c>
    </row>
    <row r="227" spans="1:38">
      <c r="A227" t="s">
        <v>24</v>
      </c>
      <c r="B227" t="s">
        <v>202</v>
      </c>
      <c r="C227">
        <v>2</v>
      </c>
      <c r="D227">
        <v>1</v>
      </c>
      <c r="E227" t="s">
        <v>233</v>
      </c>
      <c r="F227" s="73">
        <f t="shared" ca="1" si="84"/>
        <v>1440.7957779029182</v>
      </c>
      <c r="G227" s="73">
        <f ca="1">IF(A227="GW 1",ELO_Initial,IFERROR(INDEX(Tables!$1:$1048576,MATCH('Program and Results'!$B227,Tables!$A:$A,0),MATCH('Program and Results'!$A227,Tables!$1:$1,0)-1),""))</f>
        <v>1429.7411776702729</v>
      </c>
      <c r="H227" s="74">
        <f t="shared" si="77"/>
        <v>21</v>
      </c>
      <c r="I227" s="74">
        <f t="shared" si="78"/>
        <v>1</v>
      </c>
      <c r="J227" s="75">
        <f t="shared" ca="1" si="70"/>
        <v>0.47359046511212527</v>
      </c>
      <c r="K227" s="76">
        <f>IF(E227="","",IF(ABS(C227-D227)=0,0,IF(ABS(C227-D227)&gt;10,2.99,INDEX('ELO settings '!$B$25:$B$34,MATCH(ABS(C227-D227),'ELO settings '!$A$25:$A$34,0)))))</f>
        <v>1</v>
      </c>
      <c r="L227" s="73">
        <f t="shared" ca="1" si="83"/>
        <v>1462.0548962419784</v>
      </c>
      <c r="M227" s="73">
        <f ca="1">IF(A227="GW 1",ELO_Initial,IFERROR(INDEX(Tables!$1:$1048576,MATCH('Program and Results'!$E227,Tables!$A:$A,0),MATCH('Program and Results'!$A227,Tables!$1:$1,0)-1),""))</f>
        <v>1473.1094964746237</v>
      </c>
      <c r="N227" s="74">
        <f t="shared" si="79"/>
        <v>21</v>
      </c>
      <c r="O227" s="74">
        <f t="shared" si="80"/>
        <v>0</v>
      </c>
      <c r="P227" s="75">
        <f t="shared" ca="1" si="85"/>
        <v>0.52640953488787479</v>
      </c>
      <c r="Q227" s="76">
        <f t="shared" si="81"/>
        <v>1</v>
      </c>
      <c r="R227" s="77" t="str">
        <f t="shared" si="82"/>
        <v>ok</v>
      </c>
      <c r="S227" s="87" t="str">
        <f t="shared" si="75"/>
        <v>HOME</v>
      </c>
      <c r="T227" s="74">
        <f t="shared" ca="1" si="76"/>
        <v>-43</v>
      </c>
      <c r="U227" s="74">
        <f ca="1">IF(OR($A227="GW 1",$A227="GW 2",$A227="GW 3",$A227="GW 4",$A227="GW 5",$A227="GW 6"),"N/A",IFERROR(ROUND((OFFSET(Tables!$A$1,MATCH('Program and Results'!$B227,Tables!$A$1:$A$33,0)-1,MATCH('Program and Results'!$A227,Tables!$1:$1,0)-2,1,1)-OFFSET(Tables!$A$1,MATCH('Program and Results'!$B227,Tables!$A$1:$A$33,0)-1,MATCH('Program and Results'!$A227,Tables!$1:$1,0)-7,1,1))-(OFFSET(Tables!$A$1,MATCH('Program and Results'!$E227,Tables!$A$1:$A$33,0)-1,MATCH('Program and Results'!$A227,Tables!$1:$1,0)-2,1,1)-OFFSET(Tables!$A$1,MATCH('Program and Results'!$E227,Tables!$A$1:$A$33,0)-1,MATCH('Program and Results'!$A227,Tables!$1:$1,0)-7,1,1)),0),""))</f>
        <v>-9</v>
      </c>
      <c r="V227" s="88">
        <f t="shared" ca="1" si="86"/>
        <v>-5.2819069775749516E-2</v>
      </c>
      <c r="W227" s="88" t="str">
        <f ca="1">IF(OR($A227="GW 1",$A227="GW 2",$A227="GW 3",$A227="GW 4",$A227="GW 5",$A227="GW 6"),"N/A",IF(T227="","",IF(AND(T227&gt;='Prediction Systems settings'!$B$3,'Program and Results'!T227&lt;='Prediction Systems settings'!$C$3),"DRAW",IF(T227&gt;0,"HOME","AWAY"))))</f>
        <v>AWAY</v>
      </c>
      <c r="X227" s="89" t="str">
        <f t="shared" ca="1" si="71"/>
        <v>Failed</v>
      </c>
      <c r="Y227" s="74" t="str">
        <f ca="1">IF(OR($A227="GW 1",$A227="GW 2",$A227="GW 3",$A227="GW 4",$A227="GW 5",$A227="GW 6"),"N/A",IF(U227="","",IF(AND(U227&gt;='Prediction Systems settings'!$B$4,'Program and Results'!U227&lt;='Prediction Systems settings'!$C$4),"DRAW",IF(U227&gt;0,"HOME","AWAY"))))</f>
        <v>AWAY</v>
      </c>
      <c r="Z227" s="74" t="str">
        <f t="shared" ca="1" si="72"/>
        <v>Failed</v>
      </c>
      <c r="AA227" s="85">
        <f ca="1">IF(OR($A227="GW 1",$A227="GW 2",$A227="GW 3",$A227="GW 4",$A227="GW 5",$A227="GW 6"),"N/A",IF(G227="","",SUM(OFFSET(Tables!$A$103,MATCH('Program and Results'!$B227,Tables!$A$103:$A$135,0)-1,MATCH('Program and Results'!$A227,Tables!$1:$1,0)-2,1,-6))))</f>
        <v>-6</v>
      </c>
      <c r="AB227" s="86">
        <f ca="1">IF(OR($A227="GW 1",$A227="GW 2",$A227="GW 3",$A227="GW 4",$A227="GW 5",$A227="GW 6"),"N/A",IF(M227="","",SUM(OFFSET(Tables!$A$103,MATCH('Program and Results'!$E227,Tables!$A$103:$A$135,0)-1,MATCH('Program and Results'!$A227,Tables!$1:$1,0)-2,1,-6))))</f>
        <v>-3</v>
      </c>
      <c r="AC227" s="86">
        <f t="shared" ca="1" si="73"/>
        <v>-3</v>
      </c>
      <c r="AD227" s="86" t="str">
        <f ca="1">IF(OR($A227="GW 1",$A227="GW 2",$A227="GW 3",$A227="GW 4",$A227="GW 5",$A227="GW 6"),"N/A",IF(AC227="","",IF(AC227&gt;'Prediction Systems settings'!$B$5,"HOME",IF(AC227&lt;-'Prediction Systems settings'!$B$5,"AWAY","DRAW"))))</f>
        <v>DRAW</v>
      </c>
      <c r="AE227" s="86" t="str">
        <f t="shared" ca="1" si="74"/>
        <v>Failed</v>
      </c>
      <c r="AK227">
        <v>25</v>
      </c>
      <c r="AL227">
        <v>24.375</v>
      </c>
    </row>
    <row r="228" spans="1:38">
      <c r="A228" t="s">
        <v>25</v>
      </c>
      <c r="B228" t="s">
        <v>201</v>
      </c>
      <c r="C228">
        <v>3</v>
      </c>
      <c r="D228">
        <v>1</v>
      </c>
      <c r="E228" t="s">
        <v>206</v>
      </c>
      <c r="F228" s="73">
        <f t="shared" ca="1" si="84"/>
        <v>1465.058183468024</v>
      </c>
      <c r="G228" s="73">
        <f ca="1">IF(A228="GW 1",ELO_Initial,IFERROR(INDEX(Tables!$1:$1048576,MATCH('Program and Results'!$B228,Tables!$A:$A,0),MATCH('Program and Results'!$A228,Tables!$1:$1,0)-1),""))</f>
        <v>1454.4681326703565</v>
      </c>
      <c r="H228" s="74">
        <f t="shared" si="77"/>
        <v>21.51</v>
      </c>
      <c r="I228" s="74">
        <f t="shared" si="78"/>
        <v>1</v>
      </c>
      <c r="J228" s="75">
        <f t="shared" ca="1" si="70"/>
        <v>0.50766848918328289</v>
      </c>
      <c r="K228" s="76">
        <f>IF(E228="","",IF(ABS(C228-D228)=0,0,IF(ABS(C228-D228)&gt;10,2.99,INDEX('ELO settings '!$B$25:$B$34,MATCH(ABS(C228-D228),'ELO settings '!$A$25:$A$34,0)))))</f>
        <v>1.51</v>
      </c>
      <c r="L228" s="73">
        <f t="shared" ca="1" si="83"/>
        <v>1463.5490519509074</v>
      </c>
      <c r="M228" s="73">
        <f ca="1">IF(A228="GW 1",ELO_Initial,IFERROR(INDEX(Tables!$1:$1048576,MATCH('Program and Results'!$E228,Tables!$A:$A,0),MATCH('Program and Results'!$A228,Tables!$1:$1,0)-1),""))</f>
        <v>1474.1391027485749</v>
      </c>
      <c r="N228" s="74">
        <f t="shared" si="79"/>
        <v>21.51</v>
      </c>
      <c r="O228" s="74">
        <f t="shared" si="80"/>
        <v>0</v>
      </c>
      <c r="P228" s="75">
        <f t="shared" ca="1" si="85"/>
        <v>0.49233151081671711</v>
      </c>
      <c r="Q228" s="76">
        <f t="shared" si="81"/>
        <v>1.51</v>
      </c>
      <c r="R228" s="77" t="str">
        <f t="shared" si="82"/>
        <v>ok</v>
      </c>
      <c r="S228" s="87" t="str">
        <f t="shared" si="75"/>
        <v>HOME</v>
      </c>
      <c r="T228" s="74">
        <f t="shared" ca="1" si="76"/>
        <v>-20</v>
      </c>
      <c r="U228" s="74">
        <f ca="1">IF(OR($A228="GW 1",$A228="GW 2",$A228="GW 3",$A228="GW 4",$A228="GW 5",$A228="GW 6"),"N/A",IFERROR(ROUND((OFFSET(Tables!$A$1,MATCH('Program and Results'!$B228,Tables!$A$1:$A$33,0)-1,MATCH('Program and Results'!$A228,Tables!$1:$1,0)-2,1,1)-OFFSET(Tables!$A$1,MATCH('Program and Results'!$B228,Tables!$A$1:$A$33,0)-1,MATCH('Program and Results'!$A228,Tables!$1:$1,0)-7,1,1))-(OFFSET(Tables!$A$1,MATCH('Program and Results'!$E228,Tables!$A$1:$A$33,0)-1,MATCH('Program and Results'!$A228,Tables!$1:$1,0)-2,1,1)-OFFSET(Tables!$A$1,MATCH('Program and Results'!$E228,Tables!$A$1:$A$33,0)-1,MATCH('Program and Results'!$A228,Tables!$1:$1,0)-7,1,1)),0),""))</f>
        <v>-28</v>
      </c>
      <c r="V228" s="88">
        <f ca="1">IF(D228="","",J228-P228)</f>
        <v>1.5336978366565779E-2</v>
      </c>
      <c r="W228" s="88" t="str">
        <f ca="1">IF(OR($A228="GW 1",$A228="GW 2",$A228="GW 3",$A228="GW 4",$A228="GW 5",$A228="GW 6"),"N/A",IF(T228="","",IF(AND(T228&gt;='Prediction Systems settings'!$B$3,'Program and Results'!T228&lt;='Prediction Systems settings'!$C$3),"DRAW",IF(T228&gt;0,"HOME","AWAY"))))</f>
        <v>DRAW</v>
      </c>
      <c r="X228" s="89" t="str">
        <f t="shared" ca="1" si="71"/>
        <v>Failed</v>
      </c>
      <c r="Y228" s="74" t="str">
        <f ca="1">IF(OR($A228="GW 1",$A228="GW 2",$A228="GW 3",$A228="GW 4",$A228="GW 5",$A228="GW 6"),"N/A",IF(U228="","",IF(AND(U228&gt;='Prediction Systems settings'!$B$4,'Program and Results'!U228&lt;='Prediction Systems settings'!$C$4),"DRAW",IF(U228&gt;0,"HOME","AWAY"))))</f>
        <v>DRAW</v>
      </c>
      <c r="Z228" s="74" t="str">
        <f t="shared" ca="1" si="72"/>
        <v>Failed</v>
      </c>
      <c r="AA228" s="85">
        <f ca="1">IF(OR($A228="GW 1",$A228="GW 2",$A228="GW 3",$A228="GW 4",$A228="GW 5",$A228="GW 6"),"N/A",IF(G228="","",SUM(OFFSET(Tables!$A$103,MATCH('Program and Results'!$B228,Tables!$A$103:$A$135,0)-1,MATCH('Program and Results'!$A228,Tables!$1:$1,0)-2,1,-6))))</f>
        <v>-4</v>
      </c>
      <c r="AB228" s="86">
        <f ca="1">IF(OR($A228="GW 1",$A228="GW 2",$A228="GW 3",$A228="GW 4",$A228="GW 5",$A228="GW 6"),"N/A",IF(M228="","",SUM(OFFSET(Tables!$A$103,MATCH('Program and Results'!$E228,Tables!$A$103:$A$135,0)-1,MATCH('Program and Results'!$A228,Tables!$1:$1,0)-2,1,-6))))</f>
        <v>-1</v>
      </c>
      <c r="AC228" s="86">
        <f t="shared" ca="1" si="73"/>
        <v>-3</v>
      </c>
      <c r="AD228" s="86" t="str">
        <f ca="1">IF(OR($A228="GW 1",$A228="GW 2",$A228="GW 3",$A228="GW 4",$A228="GW 5",$A228="GW 6"),"N/A",IF(AC228="","",IF(AC228&gt;'Prediction Systems settings'!$B$5,"HOME",IF(AC228&lt;-'Prediction Systems settings'!$B$5,"AWAY","DRAW"))))</f>
        <v>DRAW</v>
      </c>
      <c r="AE228" s="86" t="str">
        <f t="shared" ca="1" si="74"/>
        <v>Failed</v>
      </c>
      <c r="AK228">
        <v>25</v>
      </c>
      <c r="AL228">
        <v>32.5</v>
      </c>
    </row>
    <row r="229" spans="1:38">
      <c r="A229" t="s">
        <v>25</v>
      </c>
      <c r="B229" t="s">
        <v>203</v>
      </c>
      <c r="C229">
        <v>0</v>
      </c>
      <c r="D229">
        <v>3</v>
      </c>
      <c r="E229" t="s">
        <v>198</v>
      </c>
      <c r="F229" s="73">
        <f t="shared" ca="1" si="84"/>
        <v>1463.8387986253047</v>
      </c>
      <c r="G229" s="73">
        <f ca="1">IF(A229="GW 1",ELO_Initial,IFERROR(INDEX(Tables!$1:$1048576,MATCH('Program and Results'!$B229,Tables!$A:$A,0),MATCH('Program and Results'!$A229,Tables!$1:$1,0)-1),""))</f>
        <v>1473.8979969609745</v>
      </c>
      <c r="H229" s="74">
        <f t="shared" si="77"/>
        <v>21.85</v>
      </c>
      <c r="I229" s="74">
        <f t="shared" si="78"/>
        <v>0</v>
      </c>
      <c r="J229" s="75">
        <f t="shared" ca="1" si="70"/>
        <v>0.4603752098704702</v>
      </c>
      <c r="K229" s="76">
        <f>IF(E229="","",IF(ABS(C229-D229)=0,0,IF(ABS(C229-D229)&gt;10,2.99,INDEX('ELO settings '!$B$25:$B$34,MATCH(ABS(C229-D229),'ELO settings '!$A$25:$A$34,0)))))</f>
        <v>1.85</v>
      </c>
      <c r="L229" s="73">
        <f t="shared" ca="1" si="83"/>
        <v>1551.5491804625501</v>
      </c>
      <c r="M229" s="73">
        <f ca="1">IF(A229="GW 1",ELO_Initial,IFERROR(INDEX(Tables!$1:$1048576,MATCH('Program and Results'!$E229,Tables!$A:$A,0),MATCH('Program and Results'!$A229,Tables!$1:$1,0)-1),""))</f>
        <v>1541.4899821268802</v>
      </c>
      <c r="N229" s="74">
        <f t="shared" si="79"/>
        <v>21.85</v>
      </c>
      <c r="O229" s="74">
        <f t="shared" si="80"/>
        <v>1</v>
      </c>
      <c r="P229" s="75">
        <f t="shared" ca="1" si="85"/>
        <v>0.5396247901295298</v>
      </c>
      <c r="Q229" s="76">
        <f t="shared" si="81"/>
        <v>1.85</v>
      </c>
      <c r="R229" s="77" t="str">
        <f t="shared" si="82"/>
        <v>ok</v>
      </c>
      <c r="S229" s="87" t="str">
        <f t="shared" si="75"/>
        <v>AWAY</v>
      </c>
      <c r="T229" s="74">
        <f t="shared" ca="1" si="76"/>
        <v>-68</v>
      </c>
      <c r="U229" s="74">
        <f ca="1">IF(OR($A229="GW 1",$A229="GW 2",$A229="GW 3",$A229="GW 4",$A229="GW 5",$A229="GW 6"),"N/A",IFERROR(ROUND((OFFSET(Tables!$A$1,MATCH('Program and Results'!$B229,Tables!$A$1:$A$33,0)-1,MATCH('Program and Results'!$A229,Tables!$1:$1,0)-2,1,1)-OFFSET(Tables!$A$1,MATCH('Program and Results'!$B229,Tables!$A$1:$A$33,0)-1,MATCH('Program and Results'!$A229,Tables!$1:$1,0)-7,1,1))-(OFFSET(Tables!$A$1,MATCH('Program and Results'!$E229,Tables!$A$1:$A$33,0)-1,MATCH('Program and Results'!$A229,Tables!$1:$1,0)-2,1,1)-OFFSET(Tables!$A$1,MATCH('Program and Results'!$E229,Tables!$A$1:$A$33,0)-1,MATCH('Program and Results'!$A229,Tables!$1:$1,0)-7,1,1)),0),""))</f>
        <v>5</v>
      </c>
      <c r="V229" s="88">
        <f ca="1">IF(D229="","",J229-P229)</f>
        <v>-7.9249580259059593E-2</v>
      </c>
      <c r="W229" s="88" t="str">
        <f ca="1">IF(OR($A229="GW 1",$A229="GW 2",$A229="GW 3",$A229="GW 4",$A229="GW 5",$A229="GW 6"),"N/A",IF(T229="","",IF(AND(T229&gt;='Prediction Systems settings'!$B$3,'Program and Results'!T229&lt;='Prediction Systems settings'!$C$3),"DRAW",IF(T229&gt;0,"HOME","AWAY"))))</f>
        <v>AWAY</v>
      </c>
      <c r="X229" s="89" t="str">
        <f t="shared" ca="1" si="71"/>
        <v>Succeeded</v>
      </c>
      <c r="Y229" s="74" t="str">
        <f ca="1">IF(OR($A229="GW 1",$A229="GW 2",$A229="GW 3",$A229="GW 4",$A229="GW 5",$A229="GW 6"),"N/A",IF(U229="","",IF(AND(U229&gt;='Prediction Systems settings'!$B$4,'Program and Results'!U229&lt;='Prediction Systems settings'!$C$4),"DRAW",IF(U229&gt;0,"HOME","AWAY"))))</f>
        <v>HOME</v>
      </c>
      <c r="Z229" s="74" t="str">
        <f t="shared" ca="1" si="72"/>
        <v>Failed</v>
      </c>
      <c r="AA229" s="85">
        <f ca="1">IF(OR($A229="GW 1",$A229="GW 2",$A229="GW 3",$A229="GW 4",$A229="GW 5",$A229="GW 6"),"N/A",IF(G229="","",SUM(OFFSET(Tables!$A$103,MATCH('Program and Results'!$B229,Tables!$A$103:$A$135,0)-1,MATCH('Program and Results'!$A229,Tables!$1:$1,0)-2,1,-6))))</f>
        <v>-5</v>
      </c>
      <c r="AB229" s="86">
        <f ca="1">IF(OR($A229="GW 1",$A229="GW 2",$A229="GW 3",$A229="GW 4",$A229="GW 5",$A229="GW 6"),"N/A",IF(M229="","",SUM(OFFSET(Tables!$A$103,MATCH('Program and Results'!$E229,Tables!$A$103:$A$135,0)-1,MATCH('Program and Results'!$A229,Tables!$1:$1,0)-2,1,-6))))</f>
        <v>8</v>
      </c>
      <c r="AC229" s="86">
        <f t="shared" ca="1" si="73"/>
        <v>-13</v>
      </c>
      <c r="AD229" s="86" t="str">
        <f ca="1">IF(OR($A229="GW 1",$A229="GW 2",$A229="GW 3",$A229="GW 4",$A229="GW 5",$A229="GW 6"),"N/A",IF(AC229="","",IF(AC229&gt;'Prediction Systems settings'!$B$5,"HOME",IF(AC229&lt;-'Prediction Systems settings'!$B$5,"AWAY","DRAW"))))</f>
        <v>AWAY</v>
      </c>
      <c r="AE229" s="86" t="str">
        <f t="shared" ca="1" si="74"/>
        <v>Succeeded</v>
      </c>
      <c r="AK229">
        <v>40</v>
      </c>
      <c r="AL229">
        <v>42.5</v>
      </c>
    </row>
    <row r="230" spans="1:38">
      <c r="A230" t="s">
        <v>25</v>
      </c>
      <c r="B230" t="s">
        <v>211</v>
      </c>
      <c r="C230">
        <v>0</v>
      </c>
      <c r="D230">
        <v>2</v>
      </c>
      <c r="E230" t="s">
        <v>196</v>
      </c>
      <c r="F230" s="73">
        <f t="shared" ca="1" si="84"/>
        <v>1531.4209648119122</v>
      </c>
      <c r="G230" s="73">
        <f ca="1">IF(A230="GW 1",ELO_Initial,IFERROR(INDEX(Tables!$1:$1048576,MATCH('Program and Results'!$B230,Tables!$A:$A,0),MATCH('Program and Results'!$A230,Tables!$1:$1,0)-1),""))</f>
        <v>1539.2219167267147</v>
      </c>
      <c r="H230" s="74">
        <f t="shared" si="77"/>
        <v>21.51</v>
      </c>
      <c r="I230" s="74">
        <f t="shared" si="78"/>
        <v>0</v>
      </c>
      <c r="J230" s="75">
        <f t="shared" ca="1" si="70"/>
        <v>0.36266629078579188</v>
      </c>
      <c r="K230" s="76">
        <f>IF(E230="","",IF(ABS(C230-D230)=0,0,IF(ABS(C230-D230)&gt;10,2.99,INDEX('ELO settings '!$B$25:$B$34,MATCH(ABS(C230-D230),'ELO settings '!$A$25:$A$34,0)))))</f>
        <v>1.51</v>
      </c>
      <c r="L230" s="73">
        <f t="shared" ca="1" si="83"/>
        <v>1682.4667481739227</v>
      </c>
      <c r="M230" s="73">
        <f ca="1">IF(A230="GW 1",ELO_Initial,IFERROR(INDEX(Tables!$1:$1048576,MATCH('Program and Results'!$E230,Tables!$A:$A,0),MATCH('Program and Results'!$A230,Tables!$1:$1,0)-1),""))</f>
        <v>1674.6657962591203</v>
      </c>
      <c r="N230" s="74">
        <f t="shared" si="79"/>
        <v>21.51</v>
      </c>
      <c r="O230" s="74">
        <f t="shared" si="80"/>
        <v>1</v>
      </c>
      <c r="P230" s="75">
        <f t="shared" ca="1" si="85"/>
        <v>0.63733370921420818</v>
      </c>
      <c r="Q230" s="76">
        <f t="shared" si="81"/>
        <v>1.51</v>
      </c>
      <c r="R230" s="77" t="str">
        <f t="shared" si="82"/>
        <v>ok</v>
      </c>
      <c r="S230" s="87" t="str">
        <f t="shared" si="75"/>
        <v>AWAY</v>
      </c>
      <c r="T230" s="74">
        <f t="shared" ca="1" si="76"/>
        <v>-135</v>
      </c>
      <c r="U230" s="74">
        <f ca="1">IF(OR($A230="GW 1",$A230="GW 2",$A230="GW 3",$A230="GW 4",$A230="GW 5",$A230="GW 6"),"N/A",IFERROR(ROUND((OFFSET(Tables!$A$1,MATCH('Program and Results'!$B230,Tables!$A$1:$A$33,0)-1,MATCH('Program and Results'!$A230,Tables!$1:$1,0)-2,1,1)-OFFSET(Tables!$A$1,MATCH('Program and Results'!$B230,Tables!$A$1:$A$33,0)-1,MATCH('Program and Results'!$A230,Tables!$1:$1,0)-7,1,1))-(OFFSET(Tables!$A$1,MATCH('Program and Results'!$E230,Tables!$A$1:$A$33,0)-1,MATCH('Program and Results'!$A230,Tables!$1:$1,0)-2,1,1)-OFFSET(Tables!$A$1,MATCH('Program and Results'!$E230,Tables!$A$1:$A$33,0)-1,MATCH('Program and Results'!$A230,Tables!$1:$1,0)-7,1,1)),0),""))</f>
        <v>1</v>
      </c>
      <c r="V230" s="88">
        <f t="shared" ca="1" si="86"/>
        <v>-0.2746674184284163</v>
      </c>
      <c r="W230" s="88" t="str">
        <f ca="1">IF(OR($A230="GW 1",$A230="GW 2",$A230="GW 3",$A230="GW 4",$A230="GW 5",$A230="GW 6"),"N/A",IF(T230="","",IF(AND(T230&gt;='Prediction Systems settings'!$B$3,'Program and Results'!T230&lt;='Prediction Systems settings'!$C$3),"DRAW",IF(T230&gt;0,"HOME","AWAY"))))</f>
        <v>AWAY</v>
      </c>
      <c r="X230" s="89" t="str">
        <f t="shared" ca="1" si="71"/>
        <v>Succeeded</v>
      </c>
      <c r="Y230" s="74" t="str">
        <f ca="1">IF(OR($A230="GW 1",$A230="GW 2",$A230="GW 3",$A230="GW 4",$A230="GW 5",$A230="GW 6"),"N/A",IF(U230="","",IF(AND(U230&gt;='Prediction Systems settings'!$B$4,'Program and Results'!U230&lt;='Prediction Systems settings'!$C$4),"DRAW",IF(U230&gt;0,"HOME","AWAY"))))</f>
        <v>HOME</v>
      </c>
      <c r="Z230" s="74" t="str">
        <f t="shared" ca="1" si="72"/>
        <v>Failed</v>
      </c>
      <c r="AA230" s="85">
        <f ca="1">IF(OR($A230="GW 1",$A230="GW 2",$A230="GW 3",$A230="GW 4",$A230="GW 5",$A230="GW 6"),"N/A",IF(G230="","",SUM(OFFSET(Tables!$A$103,MATCH('Program and Results'!$B230,Tables!$A$103:$A$135,0)-1,MATCH('Program and Results'!$A230,Tables!$1:$1,0)-2,1,-6))))</f>
        <v>2</v>
      </c>
      <c r="AB230" s="86">
        <f ca="1">IF(OR($A230="GW 1",$A230="GW 2",$A230="GW 3",$A230="GW 4",$A230="GW 5",$A230="GW 6"),"N/A",IF(M230="","",SUM(OFFSET(Tables!$A$103,MATCH('Program and Results'!$E230,Tables!$A$103:$A$135,0)-1,MATCH('Program and Results'!$A230,Tables!$1:$1,0)-2,1,-6))))</f>
        <v>20</v>
      </c>
      <c r="AC230" s="86">
        <f t="shared" ca="1" si="73"/>
        <v>-18</v>
      </c>
      <c r="AD230" s="86" t="str">
        <f ca="1">IF(OR($A230="GW 1",$A230="GW 2",$A230="GW 3",$A230="GW 4",$A230="GW 5",$A230="GW 6"),"N/A",IF(AC230="","",IF(AC230&gt;'Prediction Systems settings'!$B$5,"HOME",IF(AC230&lt;-'Prediction Systems settings'!$B$5,"AWAY","DRAW"))))</f>
        <v>AWAY</v>
      </c>
      <c r="AE230" s="86" t="str">
        <f t="shared" ca="1" si="74"/>
        <v>Succeeded</v>
      </c>
      <c r="AK230">
        <v>37.5</v>
      </c>
      <c r="AL230">
        <v>65</v>
      </c>
    </row>
    <row r="231" spans="1:38">
      <c r="A231" t="s">
        <v>25</v>
      </c>
      <c r="B231" t="s">
        <v>209</v>
      </c>
      <c r="C231">
        <v>3</v>
      </c>
      <c r="D231">
        <v>0</v>
      </c>
      <c r="E231" t="s">
        <v>205</v>
      </c>
      <c r="F231" s="73">
        <f t="shared" ca="1" si="84"/>
        <v>1523.4937121830485</v>
      </c>
      <c r="G231" s="73">
        <f ca="1">IF(A231="GW 1",ELO_Initial,IFERROR(INDEX(Tables!$1:$1048576,MATCH('Program and Results'!$B231,Tables!$A:$A,0),MATCH('Program and Results'!$A231,Tables!$1:$1,0)-1),""))</f>
        <v>1514.6275587911714</v>
      </c>
      <c r="H231" s="74">
        <f t="shared" si="77"/>
        <v>21.85</v>
      </c>
      <c r="I231" s="74">
        <f t="shared" si="78"/>
        <v>1</v>
      </c>
      <c r="J231" s="75">
        <f t="shared" ca="1" si="70"/>
        <v>0.59422638938777739</v>
      </c>
      <c r="K231" s="76">
        <f>IF(E231="","",IF(ABS(C231-D231)=0,0,IF(ABS(C231-D231)&gt;10,2.99,INDEX('ELO settings '!$B$25:$B$34,MATCH(ABS(C231-D231),'ELO settings '!$A$25:$A$34,0)))))</f>
        <v>1.85</v>
      </c>
      <c r="L231" s="73">
        <f t="shared" ca="1" si="83"/>
        <v>1485.9227226746079</v>
      </c>
      <c r="M231" s="73">
        <f ca="1">IF(A231="GW 1",ELO_Initial,IFERROR(INDEX(Tables!$1:$1048576,MATCH('Program and Results'!$E231,Tables!$A:$A,0),MATCH('Program and Results'!$A231,Tables!$1:$1,0)-1),""))</f>
        <v>1494.788876066485</v>
      </c>
      <c r="N231" s="74">
        <f t="shared" si="79"/>
        <v>21.85</v>
      </c>
      <c r="O231" s="74">
        <f t="shared" si="80"/>
        <v>0</v>
      </c>
      <c r="P231" s="75">
        <f t="shared" ca="1" si="85"/>
        <v>0.40577361061222261</v>
      </c>
      <c r="Q231" s="76">
        <f t="shared" si="81"/>
        <v>1.85</v>
      </c>
      <c r="R231" s="77" t="str">
        <f t="shared" si="82"/>
        <v>ok</v>
      </c>
      <c r="S231" s="87" t="str">
        <f t="shared" si="75"/>
        <v>HOME</v>
      </c>
      <c r="T231" s="74">
        <f t="shared" ca="1" si="76"/>
        <v>20</v>
      </c>
      <c r="U231" s="74">
        <f ca="1">IF(OR($A231="GW 1",$A231="GW 2",$A231="GW 3",$A231="GW 4",$A231="GW 5",$A231="GW 6"),"N/A",IFERROR(ROUND((OFFSET(Tables!$A$1,MATCH('Program and Results'!$B231,Tables!$A$1:$A$33,0)-1,MATCH('Program and Results'!$A231,Tables!$1:$1,0)-2,1,1)-OFFSET(Tables!$A$1,MATCH('Program and Results'!$B231,Tables!$A$1:$A$33,0)-1,MATCH('Program and Results'!$A231,Tables!$1:$1,0)-7,1,1))-(OFFSET(Tables!$A$1,MATCH('Program and Results'!$E231,Tables!$A$1:$A$33,0)-1,MATCH('Program and Results'!$A231,Tables!$1:$1,0)-2,1,1)-OFFSET(Tables!$A$1,MATCH('Program and Results'!$E231,Tables!$A$1:$A$33,0)-1,MATCH('Program and Results'!$A231,Tables!$1:$1,0)-7,1,1)),0),""))</f>
        <v>12</v>
      </c>
      <c r="V231" s="88">
        <f t="shared" ca="1" si="86"/>
        <v>0.18845277877555477</v>
      </c>
      <c r="W231" s="88" t="str">
        <f ca="1">IF(OR($A231="GW 1",$A231="GW 2",$A231="GW 3",$A231="GW 4",$A231="GW 5",$A231="GW 6"),"N/A",IF(T231="","",IF(AND(T231&gt;='Prediction Systems settings'!$B$3,'Program and Results'!T231&lt;='Prediction Systems settings'!$C$3),"DRAW",IF(T231&gt;0,"HOME","AWAY"))))</f>
        <v>HOME</v>
      </c>
      <c r="X231" s="89" t="str">
        <f t="shared" ca="1" si="71"/>
        <v>Succeeded</v>
      </c>
      <c r="Y231" s="74" t="str">
        <f ca="1">IF(OR($A231="GW 1",$A231="GW 2",$A231="GW 3",$A231="GW 4",$A231="GW 5",$A231="GW 6"),"N/A",IF(U231="","",IF(AND(U231&gt;='Prediction Systems settings'!$B$4,'Program and Results'!U231&lt;='Prediction Systems settings'!$C$4),"DRAW",IF(U231&gt;0,"HOME","AWAY"))))</f>
        <v>HOME</v>
      </c>
      <c r="Z231" s="74" t="str">
        <f t="shared" ca="1" si="72"/>
        <v>Succeeded</v>
      </c>
      <c r="AA231" s="85">
        <f ca="1">IF(OR($A231="GW 1",$A231="GW 2",$A231="GW 3",$A231="GW 4",$A231="GW 5",$A231="GW 6"),"N/A",IF(G231="","",SUM(OFFSET(Tables!$A$103,MATCH('Program and Results'!$B231,Tables!$A$103:$A$135,0)-1,MATCH('Program and Results'!$A231,Tables!$1:$1,0)-2,1,-6))))</f>
        <v>-1</v>
      </c>
      <c r="AB231" s="86">
        <f ca="1">IF(OR($A231="GW 1",$A231="GW 2",$A231="GW 3",$A231="GW 4",$A231="GW 5",$A231="GW 6"),"N/A",IF(M231="","",SUM(OFFSET(Tables!$A$103,MATCH('Program and Results'!$E231,Tables!$A$103:$A$135,0)-1,MATCH('Program and Results'!$A231,Tables!$1:$1,0)-2,1,-6))))</f>
        <v>0</v>
      </c>
      <c r="AC231" s="86">
        <f t="shared" ca="1" si="73"/>
        <v>-1</v>
      </c>
      <c r="AD231" s="86" t="str">
        <f ca="1">IF(OR($A231="GW 1",$A231="GW 2",$A231="GW 3",$A231="GW 4",$A231="GW 5",$A231="GW 6"),"N/A",IF(AC231="","",IF(AC231&gt;'Prediction Systems settings'!$B$5,"HOME",IF(AC231&lt;-'Prediction Systems settings'!$B$5,"AWAY","DRAW"))))</f>
        <v>DRAW</v>
      </c>
      <c r="AE231" s="86" t="str">
        <f t="shared" ca="1" si="74"/>
        <v>Failed</v>
      </c>
      <c r="AK231">
        <v>46.428571428571431</v>
      </c>
      <c r="AL231">
        <v>30</v>
      </c>
    </row>
    <row r="232" spans="1:38">
      <c r="A232" t="s">
        <v>25</v>
      </c>
      <c r="B232" t="s">
        <v>204</v>
      </c>
      <c r="C232">
        <v>3</v>
      </c>
      <c r="D232">
        <v>1</v>
      </c>
      <c r="E232" t="s">
        <v>232</v>
      </c>
      <c r="F232" s="73">
        <f t="shared" ca="1" si="84"/>
        <v>1581.1852763156346</v>
      </c>
      <c r="G232" s="73">
        <f ca="1">IF(A232="GW 1",ELO_Initial,IFERROR(INDEX(Tables!$1:$1048576,MATCH('Program and Results'!$B232,Tables!$A:$A,0),MATCH('Program and Results'!$A232,Tables!$1:$1,0)-1),""))</f>
        <v>1576.0076036928906</v>
      </c>
      <c r="H232" s="74">
        <f t="shared" si="77"/>
        <v>21.51</v>
      </c>
      <c r="I232" s="74">
        <f t="shared" si="78"/>
        <v>1</v>
      </c>
      <c r="J232" s="75">
        <f t="shared" ca="1" si="70"/>
        <v>0.75928997569763246</v>
      </c>
      <c r="K232" s="76">
        <f>IF(E232="","",IF(ABS(C232-D232)=0,0,IF(ABS(C232-D232)&gt;10,2.99,INDEX('ELO settings '!$B$25:$B$34,MATCH(ABS(C232-D232),'ELO settings '!$A$25:$A$34,0)))))</f>
        <v>1.51</v>
      </c>
      <c r="L232" s="73">
        <f t="shared" ca="1" si="83"/>
        <v>1421.2645352519298</v>
      </c>
      <c r="M232" s="73">
        <f ca="1">IF(A232="GW 1",ELO_Initial,IFERROR(INDEX(Tables!$1:$1048576,MATCH('Program and Results'!$E232,Tables!$A:$A,0),MATCH('Program and Results'!$A232,Tables!$1:$1,0)-1),""))</f>
        <v>1426.4422078746738</v>
      </c>
      <c r="N232" s="74">
        <f t="shared" si="79"/>
        <v>21.51</v>
      </c>
      <c r="O232" s="74">
        <f t="shared" si="80"/>
        <v>0</v>
      </c>
      <c r="P232" s="75">
        <f t="shared" ca="1" si="85"/>
        <v>0.24071002430236754</v>
      </c>
      <c r="Q232" s="76">
        <f t="shared" si="81"/>
        <v>1.51</v>
      </c>
      <c r="R232" s="77" t="str">
        <f t="shared" si="82"/>
        <v>ok</v>
      </c>
      <c r="S232" s="87" t="str">
        <f t="shared" si="75"/>
        <v>HOME</v>
      </c>
      <c r="T232" s="74">
        <f t="shared" ca="1" si="76"/>
        <v>150</v>
      </c>
      <c r="U232" s="74">
        <f ca="1">IF(OR($A232="GW 1",$A232="GW 2",$A232="GW 3",$A232="GW 4",$A232="GW 5",$A232="GW 6"),"N/A",IFERROR(ROUND((OFFSET(Tables!$A$1,MATCH('Program and Results'!$B232,Tables!$A$1:$A$33,0)-1,MATCH('Program and Results'!$A232,Tables!$1:$1,0)-2,1,1)-OFFSET(Tables!$A$1,MATCH('Program and Results'!$B232,Tables!$A$1:$A$33,0)-1,MATCH('Program and Results'!$A232,Tables!$1:$1,0)-7,1,1))-(OFFSET(Tables!$A$1,MATCH('Program and Results'!$E232,Tables!$A$1:$A$33,0)-1,MATCH('Program and Results'!$A232,Tables!$1:$1,0)-2,1,1)-OFFSET(Tables!$A$1,MATCH('Program and Results'!$E232,Tables!$A$1:$A$33,0)-1,MATCH('Program and Results'!$A232,Tables!$1:$1,0)-7,1,1)),0),""))</f>
        <v>14</v>
      </c>
      <c r="V232" s="88">
        <f t="shared" ca="1" si="86"/>
        <v>0.51857995139526492</v>
      </c>
      <c r="W232" s="88" t="str">
        <f ca="1">IF(OR($A232="GW 1",$A232="GW 2",$A232="GW 3",$A232="GW 4",$A232="GW 5",$A232="GW 6"),"N/A",IF(T232="","",IF(AND(T232&gt;='Prediction Systems settings'!$B$3,'Program and Results'!T232&lt;='Prediction Systems settings'!$C$3),"DRAW",IF(T232&gt;0,"HOME","AWAY"))))</f>
        <v>HOME</v>
      </c>
      <c r="X232" s="89" t="str">
        <f t="shared" ca="1" si="71"/>
        <v>Succeeded</v>
      </c>
      <c r="Y232" s="74" t="str">
        <f ca="1">IF(OR($A232="GW 1",$A232="GW 2",$A232="GW 3",$A232="GW 4",$A232="GW 5",$A232="GW 6"),"N/A",IF(U232="","",IF(AND(U232&gt;='Prediction Systems settings'!$B$4,'Program and Results'!U232&lt;='Prediction Systems settings'!$C$4),"DRAW",IF(U232&gt;0,"HOME","AWAY"))))</f>
        <v>HOME</v>
      </c>
      <c r="Z232" s="74" t="str">
        <f t="shared" ca="1" si="72"/>
        <v>Succeeded</v>
      </c>
      <c r="AA232" s="85">
        <f ca="1">IF(OR($A232="GW 1",$A232="GW 2",$A232="GW 3",$A232="GW 4",$A232="GW 5",$A232="GW 6"),"N/A",IF(G232="","",SUM(OFFSET(Tables!$A$103,MATCH('Program and Results'!$B232,Tables!$A$103:$A$135,0)-1,MATCH('Program and Results'!$A232,Tables!$1:$1,0)-2,1,-6))))</f>
        <v>4</v>
      </c>
      <c r="AB232" s="86">
        <f ca="1">IF(OR($A232="GW 1",$A232="GW 2",$A232="GW 3",$A232="GW 4",$A232="GW 5",$A232="GW 6"),"N/A",IF(M232="","",SUM(OFFSET(Tables!$A$103,MATCH('Program and Results'!$E232,Tables!$A$103:$A$135,0)-1,MATCH('Program and Results'!$A232,Tables!$1:$1,0)-2,1,-6))))</f>
        <v>-2</v>
      </c>
      <c r="AC232" s="86">
        <f t="shared" ca="1" si="73"/>
        <v>6</v>
      </c>
      <c r="AD232" s="86" t="str">
        <f ca="1">IF(OR($A232="GW 1",$A232="GW 2",$A232="GW 3",$A232="GW 4",$A232="GW 5",$A232="GW 6"),"N/A",IF(AC232="","",IF(AC232&gt;'Prediction Systems settings'!$B$5,"HOME",IF(AC232&lt;-'Prediction Systems settings'!$B$5,"AWAY","DRAW"))))</f>
        <v>HOME</v>
      </c>
      <c r="AE232" s="86" t="str">
        <f t="shared" ca="1" si="74"/>
        <v>Succeeded</v>
      </c>
      <c r="AK232">
        <v>50</v>
      </c>
      <c r="AL232">
        <v>22.5</v>
      </c>
    </row>
    <row r="233" spans="1:38">
      <c r="A233" t="s">
        <v>25</v>
      </c>
      <c r="B233" t="s">
        <v>210</v>
      </c>
      <c r="C233">
        <v>1</v>
      </c>
      <c r="D233">
        <v>0</v>
      </c>
      <c r="E233" t="s">
        <v>202</v>
      </c>
      <c r="F233" s="73">
        <f t="shared" ca="1" si="84"/>
        <v>1436.3643313022512</v>
      </c>
      <c r="G233" s="73">
        <f ca="1">IF(A233="GW 1",ELO_Initial,IFERROR(INDEX(Tables!$1:$1048576,MATCH('Program and Results'!$B233,Tables!$A:$A,0),MATCH('Program and Results'!$A233,Tables!$1:$1,0)-1),""))</f>
        <v>1426.1780036437967</v>
      </c>
      <c r="H233" s="74">
        <f t="shared" si="77"/>
        <v>21</v>
      </c>
      <c r="I233" s="74">
        <f t="shared" si="78"/>
        <v>1</v>
      </c>
      <c r="J233" s="75">
        <f t="shared" ca="1" si="70"/>
        <v>0.51493677816883088</v>
      </c>
      <c r="K233" s="76">
        <f>IF(E233="","",IF(ABS(C233-D233)=0,0,IF(ABS(C233-D233)&gt;10,2.99,INDEX('ELO settings '!$B$25:$B$34,MATCH(ABS(C233-D233),'ELO settings '!$A$25:$A$34,0)))))</f>
        <v>1</v>
      </c>
      <c r="L233" s="73">
        <f t="shared" ca="1" si="83"/>
        <v>1430.6094502444637</v>
      </c>
      <c r="M233" s="73">
        <f ca="1">IF(A233="GW 1",ELO_Initial,IFERROR(INDEX(Tables!$1:$1048576,MATCH('Program and Results'!$E233,Tables!$A:$A,0),MATCH('Program and Results'!$A233,Tables!$1:$1,0)-1),""))</f>
        <v>1440.7957779029182</v>
      </c>
      <c r="N233" s="74">
        <f t="shared" si="79"/>
        <v>21</v>
      </c>
      <c r="O233" s="74">
        <f t="shared" si="80"/>
        <v>0</v>
      </c>
      <c r="P233" s="75">
        <f t="shared" ca="1" si="85"/>
        <v>0.48506322183116912</v>
      </c>
      <c r="Q233" s="76">
        <f t="shared" si="81"/>
        <v>1</v>
      </c>
      <c r="R233" s="77" t="str">
        <f t="shared" si="82"/>
        <v>ok</v>
      </c>
      <c r="S233" s="87" t="str">
        <f t="shared" si="75"/>
        <v>HOME</v>
      </c>
      <c r="T233" s="74">
        <f t="shared" ca="1" si="76"/>
        <v>-15</v>
      </c>
      <c r="U233" s="74">
        <f ca="1">IF(OR($A233="GW 1",$A233="GW 2",$A233="GW 3",$A233="GW 4",$A233="GW 5",$A233="GW 6"),"N/A",IFERROR(ROUND((OFFSET(Tables!$A$1,MATCH('Program and Results'!$B233,Tables!$A$1:$A$33,0)-1,MATCH('Program and Results'!$A233,Tables!$1:$1,0)-2,1,1)-OFFSET(Tables!$A$1,MATCH('Program and Results'!$B233,Tables!$A$1:$A$33,0)-1,MATCH('Program and Results'!$A233,Tables!$1:$1,0)-7,1,1))-(OFFSET(Tables!$A$1,MATCH('Program and Results'!$E233,Tables!$A$1:$A$33,0)-1,MATCH('Program and Results'!$A233,Tables!$1:$1,0)-2,1,1)-OFFSET(Tables!$A$1,MATCH('Program and Results'!$E233,Tables!$A$1:$A$33,0)-1,MATCH('Program and Results'!$A233,Tables!$1:$1,0)-7,1,1)),0),""))</f>
        <v>-32</v>
      </c>
      <c r="V233" s="88">
        <f t="shared" ca="1" si="86"/>
        <v>2.9873556337661755E-2</v>
      </c>
      <c r="W233" s="88" t="str">
        <f ca="1">IF(OR($A233="GW 1",$A233="GW 2",$A233="GW 3",$A233="GW 4",$A233="GW 5",$A233="GW 6"),"N/A",IF(T233="","",IF(AND(T233&gt;='Prediction Systems settings'!$B$3,'Program and Results'!T233&lt;='Prediction Systems settings'!$C$3),"DRAW",IF(T233&gt;0,"HOME","AWAY"))))</f>
        <v>AWAY</v>
      </c>
      <c r="X233" s="89" t="str">
        <f t="shared" ca="1" si="71"/>
        <v>Failed</v>
      </c>
      <c r="Y233" s="74" t="str">
        <f ca="1">IF(OR($A233="GW 1",$A233="GW 2",$A233="GW 3",$A233="GW 4",$A233="GW 5",$A233="GW 6"),"N/A",IF(U233="","",IF(AND(U233&gt;='Prediction Systems settings'!$B$4,'Program and Results'!U233&lt;='Prediction Systems settings'!$C$4),"DRAW",IF(U233&gt;0,"HOME","AWAY"))))</f>
        <v>DRAW</v>
      </c>
      <c r="Z233" s="74" t="str">
        <f t="shared" ca="1" si="72"/>
        <v>Failed</v>
      </c>
      <c r="AA233" s="85">
        <f ca="1">IF(OR($A233="GW 1",$A233="GW 2",$A233="GW 3",$A233="GW 4",$A233="GW 5",$A233="GW 6"),"N/A",IF(G233="","",SUM(OFFSET(Tables!$A$103,MATCH('Program and Results'!$B233,Tables!$A$103:$A$135,0)-1,MATCH('Program and Results'!$A233,Tables!$1:$1,0)-2,1,-6))))</f>
        <v>-8</v>
      </c>
      <c r="AB233" s="86">
        <f ca="1">IF(OR($A233="GW 1",$A233="GW 2",$A233="GW 3",$A233="GW 4",$A233="GW 5",$A233="GW 6"),"N/A",IF(M233="","",SUM(OFFSET(Tables!$A$103,MATCH('Program and Results'!$E233,Tables!$A$103:$A$135,0)-1,MATCH('Program and Results'!$A233,Tables!$1:$1,0)-2,1,-6))))</f>
        <v>-2</v>
      </c>
      <c r="AC233" s="86">
        <f t="shared" ca="1" si="73"/>
        <v>-6</v>
      </c>
      <c r="AD233" s="86" t="str">
        <f ca="1">IF(OR($A233="GW 1",$A233="GW 2",$A233="GW 3",$A233="GW 4",$A233="GW 5",$A233="GW 6"),"N/A",IF(AC233="","",IF(AC233&gt;'Prediction Systems settings'!$B$5,"HOME",IF(AC233&lt;-'Prediction Systems settings'!$B$5,"AWAY","DRAW"))))</f>
        <v>AWAY</v>
      </c>
      <c r="AE233" s="86" t="str">
        <f t="shared" ca="1" si="74"/>
        <v>Failed</v>
      </c>
      <c r="AK233">
        <v>25</v>
      </c>
      <c r="AL233">
        <v>25</v>
      </c>
    </row>
    <row r="234" spans="1:38">
      <c r="A234" t="s">
        <v>25</v>
      </c>
      <c r="B234" t="s">
        <v>197</v>
      </c>
      <c r="C234">
        <v>1</v>
      </c>
      <c r="D234">
        <v>1</v>
      </c>
      <c r="E234" t="s">
        <v>208</v>
      </c>
      <c r="F234" s="73">
        <f t="shared" ca="1" si="84"/>
        <v>1521.7887845351925</v>
      </c>
      <c r="G234" s="73">
        <f ca="1">IF(A234="GW 1",ELO_Initial,IFERROR(INDEX(Tables!$1:$1048576,MATCH('Program and Results'!$B234,Tables!$A:$A,0),MATCH('Program and Results'!$A234,Tables!$1:$1,0)-1),""))</f>
        <v>1523.1799883060742</v>
      </c>
      <c r="H234" s="74">
        <f t="shared" si="77"/>
        <v>20</v>
      </c>
      <c r="I234" s="74">
        <f t="shared" si="78"/>
        <v>0.5</v>
      </c>
      <c r="J234" s="75">
        <f t="shared" ca="1" si="70"/>
        <v>0.56956018854408919</v>
      </c>
      <c r="K234" s="76">
        <f>IF(E234="","",IF(ABS(C234-D234)=0,0,IF(ABS(C234-D234)&gt;10,2.99,INDEX('ELO settings '!$B$25:$B$34,MATCH(ABS(C234-D234),'ELO settings '!$A$25:$A$34,0)))))</f>
        <v>0</v>
      </c>
      <c r="L234" s="73">
        <f t="shared" ca="1" si="83"/>
        <v>1520.920315026842</v>
      </c>
      <c r="M234" s="73">
        <f ca="1">IF(A234="GW 1",ELO_Initial,IFERROR(INDEX(Tables!$1:$1048576,MATCH('Program and Results'!$E234,Tables!$A:$A,0),MATCH('Program and Results'!$A234,Tables!$1:$1,0)-1),""))</f>
        <v>1519.5291112559603</v>
      </c>
      <c r="N234" s="74">
        <f t="shared" si="79"/>
        <v>20</v>
      </c>
      <c r="O234" s="74">
        <f t="shared" si="80"/>
        <v>0.5</v>
      </c>
      <c r="P234" s="75">
        <f t="shared" ca="1" si="85"/>
        <v>0.43043981145591081</v>
      </c>
      <c r="Q234" s="76">
        <f t="shared" si="81"/>
        <v>0</v>
      </c>
      <c r="R234" s="77" t="str">
        <f t="shared" si="82"/>
        <v>ok</v>
      </c>
      <c r="S234" s="87" t="str">
        <f t="shared" si="75"/>
        <v>DRAW</v>
      </c>
      <c r="T234" s="74">
        <f t="shared" ca="1" si="76"/>
        <v>4</v>
      </c>
      <c r="U234" s="74">
        <f ca="1">IF(OR($A234="GW 1",$A234="GW 2",$A234="GW 3",$A234="GW 4",$A234="GW 5",$A234="GW 6"),"N/A",IFERROR(ROUND((OFFSET(Tables!$A$1,MATCH('Program and Results'!$B234,Tables!$A$1:$A$33,0)-1,MATCH('Program and Results'!$A234,Tables!$1:$1,0)-2,1,1)-OFFSET(Tables!$A$1,MATCH('Program and Results'!$B234,Tables!$A$1:$A$33,0)-1,MATCH('Program and Results'!$A234,Tables!$1:$1,0)-7,1,1))-(OFFSET(Tables!$A$1,MATCH('Program and Results'!$E234,Tables!$A$1:$A$33,0)-1,MATCH('Program and Results'!$A234,Tables!$1:$1,0)-2,1,1)-OFFSET(Tables!$A$1,MATCH('Program and Results'!$E234,Tables!$A$1:$A$33,0)-1,MATCH('Program and Results'!$A234,Tables!$1:$1,0)-7,1,1)),0),""))</f>
        <v>3</v>
      </c>
      <c r="V234" s="88">
        <f t="shared" ca="1" si="86"/>
        <v>0.13912037708817837</v>
      </c>
      <c r="W234" s="88" t="str">
        <f ca="1">IF(OR($A234="GW 1",$A234="GW 2",$A234="GW 3",$A234="GW 4",$A234="GW 5",$A234="GW 6"),"N/A",IF(T234="","",IF(AND(T234&gt;='Prediction Systems settings'!$B$3,'Program and Results'!T234&lt;='Prediction Systems settings'!$C$3),"DRAW",IF(T234&gt;0,"HOME","AWAY"))))</f>
        <v>HOME</v>
      </c>
      <c r="X234" s="89" t="str">
        <f t="shared" ca="1" si="71"/>
        <v>Failed</v>
      </c>
      <c r="Y234" s="74" t="str">
        <f ca="1">IF(OR($A234="GW 1",$A234="GW 2",$A234="GW 3",$A234="GW 4",$A234="GW 5",$A234="GW 6"),"N/A",IF(U234="","",IF(AND(U234&gt;='Prediction Systems settings'!$B$4,'Program and Results'!U234&lt;='Prediction Systems settings'!$C$4),"DRAW",IF(U234&gt;0,"HOME","AWAY"))))</f>
        <v>HOME</v>
      </c>
      <c r="Z234" s="74" t="str">
        <f t="shared" ca="1" si="72"/>
        <v>Failed</v>
      </c>
      <c r="AA234" s="85">
        <f ca="1">IF(OR($A234="GW 1",$A234="GW 2",$A234="GW 3",$A234="GW 4",$A234="GW 5",$A234="GW 6"),"N/A",IF(G234="","",SUM(OFFSET(Tables!$A$103,MATCH('Program and Results'!$B234,Tables!$A$103:$A$135,0)-1,MATCH('Program and Results'!$A234,Tables!$1:$1,0)-2,1,-6))))</f>
        <v>-3</v>
      </c>
      <c r="AB234" s="86">
        <f ca="1">IF(OR($A234="GW 1",$A234="GW 2",$A234="GW 3",$A234="GW 4",$A234="GW 5",$A234="GW 6"),"N/A",IF(M234="","",SUM(OFFSET(Tables!$A$103,MATCH('Program and Results'!$E234,Tables!$A$103:$A$135,0)-1,MATCH('Program and Results'!$A234,Tables!$1:$1,0)-2,1,-6))))</f>
        <v>4</v>
      </c>
      <c r="AC234" s="86">
        <f t="shared" ca="1" si="73"/>
        <v>-7</v>
      </c>
      <c r="AD234" s="86" t="str">
        <f ca="1">IF(OR($A234="GW 1",$A234="GW 2",$A234="GW 3",$A234="GW 4",$A234="GW 5",$A234="GW 6"),"N/A",IF(AC234="","",IF(AC234&gt;'Prediction Systems settings'!$B$5,"HOME",IF(AC234&lt;-'Prediction Systems settings'!$B$5,"AWAY","DRAW"))))</f>
        <v>AWAY</v>
      </c>
      <c r="AE234" s="86" t="str">
        <f t="shared" ca="1" si="74"/>
        <v>Failed</v>
      </c>
      <c r="AK234">
        <v>45</v>
      </c>
      <c r="AL234">
        <v>37.916666666666671</v>
      </c>
    </row>
    <row r="235" spans="1:38">
      <c r="A235" t="s">
        <v>25</v>
      </c>
      <c r="B235" t="s">
        <v>199</v>
      </c>
      <c r="C235">
        <v>2</v>
      </c>
      <c r="D235">
        <v>3</v>
      </c>
      <c r="E235" t="s">
        <v>207</v>
      </c>
      <c r="F235" s="73">
        <f t="shared" ca="1" si="84"/>
        <v>1505.812616996101</v>
      </c>
      <c r="G235" s="73">
        <f ca="1">IF(A235="GW 1",ELO_Initial,IFERROR(INDEX(Tables!$1:$1048576,MATCH('Program and Results'!$B235,Tables!$A:$A,0),MATCH('Program and Results'!$A235,Tables!$1:$1,0)-1),""))</f>
        <v>1518.8751469287811</v>
      </c>
      <c r="H235" s="74">
        <f t="shared" si="77"/>
        <v>21</v>
      </c>
      <c r="I235" s="74">
        <f t="shared" si="78"/>
        <v>0</v>
      </c>
      <c r="J235" s="75">
        <f t="shared" ca="1" si="70"/>
        <v>0.62202523488952044</v>
      </c>
      <c r="K235" s="76">
        <f>IF(E235="","",IF(ABS(C235-D235)=0,0,IF(ABS(C235-D235)&gt;10,2.99,INDEX('ELO settings '!$B$25:$B$34,MATCH(ABS(C235-D235),'ELO settings '!$A$25:$A$34,0)))))</f>
        <v>1</v>
      </c>
      <c r="L235" s="73">
        <f t="shared" ca="1" si="83"/>
        <v>1487.8995976269994</v>
      </c>
      <c r="M235" s="73">
        <f ca="1">IF(A235="GW 1",ELO_Initial,IFERROR(INDEX(Tables!$1:$1048576,MATCH('Program and Results'!$E235,Tables!$A:$A,0),MATCH('Program and Results'!$A235,Tables!$1:$1,0)-1),""))</f>
        <v>1474.8370676943193</v>
      </c>
      <c r="N235" s="74">
        <f t="shared" si="79"/>
        <v>21</v>
      </c>
      <c r="O235" s="74">
        <f t="shared" si="80"/>
        <v>1</v>
      </c>
      <c r="P235" s="75">
        <f t="shared" ca="1" si="85"/>
        <v>0.37797476511047956</v>
      </c>
      <c r="Q235" s="76">
        <f t="shared" si="81"/>
        <v>1</v>
      </c>
      <c r="R235" s="77" t="str">
        <f t="shared" si="82"/>
        <v>ok</v>
      </c>
      <c r="S235" s="87" t="str">
        <f t="shared" si="75"/>
        <v>AWAY</v>
      </c>
      <c r="T235" s="74">
        <f t="shared" ca="1" si="76"/>
        <v>44</v>
      </c>
      <c r="U235" s="74">
        <f ca="1">IF(OR($A235="GW 1",$A235="GW 2",$A235="GW 3",$A235="GW 4",$A235="GW 5",$A235="GW 6"),"N/A",IFERROR(ROUND((OFFSET(Tables!$A$1,MATCH('Program and Results'!$B235,Tables!$A$1:$A$33,0)-1,MATCH('Program and Results'!$A235,Tables!$1:$1,0)-2,1,1)-OFFSET(Tables!$A$1,MATCH('Program and Results'!$B235,Tables!$A$1:$A$33,0)-1,MATCH('Program and Results'!$A235,Tables!$1:$1,0)-7,1,1))-(OFFSET(Tables!$A$1,MATCH('Program and Results'!$E235,Tables!$A$1:$A$33,0)-1,MATCH('Program and Results'!$A235,Tables!$1:$1,0)-2,1,1)-OFFSET(Tables!$A$1,MATCH('Program and Results'!$E235,Tables!$A$1:$A$33,0)-1,MATCH('Program and Results'!$A235,Tables!$1:$1,0)-7,1,1)),0),""))</f>
        <v>-45</v>
      </c>
      <c r="V235" s="88">
        <f t="shared" ca="1" si="86"/>
        <v>0.24405046977904088</v>
      </c>
      <c r="W235" s="88" t="str">
        <f ca="1">IF(OR($A235="GW 1",$A235="GW 2",$A235="GW 3",$A235="GW 4",$A235="GW 5",$A235="GW 6"),"N/A",IF(T235="","",IF(AND(T235&gt;='Prediction Systems settings'!$B$3,'Program and Results'!T235&lt;='Prediction Systems settings'!$C$3),"DRAW",IF(T235&gt;0,"HOME","AWAY"))))</f>
        <v>HOME</v>
      </c>
      <c r="X235" s="89" t="str">
        <f t="shared" ca="1" si="71"/>
        <v>Failed</v>
      </c>
      <c r="Y235" s="74" t="str">
        <f ca="1">IF(OR($A235="GW 1",$A235="GW 2",$A235="GW 3",$A235="GW 4",$A235="GW 5",$A235="GW 6"),"N/A",IF(U235="","",IF(AND(U235&gt;='Prediction Systems settings'!$B$4,'Program and Results'!U235&lt;='Prediction Systems settings'!$C$4),"DRAW",IF(U235&gt;0,"HOME","AWAY"))))</f>
        <v>AWAY</v>
      </c>
      <c r="Z235" s="74" t="str">
        <f t="shared" ca="1" si="72"/>
        <v>Succeeded</v>
      </c>
      <c r="AA235" s="85">
        <f ca="1">IF(OR($A235="GW 1",$A235="GW 2",$A235="GW 3",$A235="GW 4",$A235="GW 5",$A235="GW 6"),"N/A",IF(G235="","",SUM(OFFSET(Tables!$A$103,MATCH('Program and Results'!$B235,Tables!$A$103:$A$135,0)-1,MATCH('Program and Results'!$A235,Tables!$1:$1,0)-2,1,-6))))</f>
        <v>-4</v>
      </c>
      <c r="AB235" s="86">
        <f ca="1">IF(OR($A235="GW 1",$A235="GW 2",$A235="GW 3",$A235="GW 4",$A235="GW 5",$A235="GW 6"),"N/A",IF(M235="","",SUM(OFFSET(Tables!$A$103,MATCH('Program and Results'!$E235,Tables!$A$103:$A$135,0)-1,MATCH('Program and Results'!$A235,Tables!$1:$1,0)-2,1,-6))))</f>
        <v>1</v>
      </c>
      <c r="AC235" s="86">
        <f t="shared" ca="1" si="73"/>
        <v>-5</v>
      </c>
      <c r="AD235" s="86" t="str">
        <f ca="1">IF(OR($A235="GW 1",$A235="GW 2",$A235="GW 3",$A235="GW 4",$A235="GW 5",$A235="GW 6"),"N/A",IF(AC235="","",IF(AC235&gt;'Prediction Systems settings'!$B$5,"HOME",IF(AC235&lt;-'Prediction Systems settings'!$B$5,"AWAY","DRAW"))))</f>
        <v>DRAW</v>
      </c>
      <c r="AE235" s="86" t="str">
        <f t="shared" ca="1" si="74"/>
        <v>Failed</v>
      </c>
      <c r="AK235">
        <v>42.5</v>
      </c>
      <c r="AL235">
        <v>32.5</v>
      </c>
    </row>
    <row r="236" spans="1:38">
      <c r="A236" t="s">
        <v>25</v>
      </c>
      <c r="B236" t="s">
        <v>233</v>
      </c>
      <c r="C236">
        <v>2</v>
      </c>
      <c r="D236">
        <v>5</v>
      </c>
      <c r="E236" t="s">
        <v>200</v>
      </c>
      <c r="F236" s="73">
        <f t="shared" ca="1" si="84"/>
        <v>1450.5094046006486</v>
      </c>
      <c r="G236" s="73">
        <f ca="1">IF(A236="GW 1",ELO_Initial,IFERROR(INDEX(Tables!$1:$1048576,MATCH('Program and Results'!$B236,Tables!$A:$A,0),MATCH('Program and Results'!$A236,Tables!$1:$1,0)-1),""))</f>
        <v>1462.0548962419784</v>
      </c>
      <c r="H236" s="74">
        <f t="shared" si="77"/>
        <v>21.85</v>
      </c>
      <c r="I236" s="74">
        <f t="shared" si="78"/>
        <v>0</v>
      </c>
      <c r="J236" s="75">
        <f t="shared" ca="1" si="70"/>
        <v>0.52839778678854998</v>
      </c>
      <c r="K236" s="76">
        <f>IF(E236="","",IF(ABS(C236-D236)=0,0,IF(ABS(C236-D236)&gt;10,2.99,INDEX('ELO settings '!$B$25:$B$34,MATCH(ABS(C236-D236),'ELO settings '!$A$25:$A$34,0)))))</f>
        <v>1.85</v>
      </c>
      <c r="L236" s="73">
        <f t="shared" ca="1" si="83"/>
        <v>1476.3463257496594</v>
      </c>
      <c r="M236" s="73">
        <f ca="1">IF(A236="GW 1",ELO_Initial,IFERROR(INDEX(Tables!$1:$1048576,MATCH('Program and Results'!$E236,Tables!$A:$A,0),MATCH('Program and Results'!$A236,Tables!$1:$1,0)-1),""))</f>
        <v>1464.8008341083296</v>
      </c>
      <c r="N236" s="74">
        <f t="shared" si="79"/>
        <v>21.85</v>
      </c>
      <c r="O236" s="74">
        <f t="shared" si="80"/>
        <v>1</v>
      </c>
      <c r="P236" s="75">
        <f t="shared" ca="1" si="85"/>
        <v>0.47160221321145002</v>
      </c>
      <c r="Q236" s="76">
        <f t="shared" si="81"/>
        <v>1.85</v>
      </c>
      <c r="R236" s="77" t="str">
        <f t="shared" si="82"/>
        <v>ok</v>
      </c>
      <c r="S236" s="87" t="str">
        <f t="shared" si="75"/>
        <v>AWAY</v>
      </c>
      <c r="T236" s="74">
        <f t="shared" ca="1" si="76"/>
        <v>-3</v>
      </c>
      <c r="U236" s="74">
        <f ca="1">IF(OR($A236="GW 1",$A236="GW 2",$A236="GW 3",$A236="GW 4",$A236="GW 5",$A236="GW 6"),"N/A",IFERROR(ROUND((OFFSET(Tables!$A$1,MATCH('Program and Results'!$B236,Tables!$A$1:$A$33,0)-1,MATCH('Program and Results'!$A236,Tables!$1:$1,0)-2,1,1)-OFFSET(Tables!$A$1,MATCH('Program and Results'!$B236,Tables!$A$1:$A$33,0)-1,MATCH('Program and Results'!$A236,Tables!$1:$1,0)-7,1,1))-(OFFSET(Tables!$A$1,MATCH('Program and Results'!$E236,Tables!$A$1:$A$33,0)-1,MATCH('Program and Results'!$A236,Tables!$1:$1,0)-2,1,1)-OFFSET(Tables!$A$1,MATCH('Program and Results'!$E236,Tables!$A$1:$A$33,0)-1,MATCH('Program and Results'!$A236,Tables!$1:$1,0)-7,1,1)),0),""))</f>
        <v>4</v>
      </c>
      <c r="V236" s="88">
        <f t="shared" ca="1" si="86"/>
        <v>5.6795573577099967E-2</v>
      </c>
      <c r="W236" s="88" t="str">
        <f ca="1">IF(OR($A236="GW 1",$A236="GW 2",$A236="GW 3",$A236="GW 4",$A236="GW 5",$A236="GW 6"),"N/A",IF(T236="","",IF(AND(T236&gt;='Prediction Systems settings'!$B$3,'Program and Results'!T236&lt;='Prediction Systems settings'!$C$3),"DRAW",IF(T236&gt;0,"HOME","AWAY"))))</f>
        <v>AWAY</v>
      </c>
      <c r="X236" s="89" t="str">
        <f t="shared" ca="1" si="71"/>
        <v>Succeeded</v>
      </c>
      <c r="Y236" s="74" t="str">
        <f ca="1">IF(OR($A236="GW 1",$A236="GW 2",$A236="GW 3",$A236="GW 4",$A236="GW 5",$A236="GW 6"),"N/A",IF(U236="","",IF(AND(U236&gt;='Prediction Systems settings'!$B$4,'Program and Results'!U236&lt;='Prediction Systems settings'!$C$4),"DRAW",IF(U236&gt;0,"HOME","AWAY"))))</f>
        <v>HOME</v>
      </c>
      <c r="Z236" s="74" t="str">
        <f t="shared" ca="1" si="72"/>
        <v>Failed</v>
      </c>
      <c r="AA236" s="85">
        <f ca="1">IF(OR($A236="GW 1",$A236="GW 2",$A236="GW 3",$A236="GW 4",$A236="GW 5",$A236="GW 6"),"N/A",IF(G236="","",SUM(OFFSET(Tables!$A$103,MATCH('Program and Results'!$B236,Tables!$A$103:$A$135,0)-1,MATCH('Program and Results'!$A236,Tables!$1:$1,0)-2,1,-6))))</f>
        <v>-6</v>
      </c>
      <c r="AB236" s="86">
        <f ca="1">IF(OR($A236="GW 1",$A236="GW 2",$A236="GW 3",$A236="GW 4",$A236="GW 5",$A236="GW 6"),"N/A",IF(M236="","",SUM(OFFSET(Tables!$A$103,MATCH('Program and Results'!$E236,Tables!$A$103:$A$135,0)-1,MATCH('Program and Results'!$A236,Tables!$1:$1,0)-2,1,-6))))</f>
        <v>-3</v>
      </c>
      <c r="AC236" s="86">
        <f t="shared" ca="1" si="73"/>
        <v>-3</v>
      </c>
      <c r="AD236" s="86" t="str">
        <f ca="1">IF(OR($A236="GW 1",$A236="GW 2",$A236="GW 3",$A236="GW 4",$A236="GW 5",$A236="GW 6"),"N/A",IF(AC236="","",IF(AC236&gt;'Prediction Systems settings'!$B$5,"HOME",IF(AC236&lt;-'Prediction Systems settings'!$B$5,"AWAY","DRAW"))))</f>
        <v>DRAW</v>
      </c>
      <c r="AE236" s="86" t="str">
        <f t="shared" ca="1" si="74"/>
        <v>Failed</v>
      </c>
      <c r="AK236">
        <v>22.5</v>
      </c>
      <c r="AL236">
        <v>27.5</v>
      </c>
    </row>
    <row r="237" spans="1:38">
      <c r="A237" t="s">
        <v>212</v>
      </c>
      <c r="B237" t="s">
        <v>232</v>
      </c>
      <c r="C237">
        <v>3</v>
      </c>
      <c r="D237">
        <v>1</v>
      </c>
      <c r="E237" t="s">
        <v>211</v>
      </c>
      <c r="F237" s="73">
        <f t="shared" ca="1" si="84"/>
        <v>1434.5884057039057</v>
      </c>
      <c r="G237" s="73">
        <f ca="1">IF(A237="GW 1",ELO_Initial,IFERROR(INDEX(Tables!$1:$1048576,MATCH('Program and Results'!$B237,Tables!$A:$A,0),MATCH('Program and Results'!$A237,Tables!$1:$1,0)-1),""))</f>
        <v>1421.2645352519298</v>
      </c>
      <c r="H237" s="74">
        <f t="shared" si="77"/>
        <v>21.51</v>
      </c>
      <c r="I237" s="74">
        <f t="shared" si="78"/>
        <v>1</v>
      </c>
      <c r="J237" s="75">
        <f t="shared" ca="1" si="70"/>
        <v>0.38057320074496159</v>
      </c>
      <c r="K237" s="76">
        <f>IF(E237="","",IF(ABS(C237-D237)=0,0,IF(ABS(C237-D237)&gt;10,2.99,INDEX('ELO settings '!$B$25:$B$34,MATCH(ABS(C237-D237),'ELO settings '!$A$25:$A$34,0)))))</f>
        <v>1.51</v>
      </c>
      <c r="L237" s="73">
        <f t="shared" ca="1" si="83"/>
        <v>1518.0970943599364</v>
      </c>
      <c r="M237" s="73">
        <f ca="1">IF(A237="GW 1",ELO_Initial,IFERROR(INDEX(Tables!$1:$1048576,MATCH('Program and Results'!$E237,Tables!$A:$A,0),MATCH('Program and Results'!$A237,Tables!$1:$1,0)-1),""))</f>
        <v>1531.4209648119122</v>
      </c>
      <c r="N237" s="74">
        <f t="shared" si="79"/>
        <v>21.51</v>
      </c>
      <c r="O237" s="74">
        <f t="shared" si="80"/>
        <v>0</v>
      </c>
      <c r="P237" s="75">
        <f t="shared" ca="1" si="85"/>
        <v>0.61942679925503841</v>
      </c>
      <c r="Q237" s="76">
        <f t="shared" si="81"/>
        <v>1.51</v>
      </c>
      <c r="R237" s="77" t="str">
        <f t="shared" si="82"/>
        <v>ok</v>
      </c>
      <c r="S237" s="87" t="str">
        <f t="shared" ref="S237:S300" si="87">IF(D237="","",IF(I237=1,"HOME",IF(I237=0.5,"DRAW","AWAY")))</f>
        <v>HOME</v>
      </c>
      <c r="T237" s="74">
        <f t="shared" ca="1" si="76"/>
        <v>-110</v>
      </c>
      <c r="U237" s="74">
        <f ca="1">IF(OR($A237="GW 1",$A237="GW 2",$A237="GW 3",$A237="GW 4",$A237="GW 5",$A237="GW 6"),"N/A",IFERROR(ROUND((OFFSET(Tables!$A$1,MATCH('Program and Results'!$B237,Tables!$A$1:$A$33,0)-1,MATCH('Program and Results'!$A237,Tables!$1:$1,0)-2,1,1)-OFFSET(Tables!$A$1,MATCH('Program and Results'!$B237,Tables!$A$1:$A$33,0)-1,MATCH('Program and Results'!$A237,Tables!$1:$1,0)-7,1,1))-(OFFSET(Tables!$A$1,MATCH('Program and Results'!$E237,Tables!$A$1:$A$33,0)-1,MATCH('Program and Results'!$A237,Tables!$1:$1,0)-2,1,1)-OFFSET(Tables!$A$1,MATCH('Program and Results'!$E237,Tables!$A$1:$A$33,0)-1,MATCH('Program and Results'!$A237,Tables!$1:$1,0)-7,1,1)),0),""))</f>
        <v>-24</v>
      </c>
      <c r="V237" s="88">
        <f t="shared" ref="V237:V300" ca="1" si="88">IF(D237="","",J237-P237)</f>
        <v>-0.23885359851007681</v>
      </c>
      <c r="W237" s="88" t="str">
        <f ca="1">IF(OR($A237="GW 1",$A237="GW 2",$A237="GW 3",$A237="GW 4",$A237="GW 5",$A237="GW 6"),"N/A",IF(T237="","",IF(AND(T237&gt;='Prediction Systems settings'!$B$3,'Program and Results'!T237&lt;='Prediction Systems settings'!$C$3),"DRAW",IF(T237&gt;0,"HOME","AWAY"))))</f>
        <v>AWAY</v>
      </c>
      <c r="X237" s="89" t="str">
        <f t="shared" ca="1" si="71"/>
        <v>Failed</v>
      </c>
      <c r="Y237" s="74" t="str">
        <f ca="1">IF(OR($A237="GW 1",$A237="GW 2",$A237="GW 3",$A237="GW 4",$A237="GW 5",$A237="GW 6"),"N/A",IF(U237="","",IF(AND(U237&gt;='Prediction Systems settings'!$B$4,'Program and Results'!U237&lt;='Prediction Systems settings'!$C$4),"DRAW",IF(U237&gt;0,"HOME","AWAY"))))</f>
        <v>DRAW</v>
      </c>
      <c r="Z237" s="74" t="str">
        <f t="shared" ca="1" si="72"/>
        <v>Failed</v>
      </c>
      <c r="AA237" s="85">
        <f ca="1">IF(OR($A237="GW 1",$A237="GW 2",$A237="GW 3",$A237="GW 4",$A237="GW 5",$A237="GW 6"),"N/A",IF(G237="","",SUM(OFFSET(Tables!$A$103,MATCH('Program and Results'!$B237,Tables!$A$103:$A$135,0)-1,MATCH('Program and Results'!$A237,Tables!$1:$1,0)-2,1,-6))))</f>
        <v>-1</v>
      </c>
      <c r="AB237" s="86">
        <f ca="1">IF(OR($A237="GW 1",$A237="GW 2",$A237="GW 3",$A237="GW 4",$A237="GW 5",$A237="GW 6"),"N/A",IF(M237="","",SUM(OFFSET(Tables!$A$103,MATCH('Program and Results'!$E237,Tables!$A$103:$A$135,0)-1,MATCH('Program and Results'!$A237,Tables!$1:$1,0)-2,1,-6))))</f>
        <v>3</v>
      </c>
      <c r="AC237" s="86">
        <f t="shared" ca="1" si="73"/>
        <v>-4</v>
      </c>
      <c r="AD237" s="86" t="str">
        <f ca="1">IF(OR($A237="GW 1",$A237="GW 2",$A237="GW 3",$A237="GW 4",$A237="GW 5",$A237="GW 6"),"N/A",IF(AC237="","",IF(AC237&gt;'Prediction Systems settings'!$B$5,"HOME",IF(AC237&lt;-'Prediction Systems settings'!$B$5,"AWAY","DRAW"))))</f>
        <v>DRAW</v>
      </c>
      <c r="AE237" s="86" t="str">
        <f t="shared" ca="1" si="74"/>
        <v>Failed</v>
      </c>
      <c r="AK237">
        <v>25.535714285714285</v>
      </c>
      <c r="AL237">
        <v>37.5</v>
      </c>
    </row>
    <row r="238" spans="1:38">
      <c r="A238" t="s">
        <v>212</v>
      </c>
      <c r="B238" t="s">
        <v>198</v>
      </c>
      <c r="C238">
        <v>0</v>
      </c>
      <c r="D238">
        <v>0</v>
      </c>
      <c r="E238" t="s">
        <v>204</v>
      </c>
      <c r="F238" s="73">
        <f t="shared" ca="1" si="84"/>
        <v>1551.1996288065557</v>
      </c>
      <c r="G238" s="73">
        <f ca="1">IF(A238="GW 1",ELO_Initial,IFERROR(INDEX(Tables!$1:$1048576,MATCH('Program and Results'!$B238,Tables!$A:$A,0),MATCH('Program and Results'!$A238,Tables!$1:$1,0)-1),""))</f>
        <v>1551.5491804625501</v>
      </c>
      <c r="H238" s="74">
        <f t="shared" si="77"/>
        <v>20</v>
      </c>
      <c r="I238" s="74">
        <f t="shared" si="78"/>
        <v>0.5</v>
      </c>
      <c r="J238" s="75">
        <f t="shared" ca="1" si="70"/>
        <v>0.517477582799719</v>
      </c>
      <c r="K238" s="76">
        <f>IF(E238="","",IF(ABS(C238-D238)=0,0,IF(ABS(C238-D238)&gt;10,2.99,INDEX('ELO settings '!$B$25:$B$34,MATCH(ABS(C238-D238),'ELO settings '!$A$25:$A$34,0)))))</f>
        <v>0</v>
      </c>
      <c r="L238" s="73">
        <f t="shared" ca="1" si="83"/>
        <v>1581.5348279716291</v>
      </c>
      <c r="M238" s="73">
        <f ca="1">IF(A238="GW 1",ELO_Initial,IFERROR(INDEX(Tables!$1:$1048576,MATCH('Program and Results'!$E238,Tables!$A:$A,0),MATCH('Program and Results'!$A238,Tables!$1:$1,0)-1),""))</f>
        <v>1581.1852763156346</v>
      </c>
      <c r="N238" s="74">
        <f t="shared" si="79"/>
        <v>20</v>
      </c>
      <c r="O238" s="74">
        <f t="shared" si="80"/>
        <v>0.5</v>
      </c>
      <c r="P238" s="75">
        <f t="shared" ca="1" si="85"/>
        <v>0.482522417200281</v>
      </c>
      <c r="Q238" s="76">
        <f t="shared" si="81"/>
        <v>0</v>
      </c>
      <c r="R238" s="77" t="str">
        <f t="shared" si="82"/>
        <v>ok</v>
      </c>
      <c r="S238" s="87" t="str">
        <f t="shared" si="87"/>
        <v>DRAW</v>
      </c>
      <c r="T238" s="74">
        <f t="shared" ca="1" si="76"/>
        <v>-30</v>
      </c>
      <c r="U238" s="74">
        <f ca="1">IF(OR($A238="GW 1",$A238="GW 2",$A238="GW 3",$A238="GW 4",$A238="GW 5",$A238="GW 6"),"N/A",IFERROR(ROUND((OFFSET(Tables!$A$1,MATCH('Program and Results'!$B238,Tables!$A$1:$A$33,0)-1,MATCH('Program and Results'!$A238,Tables!$1:$1,0)-2,1,1)-OFFSET(Tables!$A$1,MATCH('Program and Results'!$B238,Tables!$A$1:$A$33,0)-1,MATCH('Program and Results'!$A238,Tables!$1:$1,0)-7,1,1))-(OFFSET(Tables!$A$1,MATCH('Program and Results'!$E238,Tables!$A$1:$A$33,0)-1,MATCH('Program and Results'!$A238,Tables!$1:$1,0)-2,1,1)-OFFSET(Tables!$A$1,MATCH('Program and Results'!$E238,Tables!$A$1:$A$33,0)-1,MATCH('Program and Results'!$A238,Tables!$1:$1,0)-7,1,1)),0),""))</f>
        <v>-15</v>
      </c>
      <c r="V238" s="88">
        <f t="shared" ca="1" si="88"/>
        <v>3.4955165599438009E-2</v>
      </c>
      <c r="W238" s="88" t="str">
        <f ca="1">IF(OR($A238="GW 1",$A238="GW 2",$A238="GW 3",$A238="GW 4",$A238="GW 5",$A238="GW 6"),"N/A",IF(T238="","",IF(AND(T238&gt;='Prediction Systems settings'!$B$3,'Program and Results'!T238&lt;='Prediction Systems settings'!$C$3),"DRAW",IF(T238&gt;0,"HOME","AWAY"))))</f>
        <v>DRAW</v>
      </c>
      <c r="X238" s="89" t="str">
        <f t="shared" ca="1" si="71"/>
        <v>Succeeded</v>
      </c>
      <c r="Y238" s="74" t="str">
        <f ca="1">IF(OR($A238="GW 1",$A238="GW 2",$A238="GW 3",$A238="GW 4",$A238="GW 5",$A238="GW 6"),"N/A",IF(U238="","",IF(AND(U238&gt;='Prediction Systems settings'!$B$4,'Program and Results'!U238&lt;='Prediction Systems settings'!$C$4),"DRAW",IF(U238&gt;0,"HOME","AWAY"))))</f>
        <v>DRAW</v>
      </c>
      <c r="Z238" s="74" t="str">
        <f t="shared" ca="1" si="72"/>
        <v>Succeeded</v>
      </c>
      <c r="AA238" s="85">
        <f ca="1">IF(OR($A238="GW 1",$A238="GW 2",$A238="GW 3",$A238="GW 4",$A238="GW 5",$A238="GW 6"),"N/A",IF(G238="","",SUM(OFFSET(Tables!$A$103,MATCH('Program and Results'!$B238,Tables!$A$103:$A$135,0)-1,MATCH('Program and Results'!$A238,Tables!$1:$1,0)-2,1,-6))))</f>
        <v>7</v>
      </c>
      <c r="AB238" s="86">
        <f ca="1">IF(OR($A238="GW 1",$A238="GW 2",$A238="GW 3",$A238="GW 4",$A238="GW 5",$A238="GW 6"),"N/A",IF(M238="","",SUM(OFFSET(Tables!$A$103,MATCH('Program and Results'!$E238,Tables!$A$103:$A$135,0)-1,MATCH('Program and Results'!$A238,Tables!$1:$1,0)-2,1,-6))))</f>
        <v>4</v>
      </c>
      <c r="AC238" s="86">
        <f t="shared" ca="1" si="73"/>
        <v>3</v>
      </c>
      <c r="AD238" s="86" t="str">
        <f ca="1">IF(OR($A238="GW 1",$A238="GW 2",$A238="GW 3",$A238="GW 4",$A238="GW 5",$A238="GW 6"),"N/A",IF(AC238="","",IF(AC238&gt;'Prediction Systems settings'!$B$5,"HOME",IF(AC238&lt;-'Prediction Systems settings'!$B$5,"AWAY","DRAW"))))</f>
        <v>DRAW</v>
      </c>
      <c r="AE238" s="86" t="str">
        <f t="shared" ca="1" si="74"/>
        <v>Succeeded</v>
      </c>
      <c r="AK238">
        <v>41.785714285714292</v>
      </c>
      <c r="AL238">
        <v>50</v>
      </c>
    </row>
    <row r="239" spans="1:38">
      <c r="A239" t="s">
        <v>212</v>
      </c>
      <c r="B239" t="s">
        <v>205</v>
      </c>
      <c r="C239">
        <v>1</v>
      </c>
      <c r="D239">
        <v>3</v>
      </c>
      <c r="E239" t="s">
        <v>196</v>
      </c>
      <c r="F239" s="73">
        <f t="shared" ca="1" si="84"/>
        <v>1480.0144998663829</v>
      </c>
      <c r="G239" s="73">
        <f ca="1">IF(A239="GW 1",ELO_Initial,IFERROR(INDEX(Tables!$1:$1048576,MATCH('Program and Results'!$B239,Tables!$A:$A,0),MATCH('Program and Results'!$A239,Tables!$1:$1,0)-1),""))</f>
        <v>1485.9227226746079</v>
      </c>
      <c r="H239" s="74">
        <f t="shared" si="77"/>
        <v>21.51</v>
      </c>
      <c r="I239" s="74">
        <f t="shared" si="78"/>
        <v>0</v>
      </c>
      <c r="J239" s="75">
        <f t="shared" ca="1" si="70"/>
        <v>0.2746733058217144</v>
      </c>
      <c r="K239" s="76">
        <f>IF(E239="","",IF(ABS(C239-D239)=0,0,IF(ABS(C239-D239)&gt;10,2.99,INDEX('ELO settings '!$B$25:$B$34,MATCH(ABS(C239-D239),'ELO settings '!$A$25:$A$34,0)))))</f>
        <v>1.51</v>
      </c>
      <c r="L239" s="73">
        <f t="shared" ca="1" si="83"/>
        <v>1688.3749709821477</v>
      </c>
      <c r="M239" s="73">
        <f ca="1">IF(A239="GW 1",ELO_Initial,IFERROR(INDEX(Tables!$1:$1048576,MATCH('Program and Results'!$E239,Tables!$A:$A,0),MATCH('Program and Results'!$A239,Tables!$1:$1,0)-1),""))</f>
        <v>1682.4667481739227</v>
      </c>
      <c r="N239" s="74">
        <f t="shared" si="79"/>
        <v>21.51</v>
      </c>
      <c r="O239" s="74">
        <f t="shared" si="80"/>
        <v>1</v>
      </c>
      <c r="P239" s="75">
        <f t="shared" ca="1" si="85"/>
        <v>0.72532669417828566</v>
      </c>
      <c r="Q239" s="76">
        <f t="shared" si="81"/>
        <v>1.51</v>
      </c>
      <c r="R239" s="77" t="str">
        <f t="shared" si="82"/>
        <v>ok</v>
      </c>
      <c r="S239" s="87" t="str">
        <f t="shared" si="87"/>
        <v>AWAY</v>
      </c>
      <c r="T239" s="74">
        <f t="shared" ca="1" si="76"/>
        <v>-197</v>
      </c>
      <c r="U239" s="74">
        <f ca="1">IF(OR($A239="GW 1",$A239="GW 2",$A239="GW 3",$A239="GW 4",$A239="GW 5",$A239="GW 6"),"N/A",IFERROR(ROUND((OFFSET(Tables!$A$1,MATCH('Program and Results'!$B239,Tables!$A$1:$A$33,0)-1,MATCH('Program and Results'!$A239,Tables!$1:$1,0)-2,1,1)-OFFSET(Tables!$A$1,MATCH('Program and Results'!$B239,Tables!$A$1:$A$33,0)-1,MATCH('Program and Results'!$A239,Tables!$1:$1,0)-7,1,1))-(OFFSET(Tables!$A$1,MATCH('Program and Results'!$E239,Tables!$A$1:$A$33,0)-1,MATCH('Program and Results'!$A239,Tables!$1:$1,0)-2,1,1)-OFFSET(Tables!$A$1,MATCH('Program and Results'!$E239,Tables!$A$1:$A$33,0)-1,MATCH('Program and Results'!$A239,Tables!$1:$1,0)-7,1,1)),0),""))</f>
        <v>-48</v>
      </c>
      <c r="V239" s="88">
        <f t="shared" ca="1" si="88"/>
        <v>-0.45065338835657126</v>
      </c>
      <c r="W239" s="88" t="str">
        <f ca="1">IF(OR($A239="GW 1",$A239="GW 2",$A239="GW 3",$A239="GW 4",$A239="GW 5",$A239="GW 6"),"N/A",IF(T239="","",IF(AND(T239&gt;='Prediction Systems settings'!$B$3,'Program and Results'!T239&lt;='Prediction Systems settings'!$C$3),"DRAW",IF(T239&gt;0,"HOME","AWAY"))))</f>
        <v>AWAY</v>
      </c>
      <c r="X239" s="89" t="str">
        <f t="shared" ca="1" si="71"/>
        <v>Succeeded</v>
      </c>
      <c r="Y239" s="74" t="str">
        <f ca="1">IF(OR($A239="GW 1",$A239="GW 2",$A239="GW 3",$A239="GW 4",$A239="GW 5",$A239="GW 6"),"N/A",IF(U239="","",IF(AND(U239&gt;='Prediction Systems settings'!$B$4,'Program and Results'!U239&lt;='Prediction Systems settings'!$C$4),"DRAW",IF(U239&gt;0,"HOME","AWAY"))))</f>
        <v>AWAY</v>
      </c>
      <c r="Z239" s="74" t="str">
        <f t="shared" ca="1" si="72"/>
        <v>Succeeded</v>
      </c>
      <c r="AA239" s="85">
        <f ca="1">IF(OR($A239="GW 1",$A239="GW 2",$A239="GW 3",$A239="GW 4",$A239="GW 5",$A239="GW 6"),"N/A",IF(G239="","",SUM(OFFSET(Tables!$A$103,MATCH('Program and Results'!$B239,Tables!$A$103:$A$135,0)-1,MATCH('Program and Results'!$A239,Tables!$1:$1,0)-2,1,-6))))</f>
        <v>-6</v>
      </c>
      <c r="AB239" s="86">
        <f ca="1">IF(OR($A239="GW 1",$A239="GW 2",$A239="GW 3",$A239="GW 4",$A239="GW 5",$A239="GW 6"),"N/A",IF(M239="","",SUM(OFFSET(Tables!$A$103,MATCH('Program and Results'!$E239,Tables!$A$103:$A$135,0)-1,MATCH('Program and Results'!$A239,Tables!$1:$1,0)-2,1,-6))))</f>
        <v>20</v>
      </c>
      <c r="AC239" s="86">
        <f t="shared" ca="1" si="73"/>
        <v>-26</v>
      </c>
      <c r="AD239" s="86" t="str">
        <f ca="1">IF(OR($A239="GW 1",$A239="GW 2",$A239="GW 3",$A239="GW 4",$A239="GW 5",$A239="GW 6"),"N/A",IF(AC239="","",IF(AC239&gt;'Prediction Systems settings'!$B$5,"HOME",IF(AC239&lt;-'Prediction Systems settings'!$B$5,"AWAY","DRAW"))))</f>
        <v>AWAY</v>
      </c>
      <c r="AE239" s="86" t="str">
        <f t="shared" ca="1" si="74"/>
        <v>Succeeded</v>
      </c>
      <c r="AK239">
        <v>27.857142857142854</v>
      </c>
      <c r="AL239">
        <v>65</v>
      </c>
    </row>
    <row r="240" spans="1:38">
      <c r="A240" t="s">
        <v>212</v>
      </c>
      <c r="B240" t="s">
        <v>206</v>
      </c>
      <c r="C240">
        <v>1</v>
      </c>
      <c r="D240">
        <v>3</v>
      </c>
      <c r="E240" t="s">
        <v>197</v>
      </c>
      <c r="F240" s="73">
        <f t="shared" ca="1" si="84"/>
        <v>1453.6608119388295</v>
      </c>
      <c r="G240" s="73">
        <f ca="1">IF(A240="GW 1",ELO_Initial,IFERROR(INDEX(Tables!$1:$1048576,MATCH('Program and Results'!$B240,Tables!$A:$A,0),MATCH('Program and Results'!$A240,Tables!$1:$1,0)-1),""))</f>
        <v>1463.5490519509074</v>
      </c>
      <c r="H240" s="74">
        <f t="shared" si="77"/>
        <v>21.51</v>
      </c>
      <c r="I240" s="74">
        <f t="shared" si="78"/>
        <v>0</v>
      </c>
      <c r="J240" s="75">
        <f t="shared" ca="1" si="70"/>
        <v>0.45970432413193091</v>
      </c>
      <c r="K240" s="76">
        <f>IF(E240="","",IF(ABS(C240-D240)=0,0,IF(ABS(C240-D240)&gt;10,2.99,INDEX('ELO settings '!$B$25:$B$34,MATCH(ABS(C240-D240),'ELO settings '!$A$25:$A$34,0)))))</f>
        <v>1.51</v>
      </c>
      <c r="L240" s="73">
        <f t="shared" ca="1" si="83"/>
        <v>1531.6770245472703</v>
      </c>
      <c r="M240" s="73">
        <f ca="1">IF(A240="GW 1",ELO_Initial,IFERROR(INDEX(Tables!$1:$1048576,MATCH('Program and Results'!$E240,Tables!$A:$A,0),MATCH('Program and Results'!$A240,Tables!$1:$1,0)-1),""))</f>
        <v>1521.7887845351925</v>
      </c>
      <c r="N240" s="74">
        <f t="shared" si="79"/>
        <v>21.51</v>
      </c>
      <c r="O240" s="74">
        <f t="shared" si="80"/>
        <v>1</v>
      </c>
      <c r="P240" s="75">
        <f t="shared" ca="1" si="85"/>
        <v>0.54029567586806904</v>
      </c>
      <c r="Q240" s="76">
        <f t="shared" si="81"/>
        <v>1.51</v>
      </c>
      <c r="R240" s="77" t="str">
        <f t="shared" si="82"/>
        <v>ok</v>
      </c>
      <c r="S240" s="87" t="str">
        <f t="shared" si="87"/>
        <v>AWAY</v>
      </c>
      <c r="T240" s="74">
        <f t="shared" ca="1" si="76"/>
        <v>-58</v>
      </c>
      <c r="U240" s="74">
        <f ca="1">IF(OR($A240="GW 1",$A240="GW 2",$A240="GW 3",$A240="GW 4",$A240="GW 5",$A240="GW 6"),"N/A",IFERROR(ROUND((OFFSET(Tables!$A$1,MATCH('Program and Results'!$B240,Tables!$A$1:$A$33,0)-1,MATCH('Program and Results'!$A240,Tables!$1:$1,0)-2,1,1)-OFFSET(Tables!$A$1,MATCH('Program and Results'!$B240,Tables!$A$1:$A$33,0)-1,MATCH('Program and Results'!$A240,Tables!$1:$1,0)-7,1,1))-(OFFSET(Tables!$A$1,MATCH('Program and Results'!$E240,Tables!$A$1:$A$33,0)-1,MATCH('Program and Results'!$A240,Tables!$1:$1,0)-2,1,1)-OFFSET(Tables!$A$1,MATCH('Program and Results'!$E240,Tables!$A$1:$A$33,0)-1,MATCH('Program and Results'!$A240,Tables!$1:$1,0)-7,1,1)),0),""))</f>
        <v>24</v>
      </c>
      <c r="V240" s="88">
        <f t="shared" ca="1" si="88"/>
        <v>-8.0591351736138128E-2</v>
      </c>
      <c r="W240" s="88" t="str">
        <f ca="1">IF(OR($A240="GW 1",$A240="GW 2",$A240="GW 3",$A240="GW 4",$A240="GW 5",$A240="GW 6"),"N/A",IF(T240="","",IF(AND(T240&gt;='Prediction Systems settings'!$B$3,'Program and Results'!T240&lt;='Prediction Systems settings'!$C$3),"DRAW",IF(T240&gt;0,"HOME","AWAY"))))</f>
        <v>AWAY</v>
      </c>
      <c r="X240" s="89" t="str">
        <f t="shared" ca="1" si="71"/>
        <v>Succeeded</v>
      </c>
      <c r="Y240" s="74" t="str">
        <f ca="1">IF(OR($A240="GW 1",$A240="GW 2",$A240="GW 3",$A240="GW 4",$A240="GW 5",$A240="GW 6"),"N/A",IF(U240="","",IF(AND(U240&gt;='Prediction Systems settings'!$B$4,'Program and Results'!U240&lt;='Prediction Systems settings'!$C$4),"DRAW",IF(U240&gt;0,"HOME","AWAY"))))</f>
        <v>HOME</v>
      </c>
      <c r="Z240" s="74" t="str">
        <f t="shared" ca="1" si="72"/>
        <v>Failed</v>
      </c>
      <c r="AA240" s="85">
        <f ca="1">IF(OR($A240="GW 1",$A240="GW 2",$A240="GW 3",$A240="GW 4",$A240="GW 5",$A240="GW 6"),"N/A",IF(G240="","",SUM(OFFSET(Tables!$A$103,MATCH('Program and Results'!$B240,Tables!$A$103:$A$135,0)-1,MATCH('Program and Results'!$A240,Tables!$1:$1,0)-2,1,-6))))</f>
        <v>1</v>
      </c>
      <c r="AB240" s="86">
        <f ca="1">IF(OR($A240="GW 1",$A240="GW 2",$A240="GW 3",$A240="GW 4",$A240="GW 5",$A240="GW 6"),"N/A",IF(M240="","",SUM(OFFSET(Tables!$A$103,MATCH('Program and Results'!$E240,Tables!$A$103:$A$135,0)-1,MATCH('Program and Results'!$A240,Tables!$1:$1,0)-2,1,-6))))</f>
        <v>-6</v>
      </c>
      <c r="AC240" s="86">
        <f t="shared" ca="1" si="73"/>
        <v>7</v>
      </c>
      <c r="AD240" s="86" t="str">
        <f ca="1">IF(OR($A240="GW 1",$A240="GW 2",$A240="GW 3",$A240="GW 4",$A240="GW 5",$A240="GW 6"),"N/A",IF(AC240="","",IF(AC240&gt;'Prediction Systems settings'!$B$5,"HOME",IF(AC240&lt;-'Prediction Systems settings'!$B$5,"AWAY","DRAW"))))</f>
        <v>HOME</v>
      </c>
      <c r="AE240" s="86" t="str">
        <f t="shared" ca="1" si="74"/>
        <v>Failed</v>
      </c>
      <c r="AK240">
        <v>30.178571428571431</v>
      </c>
      <c r="AL240">
        <v>45</v>
      </c>
    </row>
    <row r="241" spans="1:38">
      <c r="A241" t="s">
        <v>212</v>
      </c>
      <c r="B241" t="s">
        <v>208</v>
      </c>
      <c r="C241">
        <v>1</v>
      </c>
      <c r="D241">
        <v>3</v>
      </c>
      <c r="E241" t="s">
        <v>199</v>
      </c>
      <c r="F241" s="73">
        <f t="shared" ca="1" si="84"/>
        <v>1508.6248777861249</v>
      </c>
      <c r="G241" s="73">
        <f ca="1">IF(A241="GW 1",ELO_Initial,IFERROR(INDEX(Tables!$1:$1048576,MATCH('Program and Results'!$B241,Tables!$A:$A,0),MATCH('Program and Results'!$A241,Tables!$1:$1,0)-1),""))</f>
        <v>1520.920315026842</v>
      </c>
      <c r="H241" s="74">
        <f t="shared" si="77"/>
        <v>21.51</v>
      </c>
      <c r="I241" s="74">
        <f t="shared" si="78"/>
        <v>0</v>
      </c>
      <c r="J241" s="75">
        <f t="shared" ca="1" si="70"/>
        <v>0.57161493448243406</v>
      </c>
      <c r="K241" s="76">
        <f>IF(E241="","",IF(ABS(C241-D241)=0,0,IF(ABS(C241-D241)&gt;10,2.99,INDEX('ELO settings '!$B$25:$B$34,MATCH(ABS(C241-D241),'ELO settings '!$A$25:$A$34,0)))))</f>
        <v>1.51</v>
      </c>
      <c r="L241" s="73">
        <f t="shared" ca="1" si="83"/>
        <v>1518.1080542368181</v>
      </c>
      <c r="M241" s="73">
        <f ca="1">IF(A241="GW 1",ELO_Initial,IFERROR(INDEX(Tables!$1:$1048576,MATCH('Program and Results'!$E241,Tables!$A:$A,0),MATCH('Program and Results'!$A241,Tables!$1:$1,0)-1),""))</f>
        <v>1505.812616996101</v>
      </c>
      <c r="N241" s="74">
        <f t="shared" si="79"/>
        <v>21.51</v>
      </c>
      <c r="O241" s="74">
        <f t="shared" si="80"/>
        <v>1</v>
      </c>
      <c r="P241" s="75">
        <f t="shared" ca="1" si="85"/>
        <v>0.42838506551756594</v>
      </c>
      <c r="Q241" s="76">
        <f t="shared" si="81"/>
        <v>1.51</v>
      </c>
      <c r="R241" s="77" t="str">
        <f t="shared" si="82"/>
        <v>ok</v>
      </c>
      <c r="S241" s="87" t="str">
        <f t="shared" si="87"/>
        <v>AWAY</v>
      </c>
      <c r="T241" s="74">
        <f t="shared" ca="1" si="76"/>
        <v>15</v>
      </c>
      <c r="U241" s="74">
        <f ca="1">IF(OR($A241="GW 1",$A241="GW 2",$A241="GW 3",$A241="GW 4",$A241="GW 5",$A241="GW 6"),"N/A",IFERROR(ROUND((OFFSET(Tables!$A$1,MATCH('Program and Results'!$B241,Tables!$A$1:$A$33,0)-1,MATCH('Program and Results'!$A241,Tables!$1:$1,0)-2,1,1)-OFFSET(Tables!$A$1,MATCH('Program and Results'!$B241,Tables!$A$1:$A$33,0)-1,MATCH('Program and Results'!$A241,Tables!$1:$1,0)-7,1,1))-(OFFSET(Tables!$A$1,MATCH('Program and Results'!$E241,Tables!$A$1:$A$33,0)-1,MATCH('Program and Results'!$A241,Tables!$1:$1,0)-2,1,1)-OFFSET(Tables!$A$1,MATCH('Program and Results'!$E241,Tables!$A$1:$A$33,0)-1,MATCH('Program and Results'!$A241,Tables!$1:$1,0)-7,1,1)),0),""))</f>
        <v>50</v>
      </c>
      <c r="V241" s="88">
        <f t="shared" ca="1" si="88"/>
        <v>0.14322986896486811</v>
      </c>
      <c r="W241" s="88" t="str">
        <f ca="1">IF(OR($A241="GW 1",$A241="GW 2",$A241="GW 3",$A241="GW 4",$A241="GW 5",$A241="GW 6"),"N/A",IF(T241="","",IF(AND(T241&gt;='Prediction Systems settings'!$B$3,'Program and Results'!T241&lt;='Prediction Systems settings'!$C$3),"DRAW",IF(T241&gt;0,"HOME","AWAY"))))</f>
        <v>HOME</v>
      </c>
      <c r="X241" s="89" t="str">
        <f t="shared" ca="1" si="71"/>
        <v>Failed</v>
      </c>
      <c r="Y241" s="74" t="str">
        <f ca="1">IF(OR($A241="GW 1",$A241="GW 2",$A241="GW 3",$A241="GW 4",$A241="GW 5",$A241="GW 6"),"N/A",IF(U241="","",IF(AND(U241&gt;='Prediction Systems settings'!$B$4,'Program and Results'!U241&lt;='Prediction Systems settings'!$C$4),"DRAW",IF(U241&gt;0,"HOME","AWAY"))))</f>
        <v>HOME</v>
      </c>
      <c r="Z241" s="74" t="str">
        <f t="shared" ca="1" si="72"/>
        <v>Failed</v>
      </c>
      <c r="AA241" s="85">
        <f ca="1">IF(OR($A241="GW 1",$A241="GW 2",$A241="GW 3",$A241="GW 4",$A241="GW 5",$A241="GW 6"),"N/A",IF(G241="","",SUM(OFFSET(Tables!$A$103,MATCH('Program and Results'!$B241,Tables!$A$103:$A$135,0)-1,MATCH('Program and Results'!$A241,Tables!$1:$1,0)-2,1,-6))))</f>
        <v>1</v>
      </c>
      <c r="AB241" s="86">
        <f ca="1">IF(OR($A241="GW 1",$A241="GW 2",$A241="GW 3",$A241="GW 4",$A241="GW 5",$A241="GW 6"),"N/A",IF(M241="","",SUM(OFFSET(Tables!$A$103,MATCH('Program and Results'!$E241,Tables!$A$103:$A$135,0)-1,MATCH('Program and Results'!$A241,Tables!$1:$1,0)-2,1,-6))))</f>
        <v>-6</v>
      </c>
      <c r="AC241" s="86">
        <f t="shared" ca="1" si="73"/>
        <v>7</v>
      </c>
      <c r="AD241" s="86" t="str">
        <f ca="1">IF(OR($A241="GW 1",$A241="GW 2",$A241="GW 3",$A241="GW 4",$A241="GW 5",$A241="GW 6"),"N/A",IF(AC241="","",IF(AC241&gt;'Prediction Systems settings'!$B$5,"HOME",IF(AC241&lt;-'Prediction Systems settings'!$B$5,"AWAY","DRAW"))))</f>
        <v>HOME</v>
      </c>
      <c r="AE241" s="86" t="str">
        <f t="shared" ca="1" si="74"/>
        <v>Failed</v>
      </c>
      <c r="AK241">
        <v>35</v>
      </c>
      <c r="AL241">
        <v>42.5</v>
      </c>
    </row>
    <row r="242" spans="1:38">
      <c r="A242" t="s">
        <v>212</v>
      </c>
      <c r="B242" t="s">
        <v>200</v>
      </c>
      <c r="C242">
        <v>1</v>
      </c>
      <c r="D242">
        <v>0</v>
      </c>
      <c r="E242" t="s">
        <v>209</v>
      </c>
      <c r="F242" s="73">
        <f t="shared" ca="1" si="84"/>
        <v>1487.3587402267128</v>
      </c>
      <c r="G242" s="73">
        <f ca="1">IF(A242="GW 1",ELO_Initial,IFERROR(INDEX(Tables!$1:$1048576,MATCH('Program and Results'!$B242,Tables!$A:$A,0),MATCH('Program and Results'!$A242,Tables!$1:$1,0)-1),""))</f>
        <v>1476.3463257496594</v>
      </c>
      <c r="H242" s="74">
        <f t="shared" si="77"/>
        <v>21</v>
      </c>
      <c r="I242" s="74">
        <f t="shared" si="78"/>
        <v>1</v>
      </c>
      <c r="J242" s="75">
        <f t="shared" ca="1" si="70"/>
        <v>0.47559931061650379</v>
      </c>
      <c r="K242" s="76">
        <f>IF(E242="","",IF(ABS(C242-D242)=0,0,IF(ABS(C242-D242)&gt;10,2.99,INDEX('ELO settings '!$B$25:$B$34,MATCH(ABS(C242-D242),'ELO settings '!$A$25:$A$34,0)))))</f>
        <v>1</v>
      </c>
      <c r="L242" s="73">
        <f t="shared" ca="1" si="83"/>
        <v>1512.4812977059951</v>
      </c>
      <c r="M242" s="73">
        <f ca="1">IF(A242="GW 1",ELO_Initial,IFERROR(INDEX(Tables!$1:$1048576,MATCH('Program and Results'!$E242,Tables!$A:$A,0),MATCH('Program and Results'!$A242,Tables!$1:$1,0)-1),""))</f>
        <v>1523.4937121830485</v>
      </c>
      <c r="N242" s="74">
        <f t="shared" si="79"/>
        <v>21</v>
      </c>
      <c r="O242" s="74">
        <f t="shared" si="80"/>
        <v>0</v>
      </c>
      <c r="P242" s="75">
        <f t="shared" ca="1" si="85"/>
        <v>0.52440068938349627</v>
      </c>
      <c r="Q242" s="76">
        <f t="shared" si="81"/>
        <v>1</v>
      </c>
      <c r="R242" s="77" t="str">
        <f t="shared" si="82"/>
        <v>ok</v>
      </c>
      <c r="S242" s="87" t="str">
        <f t="shared" si="87"/>
        <v>HOME</v>
      </c>
      <c r="T242" s="74">
        <f t="shared" ca="1" si="76"/>
        <v>-47</v>
      </c>
      <c r="U242" s="74">
        <f ca="1">IF(OR($A242="GW 1",$A242="GW 2",$A242="GW 3",$A242="GW 4",$A242="GW 5",$A242="GW 6"),"N/A",IFERROR(ROUND((OFFSET(Tables!$A$1,MATCH('Program and Results'!$B242,Tables!$A$1:$A$33,0)-1,MATCH('Program and Results'!$A242,Tables!$1:$1,0)-2,1,1)-OFFSET(Tables!$A$1,MATCH('Program and Results'!$B242,Tables!$A$1:$A$33,0)-1,MATCH('Program and Results'!$A242,Tables!$1:$1,0)-7,1,1))-(OFFSET(Tables!$A$1,MATCH('Program and Results'!$E242,Tables!$A$1:$A$33,0)-1,MATCH('Program and Results'!$A242,Tables!$1:$1,0)-2,1,1)-OFFSET(Tables!$A$1,MATCH('Program and Results'!$E242,Tables!$A$1:$A$33,0)-1,MATCH('Program and Results'!$A242,Tables!$1:$1,0)-7,1,1)),0),""))</f>
        <v>-1</v>
      </c>
      <c r="V242" s="88">
        <f t="shared" ca="1" si="88"/>
        <v>-4.8801378766992476E-2</v>
      </c>
      <c r="W242" s="88" t="str">
        <f ca="1">IF(OR($A242="GW 1",$A242="GW 2",$A242="GW 3",$A242="GW 4",$A242="GW 5",$A242="GW 6"),"N/A",IF(T242="","",IF(AND(T242&gt;='Prediction Systems settings'!$B$3,'Program and Results'!T242&lt;='Prediction Systems settings'!$C$3),"DRAW",IF(T242&gt;0,"HOME","AWAY"))))</f>
        <v>AWAY</v>
      </c>
      <c r="X242" s="89" t="str">
        <f t="shared" ca="1" si="71"/>
        <v>Failed</v>
      </c>
      <c r="Y242" s="74" t="str">
        <f ca="1">IF(OR($A242="GW 1",$A242="GW 2",$A242="GW 3",$A242="GW 4",$A242="GW 5",$A242="GW 6"),"N/A",IF(U242="","",IF(AND(U242&gt;='Prediction Systems settings'!$B$4,'Program and Results'!U242&lt;='Prediction Systems settings'!$C$4),"DRAW",IF(U242&gt;0,"HOME","AWAY"))))</f>
        <v>AWAY</v>
      </c>
      <c r="Z242" s="74" t="str">
        <f t="shared" ca="1" si="72"/>
        <v>Failed</v>
      </c>
      <c r="AA242" s="85">
        <f ca="1">IF(OR($A242="GW 1",$A242="GW 2",$A242="GW 3",$A242="GW 4",$A242="GW 5",$A242="GW 6"),"N/A",IF(G242="","",SUM(OFFSET(Tables!$A$103,MATCH('Program and Results'!$B242,Tables!$A$103:$A$135,0)-1,MATCH('Program and Results'!$A242,Tables!$1:$1,0)-2,1,-6))))</f>
        <v>-3</v>
      </c>
      <c r="AB242" s="86">
        <f ca="1">IF(OR($A242="GW 1",$A242="GW 2",$A242="GW 3",$A242="GW 4",$A242="GW 5",$A242="GW 6"),"N/A",IF(M242="","",SUM(OFFSET(Tables!$A$103,MATCH('Program and Results'!$E242,Tables!$A$103:$A$135,0)-1,MATCH('Program and Results'!$A242,Tables!$1:$1,0)-2,1,-6))))</f>
        <v>3</v>
      </c>
      <c r="AC242" s="86">
        <f t="shared" ca="1" si="73"/>
        <v>-6</v>
      </c>
      <c r="AD242" s="86" t="str">
        <f ca="1">IF(OR($A242="GW 1",$A242="GW 2",$A242="GW 3",$A242="GW 4",$A242="GW 5",$A242="GW 6"),"N/A",IF(AC242="","",IF(AC242&gt;'Prediction Systems settings'!$B$5,"HOME",IF(AC242&lt;-'Prediction Systems settings'!$B$5,"AWAY","DRAW"))))</f>
        <v>AWAY</v>
      </c>
      <c r="AE242" s="86" t="str">
        <f t="shared" ca="1" si="74"/>
        <v>Failed</v>
      </c>
      <c r="AK242">
        <v>30.178571428571431</v>
      </c>
      <c r="AL242">
        <v>46.428571428571431</v>
      </c>
    </row>
    <row r="243" spans="1:38">
      <c r="A243" t="s">
        <v>212</v>
      </c>
      <c r="B243" t="s">
        <v>202</v>
      </c>
      <c r="C243">
        <v>1</v>
      </c>
      <c r="D243">
        <v>1</v>
      </c>
      <c r="E243" t="s">
        <v>201</v>
      </c>
      <c r="F243" s="73">
        <f t="shared" ca="1" si="84"/>
        <v>1430.8659312891004</v>
      </c>
      <c r="G243" s="73">
        <f ca="1">IF(A243="GW 1",ELO_Initial,IFERROR(INDEX(Tables!$1:$1048576,MATCH('Program and Results'!$B243,Tables!$A:$A,0),MATCH('Program and Results'!$A243,Tables!$1:$1,0)-1),""))</f>
        <v>1430.6094502444637</v>
      </c>
      <c r="H243" s="74">
        <f t="shared" si="77"/>
        <v>20</v>
      </c>
      <c r="I243" s="74">
        <f t="shared" si="78"/>
        <v>0.5</v>
      </c>
      <c r="J243" s="75">
        <f t="shared" ca="1" si="70"/>
        <v>0.48717594776816703</v>
      </c>
      <c r="K243" s="76">
        <f>IF(E243="","",IF(ABS(C243-D243)=0,0,IF(ABS(C243-D243)&gt;10,2.99,INDEX('ELO settings '!$B$25:$B$34,MATCH(ABS(C243-D243),'ELO settings '!$A$25:$A$34,0)))))</f>
        <v>0</v>
      </c>
      <c r="L243" s="73">
        <f t="shared" ca="1" si="83"/>
        <v>1464.8017024233873</v>
      </c>
      <c r="M243" s="73">
        <f ca="1">IF(A243="GW 1",ELO_Initial,IFERROR(INDEX(Tables!$1:$1048576,MATCH('Program and Results'!$E243,Tables!$A:$A,0),MATCH('Program and Results'!$A243,Tables!$1:$1,0)-1),""))</f>
        <v>1465.058183468024</v>
      </c>
      <c r="N243" s="74">
        <f t="shared" si="79"/>
        <v>20</v>
      </c>
      <c r="O243" s="74">
        <f t="shared" si="80"/>
        <v>0.5</v>
      </c>
      <c r="P243" s="75">
        <f t="shared" ca="1" si="85"/>
        <v>0.51282405223183303</v>
      </c>
      <c r="Q243" s="76">
        <f t="shared" si="81"/>
        <v>0</v>
      </c>
      <c r="R243" s="77" t="str">
        <f t="shared" si="82"/>
        <v>ok</v>
      </c>
      <c r="S243" s="87" t="str">
        <f t="shared" si="87"/>
        <v>DRAW</v>
      </c>
      <c r="T243" s="74">
        <f t="shared" ca="1" si="76"/>
        <v>-34</v>
      </c>
      <c r="U243" s="74">
        <f ca="1">IF(OR($A243="GW 1",$A243="GW 2",$A243="GW 3",$A243="GW 4",$A243="GW 5",$A243="GW 6"),"N/A",IFERROR(ROUND((OFFSET(Tables!$A$1,MATCH('Program and Results'!$B243,Tables!$A$1:$A$33,0)-1,MATCH('Program and Results'!$A243,Tables!$1:$1,0)-2,1,1)-OFFSET(Tables!$A$1,MATCH('Program and Results'!$B243,Tables!$A$1:$A$33,0)-1,MATCH('Program and Results'!$A243,Tables!$1:$1,0)-7,1,1))-(OFFSET(Tables!$A$1,MATCH('Program and Results'!$E243,Tables!$A$1:$A$33,0)-1,MATCH('Program and Results'!$A243,Tables!$1:$1,0)-2,1,1)-OFFSET(Tables!$A$1,MATCH('Program and Results'!$E243,Tables!$A$1:$A$33,0)-1,MATCH('Program and Results'!$A243,Tables!$1:$1,0)-7,1,1)),0),""))</f>
        <v>-1</v>
      </c>
      <c r="V243" s="88">
        <f t="shared" ca="1" si="88"/>
        <v>-2.5648104463665999E-2</v>
      </c>
      <c r="W243" s="88" t="str">
        <f ca="1">IF(OR($A243="GW 1",$A243="GW 2",$A243="GW 3",$A243="GW 4",$A243="GW 5",$A243="GW 6"),"N/A",IF(T243="","",IF(AND(T243&gt;='Prediction Systems settings'!$B$3,'Program and Results'!T243&lt;='Prediction Systems settings'!$C$3),"DRAW",IF(T243&gt;0,"HOME","AWAY"))))</f>
        <v>DRAW</v>
      </c>
      <c r="X243" s="89" t="str">
        <f t="shared" ca="1" si="71"/>
        <v>Succeeded</v>
      </c>
      <c r="Y243" s="74" t="str">
        <f ca="1">IF(OR($A243="GW 1",$A243="GW 2",$A243="GW 3",$A243="GW 4",$A243="GW 5",$A243="GW 6"),"N/A",IF(U243="","",IF(AND(U243&gt;='Prediction Systems settings'!$B$4,'Program and Results'!U243&lt;='Prediction Systems settings'!$C$4),"DRAW",IF(U243&gt;0,"HOME","AWAY"))))</f>
        <v>AWAY</v>
      </c>
      <c r="Z243" s="74" t="str">
        <f t="shared" ca="1" si="72"/>
        <v>Failed</v>
      </c>
      <c r="AA243" s="85">
        <f ca="1">IF(OR($A243="GW 1",$A243="GW 2",$A243="GW 3",$A243="GW 4",$A243="GW 5",$A243="GW 6"),"N/A",IF(G243="","",SUM(OFFSET(Tables!$A$103,MATCH('Program and Results'!$B243,Tables!$A$103:$A$135,0)-1,MATCH('Program and Results'!$A243,Tables!$1:$1,0)-2,1,-6))))</f>
        <v>0</v>
      </c>
      <c r="AB243" s="86">
        <f ca="1">IF(OR($A243="GW 1",$A243="GW 2",$A243="GW 3",$A243="GW 4",$A243="GW 5",$A243="GW 6"),"N/A",IF(M243="","",SUM(OFFSET(Tables!$A$103,MATCH('Program and Results'!$E243,Tables!$A$103:$A$135,0)-1,MATCH('Program and Results'!$A243,Tables!$1:$1,0)-2,1,-6))))</f>
        <v>-2</v>
      </c>
      <c r="AC243" s="86">
        <f t="shared" ca="1" si="73"/>
        <v>2</v>
      </c>
      <c r="AD243" s="86" t="str">
        <f ca="1">IF(OR($A243="GW 1",$A243="GW 2",$A243="GW 3",$A243="GW 4",$A243="GW 5",$A243="GW 6"),"N/A",IF(AC243="","",IF(AC243&gt;'Prediction Systems settings'!$B$5,"HOME",IF(AC243&lt;-'Prediction Systems settings'!$B$5,"AWAY","DRAW"))))</f>
        <v>DRAW</v>
      </c>
      <c r="AE243" s="86" t="str">
        <f t="shared" ca="1" si="74"/>
        <v>Succeeded</v>
      </c>
      <c r="AK243">
        <v>25.535714285714285</v>
      </c>
      <c r="AL243">
        <v>25</v>
      </c>
    </row>
    <row r="244" spans="1:38">
      <c r="A244" t="s">
        <v>212</v>
      </c>
      <c r="B244" t="s">
        <v>207</v>
      </c>
      <c r="C244">
        <v>3</v>
      </c>
      <c r="D244">
        <v>1</v>
      </c>
      <c r="E244" t="s">
        <v>203</v>
      </c>
      <c r="F244" s="73">
        <f t="shared" ca="1" si="84"/>
        <v>1496.8491287513655</v>
      </c>
      <c r="G244" s="73">
        <f ca="1">IF(A244="GW 1",ELO_Initial,IFERROR(INDEX(Tables!$1:$1048576,MATCH('Program and Results'!$B244,Tables!$A:$A,0),MATCH('Program and Results'!$A244,Tables!$1:$1,0)-1),""))</f>
        <v>1487.8995976269994</v>
      </c>
      <c r="H244" s="74">
        <f t="shared" si="77"/>
        <v>21.51</v>
      </c>
      <c r="I244" s="74">
        <f t="shared" si="78"/>
        <v>1</v>
      </c>
      <c r="J244" s="75">
        <f t="shared" ca="1" si="70"/>
        <v>0.58393625642184821</v>
      </c>
      <c r="K244" s="76">
        <f>IF(E244="","",IF(ABS(C244-D244)=0,0,IF(ABS(C244-D244)&gt;10,2.99,INDEX('ELO settings '!$B$25:$B$34,MATCH(ABS(C244-D244),'ELO settings '!$A$25:$A$34,0)))))</f>
        <v>1.51</v>
      </c>
      <c r="L244" s="73">
        <f t="shared" ca="1" si="83"/>
        <v>1454.8892675009386</v>
      </c>
      <c r="M244" s="73">
        <f ca="1">IF(A244="GW 1",ELO_Initial,IFERROR(INDEX(Tables!$1:$1048576,MATCH('Program and Results'!$E244,Tables!$A:$A,0),MATCH('Program and Results'!$A244,Tables!$1:$1,0)-1),""))</f>
        <v>1463.8387986253047</v>
      </c>
      <c r="N244" s="74">
        <f t="shared" si="79"/>
        <v>21.51</v>
      </c>
      <c r="O244" s="74">
        <f t="shared" si="80"/>
        <v>0</v>
      </c>
      <c r="P244" s="75">
        <f t="shared" ca="1" si="85"/>
        <v>0.41606374357815179</v>
      </c>
      <c r="Q244" s="76">
        <f t="shared" si="81"/>
        <v>1.51</v>
      </c>
      <c r="R244" s="77" t="str">
        <f t="shared" si="82"/>
        <v>ok</v>
      </c>
      <c r="S244" s="87" t="str">
        <f t="shared" si="87"/>
        <v>HOME</v>
      </c>
      <c r="T244" s="74">
        <f t="shared" ca="1" si="76"/>
        <v>24</v>
      </c>
      <c r="U244" s="74">
        <f ca="1">IF(OR($A244="GW 1",$A244="GW 2",$A244="GW 3",$A244="GW 4",$A244="GW 5",$A244="GW 6"),"N/A",IFERROR(ROUND((OFFSET(Tables!$A$1,MATCH('Program and Results'!$B244,Tables!$A$1:$A$33,0)-1,MATCH('Program and Results'!$A244,Tables!$1:$1,0)-2,1,1)-OFFSET(Tables!$A$1,MATCH('Program and Results'!$B244,Tables!$A$1:$A$33,0)-1,MATCH('Program and Results'!$A244,Tables!$1:$1,0)-7,1,1))-(OFFSET(Tables!$A$1,MATCH('Program and Results'!$E244,Tables!$A$1:$A$33,0)-1,MATCH('Program and Results'!$A244,Tables!$1:$1,0)-2,1,1)-OFFSET(Tables!$A$1,MATCH('Program and Results'!$E244,Tables!$A$1:$A$33,0)-1,MATCH('Program and Results'!$A244,Tables!$1:$1,0)-7,1,1)),0),""))</f>
        <v>10</v>
      </c>
      <c r="V244" s="88">
        <f t="shared" ca="1" si="88"/>
        <v>0.16787251284369642</v>
      </c>
      <c r="W244" s="88" t="str">
        <f ca="1">IF(OR($A244="GW 1",$A244="GW 2",$A244="GW 3",$A244="GW 4",$A244="GW 5",$A244="GW 6"),"N/A",IF(T244="","",IF(AND(T244&gt;='Prediction Systems settings'!$B$3,'Program and Results'!T244&lt;='Prediction Systems settings'!$C$3),"DRAW",IF(T244&gt;0,"HOME","AWAY"))))</f>
        <v>HOME</v>
      </c>
      <c r="X244" s="89" t="str">
        <f t="shared" ca="1" si="71"/>
        <v>Succeeded</v>
      </c>
      <c r="Y244" s="74" t="str">
        <f ca="1">IF(OR($A244="GW 1",$A244="GW 2",$A244="GW 3",$A244="GW 4",$A244="GW 5",$A244="GW 6"),"N/A",IF(U244="","",IF(AND(U244&gt;='Prediction Systems settings'!$B$4,'Program and Results'!U244&lt;='Prediction Systems settings'!$C$4),"DRAW",IF(U244&gt;0,"HOME","AWAY"))))</f>
        <v>HOME</v>
      </c>
      <c r="Z244" s="74" t="str">
        <f t="shared" ca="1" si="72"/>
        <v>Succeeded</v>
      </c>
      <c r="AA244" s="85">
        <f ca="1">IF(OR($A244="GW 1",$A244="GW 2",$A244="GW 3",$A244="GW 4",$A244="GW 5",$A244="GW 6"),"N/A",IF(G244="","",SUM(OFFSET(Tables!$A$103,MATCH('Program and Results'!$B244,Tables!$A$103:$A$135,0)-1,MATCH('Program and Results'!$A244,Tables!$1:$1,0)-2,1,-6))))</f>
        <v>2</v>
      </c>
      <c r="AB244" s="86">
        <f ca="1">IF(OR($A244="GW 1",$A244="GW 2",$A244="GW 3",$A244="GW 4",$A244="GW 5",$A244="GW 6"),"N/A",IF(M244="","",SUM(OFFSET(Tables!$A$103,MATCH('Program and Results'!$E244,Tables!$A$103:$A$135,0)-1,MATCH('Program and Results'!$A244,Tables!$1:$1,0)-2,1,-6))))</f>
        <v>-6</v>
      </c>
      <c r="AC244" s="86">
        <f t="shared" ca="1" si="73"/>
        <v>8</v>
      </c>
      <c r="AD244" s="86" t="str">
        <f ca="1">IF(OR($A244="GW 1",$A244="GW 2",$A244="GW 3",$A244="GW 4",$A244="GW 5",$A244="GW 6"),"N/A",IF(AC244="","",IF(AC244&gt;'Prediction Systems settings'!$B$5,"HOME",IF(AC244&lt;-'Prediction Systems settings'!$B$5,"AWAY","DRAW"))))</f>
        <v>HOME</v>
      </c>
      <c r="AE244" s="86" t="str">
        <f t="shared" ca="1" si="74"/>
        <v>Succeeded</v>
      </c>
      <c r="AK244">
        <v>34.821428571428569</v>
      </c>
      <c r="AL244">
        <v>40</v>
      </c>
    </row>
    <row r="245" spans="1:38">
      <c r="A245" t="s">
        <v>212</v>
      </c>
      <c r="B245" t="s">
        <v>233</v>
      </c>
      <c r="C245">
        <v>2</v>
      </c>
      <c r="D245">
        <v>0</v>
      </c>
      <c r="E245" t="s">
        <v>210</v>
      </c>
      <c r="F245" s="73">
        <f t="shared" ca="1" si="84"/>
        <v>1460.0413838979084</v>
      </c>
      <c r="G245" s="73">
        <f ca="1">IF(A245="GW 1",ELO_Initial,IFERROR(INDEX(Tables!$1:$1048576,MATCH('Program and Results'!$B245,Tables!$A:$A,0),MATCH('Program and Results'!$A245,Tables!$1:$1,0)-1),""))</f>
        <v>1450.5094046006486</v>
      </c>
      <c r="H245" s="74">
        <f t="shared" si="77"/>
        <v>21.51</v>
      </c>
      <c r="I245" s="74">
        <f t="shared" si="78"/>
        <v>1</v>
      </c>
      <c r="J245" s="75">
        <f t="shared" ca="1" si="70"/>
        <v>0.55685823815621793</v>
      </c>
      <c r="K245" s="76">
        <f>IF(E245="","",IF(ABS(C245-D245)=0,0,IF(ABS(C245-D245)&gt;10,2.99,INDEX('ELO settings '!$B$25:$B$34,MATCH(ABS(C245-D245),'ELO settings '!$A$25:$A$34,0)))))</f>
        <v>1.51</v>
      </c>
      <c r="L245" s="73">
        <f t="shared" ca="1" si="83"/>
        <v>1426.8323520049914</v>
      </c>
      <c r="M245" s="73">
        <f ca="1">IF(A245="GW 1",ELO_Initial,IFERROR(INDEX(Tables!$1:$1048576,MATCH('Program and Results'!$E245,Tables!$A:$A,0),MATCH('Program and Results'!$A245,Tables!$1:$1,0)-1),""))</f>
        <v>1436.3643313022512</v>
      </c>
      <c r="N245" s="74">
        <f t="shared" si="79"/>
        <v>21.51</v>
      </c>
      <c r="O245" s="74">
        <f t="shared" si="80"/>
        <v>0</v>
      </c>
      <c r="P245" s="75">
        <f t="shared" ca="1" si="85"/>
        <v>0.44314176184378207</v>
      </c>
      <c r="Q245" s="76">
        <f t="shared" si="81"/>
        <v>1.51</v>
      </c>
      <c r="R245" s="77" t="str">
        <f t="shared" si="82"/>
        <v>ok</v>
      </c>
      <c r="S245" s="87" t="str">
        <f t="shared" si="87"/>
        <v>HOME</v>
      </c>
      <c r="T245" s="74">
        <f t="shared" ca="1" si="76"/>
        <v>14</v>
      </c>
      <c r="U245" s="74">
        <f ca="1">IF(OR($A245="GW 1",$A245="GW 2",$A245="GW 3",$A245="GW 4",$A245="GW 5",$A245="GW 6"),"N/A",IFERROR(ROUND((OFFSET(Tables!$A$1,MATCH('Program and Results'!$B245,Tables!$A$1:$A$33,0)-1,MATCH('Program and Results'!$A245,Tables!$1:$1,0)-2,1,1)-OFFSET(Tables!$A$1,MATCH('Program and Results'!$B245,Tables!$A$1:$A$33,0)-1,MATCH('Program and Results'!$A245,Tables!$1:$1,0)-7,1,1))-(OFFSET(Tables!$A$1,MATCH('Program and Results'!$E245,Tables!$A$1:$A$33,0)-1,MATCH('Program and Results'!$A245,Tables!$1:$1,0)-2,1,1)-OFFSET(Tables!$A$1,MATCH('Program and Results'!$E245,Tables!$A$1:$A$33,0)-1,MATCH('Program and Results'!$A245,Tables!$1:$1,0)-7,1,1)),0),""))</f>
        <v>-29</v>
      </c>
      <c r="V245" s="88">
        <f t="shared" ca="1" si="88"/>
        <v>0.11371647631243587</v>
      </c>
      <c r="W245" s="88" t="str">
        <f ca="1">IF(OR($A245="GW 1",$A245="GW 2",$A245="GW 3",$A245="GW 4",$A245="GW 5",$A245="GW 6"),"N/A",IF(T245="","",IF(AND(T245&gt;='Prediction Systems settings'!$B$3,'Program and Results'!T245&lt;='Prediction Systems settings'!$C$3),"DRAW",IF(T245&gt;0,"HOME","AWAY"))))</f>
        <v>HOME</v>
      </c>
      <c r="X245" s="89" t="str">
        <f t="shared" ca="1" si="71"/>
        <v>Succeeded</v>
      </c>
      <c r="Y245" s="74" t="str">
        <f ca="1">IF(OR($A245="GW 1",$A245="GW 2",$A245="GW 3",$A245="GW 4",$A245="GW 5",$A245="GW 6"),"N/A",IF(U245="","",IF(AND(U245&gt;='Prediction Systems settings'!$B$4,'Program and Results'!U245&lt;='Prediction Systems settings'!$C$4),"DRAW",IF(U245&gt;0,"HOME","AWAY"))))</f>
        <v>DRAW</v>
      </c>
      <c r="Z245" s="74" t="str">
        <f t="shared" ca="1" si="72"/>
        <v>Failed</v>
      </c>
      <c r="AA245" s="85">
        <f ca="1">IF(OR($A245="GW 1",$A245="GW 2",$A245="GW 3",$A245="GW 4",$A245="GW 5",$A245="GW 6"),"N/A",IF(G245="","",SUM(OFFSET(Tables!$A$103,MATCH('Program and Results'!$B245,Tables!$A$103:$A$135,0)-1,MATCH('Program and Results'!$A245,Tables!$1:$1,0)-2,1,-6))))</f>
        <v>-7</v>
      </c>
      <c r="AB245" s="86">
        <f ca="1">IF(OR($A245="GW 1",$A245="GW 2",$A245="GW 3",$A245="GW 4",$A245="GW 5",$A245="GW 6"),"N/A",IF(M245="","",SUM(OFFSET(Tables!$A$103,MATCH('Program and Results'!$E245,Tables!$A$103:$A$135,0)-1,MATCH('Program and Results'!$A245,Tables!$1:$1,0)-2,1,-6))))</f>
        <v>-4</v>
      </c>
      <c r="AC245" s="86">
        <f t="shared" ca="1" si="73"/>
        <v>-3</v>
      </c>
      <c r="AD245" s="86" t="str">
        <f ca="1">IF(OR($A245="GW 1",$A245="GW 2",$A245="GW 3",$A245="GW 4",$A245="GW 5",$A245="GW 6"),"N/A",IF(AC245="","",IF(AC245&gt;'Prediction Systems settings'!$B$5,"HOME",IF(AC245&lt;-'Prediction Systems settings'!$B$5,"AWAY","DRAW"))))</f>
        <v>DRAW</v>
      </c>
      <c r="AE245" s="86" t="str">
        <f t="shared" ca="1" si="74"/>
        <v>Failed</v>
      </c>
      <c r="AK245">
        <v>25.535714285714285</v>
      </c>
      <c r="AL245">
        <v>25</v>
      </c>
    </row>
    <row r="246" spans="1:38">
      <c r="A246" t="s">
        <v>213</v>
      </c>
      <c r="B246" t="s">
        <v>204</v>
      </c>
      <c r="C246">
        <v>2</v>
      </c>
      <c r="D246">
        <v>0</v>
      </c>
      <c r="E246" t="s">
        <v>205</v>
      </c>
      <c r="F246" s="73">
        <f t="shared" ca="1" si="84"/>
        <v>1587.8482663277566</v>
      </c>
      <c r="G246" s="73">
        <f ca="1">IF(A246="GW 1",ELO_Initial,IFERROR(INDEX(Tables!$1:$1048576,MATCH('Program and Results'!$B246,Tables!$A:$A,0),MATCH('Program and Results'!$A246,Tables!$1:$1,0)-1),""))</f>
        <v>1581.5348279716291</v>
      </c>
      <c r="H246" s="74">
        <f t="shared" si="77"/>
        <v>21.51</v>
      </c>
      <c r="I246" s="74">
        <f t="shared" si="78"/>
        <v>1</v>
      </c>
      <c r="J246" s="75">
        <f t="shared" ca="1" si="70"/>
        <v>0.70648822147245316</v>
      </c>
      <c r="K246" s="76">
        <f>IF(E246="","",IF(ABS(C246-D246)=0,0,IF(ABS(C246-D246)&gt;10,2.99,INDEX('ELO settings '!$B$25:$B$34,MATCH(ABS(C246-D246),'ELO settings '!$A$25:$A$34,0)))))</f>
        <v>1.51</v>
      </c>
      <c r="L246" s="73">
        <f t="shared" ca="1" si="83"/>
        <v>1473.7010615102554</v>
      </c>
      <c r="M246" s="73">
        <f ca="1">IF(A246="GW 1",ELO_Initial,IFERROR(INDEX(Tables!$1:$1048576,MATCH('Program and Results'!$E246,Tables!$A:$A,0),MATCH('Program and Results'!$A246,Tables!$1:$1,0)-1),""))</f>
        <v>1480.0144998663829</v>
      </c>
      <c r="N246" s="74">
        <f t="shared" si="79"/>
        <v>21.51</v>
      </c>
      <c r="O246" s="74">
        <f t="shared" si="80"/>
        <v>0</v>
      </c>
      <c r="P246" s="75">
        <f t="shared" ca="1" si="85"/>
        <v>0.29351177852754684</v>
      </c>
      <c r="Q246" s="76">
        <f t="shared" si="81"/>
        <v>1.51</v>
      </c>
      <c r="R246" s="77" t="str">
        <f t="shared" si="82"/>
        <v>ok</v>
      </c>
      <c r="S246" s="87" t="str">
        <f t="shared" si="87"/>
        <v>HOME</v>
      </c>
      <c r="T246" s="74">
        <f t="shared" ca="1" si="76"/>
        <v>102</v>
      </c>
      <c r="U246" s="74">
        <f ca="1">IF(OR($A246="GW 1",$A246="GW 2",$A246="GW 3",$A246="GW 4",$A246="GW 5",$A246="GW 6"),"N/A",IFERROR(ROUND((OFFSET(Tables!$A$1,MATCH('Program and Results'!$B246,Tables!$A$1:$A$33,0)-1,MATCH('Program and Results'!$A246,Tables!$1:$1,0)-2,1,1)-OFFSET(Tables!$A$1,MATCH('Program and Results'!$B246,Tables!$A$1:$A$33,0)-1,MATCH('Program and Results'!$A246,Tables!$1:$1,0)-7,1,1))-(OFFSET(Tables!$A$1,MATCH('Program and Results'!$E246,Tables!$A$1:$A$33,0)-1,MATCH('Program and Results'!$A246,Tables!$1:$1,0)-2,1,1)-OFFSET(Tables!$A$1,MATCH('Program and Results'!$E246,Tables!$A$1:$A$33,0)-1,MATCH('Program and Results'!$A246,Tables!$1:$1,0)-7,1,1)),0),""))</f>
        <v>46</v>
      </c>
      <c r="V246" s="88">
        <f t="shared" ca="1" si="88"/>
        <v>0.41297644294490632</v>
      </c>
      <c r="W246" s="88" t="str">
        <f ca="1">IF(OR($A246="GW 1",$A246="GW 2",$A246="GW 3",$A246="GW 4",$A246="GW 5",$A246="GW 6"),"N/A",IF(T246="","",IF(AND(T246&gt;='Prediction Systems settings'!$B$3,'Program and Results'!T246&lt;='Prediction Systems settings'!$C$3),"DRAW",IF(T246&gt;0,"HOME","AWAY"))))</f>
        <v>HOME</v>
      </c>
      <c r="X246" s="89" t="str">
        <f t="shared" ca="1" si="71"/>
        <v>Succeeded</v>
      </c>
      <c r="Y246" s="74" t="str">
        <f ca="1">IF(OR($A246="GW 1",$A246="GW 2",$A246="GW 3",$A246="GW 4",$A246="GW 5",$A246="GW 6"),"N/A",IF(U246="","",IF(AND(U246&gt;='Prediction Systems settings'!$B$4,'Program and Results'!U246&lt;='Prediction Systems settings'!$C$4),"DRAW",IF(U246&gt;0,"HOME","AWAY"))))</f>
        <v>HOME</v>
      </c>
      <c r="Z246" s="74" t="str">
        <f t="shared" ca="1" si="72"/>
        <v>Succeeded</v>
      </c>
      <c r="AA246" s="85">
        <f ca="1">IF(OR($A246="GW 1",$A246="GW 2",$A246="GW 3",$A246="GW 4",$A246="GW 5",$A246="GW 6"),"N/A",IF(G246="","",SUM(OFFSET(Tables!$A$103,MATCH('Program and Results'!$B246,Tables!$A$103:$A$135,0)-1,MATCH('Program and Results'!$A246,Tables!$1:$1,0)-2,1,-6))))</f>
        <v>3</v>
      </c>
      <c r="AB246" s="86">
        <f ca="1">IF(OR($A246="GW 1",$A246="GW 2",$A246="GW 3",$A246="GW 4",$A246="GW 5",$A246="GW 6"),"N/A",IF(M246="","",SUM(OFFSET(Tables!$A$103,MATCH('Program and Results'!$E246,Tables!$A$103:$A$135,0)-1,MATCH('Program and Results'!$A246,Tables!$1:$1,0)-2,1,-6))))</f>
        <v>-7</v>
      </c>
      <c r="AC246" s="86">
        <f t="shared" ca="1" si="73"/>
        <v>10</v>
      </c>
      <c r="AD246" s="86" t="str">
        <f ca="1">IF(OR($A246="GW 1",$A246="GW 2",$A246="GW 3",$A246="GW 4",$A246="GW 5",$A246="GW 6"),"N/A",IF(AC246="","",IF(AC246&gt;'Prediction Systems settings'!$B$5,"HOME",IF(AC246&lt;-'Prediction Systems settings'!$B$5,"AWAY","DRAW"))))</f>
        <v>HOME</v>
      </c>
      <c r="AE246" s="86" t="str">
        <f t="shared" ca="1" si="74"/>
        <v>Succeeded</v>
      </c>
      <c r="AK246">
        <v>51.071428571428569</v>
      </c>
      <c r="AL246">
        <v>27.857142857142854</v>
      </c>
    </row>
    <row r="247" spans="1:38">
      <c r="A247" t="s">
        <v>213</v>
      </c>
      <c r="B247" t="s">
        <v>196</v>
      </c>
      <c r="C247">
        <v>3</v>
      </c>
      <c r="D247">
        <v>3</v>
      </c>
      <c r="E247" t="s">
        <v>207</v>
      </c>
      <c r="F247" s="73">
        <f t="shared" ca="1" si="84"/>
        <v>1682.1341776739068</v>
      </c>
      <c r="G247" s="73">
        <f ca="1">IF(A247="GW 1",ELO_Initial,IFERROR(INDEX(Tables!$1:$1048576,MATCH('Program and Results'!$B247,Tables!$A:$A,0),MATCH('Program and Results'!$A247,Tables!$1:$1,0)-1),""))</f>
        <v>1688.3749709821477</v>
      </c>
      <c r="H247" s="74">
        <f t="shared" si="77"/>
        <v>20</v>
      </c>
      <c r="I247" s="74">
        <f t="shared" si="78"/>
        <v>0.5</v>
      </c>
      <c r="J247" s="75">
        <f t="shared" ca="1" si="70"/>
        <v>0.81203966541204886</v>
      </c>
      <c r="K247" s="76">
        <f>IF(E247="","",IF(ABS(C247-D247)=0,0,IF(ABS(C247-D247)&gt;10,2.99,INDEX('ELO settings '!$B$25:$B$34,MATCH(ABS(C247-D247),'ELO settings '!$A$25:$A$34,0)))))</f>
        <v>0</v>
      </c>
      <c r="L247" s="73">
        <f t="shared" ca="1" si="83"/>
        <v>1503.0899220596064</v>
      </c>
      <c r="M247" s="73">
        <f ca="1">IF(A247="GW 1",ELO_Initial,IFERROR(INDEX(Tables!$1:$1048576,MATCH('Program and Results'!$E247,Tables!$A:$A,0),MATCH('Program and Results'!$A247,Tables!$1:$1,0)-1),""))</f>
        <v>1496.8491287513655</v>
      </c>
      <c r="N247" s="74">
        <f t="shared" si="79"/>
        <v>20</v>
      </c>
      <c r="O247" s="74">
        <f t="shared" si="80"/>
        <v>0.5</v>
      </c>
      <c r="P247" s="75">
        <f t="shared" ca="1" si="85"/>
        <v>0.18796033458795114</v>
      </c>
      <c r="Q247" s="76">
        <f t="shared" si="81"/>
        <v>0</v>
      </c>
      <c r="R247" s="77" t="str">
        <f t="shared" si="82"/>
        <v>ok</v>
      </c>
      <c r="S247" s="87" t="str">
        <f t="shared" si="87"/>
        <v>DRAW</v>
      </c>
      <c r="T247" s="74">
        <f t="shared" ca="1" si="76"/>
        <v>192</v>
      </c>
      <c r="U247" s="74">
        <f ca="1">IF(OR($A247="GW 1",$A247="GW 2",$A247="GW 3",$A247="GW 4",$A247="GW 5",$A247="GW 6"),"N/A",IFERROR(ROUND((OFFSET(Tables!$A$1,MATCH('Program and Results'!$B247,Tables!$A$1:$A$33,0)-1,MATCH('Program and Results'!$A247,Tables!$1:$1,0)-2,1,1)-OFFSET(Tables!$A$1,MATCH('Program and Results'!$B247,Tables!$A$1:$A$33,0)-1,MATCH('Program and Results'!$A247,Tables!$1:$1,0)-7,1,1))-(OFFSET(Tables!$A$1,MATCH('Program and Results'!$E247,Tables!$A$1:$A$33,0)-1,MATCH('Program and Results'!$A247,Tables!$1:$1,0)-2,1,1)-OFFSET(Tables!$A$1,MATCH('Program and Results'!$E247,Tables!$A$1:$A$33,0)-1,MATCH('Program and Results'!$A247,Tables!$1:$1,0)-7,1,1)),0),""))</f>
        <v>17</v>
      </c>
      <c r="V247" s="88">
        <f t="shared" ca="1" si="88"/>
        <v>0.62407933082409772</v>
      </c>
      <c r="W247" s="88" t="str">
        <f ca="1">IF(OR($A247="GW 1",$A247="GW 2",$A247="GW 3",$A247="GW 4",$A247="GW 5",$A247="GW 6"),"N/A",IF(T247="","",IF(AND(T247&gt;='Prediction Systems settings'!$B$3,'Program and Results'!T247&lt;='Prediction Systems settings'!$C$3),"DRAW",IF(T247&gt;0,"HOME","AWAY"))))</f>
        <v>HOME</v>
      </c>
      <c r="X247" s="89" t="str">
        <f t="shared" ca="1" si="71"/>
        <v>Failed</v>
      </c>
      <c r="Y247" s="74" t="str">
        <f ca="1">IF(OR($A247="GW 1",$A247="GW 2",$A247="GW 3",$A247="GW 4",$A247="GW 5",$A247="GW 6"),"N/A",IF(U247="","",IF(AND(U247&gt;='Prediction Systems settings'!$B$4,'Program and Results'!U247&lt;='Prediction Systems settings'!$C$4),"DRAW",IF(U247&gt;0,"HOME","AWAY"))))</f>
        <v>HOME</v>
      </c>
      <c r="Z247" s="74" t="str">
        <f t="shared" ca="1" si="72"/>
        <v>Failed</v>
      </c>
      <c r="AA247" s="85">
        <f ca="1">IF(OR($A247="GW 1",$A247="GW 2",$A247="GW 3",$A247="GW 4",$A247="GW 5",$A247="GW 6"),"N/A",IF(G247="","",SUM(OFFSET(Tables!$A$103,MATCH('Program and Results'!$B247,Tables!$A$103:$A$135,0)-1,MATCH('Program and Results'!$A247,Tables!$1:$1,0)-2,1,-6))))</f>
        <v>18</v>
      </c>
      <c r="AB247" s="86">
        <f ca="1">IF(OR($A247="GW 1",$A247="GW 2",$A247="GW 3",$A247="GW 4",$A247="GW 5",$A247="GW 6"),"N/A",IF(M247="","",SUM(OFFSET(Tables!$A$103,MATCH('Program and Results'!$E247,Tables!$A$103:$A$135,0)-1,MATCH('Program and Results'!$A247,Tables!$1:$1,0)-2,1,-6))))</f>
        <v>1</v>
      </c>
      <c r="AC247" s="86">
        <f t="shared" ca="1" si="73"/>
        <v>17</v>
      </c>
      <c r="AD247" s="86" t="str">
        <f ca="1">IF(OR($A247="GW 1",$A247="GW 2",$A247="GW 3",$A247="GW 4",$A247="GW 5",$A247="GW 6"),"N/A",IF(AC247="","",IF(AC247&gt;'Prediction Systems settings'!$B$5,"HOME",IF(AC247&lt;-'Prediction Systems settings'!$B$5,"AWAY","DRAW"))))</f>
        <v>HOME</v>
      </c>
      <c r="AE247" s="86" t="str">
        <f t="shared" ca="1" si="74"/>
        <v>Failed</v>
      </c>
      <c r="AK247">
        <v>62.678571428571431</v>
      </c>
      <c r="AL247">
        <v>34.821428571428569</v>
      </c>
    </row>
    <row r="248" spans="1:38">
      <c r="A248" t="s">
        <v>213</v>
      </c>
      <c r="B248" t="s">
        <v>201</v>
      </c>
      <c r="C248">
        <v>3</v>
      </c>
      <c r="D248">
        <v>2</v>
      </c>
      <c r="E248" t="s">
        <v>233</v>
      </c>
      <c r="F248" s="73">
        <f t="shared" ca="1" si="84"/>
        <v>1474.3188419259186</v>
      </c>
      <c r="G248" s="73">
        <f ca="1">IF(A248="GW 1",ELO_Initial,IFERROR(INDEX(Tables!$1:$1048576,MATCH('Program and Results'!$B248,Tables!$A:$A,0),MATCH('Program and Results'!$A248,Tables!$1:$1,0)-1),""))</f>
        <v>1464.8017024233873</v>
      </c>
      <c r="H248" s="74">
        <f t="shared" si="77"/>
        <v>21</v>
      </c>
      <c r="I248" s="74">
        <f t="shared" si="78"/>
        <v>1</v>
      </c>
      <c r="J248" s="75">
        <f t="shared" ca="1" si="70"/>
        <v>0.54680288083184303</v>
      </c>
      <c r="K248" s="76">
        <f>IF(E248="","",IF(ABS(C248-D248)=0,0,IF(ABS(C248-D248)&gt;10,2.99,INDEX('ELO settings '!$B$25:$B$34,MATCH(ABS(C248-D248),'ELO settings '!$A$25:$A$34,0)))))</f>
        <v>1</v>
      </c>
      <c r="L248" s="73">
        <f t="shared" ca="1" si="83"/>
        <v>1450.5242443953771</v>
      </c>
      <c r="M248" s="73">
        <f ca="1">IF(A248="GW 1",ELO_Initial,IFERROR(INDEX(Tables!$1:$1048576,MATCH('Program and Results'!$E248,Tables!$A:$A,0),MATCH('Program and Results'!$A248,Tables!$1:$1,0)-1),""))</f>
        <v>1460.0413838979084</v>
      </c>
      <c r="N248" s="74">
        <f t="shared" si="79"/>
        <v>21</v>
      </c>
      <c r="O248" s="74">
        <f t="shared" si="80"/>
        <v>0</v>
      </c>
      <c r="P248" s="75">
        <f t="shared" ca="1" si="85"/>
        <v>0.45319711916815697</v>
      </c>
      <c r="Q248" s="76">
        <f t="shared" si="81"/>
        <v>1</v>
      </c>
      <c r="R248" s="77" t="str">
        <f t="shared" si="82"/>
        <v>ok</v>
      </c>
      <c r="S248" s="87" t="str">
        <f t="shared" si="87"/>
        <v>HOME</v>
      </c>
      <c r="T248" s="74">
        <f t="shared" ca="1" si="76"/>
        <v>5</v>
      </c>
      <c r="U248" s="74">
        <f ca="1">IF(OR($A248="GW 1",$A248="GW 2",$A248="GW 3",$A248="GW 4",$A248="GW 5",$A248="GW 6"),"N/A",IFERROR(ROUND((OFFSET(Tables!$A$1,MATCH('Program and Results'!$B248,Tables!$A$1:$A$33,0)-1,MATCH('Program and Results'!$A248,Tables!$1:$1,0)-2,1,1)-OFFSET(Tables!$A$1,MATCH('Program and Results'!$B248,Tables!$A$1:$A$33,0)-1,MATCH('Program and Results'!$A248,Tables!$1:$1,0)-7,1,1))-(OFFSET(Tables!$A$1,MATCH('Program and Results'!$E248,Tables!$A$1:$A$33,0)-1,MATCH('Program and Results'!$A248,Tables!$1:$1,0)-2,1,1)-OFFSET(Tables!$A$1,MATCH('Program and Results'!$E248,Tables!$A$1:$A$33,0)-1,MATCH('Program and Results'!$A248,Tables!$1:$1,0)-7,1,1)),0),""))</f>
        <v>51</v>
      </c>
      <c r="V248" s="88">
        <f t="shared" ca="1" si="88"/>
        <v>9.360576166368606E-2</v>
      </c>
      <c r="W248" s="88" t="str">
        <f ca="1">IF(OR($A248="GW 1",$A248="GW 2",$A248="GW 3",$A248="GW 4",$A248="GW 5",$A248="GW 6"),"N/A",IF(T248="","",IF(AND(T248&gt;='Prediction Systems settings'!$B$3,'Program and Results'!T248&lt;='Prediction Systems settings'!$C$3),"DRAW",IF(T248&gt;0,"HOME","AWAY"))))</f>
        <v>HOME</v>
      </c>
      <c r="X248" s="89" t="str">
        <f t="shared" ca="1" si="71"/>
        <v>Succeeded</v>
      </c>
      <c r="Y248" s="74" t="str">
        <f ca="1">IF(OR($A248="GW 1",$A248="GW 2",$A248="GW 3",$A248="GW 4",$A248="GW 5",$A248="GW 6"),"N/A",IF(U248="","",IF(AND(U248&gt;='Prediction Systems settings'!$B$4,'Program and Results'!U248&lt;='Prediction Systems settings'!$C$4),"DRAW",IF(U248&gt;0,"HOME","AWAY"))))</f>
        <v>HOME</v>
      </c>
      <c r="Z248" s="74" t="str">
        <f t="shared" ca="1" si="72"/>
        <v>Succeeded</v>
      </c>
      <c r="AA248" s="85">
        <f ca="1">IF(OR($A248="GW 1",$A248="GW 2",$A248="GW 3",$A248="GW 4",$A248="GW 5",$A248="GW 6"),"N/A",IF(G248="","",SUM(OFFSET(Tables!$A$103,MATCH('Program and Results'!$B248,Tables!$A$103:$A$135,0)-1,MATCH('Program and Results'!$A248,Tables!$1:$1,0)-2,1,-6))))</f>
        <v>2</v>
      </c>
      <c r="AB248" s="86">
        <f ca="1">IF(OR($A248="GW 1",$A248="GW 2",$A248="GW 3",$A248="GW 4",$A248="GW 5",$A248="GW 6"),"N/A",IF(M248="","",SUM(OFFSET(Tables!$A$103,MATCH('Program and Results'!$E248,Tables!$A$103:$A$135,0)-1,MATCH('Program and Results'!$A248,Tables!$1:$1,0)-2,1,-6))))</f>
        <v>-6</v>
      </c>
      <c r="AC248" s="86">
        <f t="shared" ca="1" si="73"/>
        <v>8</v>
      </c>
      <c r="AD248" s="86" t="str">
        <f ca="1">IF(OR($A248="GW 1",$A248="GW 2",$A248="GW 3",$A248="GW 4",$A248="GW 5",$A248="GW 6"),"N/A",IF(AC248="","",IF(AC248&gt;'Prediction Systems settings'!$B$5,"HOME",IF(AC248&lt;-'Prediction Systems settings'!$B$5,"AWAY","DRAW"))))</f>
        <v>HOME</v>
      </c>
      <c r="AE248" s="86" t="str">
        <f t="shared" ca="1" si="74"/>
        <v>Succeeded</v>
      </c>
      <c r="AK248">
        <v>27.857142857142854</v>
      </c>
      <c r="AL248">
        <v>25.535714285714285</v>
      </c>
    </row>
    <row r="249" spans="1:38">
      <c r="A249" t="s">
        <v>213</v>
      </c>
      <c r="B249" t="s">
        <v>199</v>
      </c>
      <c r="C249">
        <v>1</v>
      </c>
      <c r="D249">
        <v>1</v>
      </c>
      <c r="E249" t="s">
        <v>232</v>
      </c>
      <c r="F249" s="73">
        <f t="shared" ca="1" si="84"/>
        <v>1514.6501209043522</v>
      </c>
      <c r="G249" s="73">
        <f ca="1">IF(A249="GW 1",ELO_Initial,IFERROR(INDEX(Tables!$1:$1048576,MATCH('Program and Results'!$B249,Tables!$A:$A,0),MATCH('Program and Results'!$A249,Tables!$1:$1,0)-1),""))</f>
        <v>1518.1080542368181</v>
      </c>
      <c r="H249" s="74">
        <f t="shared" si="77"/>
        <v>20</v>
      </c>
      <c r="I249" s="74">
        <f t="shared" si="78"/>
        <v>0.5</v>
      </c>
      <c r="J249" s="75">
        <f t="shared" ca="1" si="70"/>
        <v>0.67289666662329783</v>
      </c>
      <c r="K249" s="76">
        <f>IF(E249="","",IF(ABS(C249-D249)=0,0,IF(ABS(C249-D249)&gt;10,2.99,INDEX('ELO settings '!$B$25:$B$34,MATCH(ABS(C249-D249),'ELO settings '!$A$25:$A$34,0)))))</f>
        <v>0</v>
      </c>
      <c r="L249" s="73">
        <f t="shared" ca="1" si="83"/>
        <v>1438.0463390363716</v>
      </c>
      <c r="M249" s="73">
        <f ca="1">IF(A249="GW 1",ELO_Initial,IFERROR(INDEX(Tables!$1:$1048576,MATCH('Program and Results'!$E249,Tables!$A:$A,0),MATCH('Program and Results'!$A249,Tables!$1:$1,0)-1),""))</f>
        <v>1434.5884057039057</v>
      </c>
      <c r="N249" s="74">
        <f t="shared" si="79"/>
        <v>20</v>
      </c>
      <c r="O249" s="74">
        <f t="shared" si="80"/>
        <v>0.5</v>
      </c>
      <c r="P249" s="75">
        <f t="shared" ca="1" si="85"/>
        <v>0.32710333337670217</v>
      </c>
      <c r="Q249" s="76">
        <f t="shared" si="81"/>
        <v>0</v>
      </c>
      <c r="R249" s="77" t="str">
        <f t="shared" si="82"/>
        <v>ok</v>
      </c>
      <c r="S249" s="87" t="str">
        <f t="shared" si="87"/>
        <v>DRAW</v>
      </c>
      <c r="T249" s="74">
        <f t="shared" ca="1" si="76"/>
        <v>84</v>
      </c>
      <c r="U249" s="74">
        <f ca="1">IF(OR($A249="GW 1",$A249="GW 2",$A249="GW 3",$A249="GW 4",$A249="GW 5",$A249="GW 6"),"N/A",IFERROR(ROUND((OFFSET(Tables!$A$1,MATCH('Program and Results'!$B249,Tables!$A$1:$A$33,0)-1,MATCH('Program and Results'!$A249,Tables!$1:$1,0)-2,1,1)-OFFSET(Tables!$A$1,MATCH('Program and Results'!$B249,Tables!$A$1:$A$33,0)-1,MATCH('Program and Results'!$A249,Tables!$1:$1,0)-7,1,1))-(OFFSET(Tables!$A$1,MATCH('Program and Results'!$E249,Tables!$A$1:$A$33,0)-1,MATCH('Program and Results'!$A249,Tables!$1:$1,0)-2,1,1)-OFFSET(Tables!$A$1,MATCH('Program and Results'!$E249,Tables!$A$1:$A$33,0)-1,MATCH('Program and Results'!$A249,Tables!$1:$1,0)-7,1,1)),0),""))</f>
        <v>-32</v>
      </c>
      <c r="V249" s="88">
        <f t="shared" ca="1" si="88"/>
        <v>0.34579333324659567</v>
      </c>
      <c r="W249" s="88" t="str">
        <f ca="1">IF(OR($A249="GW 1",$A249="GW 2",$A249="GW 3",$A249="GW 4",$A249="GW 5",$A249="GW 6"),"N/A",IF(T249="","",IF(AND(T249&gt;='Prediction Systems settings'!$B$3,'Program and Results'!T249&lt;='Prediction Systems settings'!$C$3),"DRAW",IF(T249&gt;0,"HOME","AWAY"))))</f>
        <v>HOME</v>
      </c>
      <c r="X249" s="89" t="str">
        <f t="shared" ca="1" si="71"/>
        <v>Failed</v>
      </c>
      <c r="Y249" s="74" t="str">
        <f ca="1">IF(OR($A249="GW 1",$A249="GW 2",$A249="GW 3",$A249="GW 4",$A249="GW 5",$A249="GW 6"),"N/A",IF(U249="","",IF(AND(U249&gt;='Prediction Systems settings'!$B$4,'Program and Results'!U249&lt;='Prediction Systems settings'!$C$4),"DRAW",IF(U249&gt;0,"HOME","AWAY"))))</f>
        <v>DRAW</v>
      </c>
      <c r="Z249" s="74" t="str">
        <f t="shared" ca="1" si="72"/>
        <v>Succeeded</v>
      </c>
      <c r="AA249" s="85">
        <f ca="1">IF(OR($A249="GW 1",$A249="GW 2",$A249="GW 3",$A249="GW 4",$A249="GW 5",$A249="GW 6"),"N/A",IF(G249="","",SUM(OFFSET(Tables!$A$103,MATCH('Program and Results'!$B249,Tables!$A$103:$A$135,0)-1,MATCH('Program and Results'!$A249,Tables!$1:$1,0)-2,1,-6))))</f>
        <v>-3</v>
      </c>
      <c r="AB249" s="86">
        <f ca="1">IF(OR($A249="GW 1",$A249="GW 2",$A249="GW 3",$A249="GW 4",$A249="GW 5",$A249="GW 6"),"N/A",IF(M249="","",SUM(OFFSET(Tables!$A$103,MATCH('Program and Results'!$E249,Tables!$A$103:$A$135,0)-1,MATCH('Program and Results'!$A249,Tables!$1:$1,0)-2,1,-6))))</f>
        <v>-1</v>
      </c>
      <c r="AC249" s="86">
        <f t="shared" ca="1" si="73"/>
        <v>-2</v>
      </c>
      <c r="AD249" s="86" t="str">
        <f ca="1">IF(OR($A249="GW 1",$A249="GW 2",$A249="GW 3",$A249="GW 4",$A249="GW 5",$A249="GW 6"),"N/A",IF(AC249="","",IF(AC249&gt;'Prediction Systems settings'!$B$5,"HOME",IF(AC249&lt;-'Prediction Systems settings'!$B$5,"AWAY","DRAW"))))</f>
        <v>DRAW</v>
      </c>
      <c r="AE249" s="86" t="str">
        <f t="shared" ca="1" si="74"/>
        <v>Succeeded</v>
      </c>
      <c r="AK249">
        <v>41.785714285714292</v>
      </c>
      <c r="AL249">
        <v>25.535714285714285</v>
      </c>
    </row>
    <row r="250" spans="1:38">
      <c r="A250" t="s">
        <v>213</v>
      </c>
      <c r="B250" t="s">
        <v>211</v>
      </c>
      <c r="C250">
        <v>3</v>
      </c>
      <c r="D250">
        <v>0</v>
      </c>
      <c r="E250" t="s">
        <v>208</v>
      </c>
      <c r="F250" s="73">
        <f t="shared" ca="1" si="84"/>
        <v>1527.4933976860907</v>
      </c>
      <c r="G250" s="73">
        <f ca="1">IF(A250="GW 1",ELO_Initial,IFERROR(INDEX(Tables!$1:$1048576,MATCH('Program and Results'!$B250,Tables!$A:$A,0),MATCH('Program and Results'!$A250,Tables!$1:$1,0)-1),""))</f>
        <v>1518.0970943599364</v>
      </c>
      <c r="H250" s="74">
        <f t="shared" si="77"/>
        <v>21.85</v>
      </c>
      <c r="I250" s="74">
        <f t="shared" si="78"/>
        <v>1</v>
      </c>
      <c r="J250" s="75">
        <f t="shared" ca="1" si="70"/>
        <v>0.56996323450094488</v>
      </c>
      <c r="K250" s="76">
        <f>IF(E250="","",IF(ABS(C250-D250)=0,0,IF(ABS(C250-D250)&gt;10,2.99,INDEX('ELO settings '!$B$25:$B$34,MATCH(ABS(C250-D250),'ELO settings '!$A$25:$A$34,0)))))</f>
        <v>1.85</v>
      </c>
      <c r="L250" s="73">
        <f t="shared" ca="1" si="83"/>
        <v>1499.2285744599706</v>
      </c>
      <c r="M250" s="73">
        <f ca="1">IF(A250="GW 1",ELO_Initial,IFERROR(INDEX(Tables!$1:$1048576,MATCH('Program and Results'!$E250,Tables!$A:$A,0),MATCH('Program and Results'!$A250,Tables!$1:$1,0)-1),""))</f>
        <v>1508.6248777861249</v>
      </c>
      <c r="N250" s="74">
        <f t="shared" si="79"/>
        <v>21.85</v>
      </c>
      <c r="O250" s="74">
        <f t="shared" si="80"/>
        <v>0</v>
      </c>
      <c r="P250" s="75">
        <f t="shared" ca="1" si="85"/>
        <v>0.43003676549905512</v>
      </c>
      <c r="Q250" s="76">
        <f t="shared" si="81"/>
        <v>1.85</v>
      </c>
      <c r="R250" s="77" t="str">
        <f t="shared" si="82"/>
        <v>ok</v>
      </c>
      <c r="S250" s="87" t="str">
        <f t="shared" si="87"/>
        <v>HOME</v>
      </c>
      <c r="T250" s="74">
        <f t="shared" ca="1" si="76"/>
        <v>9</v>
      </c>
      <c r="U250" s="74">
        <f ca="1">IF(OR($A250="GW 1",$A250="GW 2",$A250="GW 3",$A250="GW 4",$A250="GW 5",$A250="GW 6"),"N/A",IFERROR(ROUND((OFFSET(Tables!$A$1,MATCH('Program and Results'!$B250,Tables!$A$1:$A$33,0)-1,MATCH('Program and Results'!$A250,Tables!$1:$1,0)-2,1,1)-OFFSET(Tables!$A$1,MATCH('Program and Results'!$B250,Tables!$A$1:$A$33,0)-1,MATCH('Program and Results'!$A250,Tables!$1:$1,0)-7,1,1))-(OFFSET(Tables!$A$1,MATCH('Program and Results'!$E250,Tables!$A$1:$A$33,0)-1,MATCH('Program and Results'!$A250,Tables!$1:$1,0)-2,1,1)-OFFSET(Tables!$A$1,MATCH('Program and Results'!$E250,Tables!$A$1:$A$33,0)-1,MATCH('Program and Results'!$A250,Tables!$1:$1,0)-7,1,1)),0),""))</f>
        <v>13</v>
      </c>
      <c r="V250" s="88">
        <f t="shared" ca="1" si="88"/>
        <v>0.13992646900188976</v>
      </c>
      <c r="W250" s="88" t="str">
        <f ca="1">IF(OR($A250="GW 1",$A250="GW 2",$A250="GW 3",$A250="GW 4",$A250="GW 5",$A250="GW 6"),"N/A",IF(T250="","",IF(AND(T250&gt;='Prediction Systems settings'!$B$3,'Program and Results'!T250&lt;='Prediction Systems settings'!$C$3),"DRAW",IF(T250&gt;0,"HOME","AWAY"))))</f>
        <v>HOME</v>
      </c>
      <c r="X250" s="89" t="str">
        <f t="shared" ca="1" si="71"/>
        <v>Succeeded</v>
      </c>
      <c r="Y250" s="74" t="str">
        <f ca="1">IF(OR($A250="GW 1",$A250="GW 2",$A250="GW 3",$A250="GW 4",$A250="GW 5",$A250="GW 6"),"N/A",IF(U250="","",IF(AND(U250&gt;='Prediction Systems settings'!$B$4,'Program and Results'!U250&lt;='Prediction Systems settings'!$C$4),"DRAW",IF(U250&gt;0,"HOME","AWAY"))))</f>
        <v>HOME</v>
      </c>
      <c r="Z250" s="74" t="str">
        <f t="shared" ca="1" si="72"/>
        <v>Succeeded</v>
      </c>
      <c r="AA250" s="85">
        <f ca="1">IF(OR($A250="GW 1",$A250="GW 2",$A250="GW 3",$A250="GW 4",$A250="GW 5",$A250="GW 6"),"N/A",IF(G250="","",SUM(OFFSET(Tables!$A$103,MATCH('Program and Results'!$B250,Tables!$A$103:$A$135,0)-1,MATCH('Program and Results'!$A250,Tables!$1:$1,0)-2,1,-6))))</f>
        <v>-1</v>
      </c>
      <c r="AB250" s="86">
        <f ca="1">IF(OR($A250="GW 1",$A250="GW 2",$A250="GW 3",$A250="GW 4",$A250="GW 5",$A250="GW 6"),"N/A",IF(M250="","",SUM(OFFSET(Tables!$A$103,MATCH('Program and Results'!$E250,Tables!$A$103:$A$135,0)-1,MATCH('Program and Results'!$A250,Tables!$1:$1,0)-2,1,-6))))</f>
        <v>0</v>
      </c>
      <c r="AC250" s="86">
        <f t="shared" ca="1" si="73"/>
        <v>-1</v>
      </c>
      <c r="AD250" s="86" t="str">
        <f ca="1">IF(OR($A250="GW 1",$A250="GW 2",$A250="GW 3",$A250="GW 4",$A250="GW 5",$A250="GW 6"),"N/A",IF(AC250="","",IF(AC250&gt;'Prediction Systems settings'!$B$5,"HOME",IF(AC250&lt;-'Prediction Systems settings'!$B$5,"AWAY","DRAW"))))</f>
        <v>DRAW</v>
      </c>
      <c r="AE250" s="86" t="str">
        <f t="shared" ca="1" si="74"/>
        <v>Failed</v>
      </c>
      <c r="AK250">
        <v>39.464285714285708</v>
      </c>
      <c r="AL250">
        <v>35</v>
      </c>
    </row>
    <row r="251" spans="1:38">
      <c r="A251" t="s">
        <v>213</v>
      </c>
      <c r="B251" t="s">
        <v>210</v>
      </c>
      <c r="C251">
        <v>2</v>
      </c>
      <c r="D251">
        <v>3</v>
      </c>
      <c r="E251" t="s">
        <v>198</v>
      </c>
      <c r="F251" s="73">
        <f t="shared" ca="1" si="84"/>
        <v>1419.3057977101639</v>
      </c>
      <c r="G251" s="73">
        <f ca="1">IF(A251="GW 1",ELO_Initial,IFERROR(INDEX(Tables!$1:$1048576,MATCH('Program and Results'!$B251,Tables!$A:$A,0),MATCH('Program and Results'!$A251,Tables!$1:$1,0)-1),""))</f>
        <v>1426.8323520049914</v>
      </c>
      <c r="H251" s="74">
        <f t="shared" si="77"/>
        <v>21</v>
      </c>
      <c r="I251" s="74">
        <f t="shared" si="78"/>
        <v>0</v>
      </c>
      <c r="J251" s="75">
        <f t="shared" ca="1" si="70"/>
        <v>0.35840734737273844</v>
      </c>
      <c r="K251" s="76">
        <f>IF(E251="","",IF(ABS(C251-D251)=0,0,IF(ABS(C251-D251)&gt;10,2.99,INDEX('ELO settings '!$B$25:$B$34,MATCH(ABS(C251-D251),'ELO settings '!$A$25:$A$34,0)))))</f>
        <v>1</v>
      </c>
      <c r="L251" s="73">
        <f t="shared" ca="1" si="83"/>
        <v>1558.7261831013832</v>
      </c>
      <c r="M251" s="73">
        <f ca="1">IF(A251="GW 1",ELO_Initial,IFERROR(INDEX(Tables!$1:$1048576,MATCH('Program and Results'!$E251,Tables!$A:$A,0),MATCH('Program and Results'!$A251,Tables!$1:$1,0)-1),""))</f>
        <v>1551.1996288065557</v>
      </c>
      <c r="N251" s="74">
        <f t="shared" si="79"/>
        <v>21</v>
      </c>
      <c r="O251" s="74">
        <f t="shared" si="80"/>
        <v>1</v>
      </c>
      <c r="P251" s="75">
        <f t="shared" ca="1" si="85"/>
        <v>0.64159265262726151</v>
      </c>
      <c r="Q251" s="76">
        <f t="shared" si="81"/>
        <v>1</v>
      </c>
      <c r="R251" s="77" t="str">
        <f t="shared" si="82"/>
        <v>ok</v>
      </c>
      <c r="S251" s="87" t="str">
        <f t="shared" si="87"/>
        <v>AWAY</v>
      </c>
      <c r="T251" s="74">
        <f t="shared" ca="1" si="76"/>
        <v>-124</v>
      </c>
      <c r="U251" s="74">
        <f ca="1">IF(OR($A251="GW 1",$A251="GW 2",$A251="GW 3",$A251="GW 4",$A251="GW 5",$A251="GW 6"),"N/A",IFERROR(ROUND((OFFSET(Tables!$A$1,MATCH('Program and Results'!$B251,Tables!$A$1:$A$33,0)-1,MATCH('Program and Results'!$A251,Tables!$1:$1,0)-2,1,1)-OFFSET(Tables!$A$1,MATCH('Program and Results'!$B251,Tables!$A$1:$A$33,0)-1,MATCH('Program and Results'!$A251,Tables!$1:$1,0)-7,1,1))-(OFFSET(Tables!$A$1,MATCH('Program and Results'!$E251,Tables!$A$1:$A$33,0)-1,MATCH('Program and Results'!$A251,Tables!$1:$1,0)-2,1,1)-OFFSET(Tables!$A$1,MATCH('Program and Results'!$E251,Tables!$A$1:$A$33,0)-1,MATCH('Program and Results'!$A251,Tables!$1:$1,0)-7,1,1)),0),""))</f>
        <v>-19</v>
      </c>
      <c r="V251" s="88">
        <f t="shared" ca="1" si="88"/>
        <v>-0.28318530525452307</v>
      </c>
      <c r="W251" s="88" t="str">
        <f ca="1">IF(OR($A251="GW 1",$A251="GW 2",$A251="GW 3",$A251="GW 4",$A251="GW 5",$A251="GW 6"),"N/A",IF(T251="","",IF(AND(T251&gt;='Prediction Systems settings'!$B$3,'Program and Results'!T251&lt;='Prediction Systems settings'!$C$3),"DRAW",IF(T251&gt;0,"HOME","AWAY"))))</f>
        <v>AWAY</v>
      </c>
      <c r="X251" s="89" t="str">
        <f t="shared" ca="1" si="71"/>
        <v>Succeeded</v>
      </c>
      <c r="Y251" s="74" t="str">
        <f ca="1">IF(OR($A251="GW 1",$A251="GW 2",$A251="GW 3",$A251="GW 4",$A251="GW 5",$A251="GW 6"),"N/A",IF(U251="","",IF(AND(U251&gt;='Prediction Systems settings'!$B$4,'Program and Results'!U251&lt;='Prediction Systems settings'!$C$4),"DRAW",IF(U251&gt;0,"HOME","AWAY"))))</f>
        <v>DRAW</v>
      </c>
      <c r="Z251" s="74" t="str">
        <f t="shared" ca="1" si="72"/>
        <v>Failed</v>
      </c>
      <c r="AA251" s="85">
        <f ca="1">IF(OR($A251="GW 1",$A251="GW 2",$A251="GW 3",$A251="GW 4",$A251="GW 5",$A251="GW 6"),"N/A",IF(G251="","",SUM(OFFSET(Tables!$A$103,MATCH('Program and Results'!$B251,Tables!$A$103:$A$135,0)-1,MATCH('Program and Results'!$A251,Tables!$1:$1,0)-2,1,-6))))</f>
        <v>-3</v>
      </c>
      <c r="AB251" s="86">
        <f ca="1">IF(OR($A251="GW 1",$A251="GW 2",$A251="GW 3",$A251="GW 4",$A251="GW 5",$A251="GW 6"),"N/A",IF(M251="","",SUM(OFFSET(Tables!$A$103,MATCH('Program and Results'!$E251,Tables!$A$103:$A$135,0)-1,MATCH('Program and Results'!$A251,Tables!$1:$1,0)-2,1,-6))))</f>
        <v>3</v>
      </c>
      <c r="AC251" s="86">
        <f t="shared" ca="1" si="73"/>
        <v>-6</v>
      </c>
      <c r="AD251" s="86" t="str">
        <f ca="1">IF(OR($A251="GW 1",$A251="GW 2",$A251="GW 3",$A251="GW 4",$A251="GW 5",$A251="GW 6"),"N/A",IF(AC251="","",IF(AC251&gt;'Prediction Systems settings'!$B$5,"HOME",IF(AC251&lt;-'Prediction Systems settings'!$B$5,"AWAY","DRAW"))))</f>
        <v>AWAY</v>
      </c>
      <c r="AE251" s="86" t="str">
        <f t="shared" ca="1" si="74"/>
        <v>Succeeded</v>
      </c>
      <c r="AK251">
        <v>23.214285714285715</v>
      </c>
      <c r="AL251">
        <v>41.785714285714292</v>
      </c>
    </row>
    <row r="252" spans="1:38">
      <c r="A252" t="s">
        <v>213</v>
      </c>
      <c r="B252" t="s">
        <v>197</v>
      </c>
      <c r="C252">
        <v>2</v>
      </c>
      <c r="D252">
        <v>1</v>
      </c>
      <c r="E252" t="s">
        <v>200</v>
      </c>
      <c r="F252" s="73">
        <f t="shared" ca="1" si="84"/>
        <v>1539.4952336167009</v>
      </c>
      <c r="G252" s="73">
        <f ca="1">IF(A252="GW 1",ELO_Initial,IFERROR(INDEX(Tables!$1:$1048576,MATCH('Program and Results'!$B252,Tables!$A:$A,0),MATCH('Program and Results'!$A252,Tables!$1:$1,0)-1),""))</f>
        <v>1531.6770245472703</v>
      </c>
      <c r="H252" s="74">
        <f t="shared" si="77"/>
        <v>21</v>
      </c>
      <c r="I252" s="74">
        <f t="shared" si="78"/>
        <v>1</v>
      </c>
      <c r="J252" s="75">
        <f t="shared" ca="1" si="70"/>
        <v>0.62770433002711834</v>
      </c>
      <c r="K252" s="76">
        <f>IF(E252="","",IF(ABS(C252-D252)=0,0,IF(ABS(C252-D252)&gt;10,2.99,INDEX('ELO settings '!$B$25:$B$34,MATCH(ABS(C252-D252),'ELO settings '!$A$25:$A$34,0)))))</f>
        <v>1</v>
      </c>
      <c r="L252" s="73">
        <f t="shared" ca="1" si="83"/>
        <v>1479.5405311572822</v>
      </c>
      <c r="M252" s="73">
        <f ca="1">IF(A252="GW 1",ELO_Initial,IFERROR(INDEX(Tables!$1:$1048576,MATCH('Program and Results'!$E252,Tables!$A:$A,0),MATCH('Program and Results'!$A252,Tables!$1:$1,0)-1),""))</f>
        <v>1487.3587402267128</v>
      </c>
      <c r="N252" s="74">
        <f t="shared" si="79"/>
        <v>21</v>
      </c>
      <c r="O252" s="74">
        <f t="shared" si="80"/>
        <v>0</v>
      </c>
      <c r="P252" s="75">
        <f t="shared" ca="1" si="85"/>
        <v>0.37229566997288166</v>
      </c>
      <c r="Q252" s="76">
        <f t="shared" si="81"/>
        <v>1</v>
      </c>
      <c r="R252" s="77" t="str">
        <f t="shared" si="82"/>
        <v>ok</v>
      </c>
      <c r="S252" s="87" t="str">
        <f t="shared" si="87"/>
        <v>HOME</v>
      </c>
      <c r="T252" s="74">
        <f t="shared" ca="1" si="76"/>
        <v>44</v>
      </c>
      <c r="U252" s="74">
        <f ca="1">IF(OR($A252="GW 1",$A252="GW 2",$A252="GW 3",$A252="GW 4",$A252="GW 5",$A252="GW 6"),"N/A",IFERROR(ROUND((OFFSET(Tables!$A$1,MATCH('Program and Results'!$B252,Tables!$A$1:$A$33,0)-1,MATCH('Program and Results'!$A252,Tables!$1:$1,0)-2,1,1)-OFFSET(Tables!$A$1,MATCH('Program and Results'!$B252,Tables!$A$1:$A$33,0)-1,MATCH('Program and Results'!$A252,Tables!$1:$1,0)-7,1,1))-(OFFSET(Tables!$A$1,MATCH('Program and Results'!$E252,Tables!$A$1:$A$33,0)-1,MATCH('Program and Results'!$A252,Tables!$1:$1,0)-2,1,1)-OFFSET(Tables!$A$1,MATCH('Program and Results'!$E252,Tables!$A$1:$A$33,0)-1,MATCH('Program and Results'!$A252,Tables!$1:$1,0)-7,1,1)),0),""))</f>
        <v>-32</v>
      </c>
      <c r="V252" s="88">
        <f t="shared" ca="1" si="88"/>
        <v>0.25540866005423668</v>
      </c>
      <c r="W252" s="88" t="str">
        <f ca="1">IF(OR($A252="GW 1",$A252="GW 2",$A252="GW 3",$A252="GW 4",$A252="GW 5",$A252="GW 6"),"N/A",IF(T252="","",IF(AND(T252&gt;='Prediction Systems settings'!$B$3,'Program and Results'!T252&lt;='Prediction Systems settings'!$C$3),"DRAW",IF(T252&gt;0,"HOME","AWAY"))))</f>
        <v>HOME</v>
      </c>
      <c r="X252" s="89" t="str">
        <f t="shared" ca="1" si="71"/>
        <v>Succeeded</v>
      </c>
      <c r="Y252" s="74" t="str">
        <f ca="1">IF(OR($A252="GW 1",$A252="GW 2",$A252="GW 3",$A252="GW 4",$A252="GW 5",$A252="GW 6"),"N/A",IF(U252="","",IF(AND(U252&gt;='Prediction Systems settings'!$B$4,'Program and Results'!U252&lt;='Prediction Systems settings'!$C$4),"DRAW",IF(U252&gt;0,"HOME","AWAY"))))</f>
        <v>DRAW</v>
      </c>
      <c r="Z252" s="74" t="str">
        <f t="shared" ca="1" si="72"/>
        <v>Failed</v>
      </c>
      <c r="AA252" s="85">
        <f ca="1">IF(OR($A252="GW 1",$A252="GW 2",$A252="GW 3",$A252="GW 4",$A252="GW 5",$A252="GW 6"),"N/A",IF(G252="","",SUM(OFFSET(Tables!$A$103,MATCH('Program and Results'!$B252,Tables!$A$103:$A$135,0)-1,MATCH('Program and Results'!$A252,Tables!$1:$1,0)-2,1,-6))))</f>
        <v>-5</v>
      </c>
      <c r="AB252" s="86">
        <f ca="1">IF(OR($A252="GW 1",$A252="GW 2",$A252="GW 3",$A252="GW 4",$A252="GW 5",$A252="GW 6"),"N/A",IF(M252="","",SUM(OFFSET(Tables!$A$103,MATCH('Program and Results'!$E252,Tables!$A$103:$A$135,0)-1,MATCH('Program and Results'!$A252,Tables!$1:$1,0)-2,1,-6))))</f>
        <v>2</v>
      </c>
      <c r="AC252" s="86">
        <f t="shared" ca="1" si="73"/>
        <v>-7</v>
      </c>
      <c r="AD252" s="86" t="str">
        <f ca="1">IF(OR($A252="GW 1",$A252="GW 2",$A252="GW 3",$A252="GW 4",$A252="GW 5",$A252="GW 6"),"N/A",IF(AC252="","",IF(AC252&gt;'Prediction Systems settings'!$B$5,"HOME",IF(AC252&lt;-'Prediction Systems settings'!$B$5,"AWAY","DRAW"))))</f>
        <v>AWAY</v>
      </c>
      <c r="AE252" s="86" t="str">
        <f t="shared" ca="1" si="74"/>
        <v>Failed</v>
      </c>
      <c r="AK252">
        <v>46.428571428571431</v>
      </c>
      <c r="AL252">
        <v>30.178571428571431</v>
      </c>
    </row>
    <row r="253" spans="1:38">
      <c r="A253" t="s">
        <v>213</v>
      </c>
      <c r="B253" t="s">
        <v>203</v>
      </c>
      <c r="C253">
        <v>1</v>
      </c>
      <c r="D253">
        <v>2</v>
      </c>
      <c r="E253" t="s">
        <v>206</v>
      </c>
      <c r="F253" s="73">
        <f t="shared" ca="1" si="84"/>
        <v>1443.234323514889</v>
      </c>
      <c r="G253" s="73">
        <f ca="1">IF(A253="GW 1",ELO_Initial,IFERROR(INDEX(Tables!$1:$1048576,MATCH('Program and Results'!$B253,Tables!$A:$A,0),MATCH('Program and Results'!$A253,Tables!$1:$1,0)-1),""))</f>
        <v>1454.8892675009386</v>
      </c>
      <c r="H253" s="74">
        <f t="shared" si="77"/>
        <v>21</v>
      </c>
      <c r="I253" s="74">
        <f t="shared" si="78"/>
        <v>0</v>
      </c>
      <c r="J253" s="75">
        <f t="shared" ca="1" si="70"/>
        <v>0.55499733266902718</v>
      </c>
      <c r="K253" s="76">
        <f>IF(E253="","",IF(ABS(C253-D253)=0,0,IF(ABS(C253-D253)&gt;10,2.99,INDEX('ELO settings '!$B$25:$B$34,MATCH(ABS(C253-D253),'ELO settings '!$A$25:$A$34,0)))))</f>
        <v>1</v>
      </c>
      <c r="L253" s="73">
        <f t="shared" ca="1" si="83"/>
        <v>1465.3157559248791</v>
      </c>
      <c r="M253" s="73">
        <f ca="1">IF(A253="GW 1",ELO_Initial,IFERROR(INDEX(Tables!$1:$1048576,MATCH('Program and Results'!$E253,Tables!$A:$A,0),MATCH('Program and Results'!$A253,Tables!$1:$1,0)-1),""))</f>
        <v>1453.6608119388295</v>
      </c>
      <c r="N253" s="74">
        <f t="shared" si="79"/>
        <v>21</v>
      </c>
      <c r="O253" s="74">
        <f t="shared" si="80"/>
        <v>1</v>
      </c>
      <c r="P253" s="75">
        <f t="shared" ca="1" si="85"/>
        <v>0.44500266733097282</v>
      </c>
      <c r="Q253" s="76">
        <f t="shared" si="81"/>
        <v>1</v>
      </c>
      <c r="R253" s="77" t="str">
        <f t="shared" si="82"/>
        <v>ok</v>
      </c>
      <c r="S253" s="87" t="str">
        <f t="shared" si="87"/>
        <v>AWAY</v>
      </c>
      <c r="T253" s="74">
        <f t="shared" ca="1" si="76"/>
        <v>1</v>
      </c>
      <c r="U253" s="74">
        <f ca="1">IF(OR($A253="GW 1",$A253="GW 2",$A253="GW 3",$A253="GW 4",$A253="GW 5",$A253="GW 6"),"N/A",IFERROR(ROUND((OFFSET(Tables!$A$1,MATCH('Program and Results'!$B253,Tables!$A$1:$A$33,0)-1,MATCH('Program and Results'!$A253,Tables!$1:$1,0)-2,1,1)-OFFSET(Tables!$A$1,MATCH('Program and Results'!$B253,Tables!$A$1:$A$33,0)-1,MATCH('Program and Results'!$A253,Tables!$1:$1,0)-7,1,1))-(OFFSET(Tables!$A$1,MATCH('Program and Results'!$E253,Tables!$A$1:$A$33,0)-1,MATCH('Program and Results'!$A253,Tables!$1:$1,0)-2,1,1)-OFFSET(Tables!$A$1,MATCH('Program and Results'!$E253,Tables!$A$1:$A$33,0)-1,MATCH('Program and Results'!$A253,Tables!$1:$1,0)-7,1,1)),0),""))</f>
        <v>0</v>
      </c>
      <c r="V253" s="88">
        <f t="shared" ca="1" si="88"/>
        <v>0.10999466533805435</v>
      </c>
      <c r="W253" s="88" t="str">
        <f ca="1">IF(OR($A253="GW 1",$A253="GW 2",$A253="GW 3",$A253="GW 4",$A253="GW 5",$A253="GW 6"),"N/A",IF(T253="","",IF(AND(T253&gt;='Prediction Systems settings'!$B$3,'Program and Results'!T253&lt;='Prediction Systems settings'!$C$3),"DRAW",IF(T253&gt;0,"HOME","AWAY"))))</f>
        <v>HOME</v>
      </c>
      <c r="X253" s="89" t="str">
        <f t="shared" ca="1" si="71"/>
        <v>Failed</v>
      </c>
      <c r="Y253" s="74" t="str">
        <f ca="1">IF(OR($A253="GW 1",$A253="GW 2",$A253="GW 3",$A253="GW 4",$A253="GW 5",$A253="GW 6"),"N/A",IF(U253="","",IF(AND(U253&gt;='Prediction Systems settings'!$B$4,'Program and Results'!U253&lt;='Prediction Systems settings'!$C$4),"DRAW",IF(U253&gt;0,"HOME","AWAY"))))</f>
        <v>AWAY</v>
      </c>
      <c r="Z253" s="74" t="str">
        <f t="shared" ca="1" si="72"/>
        <v>Succeeded</v>
      </c>
      <c r="AA253" s="85">
        <f ca="1">IF(OR($A253="GW 1",$A253="GW 2",$A253="GW 3",$A253="GW 4",$A253="GW 5",$A253="GW 6"),"N/A",IF(G253="","",SUM(OFFSET(Tables!$A$103,MATCH('Program and Results'!$B253,Tables!$A$103:$A$135,0)-1,MATCH('Program and Results'!$A253,Tables!$1:$1,0)-2,1,-6))))</f>
        <v>-6</v>
      </c>
      <c r="AB253" s="86">
        <f ca="1">IF(OR($A253="GW 1",$A253="GW 2",$A253="GW 3",$A253="GW 4",$A253="GW 5",$A253="GW 6"),"N/A",IF(M253="","",SUM(OFFSET(Tables!$A$103,MATCH('Program and Results'!$E253,Tables!$A$103:$A$135,0)-1,MATCH('Program and Results'!$A253,Tables!$1:$1,0)-2,1,-6))))</f>
        <v>-1</v>
      </c>
      <c r="AC253" s="86">
        <f t="shared" ca="1" si="73"/>
        <v>-5</v>
      </c>
      <c r="AD253" s="86" t="str">
        <f ca="1">IF(OR($A253="GW 1",$A253="GW 2",$A253="GW 3",$A253="GW 4",$A253="GW 5",$A253="GW 6"),"N/A",IF(AC253="","",IF(AC253&gt;'Prediction Systems settings'!$B$5,"HOME",IF(AC253&lt;-'Prediction Systems settings'!$B$5,"AWAY","DRAW"))))</f>
        <v>DRAW</v>
      </c>
      <c r="AE253" s="86" t="str">
        <f t="shared" ca="1" si="74"/>
        <v>Failed</v>
      </c>
      <c r="AK253">
        <v>37.142857142857139</v>
      </c>
      <c r="AL253">
        <v>30.178571428571431</v>
      </c>
    </row>
    <row r="254" spans="1:38">
      <c r="A254" t="s">
        <v>213</v>
      </c>
      <c r="B254" t="s">
        <v>209</v>
      </c>
      <c r="C254">
        <v>3</v>
      </c>
      <c r="D254">
        <v>1</v>
      </c>
      <c r="E254" t="s">
        <v>202</v>
      </c>
      <c r="F254" s="73">
        <f t="shared" ca="1" si="84"/>
        <v>1519.4093423929062</v>
      </c>
      <c r="G254" s="73">
        <f ca="1">IF(A254="GW 1",ELO_Initial,IFERROR(INDEX(Tables!$1:$1048576,MATCH('Program and Results'!$B254,Tables!$A:$A,0),MATCH('Program and Results'!$A254,Tables!$1:$1,0)-1),""))</f>
        <v>1512.4812977059951</v>
      </c>
      <c r="H254" s="74">
        <f t="shared" si="77"/>
        <v>21.51</v>
      </c>
      <c r="I254" s="74">
        <f t="shared" si="78"/>
        <v>1</v>
      </c>
      <c r="J254" s="75">
        <f t="shared" ca="1" si="70"/>
        <v>0.67791517029701598</v>
      </c>
      <c r="K254" s="76">
        <f>IF(E254="","",IF(ABS(C254-D254)=0,0,IF(ABS(C254-D254)&gt;10,2.99,INDEX('ELO settings '!$B$25:$B$34,MATCH(ABS(C254-D254),'ELO settings '!$A$25:$A$34,0)))))</f>
        <v>1.51</v>
      </c>
      <c r="L254" s="73">
        <f t="shared" ca="1" si="83"/>
        <v>1423.9378866021893</v>
      </c>
      <c r="M254" s="73">
        <f ca="1">IF(A254="GW 1",ELO_Initial,IFERROR(INDEX(Tables!$1:$1048576,MATCH('Program and Results'!$E254,Tables!$A:$A,0),MATCH('Program and Results'!$A254,Tables!$1:$1,0)-1),""))</f>
        <v>1430.8659312891004</v>
      </c>
      <c r="N254" s="74">
        <f t="shared" si="79"/>
        <v>21.51</v>
      </c>
      <c r="O254" s="74">
        <f t="shared" si="80"/>
        <v>0</v>
      </c>
      <c r="P254" s="75">
        <f t="shared" ca="1" si="85"/>
        <v>0.32208482970298402</v>
      </c>
      <c r="Q254" s="76">
        <f t="shared" si="81"/>
        <v>1.51</v>
      </c>
      <c r="R254" s="77" t="str">
        <f t="shared" si="82"/>
        <v>ok</v>
      </c>
      <c r="S254" s="87" t="str">
        <f t="shared" si="87"/>
        <v>HOME</v>
      </c>
      <c r="T254" s="74">
        <f t="shared" ca="1" si="76"/>
        <v>82</v>
      </c>
      <c r="U254" s="74">
        <f ca="1">IF(OR($A254="GW 1",$A254="GW 2",$A254="GW 3",$A254="GW 4",$A254="GW 5",$A254="GW 6"),"N/A",IFERROR(ROUND((OFFSET(Tables!$A$1,MATCH('Program and Results'!$B254,Tables!$A$1:$A$33,0)-1,MATCH('Program and Results'!$A254,Tables!$1:$1,0)-2,1,1)-OFFSET(Tables!$A$1,MATCH('Program and Results'!$B254,Tables!$A$1:$A$33,0)-1,MATCH('Program and Results'!$A254,Tables!$1:$1,0)-7,1,1))-(OFFSET(Tables!$A$1,MATCH('Program and Results'!$E254,Tables!$A$1:$A$33,0)-1,MATCH('Program and Results'!$A254,Tables!$1:$1,0)-2,1,1)-OFFSET(Tables!$A$1,MATCH('Program and Results'!$E254,Tables!$A$1:$A$33,0)-1,MATCH('Program and Results'!$A254,Tables!$1:$1,0)-7,1,1)),0),""))</f>
        <v>5</v>
      </c>
      <c r="V254" s="88">
        <f t="shared" ca="1" si="88"/>
        <v>0.35583034059403196</v>
      </c>
      <c r="W254" s="88" t="str">
        <f ca="1">IF(OR($A254="GW 1",$A254="GW 2",$A254="GW 3",$A254="GW 4",$A254="GW 5",$A254="GW 6"),"N/A",IF(T254="","",IF(AND(T254&gt;='Prediction Systems settings'!$B$3,'Program and Results'!T254&lt;='Prediction Systems settings'!$C$3),"DRAW",IF(T254&gt;0,"HOME","AWAY"))))</f>
        <v>HOME</v>
      </c>
      <c r="X254" s="89" t="str">
        <f t="shared" ca="1" si="71"/>
        <v>Succeeded</v>
      </c>
      <c r="Y254" s="74" t="str">
        <f ca="1">IF(OR($A254="GW 1",$A254="GW 2",$A254="GW 3",$A254="GW 4",$A254="GW 5",$A254="GW 6"),"N/A",IF(U254="","",IF(AND(U254&gt;='Prediction Systems settings'!$B$4,'Program and Results'!U254&lt;='Prediction Systems settings'!$C$4),"DRAW",IF(U254&gt;0,"HOME","AWAY"))))</f>
        <v>HOME</v>
      </c>
      <c r="Z254" s="74" t="str">
        <f t="shared" ca="1" si="72"/>
        <v>Succeeded</v>
      </c>
      <c r="AA254" s="85">
        <f ca="1">IF(OR($A254="GW 1",$A254="GW 2",$A254="GW 3",$A254="GW 4",$A254="GW 5",$A254="GW 6"),"N/A",IF(G254="","",SUM(OFFSET(Tables!$A$103,MATCH('Program and Results'!$B254,Tables!$A$103:$A$135,0)-1,MATCH('Program and Results'!$A254,Tables!$1:$1,0)-2,1,-6))))</f>
        <v>2</v>
      </c>
      <c r="AB254" s="86">
        <f ca="1">IF(OR($A254="GW 1",$A254="GW 2",$A254="GW 3",$A254="GW 4",$A254="GW 5",$A254="GW 6"),"N/A",IF(M254="","",SUM(OFFSET(Tables!$A$103,MATCH('Program and Results'!$E254,Tables!$A$103:$A$135,0)-1,MATCH('Program and Results'!$A254,Tables!$1:$1,0)-2,1,-6))))</f>
        <v>2</v>
      </c>
      <c r="AC254" s="86">
        <f t="shared" ca="1" si="73"/>
        <v>0</v>
      </c>
      <c r="AD254" s="86" t="str">
        <f ca="1">IF(OR($A254="GW 1",$A254="GW 2",$A254="GW 3",$A254="GW 4",$A254="GW 5",$A254="GW 6"),"N/A",IF(AC254="","",IF(AC254&gt;'Prediction Systems settings'!$B$5,"HOME",IF(AC254&lt;-'Prediction Systems settings'!$B$5,"AWAY","DRAW"))))</f>
        <v>DRAW</v>
      </c>
      <c r="AE254" s="86" t="str">
        <f t="shared" ca="1" si="74"/>
        <v>Failed</v>
      </c>
      <c r="AK254">
        <v>47.666666666666664</v>
      </c>
      <c r="AL254">
        <v>25.535714285714285</v>
      </c>
    </row>
    <row r="255" spans="1:38">
      <c r="A255" t="s">
        <v>214</v>
      </c>
      <c r="B255" t="s">
        <v>202</v>
      </c>
      <c r="C255">
        <v>2</v>
      </c>
      <c r="D255">
        <v>1</v>
      </c>
      <c r="E255" t="s">
        <v>199</v>
      </c>
      <c r="F255" s="73">
        <f t="shared" ca="1" si="84"/>
        <v>1436.30794530549</v>
      </c>
      <c r="G255" s="73">
        <f ca="1">IF(A255="GW 1",ELO_Initial,IFERROR(INDEX(Tables!$1:$1048576,MATCH('Program and Results'!$B255,Tables!$A:$A,0),MATCH('Program and Results'!$A255,Tables!$1:$1,0)-1),""))</f>
        <v>1423.9378866021893</v>
      </c>
      <c r="H255" s="74">
        <f t="shared" si="77"/>
        <v>21</v>
      </c>
      <c r="I255" s="74">
        <f t="shared" si="78"/>
        <v>1</v>
      </c>
      <c r="J255" s="75">
        <f t="shared" ca="1" si="70"/>
        <v>0.41094958555711625</v>
      </c>
      <c r="K255" s="76">
        <f>IF(E255="","",IF(ABS(C255-D255)=0,0,IF(ABS(C255-D255)&gt;10,2.99,INDEX('ELO settings '!$B$25:$B$34,MATCH(ABS(C255-D255),'ELO settings '!$A$25:$A$34,0)))))</f>
        <v>1</v>
      </c>
      <c r="L255" s="73">
        <f t="shared" ca="1" si="83"/>
        <v>1502.2800622010516</v>
      </c>
      <c r="M255" s="73">
        <f ca="1">IF(A255="GW 1",ELO_Initial,IFERROR(INDEX(Tables!$1:$1048576,MATCH('Program and Results'!$E255,Tables!$A:$A,0),MATCH('Program and Results'!$A255,Tables!$1:$1,0)-1),""))</f>
        <v>1514.6501209043522</v>
      </c>
      <c r="N255" s="74">
        <f t="shared" si="79"/>
        <v>21</v>
      </c>
      <c r="O255" s="74">
        <f t="shared" si="80"/>
        <v>0</v>
      </c>
      <c r="P255" s="75">
        <f t="shared" ca="1" si="85"/>
        <v>0.58905041444288375</v>
      </c>
      <c r="Q255" s="76">
        <f t="shared" si="81"/>
        <v>1</v>
      </c>
      <c r="R255" s="77" t="str">
        <f t="shared" si="82"/>
        <v>ok</v>
      </c>
      <c r="S255" s="87" t="str">
        <f t="shared" si="87"/>
        <v>HOME</v>
      </c>
      <c r="T255" s="74">
        <f t="shared" ca="1" si="76"/>
        <v>-91</v>
      </c>
      <c r="U255" s="74">
        <f ca="1">IF(OR($A255="GW 1",$A255="GW 2",$A255="GW 3",$A255="GW 4",$A255="GW 5",$A255="GW 6"),"N/A",IFERROR(ROUND((OFFSET(Tables!$A$1,MATCH('Program and Results'!$B255,Tables!$A$1:$A$33,0)-1,MATCH('Program and Results'!$A255,Tables!$1:$1,0)-2,1,1)-OFFSET(Tables!$A$1,MATCH('Program and Results'!$B255,Tables!$A$1:$A$33,0)-1,MATCH('Program and Results'!$A255,Tables!$1:$1,0)-7,1,1))-(OFFSET(Tables!$A$1,MATCH('Program and Results'!$E255,Tables!$A$1:$A$33,0)-1,MATCH('Program and Results'!$A255,Tables!$1:$1,0)-2,1,1)-OFFSET(Tables!$A$1,MATCH('Program and Results'!$E255,Tables!$A$1:$A$33,0)-1,MATCH('Program and Results'!$A255,Tables!$1:$1,0)-7,1,1)),0),""))</f>
        <v>5</v>
      </c>
      <c r="V255" s="88">
        <f t="shared" ca="1" si="88"/>
        <v>-0.1781008288857675</v>
      </c>
      <c r="W255" s="88" t="str">
        <f ca="1">IF(OR($A255="GW 1",$A255="GW 2",$A255="GW 3",$A255="GW 4",$A255="GW 5",$A255="GW 6"),"N/A",IF(T255="","",IF(AND(T255&gt;='Prediction Systems settings'!$B$3,'Program and Results'!T255&lt;='Prediction Systems settings'!$C$3),"DRAW",IF(T255&gt;0,"HOME","AWAY"))))</f>
        <v>AWAY</v>
      </c>
      <c r="X255" s="89" t="str">
        <f t="shared" ca="1" si="71"/>
        <v>Failed</v>
      </c>
      <c r="Y255" s="74" t="str">
        <f ca="1">IF(OR($A255="GW 1",$A255="GW 2",$A255="GW 3",$A255="GW 4",$A255="GW 5",$A255="GW 6"),"N/A",IF(U255="","",IF(AND(U255&gt;='Prediction Systems settings'!$B$4,'Program and Results'!U255&lt;='Prediction Systems settings'!$C$4),"DRAW",IF(U255&gt;0,"HOME","AWAY"))))</f>
        <v>HOME</v>
      </c>
      <c r="Z255" s="74" t="str">
        <f t="shared" ca="1" si="72"/>
        <v>Succeeded</v>
      </c>
      <c r="AA255" s="85">
        <f ca="1">IF(OR($A255="GW 1",$A255="GW 2",$A255="GW 3",$A255="GW 4",$A255="GW 5",$A255="GW 6"),"N/A",IF(G255="","",SUM(OFFSET(Tables!$A$103,MATCH('Program and Results'!$B255,Tables!$A$103:$A$135,0)-1,MATCH('Program and Results'!$A255,Tables!$1:$1,0)-2,1,-6))))</f>
        <v>-3</v>
      </c>
      <c r="AB255" s="86">
        <f ca="1">IF(OR($A255="GW 1",$A255="GW 2",$A255="GW 3",$A255="GW 4",$A255="GW 5",$A255="GW 6"),"N/A",IF(M255="","",SUM(OFFSET(Tables!$A$103,MATCH('Program and Results'!$E255,Tables!$A$103:$A$135,0)-1,MATCH('Program and Results'!$A255,Tables!$1:$1,0)-2,1,-6))))</f>
        <v>-1</v>
      </c>
      <c r="AC255" s="86">
        <f t="shared" ca="1" si="73"/>
        <v>-2</v>
      </c>
      <c r="AD255" s="86" t="str">
        <f ca="1">IF(OR($A255="GW 1",$A255="GW 2",$A255="GW 3",$A255="GW 4",$A255="GW 5",$A255="GW 6"),"N/A",IF(AC255="","",IF(AC255&gt;'Prediction Systems settings'!$B$5,"HOME",IF(AC255&lt;-'Prediction Systems settings'!$B$5,"AWAY","DRAW"))))</f>
        <v>DRAW</v>
      </c>
      <c r="AE255" s="86" t="str">
        <f t="shared" ca="1" si="74"/>
        <v>Failed</v>
      </c>
      <c r="AK255">
        <v>28.166666666666668</v>
      </c>
      <c r="AL255">
        <v>41.785714285714292</v>
      </c>
    </row>
    <row r="256" spans="1:38">
      <c r="A256" t="s">
        <v>214</v>
      </c>
      <c r="B256" t="s">
        <v>208</v>
      </c>
      <c r="C256">
        <v>1</v>
      </c>
      <c r="D256">
        <v>0</v>
      </c>
      <c r="E256" t="s">
        <v>196</v>
      </c>
      <c r="F256" s="73">
        <f t="shared" ca="1" si="84"/>
        <v>1513.892264572879</v>
      </c>
      <c r="G256" s="73">
        <f ca="1">IF(A256="GW 1",ELO_Initial,IFERROR(INDEX(Tables!$1:$1048576,MATCH('Program and Results'!$B256,Tables!$A:$A,0),MATCH('Program and Results'!$A256,Tables!$1:$1,0)-1),""))</f>
        <v>1499.2285744599706</v>
      </c>
      <c r="H256" s="74">
        <f t="shared" si="77"/>
        <v>21</v>
      </c>
      <c r="I256" s="74">
        <f t="shared" si="78"/>
        <v>1</v>
      </c>
      <c r="J256" s="75">
        <f t="shared" ca="1" si="70"/>
        <v>0.30172904224245328</v>
      </c>
      <c r="K256" s="76">
        <f>IF(E256="","",IF(ABS(C256-D256)=0,0,IF(ABS(C256-D256)&gt;10,2.99,INDEX('ELO settings '!$B$25:$B$34,MATCH(ABS(C256-D256),'ELO settings '!$A$25:$A$34,0)))))</f>
        <v>1</v>
      </c>
      <c r="L256" s="73">
        <f t="shared" ca="1" si="83"/>
        <v>1667.4704875609984</v>
      </c>
      <c r="M256" s="73">
        <f ca="1">IF(A256="GW 1",ELO_Initial,IFERROR(INDEX(Tables!$1:$1048576,MATCH('Program and Results'!$E256,Tables!$A:$A,0),MATCH('Program and Results'!$A256,Tables!$1:$1,0)-1),""))</f>
        <v>1682.1341776739068</v>
      </c>
      <c r="N256" s="74">
        <f t="shared" si="79"/>
        <v>21</v>
      </c>
      <c r="O256" s="74">
        <f t="shared" si="80"/>
        <v>0</v>
      </c>
      <c r="P256" s="75">
        <f t="shared" ca="1" si="85"/>
        <v>0.69827095775754677</v>
      </c>
      <c r="Q256" s="76">
        <f t="shared" si="81"/>
        <v>1</v>
      </c>
      <c r="R256" s="77" t="str">
        <f t="shared" si="82"/>
        <v>ok</v>
      </c>
      <c r="S256" s="87" t="str">
        <f t="shared" si="87"/>
        <v>HOME</v>
      </c>
      <c r="T256" s="74">
        <f t="shared" ca="1" si="76"/>
        <v>-183</v>
      </c>
      <c r="U256" s="74">
        <f ca="1">IF(OR($A256="GW 1",$A256="GW 2",$A256="GW 3",$A256="GW 4",$A256="GW 5",$A256="GW 6"),"N/A",IFERROR(ROUND((OFFSET(Tables!$A$1,MATCH('Program and Results'!$B256,Tables!$A$1:$A$33,0)-1,MATCH('Program and Results'!$A256,Tables!$1:$1,0)-2,1,1)-OFFSET(Tables!$A$1,MATCH('Program and Results'!$B256,Tables!$A$1:$A$33,0)-1,MATCH('Program and Results'!$A256,Tables!$1:$1,0)-7,1,1))-(OFFSET(Tables!$A$1,MATCH('Program and Results'!$E256,Tables!$A$1:$A$33,0)-1,MATCH('Program and Results'!$A256,Tables!$1:$1,0)-2,1,1)-OFFSET(Tables!$A$1,MATCH('Program and Results'!$E256,Tables!$A$1:$A$33,0)-1,MATCH('Program and Results'!$A256,Tables!$1:$1,0)-7,1,1)),0),""))</f>
        <v>-40</v>
      </c>
      <c r="V256" s="88">
        <f t="shared" ca="1" si="88"/>
        <v>-0.39654191551509349</v>
      </c>
      <c r="W256" s="88" t="str">
        <f ca="1">IF(OR($A256="GW 1",$A256="GW 2",$A256="GW 3",$A256="GW 4",$A256="GW 5",$A256="GW 6"),"N/A",IF(T256="","",IF(AND(T256&gt;='Prediction Systems settings'!$B$3,'Program and Results'!T256&lt;='Prediction Systems settings'!$C$3),"DRAW",IF(T256&gt;0,"HOME","AWAY"))))</f>
        <v>AWAY</v>
      </c>
      <c r="X256" s="89" t="str">
        <f t="shared" ca="1" si="71"/>
        <v>Failed</v>
      </c>
      <c r="Y256" s="74" t="str">
        <f ca="1">IF(OR($A256="GW 1",$A256="GW 2",$A256="GW 3",$A256="GW 4",$A256="GW 5",$A256="GW 6"),"N/A",IF(U256="","",IF(AND(U256&gt;='Prediction Systems settings'!$B$4,'Program and Results'!U256&lt;='Prediction Systems settings'!$C$4),"DRAW",IF(U256&gt;0,"HOME","AWAY"))))</f>
        <v>AWAY</v>
      </c>
      <c r="Z256" s="74" t="str">
        <f t="shared" ca="1" si="72"/>
        <v>Failed</v>
      </c>
      <c r="AA256" s="85">
        <f ca="1">IF(OR($A256="GW 1",$A256="GW 2",$A256="GW 3",$A256="GW 4",$A256="GW 5",$A256="GW 6"),"N/A",IF(G256="","",SUM(OFFSET(Tables!$A$103,MATCH('Program and Results'!$B256,Tables!$A$103:$A$135,0)-1,MATCH('Program and Results'!$A256,Tables!$1:$1,0)-2,1,-6))))</f>
        <v>-5</v>
      </c>
      <c r="AB256" s="86">
        <f ca="1">IF(OR($A256="GW 1",$A256="GW 2",$A256="GW 3",$A256="GW 4",$A256="GW 5",$A256="GW 6"),"N/A",IF(M256="","",SUM(OFFSET(Tables!$A$103,MATCH('Program and Results'!$E256,Tables!$A$103:$A$135,0)-1,MATCH('Program and Results'!$A256,Tables!$1:$1,0)-2,1,-6))))</f>
        <v>14</v>
      </c>
      <c r="AC256" s="86">
        <f t="shared" ca="1" si="73"/>
        <v>-19</v>
      </c>
      <c r="AD256" s="86" t="str">
        <f ca="1">IF(OR($A256="GW 1",$A256="GW 2",$A256="GW 3",$A256="GW 4",$A256="GW 5",$A256="GW 6"),"N/A",IF(AC256="","",IF(AC256&gt;'Prediction Systems settings'!$B$5,"HOME",IF(AC256&lt;-'Prediction Systems settings'!$B$5,"AWAY","DRAW"))))</f>
        <v>AWAY</v>
      </c>
      <c r="AE256" s="86" t="str">
        <f t="shared" ca="1" si="74"/>
        <v>Failed</v>
      </c>
      <c r="AK256">
        <v>37.142857142857139</v>
      </c>
      <c r="AL256">
        <v>62.678571428571431</v>
      </c>
    </row>
    <row r="257" spans="1:38">
      <c r="A257" t="s">
        <v>214</v>
      </c>
      <c r="B257" t="s">
        <v>198</v>
      </c>
      <c r="C257">
        <v>2</v>
      </c>
      <c r="D257">
        <v>1</v>
      </c>
      <c r="E257" t="s">
        <v>197</v>
      </c>
      <c r="F257" s="73">
        <f t="shared" ca="1" si="84"/>
        <v>1567.3555767445357</v>
      </c>
      <c r="G257" s="73">
        <f ca="1">IF(A257="GW 1",ELO_Initial,IFERROR(INDEX(Tables!$1:$1048576,MATCH('Program and Results'!$B257,Tables!$A:$A,0),MATCH('Program and Results'!$A257,Tables!$1:$1,0)-1),""))</f>
        <v>1558.7261831013832</v>
      </c>
      <c r="H257" s="74">
        <f t="shared" si="77"/>
        <v>21</v>
      </c>
      <c r="I257" s="74">
        <f t="shared" si="78"/>
        <v>1</v>
      </c>
      <c r="J257" s="75">
        <f t="shared" ca="1" si="70"/>
        <v>0.58907649318321709</v>
      </c>
      <c r="K257" s="76">
        <f>IF(E257="","",IF(ABS(C257-D257)=0,0,IF(ABS(C257-D257)&gt;10,2.99,INDEX('ELO settings '!$B$25:$B$34,MATCH(ABS(C257-D257),'ELO settings '!$A$25:$A$34,0)))))</f>
        <v>1</v>
      </c>
      <c r="L257" s="73">
        <f t="shared" ca="1" si="83"/>
        <v>1530.8658399735484</v>
      </c>
      <c r="M257" s="73">
        <f ca="1">IF(A257="GW 1",ELO_Initial,IFERROR(INDEX(Tables!$1:$1048576,MATCH('Program and Results'!$E257,Tables!$A:$A,0),MATCH('Program and Results'!$A257,Tables!$1:$1,0)-1),""))</f>
        <v>1539.4952336167009</v>
      </c>
      <c r="N257" s="74">
        <f t="shared" si="79"/>
        <v>21</v>
      </c>
      <c r="O257" s="74">
        <f t="shared" si="80"/>
        <v>0</v>
      </c>
      <c r="P257" s="75">
        <f t="shared" ca="1" si="85"/>
        <v>0.41092350681678291</v>
      </c>
      <c r="Q257" s="76">
        <f t="shared" si="81"/>
        <v>1</v>
      </c>
      <c r="R257" s="77" t="str">
        <f t="shared" si="82"/>
        <v>ok</v>
      </c>
      <c r="S257" s="87" t="str">
        <f t="shared" si="87"/>
        <v>HOME</v>
      </c>
      <c r="T257" s="74">
        <f t="shared" ca="1" si="76"/>
        <v>19</v>
      </c>
      <c r="U257" s="74">
        <f ca="1">IF(OR($A257="GW 1",$A257="GW 2",$A257="GW 3",$A257="GW 4",$A257="GW 5",$A257="GW 6"),"N/A",IFERROR(ROUND((OFFSET(Tables!$A$1,MATCH('Program and Results'!$B257,Tables!$A$1:$A$33,0)-1,MATCH('Program and Results'!$A257,Tables!$1:$1,0)-2,1,1)-OFFSET(Tables!$A$1,MATCH('Program and Results'!$B257,Tables!$A$1:$A$33,0)-1,MATCH('Program and Results'!$A257,Tables!$1:$1,0)-7,1,1))-(OFFSET(Tables!$A$1,MATCH('Program and Results'!$E257,Tables!$A$1:$A$33,0)-1,MATCH('Program and Results'!$A257,Tables!$1:$1,0)-2,1,1)-OFFSET(Tables!$A$1,MATCH('Program and Results'!$E257,Tables!$A$1:$A$33,0)-1,MATCH('Program and Results'!$A257,Tables!$1:$1,0)-7,1,1)),0),""))</f>
        <v>7</v>
      </c>
      <c r="V257" s="88">
        <f t="shared" ca="1" si="88"/>
        <v>0.17815298636643417</v>
      </c>
      <c r="W257" s="88" t="str">
        <f ca="1">IF(OR($A257="GW 1",$A257="GW 2",$A257="GW 3",$A257="GW 4",$A257="GW 5",$A257="GW 6"),"N/A",IF(T257="","",IF(AND(T257&gt;='Prediction Systems settings'!$B$3,'Program and Results'!T257&lt;='Prediction Systems settings'!$C$3),"DRAW",IF(T257&gt;0,"HOME","AWAY"))))</f>
        <v>HOME</v>
      </c>
      <c r="X257" s="89" t="str">
        <f t="shared" ca="1" si="71"/>
        <v>Succeeded</v>
      </c>
      <c r="Y257" s="74" t="str">
        <f ca="1">IF(OR($A257="GW 1",$A257="GW 2",$A257="GW 3",$A257="GW 4",$A257="GW 5",$A257="GW 6"),"N/A",IF(U257="","",IF(AND(U257&gt;='Prediction Systems settings'!$B$4,'Program and Results'!U257&lt;='Prediction Systems settings'!$C$4),"DRAW",IF(U257&gt;0,"HOME","AWAY"))))</f>
        <v>HOME</v>
      </c>
      <c r="Z257" s="74" t="str">
        <f t="shared" ca="1" si="72"/>
        <v>Succeeded</v>
      </c>
      <c r="AA257" s="85">
        <f ca="1">IF(OR($A257="GW 1",$A257="GW 2",$A257="GW 3",$A257="GW 4",$A257="GW 5",$A257="GW 6"),"N/A",IF(G257="","",SUM(OFFSET(Tables!$A$103,MATCH('Program and Results'!$B257,Tables!$A$103:$A$135,0)-1,MATCH('Program and Results'!$A257,Tables!$1:$1,0)-2,1,-6))))</f>
        <v>7</v>
      </c>
      <c r="AB257" s="86">
        <f ca="1">IF(OR($A257="GW 1",$A257="GW 2",$A257="GW 3",$A257="GW 4",$A257="GW 5",$A257="GW 6"),"N/A",IF(M257="","",SUM(OFFSET(Tables!$A$103,MATCH('Program and Results'!$E257,Tables!$A$103:$A$135,0)-1,MATCH('Program and Results'!$A257,Tables!$1:$1,0)-2,1,-6))))</f>
        <v>-6</v>
      </c>
      <c r="AC257" s="86">
        <f t="shared" ca="1" si="73"/>
        <v>13</v>
      </c>
      <c r="AD257" s="86" t="str">
        <f ca="1">IF(OR($A257="GW 1",$A257="GW 2",$A257="GW 3",$A257="GW 4",$A257="GW 5",$A257="GW 6"),"N/A",IF(AC257="","",IF(AC257&gt;'Prediction Systems settings'!$B$5,"HOME",IF(AC257&lt;-'Prediction Systems settings'!$B$5,"AWAY","DRAW"))))</f>
        <v>HOME</v>
      </c>
      <c r="AE257" s="86" t="str">
        <f t="shared" ca="1" si="74"/>
        <v>Succeeded</v>
      </c>
      <c r="AK257">
        <v>43.333333333333329</v>
      </c>
      <c r="AL257">
        <v>46.428571428571431</v>
      </c>
    </row>
    <row r="258" spans="1:38">
      <c r="A258" t="s">
        <v>214</v>
      </c>
      <c r="B258" t="s">
        <v>200</v>
      </c>
      <c r="C258">
        <v>2</v>
      </c>
      <c r="D258">
        <v>0</v>
      </c>
      <c r="E258" t="s">
        <v>211</v>
      </c>
      <c r="F258" s="73">
        <f t="shared" ca="1" si="84"/>
        <v>1490.7735653135187</v>
      </c>
      <c r="G258" s="73">
        <f ca="1">IF(A258="GW 1",ELO_Initial,IFERROR(INDEX(Tables!$1:$1048576,MATCH('Program and Results'!$B258,Tables!$A:$A,0),MATCH('Program and Results'!$A258,Tables!$1:$1,0)-1),""))</f>
        <v>1479.5405311572822</v>
      </c>
      <c r="H258" s="74">
        <f t="shared" si="77"/>
        <v>21.51</v>
      </c>
      <c r="I258" s="74">
        <f t="shared" si="78"/>
        <v>1</v>
      </c>
      <c r="J258" s="75">
        <f t="shared" ca="1" si="70"/>
        <v>0.47777618985418596</v>
      </c>
      <c r="K258" s="76">
        <f>IF(E258="","",IF(ABS(C258-D258)=0,0,IF(ABS(C258-D258)&gt;10,2.99,INDEX('ELO settings '!$B$25:$B$34,MATCH(ABS(C258-D258),'ELO settings '!$A$25:$A$34,0)))))</f>
        <v>1.51</v>
      </c>
      <c r="L258" s="73">
        <f t="shared" ca="1" si="83"/>
        <v>1516.2603635298542</v>
      </c>
      <c r="M258" s="73">
        <f ca="1">IF(A258="GW 1",ELO_Initial,IFERROR(INDEX(Tables!$1:$1048576,MATCH('Program and Results'!$E258,Tables!$A:$A,0),MATCH('Program and Results'!$A258,Tables!$1:$1,0)-1),""))</f>
        <v>1527.4933976860907</v>
      </c>
      <c r="N258" s="74">
        <f t="shared" si="79"/>
        <v>21.51</v>
      </c>
      <c r="O258" s="74">
        <f t="shared" si="80"/>
        <v>0</v>
      </c>
      <c r="P258" s="75">
        <f t="shared" ca="1" si="85"/>
        <v>0.52222381014581409</v>
      </c>
      <c r="Q258" s="76">
        <f t="shared" si="81"/>
        <v>1.51</v>
      </c>
      <c r="R258" s="77" t="str">
        <f t="shared" si="82"/>
        <v>ok</v>
      </c>
      <c r="S258" s="87" t="str">
        <f t="shared" si="87"/>
        <v>HOME</v>
      </c>
      <c r="T258" s="74">
        <f t="shared" ca="1" si="76"/>
        <v>-48</v>
      </c>
      <c r="U258" s="74">
        <f ca="1">IF(OR($A258="GW 1",$A258="GW 2",$A258="GW 3",$A258="GW 4",$A258="GW 5",$A258="GW 6"),"N/A",IFERROR(ROUND((OFFSET(Tables!$A$1,MATCH('Program and Results'!$B258,Tables!$A$1:$A$33,0)-1,MATCH('Program and Results'!$A258,Tables!$1:$1,0)-2,1,1)-OFFSET(Tables!$A$1,MATCH('Program and Results'!$B258,Tables!$A$1:$A$33,0)-1,MATCH('Program and Results'!$A258,Tables!$1:$1,0)-7,1,1))-(OFFSET(Tables!$A$1,MATCH('Program and Results'!$E258,Tables!$A$1:$A$33,0)-1,MATCH('Program and Results'!$A258,Tables!$1:$1,0)-2,1,1)-OFFSET(Tables!$A$1,MATCH('Program and Results'!$E258,Tables!$A$1:$A$33,0)-1,MATCH('Program and Results'!$A258,Tables!$1:$1,0)-7,1,1)),0),""))</f>
        <v>4</v>
      </c>
      <c r="V258" s="88">
        <f t="shared" ca="1" si="88"/>
        <v>-4.4447620291628132E-2</v>
      </c>
      <c r="W258" s="88" t="str">
        <f ca="1">IF(OR($A258="GW 1",$A258="GW 2",$A258="GW 3",$A258="GW 4",$A258="GW 5",$A258="GW 6"),"N/A",IF(T258="","",IF(AND(T258&gt;='Prediction Systems settings'!$B$3,'Program and Results'!T258&lt;='Prediction Systems settings'!$C$3),"DRAW",IF(T258&gt;0,"HOME","AWAY"))))</f>
        <v>AWAY</v>
      </c>
      <c r="X258" s="89" t="str">
        <f t="shared" ca="1" si="71"/>
        <v>Failed</v>
      </c>
      <c r="Y258" s="74" t="str">
        <f ca="1">IF(OR($A258="GW 1",$A258="GW 2",$A258="GW 3",$A258="GW 4",$A258="GW 5",$A258="GW 6"),"N/A",IF(U258="","",IF(AND(U258&gt;='Prediction Systems settings'!$B$4,'Program and Results'!U258&lt;='Prediction Systems settings'!$C$4),"DRAW",IF(U258&gt;0,"HOME","AWAY"))))</f>
        <v>HOME</v>
      </c>
      <c r="Z258" s="74" t="str">
        <f t="shared" ca="1" si="72"/>
        <v>Succeeded</v>
      </c>
      <c r="AA258" s="85">
        <f ca="1">IF(OR($A258="GW 1",$A258="GW 2",$A258="GW 3",$A258="GW 4",$A258="GW 5",$A258="GW 6"),"N/A",IF(G258="","",SUM(OFFSET(Tables!$A$103,MATCH('Program and Results'!$B258,Tables!$A$103:$A$135,0)-1,MATCH('Program and Results'!$A258,Tables!$1:$1,0)-2,1,-6))))</f>
        <v>1</v>
      </c>
      <c r="AB258" s="86">
        <f ca="1">IF(OR($A258="GW 1",$A258="GW 2",$A258="GW 3",$A258="GW 4",$A258="GW 5",$A258="GW 6"),"N/A",IF(M258="","",SUM(OFFSET(Tables!$A$103,MATCH('Program and Results'!$E258,Tables!$A$103:$A$135,0)-1,MATCH('Program and Results'!$A258,Tables!$1:$1,0)-2,1,-6))))</f>
        <v>2</v>
      </c>
      <c r="AC258" s="86">
        <f t="shared" ca="1" si="73"/>
        <v>-1</v>
      </c>
      <c r="AD258" s="86" t="str">
        <f ca="1">IF(OR($A258="GW 1",$A258="GW 2",$A258="GW 3",$A258="GW 4",$A258="GW 5",$A258="GW 6"),"N/A",IF(AC258="","",IF(AC258&gt;'Prediction Systems settings'!$B$5,"HOME",IF(AC258&lt;-'Prediction Systems settings'!$B$5,"AWAY","DRAW"))))</f>
        <v>DRAW</v>
      </c>
      <c r="AE258" s="86" t="str">
        <f t="shared" ca="1" si="74"/>
        <v>Failed</v>
      </c>
      <c r="AK258">
        <v>32.5</v>
      </c>
      <c r="AL258">
        <v>39.464285714285708</v>
      </c>
    </row>
    <row r="259" spans="1:38">
      <c r="A259" t="s">
        <v>214</v>
      </c>
      <c r="B259" t="s">
        <v>233</v>
      </c>
      <c r="C259">
        <v>0</v>
      </c>
      <c r="D259">
        <v>2</v>
      </c>
      <c r="E259" t="s">
        <v>209</v>
      </c>
      <c r="F259" s="73">
        <f t="shared" ca="1" si="84"/>
        <v>1441.1560747217259</v>
      </c>
      <c r="G259" s="73">
        <f ca="1">IF(A259="GW 1",ELO_Initial,IFERROR(INDEX(Tables!$1:$1048576,MATCH('Program and Results'!$B259,Tables!$A:$A,0),MATCH('Program and Results'!$A259,Tables!$1:$1,0)-1),""))</f>
        <v>1450.5242443953771</v>
      </c>
      <c r="H259" s="74">
        <f t="shared" si="77"/>
        <v>21.51</v>
      </c>
      <c r="I259" s="74">
        <f t="shared" si="78"/>
        <v>0</v>
      </c>
      <c r="J259" s="75">
        <f t="shared" ref="J259:J322" ca="1" si="89">IFERROR(IF(G259="","",1/(1+10^((M259-G259-AK259)/ELO_s))),"")</f>
        <v>0.43552625168066833</v>
      </c>
      <c r="K259" s="76">
        <f>IF(E259="","",IF(ABS(C259-D259)=0,0,IF(ABS(C259-D259)&gt;10,2.99,INDEX('ELO settings '!$B$25:$B$34,MATCH(ABS(C259-D259),'ELO settings '!$A$25:$A$34,0)))))</f>
        <v>1.51</v>
      </c>
      <c r="L259" s="73">
        <f t="shared" ca="1" si="83"/>
        <v>1528.7775120665574</v>
      </c>
      <c r="M259" s="73">
        <f ca="1">IF(A259="GW 1",ELO_Initial,IFERROR(INDEX(Tables!$1:$1048576,MATCH('Program and Results'!$E259,Tables!$A:$A,0),MATCH('Program and Results'!$A259,Tables!$1:$1,0)-1),""))</f>
        <v>1519.4093423929062</v>
      </c>
      <c r="N259" s="74">
        <f t="shared" si="79"/>
        <v>21.51</v>
      </c>
      <c r="O259" s="74">
        <f t="shared" si="80"/>
        <v>1</v>
      </c>
      <c r="P259" s="75">
        <f t="shared" ca="1" si="85"/>
        <v>0.56447374831933161</v>
      </c>
      <c r="Q259" s="76">
        <f t="shared" si="81"/>
        <v>1.51</v>
      </c>
      <c r="R259" s="77" t="str">
        <f t="shared" si="82"/>
        <v>ok</v>
      </c>
      <c r="S259" s="87" t="str">
        <f t="shared" si="87"/>
        <v>AWAY</v>
      </c>
      <c r="T259" s="74">
        <f t="shared" ca="1" si="76"/>
        <v>-69</v>
      </c>
      <c r="U259" s="74">
        <f ca="1">IF(OR($A259="GW 1",$A259="GW 2",$A259="GW 3",$A259="GW 4",$A259="GW 5",$A259="GW 6"),"N/A",IFERROR(ROUND((OFFSET(Tables!$A$1,MATCH('Program and Results'!$B259,Tables!$A$1:$A$33,0)-1,MATCH('Program and Results'!$A259,Tables!$1:$1,0)-2,1,1)-OFFSET(Tables!$A$1,MATCH('Program and Results'!$B259,Tables!$A$1:$A$33,0)-1,MATCH('Program and Results'!$A259,Tables!$1:$1,0)-7,1,1))-(OFFSET(Tables!$A$1,MATCH('Program and Results'!$E259,Tables!$A$1:$A$33,0)-1,MATCH('Program and Results'!$A259,Tables!$1:$1,0)-2,1,1)-OFFSET(Tables!$A$1,MATCH('Program and Results'!$E259,Tables!$A$1:$A$33,0)-1,MATCH('Program and Results'!$A259,Tables!$1:$1,0)-7,1,1)),0),""))</f>
        <v>-41</v>
      </c>
      <c r="V259" s="88">
        <f t="shared" ca="1" si="88"/>
        <v>-0.12894749663866328</v>
      </c>
      <c r="W259" s="88" t="str">
        <f ca="1">IF(OR($A259="GW 1",$A259="GW 2",$A259="GW 3",$A259="GW 4",$A259="GW 5",$A259="GW 6"),"N/A",IF(T259="","",IF(AND(T259&gt;='Prediction Systems settings'!$B$3,'Program and Results'!T259&lt;='Prediction Systems settings'!$C$3),"DRAW",IF(T259&gt;0,"HOME","AWAY"))))</f>
        <v>AWAY</v>
      </c>
      <c r="X259" s="89" t="str">
        <f t="shared" ref="X259:X322" ca="1" si="90">IF(OR($A259="GW 1",$A259="GW 2",$A259="GW 3",$A259="GW 4",$A259="GW 5",$A259="GW 6"),"N/A",IF(D259="","",IF(W259=S259,"Succeeded","Failed")))</f>
        <v>Succeeded</v>
      </c>
      <c r="Y259" s="74" t="str">
        <f ca="1">IF(OR($A259="GW 1",$A259="GW 2",$A259="GW 3",$A259="GW 4",$A259="GW 5",$A259="GW 6"),"N/A",IF(U259="","",IF(AND(U259&gt;='Prediction Systems settings'!$B$4,'Program and Results'!U259&lt;='Prediction Systems settings'!$C$4),"DRAW",IF(U259&gt;0,"HOME","AWAY"))))</f>
        <v>AWAY</v>
      </c>
      <c r="Z259" s="74" t="str">
        <f t="shared" ref="Z259:Z322" ca="1" si="91">IF(OR($A259="GW 1",$A259="GW 2",$A259="GW 3",$A259="GW 4",$A259="GW 5",$A259="GW 6"),"N/A",IF(D259="","",IF(Y259=S259,"Succeeded","Failed")))</f>
        <v>Succeeded</v>
      </c>
      <c r="AA259" s="85">
        <f ca="1">IF(OR($A259="GW 1",$A259="GW 2",$A259="GW 3",$A259="GW 4",$A259="GW 5",$A259="GW 6"),"N/A",IF(G259="","",SUM(OFFSET(Tables!$A$103,MATCH('Program and Results'!$B259,Tables!$A$103:$A$135,0)-1,MATCH('Program and Results'!$A259,Tables!$1:$1,0)-2,1,-6))))</f>
        <v>-8</v>
      </c>
      <c r="AB259" s="86">
        <f ca="1">IF(OR($A259="GW 1",$A259="GW 2",$A259="GW 3",$A259="GW 4",$A259="GW 5",$A259="GW 6"),"N/A",IF(M259="","",SUM(OFFSET(Tables!$A$103,MATCH('Program and Results'!$E259,Tables!$A$103:$A$135,0)-1,MATCH('Program and Results'!$A259,Tables!$1:$1,0)-2,1,-6))))</f>
        <v>4</v>
      </c>
      <c r="AC259" s="86">
        <f t="shared" ref="AC259:AC322" ca="1" si="92">IF(OR($A259="GW 1",$A259="GW 2",$A259="GW 3",$A259="GW 4",$A259="GW 5",$A259="GW 6"),"N/A",IFERROR(IF(G259="","",AA259-AB259),""))</f>
        <v>-12</v>
      </c>
      <c r="AD259" s="86" t="str">
        <f ca="1">IF(OR($A259="GW 1",$A259="GW 2",$A259="GW 3",$A259="GW 4",$A259="GW 5",$A259="GW 6"),"N/A",IF(AC259="","",IF(AC259&gt;'Prediction Systems settings'!$B$5,"HOME",IF(AC259&lt;-'Prediction Systems settings'!$B$5,"AWAY","DRAW"))))</f>
        <v>AWAY</v>
      </c>
      <c r="AE259" s="86" t="str">
        <f t="shared" ref="AE259:AE322" ca="1" si="93">IF(OR($A259="GW 1",$A259="GW 2",$A259="GW 3",$A259="GW 4",$A259="GW 5",$A259="GW 6"),"N/A",IF(C259="","",IF(AD259=S259,"Succeeded","Failed")))</f>
        <v>Succeeded</v>
      </c>
      <c r="AK259">
        <v>23.833333333333332</v>
      </c>
      <c r="AL259">
        <v>47.666666666666664</v>
      </c>
    </row>
    <row r="260" spans="1:38">
      <c r="A260" t="s">
        <v>214</v>
      </c>
      <c r="B260" t="s">
        <v>210</v>
      </c>
      <c r="C260">
        <v>2</v>
      </c>
      <c r="D260">
        <v>0</v>
      </c>
      <c r="E260" t="s">
        <v>201</v>
      </c>
      <c r="F260" s="73">
        <f t="shared" ca="1" si="84"/>
        <v>1430.9568256827479</v>
      </c>
      <c r="G260" s="73">
        <f ca="1">IF(A260="GW 1",ELO_Initial,IFERROR(INDEX(Tables!$1:$1048576,MATCH('Program and Results'!$B260,Tables!$A:$A,0),MATCH('Program and Results'!$A260,Tables!$1:$1,0)-1),""))</f>
        <v>1419.3057977101639</v>
      </c>
      <c r="H260" s="74">
        <f t="shared" si="77"/>
        <v>21.51</v>
      </c>
      <c r="I260" s="74">
        <f t="shared" si="78"/>
        <v>1</v>
      </c>
      <c r="J260" s="75">
        <f t="shared" ca="1" si="89"/>
        <v>0.45834365538893934</v>
      </c>
      <c r="K260" s="76">
        <f>IF(E260="","",IF(ABS(C260-D260)=0,0,IF(ABS(C260-D260)&gt;10,2.99,INDEX('ELO settings '!$B$25:$B$34,MATCH(ABS(C260-D260),'ELO settings '!$A$25:$A$34,0)))))</f>
        <v>1.51</v>
      </c>
      <c r="L260" s="73">
        <f t="shared" ca="1" si="83"/>
        <v>1462.6678139533346</v>
      </c>
      <c r="M260" s="73">
        <f ca="1">IF(A260="GW 1",ELO_Initial,IFERROR(INDEX(Tables!$1:$1048576,MATCH('Program and Results'!$E260,Tables!$A:$A,0),MATCH('Program and Results'!$A260,Tables!$1:$1,0)-1),""))</f>
        <v>1474.3188419259186</v>
      </c>
      <c r="N260" s="74">
        <f t="shared" si="79"/>
        <v>21.51</v>
      </c>
      <c r="O260" s="74">
        <f t="shared" si="80"/>
        <v>0</v>
      </c>
      <c r="P260" s="75">
        <f t="shared" ca="1" si="85"/>
        <v>0.54165634461106071</v>
      </c>
      <c r="Q260" s="76">
        <f t="shared" si="81"/>
        <v>1.51</v>
      </c>
      <c r="R260" s="77" t="str">
        <f t="shared" si="82"/>
        <v>ok</v>
      </c>
      <c r="S260" s="87" t="str">
        <f t="shared" si="87"/>
        <v>HOME</v>
      </c>
      <c r="T260" s="74">
        <f t="shared" ref="T260:T323" ca="1" si="94">IFERROR(IF(G260="","",ROUND(G260-M260,0)),"")</f>
        <v>-55</v>
      </c>
      <c r="U260" s="74">
        <f ca="1">IF(OR($A260="GW 1",$A260="GW 2",$A260="GW 3",$A260="GW 4",$A260="GW 5",$A260="GW 6"),"N/A",IFERROR(ROUND((OFFSET(Tables!$A$1,MATCH('Program and Results'!$B260,Tables!$A$1:$A$33,0)-1,MATCH('Program and Results'!$A260,Tables!$1:$1,0)-2,1,1)-OFFSET(Tables!$A$1,MATCH('Program and Results'!$B260,Tables!$A$1:$A$33,0)-1,MATCH('Program and Results'!$A260,Tables!$1:$1,0)-7,1,1))-(OFFSET(Tables!$A$1,MATCH('Program and Results'!$E260,Tables!$A$1:$A$33,0)-1,MATCH('Program and Results'!$A260,Tables!$1:$1,0)-2,1,1)-OFFSET(Tables!$A$1,MATCH('Program and Results'!$E260,Tables!$A$1:$A$33,0)-1,MATCH('Program and Results'!$A260,Tables!$1:$1,0)-7,1,1)),0),""))</f>
        <v>-30</v>
      </c>
      <c r="V260" s="88">
        <f t="shared" ca="1" si="88"/>
        <v>-8.3312689222121372E-2</v>
      </c>
      <c r="W260" s="88" t="str">
        <f ca="1">IF(OR($A260="GW 1",$A260="GW 2",$A260="GW 3",$A260="GW 4",$A260="GW 5",$A260="GW 6"),"N/A",IF(T260="","",IF(AND(T260&gt;='Prediction Systems settings'!$B$3,'Program and Results'!T260&lt;='Prediction Systems settings'!$C$3),"DRAW",IF(T260&gt;0,"HOME","AWAY"))))</f>
        <v>AWAY</v>
      </c>
      <c r="X260" s="89" t="str">
        <f t="shared" ca="1" si="90"/>
        <v>Failed</v>
      </c>
      <c r="Y260" s="74" t="str">
        <f ca="1">IF(OR($A260="GW 1",$A260="GW 2",$A260="GW 3",$A260="GW 4",$A260="GW 5",$A260="GW 6"),"N/A",IF(U260="","",IF(AND(U260&gt;='Prediction Systems settings'!$B$4,'Program and Results'!U260&lt;='Prediction Systems settings'!$C$4),"DRAW",IF(U260&gt;0,"HOME","AWAY"))))</f>
        <v>DRAW</v>
      </c>
      <c r="Z260" s="74" t="str">
        <f t="shared" ca="1" si="91"/>
        <v>Failed</v>
      </c>
      <c r="AA260" s="85">
        <f ca="1">IF(OR($A260="GW 1",$A260="GW 2",$A260="GW 3",$A260="GW 4",$A260="GW 5",$A260="GW 6"),"N/A",IF(G260="","",SUM(OFFSET(Tables!$A$103,MATCH('Program and Results'!$B260,Tables!$A$103:$A$135,0)-1,MATCH('Program and Results'!$A260,Tables!$1:$1,0)-2,1,-6))))</f>
        <v>-3</v>
      </c>
      <c r="AB260" s="86">
        <f ca="1">IF(OR($A260="GW 1",$A260="GW 2",$A260="GW 3",$A260="GW 4",$A260="GW 5",$A260="GW 6"),"N/A",IF(M260="","",SUM(OFFSET(Tables!$A$103,MATCH('Program and Results'!$E260,Tables!$A$103:$A$135,0)-1,MATCH('Program and Results'!$A260,Tables!$1:$1,0)-2,1,-6))))</f>
        <v>5</v>
      </c>
      <c r="AC260" s="86">
        <f t="shared" ca="1" si="92"/>
        <v>-8</v>
      </c>
      <c r="AD260" s="86" t="str">
        <f ca="1">IF(OR($A260="GW 1",$A260="GW 2",$A260="GW 3",$A260="GW 4",$A260="GW 5",$A260="GW 6"),"N/A",IF(AC260="","",IF(AC260&gt;'Prediction Systems settings'!$B$5,"HOME",IF(AC260&lt;-'Prediction Systems settings'!$B$5,"AWAY","DRAW"))))</f>
        <v>AWAY</v>
      </c>
      <c r="AE260" s="86" t="str">
        <f t="shared" ca="1" si="93"/>
        <v>Failed</v>
      </c>
      <c r="AK260">
        <v>26</v>
      </c>
      <c r="AL260">
        <v>27.857142857142854</v>
      </c>
    </row>
    <row r="261" spans="1:38">
      <c r="A261" t="s">
        <v>214</v>
      </c>
      <c r="B261" t="s">
        <v>206</v>
      </c>
      <c r="C261">
        <v>1</v>
      </c>
      <c r="D261">
        <v>1</v>
      </c>
      <c r="E261" t="s">
        <v>204</v>
      </c>
      <c r="F261" s="73">
        <f t="shared" ca="1" si="84"/>
        <v>1467.908874953383</v>
      </c>
      <c r="G261" s="73">
        <f ca="1">IF(A261="GW 1",ELO_Initial,IFERROR(INDEX(Tables!$1:$1048576,MATCH('Program and Results'!$B261,Tables!$A:$A,0),MATCH('Program and Results'!$A261,Tables!$1:$1,0)-1),""))</f>
        <v>1465.3157559248791</v>
      </c>
      <c r="H261" s="74">
        <f t="shared" si="77"/>
        <v>20</v>
      </c>
      <c r="I261" s="74">
        <f t="shared" si="78"/>
        <v>0.5</v>
      </c>
      <c r="J261" s="75">
        <f t="shared" ca="1" si="89"/>
        <v>0.37034404857480224</v>
      </c>
      <c r="K261" s="76">
        <f>IF(E261="","",IF(ABS(C261-D261)=0,0,IF(ABS(C261-D261)&gt;10,2.99,INDEX('ELO settings '!$B$25:$B$34,MATCH(ABS(C261-D261),'ELO settings '!$A$25:$A$34,0)))))</f>
        <v>0</v>
      </c>
      <c r="L261" s="73">
        <f t="shared" ca="1" si="83"/>
        <v>1585.2551472992527</v>
      </c>
      <c r="M261" s="73">
        <f ca="1">IF(A261="GW 1",ELO_Initial,IFERROR(INDEX(Tables!$1:$1048576,MATCH('Program and Results'!$E261,Tables!$A:$A,0),MATCH('Program and Results'!$A261,Tables!$1:$1,0)-1),""))</f>
        <v>1587.8482663277566</v>
      </c>
      <c r="N261" s="74">
        <f t="shared" si="79"/>
        <v>20</v>
      </c>
      <c r="O261" s="74">
        <f t="shared" si="80"/>
        <v>0.5</v>
      </c>
      <c r="P261" s="75">
        <f t="shared" ca="1" si="85"/>
        <v>0.62965595142519781</v>
      </c>
      <c r="Q261" s="76">
        <f t="shared" si="81"/>
        <v>0</v>
      </c>
      <c r="R261" s="77" t="str">
        <f t="shared" si="82"/>
        <v>ok</v>
      </c>
      <c r="S261" s="87" t="str">
        <f t="shared" si="87"/>
        <v>DRAW</v>
      </c>
      <c r="T261" s="74">
        <f t="shared" ca="1" si="94"/>
        <v>-123</v>
      </c>
      <c r="U261" s="74">
        <f ca="1">IF(OR($A261="GW 1",$A261="GW 2",$A261="GW 3",$A261="GW 4",$A261="GW 5",$A261="GW 6"),"N/A",IFERROR(ROUND((OFFSET(Tables!$A$1,MATCH('Program and Results'!$B261,Tables!$A$1:$A$33,0)-1,MATCH('Program and Results'!$A261,Tables!$1:$1,0)-2,1,1)-OFFSET(Tables!$A$1,MATCH('Program and Results'!$B261,Tables!$A$1:$A$33,0)-1,MATCH('Program and Results'!$A261,Tables!$1:$1,0)-7,1,1))-(OFFSET(Tables!$A$1,MATCH('Program and Results'!$E261,Tables!$A$1:$A$33,0)-1,MATCH('Program and Results'!$A261,Tables!$1:$1,0)-2,1,1)-OFFSET(Tables!$A$1,MATCH('Program and Results'!$E261,Tables!$A$1:$A$33,0)-1,MATCH('Program and Results'!$A261,Tables!$1:$1,0)-7,1,1)),0),""))</f>
        <v>-29</v>
      </c>
      <c r="V261" s="88">
        <f t="shared" ca="1" si="88"/>
        <v>-0.25931190285039557</v>
      </c>
      <c r="W261" s="88" t="str">
        <f ca="1">IF(OR($A261="GW 1",$A261="GW 2",$A261="GW 3",$A261="GW 4",$A261="GW 5",$A261="GW 6"),"N/A",IF(T261="","",IF(AND(T261&gt;='Prediction Systems settings'!$B$3,'Program and Results'!T261&lt;='Prediction Systems settings'!$C$3),"DRAW",IF(T261&gt;0,"HOME","AWAY"))))</f>
        <v>AWAY</v>
      </c>
      <c r="X261" s="89" t="str">
        <f t="shared" ca="1" si="90"/>
        <v>Failed</v>
      </c>
      <c r="Y261" s="74" t="str">
        <f ca="1">IF(OR($A261="GW 1",$A261="GW 2",$A261="GW 3",$A261="GW 4",$A261="GW 5",$A261="GW 6"),"N/A",IF(U261="","",IF(AND(U261&gt;='Prediction Systems settings'!$B$4,'Program and Results'!U261&lt;='Prediction Systems settings'!$C$4),"DRAW",IF(U261&gt;0,"HOME","AWAY"))))</f>
        <v>DRAW</v>
      </c>
      <c r="Z261" s="74" t="str">
        <f t="shared" ca="1" si="91"/>
        <v>Succeeded</v>
      </c>
      <c r="AA261" s="85">
        <f ca="1">IF(OR($A261="GW 1",$A261="GW 2",$A261="GW 3",$A261="GW 4",$A261="GW 5",$A261="GW 6"),"N/A",IF(G261="","",SUM(OFFSET(Tables!$A$103,MATCH('Program and Results'!$B261,Tables!$A$103:$A$135,0)-1,MATCH('Program and Results'!$A261,Tables!$1:$1,0)-2,1,-6))))</f>
        <v>0</v>
      </c>
      <c r="AB261" s="86">
        <f ca="1">IF(OR($A261="GW 1",$A261="GW 2",$A261="GW 3",$A261="GW 4",$A261="GW 5",$A261="GW 6"),"N/A",IF(M261="","",SUM(OFFSET(Tables!$A$103,MATCH('Program and Results'!$E261,Tables!$A$103:$A$135,0)-1,MATCH('Program and Results'!$A261,Tables!$1:$1,0)-2,1,-6))))</f>
        <v>5</v>
      </c>
      <c r="AC261" s="86">
        <f t="shared" ca="1" si="92"/>
        <v>-5</v>
      </c>
      <c r="AD261" s="86" t="str">
        <f ca="1">IF(OR($A261="GW 1",$A261="GW 2",$A261="GW 3",$A261="GW 4",$A261="GW 5",$A261="GW 6"),"N/A",IF(AC261="","",IF(AC261&gt;'Prediction Systems settings'!$B$5,"HOME",IF(AC261&lt;-'Prediction Systems settings'!$B$5,"AWAY","DRAW"))))</f>
        <v>DRAW</v>
      </c>
      <c r="AE261" s="86" t="str">
        <f t="shared" ca="1" si="93"/>
        <v>Succeeded</v>
      </c>
      <c r="AK261">
        <v>30.333333333333332</v>
      </c>
      <c r="AL261">
        <v>51.071428571428569</v>
      </c>
    </row>
    <row r="262" spans="1:38">
      <c r="A262" t="s">
        <v>214</v>
      </c>
      <c r="B262" t="s">
        <v>232</v>
      </c>
      <c r="C262">
        <v>3</v>
      </c>
      <c r="D262">
        <v>0</v>
      </c>
      <c r="E262" t="s">
        <v>203</v>
      </c>
      <c r="F262" s="73">
        <f t="shared" ca="1" si="84"/>
        <v>1448.2498334853578</v>
      </c>
      <c r="G262" s="73">
        <f ca="1">IF(A262="GW 1",ELO_Initial,IFERROR(INDEX(Tables!$1:$1048576,MATCH('Program and Results'!$B262,Tables!$A:$A,0),MATCH('Program and Results'!$A262,Tables!$1:$1,0)-1),""))</f>
        <v>1438.0463390363716</v>
      </c>
      <c r="H262" s="74">
        <f t="shared" si="77"/>
        <v>21.85</v>
      </c>
      <c r="I262" s="74">
        <f t="shared" si="78"/>
        <v>1</v>
      </c>
      <c r="J262" s="75">
        <f t="shared" ca="1" si="89"/>
        <v>0.53302084901664304</v>
      </c>
      <c r="K262" s="76">
        <f>IF(E262="","",IF(ABS(C262-D262)=0,0,IF(ABS(C262-D262)&gt;10,2.99,INDEX('ELO settings '!$B$25:$B$34,MATCH(ABS(C262-D262),'ELO settings '!$A$25:$A$34,0)))))</f>
        <v>1.85</v>
      </c>
      <c r="L262" s="73">
        <f t="shared" ca="1" si="83"/>
        <v>1433.0308290659027</v>
      </c>
      <c r="M262" s="73">
        <f ca="1">IF(A262="GW 1",ELO_Initial,IFERROR(INDEX(Tables!$1:$1048576,MATCH('Program and Results'!$E262,Tables!$A:$A,0),MATCH('Program and Results'!$A262,Tables!$1:$1,0)-1),""))</f>
        <v>1443.234323514889</v>
      </c>
      <c r="N262" s="74">
        <f t="shared" si="79"/>
        <v>21.85</v>
      </c>
      <c r="O262" s="74">
        <f t="shared" si="80"/>
        <v>0</v>
      </c>
      <c r="P262" s="75">
        <f t="shared" ca="1" si="85"/>
        <v>0.46697915098335696</v>
      </c>
      <c r="Q262" s="76">
        <f t="shared" si="81"/>
        <v>1.85</v>
      </c>
      <c r="R262" s="77" t="str">
        <f t="shared" si="82"/>
        <v>ok</v>
      </c>
      <c r="S262" s="87" t="str">
        <f t="shared" si="87"/>
        <v>HOME</v>
      </c>
      <c r="T262" s="74">
        <f t="shared" ca="1" si="94"/>
        <v>-5</v>
      </c>
      <c r="U262" s="74">
        <f ca="1">IF(OR($A262="GW 1",$A262="GW 2",$A262="GW 3",$A262="GW 4",$A262="GW 5",$A262="GW 6"),"N/A",IFERROR(ROUND((OFFSET(Tables!$A$1,MATCH('Program and Results'!$B262,Tables!$A$1:$A$33,0)-1,MATCH('Program and Results'!$A262,Tables!$1:$1,0)-2,1,1)-OFFSET(Tables!$A$1,MATCH('Program and Results'!$B262,Tables!$A$1:$A$33,0)-1,MATCH('Program and Results'!$A262,Tables!$1:$1,0)-7,1,1))-(OFFSET(Tables!$A$1,MATCH('Program and Results'!$E262,Tables!$A$1:$A$33,0)-1,MATCH('Program and Results'!$A262,Tables!$1:$1,0)-2,1,1)-OFFSET(Tables!$A$1,MATCH('Program and Results'!$E262,Tables!$A$1:$A$33,0)-1,MATCH('Program and Results'!$A262,Tables!$1:$1,0)-7,1,1)),0),""))</f>
        <v>31</v>
      </c>
      <c r="V262" s="88">
        <f t="shared" ca="1" si="88"/>
        <v>6.6041698033286078E-2</v>
      </c>
      <c r="W262" s="88" t="str">
        <f ca="1">IF(OR($A262="GW 1",$A262="GW 2",$A262="GW 3",$A262="GW 4",$A262="GW 5",$A262="GW 6"),"N/A",IF(T262="","",IF(AND(T262&gt;='Prediction Systems settings'!$B$3,'Program and Results'!T262&lt;='Prediction Systems settings'!$C$3),"DRAW",IF(T262&gt;0,"HOME","AWAY"))))</f>
        <v>AWAY</v>
      </c>
      <c r="X262" s="89" t="str">
        <f t="shared" ca="1" si="90"/>
        <v>Failed</v>
      </c>
      <c r="Y262" s="74" t="str">
        <f ca="1">IF(OR($A262="GW 1",$A262="GW 2",$A262="GW 3",$A262="GW 4",$A262="GW 5",$A262="GW 6"),"N/A",IF(U262="","",IF(AND(U262&gt;='Prediction Systems settings'!$B$4,'Program and Results'!U262&lt;='Prediction Systems settings'!$C$4),"DRAW",IF(U262&gt;0,"HOME","AWAY"))))</f>
        <v>HOME</v>
      </c>
      <c r="Z262" s="74" t="str">
        <f t="shared" ca="1" si="91"/>
        <v>Succeeded</v>
      </c>
      <c r="AA262" s="85">
        <f ca="1">IF(OR($A262="GW 1",$A262="GW 2",$A262="GW 3",$A262="GW 4",$A262="GW 5",$A262="GW 6"),"N/A",IF(G262="","",SUM(OFFSET(Tables!$A$103,MATCH('Program and Results'!$B262,Tables!$A$103:$A$135,0)-1,MATCH('Program and Results'!$A262,Tables!$1:$1,0)-2,1,-6))))</f>
        <v>0</v>
      </c>
      <c r="AB262" s="86">
        <f ca="1">IF(OR($A262="GW 1",$A262="GW 2",$A262="GW 3",$A262="GW 4",$A262="GW 5",$A262="GW 6"),"N/A",IF(M262="","",SUM(OFFSET(Tables!$A$103,MATCH('Program and Results'!$E262,Tables!$A$103:$A$135,0)-1,MATCH('Program and Results'!$A262,Tables!$1:$1,0)-2,1,-6))))</f>
        <v>-3</v>
      </c>
      <c r="AC262" s="86">
        <f t="shared" ca="1" si="92"/>
        <v>3</v>
      </c>
      <c r="AD262" s="86" t="str">
        <f ca="1">IF(OR($A262="GW 1",$A262="GW 2",$A262="GW 3",$A262="GW 4",$A262="GW 5",$A262="GW 6"),"N/A",IF(AC262="","",IF(AC262&gt;'Prediction Systems settings'!$B$5,"HOME",IF(AC262&lt;-'Prediction Systems settings'!$B$5,"AWAY","DRAW"))))</f>
        <v>DRAW</v>
      </c>
      <c r="AE262" s="86" t="str">
        <f t="shared" ca="1" si="93"/>
        <v>Failed</v>
      </c>
      <c r="AK262">
        <v>28.166666666666668</v>
      </c>
      <c r="AL262">
        <v>37.142857142857139</v>
      </c>
    </row>
    <row r="263" spans="1:38">
      <c r="A263" t="s">
        <v>214</v>
      </c>
      <c r="B263" t="s">
        <v>205</v>
      </c>
      <c r="C263">
        <v>1</v>
      </c>
      <c r="D263">
        <v>1</v>
      </c>
      <c r="E263" t="s">
        <v>207</v>
      </c>
      <c r="F263" s="73">
        <f t="shared" ca="1" si="84"/>
        <v>1473.7362389328409</v>
      </c>
      <c r="G263" s="73">
        <f ca="1">IF(A263="GW 1",ELO_Initial,IFERROR(INDEX(Tables!$1:$1048576,MATCH('Program and Results'!$B263,Tables!$A:$A,0),MATCH('Program and Results'!$A263,Tables!$1:$1,0)-1),""))</f>
        <v>1473.7010615102554</v>
      </c>
      <c r="H263" s="74">
        <f t="shared" si="77"/>
        <v>20</v>
      </c>
      <c r="I263" s="74">
        <f t="shared" si="78"/>
        <v>0.5</v>
      </c>
      <c r="J263" s="75">
        <f t="shared" ca="1" si="89"/>
        <v>0.49824112887072447</v>
      </c>
      <c r="K263" s="76">
        <f>IF(E263="","",IF(ABS(C263-D263)=0,0,IF(ABS(C263-D263)&gt;10,2.99,INDEX('ELO settings '!$B$25:$B$34,MATCH(ABS(C263-D263),'ELO settings '!$A$25:$A$34,0)))))</f>
        <v>0</v>
      </c>
      <c r="L263" s="73">
        <f t="shared" ca="1" si="83"/>
        <v>1503.0547446370208</v>
      </c>
      <c r="M263" s="73">
        <f ca="1">IF(A263="GW 1",ELO_Initial,IFERROR(INDEX(Tables!$1:$1048576,MATCH('Program and Results'!$E263,Tables!$A:$A,0),MATCH('Program and Results'!$A263,Tables!$1:$1,0)-1),""))</f>
        <v>1503.0899220596064</v>
      </c>
      <c r="N263" s="74">
        <f t="shared" si="79"/>
        <v>20</v>
      </c>
      <c r="O263" s="74">
        <f t="shared" si="80"/>
        <v>0.5</v>
      </c>
      <c r="P263" s="75">
        <f t="shared" ca="1" si="85"/>
        <v>0.50175887112927553</v>
      </c>
      <c r="Q263" s="76">
        <f t="shared" si="81"/>
        <v>0</v>
      </c>
      <c r="R263" s="77" t="str">
        <f t="shared" si="82"/>
        <v>ok</v>
      </c>
      <c r="S263" s="87" t="str">
        <f t="shared" si="87"/>
        <v>DRAW</v>
      </c>
      <c r="T263" s="74">
        <f t="shared" ca="1" si="94"/>
        <v>-29</v>
      </c>
      <c r="U263" s="74">
        <f ca="1">IF(OR($A263="GW 1",$A263="GW 2",$A263="GW 3",$A263="GW 4",$A263="GW 5",$A263="GW 6"),"N/A",IFERROR(ROUND((OFFSET(Tables!$A$1,MATCH('Program and Results'!$B263,Tables!$A$1:$A$33,0)-1,MATCH('Program and Results'!$A263,Tables!$1:$1,0)-2,1,1)-OFFSET(Tables!$A$1,MATCH('Program and Results'!$B263,Tables!$A$1:$A$33,0)-1,MATCH('Program and Results'!$A263,Tables!$1:$1,0)-7,1,1))-(OFFSET(Tables!$A$1,MATCH('Program and Results'!$E263,Tables!$A$1:$A$33,0)-1,MATCH('Program and Results'!$A263,Tables!$1:$1,0)-2,1,1)-OFFSET(Tables!$A$1,MATCH('Program and Results'!$E263,Tables!$A$1:$A$33,0)-1,MATCH('Program and Results'!$A263,Tables!$1:$1,0)-7,1,1)),0),""))</f>
        <v>-43</v>
      </c>
      <c r="V263" s="88">
        <f t="shared" ca="1" si="88"/>
        <v>-3.5177422585510598E-3</v>
      </c>
      <c r="W263" s="88" t="str">
        <f ca="1">IF(OR($A263="GW 1",$A263="GW 2",$A263="GW 3",$A263="GW 4",$A263="GW 5",$A263="GW 6"),"N/A",IF(T263="","",IF(AND(T263&gt;='Prediction Systems settings'!$B$3,'Program and Results'!T263&lt;='Prediction Systems settings'!$C$3),"DRAW",IF(T263&gt;0,"HOME","AWAY"))))</f>
        <v>DRAW</v>
      </c>
      <c r="X263" s="89" t="str">
        <f t="shared" ca="1" si="90"/>
        <v>Succeeded</v>
      </c>
      <c r="Y263" s="74" t="str">
        <f ca="1">IF(OR($A263="GW 1",$A263="GW 2",$A263="GW 3",$A263="GW 4",$A263="GW 5",$A263="GW 6"),"N/A",IF(U263="","",IF(AND(U263&gt;='Prediction Systems settings'!$B$4,'Program and Results'!U263&lt;='Prediction Systems settings'!$C$4),"DRAW",IF(U263&gt;0,"HOME","AWAY"))))</f>
        <v>AWAY</v>
      </c>
      <c r="Z263" s="74" t="str">
        <f t="shared" ca="1" si="91"/>
        <v>Failed</v>
      </c>
      <c r="AA263" s="85">
        <f ca="1">IF(OR($A263="GW 1",$A263="GW 2",$A263="GW 3",$A263="GW 4",$A263="GW 5",$A263="GW 6"),"N/A",IF(G263="","",SUM(OFFSET(Tables!$A$103,MATCH('Program and Results'!$B263,Tables!$A$103:$A$135,0)-1,MATCH('Program and Results'!$A263,Tables!$1:$1,0)-2,1,-6))))</f>
        <v>-10</v>
      </c>
      <c r="AB263" s="86">
        <f ca="1">IF(OR($A263="GW 1",$A263="GW 2",$A263="GW 3",$A263="GW 4",$A263="GW 5",$A263="GW 6"),"N/A",IF(M263="","",SUM(OFFSET(Tables!$A$103,MATCH('Program and Results'!$E263,Tables!$A$103:$A$135,0)-1,MATCH('Program and Results'!$A263,Tables!$1:$1,0)-2,1,-6))))</f>
        <v>1</v>
      </c>
      <c r="AC263" s="86">
        <f t="shared" ca="1" si="92"/>
        <v>-11</v>
      </c>
      <c r="AD263" s="86" t="str">
        <f ca="1">IF(OR($A263="GW 1",$A263="GW 2",$A263="GW 3",$A263="GW 4",$A263="GW 5",$A263="GW 6"),"N/A",IF(AC263="","",IF(AC263&gt;'Prediction Systems settings'!$B$5,"HOME",IF(AC263&lt;-'Prediction Systems settings'!$B$5,"AWAY","DRAW"))))</f>
        <v>AWAY</v>
      </c>
      <c r="AE263" s="86" t="str">
        <f t="shared" ca="1" si="93"/>
        <v>Failed</v>
      </c>
      <c r="AK263">
        <v>28.166666666666668</v>
      </c>
      <c r="AL263">
        <v>34.821428571428569</v>
      </c>
    </row>
    <row r="264" spans="1:38">
      <c r="A264" t="s">
        <v>215</v>
      </c>
      <c r="B264" t="s">
        <v>204</v>
      </c>
      <c r="C264">
        <v>2</v>
      </c>
      <c r="D264">
        <v>0</v>
      </c>
      <c r="E264" t="s">
        <v>200</v>
      </c>
      <c r="F264" s="73">
        <f t="shared" ca="1" si="84"/>
        <v>1591.7266015609218</v>
      </c>
      <c r="G264" s="73">
        <f ca="1">IF(A264="GW 1",ELO_Initial,IFERROR(INDEX(Tables!$1:$1048576,MATCH('Program and Results'!$B264,Tables!$A:$A,0),MATCH('Program and Results'!$A264,Tables!$1:$1,0)-1),""))</f>
        <v>1585.2551472992527</v>
      </c>
      <c r="H264" s="74">
        <f t="shared" si="77"/>
        <v>21.51</v>
      </c>
      <c r="I264" s="74">
        <f t="shared" si="78"/>
        <v>1</v>
      </c>
      <c r="J264" s="75">
        <f t="shared" ca="1" si="89"/>
        <v>0.69914206128920409</v>
      </c>
      <c r="K264" s="76">
        <f>IF(E264="","",IF(ABS(C264-D264)=0,0,IF(ABS(C264-D264)&gt;10,2.99,INDEX('ELO settings '!$B$25:$B$34,MATCH(ABS(C264-D264),'ELO settings '!$A$25:$A$34,0)))))</f>
        <v>1.51</v>
      </c>
      <c r="L264" s="73">
        <f t="shared" ca="1" si="83"/>
        <v>1484.3021110518496</v>
      </c>
      <c r="M264" s="73">
        <f ca="1">IF(A264="GW 1",ELO_Initial,IFERROR(INDEX(Tables!$1:$1048576,MATCH('Program and Results'!$E264,Tables!$A:$A,0),MATCH('Program and Results'!$A264,Tables!$1:$1,0)-1),""))</f>
        <v>1490.7735653135187</v>
      </c>
      <c r="N264" s="74">
        <f t="shared" si="79"/>
        <v>21.51</v>
      </c>
      <c r="O264" s="74">
        <f t="shared" si="80"/>
        <v>0</v>
      </c>
      <c r="P264" s="75">
        <f t="shared" ca="1" si="85"/>
        <v>0.30085793871079591</v>
      </c>
      <c r="Q264" s="76">
        <f t="shared" si="81"/>
        <v>1.51</v>
      </c>
      <c r="R264" s="77" t="str">
        <f t="shared" si="82"/>
        <v>ok</v>
      </c>
      <c r="S264" s="87" t="str">
        <f t="shared" si="87"/>
        <v>HOME</v>
      </c>
      <c r="T264" s="74">
        <f t="shared" ca="1" si="94"/>
        <v>94</v>
      </c>
      <c r="U264" s="74">
        <f ca="1">IF(OR($A264="GW 1",$A264="GW 2",$A264="GW 3",$A264="GW 4",$A264="GW 5",$A264="GW 6"),"N/A",IFERROR(ROUND((OFFSET(Tables!$A$1,MATCH('Program and Results'!$B264,Tables!$A$1:$A$33,0)-1,MATCH('Program and Results'!$A264,Tables!$1:$1,0)-2,1,1)-OFFSET(Tables!$A$1,MATCH('Program and Results'!$B264,Tables!$A$1:$A$33,0)-1,MATCH('Program and Results'!$A264,Tables!$1:$1,0)-7,1,1))-(OFFSET(Tables!$A$1,MATCH('Program and Results'!$E264,Tables!$A$1:$A$33,0)-1,MATCH('Program and Results'!$A264,Tables!$1:$1,0)-2,1,1)-OFFSET(Tables!$A$1,MATCH('Program and Results'!$E264,Tables!$A$1:$A$33,0)-1,MATCH('Program and Results'!$A264,Tables!$1:$1,0)-7,1,1)),0),""))</f>
        <v>7</v>
      </c>
      <c r="V264" s="88">
        <f t="shared" ca="1" si="88"/>
        <v>0.39828412257840817</v>
      </c>
      <c r="W264" s="88" t="str">
        <f ca="1">IF(OR($A264="GW 1",$A264="GW 2",$A264="GW 3",$A264="GW 4",$A264="GW 5",$A264="GW 6"),"N/A",IF(T264="","",IF(AND(T264&gt;='Prediction Systems settings'!$B$3,'Program and Results'!T264&lt;='Prediction Systems settings'!$C$3),"DRAW",IF(T264&gt;0,"HOME","AWAY"))))</f>
        <v>HOME</v>
      </c>
      <c r="X264" s="89" t="str">
        <f t="shared" ca="1" si="90"/>
        <v>Succeeded</v>
      </c>
      <c r="Y264" s="74" t="str">
        <f ca="1">IF(OR($A264="GW 1",$A264="GW 2",$A264="GW 3",$A264="GW 4",$A264="GW 5",$A264="GW 6"),"N/A",IF(U264="","",IF(AND(U264&gt;='Prediction Systems settings'!$B$4,'Program and Results'!U264&lt;='Prediction Systems settings'!$C$4),"DRAW",IF(U264&gt;0,"HOME","AWAY"))))</f>
        <v>HOME</v>
      </c>
      <c r="Z264" s="74" t="str">
        <f t="shared" ca="1" si="91"/>
        <v>Succeeded</v>
      </c>
      <c r="AA264" s="85">
        <f ca="1">IF(OR($A264="GW 1",$A264="GW 2",$A264="GW 3",$A264="GW 4",$A264="GW 5",$A264="GW 6"),"N/A",IF(G264="","",SUM(OFFSET(Tables!$A$103,MATCH('Program and Results'!$B264,Tables!$A$103:$A$135,0)-1,MATCH('Program and Results'!$A264,Tables!$1:$1,0)-2,1,-6))))</f>
        <v>9</v>
      </c>
      <c r="AB264" s="86">
        <f ca="1">IF(OR($A264="GW 1",$A264="GW 2",$A264="GW 3",$A264="GW 4",$A264="GW 5",$A264="GW 6"),"N/A",IF(M264="","",SUM(OFFSET(Tables!$A$103,MATCH('Program and Results'!$E264,Tables!$A$103:$A$135,0)-1,MATCH('Program and Results'!$A264,Tables!$1:$1,0)-2,1,-6))))</f>
        <v>2</v>
      </c>
      <c r="AC264" s="86">
        <f t="shared" ca="1" si="92"/>
        <v>7</v>
      </c>
      <c r="AD264" s="86" t="str">
        <f ca="1">IF(OR($A264="GW 1",$A264="GW 2",$A264="GW 3",$A264="GW 4",$A264="GW 5",$A264="GW 6"),"N/A",IF(AC264="","",IF(AC264&gt;'Prediction Systems settings'!$B$5,"HOME",IF(AC264&lt;-'Prediction Systems settings'!$B$5,"AWAY","DRAW"))))</f>
        <v>HOME</v>
      </c>
      <c r="AE264" s="86" t="str">
        <f t="shared" ca="1" si="93"/>
        <v>Succeeded</v>
      </c>
      <c r="AK264">
        <v>52</v>
      </c>
      <c r="AL264">
        <v>32.5</v>
      </c>
    </row>
    <row r="265" spans="1:38">
      <c r="A265" t="s">
        <v>215</v>
      </c>
      <c r="B265" t="s">
        <v>196</v>
      </c>
      <c r="C265">
        <v>0</v>
      </c>
      <c r="D265">
        <v>3</v>
      </c>
      <c r="E265" t="s">
        <v>198</v>
      </c>
      <c r="F265" s="73">
        <f t="shared" ca="1" si="84"/>
        <v>1651.87775742393</v>
      </c>
      <c r="G265" s="73">
        <f ca="1">IF(A265="GW 1",ELO_Initial,IFERROR(INDEX(Tables!$1:$1048576,MATCH('Program and Results'!$B265,Tables!$A:$A,0),MATCH('Program and Results'!$A265,Tables!$1:$1,0)-1),""))</f>
        <v>1667.4704875609984</v>
      </c>
      <c r="H265" s="74">
        <f t="shared" ref="H265:H328" si="95">IF(K265="","",ELO_K+K265)</f>
        <v>21.85</v>
      </c>
      <c r="I265" s="74">
        <f t="shared" ref="I265:I328" si="96">IF(D265="","",IF(C265="","",IF(C265-D265&gt;0,1,IF(C265-D265=0,0.5,0))))</f>
        <v>0</v>
      </c>
      <c r="J265" s="75">
        <f t="shared" ca="1" si="89"/>
        <v>0.71362609322967574</v>
      </c>
      <c r="K265" s="76">
        <f>IF(E265="","",IF(ABS(C265-D265)=0,0,IF(ABS(C265-D265)&gt;10,2.99,INDEX('ELO settings '!$B$25:$B$34,MATCH(ABS(C265-D265),'ELO settings '!$A$25:$A$34,0)))))</f>
        <v>1.85</v>
      </c>
      <c r="L265" s="73">
        <f t="shared" ca="1" si="83"/>
        <v>1582.9483068816041</v>
      </c>
      <c r="M265" s="73">
        <f ca="1">IF(A265="GW 1",ELO_Initial,IFERROR(INDEX(Tables!$1:$1048576,MATCH('Program and Results'!$E265,Tables!$A:$A,0),MATCH('Program and Results'!$A265,Tables!$1:$1,0)-1),""))</f>
        <v>1567.3555767445357</v>
      </c>
      <c r="N265" s="74">
        <f t="shared" ref="N265:N328" si="97">IFERROR(ELO_K+Q265,"")</f>
        <v>21.85</v>
      </c>
      <c r="O265" s="74">
        <f t="shared" ref="O265:O328" si="98">IF(D265="","",IF(D265="","",IF(D265-C265&gt;0,1,IF(D265-C265=0,0.5,0))))</f>
        <v>1</v>
      </c>
      <c r="P265" s="75">
        <f t="shared" ca="1" si="85"/>
        <v>0.28637390677032426</v>
      </c>
      <c r="Q265" s="76">
        <f t="shared" ref="Q265:Q328" si="99">K265</f>
        <v>1.85</v>
      </c>
      <c r="R265" s="77" t="str">
        <f t="shared" ref="R265:R328" si="100">IFERROR(IF(I265+O265&lt;&gt;1,"check","ok"),"")</f>
        <v>ok</v>
      </c>
      <c r="S265" s="87" t="str">
        <f t="shared" si="87"/>
        <v>AWAY</v>
      </c>
      <c r="T265" s="74">
        <f t="shared" ca="1" si="94"/>
        <v>100</v>
      </c>
      <c r="U265" s="74">
        <f ca="1">IF(OR($A265="GW 1",$A265="GW 2",$A265="GW 3",$A265="GW 4",$A265="GW 5",$A265="GW 6"),"N/A",IFERROR(ROUND((OFFSET(Tables!$A$1,MATCH('Program and Results'!$B265,Tables!$A$1:$A$33,0)-1,MATCH('Program and Results'!$A265,Tables!$1:$1,0)-2,1,1)-OFFSET(Tables!$A$1,MATCH('Program and Results'!$B265,Tables!$A$1:$A$33,0)-1,MATCH('Program and Results'!$A265,Tables!$1:$1,0)-7,1,1))-(OFFSET(Tables!$A$1,MATCH('Program and Results'!$E265,Tables!$A$1:$A$33,0)-1,MATCH('Program and Results'!$A265,Tables!$1:$1,0)-2,1,1)-OFFSET(Tables!$A$1,MATCH('Program and Results'!$E265,Tables!$A$1:$A$33,0)-1,MATCH('Program and Results'!$A265,Tables!$1:$1,0)-7,1,1)),0),""))</f>
        <v>-15</v>
      </c>
      <c r="V265" s="88">
        <f t="shared" ca="1" si="88"/>
        <v>0.42725218645935148</v>
      </c>
      <c r="W265" s="88" t="str">
        <f ca="1">IF(OR($A265="GW 1",$A265="GW 2",$A265="GW 3",$A265="GW 4",$A265="GW 5",$A265="GW 6"),"N/A",IF(T265="","",IF(AND(T265&gt;='Prediction Systems settings'!$B$3,'Program and Results'!T265&lt;='Prediction Systems settings'!$C$3),"DRAW",IF(T265&gt;0,"HOME","AWAY"))))</f>
        <v>HOME</v>
      </c>
      <c r="X265" s="89" t="str">
        <f t="shared" ca="1" si="90"/>
        <v>Failed</v>
      </c>
      <c r="Y265" s="74" t="str">
        <f ca="1">IF(OR($A265="GW 1",$A265="GW 2",$A265="GW 3",$A265="GW 4",$A265="GW 5",$A265="GW 6"),"N/A",IF(U265="","",IF(AND(U265&gt;='Prediction Systems settings'!$B$4,'Program and Results'!U265&lt;='Prediction Systems settings'!$C$4),"DRAW",IF(U265&gt;0,"HOME","AWAY"))))</f>
        <v>DRAW</v>
      </c>
      <c r="Z265" s="74" t="str">
        <f t="shared" ca="1" si="91"/>
        <v>Failed</v>
      </c>
      <c r="AA265" s="85">
        <f ca="1">IF(OR($A265="GW 1",$A265="GW 2",$A265="GW 3",$A265="GW 4",$A265="GW 5",$A265="GW 6"),"N/A",IF(G265="","",SUM(OFFSET(Tables!$A$103,MATCH('Program and Results'!$B265,Tables!$A$103:$A$135,0)-1,MATCH('Program and Results'!$A265,Tables!$1:$1,0)-2,1,-6))))</f>
        <v>9</v>
      </c>
      <c r="AB265" s="86">
        <f ca="1">IF(OR($A265="GW 1",$A265="GW 2",$A265="GW 3",$A265="GW 4",$A265="GW 5",$A265="GW 6"),"N/A",IF(M265="","",SUM(OFFSET(Tables!$A$103,MATCH('Program and Results'!$E265,Tables!$A$103:$A$135,0)-1,MATCH('Program and Results'!$A265,Tables!$1:$1,0)-2,1,-6))))</f>
        <v>5</v>
      </c>
      <c r="AC265" s="86">
        <f t="shared" ca="1" si="92"/>
        <v>4</v>
      </c>
      <c r="AD265" s="86" t="str">
        <f ca="1">IF(OR($A265="GW 1",$A265="GW 2",$A265="GW 3",$A265="GW 4",$A265="GW 5",$A265="GW 6"),"N/A",IF(AC265="","",IF(AC265&gt;'Prediction Systems settings'!$B$5,"HOME",IF(AC265&lt;-'Prediction Systems settings'!$B$5,"AWAY","DRAW"))))</f>
        <v>DRAW</v>
      </c>
      <c r="AE265" s="86" t="str">
        <f t="shared" ca="1" si="93"/>
        <v>Failed</v>
      </c>
      <c r="AK265">
        <v>58.5</v>
      </c>
      <c r="AL265">
        <v>43.333333333333329</v>
      </c>
    </row>
    <row r="266" spans="1:38">
      <c r="A266" t="s">
        <v>215</v>
      </c>
      <c r="B266" t="s">
        <v>201</v>
      </c>
      <c r="C266">
        <v>2</v>
      </c>
      <c r="D266">
        <v>0</v>
      </c>
      <c r="E266" t="s">
        <v>232</v>
      </c>
      <c r="F266" s="73">
        <f t="shared" ca="1" si="84"/>
        <v>1472.0451305699826</v>
      </c>
      <c r="G266" s="73">
        <f ca="1">IF(A266="GW 1",ELO_Initial,IFERROR(INDEX(Tables!$1:$1048576,MATCH('Program and Results'!$B266,Tables!$A:$A,0),MATCH('Program and Results'!$A266,Tables!$1:$1,0)-1),""))</f>
        <v>1462.6678139533346</v>
      </c>
      <c r="H266" s="74">
        <f t="shared" si="95"/>
        <v>21.51</v>
      </c>
      <c r="I266" s="74">
        <f t="shared" si="96"/>
        <v>1</v>
      </c>
      <c r="J266" s="75">
        <f t="shared" ca="1" si="89"/>
        <v>0.56404850689688379</v>
      </c>
      <c r="K266" s="76">
        <f>IF(E266="","",IF(ABS(C266-D266)=0,0,IF(ABS(C266-D266)&gt;10,2.99,INDEX('ELO settings '!$B$25:$B$34,MATCH(ABS(C266-D266),'ELO settings '!$A$25:$A$34,0)))))</f>
        <v>1.51</v>
      </c>
      <c r="L266" s="73">
        <f t="shared" ref="L266:L329" ca="1" si="101">IFERROR(M266+N266*(O266-P266),"")</f>
        <v>1438.8725168687099</v>
      </c>
      <c r="M266" s="73">
        <f ca="1">IF(A266="GW 1",ELO_Initial,IFERROR(INDEX(Tables!$1:$1048576,MATCH('Program and Results'!$E266,Tables!$A:$A,0),MATCH('Program and Results'!$A266,Tables!$1:$1,0)-1),""))</f>
        <v>1448.2498334853578</v>
      </c>
      <c r="N266" s="74">
        <f t="shared" si="97"/>
        <v>21.51</v>
      </c>
      <c r="O266" s="74">
        <f t="shared" si="98"/>
        <v>0</v>
      </c>
      <c r="P266" s="75">
        <f t="shared" ca="1" si="85"/>
        <v>0.43595149310311621</v>
      </c>
      <c r="Q266" s="76">
        <f t="shared" si="99"/>
        <v>1.51</v>
      </c>
      <c r="R266" s="77" t="str">
        <f t="shared" si="100"/>
        <v>ok</v>
      </c>
      <c r="S266" s="87" t="str">
        <f t="shared" si="87"/>
        <v>HOME</v>
      </c>
      <c r="T266" s="74">
        <f t="shared" ca="1" si="94"/>
        <v>14</v>
      </c>
      <c r="U266" s="74">
        <f ca="1">IF(OR($A266="GW 1",$A266="GW 2",$A266="GW 3",$A266="GW 4",$A266="GW 5",$A266="GW 6"),"N/A",IFERROR(ROUND((OFFSET(Tables!$A$1,MATCH('Program and Results'!$B266,Tables!$A$1:$A$33,0)-1,MATCH('Program and Results'!$A266,Tables!$1:$1,0)-2,1,1)-OFFSET(Tables!$A$1,MATCH('Program and Results'!$B266,Tables!$A$1:$A$33,0)-1,MATCH('Program and Results'!$A266,Tables!$1:$1,0)-7,1,1))-(OFFSET(Tables!$A$1,MATCH('Program and Results'!$E266,Tables!$A$1:$A$33,0)-1,MATCH('Program and Results'!$A266,Tables!$1:$1,0)-2,1,1)-OFFSET(Tables!$A$1,MATCH('Program and Results'!$E266,Tables!$A$1:$A$33,0)-1,MATCH('Program and Results'!$A266,Tables!$1:$1,0)-7,1,1)),0),""))</f>
        <v>-3</v>
      </c>
      <c r="V266" s="88">
        <f t="shared" ca="1" si="88"/>
        <v>0.12809701379376759</v>
      </c>
      <c r="W266" s="88" t="str">
        <f ca="1">IF(OR($A266="GW 1",$A266="GW 2",$A266="GW 3",$A266="GW 4",$A266="GW 5",$A266="GW 6"),"N/A",IF(T266="","",IF(AND(T266&gt;='Prediction Systems settings'!$B$3,'Program and Results'!T266&lt;='Prediction Systems settings'!$C$3),"DRAW",IF(T266&gt;0,"HOME","AWAY"))))</f>
        <v>HOME</v>
      </c>
      <c r="X266" s="89" t="str">
        <f t="shared" ca="1" si="90"/>
        <v>Succeeded</v>
      </c>
      <c r="Y266" s="74" t="str">
        <f ca="1">IF(OR($A266="GW 1",$A266="GW 2",$A266="GW 3",$A266="GW 4",$A266="GW 5",$A266="GW 6"),"N/A",IF(U266="","",IF(AND(U266&gt;='Prediction Systems settings'!$B$4,'Program and Results'!U266&lt;='Prediction Systems settings'!$C$4),"DRAW",IF(U266&gt;0,"HOME","AWAY"))))</f>
        <v>AWAY</v>
      </c>
      <c r="Z266" s="74" t="str">
        <f t="shared" ca="1" si="91"/>
        <v>Failed</v>
      </c>
      <c r="AA266" s="85">
        <f ca="1">IF(OR($A266="GW 1",$A266="GW 2",$A266="GW 3",$A266="GW 4",$A266="GW 5",$A266="GW 6"),"N/A",IF(G266="","",SUM(OFFSET(Tables!$A$103,MATCH('Program and Results'!$B266,Tables!$A$103:$A$135,0)-1,MATCH('Program and Results'!$A266,Tables!$1:$1,0)-2,1,-6))))</f>
        <v>3</v>
      </c>
      <c r="AB266" s="86">
        <f ca="1">IF(OR($A266="GW 1",$A266="GW 2",$A266="GW 3",$A266="GW 4",$A266="GW 5",$A266="GW 6"),"N/A",IF(M266="","",SUM(OFFSET(Tables!$A$103,MATCH('Program and Results'!$E266,Tables!$A$103:$A$135,0)-1,MATCH('Program and Results'!$A266,Tables!$1:$1,0)-2,1,-6))))</f>
        <v>3</v>
      </c>
      <c r="AC266" s="86">
        <f t="shared" ca="1" si="92"/>
        <v>0</v>
      </c>
      <c r="AD266" s="86" t="str">
        <f ca="1">IF(OR($A266="GW 1",$A266="GW 2",$A266="GW 3",$A266="GW 4",$A266="GW 5",$A266="GW 6"),"N/A",IF(AC266="","",IF(AC266&gt;'Prediction Systems settings'!$B$5,"HOME",IF(AC266&lt;-'Prediction Systems settings'!$B$5,"AWAY","DRAW"))))</f>
        <v>DRAW</v>
      </c>
      <c r="AE266" s="86" t="str">
        <f t="shared" ca="1" si="93"/>
        <v>Failed</v>
      </c>
      <c r="AK266">
        <v>30.333333333333332</v>
      </c>
      <c r="AL266">
        <v>28.166666666666668</v>
      </c>
    </row>
    <row r="267" spans="1:38">
      <c r="A267" t="s">
        <v>215</v>
      </c>
      <c r="B267" t="s">
        <v>203</v>
      </c>
      <c r="C267">
        <v>2</v>
      </c>
      <c r="D267">
        <v>1</v>
      </c>
      <c r="E267" t="s">
        <v>202</v>
      </c>
      <c r="F267" s="73">
        <f t="shared" ca="1" si="84"/>
        <v>1442.4550208262715</v>
      </c>
      <c r="G267" s="73">
        <f ca="1">IF(A267="GW 1",ELO_Initial,IFERROR(INDEX(Tables!$1:$1048576,MATCH('Program and Results'!$B267,Tables!$A:$A,0),MATCH('Program and Results'!$A267,Tables!$1:$1,0)-1),""))</f>
        <v>1433.0308290659027</v>
      </c>
      <c r="H267" s="74">
        <f t="shared" si="95"/>
        <v>21</v>
      </c>
      <c r="I267" s="74">
        <f t="shared" si="96"/>
        <v>1</v>
      </c>
      <c r="J267" s="75">
        <f t="shared" ca="1" si="89"/>
        <v>0.55122896379196518</v>
      </c>
      <c r="K267" s="76">
        <f>IF(E267="","",IF(ABS(C267-D267)=0,0,IF(ABS(C267-D267)&gt;10,2.99,INDEX('ELO settings '!$B$25:$B$34,MATCH(ABS(C267-D267),'ELO settings '!$A$25:$A$34,0)))))</f>
        <v>1</v>
      </c>
      <c r="L267" s="73">
        <f t="shared" ca="1" si="101"/>
        <v>1426.8837535451212</v>
      </c>
      <c r="M267" s="73">
        <f ca="1">IF(A267="GW 1",ELO_Initial,IFERROR(INDEX(Tables!$1:$1048576,MATCH('Program and Results'!$E267,Tables!$A:$A,0),MATCH('Program and Results'!$A267,Tables!$1:$1,0)-1),""))</f>
        <v>1436.30794530549</v>
      </c>
      <c r="N267" s="74">
        <f t="shared" si="97"/>
        <v>21</v>
      </c>
      <c r="O267" s="74">
        <f t="shared" si="98"/>
        <v>0</v>
      </c>
      <c r="P267" s="75">
        <f t="shared" ca="1" si="85"/>
        <v>0.44877103620803482</v>
      </c>
      <c r="Q267" s="76">
        <f t="shared" si="99"/>
        <v>1</v>
      </c>
      <c r="R267" s="77" t="str">
        <f t="shared" si="100"/>
        <v>ok</v>
      </c>
      <c r="S267" s="87" t="str">
        <f t="shared" si="87"/>
        <v>HOME</v>
      </c>
      <c r="T267" s="74">
        <f t="shared" ca="1" si="94"/>
        <v>-3</v>
      </c>
      <c r="U267" s="74">
        <f ca="1">IF(OR($A267="GW 1",$A267="GW 2",$A267="GW 3",$A267="GW 4",$A267="GW 5",$A267="GW 6"),"N/A",IFERROR(ROUND((OFFSET(Tables!$A$1,MATCH('Program and Results'!$B267,Tables!$A$1:$A$33,0)-1,MATCH('Program and Results'!$A267,Tables!$1:$1,0)-2,1,1)-OFFSET(Tables!$A$1,MATCH('Program and Results'!$B267,Tables!$A$1:$A$33,0)-1,MATCH('Program and Results'!$A267,Tables!$1:$1,0)-7,1,1))-(OFFSET(Tables!$A$1,MATCH('Program and Results'!$E267,Tables!$A$1:$A$33,0)-1,MATCH('Program and Results'!$A267,Tables!$1:$1,0)-2,1,1)-OFFSET(Tables!$A$1,MATCH('Program and Results'!$E267,Tables!$A$1:$A$33,0)-1,MATCH('Program and Results'!$A267,Tables!$1:$1,0)-7,1,1)),0),""))</f>
        <v>-34</v>
      </c>
      <c r="V267" s="88">
        <f t="shared" ca="1" si="88"/>
        <v>0.10245792758393035</v>
      </c>
      <c r="W267" s="88" t="str">
        <f ca="1">IF(OR($A267="GW 1",$A267="GW 2",$A267="GW 3",$A267="GW 4",$A267="GW 5",$A267="GW 6"),"N/A",IF(T267="","",IF(AND(T267&gt;='Prediction Systems settings'!$B$3,'Program and Results'!T267&lt;='Prediction Systems settings'!$C$3),"DRAW",IF(T267&gt;0,"HOME","AWAY"))))</f>
        <v>AWAY</v>
      </c>
      <c r="X267" s="89" t="str">
        <f t="shared" ca="1" si="90"/>
        <v>Failed</v>
      </c>
      <c r="Y267" s="74" t="str">
        <f ca="1">IF(OR($A267="GW 1",$A267="GW 2",$A267="GW 3",$A267="GW 4",$A267="GW 5",$A267="GW 6"),"N/A",IF(U267="","",IF(AND(U267&gt;='Prediction Systems settings'!$B$4,'Program and Results'!U267&lt;='Prediction Systems settings'!$C$4),"DRAW",IF(U267&gt;0,"HOME","AWAY"))))</f>
        <v>DRAW</v>
      </c>
      <c r="Z267" s="74" t="str">
        <f t="shared" ca="1" si="91"/>
        <v>Failed</v>
      </c>
      <c r="AA267" s="85">
        <f ca="1">IF(OR($A267="GW 1",$A267="GW 2",$A267="GW 3",$A267="GW 4",$A267="GW 5",$A267="GW 6"),"N/A",IF(G267="","",SUM(OFFSET(Tables!$A$103,MATCH('Program and Results'!$B267,Tables!$A$103:$A$135,0)-1,MATCH('Program and Results'!$A267,Tables!$1:$1,0)-2,1,-6))))</f>
        <v>-6</v>
      </c>
      <c r="AB267" s="86">
        <f ca="1">IF(OR($A267="GW 1",$A267="GW 2",$A267="GW 3",$A267="GW 4",$A267="GW 5",$A267="GW 6"),"N/A",IF(M267="","",SUM(OFFSET(Tables!$A$103,MATCH('Program and Results'!$E267,Tables!$A$103:$A$135,0)-1,MATCH('Program and Results'!$A267,Tables!$1:$1,0)-2,1,-6))))</f>
        <v>-1</v>
      </c>
      <c r="AC267" s="86">
        <f t="shared" ca="1" si="92"/>
        <v>-5</v>
      </c>
      <c r="AD267" s="86" t="str">
        <f ca="1">IF(OR($A267="GW 1",$A267="GW 2",$A267="GW 3",$A267="GW 4",$A267="GW 5",$A267="GW 6"),"N/A",IF(AC267="","",IF(AC267&gt;'Prediction Systems settings'!$B$5,"HOME",IF(AC267&lt;-'Prediction Systems settings'!$B$5,"AWAY","DRAW"))))</f>
        <v>DRAW</v>
      </c>
      <c r="AE267" s="86" t="str">
        <f t="shared" ca="1" si="93"/>
        <v>Failed</v>
      </c>
      <c r="AK267">
        <v>39</v>
      </c>
      <c r="AL267">
        <v>28.166666666666668</v>
      </c>
    </row>
    <row r="268" spans="1:38">
      <c r="A268" t="s">
        <v>215</v>
      </c>
      <c r="B268" t="s">
        <v>211</v>
      </c>
      <c r="C268">
        <v>3</v>
      </c>
      <c r="D268">
        <v>0</v>
      </c>
      <c r="E268" t="s">
        <v>206</v>
      </c>
      <c r="F268" s="73">
        <f t="shared" ref="F268:F331" ca="1" si="102">IFERROR(IF(G268+H268*(I268-J268)=0,"",G268+H268*(I268-J268)),"")</f>
        <v>1524.4311721395713</v>
      </c>
      <c r="G268" s="73">
        <f ca="1">IF(A268="GW 1",ELO_Initial,IFERROR(INDEX(Tables!$1:$1048576,MATCH('Program and Results'!$B268,Tables!$A:$A,0),MATCH('Program and Results'!$A268,Tables!$1:$1,0)-1),""))</f>
        <v>1516.2603635298542</v>
      </c>
      <c r="H268" s="74">
        <f t="shared" si="95"/>
        <v>21.85</v>
      </c>
      <c r="I268" s="74">
        <f t="shared" si="96"/>
        <v>1</v>
      </c>
      <c r="J268" s="75">
        <f t="shared" ca="1" si="89"/>
        <v>0.6260499492120265</v>
      </c>
      <c r="K268" s="76">
        <f>IF(E268="","",IF(ABS(C268-D268)=0,0,IF(ABS(C268-D268)&gt;10,2.99,INDEX('ELO settings '!$B$25:$B$34,MATCH(ABS(C268-D268),'ELO settings '!$A$25:$A$34,0)))))</f>
        <v>1.85</v>
      </c>
      <c r="L268" s="73">
        <f t="shared" ca="1" si="101"/>
        <v>1459.7380663436659</v>
      </c>
      <c r="M268" s="73">
        <f ca="1">IF(A268="GW 1",ELO_Initial,IFERROR(INDEX(Tables!$1:$1048576,MATCH('Program and Results'!$E268,Tables!$A:$A,0),MATCH('Program and Results'!$A268,Tables!$1:$1,0)-1),""))</f>
        <v>1467.908874953383</v>
      </c>
      <c r="N268" s="74">
        <f t="shared" si="97"/>
        <v>21.85</v>
      </c>
      <c r="O268" s="74">
        <f t="shared" si="98"/>
        <v>0</v>
      </c>
      <c r="P268" s="75">
        <f t="shared" ref="P268:P331" ca="1" si="103">IFERROR(1-J268,"")</f>
        <v>0.3739500507879735</v>
      </c>
      <c r="Q268" s="76">
        <f t="shared" si="99"/>
        <v>1.85</v>
      </c>
      <c r="R268" s="77" t="str">
        <f t="shared" si="100"/>
        <v>ok</v>
      </c>
      <c r="S268" s="87" t="str">
        <f t="shared" si="87"/>
        <v>HOME</v>
      </c>
      <c r="T268" s="74">
        <f t="shared" ca="1" si="94"/>
        <v>48</v>
      </c>
      <c r="U268" s="74">
        <f ca="1">IF(OR($A268="GW 1",$A268="GW 2",$A268="GW 3",$A268="GW 4",$A268="GW 5",$A268="GW 6"),"N/A",IFERROR(ROUND((OFFSET(Tables!$A$1,MATCH('Program and Results'!$B268,Tables!$A$1:$A$33,0)-1,MATCH('Program and Results'!$A268,Tables!$1:$1,0)-2,1,1)-OFFSET(Tables!$A$1,MATCH('Program and Results'!$B268,Tables!$A$1:$A$33,0)-1,MATCH('Program and Results'!$A268,Tables!$1:$1,0)-7,1,1))-(OFFSET(Tables!$A$1,MATCH('Program and Results'!$E268,Tables!$A$1:$A$33,0)-1,MATCH('Program and Results'!$A268,Tables!$1:$1,0)-2,1,1)-OFFSET(Tables!$A$1,MATCH('Program and Results'!$E268,Tables!$A$1:$A$33,0)-1,MATCH('Program and Results'!$A268,Tables!$1:$1,0)-7,1,1)),0),""))</f>
        <v>-4</v>
      </c>
      <c r="V268" s="88">
        <f t="shared" ca="1" si="88"/>
        <v>0.252099898424053</v>
      </c>
      <c r="W268" s="88" t="str">
        <f ca="1">IF(OR($A268="GW 1",$A268="GW 2",$A268="GW 3",$A268="GW 4",$A268="GW 5",$A268="GW 6"),"N/A",IF(T268="","",IF(AND(T268&gt;='Prediction Systems settings'!$B$3,'Program and Results'!T268&lt;='Prediction Systems settings'!$C$3),"DRAW",IF(T268&gt;0,"HOME","AWAY"))))</f>
        <v>HOME</v>
      </c>
      <c r="X268" s="89" t="str">
        <f t="shared" ca="1" si="90"/>
        <v>Succeeded</v>
      </c>
      <c r="Y268" s="74" t="str">
        <f ca="1">IF(OR($A268="GW 1",$A268="GW 2",$A268="GW 3",$A268="GW 4",$A268="GW 5",$A268="GW 6"),"N/A",IF(U268="","",IF(AND(U268&gt;='Prediction Systems settings'!$B$4,'Program and Results'!U268&lt;='Prediction Systems settings'!$C$4),"DRAW",IF(U268&gt;0,"HOME","AWAY"))))</f>
        <v>AWAY</v>
      </c>
      <c r="Z268" s="74" t="str">
        <f t="shared" ca="1" si="91"/>
        <v>Failed</v>
      </c>
      <c r="AA268" s="85">
        <f ca="1">IF(OR($A268="GW 1",$A268="GW 2",$A268="GW 3",$A268="GW 4",$A268="GW 5",$A268="GW 6"),"N/A",IF(G268="","",SUM(OFFSET(Tables!$A$103,MATCH('Program and Results'!$B268,Tables!$A$103:$A$135,0)-1,MATCH('Program and Results'!$A268,Tables!$1:$1,0)-2,1,-6))))</f>
        <v>-1</v>
      </c>
      <c r="AB268" s="86">
        <f ca="1">IF(OR($A268="GW 1",$A268="GW 2",$A268="GW 3",$A268="GW 4",$A268="GW 5",$A268="GW 6"),"N/A",IF(M268="","",SUM(OFFSET(Tables!$A$103,MATCH('Program and Results'!$E268,Tables!$A$103:$A$135,0)-1,MATCH('Program and Results'!$A268,Tables!$1:$1,0)-2,1,-6))))</f>
        <v>-1</v>
      </c>
      <c r="AC268" s="86">
        <f t="shared" ca="1" si="92"/>
        <v>0</v>
      </c>
      <c r="AD268" s="86" t="str">
        <f ca="1">IF(OR($A268="GW 1",$A268="GW 2",$A268="GW 3",$A268="GW 4",$A268="GW 5",$A268="GW 6"),"N/A",IF(AC268="","",IF(AC268&gt;'Prediction Systems settings'!$B$5,"HOME",IF(AC268&lt;-'Prediction Systems settings'!$B$5,"AWAY","DRAW"))))</f>
        <v>DRAW</v>
      </c>
      <c r="AE268" s="86" t="str">
        <f t="shared" ca="1" si="93"/>
        <v>Failed</v>
      </c>
      <c r="AK268">
        <v>41.166666666666664</v>
      </c>
      <c r="AL268">
        <v>30.333333333333332</v>
      </c>
    </row>
    <row r="269" spans="1:38">
      <c r="A269" t="s">
        <v>215</v>
      </c>
      <c r="B269" t="s">
        <v>209</v>
      </c>
      <c r="C269">
        <v>1</v>
      </c>
      <c r="D269">
        <v>1</v>
      </c>
      <c r="E269" t="s">
        <v>210</v>
      </c>
      <c r="F269" s="73">
        <f t="shared" ca="1" si="102"/>
        <v>1524.841807395542</v>
      </c>
      <c r="G269" s="73">
        <f ca="1">IF(A269="GW 1",ELO_Initial,IFERROR(INDEX(Tables!$1:$1048576,MATCH('Program and Results'!$B269,Tables!$A:$A,0),MATCH('Program and Results'!$A269,Tables!$1:$1,0)-1),""))</f>
        <v>1528.7775120665574</v>
      </c>
      <c r="H269" s="74">
        <f t="shared" si="95"/>
        <v>20</v>
      </c>
      <c r="I269" s="74">
        <f t="shared" si="96"/>
        <v>0.5</v>
      </c>
      <c r="J269" s="75">
        <f t="shared" ca="1" si="89"/>
        <v>0.69678523355076916</v>
      </c>
      <c r="K269" s="76">
        <f>IF(E269="","",IF(ABS(C269-D269)=0,0,IF(ABS(C269-D269)&gt;10,2.99,INDEX('ELO settings '!$B$25:$B$34,MATCH(ABS(C269-D269),'ELO settings '!$A$25:$A$34,0)))))</f>
        <v>0</v>
      </c>
      <c r="L269" s="73">
        <f t="shared" ca="1" si="101"/>
        <v>1434.8925303537633</v>
      </c>
      <c r="M269" s="73">
        <f ca="1">IF(A269="GW 1",ELO_Initial,IFERROR(INDEX(Tables!$1:$1048576,MATCH('Program and Results'!$E269,Tables!$A:$A,0),MATCH('Program and Results'!$A269,Tables!$1:$1,0)-1),""))</f>
        <v>1430.9568256827479</v>
      </c>
      <c r="N269" s="74">
        <f t="shared" si="97"/>
        <v>20</v>
      </c>
      <c r="O269" s="74">
        <f t="shared" si="98"/>
        <v>0.5</v>
      </c>
      <c r="P269" s="75">
        <f t="shared" ca="1" si="103"/>
        <v>0.30321476644923084</v>
      </c>
      <c r="Q269" s="76">
        <f t="shared" si="99"/>
        <v>0</v>
      </c>
      <c r="R269" s="77" t="str">
        <f t="shared" si="100"/>
        <v>ok</v>
      </c>
      <c r="S269" s="87" t="str">
        <f t="shared" si="87"/>
        <v>DRAW</v>
      </c>
      <c r="T269" s="74">
        <f t="shared" ca="1" si="94"/>
        <v>98</v>
      </c>
      <c r="U269" s="74">
        <f ca="1">IF(OR($A269="GW 1",$A269="GW 2",$A269="GW 3",$A269="GW 4",$A269="GW 5",$A269="GW 6"),"N/A",IFERROR(ROUND((OFFSET(Tables!$A$1,MATCH('Program and Results'!$B269,Tables!$A$1:$A$33,0)-1,MATCH('Program and Results'!$A269,Tables!$1:$1,0)-2,1,1)-OFFSET(Tables!$A$1,MATCH('Program and Results'!$B269,Tables!$A$1:$A$33,0)-1,MATCH('Program and Results'!$A269,Tables!$1:$1,0)-7,1,1))-(OFFSET(Tables!$A$1,MATCH('Program and Results'!$E269,Tables!$A$1:$A$33,0)-1,MATCH('Program and Results'!$A269,Tables!$1:$1,0)-2,1,1)-OFFSET(Tables!$A$1,MATCH('Program and Results'!$E269,Tables!$A$1:$A$33,0)-1,MATCH('Program and Results'!$A269,Tables!$1:$1,0)-7,1,1)),0),""))</f>
        <v>20</v>
      </c>
      <c r="V269" s="88">
        <f t="shared" ca="1" si="88"/>
        <v>0.39357046710153831</v>
      </c>
      <c r="W269" s="88" t="str">
        <f ca="1">IF(OR($A269="GW 1",$A269="GW 2",$A269="GW 3",$A269="GW 4",$A269="GW 5",$A269="GW 6"),"N/A",IF(T269="","",IF(AND(T269&gt;='Prediction Systems settings'!$B$3,'Program and Results'!T269&lt;='Prediction Systems settings'!$C$3),"DRAW",IF(T269&gt;0,"HOME","AWAY"))))</f>
        <v>HOME</v>
      </c>
      <c r="X269" s="89" t="str">
        <f t="shared" ca="1" si="90"/>
        <v>Failed</v>
      </c>
      <c r="Y269" s="74" t="str">
        <f ca="1">IF(OR($A269="GW 1",$A269="GW 2",$A269="GW 3",$A269="GW 4",$A269="GW 5",$A269="GW 6"),"N/A",IF(U269="","",IF(AND(U269&gt;='Prediction Systems settings'!$B$4,'Program and Results'!U269&lt;='Prediction Systems settings'!$C$4),"DRAW",IF(U269&gt;0,"HOME","AWAY"))))</f>
        <v>HOME</v>
      </c>
      <c r="Z269" s="74" t="str">
        <f t="shared" ca="1" si="91"/>
        <v>Failed</v>
      </c>
      <c r="AA269" s="85">
        <f ca="1">IF(OR($A269="GW 1",$A269="GW 2",$A269="GW 3",$A269="GW 4",$A269="GW 5",$A269="GW 6"),"N/A",IF(G269="","",SUM(OFFSET(Tables!$A$103,MATCH('Program and Results'!$B269,Tables!$A$103:$A$135,0)-1,MATCH('Program and Results'!$A269,Tables!$1:$1,0)-2,1,-6))))</f>
        <v>6</v>
      </c>
      <c r="AB269" s="86">
        <f ca="1">IF(OR($A269="GW 1",$A269="GW 2",$A269="GW 3",$A269="GW 4",$A269="GW 5",$A269="GW 6"),"N/A",IF(M269="","",SUM(OFFSET(Tables!$A$103,MATCH('Program and Results'!$E269,Tables!$A$103:$A$135,0)-1,MATCH('Program and Results'!$A269,Tables!$1:$1,0)-2,1,-6))))</f>
        <v>0</v>
      </c>
      <c r="AC269" s="86">
        <f t="shared" ca="1" si="92"/>
        <v>6</v>
      </c>
      <c r="AD269" s="86" t="str">
        <f ca="1">IF(OR($A269="GW 1",$A269="GW 2",$A269="GW 3",$A269="GW 4",$A269="GW 5",$A269="GW 6"),"N/A",IF(AC269="","",IF(AC269&gt;'Prediction Systems settings'!$B$5,"HOME",IF(AC269&lt;-'Prediction Systems settings'!$B$5,"AWAY","DRAW"))))</f>
        <v>HOME</v>
      </c>
      <c r="AE269" s="86" t="str">
        <f t="shared" ca="1" si="93"/>
        <v>Failed</v>
      </c>
      <c r="AK269">
        <v>46.71875</v>
      </c>
      <c r="AL269">
        <v>26</v>
      </c>
    </row>
    <row r="270" spans="1:38">
      <c r="A270" t="s">
        <v>215</v>
      </c>
      <c r="B270" t="s">
        <v>197</v>
      </c>
      <c r="C270">
        <v>4</v>
      </c>
      <c r="D270">
        <v>1</v>
      </c>
      <c r="E270" t="s">
        <v>233</v>
      </c>
      <c r="F270" s="73">
        <f t="shared" ca="1" si="102"/>
        <v>1537.6829618319841</v>
      </c>
      <c r="G270" s="73">
        <f ca="1">IF(A270="GW 1",ELO_Initial,IFERROR(INDEX(Tables!$1:$1048576,MATCH('Program and Results'!$B270,Tables!$A:$A,0),MATCH('Program and Results'!$A270,Tables!$1:$1,0)-1),""))</f>
        <v>1530.8658399735484</v>
      </c>
      <c r="H270" s="74">
        <f t="shared" si="95"/>
        <v>21.85</v>
      </c>
      <c r="I270" s="74">
        <f t="shared" si="96"/>
        <v>1</v>
      </c>
      <c r="J270" s="75">
        <f t="shared" ca="1" si="89"/>
        <v>0.68800357627296438</v>
      </c>
      <c r="K270" s="76">
        <f>IF(E270="","",IF(ABS(C270-D270)=0,0,IF(ABS(C270-D270)&gt;10,2.99,INDEX('ELO settings '!$B$25:$B$34,MATCH(ABS(C270-D270),'ELO settings '!$A$25:$A$34,0)))))</f>
        <v>1.85</v>
      </c>
      <c r="L270" s="73">
        <f t="shared" ca="1" si="101"/>
        <v>1434.3389528632902</v>
      </c>
      <c r="M270" s="73">
        <f ca="1">IF(A270="GW 1",ELO_Initial,IFERROR(INDEX(Tables!$1:$1048576,MATCH('Program and Results'!$E270,Tables!$A:$A,0),MATCH('Program and Results'!$A270,Tables!$1:$1,0)-1),""))</f>
        <v>1441.1560747217259</v>
      </c>
      <c r="N270" s="74">
        <f t="shared" si="97"/>
        <v>21.85</v>
      </c>
      <c r="O270" s="74">
        <f t="shared" si="98"/>
        <v>0</v>
      </c>
      <c r="P270" s="75">
        <f t="shared" ca="1" si="103"/>
        <v>0.31199642372703562</v>
      </c>
      <c r="Q270" s="76">
        <f t="shared" si="99"/>
        <v>1.85</v>
      </c>
      <c r="R270" s="77" t="str">
        <f t="shared" si="100"/>
        <v>ok</v>
      </c>
      <c r="S270" s="87" t="str">
        <f t="shared" si="87"/>
        <v>HOME</v>
      </c>
      <c r="T270" s="74">
        <f t="shared" ca="1" si="94"/>
        <v>90</v>
      </c>
      <c r="U270" s="74">
        <f ca="1">IF(OR($A270="GW 1",$A270="GW 2",$A270="GW 3",$A270="GW 4",$A270="GW 5",$A270="GW 6"),"N/A",IFERROR(ROUND((OFFSET(Tables!$A$1,MATCH('Program and Results'!$B270,Tables!$A$1:$A$33,0)-1,MATCH('Program and Results'!$A270,Tables!$1:$1,0)-2,1,1)-OFFSET(Tables!$A$1,MATCH('Program and Results'!$B270,Tables!$A$1:$A$33,0)-1,MATCH('Program and Results'!$A270,Tables!$1:$1,0)-7,1,1))-(OFFSET(Tables!$A$1,MATCH('Program and Results'!$E270,Tables!$A$1:$A$33,0)-1,MATCH('Program and Results'!$A270,Tables!$1:$1,0)-2,1,1)-OFFSET(Tables!$A$1,MATCH('Program and Results'!$E270,Tables!$A$1:$A$33,0)-1,MATCH('Program and Results'!$A270,Tables!$1:$1,0)-7,1,1)),0),""))</f>
        <v>37</v>
      </c>
      <c r="V270" s="88">
        <f t="shared" ca="1" si="88"/>
        <v>0.37600715254592876</v>
      </c>
      <c r="W270" s="88" t="str">
        <f ca="1">IF(OR($A270="GW 1",$A270="GW 2",$A270="GW 3",$A270="GW 4",$A270="GW 5",$A270="GW 6"),"N/A",IF(T270="","",IF(AND(T270&gt;='Prediction Systems settings'!$B$3,'Program and Results'!T270&lt;='Prediction Systems settings'!$C$3),"DRAW",IF(T270&gt;0,"HOME","AWAY"))))</f>
        <v>HOME</v>
      </c>
      <c r="X270" s="89" t="str">
        <f t="shared" ca="1" si="90"/>
        <v>Succeeded</v>
      </c>
      <c r="Y270" s="74" t="str">
        <f ca="1">IF(OR($A270="GW 1",$A270="GW 2",$A270="GW 3",$A270="GW 4",$A270="GW 5",$A270="GW 6"),"N/A",IF(U270="","",IF(AND(U270&gt;='Prediction Systems settings'!$B$4,'Program and Results'!U270&lt;='Prediction Systems settings'!$C$4),"DRAW",IF(U270&gt;0,"HOME","AWAY"))))</f>
        <v>HOME</v>
      </c>
      <c r="Z270" s="74" t="str">
        <f t="shared" ca="1" si="91"/>
        <v>Succeeded</v>
      </c>
      <c r="AA270" s="85">
        <f ca="1">IF(OR($A270="GW 1",$A270="GW 2",$A270="GW 3",$A270="GW 4",$A270="GW 5",$A270="GW 6"),"N/A",IF(G270="","",SUM(OFFSET(Tables!$A$103,MATCH('Program and Results'!$B270,Tables!$A$103:$A$135,0)-1,MATCH('Program and Results'!$A270,Tables!$1:$1,0)-2,1,-6))))</f>
        <v>-3</v>
      </c>
      <c r="AB270" s="86">
        <f ca="1">IF(OR($A270="GW 1",$A270="GW 2",$A270="GW 3",$A270="GW 4",$A270="GW 5",$A270="GW 6"),"N/A",IF(M270="","",SUM(OFFSET(Tables!$A$103,MATCH('Program and Results'!$E270,Tables!$A$103:$A$135,0)-1,MATCH('Program and Results'!$A270,Tables!$1:$1,0)-2,1,-6))))</f>
        <v>-7</v>
      </c>
      <c r="AC270" s="86">
        <f t="shared" ca="1" si="92"/>
        <v>4</v>
      </c>
      <c r="AD270" s="86" t="str">
        <f ca="1">IF(OR($A270="GW 1",$A270="GW 2",$A270="GW 3",$A270="GW 4",$A270="GW 5",$A270="GW 6"),"N/A",IF(AC270="","",IF(AC270&gt;'Prediction Systems settings'!$B$5,"HOME",IF(AC270&lt;-'Prediction Systems settings'!$B$5,"AWAY","DRAW"))))</f>
        <v>DRAW</v>
      </c>
      <c r="AE270" s="86" t="str">
        <f t="shared" ca="1" si="93"/>
        <v>Failed</v>
      </c>
      <c r="AK270">
        <v>47.666666666666664</v>
      </c>
      <c r="AL270">
        <v>23.833333333333332</v>
      </c>
    </row>
    <row r="271" spans="1:38">
      <c r="A271" t="s">
        <v>215</v>
      </c>
      <c r="B271" t="s">
        <v>207</v>
      </c>
      <c r="C271">
        <v>2</v>
      </c>
      <c r="D271">
        <v>0</v>
      </c>
      <c r="E271" t="s">
        <v>208</v>
      </c>
      <c r="F271" s="73">
        <f t="shared" ca="1" si="102"/>
        <v>1513.0065327196869</v>
      </c>
      <c r="G271" s="73">
        <f ca="1">IF(A271="GW 1",ELO_Initial,IFERROR(INDEX(Tables!$1:$1048576,MATCH('Program and Results'!$B271,Tables!$A:$A,0),MATCH('Program and Results'!$A271,Tables!$1:$1,0)-1),""))</f>
        <v>1503.0547446370208</v>
      </c>
      <c r="H271" s="74">
        <f t="shared" si="95"/>
        <v>21.51</v>
      </c>
      <c r="I271" s="74">
        <f t="shared" si="96"/>
        <v>1</v>
      </c>
      <c r="J271" s="75">
        <f t="shared" ca="1" si="89"/>
        <v>0.53734132577099036</v>
      </c>
      <c r="K271" s="76">
        <f>IF(E271="","",IF(ABS(C271-D271)=0,0,IF(ABS(C271-D271)&gt;10,2.99,INDEX('ELO settings '!$B$25:$B$34,MATCH(ABS(C271-D271),'ELO settings '!$A$25:$A$34,0)))))</f>
        <v>1.51</v>
      </c>
      <c r="L271" s="73">
        <f t="shared" ca="1" si="101"/>
        <v>1503.9404764902129</v>
      </c>
      <c r="M271" s="73">
        <f ca="1">IF(A271="GW 1",ELO_Initial,IFERROR(INDEX(Tables!$1:$1048576,MATCH('Program and Results'!$E271,Tables!$A:$A,0),MATCH('Program and Results'!$A271,Tables!$1:$1,0)-1),""))</f>
        <v>1513.892264572879</v>
      </c>
      <c r="N271" s="74">
        <f t="shared" si="97"/>
        <v>21.51</v>
      </c>
      <c r="O271" s="74">
        <f t="shared" si="98"/>
        <v>0</v>
      </c>
      <c r="P271" s="75">
        <f t="shared" ca="1" si="103"/>
        <v>0.46265867422900964</v>
      </c>
      <c r="Q271" s="76">
        <f t="shared" si="99"/>
        <v>1.51</v>
      </c>
      <c r="R271" s="77" t="str">
        <f t="shared" si="100"/>
        <v>ok</v>
      </c>
      <c r="S271" s="87" t="str">
        <f t="shared" si="87"/>
        <v>HOME</v>
      </c>
      <c r="T271" s="74">
        <f t="shared" ca="1" si="94"/>
        <v>-11</v>
      </c>
      <c r="U271" s="74">
        <f ca="1">IF(OR($A271="GW 1",$A271="GW 2",$A271="GW 3",$A271="GW 4",$A271="GW 5",$A271="GW 6"),"N/A",IFERROR(ROUND((OFFSET(Tables!$A$1,MATCH('Program and Results'!$B271,Tables!$A$1:$A$33,0)-1,MATCH('Program and Results'!$A271,Tables!$1:$1,0)-2,1,1)-OFFSET(Tables!$A$1,MATCH('Program and Results'!$B271,Tables!$A$1:$A$33,0)-1,MATCH('Program and Results'!$A271,Tables!$1:$1,0)-7,1,1))-(OFFSET(Tables!$A$1,MATCH('Program and Results'!$E271,Tables!$A$1:$A$33,0)-1,MATCH('Program and Results'!$A271,Tables!$1:$1,0)-2,1,1)-OFFSET(Tables!$A$1,MATCH('Program and Results'!$E271,Tables!$A$1:$A$33,0)-1,MATCH('Program and Results'!$A271,Tables!$1:$1,0)-7,1,1)),0),""))</f>
        <v>34</v>
      </c>
      <c r="V271" s="88">
        <f t="shared" ca="1" si="88"/>
        <v>7.4682651541980727E-2</v>
      </c>
      <c r="W271" s="88" t="str">
        <f ca="1">IF(OR($A271="GW 1",$A271="GW 2",$A271="GW 3",$A271="GW 4",$A271="GW 5",$A271="GW 6"),"N/A",IF(T271="","",IF(AND(T271&gt;='Prediction Systems settings'!$B$3,'Program and Results'!T271&lt;='Prediction Systems settings'!$C$3),"DRAW",IF(T271&gt;0,"HOME","AWAY"))))</f>
        <v>AWAY</v>
      </c>
      <c r="X271" s="89" t="str">
        <f t="shared" ca="1" si="90"/>
        <v>Failed</v>
      </c>
      <c r="Y271" s="74" t="str">
        <f ca="1">IF(OR($A271="GW 1",$A271="GW 2",$A271="GW 3",$A271="GW 4",$A271="GW 5",$A271="GW 6"),"N/A",IF(U271="","",IF(AND(U271&gt;='Prediction Systems settings'!$B$4,'Program and Results'!U271&lt;='Prediction Systems settings'!$C$4),"DRAW",IF(U271&gt;0,"HOME","AWAY"))))</f>
        <v>HOME</v>
      </c>
      <c r="Z271" s="74" t="str">
        <f t="shared" ca="1" si="91"/>
        <v>Succeeded</v>
      </c>
      <c r="AA271" s="85">
        <f ca="1">IF(OR($A271="GW 1",$A271="GW 2",$A271="GW 3",$A271="GW 4",$A271="GW 5",$A271="GW 6"),"N/A",IF(G271="","",SUM(OFFSET(Tables!$A$103,MATCH('Program and Results'!$B271,Tables!$A$103:$A$135,0)-1,MATCH('Program and Results'!$A271,Tables!$1:$1,0)-2,1,-6))))</f>
        <v>-3</v>
      </c>
      <c r="AB271" s="86">
        <f ca="1">IF(OR($A271="GW 1",$A271="GW 2",$A271="GW 3",$A271="GW 4",$A271="GW 5",$A271="GW 6"),"N/A",IF(M271="","",SUM(OFFSET(Tables!$A$103,MATCH('Program and Results'!$E271,Tables!$A$103:$A$135,0)-1,MATCH('Program and Results'!$A271,Tables!$1:$1,0)-2,1,-6))))</f>
        <v>-4</v>
      </c>
      <c r="AC271" s="86">
        <f t="shared" ca="1" si="92"/>
        <v>1</v>
      </c>
      <c r="AD271" s="86" t="str">
        <f ca="1">IF(OR($A271="GW 1",$A271="GW 2",$A271="GW 3",$A271="GW 4",$A271="GW 5",$A271="GW 6"),"N/A",IF(AC271="","",IF(AC271&gt;'Prediction Systems settings'!$B$5,"HOME",IF(AC271&lt;-'Prediction Systems settings'!$B$5,"AWAY","DRAW"))))</f>
        <v>DRAW</v>
      </c>
      <c r="AE271" s="86" t="str">
        <f t="shared" ca="1" si="93"/>
        <v>Failed</v>
      </c>
      <c r="AK271">
        <v>36.833333333333336</v>
      </c>
      <c r="AL271">
        <v>37.142857142857139</v>
      </c>
    </row>
    <row r="272" spans="1:38">
      <c r="A272" t="s">
        <v>215</v>
      </c>
      <c r="B272" t="s">
        <v>199</v>
      </c>
      <c r="C272">
        <v>2</v>
      </c>
      <c r="D272">
        <v>1</v>
      </c>
      <c r="E272" t="s">
        <v>205</v>
      </c>
      <c r="F272" s="73">
        <f t="shared" ca="1" si="102"/>
        <v>1510.6383000255094</v>
      </c>
      <c r="G272" s="73">
        <f ca="1">IF(A272="GW 1",ELO_Initial,IFERROR(INDEX(Tables!$1:$1048576,MATCH('Program and Results'!$B272,Tables!$A:$A,0),MATCH('Program and Results'!$A272,Tables!$1:$1,0)-1),""))</f>
        <v>1502.2800622010516</v>
      </c>
      <c r="H272" s="74">
        <f t="shared" si="95"/>
        <v>21</v>
      </c>
      <c r="I272" s="74">
        <f t="shared" si="96"/>
        <v>1</v>
      </c>
      <c r="J272" s="75">
        <f t="shared" ca="1" si="89"/>
        <v>0.60198867502581743</v>
      </c>
      <c r="K272" s="76">
        <f>IF(E272="","",IF(ABS(C272-D272)=0,0,IF(ABS(C272-D272)&gt;10,2.99,INDEX('ELO settings '!$B$25:$B$34,MATCH(ABS(C272-D272),'ELO settings '!$A$25:$A$34,0)))))</f>
        <v>1</v>
      </c>
      <c r="L272" s="73">
        <f t="shared" ca="1" si="101"/>
        <v>1465.3780011083832</v>
      </c>
      <c r="M272" s="73">
        <f ca="1">IF(A272="GW 1",ELO_Initial,IFERROR(INDEX(Tables!$1:$1048576,MATCH('Program and Results'!$E272,Tables!$A:$A,0),MATCH('Program and Results'!$A272,Tables!$1:$1,0)-1),""))</f>
        <v>1473.7362389328409</v>
      </c>
      <c r="N272" s="74">
        <f t="shared" si="97"/>
        <v>21</v>
      </c>
      <c r="O272" s="74">
        <f t="shared" si="98"/>
        <v>0</v>
      </c>
      <c r="P272" s="75">
        <f t="shared" ca="1" si="103"/>
        <v>0.39801132497418257</v>
      </c>
      <c r="Q272" s="76">
        <f t="shared" si="99"/>
        <v>1</v>
      </c>
      <c r="R272" s="77" t="str">
        <f t="shared" si="100"/>
        <v>ok</v>
      </c>
      <c r="S272" s="87" t="str">
        <f t="shared" si="87"/>
        <v>HOME</v>
      </c>
      <c r="T272" s="74">
        <f t="shared" ca="1" si="94"/>
        <v>29</v>
      </c>
      <c r="U272" s="74">
        <f ca="1">IF(OR($A272="GW 1",$A272="GW 2",$A272="GW 3",$A272="GW 4",$A272="GW 5",$A272="GW 6"),"N/A",IFERROR(ROUND((OFFSET(Tables!$A$1,MATCH('Program and Results'!$B272,Tables!$A$1:$A$33,0)-1,MATCH('Program and Results'!$A272,Tables!$1:$1,0)-2,1,1)-OFFSET(Tables!$A$1,MATCH('Program and Results'!$B272,Tables!$A$1:$A$33,0)-1,MATCH('Program and Results'!$A272,Tables!$1:$1,0)-7,1,1))-(OFFSET(Tables!$A$1,MATCH('Program and Results'!$E272,Tables!$A$1:$A$33,0)-1,MATCH('Program and Results'!$A272,Tables!$1:$1,0)-2,1,1)-OFFSET(Tables!$A$1,MATCH('Program and Results'!$E272,Tables!$A$1:$A$33,0)-1,MATCH('Program and Results'!$A272,Tables!$1:$1,0)-7,1,1)),0),""))</f>
        <v>13</v>
      </c>
      <c r="V272" s="88">
        <f t="shared" ca="1" si="88"/>
        <v>0.20397735005163486</v>
      </c>
      <c r="W272" s="88" t="str">
        <f ca="1">IF(OR($A272="GW 1",$A272="GW 2",$A272="GW 3",$A272="GW 4",$A272="GW 5",$A272="GW 6"),"N/A",IF(T272="","",IF(AND(T272&gt;='Prediction Systems settings'!$B$3,'Program and Results'!T272&lt;='Prediction Systems settings'!$C$3),"DRAW",IF(T272&gt;0,"HOME","AWAY"))))</f>
        <v>HOME</v>
      </c>
      <c r="X272" s="89" t="str">
        <f t="shared" ca="1" si="90"/>
        <v>Succeeded</v>
      </c>
      <c r="Y272" s="74" t="str">
        <f ca="1">IF(OR($A272="GW 1",$A272="GW 2",$A272="GW 3",$A272="GW 4",$A272="GW 5",$A272="GW 6"),"N/A",IF(U272="","",IF(AND(U272&gt;='Prediction Systems settings'!$B$4,'Program and Results'!U272&lt;='Prediction Systems settings'!$C$4),"DRAW",IF(U272&gt;0,"HOME","AWAY"))))</f>
        <v>HOME</v>
      </c>
      <c r="Z272" s="74" t="str">
        <f t="shared" ca="1" si="91"/>
        <v>Succeeded</v>
      </c>
      <c r="AA272" s="85">
        <f ca="1">IF(OR($A272="GW 1",$A272="GW 2",$A272="GW 3",$A272="GW 4",$A272="GW 5",$A272="GW 6"),"N/A",IF(G272="","",SUM(OFFSET(Tables!$A$103,MATCH('Program and Results'!$B272,Tables!$A$103:$A$135,0)-1,MATCH('Program and Results'!$A272,Tables!$1:$1,0)-2,1,-6))))</f>
        <v>-1</v>
      </c>
      <c r="AB272" s="86">
        <f ca="1">IF(OR($A272="GW 1",$A272="GW 2",$A272="GW 3",$A272="GW 4",$A272="GW 5",$A272="GW 6"),"N/A",IF(M272="","",SUM(OFFSET(Tables!$A$103,MATCH('Program and Results'!$E272,Tables!$A$103:$A$135,0)-1,MATCH('Program and Results'!$A272,Tables!$1:$1,0)-2,1,-6))))</f>
        <v>-10</v>
      </c>
      <c r="AC272" s="86">
        <f t="shared" ca="1" si="92"/>
        <v>9</v>
      </c>
      <c r="AD272" s="86" t="str">
        <f ca="1">IF(OR($A272="GW 1",$A272="GW 2",$A272="GW 3",$A272="GW 4",$A272="GW 5",$A272="GW 6"),"N/A",IF(AC272="","",IF(AC272&gt;'Prediction Systems settings'!$B$5,"HOME",IF(AC272&lt;-'Prediction Systems settings'!$B$5,"AWAY","DRAW"))))</f>
        <v>HOME</v>
      </c>
      <c r="AE272" s="86" t="str">
        <f t="shared" ca="1" si="93"/>
        <v>Succeeded</v>
      </c>
      <c r="AK272">
        <v>43.333333333333329</v>
      </c>
      <c r="AL272">
        <v>28.166666666666668</v>
      </c>
    </row>
    <row r="273" spans="1:38">
      <c r="A273" t="s">
        <v>216</v>
      </c>
      <c r="B273" t="s">
        <v>200</v>
      </c>
      <c r="C273">
        <v>2</v>
      </c>
      <c r="D273">
        <v>3</v>
      </c>
      <c r="E273" t="s">
        <v>203</v>
      </c>
      <c r="F273" s="73">
        <f t="shared" ca="1" si="102"/>
        <v>1471.6476461161787</v>
      </c>
      <c r="G273" s="73">
        <f ca="1">IF(A273="GW 1",ELO_Initial,IFERROR(INDEX(Tables!$1:$1048576,MATCH('Program and Results'!$B273,Tables!$A:$A,0),MATCH('Program and Results'!$A273,Tables!$1:$1,0)-1),""))</f>
        <v>1484.3021110518496</v>
      </c>
      <c r="H273" s="74">
        <f t="shared" si="95"/>
        <v>21</v>
      </c>
      <c r="I273" s="74">
        <f t="shared" si="96"/>
        <v>0</v>
      </c>
      <c r="J273" s="75">
        <f t="shared" ca="1" si="89"/>
        <v>0.60259356836527311</v>
      </c>
      <c r="K273" s="76">
        <f>IF(E273="","",IF(ABS(C273-D273)=0,0,IF(ABS(C273-D273)&gt;10,2.99,INDEX('ELO settings '!$B$25:$B$34,MATCH(ABS(C273-D273),'ELO settings '!$A$25:$A$34,0)))))</f>
        <v>1</v>
      </c>
      <c r="L273" s="73">
        <f t="shared" ca="1" si="101"/>
        <v>1455.1094857619423</v>
      </c>
      <c r="M273" s="73">
        <f ca="1">IF(A273="GW 1",ELO_Initial,IFERROR(INDEX(Tables!$1:$1048576,MATCH('Program and Results'!$E273,Tables!$A:$A,0),MATCH('Program and Results'!$A273,Tables!$1:$1,0)-1),""))</f>
        <v>1442.4550208262715</v>
      </c>
      <c r="N273" s="74">
        <f t="shared" si="97"/>
        <v>21</v>
      </c>
      <c r="O273" s="74">
        <f t="shared" si="98"/>
        <v>1</v>
      </c>
      <c r="P273" s="75">
        <f t="shared" ca="1" si="103"/>
        <v>0.39740643163472689</v>
      </c>
      <c r="Q273" s="76">
        <f t="shared" si="99"/>
        <v>1</v>
      </c>
      <c r="R273" s="77" t="str">
        <f t="shared" si="100"/>
        <v>ok</v>
      </c>
      <c r="S273" s="87" t="str">
        <f t="shared" si="87"/>
        <v>AWAY</v>
      </c>
      <c r="T273" s="74">
        <f t="shared" ca="1" si="94"/>
        <v>42</v>
      </c>
      <c r="U273" s="74">
        <f ca="1">IF(OR($A273="GW 1",$A273="GW 2",$A273="GW 3",$A273="GW 4",$A273="GW 5",$A273="GW 6"),"N/A",IFERROR(ROUND((OFFSET(Tables!$A$1,MATCH('Program and Results'!$B273,Tables!$A$1:$A$33,0)-1,MATCH('Program and Results'!$A273,Tables!$1:$1,0)-2,1,1)-OFFSET(Tables!$A$1,MATCH('Program and Results'!$B273,Tables!$A$1:$A$33,0)-1,MATCH('Program and Results'!$A273,Tables!$1:$1,0)-7,1,1))-(OFFSET(Tables!$A$1,MATCH('Program and Results'!$E273,Tables!$A$1:$A$33,0)-1,MATCH('Program and Results'!$A273,Tables!$1:$1,0)-2,1,1)-OFFSET(Tables!$A$1,MATCH('Program and Results'!$E273,Tables!$A$1:$A$33,0)-1,MATCH('Program and Results'!$A273,Tables!$1:$1,0)-7,1,1)),0),""))</f>
        <v>51</v>
      </c>
      <c r="V273" s="88">
        <f t="shared" ca="1" si="88"/>
        <v>0.20518713673054623</v>
      </c>
      <c r="W273" s="88" t="str">
        <f ca="1">IF(OR($A273="GW 1",$A273="GW 2",$A273="GW 3",$A273="GW 4",$A273="GW 5",$A273="GW 6"),"N/A",IF(T273="","",IF(AND(T273&gt;='Prediction Systems settings'!$B$3,'Program and Results'!T273&lt;='Prediction Systems settings'!$C$3),"DRAW",IF(T273&gt;0,"HOME","AWAY"))))</f>
        <v>HOME</v>
      </c>
      <c r="X273" s="89" t="str">
        <f t="shared" ca="1" si="90"/>
        <v>Failed</v>
      </c>
      <c r="Y273" s="74" t="str">
        <f ca="1">IF(OR($A273="GW 1",$A273="GW 2",$A273="GW 3",$A273="GW 4",$A273="GW 5",$A273="GW 6"),"N/A",IF(U273="","",IF(AND(U273&gt;='Prediction Systems settings'!$B$4,'Program and Results'!U273&lt;='Prediction Systems settings'!$C$4),"DRAW",IF(U273&gt;0,"HOME","AWAY"))))</f>
        <v>HOME</v>
      </c>
      <c r="Z273" s="74" t="str">
        <f t="shared" ca="1" si="91"/>
        <v>Failed</v>
      </c>
      <c r="AA273" s="85">
        <f ca="1">IF(OR($A273="GW 1",$A273="GW 2",$A273="GW 3",$A273="GW 4",$A273="GW 5",$A273="GW 6"),"N/A",IF(G273="","",SUM(OFFSET(Tables!$A$103,MATCH('Program and Results'!$B273,Tables!$A$103:$A$135,0)-1,MATCH('Program and Results'!$A273,Tables!$1:$1,0)-2,1,-6))))</f>
        <v>0</v>
      </c>
      <c r="AB273" s="86">
        <f ca="1">IF(OR($A273="GW 1",$A273="GW 2",$A273="GW 3",$A273="GW 4",$A273="GW 5",$A273="GW 6"),"N/A",IF(M273="","",SUM(OFFSET(Tables!$A$103,MATCH('Program and Results'!$E273,Tables!$A$103:$A$135,0)-1,MATCH('Program and Results'!$A273,Tables!$1:$1,0)-2,1,-6))))</f>
        <v>-5</v>
      </c>
      <c r="AC273" s="86">
        <f t="shared" ca="1" si="92"/>
        <v>5</v>
      </c>
      <c r="AD273" s="86" t="str">
        <f ca="1">IF(OR($A273="GW 1",$A273="GW 2",$A273="GW 3",$A273="GW 4",$A273="GW 5",$A273="GW 6"),"N/A",IF(AC273="","",IF(AC273&gt;'Prediction Systems settings'!$B$5,"HOME",IF(AC273&lt;-'Prediction Systems settings'!$B$5,"AWAY","DRAW"))))</f>
        <v>DRAW</v>
      </c>
      <c r="AE273" s="86" t="str">
        <f t="shared" ca="1" si="93"/>
        <v>Failed</v>
      </c>
      <c r="AK273">
        <v>30.46875</v>
      </c>
      <c r="AL273">
        <v>39</v>
      </c>
    </row>
    <row r="274" spans="1:38">
      <c r="A274" t="s">
        <v>216</v>
      </c>
      <c r="B274" t="s">
        <v>208</v>
      </c>
      <c r="C274">
        <v>0</v>
      </c>
      <c r="D274">
        <v>0</v>
      </c>
      <c r="E274" t="s">
        <v>205</v>
      </c>
      <c r="F274" s="73">
        <f t="shared" ca="1" si="102"/>
        <v>1501.8038451616592</v>
      </c>
      <c r="G274" s="73">
        <f ca="1">IF(A274="GW 1",ELO_Initial,IFERROR(INDEX(Tables!$1:$1048576,MATCH('Program and Results'!$B274,Tables!$A:$A,0),MATCH('Program and Results'!$A274,Tables!$1:$1,0)-1),""))</f>
        <v>1503.9404764902129</v>
      </c>
      <c r="H274" s="74">
        <f t="shared" si="95"/>
        <v>20</v>
      </c>
      <c r="I274" s="74">
        <f t="shared" si="96"/>
        <v>0.5</v>
      </c>
      <c r="J274" s="75">
        <f t="shared" ca="1" si="89"/>
        <v>0.60683156642767955</v>
      </c>
      <c r="K274" s="76">
        <f>IF(E274="","",IF(ABS(C274-D274)=0,0,IF(ABS(C274-D274)&gt;10,2.99,INDEX('ELO settings '!$B$25:$B$34,MATCH(ABS(C274-D274),'ELO settings '!$A$25:$A$34,0)))))</f>
        <v>0</v>
      </c>
      <c r="L274" s="73">
        <f t="shared" ca="1" si="101"/>
        <v>1467.5146324369368</v>
      </c>
      <c r="M274" s="73">
        <f ca="1">IF(A274="GW 1",ELO_Initial,IFERROR(INDEX(Tables!$1:$1048576,MATCH('Program and Results'!$E274,Tables!$A:$A,0),MATCH('Program and Results'!$A274,Tables!$1:$1,0)-1),""))</f>
        <v>1465.3780011083832</v>
      </c>
      <c r="N274" s="74">
        <f t="shared" si="97"/>
        <v>20</v>
      </c>
      <c r="O274" s="74">
        <f t="shared" si="98"/>
        <v>0.5</v>
      </c>
      <c r="P274" s="75">
        <f t="shared" ca="1" si="103"/>
        <v>0.39316843357232045</v>
      </c>
      <c r="Q274" s="76">
        <f t="shared" si="99"/>
        <v>0</v>
      </c>
      <c r="R274" s="77" t="str">
        <f t="shared" si="100"/>
        <v>ok</v>
      </c>
      <c r="S274" s="87" t="str">
        <f t="shared" si="87"/>
        <v>DRAW</v>
      </c>
      <c r="T274" s="74">
        <f t="shared" ca="1" si="94"/>
        <v>39</v>
      </c>
      <c r="U274" s="74">
        <f ca="1">IF(OR($A274="GW 1",$A274="GW 2",$A274="GW 3",$A274="GW 4",$A274="GW 5",$A274="GW 6"),"N/A",IFERROR(ROUND((OFFSET(Tables!$A$1,MATCH('Program and Results'!$B274,Tables!$A$1:$A$33,0)-1,MATCH('Program and Results'!$A274,Tables!$1:$1,0)-2,1,1)-OFFSET(Tables!$A$1,MATCH('Program and Results'!$B274,Tables!$A$1:$A$33,0)-1,MATCH('Program and Results'!$A274,Tables!$1:$1,0)-7,1,1))-(OFFSET(Tables!$A$1,MATCH('Program and Results'!$E274,Tables!$A$1:$A$33,0)-1,MATCH('Program and Results'!$A274,Tables!$1:$1,0)-2,1,1)-OFFSET(Tables!$A$1,MATCH('Program and Results'!$E274,Tables!$A$1:$A$33,0)-1,MATCH('Program and Results'!$A274,Tables!$1:$1,0)-7,1,1)),0),""))</f>
        <v>14</v>
      </c>
      <c r="V274" s="88">
        <f t="shared" ca="1" si="88"/>
        <v>0.21366313285535909</v>
      </c>
      <c r="W274" s="88" t="str">
        <f ca="1">IF(OR($A274="GW 1",$A274="GW 2",$A274="GW 3",$A274="GW 4",$A274="GW 5",$A274="GW 6"),"N/A",IF(T274="","",IF(AND(T274&gt;='Prediction Systems settings'!$B$3,'Program and Results'!T274&lt;='Prediction Systems settings'!$C$3),"DRAW",IF(T274&gt;0,"HOME","AWAY"))))</f>
        <v>HOME</v>
      </c>
      <c r="X274" s="89" t="str">
        <f t="shared" ca="1" si="90"/>
        <v>Failed</v>
      </c>
      <c r="Y274" s="74" t="str">
        <f ca="1">IF(OR($A274="GW 1",$A274="GW 2",$A274="GW 3",$A274="GW 4",$A274="GW 5",$A274="GW 6"),"N/A",IF(U274="","",IF(AND(U274&gt;='Prediction Systems settings'!$B$4,'Program and Results'!U274&lt;='Prediction Systems settings'!$C$4),"DRAW",IF(U274&gt;0,"HOME","AWAY"))))</f>
        <v>HOME</v>
      </c>
      <c r="Z274" s="74" t="str">
        <f t="shared" ca="1" si="91"/>
        <v>Failed</v>
      </c>
      <c r="AA274" s="85">
        <f ca="1">IF(OR($A274="GW 1",$A274="GW 2",$A274="GW 3",$A274="GW 4",$A274="GW 5",$A274="GW 6"),"N/A",IF(G274="","",SUM(OFFSET(Tables!$A$103,MATCH('Program and Results'!$B274,Tables!$A$103:$A$135,0)-1,MATCH('Program and Results'!$A274,Tables!$1:$1,0)-2,1,-6))))</f>
        <v>-7</v>
      </c>
      <c r="AB274" s="86">
        <f ca="1">IF(OR($A274="GW 1",$A274="GW 2",$A274="GW 3",$A274="GW 4",$A274="GW 5",$A274="GW 6"),"N/A",IF(M274="","",SUM(OFFSET(Tables!$A$103,MATCH('Program and Results'!$E274,Tables!$A$103:$A$135,0)-1,MATCH('Program and Results'!$A274,Tables!$1:$1,0)-2,1,-6))))</f>
        <v>-11</v>
      </c>
      <c r="AC274" s="86">
        <f t="shared" ca="1" si="92"/>
        <v>4</v>
      </c>
      <c r="AD274" s="86" t="str">
        <f ca="1">IF(OR($A274="GW 1",$A274="GW 2",$A274="GW 3",$A274="GW 4",$A274="GW 5",$A274="GW 6"),"N/A",IF(AC274="","",IF(AC274&gt;'Prediction Systems settings'!$B$5,"HOME",IF(AC274&lt;-'Prediction Systems settings'!$B$5,"AWAY","DRAW"))))</f>
        <v>DRAW</v>
      </c>
      <c r="AE274" s="86" t="str">
        <f t="shared" ca="1" si="93"/>
        <v>Succeeded</v>
      </c>
      <c r="AK274">
        <v>36.833333333333336</v>
      </c>
      <c r="AL274">
        <v>28.166666666666668</v>
      </c>
    </row>
    <row r="275" spans="1:38">
      <c r="A275" t="s">
        <v>216</v>
      </c>
      <c r="B275" t="s">
        <v>232</v>
      </c>
      <c r="C275">
        <v>0</v>
      </c>
      <c r="D275">
        <v>2</v>
      </c>
      <c r="E275" t="s">
        <v>196</v>
      </c>
      <c r="F275" s="73">
        <f t="shared" ca="1" si="102"/>
        <v>1433.3957558606348</v>
      </c>
      <c r="G275" s="73">
        <f ca="1">IF(A275="GW 1",ELO_Initial,IFERROR(INDEX(Tables!$1:$1048576,MATCH('Program and Results'!$B275,Tables!$A:$A,0),MATCH('Program and Results'!$A275,Tables!$1:$1,0)-1),""))</f>
        <v>1438.8725168687099</v>
      </c>
      <c r="H275" s="74">
        <f t="shared" si="95"/>
        <v>21.51</v>
      </c>
      <c r="I275" s="74">
        <f t="shared" si="96"/>
        <v>0</v>
      </c>
      <c r="J275" s="75">
        <f t="shared" ca="1" si="89"/>
        <v>0.25461464472687184</v>
      </c>
      <c r="K275" s="76">
        <f>IF(E275="","",IF(ABS(C275-D275)=0,0,IF(ABS(C275-D275)&gt;10,2.99,INDEX('ELO settings '!$B$25:$B$34,MATCH(ABS(C275-D275),'ELO settings '!$A$25:$A$34,0)))))</f>
        <v>1.51</v>
      </c>
      <c r="L275" s="73">
        <f t="shared" ca="1" si="101"/>
        <v>1657.3545184320051</v>
      </c>
      <c r="M275" s="73">
        <f ca="1">IF(A275="GW 1",ELO_Initial,IFERROR(INDEX(Tables!$1:$1048576,MATCH('Program and Results'!$E275,Tables!$A:$A,0),MATCH('Program and Results'!$A275,Tables!$1:$1,0)-1),""))</f>
        <v>1651.87775742393</v>
      </c>
      <c r="N275" s="74">
        <f t="shared" si="97"/>
        <v>21.51</v>
      </c>
      <c r="O275" s="74">
        <f t="shared" si="98"/>
        <v>1</v>
      </c>
      <c r="P275" s="75">
        <f t="shared" ca="1" si="103"/>
        <v>0.74538535527312821</v>
      </c>
      <c r="Q275" s="76">
        <f t="shared" si="99"/>
        <v>1.51</v>
      </c>
      <c r="R275" s="77" t="str">
        <f t="shared" si="100"/>
        <v>ok</v>
      </c>
      <c r="S275" s="87" t="str">
        <f t="shared" si="87"/>
        <v>AWAY</v>
      </c>
      <c r="T275" s="74">
        <f t="shared" ca="1" si="94"/>
        <v>-213</v>
      </c>
      <c r="U275" s="74">
        <f ca="1">IF(OR($A275="GW 1",$A275="GW 2",$A275="GW 3",$A275="GW 4",$A275="GW 5",$A275="GW 6"),"N/A",IFERROR(ROUND((OFFSET(Tables!$A$1,MATCH('Program and Results'!$B275,Tables!$A$1:$A$33,0)-1,MATCH('Program and Results'!$A275,Tables!$1:$1,0)-2,1,1)-OFFSET(Tables!$A$1,MATCH('Program and Results'!$B275,Tables!$A$1:$A$33,0)-1,MATCH('Program and Results'!$A275,Tables!$1:$1,0)-7,1,1))-(OFFSET(Tables!$A$1,MATCH('Program and Results'!$E275,Tables!$A$1:$A$33,0)-1,MATCH('Program and Results'!$A275,Tables!$1:$1,0)-2,1,1)-OFFSET(Tables!$A$1,MATCH('Program and Results'!$E275,Tables!$A$1:$A$33,0)-1,MATCH('Program and Results'!$A275,Tables!$1:$1,0)-7,1,1)),0),""))</f>
        <v>35</v>
      </c>
      <c r="V275" s="88">
        <f t="shared" ca="1" si="88"/>
        <v>-0.49077071054625637</v>
      </c>
      <c r="W275" s="88" t="str">
        <f ca="1">IF(OR($A275="GW 1",$A275="GW 2",$A275="GW 3",$A275="GW 4",$A275="GW 5",$A275="GW 6"),"N/A",IF(T275="","",IF(AND(T275&gt;='Prediction Systems settings'!$B$3,'Program and Results'!T275&lt;='Prediction Systems settings'!$C$3),"DRAW",IF(T275&gt;0,"HOME","AWAY"))))</f>
        <v>AWAY</v>
      </c>
      <c r="X275" s="89" t="str">
        <f t="shared" ca="1" si="90"/>
        <v>Succeeded</v>
      </c>
      <c r="Y275" s="74" t="str">
        <f ca="1">IF(OR($A275="GW 1",$A275="GW 2",$A275="GW 3",$A275="GW 4",$A275="GW 5",$A275="GW 6"),"N/A",IF(U275="","",IF(AND(U275&gt;='Prediction Systems settings'!$B$4,'Program and Results'!U275&lt;='Prediction Systems settings'!$C$4),"DRAW",IF(U275&gt;0,"HOME","AWAY"))))</f>
        <v>HOME</v>
      </c>
      <c r="Z275" s="74" t="str">
        <f t="shared" ca="1" si="91"/>
        <v>Failed</v>
      </c>
      <c r="AA275" s="85">
        <f ca="1">IF(OR($A275="GW 1",$A275="GW 2",$A275="GW 3",$A275="GW 4",$A275="GW 5",$A275="GW 6"),"N/A",IF(G275="","",SUM(OFFSET(Tables!$A$103,MATCH('Program and Results'!$B275,Tables!$A$103:$A$135,0)-1,MATCH('Program and Results'!$A275,Tables!$1:$1,0)-2,1,-6))))</f>
        <v>1</v>
      </c>
      <c r="AB275" s="86">
        <f ca="1">IF(OR($A275="GW 1",$A275="GW 2",$A275="GW 3",$A275="GW 4",$A275="GW 5",$A275="GW 6"),"N/A",IF(M275="","",SUM(OFFSET(Tables!$A$103,MATCH('Program and Results'!$E275,Tables!$A$103:$A$135,0)-1,MATCH('Program and Results'!$A275,Tables!$1:$1,0)-2,1,-6))))</f>
        <v>1</v>
      </c>
      <c r="AC275" s="86">
        <f t="shared" ca="1" si="92"/>
        <v>0</v>
      </c>
      <c r="AD275" s="86" t="str">
        <f ca="1">IF(OR($A275="GW 1",$A275="GW 2",$A275="GW 3",$A275="GW 4",$A275="GW 5",$A275="GW 6"),"N/A",IF(AC275="","",IF(AC275&gt;'Prediction Systems settings'!$B$5,"HOME",IF(AC275&lt;-'Prediction Systems settings'!$B$5,"AWAY","DRAW"))))</f>
        <v>DRAW</v>
      </c>
      <c r="AE275" s="86" t="str">
        <f t="shared" ca="1" si="93"/>
        <v>Failed</v>
      </c>
      <c r="AK275">
        <v>26.40625</v>
      </c>
      <c r="AL275">
        <v>58.5</v>
      </c>
    </row>
    <row r="276" spans="1:38">
      <c r="A276" t="s">
        <v>216</v>
      </c>
      <c r="B276" t="s">
        <v>198</v>
      </c>
      <c r="C276">
        <v>4</v>
      </c>
      <c r="D276">
        <v>2</v>
      </c>
      <c r="E276" t="s">
        <v>211</v>
      </c>
      <c r="F276" s="73">
        <f t="shared" ca="1" si="102"/>
        <v>1590.5993307857561</v>
      </c>
      <c r="G276" s="73">
        <f ca="1">IF(A276="GW 1",ELO_Initial,IFERROR(INDEX(Tables!$1:$1048576,MATCH('Program and Results'!$B276,Tables!$A:$A,0),MATCH('Program and Results'!$A276,Tables!$1:$1,0)-1),""))</f>
        <v>1582.9483068816041</v>
      </c>
      <c r="H276" s="74">
        <f t="shared" si="95"/>
        <v>21.51</v>
      </c>
      <c r="I276" s="74">
        <f t="shared" si="96"/>
        <v>1</v>
      </c>
      <c r="J276" s="75">
        <f t="shared" ca="1" si="89"/>
        <v>0.6443038631263569</v>
      </c>
      <c r="K276" s="76">
        <f>IF(E276="","",IF(ABS(C276-D276)=0,0,IF(ABS(C276-D276)&gt;10,2.99,INDEX('ELO settings '!$B$25:$B$34,MATCH(ABS(C276-D276),'ELO settings '!$A$25:$A$34,0)))))</f>
        <v>1.51</v>
      </c>
      <c r="L276" s="73">
        <f t="shared" ca="1" si="101"/>
        <v>1516.7801482354193</v>
      </c>
      <c r="M276" s="73">
        <f ca="1">IF(A276="GW 1",ELO_Initial,IFERROR(INDEX(Tables!$1:$1048576,MATCH('Program and Results'!$E276,Tables!$A:$A,0),MATCH('Program and Results'!$A276,Tables!$1:$1,0)-1),""))</f>
        <v>1524.4311721395713</v>
      </c>
      <c r="N276" s="74">
        <f t="shared" si="97"/>
        <v>21.51</v>
      </c>
      <c r="O276" s="74">
        <f t="shared" si="98"/>
        <v>0</v>
      </c>
      <c r="P276" s="75">
        <f t="shared" ca="1" si="103"/>
        <v>0.3556961368736431</v>
      </c>
      <c r="Q276" s="76">
        <f t="shared" si="99"/>
        <v>1.51</v>
      </c>
      <c r="R276" s="77" t="str">
        <f t="shared" si="100"/>
        <v>ok</v>
      </c>
      <c r="S276" s="87" t="str">
        <f t="shared" si="87"/>
        <v>HOME</v>
      </c>
      <c r="T276" s="74">
        <f t="shared" ca="1" si="94"/>
        <v>59</v>
      </c>
      <c r="U276" s="74">
        <f ca="1">IF(OR($A276="GW 1",$A276="GW 2",$A276="GW 3",$A276="GW 4",$A276="GW 5",$A276="GW 6"),"N/A",IFERROR(ROUND((OFFSET(Tables!$A$1,MATCH('Program and Results'!$B276,Tables!$A$1:$A$33,0)-1,MATCH('Program and Results'!$A276,Tables!$1:$1,0)-2,1,1)-OFFSET(Tables!$A$1,MATCH('Program and Results'!$B276,Tables!$A$1:$A$33,0)-1,MATCH('Program and Results'!$A276,Tables!$1:$1,0)-7,1,1))-(OFFSET(Tables!$A$1,MATCH('Program and Results'!$E276,Tables!$A$1:$A$33,0)-1,MATCH('Program and Results'!$A276,Tables!$1:$1,0)-2,1,1)-OFFSET(Tables!$A$1,MATCH('Program and Results'!$E276,Tables!$A$1:$A$33,0)-1,MATCH('Program and Results'!$A276,Tables!$1:$1,0)-7,1,1)),0),""))</f>
        <v>56</v>
      </c>
      <c r="V276" s="88">
        <f t="shared" ca="1" si="88"/>
        <v>0.2886077262527138</v>
      </c>
      <c r="W276" s="88" t="str">
        <f ca="1">IF(OR($A276="GW 1",$A276="GW 2",$A276="GW 3",$A276="GW 4",$A276="GW 5",$A276="GW 6"),"N/A",IF(T276="","",IF(AND(T276&gt;='Prediction Systems settings'!$B$3,'Program and Results'!T276&lt;='Prediction Systems settings'!$C$3),"DRAW",IF(T276&gt;0,"HOME","AWAY"))))</f>
        <v>HOME</v>
      </c>
      <c r="X276" s="89" t="str">
        <f t="shared" ca="1" si="90"/>
        <v>Succeeded</v>
      </c>
      <c r="Y276" s="74" t="str">
        <f ca="1">IF(OR($A276="GW 1",$A276="GW 2",$A276="GW 3",$A276="GW 4",$A276="GW 5",$A276="GW 6"),"N/A",IF(U276="","",IF(AND(U276&gt;='Prediction Systems settings'!$B$4,'Program and Results'!U276&lt;='Prediction Systems settings'!$C$4),"DRAW",IF(U276&gt;0,"HOME","AWAY"))))</f>
        <v>HOME</v>
      </c>
      <c r="Z276" s="74" t="str">
        <f t="shared" ca="1" si="91"/>
        <v>Succeeded</v>
      </c>
      <c r="AA276" s="85">
        <f ca="1">IF(OR($A276="GW 1",$A276="GW 2",$A276="GW 3",$A276="GW 4",$A276="GW 5",$A276="GW 6"),"N/A",IF(G276="","",SUM(OFFSET(Tables!$A$103,MATCH('Program and Results'!$B276,Tables!$A$103:$A$135,0)-1,MATCH('Program and Results'!$A276,Tables!$1:$1,0)-2,1,-6))))</f>
        <v>7</v>
      </c>
      <c r="AB276" s="86">
        <f ca="1">IF(OR($A276="GW 1",$A276="GW 2",$A276="GW 3",$A276="GW 4",$A276="GW 5",$A276="GW 6"),"N/A",IF(M276="","",SUM(OFFSET(Tables!$A$103,MATCH('Program and Results'!$E276,Tables!$A$103:$A$135,0)-1,MATCH('Program and Results'!$A276,Tables!$1:$1,0)-2,1,-6))))</f>
        <v>2</v>
      </c>
      <c r="AC276" s="86">
        <f t="shared" ca="1" si="92"/>
        <v>5</v>
      </c>
      <c r="AD276" s="86" t="str">
        <f ca="1">IF(OR($A276="GW 1",$A276="GW 2",$A276="GW 3",$A276="GW 4",$A276="GW 5",$A276="GW 6"),"N/A",IF(AC276="","",IF(AC276&gt;'Prediction Systems settings'!$B$5,"HOME",IF(AC276&lt;-'Prediction Systems settings'!$B$5,"AWAY","DRAW"))))</f>
        <v>DRAW</v>
      </c>
      <c r="AE276" s="86" t="str">
        <f t="shared" ca="1" si="93"/>
        <v>Failed</v>
      </c>
      <c r="AK276">
        <v>44.6875</v>
      </c>
      <c r="AL276">
        <v>41.166666666666664</v>
      </c>
    </row>
    <row r="277" spans="1:38">
      <c r="A277" t="s">
        <v>216</v>
      </c>
      <c r="B277" t="s">
        <v>201</v>
      </c>
      <c r="C277">
        <v>4</v>
      </c>
      <c r="D277">
        <v>2</v>
      </c>
      <c r="E277" t="s">
        <v>209</v>
      </c>
      <c r="F277" s="73">
        <f t="shared" ca="1" si="102"/>
        <v>1483.4277081261059</v>
      </c>
      <c r="G277" s="73">
        <f ca="1">IF(A277="GW 1",ELO_Initial,IFERROR(INDEX(Tables!$1:$1048576,MATCH('Program and Results'!$B277,Tables!$A:$A,0),MATCH('Program and Results'!$A277,Tables!$1:$1,0)-1),""))</f>
        <v>1472.0451305699826</v>
      </c>
      <c r="H277" s="74">
        <f t="shared" si="95"/>
        <v>21.51</v>
      </c>
      <c r="I277" s="74">
        <f t="shared" si="96"/>
        <v>1</v>
      </c>
      <c r="J277" s="75">
        <f t="shared" ca="1" si="89"/>
        <v>0.47082391649821292</v>
      </c>
      <c r="K277" s="76">
        <f>IF(E277="","",IF(ABS(C277-D277)=0,0,IF(ABS(C277-D277)&gt;10,2.99,INDEX('ELO settings '!$B$25:$B$34,MATCH(ABS(C277-D277),'ELO settings '!$A$25:$A$34,0)))))</f>
        <v>1.51</v>
      </c>
      <c r="L277" s="73">
        <f t="shared" ca="1" si="101"/>
        <v>1513.4592298394186</v>
      </c>
      <c r="M277" s="73">
        <f ca="1">IF(A277="GW 1",ELO_Initial,IFERROR(INDEX(Tables!$1:$1048576,MATCH('Program and Results'!$E277,Tables!$A:$A,0),MATCH('Program and Results'!$A277,Tables!$1:$1,0)-1),""))</f>
        <v>1524.841807395542</v>
      </c>
      <c r="N277" s="74">
        <f t="shared" si="97"/>
        <v>21.51</v>
      </c>
      <c r="O277" s="74">
        <f t="shared" si="98"/>
        <v>0</v>
      </c>
      <c r="P277" s="75">
        <f t="shared" ca="1" si="103"/>
        <v>0.52917608350178713</v>
      </c>
      <c r="Q277" s="76">
        <f t="shared" si="99"/>
        <v>1.51</v>
      </c>
      <c r="R277" s="77" t="str">
        <f t="shared" si="100"/>
        <v>ok</v>
      </c>
      <c r="S277" s="87" t="str">
        <f t="shared" si="87"/>
        <v>HOME</v>
      </c>
      <c r="T277" s="74">
        <f t="shared" ca="1" si="94"/>
        <v>-53</v>
      </c>
      <c r="U277" s="74">
        <f ca="1">IF(OR($A277="GW 1",$A277="GW 2",$A277="GW 3",$A277="GW 4",$A277="GW 5",$A277="GW 6"),"N/A",IFERROR(ROUND((OFFSET(Tables!$A$1,MATCH('Program and Results'!$B277,Tables!$A$1:$A$33,0)-1,MATCH('Program and Results'!$A277,Tables!$1:$1,0)-2,1,1)-OFFSET(Tables!$A$1,MATCH('Program and Results'!$B277,Tables!$A$1:$A$33,0)-1,MATCH('Program and Results'!$A277,Tables!$1:$1,0)-7,1,1))-(OFFSET(Tables!$A$1,MATCH('Program and Results'!$E277,Tables!$A$1:$A$33,0)-1,MATCH('Program and Results'!$A277,Tables!$1:$1,0)-2,1,1)-OFFSET(Tables!$A$1,MATCH('Program and Results'!$E277,Tables!$A$1:$A$33,0)-1,MATCH('Program and Results'!$A277,Tables!$1:$1,0)-7,1,1)),0),""))</f>
        <v>7</v>
      </c>
      <c r="V277" s="88">
        <f t="shared" ca="1" si="88"/>
        <v>-5.8352167003574207E-2</v>
      </c>
      <c r="W277" s="88" t="str">
        <f ca="1">IF(OR($A277="GW 1",$A277="GW 2",$A277="GW 3",$A277="GW 4",$A277="GW 5",$A277="GW 6"),"N/A",IF(T277="","",IF(AND(T277&gt;='Prediction Systems settings'!$B$3,'Program and Results'!T277&lt;='Prediction Systems settings'!$C$3),"DRAW",IF(T277&gt;0,"HOME","AWAY"))))</f>
        <v>AWAY</v>
      </c>
      <c r="X277" s="89" t="str">
        <f t="shared" ca="1" si="90"/>
        <v>Failed</v>
      </c>
      <c r="Y277" s="74" t="str">
        <f ca="1">IF(OR($A277="GW 1",$A277="GW 2",$A277="GW 3",$A277="GW 4",$A277="GW 5",$A277="GW 6"),"N/A",IF(U277="","",IF(AND(U277&gt;='Prediction Systems settings'!$B$4,'Program and Results'!U277&lt;='Prediction Systems settings'!$C$4),"DRAW",IF(U277&gt;0,"HOME","AWAY"))))</f>
        <v>HOME</v>
      </c>
      <c r="Z277" s="74" t="str">
        <f t="shared" ca="1" si="91"/>
        <v>Succeeded</v>
      </c>
      <c r="AA277" s="85">
        <f ca="1">IF(OR($A277="GW 1",$A277="GW 2",$A277="GW 3",$A277="GW 4",$A277="GW 5",$A277="GW 6"),"N/A",IF(G277="","",SUM(OFFSET(Tables!$A$103,MATCH('Program and Results'!$B277,Tables!$A$103:$A$135,0)-1,MATCH('Program and Results'!$A277,Tables!$1:$1,0)-2,1,-6))))</f>
        <v>6</v>
      </c>
      <c r="AB277" s="86">
        <f ca="1">IF(OR($A277="GW 1",$A277="GW 2",$A277="GW 3",$A277="GW 4",$A277="GW 5",$A277="GW 6"),"N/A",IF(M277="","",SUM(OFFSET(Tables!$A$103,MATCH('Program and Results'!$E277,Tables!$A$103:$A$135,0)-1,MATCH('Program and Results'!$A277,Tables!$1:$1,0)-2,1,-6))))</f>
        <v>7</v>
      </c>
      <c r="AC277" s="86">
        <f t="shared" ca="1" si="92"/>
        <v>-1</v>
      </c>
      <c r="AD277" s="86" t="str">
        <f ca="1">IF(OR($A277="GW 1",$A277="GW 2",$A277="GW 3",$A277="GW 4",$A277="GW 5",$A277="GW 6"),"N/A",IF(AC277="","",IF(AC277&gt;'Prediction Systems settings'!$B$5,"HOME",IF(AC277&lt;-'Prediction Systems settings'!$B$5,"AWAY","DRAW"))))</f>
        <v>DRAW</v>
      </c>
      <c r="AE277" s="86" t="str">
        <f t="shared" ca="1" si="93"/>
        <v>Failed</v>
      </c>
      <c r="AK277">
        <v>32.5</v>
      </c>
      <c r="AL277">
        <v>46.71875</v>
      </c>
    </row>
    <row r="278" spans="1:38">
      <c r="A278" t="s">
        <v>216</v>
      </c>
      <c r="B278" t="s">
        <v>202</v>
      </c>
      <c r="C278">
        <v>1</v>
      </c>
      <c r="D278">
        <v>3</v>
      </c>
      <c r="E278" t="s">
        <v>197</v>
      </c>
      <c r="F278" s="73">
        <f t="shared" ca="1" si="102"/>
        <v>1418.6909748804021</v>
      </c>
      <c r="G278" s="73">
        <f ca="1">IF(A278="GW 1",ELO_Initial,IFERROR(INDEX(Tables!$1:$1048576,MATCH('Program and Results'!$B278,Tables!$A:$A,0),MATCH('Program and Results'!$A278,Tables!$1:$1,0)-1),""))</f>
        <v>1426.8837535451212</v>
      </c>
      <c r="H278" s="74">
        <f t="shared" si="95"/>
        <v>21.51</v>
      </c>
      <c r="I278" s="74">
        <f t="shared" si="96"/>
        <v>0</v>
      </c>
      <c r="J278" s="75">
        <f t="shared" ca="1" si="89"/>
        <v>0.3808823182110167</v>
      </c>
      <c r="K278" s="76">
        <f>IF(E278="","",IF(ABS(C278-D278)=0,0,IF(ABS(C278-D278)&gt;10,2.99,INDEX('ELO settings '!$B$25:$B$34,MATCH(ABS(C278-D278),'ELO settings '!$A$25:$A$34,0)))))</f>
        <v>1.51</v>
      </c>
      <c r="L278" s="73">
        <f t="shared" ca="1" si="101"/>
        <v>1545.8757404967032</v>
      </c>
      <c r="M278" s="73">
        <f ca="1">IF(A278="GW 1",ELO_Initial,IFERROR(INDEX(Tables!$1:$1048576,MATCH('Program and Results'!$E278,Tables!$A:$A,0),MATCH('Program and Results'!$A278,Tables!$1:$1,0)-1),""))</f>
        <v>1537.6829618319841</v>
      </c>
      <c r="N278" s="74">
        <f t="shared" si="97"/>
        <v>21.51</v>
      </c>
      <c r="O278" s="74">
        <f t="shared" si="98"/>
        <v>1</v>
      </c>
      <c r="P278" s="75">
        <f t="shared" ca="1" si="103"/>
        <v>0.6191176817889833</v>
      </c>
      <c r="Q278" s="76">
        <f t="shared" si="99"/>
        <v>1.51</v>
      </c>
      <c r="R278" s="77" t="str">
        <f t="shared" si="100"/>
        <v>ok</v>
      </c>
      <c r="S278" s="87" t="str">
        <f t="shared" si="87"/>
        <v>AWAY</v>
      </c>
      <c r="T278" s="74">
        <f t="shared" ca="1" si="94"/>
        <v>-111</v>
      </c>
      <c r="U278" s="74">
        <f ca="1">IF(OR($A278="GW 1",$A278="GW 2",$A278="GW 3",$A278="GW 4",$A278="GW 5",$A278="GW 6"),"N/A",IFERROR(ROUND((OFFSET(Tables!$A$1,MATCH('Program and Results'!$B278,Tables!$A$1:$A$33,0)-1,MATCH('Program and Results'!$A278,Tables!$1:$1,0)-2,1,1)-OFFSET(Tables!$A$1,MATCH('Program and Results'!$B278,Tables!$A$1:$A$33,0)-1,MATCH('Program and Results'!$A278,Tables!$1:$1,0)-7,1,1))-(OFFSET(Tables!$A$1,MATCH('Program and Results'!$E278,Tables!$A$1:$A$33,0)-1,MATCH('Program and Results'!$A278,Tables!$1:$1,0)-2,1,1)-OFFSET(Tables!$A$1,MATCH('Program and Results'!$E278,Tables!$A$1:$A$33,0)-1,MATCH('Program and Results'!$A278,Tables!$1:$1,0)-7,1,1)),0),""))</f>
        <v>-28</v>
      </c>
      <c r="V278" s="88">
        <f t="shared" ca="1" si="88"/>
        <v>-0.2382353635779666</v>
      </c>
      <c r="W278" s="88" t="str">
        <f ca="1">IF(OR($A278="GW 1",$A278="GW 2",$A278="GW 3",$A278="GW 4",$A278="GW 5",$A278="GW 6"),"N/A",IF(T278="","",IF(AND(T278&gt;='Prediction Systems settings'!$B$3,'Program and Results'!T278&lt;='Prediction Systems settings'!$C$3),"DRAW",IF(T278&gt;0,"HOME","AWAY"))))</f>
        <v>AWAY</v>
      </c>
      <c r="X278" s="89" t="str">
        <f t="shared" ca="1" si="90"/>
        <v>Succeeded</v>
      </c>
      <c r="Y278" s="74" t="str">
        <f ca="1">IF(OR($A278="GW 1",$A278="GW 2",$A278="GW 3",$A278="GW 4",$A278="GW 5",$A278="GW 6"),"N/A",IF(U278="","",IF(AND(U278&gt;='Prediction Systems settings'!$B$4,'Program and Results'!U278&lt;='Prediction Systems settings'!$C$4),"DRAW",IF(U278&gt;0,"HOME","AWAY"))))</f>
        <v>DRAW</v>
      </c>
      <c r="Z278" s="74" t="str">
        <f t="shared" ca="1" si="91"/>
        <v>Failed</v>
      </c>
      <c r="AA278" s="85">
        <f ca="1">IF(OR($A278="GW 1",$A278="GW 2",$A278="GW 3",$A278="GW 4",$A278="GW 5",$A278="GW 6"),"N/A",IF(G278="","",SUM(OFFSET(Tables!$A$103,MATCH('Program and Results'!$B278,Tables!$A$103:$A$135,0)-1,MATCH('Program and Results'!$A278,Tables!$1:$1,0)-2,1,-6))))</f>
        <v>-2</v>
      </c>
      <c r="AB278" s="86">
        <f ca="1">IF(OR($A278="GW 1",$A278="GW 2",$A278="GW 3",$A278="GW 4",$A278="GW 5",$A278="GW 6"),"N/A",IF(M278="","",SUM(OFFSET(Tables!$A$103,MATCH('Program and Results'!$E278,Tables!$A$103:$A$135,0)-1,MATCH('Program and Results'!$A278,Tables!$1:$1,0)-2,1,-6))))</f>
        <v>5</v>
      </c>
      <c r="AC278" s="86">
        <f t="shared" ca="1" si="92"/>
        <v>-7</v>
      </c>
      <c r="AD278" s="86" t="str">
        <f ca="1">IF(OR($A278="GW 1",$A278="GW 2",$A278="GW 3",$A278="GW 4",$A278="GW 5",$A278="GW 6"),"N/A",IF(AC278="","",IF(AC278&gt;'Prediction Systems settings'!$B$5,"HOME",IF(AC278&lt;-'Prediction Systems settings'!$B$5,"AWAY","DRAW"))))</f>
        <v>AWAY</v>
      </c>
      <c r="AE278" s="86" t="str">
        <f t="shared" ca="1" si="93"/>
        <v>Succeeded</v>
      </c>
      <c r="AK278">
        <v>26.40625</v>
      </c>
      <c r="AL278">
        <v>47.666666666666664</v>
      </c>
    </row>
    <row r="279" spans="1:38">
      <c r="A279" t="s">
        <v>216</v>
      </c>
      <c r="B279" t="s">
        <v>206</v>
      </c>
      <c r="C279">
        <v>3</v>
      </c>
      <c r="D279">
        <v>1</v>
      </c>
      <c r="E279" t="s">
        <v>207</v>
      </c>
      <c r="F279" s="73">
        <f t="shared" ca="1" si="102"/>
        <v>1471.1351974339864</v>
      </c>
      <c r="G279" s="73">
        <f ca="1">IF(A279="GW 1",ELO_Initial,IFERROR(INDEX(Tables!$1:$1048576,MATCH('Program and Results'!$B279,Tables!$A:$A,0),MATCH('Program and Results'!$A279,Tables!$1:$1,0)-1),""))</f>
        <v>1459.7380663436659</v>
      </c>
      <c r="H279" s="74">
        <f t="shared" si="95"/>
        <v>21.51</v>
      </c>
      <c r="I279" s="74">
        <f t="shared" si="96"/>
        <v>1</v>
      </c>
      <c r="J279" s="75">
        <f t="shared" ca="1" si="89"/>
        <v>0.47014732262572756</v>
      </c>
      <c r="K279" s="76">
        <f>IF(E279="","",IF(ABS(C279-D279)=0,0,IF(ABS(C279-D279)&gt;10,2.99,INDEX('ELO settings '!$B$25:$B$34,MATCH(ABS(C279-D279),'ELO settings '!$A$25:$A$34,0)))))</f>
        <v>1.51</v>
      </c>
      <c r="L279" s="73">
        <f t="shared" ca="1" si="101"/>
        <v>1501.6094016293664</v>
      </c>
      <c r="M279" s="73">
        <f ca="1">IF(A279="GW 1",ELO_Initial,IFERROR(INDEX(Tables!$1:$1048576,MATCH('Program and Results'!$E279,Tables!$A:$A,0),MATCH('Program and Results'!$A279,Tables!$1:$1,0)-1),""))</f>
        <v>1513.0065327196869</v>
      </c>
      <c r="N279" s="74">
        <f t="shared" si="97"/>
        <v>21.51</v>
      </c>
      <c r="O279" s="74">
        <f t="shared" si="98"/>
        <v>0</v>
      </c>
      <c r="P279" s="75">
        <f t="shared" ca="1" si="103"/>
        <v>0.52985267737427244</v>
      </c>
      <c r="Q279" s="76">
        <f t="shared" si="99"/>
        <v>1.51</v>
      </c>
      <c r="R279" s="77" t="str">
        <f t="shared" si="100"/>
        <v>ok</v>
      </c>
      <c r="S279" s="87" t="str">
        <f t="shared" si="87"/>
        <v>HOME</v>
      </c>
      <c r="T279" s="74">
        <f t="shared" ca="1" si="94"/>
        <v>-53</v>
      </c>
      <c r="U279" s="74">
        <f ca="1">IF(OR($A279="GW 1",$A279="GW 2",$A279="GW 3",$A279="GW 4",$A279="GW 5",$A279="GW 6"),"N/A",IFERROR(ROUND((OFFSET(Tables!$A$1,MATCH('Program and Results'!$B279,Tables!$A$1:$A$33,0)-1,MATCH('Program and Results'!$A279,Tables!$1:$1,0)-2,1,1)-OFFSET(Tables!$A$1,MATCH('Program and Results'!$B279,Tables!$A$1:$A$33,0)-1,MATCH('Program and Results'!$A279,Tables!$1:$1,0)-7,1,1))-(OFFSET(Tables!$A$1,MATCH('Program and Results'!$E279,Tables!$A$1:$A$33,0)-1,MATCH('Program and Results'!$A279,Tables!$1:$1,0)-2,1,1)-OFFSET(Tables!$A$1,MATCH('Program and Results'!$E279,Tables!$A$1:$A$33,0)-1,MATCH('Program and Results'!$A279,Tables!$1:$1,0)-7,1,1)),0),""))</f>
        <v>-53</v>
      </c>
      <c r="V279" s="88">
        <f t="shared" ca="1" si="88"/>
        <v>-5.9705354748544881E-2</v>
      </c>
      <c r="W279" s="88" t="str">
        <f ca="1">IF(OR($A279="GW 1",$A279="GW 2",$A279="GW 3",$A279="GW 4",$A279="GW 5",$A279="GW 6"),"N/A",IF(T279="","",IF(AND(T279&gt;='Prediction Systems settings'!$B$3,'Program and Results'!T279&lt;='Prediction Systems settings'!$C$3),"DRAW",IF(T279&gt;0,"HOME","AWAY"))))</f>
        <v>AWAY</v>
      </c>
      <c r="X279" s="89" t="str">
        <f t="shared" ca="1" si="90"/>
        <v>Failed</v>
      </c>
      <c r="Y279" s="74" t="str">
        <f ca="1">IF(OR($A279="GW 1",$A279="GW 2",$A279="GW 3",$A279="GW 4",$A279="GW 5",$A279="GW 6"),"N/A",IF(U279="","",IF(AND(U279&gt;='Prediction Systems settings'!$B$4,'Program and Results'!U279&lt;='Prediction Systems settings'!$C$4),"DRAW",IF(U279&gt;0,"HOME","AWAY"))))</f>
        <v>AWAY</v>
      </c>
      <c r="Z279" s="74" t="str">
        <f t="shared" ca="1" si="91"/>
        <v>Failed</v>
      </c>
      <c r="AA279" s="85">
        <f ca="1">IF(OR($A279="GW 1",$A279="GW 2",$A279="GW 3",$A279="GW 4",$A279="GW 5",$A279="GW 6"),"N/A",IF(G279="","",SUM(OFFSET(Tables!$A$103,MATCH('Program and Results'!$B279,Tables!$A$103:$A$135,0)-1,MATCH('Program and Results'!$A279,Tables!$1:$1,0)-2,1,-6))))</f>
        <v>-6</v>
      </c>
      <c r="AB279" s="86">
        <f ca="1">IF(OR($A279="GW 1",$A279="GW 2",$A279="GW 3",$A279="GW 4",$A279="GW 5",$A279="GW 6"),"N/A",IF(M279="","",SUM(OFFSET(Tables!$A$103,MATCH('Program and Results'!$E279,Tables!$A$103:$A$135,0)-1,MATCH('Program and Results'!$A279,Tables!$1:$1,0)-2,1,-6))))</f>
        <v>3</v>
      </c>
      <c r="AC279" s="86">
        <f t="shared" ca="1" si="92"/>
        <v>-9</v>
      </c>
      <c r="AD279" s="86" t="str">
        <f ca="1">IF(OR($A279="GW 1",$A279="GW 2",$A279="GW 3",$A279="GW 4",$A279="GW 5",$A279="GW 6"),"N/A",IF(AC279="","",IF(AC279&gt;'Prediction Systems settings'!$B$5,"HOME",IF(AC279&lt;-'Prediction Systems settings'!$B$5,"AWAY","DRAW"))))</f>
        <v>AWAY</v>
      </c>
      <c r="AE279" s="86" t="str">
        <f t="shared" ca="1" si="93"/>
        <v>Failed</v>
      </c>
      <c r="AK279">
        <v>32.5</v>
      </c>
      <c r="AL279">
        <v>36.833333333333336</v>
      </c>
    </row>
    <row r="280" spans="1:38">
      <c r="A280" t="s">
        <v>216</v>
      </c>
      <c r="B280" t="s">
        <v>233</v>
      </c>
      <c r="C280">
        <v>1</v>
      </c>
      <c r="D280">
        <v>4</v>
      </c>
      <c r="E280" t="s">
        <v>199</v>
      </c>
      <c r="F280" s="73">
        <f t="shared" ca="1" si="102"/>
        <v>1425.0970603929441</v>
      </c>
      <c r="G280" s="73">
        <f ca="1">IF(A280="GW 1",ELO_Initial,IFERROR(INDEX(Tables!$1:$1048576,MATCH('Program and Results'!$B280,Tables!$A:$A,0),MATCH('Program and Results'!$A280,Tables!$1:$1,0)-1),""))</f>
        <v>1434.3389528632902</v>
      </c>
      <c r="H280" s="74">
        <f t="shared" si="95"/>
        <v>21.85</v>
      </c>
      <c r="I280" s="74">
        <f t="shared" si="96"/>
        <v>0</v>
      </c>
      <c r="J280" s="75">
        <f t="shared" ca="1" si="89"/>
        <v>0.42296990710966265</v>
      </c>
      <c r="K280" s="76">
        <f>IF(E280="","",IF(ABS(C280-D280)=0,0,IF(ABS(C280-D280)&gt;10,2.99,INDEX('ELO settings '!$B$25:$B$34,MATCH(ABS(C280-D280),'ELO settings '!$A$25:$A$34,0)))))</f>
        <v>1.85</v>
      </c>
      <c r="L280" s="73">
        <f t="shared" ca="1" si="101"/>
        <v>1519.8801924958555</v>
      </c>
      <c r="M280" s="73">
        <f ca="1">IF(A280="GW 1",ELO_Initial,IFERROR(INDEX(Tables!$1:$1048576,MATCH('Program and Results'!$E280,Tables!$A:$A,0),MATCH('Program and Results'!$A280,Tables!$1:$1,0)-1),""))</f>
        <v>1510.6383000255094</v>
      </c>
      <c r="N280" s="74">
        <f t="shared" si="97"/>
        <v>21.85</v>
      </c>
      <c r="O280" s="74">
        <f t="shared" si="98"/>
        <v>1</v>
      </c>
      <c r="P280" s="75">
        <f t="shared" ca="1" si="103"/>
        <v>0.57703009289033735</v>
      </c>
      <c r="Q280" s="76">
        <f t="shared" si="99"/>
        <v>1.85</v>
      </c>
      <c r="R280" s="77" t="str">
        <f t="shared" si="100"/>
        <v>ok</v>
      </c>
      <c r="S280" s="87" t="str">
        <f t="shared" si="87"/>
        <v>AWAY</v>
      </c>
      <c r="T280" s="74">
        <f t="shared" ca="1" si="94"/>
        <v>-76</v>
      </c>
      <c r="U280" s="74">
        <f ca="1">IF(OR($A280="GW 1",$A280="GW 2",$A280="GW 3",$A280="GW 4",$A280="GW 5",$A280="GW 6"),"N/A",IFERROR(ROUND((OFFSET(Tables!$A$1,MATCH('Program and Results'!$B280,Tables!$A$1:$A$33,0)-1,MATCH('Program and Results'!$A280,Tables!$1:$1,0)-2,1,1)-OFFSET(Tables!$A$1,MATCH('Program and Results'!$B280,Tables!$A$1:$A$33,0)-1,MATCH('Program and Results'!$A280,Tables!$1:$1,0)-7,1,1))-(OFFSET(Tables!$A$1,MATCH('Program and Results'!$E280,Tables!$A$1:$A$33,0)-1,MATCH('Program and Results'!$A280,Tables!$1:$1,0)-2,1,1)-OFFSET(Tables!$A$1,MATCH('Program and Results'!$E280,Tables!$A$1:$A$33,0)-1,MATCH('Program and Results'!$A280,Tables!$1:$1,0)-7,1,1)),0),""))</f>
        <v>-19</v>
      </c>
      <c r="V280" s="88">
        <f t="shared" ca="1" si="88"/>
        <v>-0.15406018578067471</v>
      </c>
      <c r="W280" s="88" t="str">
        <f ca="1">IF(OR($A280="GW 1",$A280="GW 2",$A280="GW 3",$A280="GW 4",$A280="GW 5",$A280="GW 6"),"N/A",IF(T280="","",IF(AND(T280&gt;='Prediction Systems settings'!$B$3,'Program and Results'!T280&lt;='Prediction Systems settings'!$C$3),"DRAW",IF(T280&gt;0,"HOME","AWAY"))))</f>
        <v>AWAY</v>
      </c>
      <c r="X280" s="89" t="str">
        <f t="shared" ca="1" si="90"/>
        <v>Succeeded</v>
      </c>
      <c r="Y280" s="74" t="str">
        <f ca="1">IF(OR($A280="GW 1",$A280="GW 2",$A280="GW 3",$A280="GW 4",$A280="GW 5",$A280="GW 6"),"N/A",IF(U280="","",IF(AND(U280&gt;='Prediction Systems settings'!$B$4,'Program and Results'!U280&lt;='Prediction Systems settings'!$C$4),"DRAW",IF(U280&gt;0,"HOME","AWAY"))))</f>
        <v>DRAW</v>
      </c>
      <c r="Z280" s="74" t="str">
        <f t="shared" ca="1" si="91"/>
        <v>Failed</v>
      </c>
      <c r="AA280" s="85">
        <f ca="1">IF(OR($A280="GW 1",$A280="GW 2",$A280="GW 3",$A280="GW 4",$A280="GW 5",$A280="GW 6"),"N/A",IF(G280="","",SUM(OFFSET(Tables!$A$103,MATCH('Program and Results'!$B280,Tables!$A$103:$A$135,0)-1,MATCH('Program and Results'!$A280,Tables!$1:$1,0)-2,1,-6))))</f>
        <v>-8</v>
      </c>
      <c r="AB280" s="86">
        <f ca="1">IF(OR($A280="GW 1",$A280="GW 2",$A280="GW 3",$A280="GW 4",$A280="GW 5",$A280="GW 6"),"N/A",IF(M280="","",SUM(OFFSET(Tables!$A$103,MATCH('Program and Results'!$E280,Tables!$A$103:$A$135,0)-1,MATCH('Program and Results'!$A280,Tables!$1:$1,0)-2,1,-6))))</f>
        <v>0</v>
      </c>
      <c r="AC280" s="86">
        <f t="shared" ca="1" si="92"/>
        <v>-8</v>
      </c>
      <c r="AD280" s="86" t="str">
        <f ca="1">IF(OR($A280="GW 1",$A280="GW 2",$A280="GW 3",$A280="GW 4",$A280="GW 5",$A280="GW 6"),"N/A",IF(AC280="","",IF(AC280&gt;'Prediction Systems settings'!$B$5,"HOME",IF(AC280&lt;-'Prediction Systems settings'!$B$5,"AWAY","DRAW"))))</f>
        <v>AWAY</v>
      </c>
      <c r="AE280" s="86" t="str">
        <f t="shared" ca="1" si="93"/>
        <v>Succeeded</v>
      </c>
      <c r="AK280">
        <v>22.34375</v>
      </c>
      <c r="AL280">
        <v>43.333333333333329</v>
      </c>
    </row>
    <row r="281" spans="1:38">
      <c r="A281" t="s">
        <v>216</v>
      </c>
      <c r="B281" t="s">
        <v>210</v>
      </c>
      <c r="C281">
        <v>3</v>
      </c>
      <c r="D281">
        <v>1</v>
      </c>
      <c r="E281" t="s">
        <v>204</v>
      </c>
      <c r="F281" s="73">
        <f t="shared" ca="1" si="102"/>
        <v>1449.4505246812641</v>
      </c>
      <c r="G281" s="73">
        <f ca="1">IF(A281="GW 1",ELO_Initial,IFERROR(INDEX(Tables!$1:$1048576,MATCH('Program and Results'!$B281,Tables!$A:$A,0),MATCH('Program and Results'!$A281,Tables!$1:$1,0)-1),""))</f>
        <v>1434.8925303537633</v>
      </c>
      <c r="H281" s="74">
        <f t="shared" si="95"/>
        <v>21.51</v>
      </c>
      <c r="I281" s="74">
        <f t="shared" si="96"/>
        <v>1</v>
      </c>
      <c r="J281" s="75">
        <f t="shared" ca="1" si="89"/>
        <v>0.32319877603436004</v>
      </c>
      <c r="K281" s="76">
        <f>IF(E281="","",IF(ABS(C281-D281)=0,0,IF(ABS(C281-D281)&gt;10,2.99,INDEX('ELO settings '!$B$25:$B$34,MATCH(ABS(C281-D281),'ELO settings '!$A$25:$A$34,0)))))</f>
        <v>1.51</v>
      </c>
      <c r="L281" s="73">
        <f t="shared" ca="1" si="101"/>
        <v>1577.168607233421</v>
      </c>
      <c r="M281" s="73">
        <f ca="1">IF(A281="GW 1",ELO_Initial,IFERROR(INDEX(Tables!$1:$1048576,MATCH('Program and Results'!$E281,Tables!$A:$A,0),MATCH('Program and Results'!$A281,Tables!$1:$1,0)-1),""))</f>
        <v>1591.7266015609218</v>
      </c>
      <c r="N281" s="74">
        <f t="shared" si="97"/>
        <v>21.51</v>
      </c>
      <c r="O281" s="74">
        <f t="shared" si="98"/>
        <v>0</v>
      </c>
      <c r="P281" s="75">
        <f t="shared" ca="1" si="103"/>
        <v>0.67680122396564002</v>
      </c>
      <c r="Q281" s="76">
        <f t="shared" si="99"/>
        <v>1.51</v>
      </c>
      <c r="R281" s="77" t="str">
        <f t="shared" si="100"/>
        <v>ok</v>
      </c>
      <c r="S281" s="87" t="str">
        <f t="shared" si="87"/>
        <v>HOME</v>
      </c>
      <c r="T281" s="74">
        <f t="shared" ca="1" si="94"/>
        <v>-157</v>
      </c>
      <c r="U281" s="74">
        <f ca="1">IF(OR($A281="GW 1",$A281="GW 2",$A281="GW 3",$A281="GW 4",$A281="GW 5",$A281="GW 6"),"N/A",IFERROR(ROUND((OFFSET(Tables!$A$1,MATCH('Program and Results'!$B281,Tables!$A$1:$A$33,0)-1,MATCH('Program and Results'!$A281,Tables!$1:$1,0)-2,1,1)-OFFSET(Tables!$A$1,MATCH('Program and Results'!$B281,Tables!$A$1:$A$33,0)-1,MATCH('Program and Results'!$A281,Tables!$1:$1,0)-7,1,1))-(OFFSET(Tables!$A$1,MATCH('Program and Results'!$E281,Tables!$A$1:$A$33,0)-1,MATCH('Program and Results'!$A281,Tables!$1:$1,0)-2,1,1)-OFFSET(Tables!$A$1,MATCH('Program and Results'!$E281,Tables!$A$1:$A$33,0)-1,MATCH('Program and Results'!$A281,Tables!$1:$1,0)-7,1,1)),0),""))</f>
        <v>-7</v>
      </c>
      <c r="V281" s="88">
        <f t="shared" ca="1" si="88"/>
        <v>-0.35360244793127998</v>
      </c>
      <c r="W281" s="88" t="str">
        <f ca="1">IF(OR($A281="GW 1",$A281="GW 2",$A281="GW 3",$A281="GW 4",$A281="GW 5",$A281="GW 6"),"N/A",IF(T281="","",IF(AND(T281&gt;='Prediction Systems settings'!$B$3,'Program and Results'!T281&lt;='Prediction Systems settings'!$C$3),"DRAW",IF(T281&gt;0,"HOME","AWAY"))))</f>
        <v>AWAY</v>
      </c>
      <c r="X281" s="89" t="str">
        <f t="shared" ca="1" si="90"/>
        <v>Failed</v>
      </c>
      <c r="Y281" s="74" t="str">
        <f ca="1">IF(OR($A281="GW 1",$A281="GW 2",$A281="GW 3",$A281="GW 4",$A281="GW 5",$A281="GW 6"),"N/A",IF(U281="","",IF(AND(U281&gt;='Prediction Systems settings'!$B$4,'Program and Results'!U281&lt;='Prediction Systems settings'!$C$4),"DRAW",IF(U281&gt;0,"HOME","AWAY"))))</f>
        <v>AWAY</v>
      </c>
      <c r="Z281" s="74" t="str">
        <f t="shared" ca="1" si="91"/>
        <v>Failed</v>
      </c>
      <c r="AA281" s="85">
        <f ca="1">IF(OR($A281="GW 1",$A281="GW 2",$A281="GW 3",$A281="GW 4",$A281="GW 5",$A281="GW 6"),"N/A",IF(G281="","",SUM(OFFSET(Tables!$A$103,MATCH('Program and Results'!$B281,Tables!$A$103:$A$135,0)-1,MATCH('Program and Results'!$A281,Tables!$1:$1,0)-2,1,-6))))</f>
        <v>0</v>
      </c>
      <c r="AB281" s="86">
        <f ca="1">IF(OR($A281="GW 1",$A281="GW 2",$A281="GW 3",$A281="GW 4",$A281="GW 5",$A281="GW 6"),"N/A",IF(M281="","",SUM(OFFSET(Tables!$A$103,MATCH('Program and Results'!$E281,Tables!$A$103:$A$135,0)-1,MATCH('Program and Results'!$A281,Tables!$1:$1,0)-2,1,-6))))</f>
        <v>7</v>
      </c>
      <c r="AC281" s="86">
        <f t="shared" ca="1" si="92"/>
        <v>-7</v>
      </c>
      <c r="AD281" s="86" t="str">
        <f ca="1">IF(OR($A281="GW 1",$A281="GW 2",$A281="GW 3",$A281="GW 4",$A281="GW 5",$A281="GW 6"),"N/A",IF(AC281="","",IF(AC281&gt;'Prediction Systems settings'!$B$5,"HOME",IF(AC281&lt;-'Prediction Systems settings'!$B$5,"AWAY","DRAW"))))</f>
        <v>AWAY</v>
      </c>
      <c r="AE281" s="86" t="str">
        <f t="shared" ca="1" si="93"/>
        <v>Failed</v>
      </c>
      <c r="AK281">
        <v>28.4375</v>
      </c>
      <c r="AL281">
        <v>52</v>
      </c>
    </row>
    <row r="282" spans="1:38">
      <c r="A282" t="s">
        <v>217</v>
      </c>
      <c r="B282" t="s">
        <v>203</v>
      </c>
      <c r="C282">
        <v>0</v>
      </c>
      <c r="D282">
        <v>0</v>
      </c>
      <c r="E282" t="s">
        <v>210</v>
      </c>
      <c r="F282" s="73">
        <f t="shared" ca="1" si="102"/>
        <v>1453.8426336672007</v>
      </c>
      <c r="G282" s="73">
        <f ca="1">IF(A282="GW 1",ELO_Initial,IFERROR(INDEX(Tables!$1:$1048576,MATCH('Program and Results'!$B282,Tables!$A:$A,0),MATCH('Program and Results'!$A282,Tables!$1:$1,0)-1),""))</f>
        <v>1455.1094857619423</v>
      </c>
      <c r="H282" s="74">
        <f t="shared" si="95"/>
        <v>20</v>
      </c>
      <c r="I282" s="74">
        <f t="shared" si="96"/>
        <v>0.5</v>
      </c>
      <c r="J282" s="75">
        <f t="shared" ca="1" si="89"/>
        <v>0.56334260473707487</v>
      </c>
      <c r="K282" s="76">
        <f>IF(E282="","",IF(ABS(C282-D282)=0,0,IF(ABS(C282-D282)&gt;10,2.99,INDEX('ELO settings '!$B$25:$B$34,MATCH(ABS(C282-D282),'ELO settings '!$A$25:$A$34,0)))))</f>
        <v>0</v>
      </c>
      <c r="L282" s="73">
        <f t="shared" ca="1" si="101"/>
        <v>1450.7173767760057</v>
      </c>
      <c r="M282" s="73">
        <f ca="1">IF(A282="GW 1",ELO_Initial,IFERROR(INDEX(Tables!$1:$1048576,MATCH('Program and Results'!$E282,Tables!$A:$A,0),MATCH('Program and Results'!$A282,Tables!$1:$1,0)-1),""))</f>
        <v>1449.4505246812641</v>
      </c>
      <c r="N282" s="74">
        <f t="shared" si="97"/>
        <v>20</v>
      </c>
      <c r="O282" s="74">
        <f t="shared" si="98"/>
        <v>0.5</v>
      </c>
      <c r="P282" s="75">
        <f t="shared" ca="1" si="103"/>
        <v>0.43665739526292513</v>
      </c>
      <c r="Q282" s="76">
        <f t="shared" si="99"/>
        <v>0</v>
      </c>
      <c r="R282" s="77" t="str">
        <f t="shared" si="100"/>
        <v>ok</v>
      </c>
      <c r="S282" s="87" t="str">
        <f t="shared" si="87"/>
        <v>DRAW</v>
      </c>
      <c r="T282" s="74">
        <f t="shared" ca="1" si="94"/>
        <v>6</v>
      </c>
      <c r="U282" s="74">
        <f ca="1">IF(OR($A282="GW 1",$A282="GW 2",$A282="GW 3",$A282="GW 4",$A282="GW 5",$A282="GW 6"),"N/A",IFERROR(ROUND((OFFSET(Tables!$A$1,MATCH('Program and Results'!$B282,Tables!$A$1:$A$33,0)-1,MATCH('Program and Results'!$A282,Tables!$1:$1,0)-2,1,1)-OFFSET(Tables!$A$1,MATCH('Program and Results'!$B282,Tables!$A$1:$A$33,0)-1,MATCH('Program and Results'!$A282,Tables!$1:$1,0)-7,1,1))-(OFFSET(Tables!$A$1,MATCH('Program and Results'!$E282,Tables!$A$1:$A$33,0)-1,MATCH('Program and Results'!$A282,Tables!$1:$1,0)-2,1,1)-OFFSET(Tables!$A$1,MATCH('Program and Results'!$E282,Tables!$A$1:$A$33,0)-1,MATCH('Program and Results'!$A282,Tables!$1:$1,0)-7,1,1)),0),""))</f>
        <v>-22</v>
      </c>
      <c r="V282" s="88">
        <f t="shared" ca="1" si="88"/>
        <v>0.12668520947414974</v>
      </c>
      <c r="W282" s="88" t="str">
        <f ca="1">IF(OR($A282="GW 1",$A282="GW 2",$A282="GW 3",$A282="GW 4",$A282="GW 5",$A282="GW 6"),"N/A",IF(T282="","",IF(AND(T282&gt;='Prediction Systems settings'!$B$3,'Program and Results'!T282&lt;='Prediction Systems settings'!$C$3),"DRAW",IF(T282&gt;0,"HOME","AWAY"))))</f>
        <v>HOME</v>
      </c>
      <c r="X282" s="89" t="str">
        <f t="shared" ca="1" si="90"/>
        <v>Failed</v>
      </c>
      <c r="Y282" s="74" t="str">
        <f ca="1">IF(OR($A282="GW 1",$A282="GW 2",$A282="GW 3",$A282="GW 4",$A282="GW 5",$A282="GW 6"),"N/A",IF(U282="","",IF(AND(U282&gt;='Prediction Systems settings'!$B$4,'Program and Results'!U282&lt;='Prediction Systems settings'!$C$4),"DRAW",IF(U282&gt;0,"HOME","AWAY"))))</f>
        <v>DRAW</v>
      </c>
      <c r="Z282" s="74" t="str">
        <f t="shared" ca="1" si="91"/>
        <v>Succeeded</v>
      </c>
      <c r="AA282" s="85">
        <f ca="1">IF(OR($A282="GW 1",$A282="GW 2",$A282="GW 3",$A282="GW 4",$A282="GW 5",$A282="GW 6"),"N/A",IF(G282="","",SUM(OFFSET(Tables!$A$103,MATCH('Program and Results'!$B282,Tables!$A$103:$A$135,0)-1,MATCH('Program and Results'!$A282,Tables!$1:$1,0)-2,1,-6))))</f>
        <v>-7</v>
      </c>
      <c r="AB282" s="86">
        <f ca="1">IF(OR($A282="GW 1",$A282="GW 2",$A282="GW 3",$A282="GW 4",$A282="GW 5",$A282="GW 6"),"N/A",IF(M282="","",SUM(OFFSET(Tables!$A$103,MATCH('Program and Results'!$E282,Tables!$A$103:$A$135,0)-1,MATCH('Program and Results'!$A282,Tables!$1:$1,0)-2,1,-6))))</f>
        <v>2</v>
      </c>
      <c r="AC282" s="86">
        <f t="shared" ca="1" si="92"/>
        <v>-9</v>
      </c>
      <c r="AD282" s="86" t="str">
        <f ca="1">IF(OR($A282="GW 1",$A282="GW 2",$A282="GW 3",$A282="GW 4",$A282="GW 5",$A282="GW 6"),"N/A",IF(AC282="","",IF(AC282&gt;'Prediction Systems settings'!$B$5,"HOME",IF(AC282&lt;-'Prediction Systems settings'!$B$5,"AWAY","DRAW"))))</f>
        <v>AWAY</v>
      </c>
      <c r="AE282" s="86" t="str">
        <f t="shared" ca="1" si="93"/>
        <v>Failed</v>
      </c>
      <c r="AK282">
        <v>38.59375</v>
      </c>
      <c r="AL282">
        <v>28.4375</v>
      </c>
    </row>
    <row r="283" spans="1:38">
      <c r="A283" t="s">
        <v>217</v>
      </c>
      <c r="B283" t="s">
        <v>196</v>
      </c>
      <c r="C283">
        <v>5</v>
      </c>
      <c r="D283">
        <v>2</v>
      </c>
      <c r="E283" t="s">
        <v>206</v>
      </c>
      <c r="F283" s="73">
        <f t="shared" ca="1" si="102"/>
        <v>1661.6385936807033</v>
      </c>
      <c r="G283" s="73">
        <f ca="1">IF(A283="GW 1",ELO_Initial,IFERROR(INDEX(Tables!$1:$1048576,MATCH('Program and Results'!$B283,Tables!$A:$A,0),MATCH('Program and Results'!$A283,Tables!$1:$1,0)-1),""))</f>
        <v>1657.3545184320051</v>
      </c>
      <c r="H283" s="74">
        <f t="shared" si="95"/>
        <v>21.85</v>
      </c>
      <c r="I283" s="74">
        <f t="shared" si="96"/>
        <v>1</v>
      </c>
      <c r="J283" s="75">
        <f t="shared" ca="1" si="89"/>
        <v>0.8039324828971075</v>
      </c>
      <c r="K283" s="76">
        <f>IF(E283="","",IF(ABS(C283-D283)=0,0,IF(ABS(C283-D283)&gt;10,2.99,INDEX('ELO settings '!$B$25:$B$34,MATCH(ABS(C283-D283),'ELO settings '!$A$25:$A$34,0)))))</f>
        <v>1.85</v>
      </c>
      <c r="L283" s="73">
        <f t="shared" ca="1" si="101"/>
        <v>1466.8511221852882</v>
      </c>
      <c r="M283" s="73">
        <f ca="1">IF(A283="GW 1",ELO_Initial,IFERROR(INDEX(Tables!$1:$1048576,MATCH('Program and Results'!$E283,Tables!$A:$A,0),MATCH('Program and Results'!$A283,Tables!$1:$1,0)-1),""))</f>
        <v>1471.1351974339864</v>
      </c>
      <c r="N283" s="74">
        <f t="shared" si="97"/>
        <v>21.85</v>
      </c>
      <c r="O283" s="74">
        <f t="shared" si="98"/>
        <v>0</v>
      </c>
      <c r="P283" s="75">
        <f t="shared" ca="1" si="103"/>
        <v>0.1960675171028925</v>
      </c>
      <c r="Q283" s="76">
        <f t="shared" si="99"/>
        <v>1.85</v>
      </c>
      <c r="R283" s="77" t="str">
        <f t="shared" si="100"/>
        <v>ok</v>
      </c>
      <c r="S283" s="87" t="str">
        <f t="shared" si="87"/>
        <v>HOME</v>
      </c>
      <c r="T283" s="74">
        <f t="shared" ca="1" si="94"/>
        <v>186</v>
      </c>
      <c r="U283" s="74">
        <f ca="1">IF(OR($A283="GW 1",$A283="GW 2",$A283="GW 3",$A283="GW 4",$A283="GW 5",$A283="GW 6"),"N/A",IFERROR(ROUND((OFFSET(Tables!$A$1,MATCH('Program and Results'!$B283,Tables!$A$1:$A$33,0)-1,MATCH('Program and Results'!$A283,Tables!$1:$1,0)-2,1,1)-OFFSET(Tables!$A$1,MATCH('Program and Results'!$B283,Tables!$A$1:$A$33,0)-1,MATCH('Program and Results'!$A283,Tables!$1:$1,0)-7,1,1))-(OFFSET(Tables!$A$1,MATCH('Program and Results'!$E283,Tables!$A$1:$A$33,0)-1,MATCH('Program and Results'!$A283,Tables!$1:$1,0)-2,1,1)-OFFSET(Tables!$A$1,MATCH('Program and Results'!$E283,Tables!$A$1:$A$33,0)-1,MATCH('Program and Results'!$A283,Tables!$1:$1,0)-7,1,1)),0),""))</f>
        <v>-33</v>
      </c>
      <c r="V283" s="88">
        <f t="shared" ca="1" si="88"/>
        <v>0.60786496579421501</v>
      </c>
      <c r="W283" s="88" t="str">
        <f ca="1">IF(OR($A283="GW 1",$A283="GW 2",$A283="GW 3",$A283="GW 4",$A283="GW 5",$A283="GW 6"),"N/A",IF(T283="","",IF(AND(T283&gt;='Prediction Systems settings'!$B$3,'Program and Results'!T283&lt;='Prediction Systems settings'!$C$3),"DRAW",IF(T283&gt;0,"HOME","AWAY"))))</f>
        <v>HOME</v>
      </c>
      <c r="X283" s="89" t="str">
        <f t="shared" ca="1" si="90"/>
        <v>Succeeded</v>
      </c>
      <c r="Y283" s="74" t="str">
        <f ca="1">IF(OR($A283="GW 1",$A283="GW 2",$A283="GW 3",$A283="GW 4",$A283="GW 5",$A283="GW 6"),"N/A",IF(U283="","",IF(AND(U283&gt;='Prediction Systems settings'!$B$4,'Program and Results'!U283&lt;='Prediction Systems settings'!$C$4),"DRAW",IF(U283&gt;0,"HOME","AWAY"))))</f>
        <v>DRAW</v>
      </c>
      <c r="Z283" s="74" t="str">
        <f t="shared" ca="1" si="91"/>
        <v>Failed</v>
      </c>
      <c r="AA283" s="85">
        <f ca="1">IF(OR($A283="GW 1",$A283="GW 2",$A283="GW 3",$A283="GW 4",$A283="GW 5",$A283="GW 6"),"N/A",IF(G283="","",SUM(OFFSET(Tables!$A$103,MATCH('Program and Results'!$B283,Tables!$A$103:$A$135,0)-1,MATCH('Program and Results'!$A283,Tables!$1:$1,0)-2,1,-6))))</f>
        <v>2</v>
      </c>
      <c r="AB283" s="86">
        <f ca="1">IF(OR($A283="GW 1",$A283="GW 2",$A283="GW 3",$A283="GW 4",$A283="GW 5",$A283="GW 6"),"N/A",IF(M283="","",SUM(OFFSET(Tables!$A$103,MATCH('Program and Results'!$E283,Tables!$A$103:$A$135,0)-1,MATCH('Program and Results'!$A283,Tables!$1:$1,0)-2,1,-6))))</f>
        <v>-4</v>
      </c>
      <c r="AC283" s="86">
        <f t="shared" ca="1" si="92"/>
        <v>6</v>
      </c>
      <c r="AD283" s="86" t="str">
        <f ca="1">IF(OR($A283="GW 1",$A283="GW 2",$A283="GW 3",$A283="GW 4",$A283="GW 5",$A283="GW 6"),"N/A",IF(AC283="","",IF(AC283&gt;'Prediction Systems settings'!$B$5,"HOME",IF(AC283&lt;-'Prediction Systems settings'!$B$5,"AWAY","DRAW"))))</f>
        <v>HOME</v>
      </c>
      <c r="AE283" s="86" t="str">
        <f t="shared" ca="1" si="93"/>
        <v>Succeeded</v>
      </c>
      <c r="AK283">
        <v>58.90625</v>
      </c>
      <c r="AL283">
        <v>32.5</v>
      </c>
    </row>
    <row r="284" spans="1:38">
      <c r="A284" t="s">
        <v>217</v>
      </c>
      <c r="B284" t="s">
        <v>205</v>
      </c>
      <c r="C284">
        <v>2</v>
      </c>
      <c r="D284">
        <v>0</v>
      </c>
      <c r="E284" t="s">
        <v>232</v>
      </c>
      <c r="F284" s="73">
        <f t="shared" ca="1" si="102"/>
        <v>1476.2930151241267</v>
      </c>
      <c r="G284" s="73">
        <f ca="1">IF(A284="GW 1",ELO_Initial,IFERROR(INDEX(Tables!$1:$1048576,MATCH('Program and Results'!$B284,Tables!$A:$A,0),MATCH('Program and Results'!$A284,Tables!$1:$1,0)-1),""))</f>
        <v>1467.5146324369368</v>
      </c>
      <c r="H284" s="74">
        <f t="shared" si="95"/>
        <v>21.51</v>
      </c>
      <c r="I284" s="74">
        <f t="shared" si="96"/>
        <v>1</v>
      </c>
      <c r="J284" s="75">
        <f t="shared" ca="1" si="89"/>
        <v>0.59189294806184001</v>
      </c>
      <c r="K284" s="76">
        <f>IF(E284="","",IF(ABS(C284-D284)=0,0,IF(ABS(C284-D284)&gt;10,2.99,INDEX('ELO settings '!$B$25:$B$34,MATCH(ABS(C284-D284),'ELO settings '!$A$25:$A$34,0)))))</f>
        <v>1.51</v>
      </c>
      <c r="L284" s="73">
        <f t="shared" ca="1" si="101"/>
        <v>1424.617373173445</v>
      </c>
      <c r="M284" s="73">
        <f ca="1">IF(A284="GW 1",ELO_Initial,IFERROR(INDEX(Tables!$1:$1048576,MATCH('Program and Results'!$E284,Tables!$A:$A,0),MATCH('Program and Results'!$A284,Tables!$1:$1,0)-1),""))</f>
        <v>1433.3957558606348</v>
      </c>
      <c r="N284" s="74">
        <f t="shared" si="97"/>
        <v>21.51</v>
      </c>
      <c r="O284" s="74">
        <f t="shared" si="98"/>
        <v>0</v>
      </c>
      <c r="P284" s="75">
        <f t="shared" ca="1" si="103"/>
        <v>0.40810705193815999</v>
      </c>
      <c r="Q284" s="76">
        <f t="shared" si="99"/>
        <v>1.51</v>
      </c>
      <c r="R284" s="77" t="str">
        <f t="shared" si="100"/>
        <v>ok</v>
      </c>
      <c r="S284" s="87" t="str">
        <f t="shared" si="87"/>
        <v>HOME</v>
      </c>
      <c r="T284" s="74">
        <f t="shared" ca="1" si="94"/>
        <v>34</v>
      </c>
      <c r="U284" s="74">
        <f ca="1">IF(OR($A284="GW 1",$A284="GW 2",$A284="GW 3",$A284="GW 4",$A284="GW 5",$A284="GW 6"),"N/A",IFERROR(ROUND((OFFSET(Tables!$A$1,MATCH('Program and Results'!$B284,Tables!$A$1:$A$33,0)-1,MATCH('Program and Results'!$A284,Tables!$1:$1,0)-2,1,1)-OFFSET(Tables!$A$1,MATCH('Program and Results'!$B284,Tables!$A$1:$A$33,0)-1,MATCH('Program and Results'!$A284,Tables!$1:$1,0)-7,1,1))-(OFFSET(Tables!$A$1,MATCH('Program and Results'!$E284,Tables!$A$1:$A$33,0)-1,MATCH('Program and Results'!$A284,Tables!$1:$1,0)-2,1,1)-OFFSET(Tables!$A$1,MATCH('Program and Results'!$E284,Tables!$A$1:$A$33,0)-1,MATCH('Program and Results'!$A284,Tables!$1:$1,0)-7,1,1)),0),""))</f>
        <v>-31</v>
      </c>
      <c r="V284" s="88">
        <f t="shared" ca="1" si="88"/>
        <v>0.18378589612368001</v>
      </c>
      <c r="W284" s="88" t="str">
        <f ca="1">IF(OR($A284="GW 1",$A284="GW 2",$A284="GW 3",$A284="GW 4",$A284="GW 5",$A284="GW 6"),"N/A",IF(T284="","",IF(AND(T284&gt;='Prediction Systems settings'!$B$3,'Program and Results'!T284&lt;='Prediction Systems settings'!$C$3),"DRAW",IF(T284&gt;0,"HOME","AWAY"))))</f>
        <v>HOME</v>
      </c>
      <c r="X284" s="89" t="str">
        <f t="shared" ca="1" si="90"/>
        <v>Succeeded</v>
      </c>
      <c r="Y284" s="74" t="str">
        <f ca="1">IF(OR($A284="GW 1",$A284="GW 2",$A284="GW 3",$A284="GW 4",$A284="GW 5",$A284="GW 6"),"N/A",IF(U284="","",IF(AND(U284&gt;='Prediction Systems settings'!$B$4,'Program and Results'!U284&lt;='Prediction Systems settings'!$C$4),"DRAW",IF(U284&gt;0,"HOME","AWAY"))))</f>
        <v>DRAW</v>
      </c>
      <c r="Z284" s="74" t="str">
        <f t="shared" ca="1" si="91"/>
        <v>Failed</v>
      </c>
      <c r="AA284" s="85">
        <f ca="1">IF(OR($A284="GW 1",$A284="GW 2",$A284="GW 3",$A284="GW 4",$A284="GW 5",$A284="GW 6"),"N/A",IF(G284="","",SUM(OFFSET(Tables!$A$103,MATCH('Program and Results'!$B284,Tables!$A$103:$A$135,0)-1,MATCH('Program and Results'!$A284,Tables!$1:$1,0)-2,1,-6))))</f>
        <v>-8</v>
      </c>
      <c r="AB284" s="86">
        <f ca="1">IF(OR($A284="GW 1",$A284="GW 2",$A284="GW 3",$A284="GW 4",$A284="GW 5",$A284="GW 6"),"N/A",IF(M284="","",SUM(OFFSET(Tables!$A$103,MATCH('Program and Results'!$E284,Tables!$A$103:$A$135,0)-1,MATCH('Program and Results'!$A284,Tables!$1:$1,0)-2,1,-6))))</f>
        <v>-1</v>
      </c>
      <c r="AC284" s="86">
        <f t="shared" ca="1" si="92"/>
        <v>-7</v>
      </c>
      <c r="AD284" s="86" t="str">
        <f ca="1">IF(OR($A284="GW 1",$A284="GW 2",$A284="GW 3",$A284="GW 4",$A284="GW 5",$A284="GW 6"),"N/A",IF(AC284="","",IF(AC284&gt;'Prediction Systems settings'!$B$5,"HOME",IF(AC284&lt;-'Prediction Systems settings'!$B$5,"AWAY","DRAW"))))</f>
        <v>AWAY</v>
      </c>
      <c r="AE284" s="86" t="str">
        <f t="shared" ca="1" si="93"/>
        <v>Failed</v>
      </c>
      <c r="AK284">
        <v>30.46875</v>
      </c>
      <c r="AL284">
        <v>26.40625</v>
      </c>
    </row>
    <row r="285" spans="1:38">
      <c r="A285" t="s">
        <v>217</v>
      </c>
      <c r="B285" t="s">
        <v>207</v>
      </c>
      <c r="C285">
        <v>0</v>
      </c>
      <c r="D285">
        <v>0</v>
      </c>
      <c r="E285" t="s">
        <v>200</v>
      </c>
      <c r="F285" s="73">
        <f t="shared" ca="1" si="102"/>
        <v>1499.7177404472709</v>
      </c>
      <c r="G285" s="73">
        <f ca="1">IF(A285="GW 1",ELO_Initial,IFERROR(INDEX(Tables!$1:$1048576,MATCH('Program and Results'!$B285,Tables!$A:$A,0),MATCH('Program and Results'!$A285,Tables!$1:$1,0)-1),""))</f>
        <v>1501.6094016293664</v>
      </c>
      <c r="H285" s="74">
        <f t="shared" si="95"/>
        <v>20</v>
      </c>
      <c r="I285" s="74">
        <f t="shared" si="96"/>
        <v>0.5</v>
      </c>
      <c r="J285" s="75">
        <f t="shared" ca="1" si="89"/>
        <v>0.59458305910477349</v>
      </c>
      <c r="K285" s="76">
        <f>IF(E285="","",IF(ABS(C285-D285)=0,0,IF(ABS(C285-D285)&gt;10,2.99,INDEX('ELO settings '!$B$25:$B$34,MATCH(ABS(C285-D285),'ELO settings '!$A$25:$A$34,0)))))</f>
        <v>0</v>
      </c>
      <c r="L285" s="73">
        <f t="shared" ca="1" si="101"/>
        <v>1473.5393072982743</v>
      </c>
      <c r="M285" s="73">
        <f ca="1">IF(A285="GW 1",ELO_Initial,IFERROR(INDEX(Tables!$1:$1048576,MATCH('Program and Results'!$E285,Tables!$A:$A,0),MATCH('Program and Results'!$A285,Tables!$1:$1,0)-1),""))</f>
        <v>1471.6476461161787</v>
      </c>
      <c r="N285" s="74">
        <f t="shared" si="97"/>
        <v>20</v>
      </c>
      <c r="O285" s="74">
        <f t="shared" si="98"/>
        <v>0.5</v>
      </c>
      <c r="P285" s="75">
        <f t="shared" ca="1" si="103"/>
        <v>0.40541694089522651</v>
      </c>
      <c r="Q285" s="76">
        <f t="shared" si="99"/>
        <v>0</v>
      </c>
      <c r="R285" s="77" t="str">
        <f t="shared" si="100"/>
        <v>ok</v>
      </c>
      <c r="S285" s="87" t="str">
        <f t="shared" si="87"/>
        <v>DRAW</v>
      </c>
      <c r="T285" s="74">
        <f t="shared" ca="1" si="94"/>
        <v>30</v>
      </c>
      <c r="U285" s="74">
        <f ca="1">IF(OR($A285="GW 1",$A285="GW 2",$A285="GW 3",$A285="GW 4",$A285="GW 5",$A285="GW 6"),"N/A",IFERROR(ROUND((OFFSET(Tables!$A$1,MATCH('Program and Results'!$B285,Tables!$A$1:$A$33,0)-1,MATCH('Program and Results'!$A285,Tables!$1:$1,0)-2,1,1)-OFFSET(Tables!$A$1,MATCH('Program and Results'!$B285,Tables!$A$1:$A$33,0)-1,MATCH('Program and Results'!$A285,Tables!$1:$1,0)-7,1,1))-(OFFSET(Tables!$A$1,MATCH('Program and Results'!$E285,Tables!$A$1:$A$33,0)-1,MATCH('Program and Results'!$A285,Tables!$1:$1,0)-2,1,1)-OFFSET(Tables!$A$1,MATCH('Program and Results'!$E285,Tables!$A$1:$A$33,0)-1,MATCH('Program and Results'!$A285,Tables!$1:$1,0)-7,1,1)),0),""))</f>
        <v>18</v>
      </c>
      <c r="V285" s="88">
        <f t="shared" ca="1" si="88"/>
        <v>0.18916611820954699</v>
      </c>
      <c r="W285" s="88" t="str">
        <f ca="1">IF(OR($A285="GW 1",$A285="GW 2",$A285="GW 3",$A285="GW 4",$A285="GW 5",$A285="GW 6"),"N/A",IF(T285="","",IF(AND(T285&gt;='Prediction Systems settings'!$B$3,'Program and Results'!T285&lt;='Prediction Systems settings'!$C$3),"DRAW",IF(T285&gt;0,"HOME","AWAY"))))</f>
        <v>HOME</v>
      </c>
      <c r="X285" s="89" t="str">
        <f t="shared" ca="1" si="90"/>
        <v>Failed</v>
      </c>
      <c r="Y285" s="74" t="str">
        <f ca="1">IF(OR($A285="GW 1",$A285="GW 2",$A285="GW 3",$A285="GW 4",$A285="GW 5",$A285="GW 6"),"N/A",IF(U285="","",IF(AND(U285&gt;='Prediction Systems settings'!$B$4,'Program and Results'!U285&lt;='Prediction Systems settings'!$C$4),"DRAW",IF(U285&gt;0,"HOME","AWAY"))))</f>
        <v>HOME</v>
      </c>
      <c r="Z285" s="74" t="str">
        <f t="shared" ca="1" si="91"/>
        <v>Failed</v>
      </c>
      <c r="AA285" s="85">
        <f ca="1">IF(OR($A285="GW 1",$A285="GW 2",$A285="GW 3",$A285="GW 4",$A285="GW 5",$A285="GW 6"),"N/A",IF(G285="","",SUM(OFFSET(Tables!$A$103,MATCH('Program and Results'!$B285,Tables!$A$103:$A$135,0)-1,MATCH('Program and Results'!$A285,Tables!$1:$1,0)-2,1,-6))))</f>
        <v>3</v>
      </c>
      <c r="AB285" s="86">
        <f ca="1">IF(OR($A285="GW 1",$A285="GW 2",$A285="GW 3",$A285="GW 4",$A285="GW 5",$A285="GW 6"),"N/A",IF(M285="","",SUM(OFFSET(Tables!$A$103,MATCH('Program and Results'!$E285,Tables!$A$103:$A$135,0)-1,MATCH('Program and Results'!$A285,Tables!$1:$1,0)-2,1,-6))))</f>
        <v>2</v>
      </c>
      <c r="AC285" s="86">
        <f t="shared" ca="1" si="92"/>
        <v>1</v>
      </c>
      <c r="AD285" s="86" t="str">
        <f ca="1">IF(OR($A285="GW 1",$A285="GW 2",$A285="GW 3",$A285="GW 4",$A285="GW 5",$A285="GW 6"),"N/A",IF(AC285="","",IF(AC285&gt;'Prediction Systems settings'!$B$5,"HOME",IF(AC285&lt;-'Prediction Systems settings'!$B$5,"AWAY","DRAW"))))</f>
        <v>DRAW</v>
      </c>
      <c r="AE285" s="86" t="str">
        <f t="shared" ca="1" si="93"/>
        <v>Succeeded</v>
      </c>
      <c r="AK285">
        <v>36.5625</v>
      </c>
      <c r="AL285">
        <v>30.46875</v>
      </c>
    </row>
    <row r="286" spans="1:38">
      <c r="A286" t="s">
        <v>217</v>
      </c>
      <c r="B286" t="s">
        <v>199</v>
      </c>
      <c r="C286">
        <v>2</v>
      </c>
      <c r="D286">
        <v>2</v>
      </c>
      <c r="E286" t="s">
        <v>198</v>
      </c>
      <c r="F286" s="73">
        <f t="shared" ca="1" si="102"/>
        <v>1520.6861554012442</v>
      </c>
      <c r="G286" s="73">
        <f ca="1">IF(A286="GW 1",ELO_Initial,IFERROR(INDEX(Tables!$1:$1048576,MATCH('Program and Results'!$B286,Tables!$A:$A,0),MATCH('Program and Results'!$A286,Tables!$1:$1,0)-1),""))</f>
        <v>1519.8801924958555</v>
      </c>
      <c r="H286" s="74">
        <f t="shared" si="95"/>
        <v>20</v>
      </c>
      <c r="I286" s="74">
        <f t="shared" si="96"/>
        <v>0.5</v>
      </c>
      <c r="J286" s="75">
        <f t="shared" ca="1" si="89"/>
        <v>0.45970185473056085</v>
      </c>
      <c r="K286" s="76">
        <f>IF(E286="","",IF(ABS(C286-D286)=0,0,IF(ABS(C286-D286)&gt;10,2.99,INDEX('ELO settings '!$B$25:$B$34,MATCH(ABS(C286-D286),'ELO settings '!$A$25:$A$34,0)))))</f>
        <v>0</v>
      </c>
      <c r="L286" s="73">
        <f t="shared" ca="1" si="101"/>
        <v>1589.7933678803674</v>
      </c>
      <c r="M286" s="73">
        <f ca="1">IF(A286="GW 1",ELO_Initial,IFERROR(INDEX(Tables!$1:$1048576,MATCH('Program and Results'!$E286,Tables!$A:$A,0),MATCH('Program and Results'!$A286,Tables!$1:$1,0)-1),""))</f>
        <v>1590.5993307857561</v>
      </c>
      <c r="N286" s="74">
        <f t="shared" si="97"/>
        <v>20</v>
      </c>
      <c r="O286" s="74">
        <f t="shared" si="98"/>
        <v>0.5</v>
      </c>
      <c r="P286" s="75">
        <f t="shared" ca="1" si="103"/>
        <v>0.54029814526943909</v>
      </c>
      <c r="Q286" s="76">
        <f t="shared" si="99"/>
        <v>0</v>
      </c>
      <c r="R286" s="77" t="str">
        <f t="shared" si="100"/>
        <v>ok</v>
      </c>
      <c r="S286" s="87" t="str">
        <f t="shared" si="87"/>
        <v>DRAW</v>
      </c>
      <c r="T286" s="74">
        <f t="shared" ca="1" si="94"/>
        <v>-71</v>
      </c>
      <c r="U286" s="74">
        <f ca="1">IF(OR($A286="GW 1",$A286="GW 2",$A286="GW 3",$A286="GW 4",$A286="GW 5",$A286="GW 6"),"N/A",IFERROR(ROUND((OFFSET(Tables!$A$1,MATCH('Program and Results'!$B286,Tables!$A$1:$A$33,0)-1,MATCH('Program and Results'!$A286,Tables!$1:$1,0)-2,1,1)-OFFSET(Tables!$A$1,MATCH('Program and Results'!$B286,Tables!$A$1:$A$33,0)-1,MATCH('Program and Results'!$A286,Tables!$1:$1,0)-7,1,1))-(OFFSET(Tables!$A$1,MATCH('Program and Results'!$E286,Tables!$A$1:$A$33,0)-1,MATCH('Program and Results'!$A286,Tables!$1:$1,0)-2,1,1)-OFFSET(Tables!$A$1,MATCH('Program and Results'!$E286,Tables!$A$1:$A$33,0)-1,MATCH('Program and Results'!$A286,Tables!$1:$1,0)-7,1,1)),0),""))</f>
        <v>-25</v>
      </c>
      <c r="V286" s="88">
        <f t="shared" ca="1" si="88"/>
        <v>-8.0596290538878235E-2</v>
      </c>
      <c r="W286" s="88" t="str">
        <f ca="1">IF(OR($A286="GW 1",$A286="GW 2",$A286="GW 3",$A286="GW 4",$A286="GW 5",$A286="GW 6"),"N/A",IF(T286="","",IF(AND(T286&gt;='Prediction Systems settings'!$B$3,'Program and Results'!T286&lt;='Prediction Systems settings'!$C$3),"DRAW",IF(T286&gt;0,"HOME","AWAY"))))</f>
        <v>AWAY</v>
      </c>
      <c r="X286" s="89" t="str">
        <f t="shared" ca="1" si="90"/>
        <v>Failed</v>
      </c>
      <c r="Y286" s="74" t="str">
        <f ca="1">IF(OR($A286="GW 1",$A286="GW 2",$A286="GW 3",$A286="GW 4",$A286="GW 5",$A286="GW 6"),"N/A",IF(U286="","",IF(AND(U286&gt;='Prediction Systems settings'!$B$4,'Program and Results'!U286&lt;='Prediction Systems settings'!$C$4),"DRAW",IF(U286&gt;0,"HOME","AWAY"))))</f>
        <v>DRAW</v>
      </c>
      <c r="Z286" s="74" t="str">
        <f t="shared" ca="1" si="91"/>
        <v>Succeeded</v>
      </c>
      <c r="AA286" s="85">
        <f ca="1">IF(OR($A286="GW 1",$A286="GW 2",$A286="GW 3",$A286="GW 4",$A286="GW 5",$A286="GW 6"),"N/A",IF(G286="","",SUM(OFFSET(Tables!$A$103,MATCH('Program and Results'!$B286,Tables!$A$103:$A$135,0)-1,MATCH('Program and Results'!$A286,Tables!$1:$1,0)-2,1,-6))))</f>
        <v>4</v>
      </c>
      <c r="AB286" s="86">
        <f ca="1">IF(OR($A286="GW 1",$A286="GW 2",$A286="GW 3",$A286="GW 4",$A286="GW 5",$A286="GW 6"),"N/A",IF(M286="","",SUM(OFFSET(Tables!$A$103,MATCH('Program and Results'!$E286,Tables!$A$103:$A$135,0)-1,MATCH('Program and Results'!$A286,Tables!$1:$1,0)-2,1,-6))))</f>
        <v>10</v>
      </c>
      <c r="AC286" s="86">
        <f t="shared" ca="1" si="92"/>
        <v>-6</v>
      </c>
      <c r="AD286" s="86" t="str">
        <f ca="1">IF(OR($A286="GW 1",$A286="GW 2",$A286="GW 3",$A286="GW 4",$A286="GW 5",$A286="GW 6"),"N/A",IF(AC286="","",IF(AC286&gt;'Prediction Systems settings'!$B$5,"HOME",IF(AC286&lt;-'Prediction Systems settings'!$B$5,"AWAY","DRAW"))))</f>
        <v>AWAY</v>
      </c>
      <c r="AE286" s="86" t="str">
        <f t="shared" ca="1" si="93"/>
        <v>Failed</v>
      </c>
      <c r="AK286">
        <v>42.65625</v>
      </c>
      <c r="AL286">
        <v>44.6875</v>
      </c>
    </row>
    <row r="287" spans="1:38">
      <c r="A287" t="s">
        <v>217</v>
      </c>
      <c r="B287" t="s">
        <v>211</v>
      </c>
      <c r="C287">
        <v>2</v>
      </c>
      <c r="D287">
        <v>0</v>
      </c>
      <c r="E287" t="s">
        <v>233</v>
      </c>
      <c r="F287" s="73">
        <f t="shared" ca="1" si="102"/>
        <v>1523.5721779492555</v>
      </c>
      <c r="G287" s="73">
        <f ca="1">IF(A287="GW 1",ELO_Initial,IFERROR(INDEX(Tables!$1:$1048576,MATCH('Program and Results'!$B287,Tables!$A:$A,0),MATCH('Program and Results'!$A287,Tables!$1:$1,0)-1),""))</f>
        <v>1516.7801482354193</v>
      </c>
      <c r="H287" s="74">
        <f t="shared" si="95"/>
        <v>21.51</v>
      </c>
      <c r="I287" s="74">
        <f t="shared" si="96"/>
        <v>1</v>
      </c>
      <c r="J287" s="75">
        <f t="shared" ca="1" si="89"/>
        <v>0.68423850702760614</v>
      </c>
      <c r="K287" s="76">
        <f>IF(E287="","",IF(ABS(C287-D287)=0,0,IF(ABS(C287-D287)&gt;10,2.99,INDEX('ELO settings '!$B$25:$B$34,MATCH(ABS(C287-D287),'ELO settings '!$A$25:$A$34,0)))))</f>
        <v>1.51</v>
      </c>
      <c r="L287" s="73">
        <f t="shared" ca="1" si="101"/>
        <v>1418.3050306791079</v>
      </c>
      <c r="M287" s="73">
        <f ca="1">IF(A287="GW 1",ELO_Initial,IFERROR(INDEX(Tables!$1:$1048576,MATCH('Program and Results'!$E287,Tables!$A:$A,0),MATCH('Program and Results'!$A287,Tables!$1:$1,0)-1),""))</f>
        <v>1425.0970603929441</v>
      </c>
      <c r="N287" s="74">
        <f t="shared" si="97"/>
        <v>21.51</v>
      </c>
      <c r="O287" s="74">
        <f t="shared" si="98"/>
        <v>0</v>
      </c>
      <c r="P287" s="75">
        <f t="shared" ca="1" si="103"/>
        <v>0.31576149297239386</v>
      </c>
      <c r="Q287" s="76">
        <f t="shared" si="99"/>
        <v>1.51</v>
      </c>
      <c r="R287" s="77" t="str">
        <f t="shared" si="100"/>
        <v>ok</v>
      </c>
      <c r="S287" s="87" t="str">
        <f t="shared" si="87"/>
        <v>HOME</v>
      </c>
      <c r="T287" s="74">
        <f t="shared" ca="1" si="94"/>
        <v>92</v>
      </c>
      <c r="U287" s="74">
        <f ca="1">IF(OR($A287="GW 1",$A287="GW 2",$A287="GW 3",$A287="GW 4",$A287="GW 5",$A287="GW 6"),"N/A",IFERROR(ROUND((OFFSET(Tables!$A$1,MATCH('Program and Results'!$B287,Tables!$A$1:$A$33,0)-1,MATCH('Program and Results'!$A287,Tables!$1:$1,0)-2,1,1)-OFFSET(Tables!$A$1,MATCH('Program and Results'!$B287,Tables!$A$1:$A$33,0)-1,MATCH('Program and Results'!$A287,Tables!$1:$1,0)-7,1,1))-(OFFSET(Tables!$A$1,MATCH('Program and Results'!$E287,Tables!$A$1:$A$33,0)-1,MATCH('Program and Results'!$A287,Tables!$1:$1,0)-2,1,1)-OFFSET(Tables!$A$1,MATCH('Program and Results'!$E287,Tables!$A$1:$A$33,0)-1,MATCH('Program and Results'!$A287,Tables!$1:$1,0)-7,1,1)),0),""))</f>
        <v>11</v>
      </c>
      <c r="V287" s="88">
        <f t="shared" ca="1" si="88"/>
        <v>0.36847701405521227</v>
      </c>
      <c r="W287" s="88" t="str">
        <f ca="1">IF(OR($A287="GW 1",$A287="GW 2",$A287="GW 3",$A287="GW 4",$A287="GW 5",$A287="GW 6"),"N/A",IF(T287="","",IF(AND(T287&gt;='Prediction Systems settings'!$B$3,'Program and Results'!T287&lt;='Prediction Systems settings'!$C$3),"DRAW",IF(T287&gt;0,"HOME","AWAY"))))</f>
        <v>HOME</v>
      </c>
      <c r="X287" s="89" t="str">
        <f t="shared" ca="1" si="90"/>
        <v>Succeeded</v>
      </c>
      <c r="Y287" s="74" t="str">
        <f ca="1">IF(OR($A287="GW 1",$A287="GW 2",$A287="GW 3",$A287="GW 4",$A287="GW 5",$A287="GW 6"),"N/A",IF(U287="","",IF(AND(U287&gt;='Prediction Systems settings'!$B$4,'Program and Results'!U287&lt;='Prediction Systems settings'!$C$4),"DRAW",IF(U287&gt;0,"HOME","AWAY"))))</f>
        <v>HOME</v>
      </c>
      <c r="Z287" s="74" t="str">
        <f t="shared" ca="1" si="91"/>
        <v>Succeeded</v>
      </c>
      <c r="AA287" s="85">
        <f ca="1">IF(OR($A287="GW 1",$A287="GW 2",$A287="GW 3",$A287="GW 4",$A287="GW 5",$A287="GW 6"),"N/A",IF(G287="","",SUM(OFFSET(Tables!$A$103,MATCH('Program and Results'!$B287,Tables!$A$103:$A$135,0)-1,MATCH('Program and Results'!$A287,Tables!$1:$1,0)-2,1,-6))))</f>
        <v>-2</v>
      </c>
      <c r="AB287" s="86">
        <f ca="1">IF(OR($A287="GW 1",$A287="GW 2",$A287="GW 3",$A287="GW 4",$A287="GW 5",$A287="GW 6"),"N/A",IF(M287="","",SUM(OFFSET(Tables!$A$103,MATCH('Program and Results'!$E287,Tables!$A$103:$A$135,0)-1,MATCH('Program and Results'!$A287,Tables!$1:$1,0)-2,1,-6))))</f>
        <v>-10</v>
      </c>
      <c r="AC287" s="86">
        <f t="shared" ca="1" si="92"/>
        <v>8</v>
      </c>
      <c r="AD287" s="86" t="str">
        <f ca="1">IF(OR($A287="GW 1",$A287="GW 2",$A287="GW 3",$A287="GW 4",$A287="GW 5",$A287="GW 6"),"N/A",IF(AC287="","",IF(AC287&gt;'Prediction Systems settings'!$B$5,"HOME",IF(AC287&lt;-'Prediction Systems settings'!$B$5,"AWAY","DRAW"))))</f>
        <v>HOME</v>
      </c>
      <c r="AE287" s="86" t="str">
        <f t="shared" ca="1" si="93"/>
        <v>Succeeded</v>
      </c>
      <c r="AK287">
        <v>42.65625</v>
      </c>
      <c r="AL287">
        <v>22.34375</v>
      </c>
    </row>
    <row r="288" spans="1:38">
      <c r="A288" t="s">
        <v>217</v>
      </c>
      <c r="B288" t="s">
        <v>197</v>
      </c>
      <c r="C288">
        <v>2</v>
      </c>
      <c r="D288">
        <v>2</v>
      </c>
      <c r="E288" t="s">
        <v>201</v>
      </c>
      <c r="F288" s="73">
        <f t="shared" ca="1" si="102"/>
        <v>1542.833143071294</v>
      </c>
      <c r="G288" s="73">
        <f ca="1">IF(A288="GW 1",ELO_Initial,IFERROR(INDEX(Tables!$1:$1048576,MATCH('Program and Results'!$B288,Tables!$A:$A,0),MATCH('Program and Results'!$A288,Tables!$1:$1,0)-1),""))</f>
        <v>1545.8757404967032</v>
      </c>
      <c r="H288" s="74">
        <f t="shared" si="95"/>
        <v>20</v>
      </c>
      <c r="I288" s="74">
        <f t="shared" si="96"/>
        <v>0.5</v>
      </c>
      <c r="J288" s="75">
        <f t="shared" ca="1" si="89"/>
        <v>0.65212987127045807</v>
      </c>
      <c r="K288" s="76">
        <f>IF(E288="","",IF(ABS(C288-D288)=0,0,IF(ABS(C288-D288)&gt;10,2.99,INDEX('ELO settings '!$B$25:$B$34,MATCH(ABS(C288-D288),'ELO settings '!$A$25:$A$34,0)))))</f>
        <v>0</v>
      </c>
      <c r="L288" s="73">
        <f t="shared" ca="1" si="101"/>
        <v>1486.4703055515151</v>
      </c>
      <c r="M288" s="73">
        <f ca="1">IF(A288="GW 1",ELO_Initial,IFERROR(INDEX(Tables!$1:$1048576,MATCH('Program and Results'!$E288,Tables!$A:$A,0),MATCH('Program and Results'!$A288,Tables!$1:$1,0)-1),""))</f>
        <v>1483.4277081261059</v>
      </c>
      <c r="N288" s="74">
        <f t="shared" si="97"/>
        <v>20</v>
      </c>
      <c r="O288" s="74">
        <f t="shared" si="98"/>
        <v>0.5</v>
      </c>
      <c r="P288" s="75">
        <f t="shared" ca="1" si="103"/>
        <v>0.34787012872954193</v>
      </c>
      <c r="Q288" s="76">
        <f t="shared" si="99"/>
        <v>0</v>
      </c>
      <c r="R288" s="77" t="str">
        <f t="shared" si="100"/>
        <v>ok</v>
      </c>
      <c r="S288" s="87" t="str">
        <f t="shared" si="87"/>
        <v>DRAW</v>
      </c>
      <c r="T288" s="74">
        <f t="shared" ca="1" si="94"/>
        <v>62</v>
      </c>
      <c r="U288" s="74">
        <f ca="1">IF(OR($A288="GW 1",$A288="GW 2",$A288="GW 3",$A288="GW 4",$A288="GW 5",$A288="GW 6"),"N/A",IFERROR(ROUND((OFFSET(Tables!$A$1,MATCH('Program and Results'!$B288,Tables!$A$1:$A$33,0)-1,MATCH('Program and Results'!$A288,Tables!$1:$1,0)-2,1,1)-OFFSET(Tables!$A$1,MATCH('Program and Results'!$B288,Tables!$A$1:$A$33,0)-1,MATCH('Program and Results'!$A288,Tables!$1:$1,0)-7,1,1))-(OFFSET(Tables!$A$1,MATCH('Program and Results'!$E288,Tables!$A$1:$A$33,0)-1,MATCH('Program and Results'!$A288,Tables!$1:$1,0)-2,1,1)-OFFSET(Tables!$A$1,MATCH('Program and Results'!$E288,Tables!$A$1:$A$33,0)-1,MATCH('Program and Results'!$A288,Tables!$1:$1,0)-7,1,1)),0),""))</f>
        <v>6</v>
      </c>
      <c r="V288" s="88">
        <f t="shared" ca="1" si="88"/>
        <v>0.30425974254091614</v>
      </c>
      <c r="W288" s="88" t="str">
        <f ca="1">IF(OR($A288="GW 1",$A288="GW 2",$A288="GW 3",$A288="GW 4",$A288="GW 5",$A288="GW 6"),"N/A",IF(T288="","",IF(AND(T288&gt;='Prediction Systems settings'!$B$3,'Program and Results'!T288&lt;='Prediction Systems settings'!$C$3),"DRAW",IF(T288&gt;0,"HOME","AWAY"))))</f>
        <v>HOME</v>
      </c>
      <c r="X288" s="89" t="str">
        <f t="shared" ca="1" si="90"/>
        <v>Failed</v>
      </c>
      <c r="Y288" s="74" t="str">
        <f ca="1">IF(OR($A288="GW 1",$A288="GW 2",$A288="GW 3",$A288="GW 4",$A288="GW 5",$A288="GW 6"),"N/A",IF(U288="","",IF(AND(U288&gt;='Prediction Systems settings'!$B$4,'Program and Results'!U288&lt;='Prediction Systems settings'!$C$4),"DRAW",IF(U288&gt;0,"HOME","AWAY"))))</f>
        <v>HOME</v>
      </c>
      <c r="Z288" s="74" t="str">
        <f t="shared" ca="1" si="91"/>
        <v>Failed</v>
      </c>
      <c r="AA288" s="85">
        <f ca="1">IF(OR($A288="GW 1",$A288="GW 2",$A288="GW 3",$A288="GW 4",$A288="GW 5",$A288="GW 6"),"N/A",IF(G288="","",SUM(OFFSET(Tables!$A$103,MATCH('Program and Results'!$B288,Tables!$A$103:$A$135,0)-1,MATCH('Program and Results'!$A288,Tables!$1:$1,0)-2,1,-6))))</f>
        <v>7</v>
      </c>
      <c r="AB288" s="86">
        <f ca="1">IF(OR($A288="GW 1",$A288="GW 2",$A288="GW 3",$A288="GW 4",$A288="GW 5",$A288="GW 6"),"N/A",IF(M288="","",SUM(OFFSET(Tables!$A$103,MATCH('Program and Results'!$E288,Tables!$A$103:$A$135,0)-1,MATCH('Program and Results'!$A288,Tables!$1:$1,0)-2,1,-6))))</f>
        <v>5</v>
      </c>
      <c r="AC288" s="86">
        <f t="shared" ca="1" si="92"/>
        <v>2</v>
      </c>
      <c r="AD288" s="86" t="str">
        <f ca="1">IF(OR($A288="GW 1",$A288="GW 2",$A288="GW 3",$A288="GW 4",$A288="GW 5",$A288="GW 6"),"N/A",IF(AC288="","",IF(AC288&gt;'Prediction Systems settings'!$B$5,"HOME",IF(AC288&lt;-'Prediction Systems settings'!$B$5,"AWAY","DRAW"))))</f>
        <v>DRAW</v>
      </c>
      <c r="AE288" s="86" t="str">
        <f t="shared" ca="1" si="93"/>
        <v>Succeeded</v>
      </c>
      <c r="AK288">
        <v>46.71875</v>
      </c>
      <c r="AL288">
        <v>32.5</v>
      </c>
    </row>
    <row r="289" spans="1:38">
      <c r="A289" t="s">
        <v>217</v>
      </c>
      <c r="B289" t="s">
        <v>208</v>
      </c>
      <c r="C289">
        <v>3</v>
      </c>
      <c r="D289">
        <v>1</v>
      </c>
      <c r="E289" t="s">
        <v>202</v>
      </c>
      <c r="F289" s="73">
        <f t="shared" ca="1" si="102"/>
        <v>1508.9382668378473</v>
      </c>
      <c r="G289" s="73">
        <f ca="1">IF(A289="GW 1",ELO_Initial,IFERROR(INDEX(Tables!$1:$1048576,MATCH('Program and Results'!$B289,Tables!$A:$A,0),MATCH('Program and Results'!$A289,Tables!$1:$1,0)-1),""))</f>
        <v>1501.8038451616592</v>
      </c>
      <c r="H289" s="74">
        <f t="shared" si="95"/>
        <v>21.51</v>
      </c>
      <c r="I289" s="74">
        <f t="shared" si="96"/>
        <v>1</v>
      </c>
      <c r="J289" s="75">
        <f t="shared" ca="1" si="89"/>
        <v>0.66832070310608849</v>
      </c>
      <c r="K289" s="76">
        <f>IF(E289="","",IF(ABS(C289-D289)=0,0,IF(ABS(C289-D289)&gt;10,2.99,INDEX('ELO settings '!$B$25:$B$34,MATCH(ABS(C289-D289),'ELO settings '!$A$25:$A$34,0)))))</f>
        <v>1.51</v>
      </c>
      <c r="L289" s="73">
        <f t="shared" ca="1" si="101"/>
        <v>1411.556553204214</v>
      </c>
      <c r="M289" s="73">
        <f ca="1">IF(A289="GW 1",ELO_Initial,IFERROR(INDEX(Tables!$1:$1048576,MATCH('Program and Results'!$E289,Tables!$A:$A,0),MATCH('Program and Results'!$A289,Tables!$1:$1,0)-1),""))</f>
        <v>1418.6909748804021</v>
      </c>
      <c r="N289" s="74">
        <f t="shared" si="97"/>
        <v>21.51</v>
      </c>
      <c r="O289" s="74">
        <f t="shared" si="98"/>
        <v>0</v>
      </c>
      <c r="P289" s="75">
        <f t="shared" ca="1" si="103"/>
        <v>0.33167929689391151</v>
      </c>
      <c r="Q289" s="76">
        <f t="shared" si="99"/>
        <v>1.51</v>
      </c>
      <c r="R289" s="77" t="str">
        <f t="shared" si="100"/>
        <v>ok</v>
      </c>
      <c r="S289" s="87" t="str">
        <f t="shared" si="87"/>
        <v>HOME</v>
      </c>
      <c r="T289" s="74">
        <f t="shared" ca="1" si="94"/>
        <v>83</v>
      </c>
      <c r="U289" s="74">
        <f ca="1">IF(OR($A289="GW 1",$A289="GW 2",$A289="GW 3",$A289="GW 4",$A289="GW 5",$A289="GW 6"),"N/A",IFERROR(ROUND((OFFSET(Tables!$A$1,MATCH('Program and Results'!$B289,Tables!$A$1:$A$33,0)-1,MATCH('Program and Results'!$A289,Tables!$1:$1,0)-2,1,1)-OFFSET(Tables!$A$1,MATCH('Program and Results'!$B289,Tables!$A$1:$A$33,0)-1,MATCH('Program and Results'!$A289,Tables!$1:$1,0)-7,1,1))-(OFFSET(Tables!$A$1,MATCH('Program and Results'!$E289,Tables!$A$1:$A$33,0)-1,MATCH('Program and Results'!$A289,Tables!$1:$1,0)-2,1,1)-OFFSET(Tables!$A$1,MATCH('Program and Results'!$E289,Tables!$A$1:$A$33,0)-1,MATCH('Program and Results'!$A289,Tables!$1:$1,0)-7,1,1)),0),""))</f>
        <v>-7</v>
      </c>
      <c r="V289" s="88">
        <f t="shared" ca="1" si="88"/>
        <v>0.33664140621217697</v>
      </c>
      <c r="W289" s="88" t="str">
        <f ca="1">IF(OR($A289="GW 1",$A289="GW 2",$A289="GW 3",$A289="GW 4",$A289="GW 5",$A289="GW 6"),"N/A",IF(T289="","",IF(AND(T289&gt;='Prediction Systems settings'!$B$3,'Program and Results'!T289&lt;='Prediction Systems settings'!$C$3),"DRAW",IF(T289&gt;0,"HOME","AWAY"))))</f>
        <v>HOME</v>
      </c>
      <c r="X289" s="89" t="str">
        <f t="shared" ca="1" si="90"/>
        <v>Succeeded</v>
      </c>
      <c r="Y289" s="74" t="str">
        <f ca="1">IF(OR($A289="GW 1",$A289="GW 2",$A289="GW 3",$A289="GW 4",$A289="GW 5",$A289="GW 6"),"N/A",IF(U289="","",IF(AND(U289&gt;='Prediction Systems settings'!$B$4,'Program and Results'!U289&lt;='Prediction Systems settings'!$C$4),"DRAW",IF(U289&gt;0,"HOME","AWAY"))))</f>
        <v>AWAY</v>
      </c>
      <c r="Z289" s="74" t="str">
        <f t="shared" ca="1" si="91"/>
        <v>Failed</v>
      </c>
      <c r="AA289" s="85">
        <f ca="1">IF(OR($A289="GW 1",$A289="GW 2",$A289="GW 3",$A289="GW 4",$A289="GW 5",$A289="GW 6"),"N/A",IF(G289="","",SUM(OFFSET(Tables!$A$103,MATCH('Program and Results'!$B289,Tables!$A$103:$A$135,0)-1,MATCH('Program and Results'!$A289,Tables!$1:$1,0)-2,1,-6))))</f>
        <v>-6</v>
      </c>
      <c r="AB289" s="86">
        <f ca="1">IF(OR($A289="GW 1",$A289="GW 2",$A289="GW 3",$A289="GW 4",$A289="GW 5",$A289="GW 6"),"N/A",IF(M289="","",SUM(OFFSET(Tables!$A$103,MATCH('Program and Results'!$E289,Tables!$A$103:$A$135,0)-1,MATCH('Program and Results'!$A289,Tables!$1:$1,0)-2,1,-6))))</f>
        <v>-5</v>
      </c>
      <c r="AC289" s="86">
        <f t="shared" ca="1" si="92"/>
        <v>-1</v>
      </c>
      <c r="AD289" s="86" t="str">
        <f ca="1">IF(OR($A289="GW 1",$A289="GW 2",$A289="GW 3",$A289="GW 4",$A289="GW 5",$A289="GW 6"),"N/A",IF(AC289="","",IF(AC289&gt;'Prediction Systems settings'!$B$5,"HOME",IF(AC289&lt;-'Prediction Systems settings'!$B$5,"AWAY","DRAW"))))</f>
        <v>DRAW</v>
      </c>
      <c r="AE289" s="86" t="str">
        <f t="shared" ca="1" si="93"/>
        <v>Failed</v>
      </c>
      <c r="AK289">
        <v>38.59375</v>
      </c>
      <c r="AL289">
        <v>26.40625</v>
      </c>
    </row>
    <row r="290" spans="1:38">
      <c r="A290" t="s">
        <v>217</v>
      </c>
      <c r="B290" t="s">
        <v>204</v>
      </c>
      <c r="C290">
        <v>0</v>
      </c>
      <c r="D290">
        <v>1</v>
      </c>
      <c r="E290" t="s">
        <v>209</v>
      </c>
      <c r="F290" s="73">
        <f t="shared" ca="1" si="102"/>
        <v>1563.3838470605626</v>
      </c>
      <c r="G290" s="73">
        <f ca="1">IF(A290="GW 1",ELO_Initial,IFERROR(INDEX(Tables!$1:$1048576,MATCH('Program and Results'!$B290,Tables!$A:$A,0),MATCH('Program and Results'!$A290,Tables!$1:$1,0)-1),""))</f>
        <v>1577.168607233421</v>
      </c>
      <c r="H290" s="74">
        <f t="shared" si="95"/>
        <v>21</v>
      </c>
      <c r="I290" s="74">
        <f t="shared" si="96"/>
        <v>0</v>
      </c>
      <c r="J290" s="75">
        <f t="shared" ca="1" si="89"/>
        <v>0.65641715108849619</v>
      </c>
      <c r="K290" s="76">
        <f>IF(E290="","",IF(ABS(C290-D290)=0,0,IF(ABS(C290-D290)&gt;10,2.99,INDEX('ELO settings '!$B$25:$B$34,MATCH(ABS(C290-D290),'ELO settings '!$A$25:$A$34,0)))))</f>
        <v>1</v>
      </c>
      <c r="L290" s="73">
        <f t="shared" ca="1" si="101"/>
        <v>1527.243990012277</v>
      </c>
      <c r="M290" s="73">
        <f ca="1">IF(A290="GW 1",ELO_Initial,IFERROR(INDEX(Tables!$1:$1048576,MATCH('Program and Results'!$E290,Tables!$A:$A,0),MATCH('Program and Results'!$A290,Tables!$1:$1,0)-1),""))</f>
        <v>1513.4592298394186</v>
      </c>
      <c r="N290" s="74">
        <f t="shared" si="97"/>
        <v>21</v>
      </c>
      <c r="O290" s="74">
        <f t="shared" si="98"/>
        <v>1</v>
      </c>
      <c r="P290" s="75">
        <f t="shared" ca="1" si="103"/>
        <v>0.34358284891150381</v>
      </c>
      <c r="Q290" s="76">
        <f t="shared" si="99"/>
        <v>1</v>
      </c>
      <c r="R290" s="77" t="str">
        <f t="shared" si="100"/>
        <v>ok</v>
      </c>
      <c r="S290" s="87" t="str">
        <f t="shared" si="87"/>
        <v>AWAY</v>
      </c>
      <c r="T290" s="74">
        <f t="shared" ca="1" si="94"/>
        <v>64</v>
      </c>
      <c r="U290" s="74">
        <f ca="1">IF(OR($A290="GW 1",$A290="GW 2",$A290="GW 3",$A290="GW 4",$A290="GW 5",$A290="GW 6"),"N/A",IFERROR(ROUND((OFFSET(Tables!$A$1,MATCH('Program and Results'!$B290,Tables!$A$1:$A$33,0)-1,MATCH('Program and Results'!$A290,Tables!$1:$1,0)-2,1,1)-OFFSET(Tables!$A$1,MATCH('Program and Results'!$B290,Tables!$A$1:$A$33,0)-1,MATCH('Program and Results'!$A290,Tables!$1:$1,0)-7,1,1))-(OFFSET(Tables!$A$1,MATCH('Program and Results'!$E290,Tables!$A$1:$A$33,0)-1,MATCH('Program and Results'!$A290,Tables!$1:$1,0)-2,1,1)-OFFSET(Tables!$A$1,MATCH('Program and Results'!$E290,Tables!$A$1:$A$33,0)-1,MATCH('Program and Results'!$A290,Tables!$1:$1,0)-7,1,1)),0),""))</f>
        <v>6</v>
      </c>
      <c r="V290" s="88">
        <f t="shared" ca="1" si="88"/>
        <v>0.31283430217699237</v>
      </c>
      <c r="W290" s="88" t="str">
        <f ca="1">IF(OR($A290="GW 1",$A290="GW 2",$A290="GW 3",$A290="GW 4",$A290="GW 5",$A290="GW 6"),"N/A",IF(T290="","",IF(AND(T290&gt;='Prediction Systems settings'!$B$3,'Program and Results'!T290&lt;='Prediction Systems settings'!$C$3),"DRAW",IF(T290&gt;0,"HOME","AWAY"))))</f>
        <v>HOME</v>
      </c>
      <c r="X290" s="89" t="str">
        <f t="shared" ca="1" si="90"/>
        <v>Failed</v>
      </c>
      <c r="Y290" s="74" t="str">
        <f ca="1">IF(OR($A290="GW 1",$A290="GW 2",$A290="GW 3",$A290="GW 4",$A290="GW 5",$A290="GW 6"),"N/A",IF(U290="","",IF(AND(U290&gt;='Prediction Systems settings'!$B$4,'Program and Results'!U290&lt;='Prediction Systems settings'!$C$4),"DRAW",IF(U290&gt;0,"HOME","AWAY"))))</f>
        <v>HOME</v>
      </c>
      <c r="Z290" s="74" t="str">
        <f t="shared" ca="1" si="91"/>
        <v>Failed</v>
      </c>
      <c r="AA290" s="85">
        <f ca="1">IF(OR($A290="GW 1",$A290="GW 2",$A290="GW 3",$A290="GW 4",$A290="GW 5",$A290="GW 6"),"N/A",IF(G290="","",SUM(OFFSET(Tables!$A$103,MATCH('Program and Results'!$B290,Tables!$A$103:$A$135,0)-1,MATCH('Program and Results'!$A290,Tables!$1:$1,0)-2,1,-6))))</f>
        <v>4</v>
      </c>
      <c r="AB290" s="86">
        <f ca="1">IF(OR($A290="GW 1",$A290="GW 2",$A290="GW 3",$A290="GW 4",$A290="GW 5",$A290="GW 6"),"N/A",IF(M290="","",SUM(OFFSET(Tables!$A$103,MATCH('Program and Results'!$E290,Tables!$A$103:$A$135,0)-1,MATCH('Program and Results'!$A290,Tables!$1:$1,0)-2,1,-6))))</f>
        <v>4</v>
      </c>
      <c r="AC290" s="86">
        <f t="shared" ca="1" si="92"/>
        <v>0</v>
      </c>
      <c r="AD290" s="86" t="str">
        <f ca="1">IF(OR($A290="GW 1",$A290="GW 2",$A290="GW 3",$A290="GW 4",$A290="GW 5",$A290="GW 6"),"N/A",IF(AC290="","",IF(AC290&gt;'Prediction Systems settings'!$B$5,"HOME",IF(AC290&lt;-'Prediction Systems settings'!$B$5,"AWAY","DRAW"))))</f>
        <v>DRAW</v>
      </c>
      <c r="AE290" s="86" t="str">
        <f t="shared" ca="1" si="93"/>
        <v>Failed</v>
      </c>
      <c r="AK290">
        <v>48.75</v>
      </c>
      <c r="AL290">
        <v>46.71875</v>
      </c>
    </row>
    <row r="291" spans="1:38">
      <c r="A291" t="s">
        <v>218</v>
      </c>
      <c r="B291" t="s">
        <v>232</v>
      </c>
      <c r="C291">
        <v>0</v>
      </c>
      <c r="D291">
        <v>1</v>
      </c>
      <c r="E291" t="s">
        <v>208</v>
      </c>
      <c r="F291" s="73">
        <f t="shared" ca="1" si="102"/>
        <v>1415.8972322714533</v>
      </c>
      <c r="G291" s="73">
        <f ca="1">IF(A291="GW 1",ELO_Initial,IFERROR(INDEX(Tables!$1:$1048576,MATCH('Program and Results'!$B291,Tables!$A:$A,0),MATCH('Program and Results'!$A291,Tables!$1:$1,0)-1),""))</f>
        <v>1424.617373173445</v>
      </c>
      <c r="H291" s="74">
        <f t="shared" si="95"/>
        <v>21</v>
      </c>
      <c r="I291" s="74">
        <f t="shared" si="96"/>
        <v>0</v>
      </c>
      <c r="J291" s="75">
        <f t="shared" ca="1" si="89"/>
        <v>0.41524480485674936</v>
      </c>
      <c r="K291" s="76">
        <f>IF(E291="","",IF(ABS(C291-D291)=0,0,IF(ABS(C291-D291)&gt;10,2.99,INDEX('ELO settings '!$B$25:$B$34,MATCH(ABS(C291-D291),'ELO settings '!$A$25:$A$34,0)))))</f>
        <v>1</v>
      </c>
      <c r="L291" s="73">
        <f t="shared" ca="1" si="101"/>
        <v>1517.658407739839</v>
      </c>
      <c r="M291" s="73">
        <f ca="1">IF(A291="GW 1",ELO_Initial,IFERROR(INDEX(Tables!$1:$1048576,MATCH('Program and Results'!$E291,Tables!$A:$A,0),MATCH('Program and Results'!$A291,Tables!$1:$1,0)-1),""))</f>
        <v>1508.9382668378473</v>
      </c>
      <c r="N291" s="74">
        <f t="shared" si="97"/>
        <v>21</v>
      </c>
      <c r="O291" s="74">
        <f t="shared" si="98"/>
        <v>1</v>
      </c>
      <c r="P291" s="75">
        <f t="shared" ca="1" si="103"/>
        <v>0.58475519514325058</v>
      </c>
      <c r="Q291" s="76">
        <f t="shared" si="99"/>
        <v>1</v>
      </c>
      <c r="R291" s="77" t="str">
        <f t="shared" si="100"/>
        <v>ok</v>
      </c>
      <c r="S291" s="87" t="str">
        <f t="shared" si="87"/>
        <v>AWAY</v>
      </c>
      <c r="T291" s="74">
        <f t="shared" ca="1" si="94"/>
        <v>-84</v>
      </c>
      <c r="U291" s="74">
        <f ca="1">IF(OR($A291="GW 1",$A291="GW 2",$A291="GW 3",$A291="GW 4",$A291="GW 5",$A291="GW 6"),"N/A",IFERROR(ROUND((OFFSET(Tables!$A$1,MATCH('Program and Results'!$B291,Tables!$A$1:$A$33,0)-1,MATCH('Program and Results'!$A291,Tables!$1:$1,0)-2,1,1)-OFFSET(Tables!$A$1,MATCH('Program and Results'!$B291,Tables!$A$1:$A$33,0)-1,MATCH('Program and Results'!$A291,Tables!$1:$1,0)-7,1,1))-(OFFSET(Tables!$A$1,MATCH('Program and Results'!$E291,Tables!$A$1:$A$33,0)-1,MATCH('Program and Results'!$A291,Tables!$1:$1,0)-2,1,1)-OFFSET(Tables!$A$1,MATCH('Program and Results'!$E291,Tables!$A$1:$A$33,0)-1,MATCH('Program and Results'!$A291,Tables!$1:$1,0)-7,1,1)),0),""))</f>
        <v>-10</v>
      </c>
      <c r="V291" s="88">
        <f t="shared" ca="1" si="88"/>
        <v>-0.16951039028650122</v>
      </c>
      <c r="W291" s="88" t="str">
        <f ca="1">IF(OR($A291="GW 1",$A291="GW 2",$A291="GW 3",$A291="GW 4",$A291="GW 5",$A291="GW 6"),"N/A",IF(T291="","",IF(AND(T291&gt;='Prediction Systems settings'!$B$3,'Program and Results'!T291&lt;='Prediction Systems settings'!$C$3),"DRAW",IF(T291&gt;0,"HOME","AWAY"))))</f>
        <v>AWAY</v>
      </c>
      <c r="X291" s="89" t="str">
        <f t="shared" ca="1" si="90"/>
        <v>Succeeded</v>
      </c>
      <c r="Y291" s="74" t="str">
        <f ca="1">IF(OR($A291="GW 1",$A291="GW 2",$A291="GW 3",$A291="GW 4",$A291="GW 5",$A291="GW 6"),"N/A",IF(U291="","",IF(AND(U291&gt;='Prediction Systems settings'!$B$4,'Program and Results'!U291&lt;='Prediction Systems settings'!$C$4),"DRAW",IF(U291&gt;0,"HOME","AWAY"))))</f>
        <v>AWAY</v>
      </c>
      <c r="Z291" s="74" t="str">
        <f t="shared" ca="1" si="91"/>
        <v>Succeeded</v>
      </c>
      <c r="AA291" s="85">
        <f ca="1">IF(OR($A291="GW 1",$A291="GW 2",$A291="GW 3",$A291="GW 4",$A291="GW 5",$A291="GW 6"),"N/A",IF(G291="","",SUM(OFFSET(Tables!$A$103,MATCH('Program and Results'!$B291,Tables!$A$103:$A$135,0)-1,MATCH('Program and Results'!$A291,Tables!$1:$1,0)-2,1,-6))))</f>
        <v>-1</v>
      </c>
      <c r="AB291" s="86">
        <f ca="1">IF(OR($A291="GW 1",$A291="GW 2",$A291="GW 3",$A291="GW 4",$A291="GW 5",$A291="GW 6"),"N/A",IF(M291="","",SUM(OFFSET(Tables!$A$103,MATCH('Program and Results'!$E291,Tables!$A$103:$A$135,0)-1,MATCH('Program and Results'!$A291,Tables!$1:$1,0)-2,1,-6))))</f>
        <v>-4</v>
      </c>
      <c r="AC291" s="86">
        <f t="shared" ca="1" si="92"/>
        <v>3</v>
      </c>
      <c r="AD291" s="86" t="str">
        <f ca="1">IF(OR($A291="GW 1",$A291="GW 2",$A291="GW 3",$A291="GW 4",$A291="GW 5",$A291="GW 6"),"N/A",IF(AC291="","",IF(AC291&gt;'Prediction Systems settings'!$B$5,"HOME",IF(AC291&lt;-'Prediction Systems settings'!$B$5,"AWAY","DRAW"))))</f>
        <v>DRAW</v>
      </c>
      <c r="AE291" s="86" t="str">
        <f t="shared" ca="1" si="93"/>
        <v>Failed</v>
      </c>
      <c r="AK291">
        <v>24.852941176470587</v>
      </c>
      <c r="AL291">
        <v>38.59375</v>
      </c>
    </row>
    <row r="292" spans="1:38">
      <c r="A292" t="s">
        <v>218</v>
      </c>
      <c r="B292" t="s">
        <v>198</v>
      </c>
      <c r="C292">
        <v>3</v>
      </c>
      <c r="D292">
        <v>2</v>
      </c>
      <c r="E292" t="s">
        <v>207</v>
      </c>
      <c r="F292" s="73">
        <f t="shared" ca="1" si="102"/>
        <v>1596.3821561107266</v>
      </c>
      <c r="G292" s="73">
        <f ca="1">IF(A292="GW 1",ELO_Initial,IFERROR(INDEX(Tables!$1:$1048576,MATCH('Program and Results'!$B292,Tables!$A:$A,0),MATCH('Program and Results'!$A292,Tables!$1:$1,0)-1),""))</f>
        <v>1589.7933678803674</v>
      </c>
      <c r="H292" s="74">
        <f t="shared" si="95"/>
        <v>21</v>
      </c>
      <c r="I292" s="74">
        <f t="shared" si="96"/>
        <v>1</v>
      </c>
      <c r="J292" s="75">
        <f t="shared" ca="1" si="89"/>
        <v>0.68624817950670403</v>
      </c>
      <c r="K292" s="76">
        <f>IF(E292="","",IF(ABS(C292-D292)=0,0,IF(ABS(C292-D292)&gt;10,2.99,INDEX('ELO settings '!$B$25:$B$34,MATCH(ABS(C292-D292),'ELO settings '!$A$25:$A$34,0)))))</f>
        <v>1</v>
      </c>
      <c r="L292" s="73">
        <f t="shared" ca="1" si="101"/>
        <v>1493.1289522169118</v>
      </c>
      <c r="M292" s="73">
        <f ca="1">IF(A292="GW 1",ELO_Initial,IFERROR(INDEX(Tables!$1:$1048576,MATCH('Program and Results'!$E292,Tables!$A:$A,0),MATCH('Program and Results'!$A292,Tables!$1:$1,0)-1),""))</f>
        <v>1499.7177404472709</v>
      </c>
      <c r="N292" s="74">
        <f t="shared" si="97"/>
        <v>21</v>
      </c>
      <c r="O292" s="74">
        <f t="shared" si="98"/>
        <v>0</v>
      </c>
      <c r="P292" s="75">
        <f t="shared" ca="1" si="103"/>
        <v>0.31375182049329597</v>
      </c>
      <c r="Q292" s="76">
        <f t="shared" si="99"/>
        <v>1</v>
      </c>
      <c r="R292" s="77" t="str">
        <f t="shared" si="100"/>
        <v>ok</v>
      </c>
      <c r="S292" s="87" t="str">
        <f t="shared" si="87"/>
        <v>HOME</v>
      </c>
      <c r="T292" s="74">
        <f t="shared" ca="1" si="94"/>
        <v>90</v>
      </c>
      <c r="U292" s="74">
        <f ca="1">IF(OR($A292="GW 1",$A292="GW 2",$A292="GW 3",$A292="GW 4",$A292="GW 5",$A292="GW 6"),"N/A",IFERROR(ROUND((OFFSET(Tables!$A$1,MATCH('Program and Results'!$B292,Tables!$A$1:$A$33,0)-1,MATCH('Program and Results'!$A292,Tables!$1:$1,0)-2,1,1)-OFFSET(Tables!$A$1,MATCH('Program and Results'!$B292,Tables!$A$1:$A$33,0)-1,MATCH('Program and Results'!$A292,Tables!$1:$1,0)-7,1,1))-(OFFSET(Tables!$A$1,MATCH('Program and Results'!$E292,Tables!$A$1:$A$33,0)-1,MATCH('Program and Results'!$A292,Tables!$1:$1,0)-2,1,1)-OFFSET(Tables!$A$1,MATCH('Program and Results'!$E292,Tables!$A$1:$A$33,0)-1,MATCH('Program and Results'!$A292,Tables!$1:$1,0)-7,1,1)),0),""))</f>
        <v>36</v>
      </c>
      <c r="V292" s="88">
        <f t="shared" ca="1" si="88"/>
        <v>0.37249635901340805</v>
      </c>
      <c r="W292" s="88" t="str">
        <f ca="1">IF(OR($A292="GW 1",$A292="GW 2",$A292="GW 3",$A292="GW 4",$A292="GW 5",$A292="GW 6"),"N/A",IF(T292="","",IF(AND(T292&gt;='Prediction Systems settings'!$B$3,'Program and Results'!T292&lt;='Prediction Systems settings'!$C$3),"DRAW",IF(T292&gt;0,"HOME","AWAY"))))</f>
        <v>HOME</v>
      </c>
      <c r="X292" s="89" t="str">
        <f t="shared" ca="1" si="90"/>
        <v>Succeeded</v>
      </c>
      <c r="Y292" s="74" t="str">
        <f ca="1">IF(OR($A292="GW 1",$A292="GW 2",$A292="GW 3",$A292="GW 4",$A292="GW 5",$A292="GW 6"),"N/A",IF(U292="","",IF(AND(U292&gt;='Prediction Systems settings'!$B$4,'Program and Results'!U292&lt;='Prediction Systems settings'!$C$4),"DRAW",IF(U292&gt;0,"HOME","AWAY"))))</f>
        <v>HOME</v>
      </c>
      <c r="Z292" s="74" t="str">
        <f t="shared" ca="1" si="91"/>
        <v>Succeeded</v>
      </c>
      <c r="AA292" s="85">
        <f ca="1">IF(OR($A292="GW 1",$A292="GW 2",$A292="GW 3",$A292="GW 4",$A292="GW 5",$A292="GW 6"),"N/A",IF(G292="","",SUM(OFFSET(Tables!$A$103,MATCH('Program and Results'!$B292,Tables!$A$103:$A$135,0)-1,MATCH('Program and Results'!$A292,Tables!$1:$1,0)-2,1,-6))))</f>
        <v>7</v>
      </c>
      <c r="AB292" s="86">
        <f ca="1">IF(OR($A292="GW 1",$A292="GW 2",$A292="GW 3",$A292="GW 4",$A292="GW 5",$A292="GW 6"),"N/A",IF(M292="","",SUM(OFFSET(Tables!$A$103,MATCH('Program and Results'!$E292,Tables!$A$103:$A$135,0)-1,MATCH('Program and Results'!$A292,Tables!$1:$1,0)-2,1,-6))))</f>
        <v>2</v>
      </c>
      <c r="AC292" s="86">
        <f t="shared" ca="1" si="92"/>
        <v>5</v>
      </c>
      <c r="AD292" s="86" t="str">
        <f ca="1">IF(OR($A292="GW 1",$A292="GW 2",$A292="GW 3",$A292="GW 4",$A292="GW 5",$A292="GW 6"),"N/A",IF(AC292="","",IF(AC292&gt;'Prediction Systems settings'!$B$5,"HOME",IF(AC292&lt;-'Prediction Systems settings'!$B$5,"AWAY","DRAW"))))</f>
        <v>DRAW</v>
      </c>
      <c r="AE292" s="86" t="str">
        <f t="shared" ca="1" si="93"/>
        <v>Failed</v>
      </c>
      <c r="AK292">
        <v>45.882352941176471</v>
      </c>
      <c r="AL292">
        <v>36.5625</v>
      </c>
    </row>
    <row r="293" spans="1:38">
      <c r="A293" t="s">
        <v>218</v>
      </c>
      <c r="B293" t="s">
        <v>200</v>
      </c>
      <c r="C293">
        <v>0</v>
      </c>
      <c r="D293">
        <v>2</v>
      </c>
      <c r="E293" t="s">
        <v>199</v>
      </c>
      <c r="F293" s="73">
        <f t="shared" ca="1" si="102"/>
        <v>1463.3555267968436</v>
      </c>
      <c r="G293" s="73">
        <f ca="1">IF(A293="GW 1",ELO_Initial,IFERROR(INDEX(Tables!$1:$1048576,MATCH('Program and Results'!$B293,Tables!$A:$A,0),MATCH('Program and Results'!$A293,Tables!$1:$1,0)-1),""))</f>
        <v>1473.5393072982743</v>
      </c>
      <c r="H293" s="74">
        <f t="shared" si="95"/>
        <v>21.51</v>
      </c>
      <c r="I293" s="74">
        <f t="shared" si="96"/>
        <v>0</v>
      </c>
      <c r="J293" s="75">
        <f t="shared" ca="1" si="89"/>
        <v>0.47344400285591132</v>
      </c>
      <c r="K293" s="76">
        <f>IF(E293="","",IF(ABS(C293-D293)=0,0,IF(ABS(C293-D293)&gt;10,2.99,INDEX('ELO settings '!$B$25:$B$34,MATCH(ABS(C293-D293),'ELO settings '!$A$25:$A$34,0)))))</f>
        <v>1.51</v>
      </c>
      <c r="L293" s="73">
        <f t="shared" ca="1" si="101"/>
        <v>1530.8699359026748</v>
      </c>
      <c r="M293" s="73">
        <f ca="1">IF(A293="GW 1",ELO_Initial,IFERROR(INDEX(Tables!$1:$1048576,MATCH('Program and Results'!$E293,Tables!$A:$A,0),MATCH('Program and Results'!$A293,Tables!$1:$1,0)-1),""))</f>
        <v>1520.6861554012442</v>
      </c>
      <c r="N293" s="74">
        <f t="shared" si="97"/>
        <v>21.51</v>
      </c>
      <c r="O293" s="74">
        <f t="shared" si="98"/>
        <v>1</v>
      </c>
      <c r="P293" s="75">
        <f t="shared" ca="1" si="103"/>
        <v>0.52655599714408874</v>
      </c>
      <c r="Q293" s="76">
        <f t="shared" si="99"/>
        <v>1.51</v>
      </c>
      <c r="R293" s="77" t="str">
        <f t="shared" si="100"/>
        <v>ok</v>
      </c>
      <c r="S293" s="87" t="str">
        <f t="shared" si="87"/>
        <v>AWAY</v>
      </c>
      <c r="T293" s="74">
        <f t="shared" ca="1" si="94"/>
        <v>-47</v>
      </c>
      <c r="U293" s="74">
        <f ca="1">IF(OR($A293="GW 1",$A293="GW 2",$A293="GW 3",$A293="GW 4",$A293="GW 5",$A293="GW 6"),"N/A",IFERROR(ROUND((OFFSET(Tables!$A$1,MATCH('Program and Results'!$B293,Tables!$A$1:$A$33,0)-1,MATCH('Program and Results'!$A293,Tables!$1:$1,0)-2,1,1)-OFFSET(Tables!$A$1,MATCH('Program and Results'!$B293,Tables!$A$1:$A$33,0)-1,MATCH('Program and Results'!$A293,Tables!$1:$1,0)-7,1,1))-(OFFSET(Tables!$A$1,MATCH('Program and Results'!$E293,Tables!$A$1:$A$33,0)-1,MATCH('Program and Results'!$A293,Tables!$1:$1,0)-2,1,1)-OFFSET(Tables!$A$1,MATCH('Program and Results'!$E293,Tables!$A$1:$A$33,0)-1,MATCH('Program and Results'!$A293,Tables!$1:$1,0)-7,1,1)),0),""))</f>
        <v>-16</v>
      </c>
      <c r="V293" s="88">
        <f t="shared" ca="1" si="88"/>
        <v>-5.3111994288177422E-2</v>
      </c>
      <c r="W293" s="88" t="str">
        <f ca="1">IF(OR($A293="GW 1",$A293="GW 2",$A293="GW 3",$A293="GW 4",$A293="GW 5",$A293="GW 6"),"N/A",IF(T293="","",IF(AND(T293&gt;='Prediction Systems settings'!$B$3,'Program and Results'!T293&lt;='Prediction Systems settings'!$C$3),"DRAW",IF(T293&gt;0,"HOME","AWAY"))))</f>
        <v>AWAY</v>
      </c>
      <c r="X293" s="89" t="str">
        <f t="shared" ca="1" si="90"/>
        <v>Succeeded</v>
      </c>
      <c r="Y293" s="74" t="str">
        <f ca="1">IF(OR($A293="GW 1",$A293="GW 2",$A293="GW 3",$A293="GW 4",$A293="GW 5",$A293="GW 6"),"N/A",IF(U293="","",IF(AND(U293&gt;='Prediction Systems settings'!$B$4,'Program and Results'!U293&lt;='Prediction Systems settings'!$C$4),"DRAW",IF(U293&gt;0,"HOME","AWAY"))))</f>
        <v>DRAW</v>
      </c>
      <c r="Z293" s="74" t="str">
        <f t="shared" ca="1" si="91"/>
        <v>Failed</v>
      </c>
      <c r="AA293" s="85">
        <f ca="1">IF(OR($A293="GW 1",$A293="GW 2",$A293="GW 3",$A293="GW 4",$A293="GW 5",$A293="GW 6"),"N/A",IF(G293="","",SUM(OFFSET(Tables!$A$103,MATCH('Program and Results'!$B293,Tables!$A$103:$A$135,0)-1,MATCH('Program and Results'!$A293,Tables!$1:$1,0)-2,1,-6))))</f>
        <v>-1</v>
      </c>
      <c r="AB293" s="86">
        <f ca="1">IF(OR($A293="GW 1",$A293="GW 2",$A293="GW 3",$A293="GW 4",$A293="GW 5",$A293="GW 6"),"N/A",IF(M293="","",SUM(OFFSET(Tables!$A$103,MATCH('Program and Results'!$E293,Tables!$A$103:$A$135,0)-1,MATCH('Program and Results'!$A293,Tables!$1:$1,0)-2,1,-6))))</f>
        <v>5</v>
      </c>
      <c r="AC293" s="86">
        <f t="shared" ca="1" si="92"/>
        <v>-6</v>
      </c>
      <c r="AD293" s="86" t="str">
        <f ca="1">IF(OR($A293="GW 1",$A293="GW 2",$A293="GW 3",$A293="GW 4",$A293="GW 5",$A293="GW 6"),"N/A",IF(AC293="","",IF(AC293&gt;'Prediction Systems settings'!$B$5,"HOME",IF(AC293&lt;-'Prediction Systems settings'!$B$5,"AWAY","DRAW"))))</f>
        <v>AWAY</v>
      </c>
      <c r="AE293" s="86" t="str">
        <f t="shared" ca="1" si="93"/>
        <v>Succeeded</v>
      </c>
      <c r="AK293">
        <v>28.676470588235293</v>
      </c>
      <c r="AL293">
        <v>42.65625</v>
      </c>
    </row>
    <row r="294" spans="1:38">
      <c r="A294" t="s">
        <v>218</v>
      </c>
      <c r="B294" t="s">
        <v>201</v>
      </c>
      <c r="C294">
        <v>0</v>
      </c>
      <c r="D294">
        <v>2</v>
      </c>
      <c r="E294" t="s">
        <v>204</v>
      </c>
      <c r="F294" s="73">
        <f t="shared" ca="1" si="102"/>
        <v>1477.1408848460712</v>
      </c>
      <c r="G294" s="73">
        <f ca="1">IF(A294="GW 1",ELO_Initial,IFERROR(INDEX(Tables!$1:$1048576,MATCH('Program and Results'!$B294,Tables!$A:$A,0),MATCH('Program and Results'!$A294,Tables!$1:$1,0)-1),""))</f>
        <v>1486.4703055515151</v>
      </c>
      <c r="H294" s="74">
        <f t="shared" si="95"/>
        <v>21.51</v>
      </c>
      <c r="I294" s="74">
        <f t="shared" si="96"/>
        <v>0</v>
      </c>
      <c r="J294" s="75">
        <f t="shared" ca="1" si="89"/>
        <v>0.43372481196856821</v>
      </c>
      <c r="K294" s="76">
        <f>IF(E294="","",IF(ABS(C294-D294)=0,0,IF(ABS(C294-D294)&gt;10,2.99,INDEX('ELO settings '!$B$25:$B$34,MATCH(ABS(C294-D294),'ELO settings '!$A$25:$A$34,0)))))</f>
        <v>1.51</v>
      </c>
      <c r="L294" s="73">
        <f t="shared" ca="1" si="101"/>
        <v>1572.7132677660065</v>
      </c>
      <c r="M294" s="73">
        <f ca="1">IF(A294="GW 1",ELO_Initial,IFERROR(INDEX(Tables!$1:$1048576,MATCH('Program and Results'!$E294,Tables!$A:$A,0),MATCH('Program and Results'!$A294,Tables!$1:$1,0)-1),""))</f>
        <v>1563.3838470605626</v>
      </c>
      <c r="N294" s="74">
        <f t="shared" si="97"/>
        <v>21.51</v>
      </c>
      <c r="O294" s="74">
        <f t="shared" si="98"/>
        <v>1</v>
      </c>
      <c r="P294" s="75">
        <f t="shared" ca="1" si="103"/>
        <v>0.56627518803143184</v>
      </c>
      <c r="Q294" s="76">
        <f t="shared" si="99"/>
        <v>1.51</v>
      </c>
      <c r="R294" s="77" t="str">
        <f t="shared" si="100"/>
        <v>ok</v>
      </c>
      <c r="S294" s="87" t="str">
        <f t="shared" si="87"/>
        <v>AWAY</v>
      </c>
      <c r="T294" s="74">
        <f t="shared" ca="1" si="94"/>
        <v>-77</v>
      </c>
      <c r="U294" s="74">
        <f ca="1">IF(OR($A294="GW 1",$A294="GW 2",$A294="GW 3",$A294="GW 4",$A294="GW 5",$A294="GW 6"),"N/A",IFERROR(ROUND((OFFSET(Tables!$A$1,MATCH('Program and Results'!$B294,Tables!$A$1:$A$33,0)-1,MATCH('Program and Results'!$A294,Tables!$1:$1,0)-2,1,1)-OFFSET(Tables!$A$1,MATCH('Program and Results'!$B294,Tables!$A$1:$A$33,0)-1,MATCH('Program and Results'!$A294,Tables!$1:$1,0)-7,1,1))-(OFFSET(Tables!$A$1,MATCH('Program and Results'!$E294,Tables!$A$1:$A$33,0)-1,MATCH('Program and Results'!$A294,Tables!$1:$1,0)-2,1,1)-OFFSET(Tables!$A$1,MATCH('Program and Results'!$E294,Tables!$A$1:$A$33,0)-1,MATCH('Program and Results'!$A294,Tables!$1:$1,0)-7,1,1)),0),""))</f>
        <v>40</v>
      </c>
      <c r="V294" s="88">
        <f t="shared" ca="1" si="88"/>
        <v>-0.13255037606286363</v>
      </c>
      <c r="W294" s="88" t="str">
        <f ca="1">IF(OR($A294="GW 1",$A294="GW 2",$A294="GW 3",$A294="GW 4",$A294="GW 5",$A294="GW 6"),"N/A",IF(T294="","",IF(AND(T294&gt;='Prediction Systems settings'!$B$3,'Program and Results'!T294&lt;='Prediction Systems settings'!$C$3),"DRAW",IF(T294&gt;0,"HOME","AWAY"))))</f>
        <v>AWAY</v>
      </c>
      <c r="X294" s="89" t="str">
        <f t="shared" ca="1" si="90"/>
        <v>Succeeded</v>
      </c>
      <c r="Y294" s="74" t="str">
        <f ca="1">IF(OR($A294="GW 1",$A294="GW 2",$A294="GW 3",$A294="GW 4",$A294="GW 5",$A294="GW 6"),"N/A",IF(U294="","",IF(AND(U294&gt;='Prediction Systems settings'!$B$4,'Program and Results'!U294&lt;='Prediction Systems settings'!$C$4),"DRAW",IF(U294&gt;0,"HOME","AWAY"))))</f>
        <v>HOME</v>
      </c>
      <c r="Z294" s="74" t="str">
        <f t="shared" ca="1" si="91"/>
        <v>Failed</v>
      </c>
      <c r="AA294" s="85">
        <f ca="1">IF(OR($A294="GW 1",$A294="GW 2",$A294="GW 3",$A294="GW 4",$A294="GW 5",$A294="GW 6"),"N/A",IF(G294="","",SUM(OFFSET(Tables!$A$103,MATCH('Program and Results'!$B294,Tables!$A$103:$A$135,0)-1,MATCH('Program and Results'!$A294,Tables!$1:$1,0)-2,1,-6))))</f>
        <v>3</v>
      </c>
      <c r="AB294" s="86">
        <f ca="1">IF(OR($A294="GW 1",$A294="GW 2",$A294="GW 3",$A294="GW 4",$A294="GW 5",$A294="GW 6"),"N/A",IF(M294="","",SUM(OFFSET(Tables!$A$103,MATCH('Program and Results'!$E294,Tables!$A$103:$A$135,0)-1,MATCH('Program and Results'!$A294,Tables!$1:$1,0)-2,1,-6))))</f>
        <v>1</v>
      </c>
      <c r="AC294" s="86">
        <f t="shared" ca="1" si="92"/>
        <v>2</v>
      </c>
      <c r="AD294" s="86" t="str">
        <f ca="1">IF(OR($A294="GW 1",$A294="GW 2",$A294="GW 3",$A294="GW 4",$A294="GW 5",$A294="GW 6"),"N/A",IF(AC294="","",IF(AC294&gt;'Prediction Systems settings'!$B$5,"HOME",IF(AC294&lt;-'Prediction Systems settings'!$B$5,"AWAY","DRAW"))))</f>
        <v>DRAW</v>
      </c>
      <c r="AE294" s="86" t="str">
        <f t="shared" ca="1" si="93"/>
        <v>Failed</v>
      </c>
      <c r="AK294">
        <v>30.588235294117645</v>
      </c>
      <c r="AL294">
        <v>48.75</v>
      </c>
    </row>
    <row r="295" spans="1:38">
      <c r="A295" t="s">
        <v>218</v>
      </c>
      <c r="B295" t="s">
        <v>202</v>
      </c>
      <c r="C295">
        <v>1</v>
      </c>
      <c r="D295">
        <v>4</v>
      </c>
      <c r="E295" t="s">
        <v>196</v>
      </c>
      <c r="F295" s="73">
        <f t="shared" ca="1" si="102"/>
        <v>1406.8642485295838</v>
      </c>
      <c r="G295" s="73">
        <f ca="1">IF(A295="GW 1",ELO_Initial,IFERROR(INDEX(Tables!$1:$1048576,MATCH('Program and Results'!$B295,Tables!$A:$A,0),MATCH('Program and Results'!$A295,Tables!$1:$1,0)-1),""))</f>
        <v>1411.556553204214</v>
      </c>
      <c r="H295" s="74">
        <f t="shared" si="95"/>
        <v>21.85</v>
      </c>
      <c r="I295" s="74">
        <f t="shared" si="96"/>
        <v>0</v>
      </c>
      <c r="J295" s="75">
        <f t="shared" ca="1" si="89"/>
        <v>0.2147507860242634</v>
      </c>
      <c r="K295" s="76">
        <f>IF(E295="","",IF(ABS(C295-D295)=0,0,IF(ABS(C295-D295)&gt;10,2.99,INDEX('ELO settings '!$B$25:$B$34,MATCH(ABS(C295-D295),'ELO settings '!$A$25:$A$34,0)))))</f>
        <v>1.85</v>
      </c>
      <c r="L295" s="73">
        <f t="shared" ca="1" si="101"/>
        <v>1666.3308983553334</v>
      </c>
      <c r="M295" s="73">
        <f ca="1">IF(A295="GW 1",ELO_Initial,IFERROR(INDEX(Tables!$1:$1048576,MATCH('Program and Results'!$E295,Tables!$A:$A,0),MATCH('Program and Results'!$A295,Tables!$1:$1,0)-1),""))</f>
        <v>1661.6385936807033</v>
      </c>
      <c r="N295" s="74">
        <f t="shared" si="97"/>
        <v>21.85</v>
      </c>
      <c r="O295" s="74">
        <f t="shared" si="98"/>
        <v>1</v>
      </c>
      <c r="P295" s="75">
        <f t="shared" ca="1" si="103"/>
        <v>0.78524921397573655</v>
      </c>
      <c r="Q295" s="76">
        <f t="shared" si="99"/>
        <v>1.85</v>
      </c>
      <c r="R295" s="77" t="str">
        <f t="shared" si="100"/>
        <v>ok</v>
      </c>
      <c r="S295" s="87" t="str">
        <f t="shared" si="87"/>
        <v>AWAY</v>
      </c>
      <c r="T295" s="74">
        <f t="shared" ca="1" si="94"/>
        <v>-250</v>
      </c>
      <c r="U295" s="74">
        <f ca="1">IF(OR($A295="GW 1",$A295="GW 2",$A295="GW 3",$A295="GW 4",$A295="GW 5",$A295="GW 6"),"N/A",IFERROR(ROUND((OFFSET(Tables!$A$1,MATCH('Program and Results'!$B295,Tables!$A$1:$A$33,0)-1,MATCH('Program and Results'!$A295,Tables!$1:$1,0)-2,1,1)-OFFSET(Tables!$A$1,MATCH('Program and Results'!$B295,Tables!$A$1:$A$33,0)-1,MATCH('Program and Results'!$A295,Tables!$1:$1,0)-7,1,1))-(OFFSET(Tables!$A$1,MATCH('Program and Results'!$E295,Tables!$A$1:$A$33,0)-1,MATCH('Program and Results'!$A295,Tables!$1:$1,0)-2,1,1)-OFFSET(Tables!$A$1,MATCH('Program and Results'!$E295,Tables!$A$1:$A$33,0)-1,MATCH('Program and Results'!$A295,Tables!$1:$1,0)-7,1,1)),0),""))</f>
        <v>7</v>
      </c>
      <c r="V295" s="88">
        <f t="shared" ca="1" si="88"/>
        <v>-0.5704984279514731</v>
      </c>
      <c r="W295" s="88" t="str">
        <f ca="1">IF(OR($A295="GW 1",$A295="GW 2",$A295="GW 3",$A295="GW 4",$A295="GW 5",$A295="GW 6"),"N/A",IF(T295="","",IF(AND(T295&gt;='Prediction Systems settings'!$B$3,'Program and Results'!T295&lt;='Prediction Systems settings'!$C$3),"DRAW",IF(T295&gt;0,"HOME","AWAY"))))</f>
        <v>AWAY</v>
      </c>
      <c r="X295" s="89" t="str">
        <f t="shared" ca="1" si="90"/>
        <v>Succeeded</v>
      </c>
      <c r="Y295" s="74" t="str">
        <f ca="1">IF(OR($A295="GW 1",$A295="GW 2",$A295="GW 3",$A295="GW 4",$A295="GW 5",$A295="GW 6"),"N/A",IF(U295="","",IF(AND(U295&gt;='Prediction Systems settings'!$B$4,'Program and Results'!U295&lt;='Prediction Systems settings'!$C$4),"DRAW",IF(U295&gt;0,"HOME","AWAY"))))</f>
        <v>HOME</v>
      </c>
      <c r="Z295" s="74" t="str">
        <f t="shared" ca="1" si="91"/>
        <v>Failed</v>
      </c>
      <c r="AA295" s="85">
        <f ca="1">IF(OR($A295="GW 1",$A295="GW 2",$A295="GW 3",$A295="GW 4",$A295="GW 5",$A295="GW 6"),"N/A",IF(G295="","",SUM(OFFSET(Tables!$A$103,MATCH('Program and Results'!$B295,Tables!$A$103:$A$135,0)-1,MATCH('Program and Results'!$A295,Tables!$1:$1,0)-2,1,-6))))</f>
        <v>-6</v>
      </c>
      <c r="AB295" s="86">
        <f ca="1">IF(OR($A295="GW 1",$A295="GW 2",$A295="GW 3",$A295="GW 4",$A295="GW 5",$A295="GW 6"),"N/A",IF(M295="","",SUM(OFFSET(Tables!$A$103,MATCH('Program and Results'!$E295,Tables!$A$103:$A$135,0)-1,MATCH('Program and Results'!$A295,Tables!$1:$1,0)-2,1,-6))))</f>
        <v>3</v>
      </c>
      <c r="AC295" s="86">
        <f t="shared" ca="1" si="92"/>
        <v>-9</v>
      </c>
      <c r="AD295" s="86" t="str">
        <f ca="1">IF(OR($A295="GW 1",$A295="GW 2",$A295="GW 3",$A295="GW 4",$A295="GW 5",$A295="GW 6"),"N/A",IF(AC295="","",IF(AC295&gt;'Prediction Systems settings'!$B$5,"HOME",IF(AC295&lt;-'Prediction Systems settings'!$B$5,"AWAY","DRAW"))))</f>
        <v>AWAY</v>
      </c>
      <c r="AE295" s="86" t="str">
        <f t="shared" ca="1" si="93"/>
        <v>Succeeded</v>
      </c>
      <c r="AK295">
        <v>24.852941176470587</v>
      </c>
      <c r="AL295">
        <v>58.90625</v>
      </c>
    </row>
    <row r="296" spans="1:38">
      <c r="A296" t="s">
        <v>218</v>
      </c>
      <c r="B296" t="s">
        <v>209</v>
      </c>
      <c r="C296">
        <v>3</v>
      </c>
      <c r="D296">
        <v>1</v>
      </c>
      <c r="E296" t="s">
        <v>211</v>
      </c>
      <c r="F296" s="73">
        <f t="shared" ca="1" si="102"/>
        <v>1536.4173939875886</v>
      </c>
      <c r="G296" s="73">
        <f ca="1">IF(A296="GW 1",ELO_Initial,IFERROR(INDEX(Tables!$1:$1048576,MATCH('Program and Results'!$B296,Tables!$A:$A,0),MATCH('Program and Results'!$A296,Tables!$1:$1,0)-1),""))</f>
        <v>1527.243990012277</v>
      </c>
      <c r="H296" s="74">
        <f t="shared" si="95"/>
        <v>21.51</v>
      </c>
      <c r="I296" s="74">
        <f t="shared" si="96"/>
        <v>1</v>
      </c>
      <c r="J296" s="75">
        <f t="shared" ca="1" si="89"/>
        <v>0.57352840654060389</v>
      </c>
      <c r="K296" s="76">
        <f>IF(E296="","",IF(ABS(C296-D296)=0,0,IF(ABS(C296-D296)&gt;10,2.99,INDEX('ELO settings '!$B$25:$B$34,MATCH(ABS(C296-D296),'ELO settings '!$A$25:$A$34,0)))))</f>
        <v>1.51</v>
      </c>
      <c r="L296" s="73">
        <f t="shared" ca="1" si="101"/>
        <v>1514.3987739739439</v>
      </c>
      <c r="M296" s="73">
        <f ca="1">IF(A296="GW 1",ELO_Initial,IFERROR(INDEX(Tables!$1:$1048576,MATCH('Program and Results'!$E296,Tables!$A:$A,0),MATCH('Program and Results'!$A296,Tables!$1:$1,0)-1),""))</f>
        <v>1523.5721779492555</v>
      </c>
      <c r="N296" s="74">
        <f t="shared" si="97"/>
        <v>21.51</v>
      </c>
      <c r="O296" s="74">
        <f t="shared" si="98"/>
        <v>0</v>
      </c>
      <c r="P296" s="75">
        <f t="shared" ca="1" si="103"/>
        <v>0.42647159345939611</v>
      </c>
      <c r="Q296" s="76">
        <f t="shared" si="99"/>
        <v>1.51</v>
      </c>
      <c r="R296" s="77" t="str">
        <f t="shared" si="100"/>
        <v>ok</v>
      </c>
      <c r="S296" s="87" t="str">
        <f t="shared" si="87"/>
        <v>HOME</v>
      </c>
      <c r="T296" s="74">
        <f t="shared" ca="1" si="94"/>
        <v>4</v>
      </c>
      <c r="U296" s="74">
        <f ca="1">IF(OR($A296="GW 1",$A296="GW 2",$A296="GW 3",$A296="GW 4",$A296="GW 5",$A296="GW 6"),"N/A",IFERROR(ROUND((OFFSET(Tables!$A$1,MATCH('Program and Results'!$B296,Tables!$A$1:$A$33,0)-1,MATCH('Program and Results'!$A296,Tables!$1:$1,0)-2,1,1)-OFFSET(Tables!$A$1,MATCH('Program and Results'!$B296,Tables!$A$1:$A$33,0)-1,MATCH('Program and Results'!$A296,Tables!$1:$1,0)-7,1,1))-(OFFSET(Tables!$A$1,MATCH('Program and Results'!$E296,Tables!$A$1:$A$33,0)-1,MATCH('Program and Results'!$A296,Tables!$1:$1,0)-2,1,1)-OFFSET(Tables!$A$1,MATCH('Program and Results'!$E296,Tables!$A$1:$A$33,0)-1,MATCH('Program and Results'!$A296,Tables!$1:$1,0)-7,1,1)),0),""))</f>
        <v>9</v>
      </c>
      <c r="V296" s="88">
        <f t="shared" ca="1" si="88"/>
        <v>0.14705681308120777</v>
      </c>
      <c r="W296" s="88" t="str">
        <f ca="1">IF(OR($A296="GW 1",$A296="GW 2",$A296="GW 3",$A296="GW 4",$A296="GW 5",$A296="GW 6"),"N/A",IF(T296="","",IF(AND(T296&gt;='Prediction Systems settings'!$B$3,'Program and Results'!T296&lt;='Prediction Systems settings'!$C$3),"DRAW",IF(T296&gt;0,"HOME","AWAY"))))</f>
        <v>HOME</v>
      </c>
      <c r="X296" s="89" t="str">
        <f t="shared" ca="1" si="90"/>
        <v>Succeeded</v>
      </c>
      <c r="Y296" s="74" t="str">
        <f ca="1">IF(OR($A296="GW 1",$A296="GW 2",$A296="GW 3",$A296="GW 4",$A296="GW 5",$A296="GW 6"),"N/A",IF(U296="","",IF(AND(U296&gt;='Prediction Systems settings'!$B$4,'Program and Results'!U296&lt;='Prediction Systems settings'!$C$4),"DRAW",IF(U296&gt;0,"HOME","AWAY"))))</f>
        <v>HOME</v>
      </c>
      <c r="Z296" s="74" t="str">
        <f t="shared" ca="1" si="91"/>
        <v>Succeeded</v>
      </c>
      <c r="AA296" s="85">
        <f ca="1">IF(OR($A296="GW 1",$A296="GW 2",$A296="GW 3",$A296="GW 4",$A296="GW 5",$A296="GW 6"),"N/A",IF(G296="","",SUM(OFFSET(Tables!$A$103,MATCH('Program and Results'!$B296,Tables!$A$103:$A$135,0)-1,MATCH('Program and Results'!$A296,Tables!$1:$1,0)-2,1,-6))))</f>
        <v>2</v>
      </c>
      <c r="AB296" s="86">
        <f ca="1">IF(OR($A296="GW 1",$A296="GW 2",$A296="GW 3",$A296="GW 4",$A296="GW 5",$A296="GW 6"),"N/A",IF(M296="","",SUM(OFFSET(Tables!$A$103,MATCH('Program and Results'!$E296,Tables!$A$103:$A$135,0)-1,MATCH('Program and Results'!$A296,Tables!$1:$1,0)-2,1,-6))))</f>
        <v>2</v>
      </c>
      <c r="AC296" s="86">
        <f t="shared" ca="1" si="92"/>
        <v>0</v>
      </c>
      <c r="AD296" s="86" t="str">
        <f ca="1">IF(OR($A296="GW 1",$A296="GW 2",$A296="GW 3",$A296="GW 4",$A296="GW 5",$A296="GW 6"),"N/A",IF(AC296="","",IF(AC296&gt;'Prediction Systems settings'!$B$5,"HOME",IF(AC296&lt;-'Prediction Systems settings'!$B$5,"AWAY","DRAW"))))</f>
        <v>DRAW</v>
      </c>
      <c r="AE296" s="86" t="str">
        <f t="shared" ca="1" si="93"/>
        <v>Failed</v>
      </c>
      <c r="AK296">
        <v>47.794117647058826</v>
      </c>
      <c r="AL296">
        <v>42.65625</v>
      </c>
    </row>
    <row r="297" spans="1:38">
      <c r="A297" t="s">
        <v>218</v>
      </c>
      <c r="B297" t="s">
        <v>233</v>
      </c>
      <c r="C297">
        <v>0</v>
      </c>
      <c r="D297">
        <v>2</v>
      </c>
      <c r="E297" t="s">
        <v>203</v>
      </c>
      <c r="F297" s="73">
        <f t="shared" ca="1" si="102"/>
        <v>1407.9988763700485</v>
      </c>
      <c r="G297" s="73">
        <f ca="1">IF(A297="GW 1",ELO_Initial,IFERROR(INDEX(Tables!$1:$1048576,MATCH('Program and Results'!$B297,Tables!$A:$A,0),MATCH('Program and Results'!$A297,Tables!$1:$1,0)-1),""))</f>
        <v>1418.3050306791079</v>
      </c>
      <c r="H297" s="74">
        <f t="shared" si="95"/>
        <v>21.51</v>
      </c>
      <c r="I297" s="74">
        <f t="shared" si="96"/>
        <v>0</v>
      </c>
      <c r="J297" s="75">
        <f t="shared" ca="1" si="89"/>
        <v>0.47913316174149045</v>
      </c>
      <c r="K297" s="76">
        <f>IF(E297="","",IF(ABS(C297-D297)=0,0,IF(ABS(C297-D297)&gt;10,2.99,INDEX('ELO settings '!$B$25:$B$34,MATCH(ABS(C297-D297),'ELO settings '!$A$25:$A$34,0)))))</f>
        <v>1.51</v>
      </c>
      <c r="L297" s="73">
        <f t="shared" ca="1" si="101"/>
        <v>1464.1487879762601</v>
      </c>
      <c r="M297" s="73">
        <f ca="1">IF(A297="GW 1",ELO_Initial,IFERROR(INDEX(Tables!$1:$1048576,MATCH('Program and Results'!$E297,Tables!$A:$A,0),MATCH('Program and Results'!$A297,Tables!$1:$1,0)-1),""))</f>
        <v>1453.8426336672007</v>
      </c>
      <c r="N297" s="74">
        <f t="shared" si="97"/>
        <v>21.51</v>
      </c>
      <c r="O297" s="74">
        <f t="shared" si="98"/>
        <v>1</v>
      </c>
      <c r="P297" s="75">
        <f t="shared" ca="1" si="103"/>
        <v>0.52086683825850955</v>
      </c>
      <c r="Q297" s="76">
        <f t="shared" si="99"/>
        <v>1.51</v>
      </c>
      <c r="R297" s="77" t="str">
        <f t="shared" si="100"/>
        <v>ok</v>
      </c>
      <c r="S297" s="87" t="str">
        <f t="shared" si="87"/>
        <v>AWAY</v>
      </c>
      <c r="T297" s="74">
        <f t="shared" ca="1" si="94"/>
        <v>-36</v>
      </c>
      <c r="U297" s="74">
        <f ca="1">IF(OR($A297="GW 1",$A297="GW 2",$A297="GW 3",$A297="GW 4",$A297="GW 5",$A297="GW 6"),"N/A",IFERROR(ROUND((OFFSET(Tables!$A$1,MATCH('Program and Results'!$B297,Tables!$A$1:$A$33,0)-1,MATCH('Program and Results'!$A297,Tables!$1:$1,0)-2,1,1)-OFFSET(Tables!$A$1,MATCH('Program and Results'!$B297,Tables!$A$1:$A$33,0)-1,MATCH('Program and Results'!$A297,Tables!$1:$1,0)-7,1,1))-(OFFSET(Tables!$A$1,MATCH('Program and Results'!$E297,Tables!$A$1:$A$33,0)-1,MATCH('Program and Results'!$A297,Tables!$1:$1,0)-2,1,1)-OFFSET(Tables!$A$1,MATCH('Program and Results'!$E297,Tables!$A$1:$A$33,0)-1,MATCH('Program and Results'!$A297,Tables!$1:$1,0)-7,1,1)),0),""))</f>
        <v>-41</v>
      </c>
      <c r="V297" s="88">
        <f t="shared" ca="1" si="88"/>
        <v>-4.1733676517019092E-2</v>
      </c>
      <c r="W297" s="88" t="str">
        <f ca="1">IF(OR($A297="GW 1",$A297="GW 2",$A297="GW 3",$A297="GW 4",$A297="GW 5",$A297="GW 6"),"N/A",IF(T297="","",IF(AND(T297&gt;='Prediction Systems settings'!$B$3,'Program and Results'!T297&lt;='Prediction Systems settings'!$C$3),"DRAW",IF(T297&gt;0,"HOME","AWAY"))))</f>
        <v>DRAW</v>
      </c>
      <c r="X297" s="89" t="str">
        <f t="shared" ca="1" si="90"/>
        <v>Failed</v>
      </c>
      <c r="Y297" s="74" t="str">
        <f ca="1">IF(OR($A297="GW 1",$A297="GW 2",$A297="GW 3",$A297="GW 4",$A297="GW 5",$A297="GW 6"),"N/A",IF(U297="","",IF(AND(U297&gt;='Prediction Systems settings'!$B$4,'Program and Results'!U297&lt;='Prediction Systems settings'!$C$4),"DRAW",IF(U297&gt;0,"HOME","AWAY"))))</f>
        <v>AWAY</v>
      </c>
      <c r="Z297" s="74" t="str">
        <f t="shared" ca="1" si="91"/>
        <v>Succeeded</v>
      </c>
      <c r="AA297" s="85">
        <f ca="1">IF(OR($A297="GW 1",$A297="GW 2",$A297="GW 3",$A297="GW 4",$A297="GW 5",$A297="GW 6"),"N/A",IF(G297="","",SUM(OFFSET(Tables!$A$103,MATCH('Program and Results'!$B297,Tables!$A$103:$A$135,0)-1,MATCH('Program and Results'!$A297,Tables!$1:$1,0)-2,1,-6))))</f>
        <v>-9</v>
      </c>
      <c r="AB297" s="86">
        <f ca="1">IF(OR($A297="GW 1",$A297="GW 2",$A297="GW 3",$A297="GW 4",$A297="GW 5",$A297="GW 6"),"N/A",IF(M297="","",SUM(OFFSET(Tables!$A$103,MATCH('Program and Results'!$E297,Tables!$A$103:$A$135,0)-1,MATCH('Program and Results'!$A297,Tables!$1:$1,0)-2,1,-6))))</f>
        <v>-4</v>
      </c>
      <c r="AC297" s="86">
        <f t="shared" ca="1" si="92"/>
        <v>-5</v>
      </c>
      <c r="AD297" s="86" t="str">
        <f ca="1">IF(OR($A297="GW 1",$A297="GW 2",$A297="GW 3",$A297="GW 4",$A297="GW 5",$A297="GW 6"),"N/A",IF(AC297="","",IF(AC297&gt;'Prediction Systems settings'!$B$5,"HOME",IF(AC297&lt;-'Prediction Systems settings'!$B$5,"AWAY","DRAW"))))</f>
        <v>DRAW</v>
      </c>
      <c r="AE297" s="86" t="str">
        <f t="shared" ca="1" si="93"/>
        <v>Failed</v>
      </c>
      <c r="AK297">
        <v>21.029411764705884</v>
      </c>
      <c r="AL297">
        <v>38.59375</v>
      </c>
    </row>
    <row r="298" spans="1:38">
      <c r="A298" t="s">
        <v>218</v>
      </c>
      <c r="B298" t="s">
        <v>210</v>
      </c>
      <c r="C298">
        <v>1</v>
      </c>
      <c r="D298">
        <v>2</v>
      </c>
      <c r="E298" t="s">
        <v>197</v>
      </c>
      <c r="F298" s="73">
        <f t="shared" ca="1" si="102"/>
        <v>1442.1694124012117</v>
      </c>
      <c r="G298" s="73">
        <f ca="1">IF(A298="GW 1",ELO_Initial,IFERROR(INDEX(Tables!$1:$1048576,MATCH('Program and Results'!$B298,Tables!$A:$A,0),MATCH('Program and Results'!$A298,Tables!$1:$1,0)-1),""))</f>
        <v>1450.7173767760057</v>
      </c>
      <c r="H298" s="74">
        <f t="shared" si="95"/>
        <v>21</v>
      </c>
      <c r="I298" s="74">
        <f t="shared" si="96"/>
        <v>0</v>
      </c>
      <c r="J298" s="75">
        <f t="shared" ca="1" si="89"/>
        <v>0.40704592260923572</v>
      </c>
      <c r="K298" s="76">
        <f>IF(E298="","",IF(ABS(C298-D298)=0,0,IF(ABS(C298-D298)&gt;10,2.99,INDEX('ELO settings '!$B$25:$B$34,MATCH(ABS(C298-D298),'ELO settings '!$A$25:$A$34,0)))))</f>
        <v>1</v>
      </c>
      <c r="L298" s="73">
        <f t="shared" ca="1" si="101"/>
        <v>1551.381107446088</v>
      </c>
      <c r="M298" s="73">
        <f ca="1">IF(A298="GW 1",ELO_Initial,IFERROR(INDEX(Tables!$1:$1048576,MATCH('Program and Results'!$E298,Tables!$A:$A,0),MATCH('Program and Results'!$A298,Tables!$1:$1,0)-1),""))</f>
        <v>1542.833143071294</v>
      </c>
      <c r="N298" s="74">
        <f t="shared" si="97"/>
        <v>21</v>
      </c>
      <c r="O298" s="74">
        <f t="shared" si="98"/>
        <v>1</v>
      </c>
      <c r="P298" s="75">
        <f t="shared" ca="1" si="103"/>
        <v>0.59295407739076422</v>
      </c>
      <c r="Q298" s="76">
        <f t="shared" si="99"/>
        <v>1</v>
      </c>
      <c r="R298" s="77" t="str">
        <f t="shared" si="100"/>
        <v>ok</v>
      </c>
      <c r="S298" s="87" t="str">
        <f t="shared" si="87"/>
        <v>AWAY</v>
      </c>
      <c r="T298" s="74">
        <f t="shared" ca="1" si="94"/>
        <v>-92</v>
      </c>
      <c r="U298" s="74">
        <f ca="1">IF(OR($A298="GW 1",$A298="GW 2",$A298="GW 3",$A298="GW 4",$A298="GW 5",$A298="GW 6"),"N/A",IFERROR(ROUND((OFFSET(Tables!$A$1,MATCH('Program and Results'!$B298,Tables!$A$1:$A$33,0)-1,MATCH('Program and Results'!$A298,Tables!$1:$1,0)-2,1,1)-OFFSET(Tables!$A$1,MATCH('Program and Results'!$B298,Tables!$A$1:$A$33,0)-1,MATCH('Program and Results'!$A298,Tables!$1:$1,0)-7,1,1))-(OFFSET(Tables!$A$1,MATCH('Program and Results'!$E298,Tables!$A$1:$A$33,0)-1,MATCH('Program and Results'!$A298,Tables!$1:$1,0)-2,1,1)-OFFSET(Tables!$A$1,MATCH('Program and Results'!$E298,Tables!$A$1:$A$33,0)-1,MATCH('Program and Results'!$A298,Tables!$1:$1,0)-7,1,1)),0),""))</f>
        <v>13</v>
      </c>
      <c r="V298" s="88">
        <f t="shared" ca="1" si="88"/>
        <v>-0.1859081547815285</v>
      </c>
      <c r="W298" s="88" t="str">
        <f ca="1">IF(OR($A298="GW 1",$A298="GW 2",$A298="GW 3",$A298="GW 4",$A298="GW 5",$A298="GW 6"),"N/A",IF(T298="","",IF(AND(T298&gt;='Prediction Systems settings'!$B$3,'Program and Results'!T298&lt;='Prediction Systems settings'!$C$3),"DRAW",IF(T298&gt;0,"HOME","AWAY"))))</f>
        <v>AWAY</v>
      </c>
      <c r="X298" s="89" t="str">
        <f t="shared" ca="1" si="90"/>
        <v>Succeeded</v>
      </c>
      <c r="Y298" s="74" t="str">
        <f ca="1">IF(OR($A298="GW 1",$A298="GW 2",$A298="GW 3",$A298="GW 4",$A298="GW 5",$A298="GW 6"),"N/A",IF(U298="","",IF(AND(U298&gt;='Prediction Systems settings'!$B$4,'Program and Results'!U298&lt;='Prediction Systems settings'!$C$4),"DRAW",IF(U298&gt;0,"HOME","AWAY"))))</f>
        <v>HOME</v>
      </c>
      <c r="Z298" s="74" t="str">
        <f t="shared" ca="1" si="91"/>
        <v>Failed</v>
      </c>
      <c r="AA298" s="85">
        <f ca="1">IF(OR($A298="GW 1",$A298="GW 2",$A298="GW 3",$A298="GW 4",$A298="GW 5",$A298="GW 6"),"N/A",IF(G298="","",SUM(OFFSET(Tables!$A$103,MATCH('Program and Results'!$B298,Tables!$A$103:$A$135,0)-1,MATCH('Program and Results'!$A298,Tables!$1:$1,0)-2,1,-6))))</f>
        <v>1</v>
      </c>
      <c r="AB298" s="86">
        <f ca="1">IF(OR($A298="GW 1",$A298="GW 2",$A298="GW 3",$A298="GW 4",$A298="GW 5",$A298="GW 6"),"N/A",IF(M298="","",SUM(OFFSET(Tables!$A$103,MATCH('Program and Results'!$E298,Tables!$A$103:$A$135,0)-1,MATCH('Program and Results'!$A298,Tables!$1:$1,0)-2,1,-6))))</f>
        <v>7</v>
      </c>
      <c r="AC298" s="86">
        <f t="shared" ca="1" si="92"/>
        <v>-6</v>
      </c>
      <c r="AD298" s="86" t="str">
        <f ca="1">IF(OR($A298="GW 1",$A298="GW 2",$A298="GW 3",$A298="GW 4",$A298="GW 5",$A298="GW 6"),"N/A",IF(AC298="","",IF(AC298&gt;'Prediction Systems settings'!$B$5,"HOME",IF(AC298&lt;-'Prediction Systems settings'!$B$5,"AWAY","DRAW"))))</f>
        <v>AWAY</v>
      </c>
      <c r="AE298" s="86" t="str">
        <f t="shared" ca="1" si="93"/>
        <v>Succeeded</v>
      </c>
      <c r="AK298">
        <v>26.764705882352938</v>
      </c>
      <c r="AL298">
        <v>46.71875</v>
      </c>
    </row>
    <row r="299" spans="1:38">
      <c r="A299" t="s">
        <v>218</v>
      </c>
      <c r="B299" t="s">
        <v>206</v>
      </c>
      <c r="C299">
        <v>2</v>
      </c>
      <c r="D299">
        <v>0</v>
      </c>
      <c r="E299" t="s">
        <v>205</v>
      </c>
      <c r="F299" s="73">
        <f t="shared" ca="1" si="102"/>
        <v>1476.8344984211233</v>
      </c>
      <c r="G299" s="73">
        <f ca="1">IF(A299="GW 1",ELO_Initial,IFERROR(INDEX(Tables!$1:$1048576,MATCH('Program and Results'!$B299,Tables!$A:$A,0),MATCH('Program and Results'!$A299,Tables!$1:$1,0)-1),""))</f>
        <v>1466.8511221852882</v>
      </c>
      <c r="H299" s="74">
        <f t="shared" si="95"/>
        <v>21.51</v>
      </c>
      <c r="I299" s="74">
        <f t="shared" si="96"/>
        <v>1</v>
      </c>
      <c r="J299" s="75">
        <f t="shared" ca="1" si="89"/>
        <v>0.53587279238330809</v>
      </c>
      <c r="K299" s="76">
        <f>IF(E299="","",IF(ABS(C299-D299)=0,0,IF(ABS(C299-D299)&gt;10,2.99,INDEX('ELO settings '!$B$25:$B$34,MATCH(ABS(C299-D299),'ELO settings '!$A$25:$A$34,0)))))</f>
        <v>1.51</v>
      </c>
      <c r="L299" s="73">
        <f t="shared" ca="1" si="101"/>
        <v>1466.3096388882916</v>
      </c>
      <c r="M299" s="73">
        <f ca="1">IF(A299="GW 1",ELO_Initial,IFERROR(INDEX(Tables!$1:$1048576,MATCH('Program and Results'!$E299,Tables!$A:$A,0),MATCH('Program and Results'!$A299,Tables!$1:$1,0)-1),""))</f>
        <v>1476.2930151241267</v>
      </c>
      <c r="N299" s="74">
        <f t="shared" si="97"/>
        <v>21.51</v>
      </c>
      <c r="O299" s="74">
        <f t="shared" si="98"/>
        <v>0</v>
      </c>
      <c r="P299" s="75">
        <f t="shared" ca="1" si="103"/>
        <v>0.46412720761669191</v>
      </c>
      <c r="Q299" s="76">
        <f t="shared" si="99"/>
        <v>1.51</v>
      </c>
      <c r="R299" s="77" t="str">
        <f t="shared" si="100"/>
        <v>ok</v>
      </c>
      <c r="S299" s="87" t="str">
        <f t="shared" si="87"/>
        <v>HOME</v>
      </c>
      <c r="T299" s="74">
        <f t="shared" ca="1" si="94"/>
        <v>-9</v>
      </c>
      <c r="U299" s="74">
        <f ca="1">IF(OR($A299="GW 1",$A299="GW 2",$A299="GW 3",$A299="GW 4",$A299="GW 5",$A299="GW 6"),"N/A",IFERROR(ROUND((OFFSET(Tables!$A$1,MATCH('Program and Results'!$B299,Tables!$A$1:$A$33,0)-1,MATCH('Program and Results'!$A299,Tables!$1:$1,0)-2,1,1)-OFFSET(Tables!$A$1,MATCH('Program and Results'!$B299,Tables!$A$1:$A$33,0)-1,MATCH('Program and Results'!$A299,Tables!$1:$1,0)-7,1,1))-(OFFSET(Tables!$A$1,MATCH('Program and Results'!$E299,Tables!$A$1:$A$33,0)-1,MATCH('Program and Results'!$A299,Tables!$1:$1,0)-2,1,1)-OFFSET(Tables!$A$1,MATCH('Program and Results'!$E299,Tables!$A$1:$A$33,0)-1,MATCH('Program and Results'!$A299,Tables!$1:$1,0)-7,1,1)),0),""))</f>
        <v>17</v>
      </c>
      <c r="V299" s="88">
        <f t="shared" ca="1" si="88"/>
        <v>7.1745584766616188E-2</v>
      </c>
      <c r="W299" s="88" t="str">
        <f ca="1">IF(OR($A299="GW 1",$A299="GW 2",$A299="GW 3",$A299="GW 4",$A299="GW 5",$A299="GW 6"),"N/A",IF(T299="","",IF(AND(T299&gt;='Prediction Systems settings'!$B$3,'Program and Results'!T299&lt;='Prediction Systems settings'!$C$3),"DRAW",IF(T299&gt;0,"HOME","AWAY"))))</f>
        <v>AWAY</v>
      </c>
      <c r="X299" s="89" t="str">
        <f t="shared" ca="1" si="90"/>
        <v>Failed</v>
      </c>
      <c r="Y299" s="74" t="str">
        <f ca="1">IF(OR($A299="GW 1",$A299="GW 2",$A299="GW 3",$A299="GW 4",$A299="GW 5",$A299="GW 6"),"N/A",IF(U299="","",IF(AND(U299&gt;='Prediction Systems settings'!$B$4,'Program and Results'!U299&lt;='Prediction Systems settings'!$C$4),"DRAW",IF(U299&gt;0,"HOME","AWAY"))))</f>
        <v>HOME</v>
      </c>
      <c r="Z299" s="74" t="str">
        <f t="shared" ca="1" si="91"/>
        <v>Succeeded</v>
      </c>
      <c r="AA299" s="85">
        <f ca="1">IF(OR($A299="GW 1",$A299="GW 2",$A299="GW 3",$A299="GW 4",$A299="GW 5",$A299="GW 6"),"N/A",IF(G299="","",SUM(OFFSET(Tables!$A$103,MATCH('Program and Results'!$B299,Tables!$A$103:$A$135,0)-1,MATCH('Program and Results'!$A299,Tables!$1:$1,0)-2,1,-6))))</f>
        <v>-5</v>
      </c>
      <c r="AB299" s="86">
        <f ca="1">IF(OR($A299="GW 1",$A299="GW 2",$A299="GW 3",$A299="GW 4",$A299="GW 5",$A299="GW 6"),"N/A",IF(M299="","",SUM(OFFSET(Tables!$A$103,MATCH('Program and Results'!$E299,Tables!$A$103:$A$135,0)-1,MATCH('Program and Results'!$A299,Tables!$1:$1,0)-2,1,-6))))</f>
        <v>-3</v>
      </c>
      <c r="AC299" s="86">
        <f t="shared" ca="1" si="92"/>
        <v>-2</v>
      </c>
      <c r="AD299" s="86" t="str">
        <f ca="1">IF(OR($A299="GW 1",$A299="GW 2",$A299="GW 3",$A299="GW 4",$A299="GW 5",$A299="GW 6"),"N/A",IF(AC299="","",IF(AC299&gt;'Prediction Systems settings'!$B$5,"HOME",IF(AC299&lt;-'Prediction Systems settings'!$B$5,"AWAY","DRAW"))))</f>
        <v>DRAW</v>
      </c>
      <c r="AE299" s="86" t="str">
        <f t="shared" ca="1" si="93"/>
        <v>Failed</v>
      </c>
      <c r="AK299">
        <v>34.411764705882355</v>
      </c>
      <c r="AL299">
        <v>30.46875</v>
      </c>
    </row>
    <row r="300" spans="1:38">
      <c r="A300" t="s">
        <v>219</v>
      </c>
      <c r="B300" t="s">
        <v>208</v>
      </c>
      <c r="C300">
        <v>2</v>
      </c>
      <c r="D300">
        <v>1</v>
      </c>
      <c r="E300" t="s">
        <v>200</v>
      </c>
      <c r="F300" s="73">
        <f t="shared" ca="1" si="102"/>
        <v>1525.3722927147862</v>
      </c>
      <c r="G300" s="73">
        <f ca="1">IF(A300="GW 1",ELO_Initial,IFERROR(INDEX(Tables!$1:$1048576,MATCH('Program and Results'!$B300,Tables!$A:$A,0),MATCH('Program and Results'!$A300,Tables!$1:$1,0)-1),""))</f>
        <v>1517.658407739839</v>
      </c>
      <c r="H300" s="74">
        <f t="shared" si="95"/>
        <v>21</v>
      </c>
      <c r="I300" s="74">
        <f t="shared" si="96"/>
        <v>1</v>
      </c>
      <c r="J300" s="75">
        <f t="shared" ca="1" si="89"/>
        <v>0.63267214405013494</v>
      </c>
      <c r="K300" s="76">
        <f>IF(E300="","",IF(ABS(C300-D300)=0,0,IF(ABS(C300-D300)&gt;10,2.99,INDEX('ELO settings '!$B$25:$B$34,MATCH(ABS(C300-D300),'ELO settings '!$A$25:$A$34,0)))))</f>
        <v>1</v>
      </c>
      <c r="L300" s="73">
        <f t="shared" ca="1" si="101"/>
        <v>1455.6416418218964</v>
      </c>
      <c r="M300" s="73">
        <f ca="1">IF(A300="GW 1",ELO_Initial,IFERROR(INDEX(Tables!$1:$1048576,MATCH('Program and Results'!$E300,Tables!$A:$A,0),MATCH('Program and Results'!$A300,Tables!$1:$1,0)-1),""))</f>
        <v>1463.3555267968436</v>
      </c>
      <c r="N300" s="74">
        <f t="shared" si="97"/>
        <v>21</v>
      </c>
      <c r="O300" s="74">
        <f t="shared" si="98"/>
        <v>0</v>
      </c>
      <c r="P300" s="75">
        <f t="shared" ca="1" si="103"/>
        <v>0.36732785594986506</v>
      </c>
      <c r="Q300" s="76">
        <f t="shared" si="99"/>
        <v>1</v>
      </c>
      <c r="R300" s="77" t="str">
        <f t="shared" si="100"/>
        <v>ok</v>
      </c>
      <c r="S300" s="87" t="str">
        <f t="shared" si="87"/>
        <v>HOME</v>
      </c>
      <c r="T300" s="74">
        <f t="shared" ca="1" si="94"/>
        <v>54</v>
      </c>
      <c r="U300" s="74">
        <f ca="1">IF(OR($A300="GW 1",$A300="GW 2",$A300="GW 3",$A300="GW 4",$A300="GW 5",$A300="GW 6"),"N/A",IFERROR(ROUND((OFFSET(Tables!$A$1,MATCH('Program and Results'!$B300,Tables!$A$1:$A$33,0)-1,MATCH('Program and Results'!$A300,Tables!$1:$1,0)-2,1,1)-OFFSET(Tables!$A$1,MATCH('Program and Results'!$B300,Tables!$A$1:$A$33,0)-1,MATCH('Program and Results'!$A300,Tables!$1:$1,0)-7,1,1))-(OFFSET(Tables!$A$1,MATCH('Program and Results'!$E300,Tables!$A$1:$A$33,0)-1,MATCH('Program and Results'!$A300,Tables!$1:$1,0)-2,1,1)-OFFSET(Tables!$A$1,MATCH('Program and Results'!$E300,Tables!$A$1:$A$33,0)-1,MATCH('Program and Results'!$A300,Tables!$1:$1,0)-7,1,1)),0),""))</f>
        <v>35</v>
      </c>
      <c r="V300" s="88">
        <f t="shared" ca="1" si="88"/>
        <v>0.26534428810026989</v>
      </c>
      <c r="W300" s="88" t="str">
        <f ca="1">IF(OR($A300="GW 1",$A300="GW 2",$A300="GW 3",$A300="GW 4",$A300="GW 5",$A300="GW 6"),"N/A",IF(T300="","",IF(AND(T300&gt;='Prediction Systems settings'!$B$3,'Program and Results'!T300&lt;='Prediction Systems settings'!$C$3),"DRAW",IF(T300&gt;0,"HOME","AWAY"))))</f>
        <v>HOME</v>
      </c>
      <c r="X300" s="89" t="str">
        <f t="shared" ca="1" si="90"/>
        <v>Succeeded</v>
      </c>
      <c r="Y300" s="74" t="str">
        <f ca="1">IF(OR($A300="GW 1",$A300="GW 2",$A300="GW 3",$A300="GW 4",$A300="GW 5",$A300="GW 6"),"N/A",IF(U300="","",IF(AND(U300&gt;='Prediction Systems settings'!$B$4,'Program and Results'!U300&lt;='Prediction Systems settings'!$C$4),"DRAW",IF(U300&gt;0,"HOME","AWAY"))))</f>
        <v>HOME</v>
      </c>
      <c r="Z300" s="74" t="str">
        <f t="shared" ca="1" si="91"/>
        <v>Succeeded</v>
      </c>
      <c r="AA300" s="85">
        <f ca="1">IF(OR($A300="GW 1",$A300="GW 2",$A300="GW 3",$A300="GW 4",$A300="GW 5",$A300="GW 6"),"N/A",IF(G300="","",SUM(OFFSET(Tables!$A$103,MATCH('Program and Results'!$B300,Tables!$A$103:$A$135,0)-1,MATCH('Program and Results'!$A300,Tables!$1:$1,0)-2,1,-6))))</f>
        <v>-1</v>
      </c>
      <c r="AB300" s="86">
        <f ca="1">IF(OR($A300="GW 1",$A300="GW 2",$A300="GW 3",$A300="GW 4",$A300="GW 5",$A300="GW 6"),"N/A",IF(M300="","",SUM(OFFSET(Tables!$A$103,MATCH('Program and Results'!$E300,Tables!$A$103:$A$135,0)-1,MATCH('Program and Results'!$A300,Tables!$1:$1,0)-2,1,-6))))</f>
        <v>-4</v>
      </c>
      <c r="AC300" s="86">
        <f t="shared" ca="1" si="92"/>
        <v>3</v>
      </c>
      <c r="AD300" s="86" t="str">
        <f ca="1">IF(OR($A300="GW 1",$A300="GW 2",$A300="GW 3",$A300="GW 4",$A300="GW 5",$A300="GW 6"),"N/A",IF(AC300="","",IF(AC300&gt;'Prediction Systems settings'!$B$5,"HOME",IF(AC300&lt;-'Prediction Systems settings'!$B$5,"AWAY","DRAW"))))</f>
        <v>DRAW</v>
      </c>
      <c r="AE300" s="86" t="str">
        <f t="shared" ca="1" si="93"/>
        <v>Failed</v>
      </c>
      <c r="AK300">
        <v>40.147058823529413</v>
      </c>
      <c r="AL300">
        <v>28.676470588235293</v>
      </c>
    </row>
    <row r="301" spans="1:38">
      <c r="A301" t="s">
        <v>219</v>
      </c>
      <c r="B301" t="s">
        <v>196</v>
      </c>
      <c r="C301">
        <v>1</v>
      </c>
      <c r="D301">
        <v>0</v>
      </c>
      <c r="E301" t="s">
        <v>210</v>
      </c>
      <c r="F301" s="73">
        <f t="shared" ca="1" si="102"/>
        <v>1669.7669300761097</v>
      </c>
      <c r="G301" s="73">
        <f ca="1">IF(A301="GW 1",ELO_Initial,IFERROR(INDEX(Tables!$1:$1048576,MATCH('Program and Results'!$B301,Tables!$A:$A,0),MATCH('Program and Results'!$A301,Tables!$1:$1,0)-1),""))</f>
        <v>1666.3308983553334</v>
      </c>
      <c r="H301" s="74">
        <f t="shared" si="95"/>
        <v>21</v>
      </c>
      <c r="I301" s="74">
        <f t="shared" si="96"/>
        <v>1</v>
      </c>
      <c r="J301" s="75">
        <f t="shared" ca="1" si="89"/>
        <v>0.83637944186779589</v>
      </c>
      <c r="K301" s="76">
        <f>IF(E301="","",IF(ABS(C301-D301)=0,0,IF(ABS(C301-D301)&gt;10,2.99,INDEX('ELO settings '!$B$25:$B$34,MATCH(ABS(C301-D301),'ELO settings '!$A$25:$A$34,0)))))</f>
        <v>1</v>
      </c>
      <c r="L301" s="73">
        <f t="shared" ca="1" si="101"/>
        <v>1438.7333806804354</v>
      </c>
      <c r="M301" s="73">
        <f ca="1">IF(A301="GW 1",ELO_Initial,IFERROR(INDEX(Tables!$1:$1048576,MATCH('Program and Results'!$E301,Tables!$A:$A,0),MATCH('Program and Results'!$A301,Tables!$1:$1,0)-1),""))</f>
        <v>1442.1694124012117</v>
      </c>
      <c r="N301" s="74">
        <f t="shared" si="97"/>
        <v>21</v>
      </c>
      <c r="O301" s="74">
        <f t="shared" si="98"/>
        <v>0</v>
      </c>
      <c r="P301" s="75">
        <f t="shared" ca="1" si="103"/>
        <v>0.16362055813220411</v>
      </c>
      <c r="Q301" s="76">
        <f t="shared" si="99"/>
        <v>1</v>
      </c>
      <c r="R301" s="77" t="str">
        <f t="shared" si="100"/>
        <v>ok</v>
      </c>
      <c r="S301" s="87" t="str">
        <f t="shared" ref="S301:S364" si="104">IF(D301="","",IF(I301=1,"HOME",IF(I301=0.5,"DRAW","AWAY")))</f>
        <v>HOME</v>
      </c>
      <c r="T301" s="74">
        <f t="shared" ca="1" si="94"/>
        <v>224</v>
      </c>
      <c r="U301" s="74">
        <f ca="1">IF(OR($A301="GW 1",$A301="GW 2",$A301="GW 3",$A301="GW 4",$A301="GW 5",$A301="GW 6"),"N/A",IFERROR(ROUND((OFFSET(Tables!$A$1,MATCH('Program and Results'!$B301,Tables!$A$1:$A$33,0)-1,MATCH('Program and Results'!$A301,Tables!$1:$1,0)-2,1,1)-OFFSET(Tables!$A$1,MATCH('Program and Results'!$B301,Tables!$A$1:$A$33,0)-1,MATCH('Program and Results'!$A301,Tables!$1:$1,0)-7,1,1))-(OFFSET(Tables!$A$1,MATCH('Program and Results'!$E301,Tables!$A$1:$A$33,0)-1,MATCH('Program and Results'!$A301,Tables!$1:$1,0)-2,1,1)-OFFSET(Tables!$A$1,MATCH('Program and Results'!$E301,Tables!$A$1:$A$33,0)-1,MATCH('Program and Results'!$A301,Tables!$1:$1,0)-7,1,1)),0),""))</f>
        <v>-39</v>
      </c>
      <c r="V301" s="88">
        <f t="shared" ref="V301:V364" ca="1" si="105">IF(D301="","",J301-P301)</f>
        <v>0.67275888373559178</v>
      </c>
      <c r="W301" s="88" t="str">
        <f ca="1">IF(OR($A301="GW 1",$A301="GW 2",$A301="GW 3",$A301="GW 4",$A301="GW 5",$A301="GW 6"),"N/A",IF(T301="","",IF(AND(T301&gt;='Prediction Systems settings'!$B$3,'Program and Results'!T301&lt;='Prediction Systems settings'!$C$3),"DRAW",IF(T301&gt;0,"HOME","AWAY"))))</f>
        <v>HOME</v>
      </c>
      <c r="X301" s="89" t="str">
        <f t="shared" ca="1" si="90"/>
        <v>Succeeded</v>
      </c>
      <c r="Y301" s="74" t="str">
        <f ca="1">IF(OR($A301="GW 1",$A301="GW 2",$A301="GW 3",$A301="GW 4",$A301="GW 5",$A301="GW 6"),"N/A",IF(U301="","",IF(AND(U301&gt;='Prediction Systems settings'!$B$4,'Program and Results'!U301&lt;='Prediction Systems settings'!$C$4),"DRAW",IF(U301&gt;0,"HOME","AWAY"))))</f>
        <v>AWAY</v>
      </c>
      <c r="Z301" s="74" t="str">
        <f t="shared" ca="1" si="91"/>
        <v>Failed</v>
      </c>
      <c r="AA301" s="85">
        <f ca="1">IF(OR($A301="GW 1",$A301="GW 2",$A301="GW 3",$A301="GW 4",$A301="GW 5",$A301="GW 6"),"N/A",IF(G301="","",SUM(OFFSET(Tables!$A$103,MATCH('Program and Results'!$B301,Tables!$A$103:$A$135,0)-1,MATCH('Program and Results'!$A301,Tables!$1:$1,0)-2,1,-6))))</f>
        <v>4</v>
      </c>
      <c r="AB301" s="86">
        <f ca="1">IF(OR($A301="GW 1",$A301="GW 2",$A301="GW 3",$A301="GW 4",$A301="GW 5",$A301="GW 6"),"N/A",IF(M301="","",SUM(OFFSET(Tables!$A$103,MATCH('Program and Results'!$E301,Tables!$A$103:$A$135,0)-1,MATCH('Program and Results'!$A301,Tables!$1:$1,0)-2,1,-6))))</f>
        <v>2</v>
      </c>
      <c r="AC301" s="86">
        <f t="shared" ca="1" si="92"/>
        <v>2</v>
      </c>
      <c r="AD301" s="86" t="str">
        <f ca="1">IF(OR($A301="GW 1",$A301="GW 2",$A301="GW 3",$A301="GW 4",$A301="GW 5",$A301="GW 6"),"N/A",IF(AC301="","",IF(AC301&gt;'Prediction Systems settings'!$B$5,"HOME",IF(AC301&lt;-'Prediction Systems settings'!$B$5,"AWAY","DRAW"))))</f>
        <v>DRAW</v>
      </c>
      <c r="AE301" s="86" t="str">
        <f t="shared" ca="1" si="93"/>
        <v>Failed</v>
      </c>
      <c r="AK301">
        <v>59.264705882352942</v>
      </c>
      <c r="AL301">
        <v>26.764705882352938</v>
      </c>
    </row>
    <row r="302" spans="1:38">
      <c r="A302" t="s">
        <v>219</v>
      </c>
      <c r="B302" t="s">
        <v>203</v>
      </c>
      <c r="C302">
        <v>3</v>
      </c>
      <c r="D302">
        <v>2</v>
      </c>
      <c r="E302" t="s">
        <v>201</v>
      </c>
      <c r="F302" s="73">
        <f t="shared" ca="1" si="102"/>
        <v>1473.8297932017483</v>
      </c>
      <c r="G302" s="73">
        <f ca="1">IF(A302="GW 1",ELO_Initial,IFERROR(INDEX(Tables!$1:$1048576,MATCH('Program and Results'!$B302,Tables!$A:$A,0),MATCH('Program and Results'!$A302,Tables!$1:$1,0)-1),""))</f>
        <v>1464.1487879762601</v>
      </c>
      <c r="H302" s="74">
        <f t="shared" si="95"/>
        <v>21</v>
      </c>
      <c r="I302" s="74">
        <f t="shared" si="96"/>
        <v>1</v>
      </c>
      <c r="J302" s="75">
        <f t="shared" ca="1" si="89"/>
        <v>0.5389997511672262</v>
      </c>
      <c r="K302" s="76">
        <f>IF(E302="","",IF(ABS(C302-D302)=0,0,IF(ABS(C302-D302)&gt;10,2.99,INDEX('ELO settings '!$B$25:$B$34,MATCH(ABS(C302-D302),'ELO settings '!$A$25:$A$34,0)))))</f>
        <v>1</v>
      </c>
      <c r="L302" s="73">
        <f t="shared" ca="1" si="101"/>
        <v>1467.459879620583</v>
      </c>
      <c r="M302" s="73">
        <f ca="1">IF(A302="GW 1",ELO_Initial,IFERROR(INDEX(Tables!$1:$1048576,MATCH('Program and Results'!$E302,Tables!$A:$A,0),MATCH('Program and Results'!$A302,Tables!$1:$1,0)-1),""))</f>
        <v>1477.1408848460712</v>
      </c>
      <c r="N302" s="74">
        <f t="shared" si="97"/>
        <v>21</v>
      </c>
      <c r="O302" s="74">
        <f t="shared" si="98"/>
        <v>0</v>
      </c>
      <c r="P302" s="75">
        <f t="shared" ca="1" si="103"/>
        <v>0.4610002488327738</v>
      </c>
      <c r="Q302" s="76">
        <f t="shared" si="99"/>
        <v>1</v>
      </c>
      <c r="R302" s="77" t="str">
        <f t="shared" si="100"/>
        <v>ok</v>
      </c>
      <c r="S302" s="87" t="str">
        <f t="shared" si="104"/>
        <v>HOME</v>
      </c>
      <c r="T302" s="74">
        <f t="shared" ca="1" si="94"/>
        <v>-13</v>
      </c>
      <c r="U302" s="74">
        <f ca="1">IF(OR($A302="GW 1",$A302="GW 2",$A302="GW 3",$A302="GW 4",$A302="GW 5",$A302="GW 6"),"N/A",IFERROR(ROUND((OFFSET(Tables!$A$1,MATCH('Program and Results'!$B302,Tables!$A$1:$A$33,0)-1,MATCH('Program and Results'!$A302,Tables!$1:$1,0)-2,1,1)-OFFSET(Tables!$A$1,MATCH('Program and Results'!$B302,Tables!$A$1:$A$33,0)-1,MATCH('Program and Results'!$A302,Tables!$1:$1,0)-7,1,1))-(OFFSET(Tables!$A$1,MATCH('Program and Results'!$E302,Tables!$A$1:$A$33,0)-1,MATCH('Program and Results'!$A302,Tables!$1:$1,0)-2,1,1)-OFFSET(Tables!$A$1,MATCH('Program and Results'!$E302,Tables!$A$1:$A$33,0)-1,MATCH('Program and Results'!$A302,Tables!$1:$1,0)-7,1,1)),0),""))</f>
        <v>18</v>
      </c>
      <c r="V302" s="88">
        <f t="shared" ca="1" si="105"/>
        <v>7.7999502334452409E-2</v>
      </c>
      <c r="W302" s="88" t="str">
        <f ca="1">IF(OR($A302="GW 1",$A302="GW 2",$A302="GW 3",$A302="GW 4",$A302="GW 5",$A302="GW 6"),"N/A",IF(T302="","",IF(AND(T302&gt;='Prediction Systems settings'!$B$3,'Program and Results'!T302&lt;='Prediction Systems settings'!$C$3),"DRAW",IF(T302&gt;0,"HOME","AWAY"))))</f>
        <v>AWAY</v>
      </c>
      <c r="X302" s="89" t="str">
        <f t="shared" ca="1" si="90"/>
        <v>Failed</v>
      </c>
      <c r="Y302" s="74" t="str">
        <f ca="1">IF(OR($A302="GW 1",$A302="GW 2",$A302="GW 3",$A302="GW 4",$A302="GW 5",$A302="GW 6"),"N/A",IF(U302="","",IF(AND(U302&gt;='Prediction Systems settings'!$B$4,'Program and Results'!U302&lt;='Prediction Systems settings'!$C$4),"DRAW",IF(U302&gt;0,"HOME","AWAY"))))</f>
        <v>HOME</v>
      </c>
      <c r="Z302" s="74" t="str">
        <f t="shared" ca="1" si="91"/>
        <v>Succeeded</v>
      </c>
      <c r="AA302" s="85">
        <f ca="1">IF(OR($A302="GW 1",$A302="GW 2",$A302="GW 3",$A302="GW 4",$A302="GW 5",$A302="GW 6"),"N/A",IF(G302="","",SUM(OFFSET(Tables!$A$103,MATCH('Program and Results'!$B302,Tables!$A$103:$A$135,0)-1,MATCH('Program and Results'!$A302,Tables!$1:$1,0)-2,1,-6))))</f>
        <v>0</v>
      </c>
      <c r="AB302" s="86">
        <f ca="1">IF(OR($A302="GW 1",$A302="GW 2",$A302="GW 3",$A302="GW 4",$A302="GW 5",$A302="GW 6"),"N/A",IF(M302="","",SUM(OFFSET(Tables!$A$103,MATCH('Program and Results'!$E302,Tables!$A$103:$A$135,0)-1,MATCH('Program and Results'!$A302,Tables!$1:$1,0)-2,1,-6))))</f>
        <v>1</v>
      </c>
      <c r="AC302" s="86">
        <f t="shared" ca="1" si="92"/>
        <v>-1</v>
      </c>
      <c r="AD302" s="86" t="str">
        <f ca="1">IF(OR($A302="GW 1",$A302="GW 2",$A302="GW 3",$A302="GW 4",$A302="GW 5",$A302="GW 6"),"N/A",IF(AC302="","",IF(AC302&gt;'Prediction Systems settings'!$B$5,"HOME",IF(AC302&lt;-'Prediction Systems settings'!$B$5,"AWAY","DRAW"))))</f>
        <v>DRAW</v>
      </c>
      <c r="AE302" s="86" t="str">
        <f t="shared" ca="1" si="93"/>
        <v>Failed</v>
      </c>
      <c r="AK302">
        <v>40.147058823529413</v>
      </c>
      <c r="AL302">
        <v>30.588235294117645</v>
      </c>
    </row>
    <row r="303" spans="1:38">
      <c r="A303" t="s">
        <v>219</v>
      </c>
      <c r="B303" t="s">
        <v>205</v>
      </c>
      <c r="C303">
        <v>0</v>
      </c>
      <c r="D303">
        <v>4</v>
      </c>
      <c r="E303" t="s">
        <v>198</v>
      </c>
      <c r="F303" s="73">
        <f t="shared" ca="1" si="102"/>
        <v>1458.3923645756906</v>
      </c>
      <c r="G303" s="73">
        <f ca="1">IF(A303="GW 1",ELO_Initial,IFERROR(INDEX(Tables!$1:$1048576,MATCH('Program and Results'!$B303,Tables!$A:$A,0),MATCH('Program and Results'!$A303,Tables!$1:$1,0)-1),""))</f>
        <v>1466.3096388882916</v>
      </c>
      <c r="H303" s="74">
        <f t="shared" si="95"/>
        <v>22.11</v>
      </c>
      <c r="I303" s="74">
        <f t="shared" si="96"/>
        <v>0</v>
      </c>
      <c r="J303" s="75">
        <f t="shared" ca="1" si="89"/>
        <v>0.35808567673454961</v>
      </c>
      <c r="K303" s="76">
        <f>IF(E303="","",IF(ABS(C303-D303)=0,0,IF(ABS(C303-D303)&gt;10,2.99,INDEX('ELO settings '!$B$25:$B$34,MATCH(ABS(C303-D303),'ELO settings '!$A$25:$A$34,0)))))</f>
        <v>2.11</v>
      </c>
      <c r="L303" s="73">
        <f t="shared" ca="1" si="101"/>
        <v>1604.2994304233275</v>
      </c>
      <c r="M303" s="73">
        <f ca="1">IF(A303="GW 1",ELO_Initial,IFERROR(INDEX(Tables!$1:$1048576,MATCH('Program and Results'!$E303,Tables!$A:$A,0),MATCH('Program and Results'!$A303,Tables!$1:$1,0)-1),""))</f>
        <v>1596.3821561107266</v>
      </c>
      <c r="N303" s="74">
        <f t="shared" si="97"/>
        <v>22.11</v>
      </c>
      <c r="O303" s="74">
        <f t="shared" si="98"/>
        <v>1</v>
      </c>
      <c r="P303" s="75">
        <f t="shared" ca="1" si="103"/>
        <v>0.64191432326545039</v>
      </c>
      <c r="Q303" s="76">
        <f t="shared" si="99"/>
        <v>2.11</v>
      </c>
      <c r="R303" s="77" t="str">
        <f t="shared" si="100"/>
        <v>ok</v>
      </c>
      <c r="S303" s="87" t="str">
        <f t="shared" si="104"/>
        <v>AWAY</v>
      </c>
      <c r="T303" s="74">
        <f t="shared" ca="1" si="94"/>
        <v>-130</v>
      </c>
      <c r="U303" s="74">
        <f ca="1">IF(OR($A303="GW 1",$A303="GW 2",$A303="GW 3",$A303="GW 4",$A303="GW 5",$A303="GW 6"),"N/A",IFERROR(ROUND((OFFSET(Tables!$A$1,MATCH('Program and Results'!$B303,Tables!$A$1:$A$33,0)-1,MATCH('Program and Results'!$A303,Tables!$1:$1,0)-2,1,1)-OFFSET(Tables!$A$1,MATCH('Program and Results'!$B303,Tables!$A$1:$A$33,0)-1,MATCH('Program and Results'!$A303,Tables!$1:$1,0)-7,1,1))-(OFFSET(Tables!$A$1,MATCH('Program and Results'!$E303,Tables!$A$1:$A$33,0)-1,MATCH('Program and Results'!$A303,Tables!$1:$1,0)-2,1,1)-OFFSET(Tables!$A$1,MATCH('Program and Results'!$E303,Tables!$A$1:$A$33,0)-1,MATCH('Program and Results'!$A303,Tables!$1:$1,0)-7,1,1)),0),""))</f>
        <v>-45</v>
      </c>
      <c r="V303" s="88">
        <f t="shared" ca="1" si="105"/>
        <v>-0.28382864653090079</v>
      </c>
      <c r="W303" s="88" t="str">
        <f ca="1">IF(OR($A303="GW 1",$A303="GW 2",$A303="GW 3",$A303="GW 4",$A303="GW 5",$A303="GW 6"),"N/A",IF(T303="","",IF(AND(T303&gt;='Prediction Systems settings'!$B$3,'Program and Results'!T303&lt;='Prediction Systems settings'!$C$3),"DRAW",IF(T303&gt;0,"HOME","AWAY"))))</f>
        <v>AWAY</v>
      </c>
      <c r="X303" s="89" t="str">
        <f t="shared" ca="1" si="90"/>
        <v>Succeeded</v>
      </c>
      <c r="Y303" s="74" t="str">
        <f ca="1">IF(OR($A303="GW 1",$A303="GW 2",$A303="GW 3",$A303="GW 4",$A303="GW 5",$A303="GW 6"),"N/A",IF(U303="","",IF(AND(U303&gt;='Prediction Systems settings'!$B$4,'Program and Results'!U303&lt;='Prediction Systems settings'!$C$4),"DRAW",IF(U303&gt;0,"HOME","AWAY"))))</f>
        <v>AWAY</v>
      </c>
      <c r="Z303" s="74" t="str">
        <f t="shared" ca="1" si="91"/>
        <v>Succeeded</v>
      </c>
      <c r="AA303" s="85">
        <f ca="1">IF(OR($A303="GW 1",$A303="GW 2",$A303="GW 3",$A303="GW 4",$A303="GW 5",$A303="GW 6"),"N/A",IF(G303="","",SUM(OFFSET(Tables!$A$103,MATCH('Program and Results'!$B303,Tables!$A$103:$A$135,0)-1,MATCH('Program and Results'!$A303,Tables!$1:$1,0)-2,1,-6))))</f>
        <v>-3</v>
      </c>
      <c r="AB303" s="86">
        <f ca="1">IF(OR($A303="GW 1",$A303="GW 2",$A303="GW 3",$A303="GW 4",$A303="GW 5",$A303="GW 6"),"N/A",IF(M303="","",SUM(OFFSET(Tables!$A$103,MATCH('Program and Results'!$E303,Tables!$A$103:$A$135,0)-1,MATCH('Program and Results'!$A303,Tables!$1:$1,0)-2,1,-6))))</f>
        <v>8</v>
      </c>
      <c r="AC303" s="86">
        <f t="shared" ca="1" si="92"/>
        <v>-11</v>
      </c>
      <c r="AD303" s="86" t="str">
        <f ca="1">IF(OR($A303="GW 1",$A303="GW 2",$A303="GW 3",$A303="GW 4",$A303="GW 5",$A303="GW 6"),"N/A",IF(AC303="","",IF(AC303&gt;'Prediction Systems settings'!$B$5,"HOME",IF(AC303&lt;-'Prediction Systems settings'!$B$5,"AWAY","DRAW"))))</f>
        <v>AWAY</v>
      </c>
      <c r="AE303" s="86" t="str">
        <f t="shared" ca="1" si="93"/>
        <v>Succeeded</v>
      </c>
      <c r="AK303">
        <v>28.676470588235293</v>
      </c>
      <c r="AL303">
        <v>45.882352941176471</v>
      </c>
    </row>
    <row r="304" spans="1:38">
      <c r="A304" t="s">
        <v>219</v>
      </c>
      <c r="B304" t="s">
        <v>207</v>
      </c>
      <c r="C304">
        <v>3</v>
      </c>
      <c r="D304">
        <v>1</v>
      </c>
      <c r="E304" t="s">
        <v>232</v>
      </c>
      <c r="F304" s="73">
        <f t="shared" ca="1" si="102"/>
        <v>1500.4356572019994</v>
      </c>
      <c r="G304" s="73">
        <f ca="1">IF(A304="GW 1",ELO_Initial,IFERROR(INDEX(Tables!$1:$1048576,MATCH('Program and Results'!$B304,Tables!$A:$A,0),MATCH('Program and Results'!$A304,Tables!$1:$1,0)-1),""))</f>
        <v>1493.1289522169118</v>
      </c>
      <c r="H304" s="74">
        <f t="shared" si="95"/>
        <v>21.51</v>
      </c>
      <c r="I304" s="74">
        <f t="shared" si="96"/>
        <v>1</v>
      </c>
      <c r="J304" s="75">
        <f t="shared" ca="1" si="89"/>
        <v>0.66031125127439538</v>
      </c>
      <c r="K304" s="76">
        <f>IF(E304="","",IF(ABS(C304-D304)=0,0,IF(ABS(C304-D304)&gt;10,2.99,INDEX('ELO settings '!$B$25:$B$34,MATCH(ABS(C304-D304),'ELO settings '!$A$25:$A$34,0)))))</f>
        <v>1.51</v>
      </c>
      <c r="L304" s="73">
        <f t="shared" ca="1" si="101"/>
        <v>1408.5905272863656</v>
      </c>
      <c r="M304" s="73">
        <f ca="1">IF(A304="GW 1",ELO_Initial,IFERROR(INDEX(Tables!$1:$1048576,MATCH('Program and Results'!$E304,Tables!$A:$A,0),MATCH('Program and Results'!$A304,Tables!$1:$1,0)-1),""))</f>
        <v>1415.8972322714533</v>
      </c>
      <c r="N304" s="74">
        <f t="shared" si="97"/>
        <v>21.51</v>
      </c>
      <c r="O304" s="74">
        <f t="shared" si="98"/>
        <v>0</v>
      </c>
      <c r="P304" s="75">
        <f t="shared" ca="1" si="103"/>
        <v>0.33968874872560462</v>
      </c>
      <c r="Q304" s="76">
        <f t="shared" si="99"/>
        <v>1.51</v>
      </c>
      <c r="R304" s="77" t="str">
        <f t="shared" si="100"/>
        <v>ok</v>
      </c>
      <c r="S304" s="87" t="str">
        <f t="shared" si="104"/>
        <v>HOME</v>
      </c>
      <c r="T304" s="74">
        <f t="shared" ca="1" si="94"/>
        <v>77</v>
      </c>
      <c r="U304" s="74">
        <f ca="1">IF(OR($A304="GW 1",$A304="GW 2",$A304="GW 3",$A304="GW 4",$A304="GW 5",$A304="GW 6"),"N/A",IFERROR(ROUND((OFFSET(Tables!$A$1,MATCH('Program and Results'!$B304,Tables!$A$1:$A$33,0)-1,MATCH('Program and Results'!$A304,Tables!$1:$1,0)-2,1,1)-OFFSET(Tables!$A$1,MATCH('Program and Results'!$B304,Tables!$A$1:$A$33,0)-1,MATCH('Program and Results'!$A304,Tables!$1:$1,0)-7,1,1))-(OFFSET(Tables!$A$1,MATCH('Program and Results'!$E304,Tables!$A$1:$A$33,0)-1,MATCH('Program and Results'!$A304,Tables!$1:$1,0)-2,1,1)-OFFSET(Tables!$A$1,MATCH('Program and Results'!$E304,Tables!$A$1:$A$33,0)-1,MATCH('Program and Results'!$A304,Tables!$1:$1,0)-7,1,1)),0),""))</f>
        <v>12</v>
      </c>
      <c r="V304" s="88">
        <f t="shared" ca="1" si="105"/>
        <v>0.32062250254879077</v>
      </c>
      <c r="W304" s="88" t="str">
        <f ca="1">IF(OR($A304="GW 1",$A304="GW 2",$A304="GW 3",$A304="GW 4",$A304="GW 5",$A304="GW 6"),"N/A",IF(T304="","",IF(AND(T304&gt;='Prediction Systems settings'!$B$3,'Program and Results'!T304&lt;='Prediction Systems settings'!$C$3),"DRAW",IF(T304&gt;0,"HOME","AWAY"))))</f>
        <v>HOME</v>
      </c>
      <c r="X304" s="89" t="str">
        <f t="shared" ca="1" si="90"/>
        <v>Succeeded</v>
      </c>
      <c r="Y304" s="74" t="str">
        <f ca="1">IF(OR($A304="GW 1",$A304="GW 2",$A304="GW 3",$A304="GW 4",$A304="GW 5",$A304="GW 6"),"N/A",IF(U304="","",IF(AND(U304&gt;='Prediction Systems settings'!$B$4,'Program and Results'!U304&lt;='Prediction Systems settings'!$C$4),"DRAW",IF(U304&gt;0,"HOME","AWAY"))))</f>
        <v>HOME</v>
      </c>
      <c r="Z304" s="74" t="str">
        <f t="shared" ca="1" si="91"/>
        <v>Succeeded</v>
      </c>
      <c r="AA304" s="85">
        <f ca="1">IF(OR($A304="GW 1",$A304="GW 2",$A304="GW 3",$A304="GW 4",$A304="GW 5",$A304="GW 6"),"N/A",IF(G304="","",SUM(OFFSET(Tables!$A$103,MATCH('Program and Results'!$B304,Tables!$A$103:$A$135,0)-1,MATCH('Program and Results'!$A304,Tables!$1:$1,0)-2,1,-6))))</f>
        <v>-1</v>
      </c>
      <c r="AB304" s="86">
        <f ca="1">IF(OR($A304="GW 1",$A304="GW 2",$A304="GW 3",$A304="GW 4",$A304="GW 5",$A304="GW 6"),"N/A",IF(M304="","",SUM(OFFSET(Tables!$A$103,MATCH('Program and Results'!$E304,Tables!$A$103:$A$135,0)-1,MATCH('Program and Results'!$A304,Tables!$1:$1,0)-2,1,-6))))</f>
        <v>-4</v>
      </c>
      <c r="AC304" s="86">
        <f t="shared" ca="1" si="92"/>
        <v>3</v>
      </c>
      <c r="AD304" s="86" t="str">
        <f ca="1">IF(OR($A304="GW 1",$A304="GW 2",$A304="GW 3",$A304="GW 4",$A304="GW 5",$A304="GW 6"),"N/A",IF(AC304="","",IF(AC304&gt;'Prediction Systems settings'!$B$5,"HOME",IF(AC304&lt;-'Prediction Systems settings'!$B$5,"AWAY","DRAW"))))</f>
        <v>DRAW</v>
      </c>
      <c r="AE304" s="86" t="str">
        <f t="shared" ca="1" si="93"/>
        <v>Failed</v>
      </c>
      <c r="AK304">
        <v>38.235294117647058</v>
      </c>
      <c r="AL304">
        <v>24.852941176470587</v>
      </c>
    </row>
    <row r="305" spans="1:38">
      <c r="A305" t="s">
        <v>219</v>
      </c>
      <c r="B305" t="s">
        <v>199</v>
      </c>
      <c r="C305">
        <v>2</v>
      </c>
      <c r="D305">
        <v>1</v>
      </c>
      <c r="E305" t="s">
        <v>206</v>
      </c>
      <c r="F305" s="73">
        <f t="shared" ca="1" si="102"/>
        <v>1538.4841916394689</v>
      </c>
      <c r="G305" s="73">
        <f ca="1">IF(A305="GW 1",ELO_Initial,IFERROR(INDEX(Tables!$1:$1048576,MATCH('Program and Results'!$B305,Tables!$A:$A,0),MATCH('Program and Results'!$A305,Tables!$1:$1,0)-1),""))</f>
        <v>1530.8699359026748</v>
      </c>
      <c r="H305" s="74">
        <f t="shared" si="95"/>
        <v>21</v>
      </c>
      <c r="I305" s="74">
        <f t="shared" si="96"/>
        <v>1</v>
      </c>
      <c r="J305" s="75">
        <f t="shared" ca="1" si="89"/>
        <v>0.6374163934859941</v>
      </c>
      <c r="K305" s="76">
        <f>IF(E305="","",IF(ABS(C305-D305)=0,0,IF(ABS(C305-D305)&gt;10,2.99,INDEX('ELO settings '!$B$25:$B$34,MATCH(ABS(C305-D305),'ELO settings '!$A$25:$A$34,0)))))</f>
        <v>1</v>
      </c>
      <c r="L305" s="73">
        <f t="shared" ca="1" si="101"/>
        <v>1469.2202426843292</v>
      </c>
      <c r="M305" s="73">
        <f ca="1">IF(A305="GW 1",ELO_Initial,IFERROR(INDEX(Tables!$1:$1048576,MATCH('Program and Results'!$E305,Tables!$A:$A,0),MATCH('Program and Results'!$A305,Tables!$1:$1,0)-1),""))</f>
        <v>1476.8344984211233</v>
      </c>
      <c r="N305" s="74">
        <f t="shared" si="97"/>
        <v>21</v>
      </c>
      <c r="O305" s="74">
        <f t="shared" si="98"/>
        <v>0</v>
      </c>
      <c r="P305" s="75">
        <f t="shared" ca="1" si="103"/>
        <v>0.3625836065140059</v>
      </c>
      <c r="Q305" s="76">
        <f t="shared" si="99"/>
        <v>1</v>
      </c>
      <c r="R305" s="77" t="str">
        <f t="shared" si="100"/>
        <v>ok</v>
      </c>
      <c r="S305" s="87" t="str">
        <f t="shared" si="104"/>
        <v>HOME</v>
      </c>
      <c r="T305" s="74">
        <f t="shared" ca="1" si="94"/>
        <v>54</v>
      </c>
      <c r="U305" s="74">
        <f ca="1">IF(OR($A305="GW 1",$A305="GW 2",$A305="GW 3",$A305="GW 4",$A305="GW 5",$A305="GW 6"),"N/A",IFERROR(ROUND((OFFSET(Tables!$A$1,MATCH('Program and Results'!$B305,Tables!$A$1:$A$33,0)-1,MATCH('Program and Results'!$A305,Tables!$1:$1,0)-2,1,1)-OFFSET(Tables!$A$1,MATCH('Program and Results'!$B305,Tables!$A$1:$A$33,0)-1,MATCH('Program and Results'!$A305,Tables!$1:$1,0)-7,1,1))-(OFFSET(Tables!$A$1,MATCH('Program and Results'!$E305,Tables!$A$1:$A$33,0)-1,MATCH('Program and Results'!$A305,Tables!$1:$1,0)-2,1,1)-OFFSET(Tables!$A$1,MATCH('Program and Results'!$E305,Tables!$A$1:$A$33,0)-1,MATCH('Program and Results'!$A305,Tables!$1:$1,0)-7,1,1)),0),""))</f>
        <v>5</v>
      </c>
      <c r="V305" s="88">
        <f t="shared" ca="1" si="105"/>
        <v>0.27483278697198821</v>
      </c>
      <c r="W305" s="88" t="str">
        <f ca="1">IF(OR($A305="GW 1",$A305="GW 2",$A305="GW 3",$A305="GW 4",$A305="GW 5",$A305="GW 6"),"N/A",IF(T305="","",IF(AND(T305&gt;='Prediction Systems settings'!$B$3,'Program and Results'!T305&lt;='Prediction Systems settings'!$C$3),"DRAW",IF(T305&gt;0,"HOME","AWAY"))))</f>
        <v>HOME</v>
      </c>
      <c r="X305" s="89" t="str">
        <f t="shared" ca="1" si="90"/>
        <v>Succeeded</v>
      </c>
      <c r="Y305" s="74" t="str">
        <f ca="1">IF(OR($A305="GW 1",$A305="GW 2",$A305="GW 3",$A305="GW 4",$A305="GW 5",$A305="GW 6"),"N/A",IF(U305="","",IF(AND(U305&gt;='Prediction Systems settings'!$B$4,'Program and Results'!U305&lt;='Prediction Systems settings'!$C$4),"DRAW",IF(U305&gt;0,"HOME","AWAY"))))</f>
        <v>HOME</v>
      </c>
      <c r="Z305" s="74" t="str">
        <f t="shared" ca="1" si="91"/>
        <v>Succeeded</v>
      </c>
      <c r="AA305" s="85">
        <f ca="1">IF(OR($A305="GW 1",$A305="GW 2",$A305="GW 3",$A305="GW 4",$A305="GW 5",$A305="GW 6"),"N/A",IF(G305="","",SUM(OFFSET(Tables!$A$103,MATCH('Program and Results'!$B305,Tables!$A$103:$A$135,0)-1,MATCH('Program and Results'!$A305,Tables!$1:$1,0)-2,1,-6))))</f>
        <v>5</v>
      </c>
      <c r="AB305" s="86">
        <f ca="1">IF(OR($A305="GW 1",$A305="GW 2",$A305="GW 3",$A305="GW 4",$A305="GW 5",$A305="GW 6"),"N/A",IF(M305="","",SUM(OFFSET(Tables!$A$103,MATCH('Program and Results'!$E305,Tables!$A$103:$A$135,0)-1,MATCH('Program and Results'!$A305,Tables!$1:$1,0)-2,1,-6))))</f>
        <v>-1</v>
      </c>
      <c r="AC305" s="86">
        <f t="shared" ca="1" si="92"/>
        <v>6</v>
      </c>
      <c r="AD305" s="86" t="str">
        <f ca="1">IF(OR($A305="GW 1",$A305="GW 2",$A305="GW 3",$A305="GW 4",$A305="GW 5",$A305="GW 6"),"N/A",IF(AC305="","",IF(AC305&gt;'Prediction Systems settings'!$B$5,"HOME",IF(AC305&lt;-'Prediction Systems settings'!$B$5,"AWAY","DRAW"))))</f>
        <v>HOME</v>
      </c>
      <c r="AE305" s="86" t="str">
        <f t="shared" ca="1" si="93"/>
        <v>Succeeded</v>
      </c>
      <c r="AK305">
        <v>43.970588235294123</v>
      </c>
      <c r="AL305">
        <v>34.411764705882355</v>
      </c>
    </row>
    <row r="306" spans="1:38">
      <c r="A306" t="s">
        <v>219</v>
      </c>
      <c r="B306" t="s">
        <v>211</v>
      </c>
      <c r="C306">
        <v>3</v>
      </c>
      <c r="D306">
        <v>2</v>
      </c>
      <c r="E306" t="s">
        <v>202</v>
      </c>
      <c r="F306" s="73">
        <f t="shared" ca="1" si="102"/>
        <v>1520.5897955361243</v>
      </c>
      <c r="G306" s="73">
        <f ca="1">IF(A306="GW 1",ELO_Initial,IFERROR(INDEX(Tables!$1:$1048576,MATCH('Program and Results'!$B306,Tables!$A:$A,0),MATCH('Program and Results'!$A306,Tables!$1:$1,0)-1),""))</f>
        <v>1514.3987739739439</v>
      </c>
      <c r="H306" s="74">
        <f t="shared" si="95"/>
        <v>21</v>
      </c>
      <c r="I306" s="74">
        <f t="shared" si="96"/>
        <v>1</v>
      </c>
      <c r="J306" s="75">
        <f t="shared" ca="1" si="89"/>
        <v>0.70518944941997819</v>
      </c>
      <c r="K306" s="76">
        <f>IF(E306="","",IF(ABS(C306-D306)=0,0,IF(ABS(C306-D306)&gt;10,2.99,INDEX('ELO settings '!$B$25:$B$34,MATCH(ABS(C306-D306),'ELO settings '!$A$25:$A$34,0)))))</f>
        <v>1</v>
      </c>
      <c r="L306" s="73">
        <f t="shared" ca="1" si="101"/>
        <v>1400.6732269674035</v>
      </c>
      <c r="M306" s="73">
        <f ca="1">IF(A306="GW 1",ELO_Initial,IFERROR(INDEX(Tables!$1:$1048576,MATCH('Program and Results'!$E306,Tables!$A:$A,0),MATCH('Program and Results'!$A306,Tables!$1:$1,0)-1),""))</f>
        <v>1406.8642485295838</v>
      </c>
      <c r="N306" s="74">
        <f t="shared" si="97"/>
        <v>21</v>
      </c>
      <c r="O306" s="74">
        <f t="shared" si="98"/>
        <v>0</v>
      </c>
      <c r="P306" s="75">
        <f t="shared" ca="1" si="103"/>
        <v>0.29481055058002181</v>
      </c>
      <c r="Q306" s="76">
        <f t="shared" si="99"/>
        <v>1</v>
      </c>
      <c r="R306" s="77" t="str">
        <f t="shared" si="100"/>
        <v>ok</v>
      </c>
      <c r="S306" s="87" t="str">
        <f t="shared" si="104"/>
        <v>HOME</v>
      </c>
      <c r="T306" s="74">
        <f t="shared" ca="1" si="94"/>
        <v>108</v>
      </c>
      <c r="U306" s="74">
        <f ca="1">IF(OR($A306="GW 1",$A306="GW 2",$A306="GW 3",$A306="GW 4",$A306="GW 5",$A306="GW 6"),"N/A",IFERROR(ROUND((OFFSET(Tables!$A$1,MATCH('Program and Results'!$B306,Tables!$A$1:$A$33,0)-1,MATCH('Program and Results'!$A306,Tables!$1:$1,0)-2,1,1)-OFFSET(Tables!$A$1,MATCH('Program and Results'!$B306,Tables!$A$1:$A$33,0)-1,MATCH('Program and Results'!$A306,Tables!$1:$1,0)-7,1,1))-(OFFSET(Tables!$A$1,MATCH('Program and Results'!$E306,Tables!$A$1:$A$33,0)-1,MATCH('Program and Results'!$A306,Tables!$1:$1,0)-2,1,1)-OFFSET(Tables!$A$1,MATCH('Program and Results'!$E306,Tables!$A$1:$A$33,0)-1,MATCH('Program and Results'!$A306,Tables!$1:$1,0)-7,1,1)),0),""))</f>
        <v>4</v>
      </c>
      <c r="V306" s="88">
        <f t="shared" ca="1" si="105"/>
        <v>0.41037889883995637</v>
      </c>
      <c r="W306" s="88" t="str">
        <f ca="1">IF(OR($A306="GW 1",$A306="GW 2",$A306="GW 3",$A306="GW 4",$A306="GW 5",$A306="GW 6"),"N/A",IF(T306="","",IF(AND(T306&gt;='Prediction Systems settings'!$B$3,'Program and Results'!T306&lt;='Prediction Systems settings'!$C$3),"DRAW",IF(T306&gt;0,"HOME","AWAY"))))</f>
        <v>HOME</v>
      </c>
      <c r="X306" s="89" t="str">
        <f t="shared" ca="1" si="90"/>
        <v>Succeeded</v>
      </c>
      <c r="Y306" s="74" t="str">
        <f ca="1">IF(OR($A306="GW 1",$A306="GW 2",$A306="GW 3",$A306="GW 4",$A306="GW 5",$A306="GW 6"),"N/A",IF(U306="","",IF(AND(U306&gt;='Prediction Systems settings'!$B$4,'Program and Results'!U306&lt;='Prediction Systems settings'!$C$4),"DRAW",IF(U306&gt;0,"HOME","AWAY"))))</f>
        <v>HOME</v>
      </c>
      <c r="Z306" s="74" t="str">
        <f t="shared" ca="1" si="91"/>
        <v>Succeeded</v>
      </c>
      <c r="AA306" s="85">
        <f ca="1">IF(OR($A306="GW 1",$A306="GW 2",$A306="GW 3",$A306="GW 4",$A306="GW 5",$A306="GW 6"),"N/A",IF(G306="","",SUM(OFFSET(Tables!$A$103,MATCH('Program and Results'!$B306,Tables!$A$103:$A$135,0)-1,MATCH('Program and Results'!$A306,Tables!$1:$1,0)-2,1,-6))))</f>
        <v>2</v>
      </c>
      <c r="AB306" s="86">
        <f ca="1">IF(OR($A306="GW 1",$A306="GW 2",$A306="GW 3",$A306="GW 4",$A306="GW 5",$A306="GW 6"),"N/A",IF(M306="","",SUM(OFFSET(Tables!$A$103,MATCH('Program and Results'!$E306,Tables!$A$103:$A$135,0)-1,MATCH('Program and Results'!$A306,Tables!$1:$1,0)-2,1,-6))))</f>
        <v>-9</v>
      </c>
      <c r="AC306" s="86">
        <f t="shared" ca="1" si="92"/>
        <v>11</v>
      </c>
      <c r="AD306" s="86" t="str">
        <f ca="1">IF(OR($A306="GW 1",$A306="GW 2",$A306="GW 3",$A306="GW 4",$A306="GW 5",$A306="GW 6"),"N/A",IF(AC306="","",IF(AC306&gt;'Prediction Systems settings'!$B$5,"HOME",IF(AC306&lt;-'Prediction Systems settings'!$B$5,"AWAY","DRAW"))))</f>
        <v>HOME</v>
      </c>
      <c r="AE306" s="86" t="str">
        <f t="shared" ca="1" si="93"/>
        <v>Succeeded</v>
      </c>
      <c r="AK306">
        <v>43.970588235294123</v>
      </c>
      <c r="AL306">
        <v>24.852941176470587</v>
      </c>
    </row>
    <row r="307" spans="1:38">
      <c r="A307" t="s">
        <v>219</v>
      </c>
      <c r="B307" t="s">
        <v>204</v>
      </c>
      <c r="C307">
        <v>4</v>
      </c>
      <c r="D307">
        <v>1</v>
      </c>
      <c r="E307" t="s">
        <v>233</v>
      </c>
      <c r="F307" s="73">
        <f t="shared" ca="1" si="102"/>
        <v>1577.6388981281234</v>
      </c>
      <c r="G307" s="73">
        <f ca="1">IF(A307="GW 1",ELO_Initial,IFERROR(INDEX(Tables!$1:$1048576,MATCH('Program and Results'!$B307,Tables!$A:$A,0),MATCH('Program and Results'!$A307,Tables!$1:$1,0)-1),""))</f>
        <v>1572.7132677660065</v>
      </c>
      <c r="H307" s="74">
        <f t="shared" si="95"/>
        <v>21.85</v>
      </c>
      <c r="I307" s="74">
        <f t="shared" si="96"/>
        <v>1</v>
      </c>
      <c r="J307" s="75">
        <f t="shared" ca="1" si="89"/>
        <v>0.77457069280929591</v>
      </c>
      <c r="K307" s="76">
        <f>IF(E307="","",IF(ABS(C307-D307)=0,0,IF(ABS(C307-D307)&gt;10,2.99,INDEX('ELO settings '!$B$25:$B$34,MATCH(ABS(C307-D307),'ELO settings '!$A$25:$A$34,0)))))</f>
        <v>1.85</v>
      </c>
      <c r="L307" s="73">
        <f t="shared" ca="1" si="101"/>
        <v>1403.0732460079316</v>
      </c>
      <c r="M307" s="73">
        <f ca="1">IF(A307="GW 1",ELO_Initial,IFERROR(INDEX(Tables!$1:$1048576,MATCH('Program and Results'!$E307,Tables!$A:$A,0),MATCH('Program and Results'!$A307,Tables!$1:$1,0)-1),""))</f>
        <v>1407.9988763700485</v>
      </c>
      <c r="N307" s="74">
        <f t="shared" si="97"/>
        <v>21.85</v>
      </c>
      <c r="O307" s="74">
        <f t="shared" si="98"/>
        <v>0</v>
      </c>
      <c r="P307" s="75">
        <f t="shared" ca="1" si="103"/>
        <v>0.22542930719070409</v>
      </c>
      <c r="Q307" s="76">
        <f t="shared" si="99"/>
        <v>1.85</v>
      </c>
      <c r="R307" s="77" t="str">
        <f t="shared" si="100"/>
        <v>ok</v>
      </c>
      <c r="S307" s="87" t="str">
        <f t="shared" si="104"/>
        <v>HOME</v>
      </c>
      <c r="T307" s="74">
        <f t="shared" ca="1" si="94"/>
        <v>165</v>
      </c>
      <c r="U307" s="74">
        <f ca="1">IF(OR($A307="GW 1",$A307="GW 2",$A307="GW 3",$A307="GW 4",$A307="GW 5",$A307="GW 6"),"N/A",IFERROR(ROUND((OFFSET(Tables!$A$1,MATCH('Program and Results'!$B307,Tables!$A$1:$A$33,0)-1,MATCH('Program and Results'!$A307,Tables!$1:$1,0)-2,1,1)-OFFSET(Tables!$A$1,MATCH('Program and Results'!$B307,Tables!$A$1:$A$33,0)-1,MATCH('Program and Results'!$A307,Tables!$1:$1,0)-7,1,1))-(OFFSET(Tables!$A$1,MATCH('Program and Results'!$E307,Tables!$A$1:$A$33,0)-1,MATCH('Program and Results'!$A307,Tables!$1:$1,0)-2,1,1)-OFFSET(Tables!$A$1,MATCH('Program and Results'!$E307,Tables!$A$1:$A$33,0)-1,MATCH('Program and Results'!$A307,Tables!$1:$1,0)-7,1,1)),0),""))</f>
        <v>27</v>
      </c>
      <c r="V307" s="88">
        <f t="shared" ca="1" si="105"/>
        <v>0.54914138561859183</v>
      </c>
      <c r="W307" s="88" t="str">
        <f ca="1">IF(OR($A307="GW 1",$A307="GW 2",$A307="GW 3",$A307="GW 4",$A307="GW 5",$A307="GW 6"),"N/A",IF(T307="","",IF(AND(T307&gt;='Prediction Systems settings'!$B$3,'Program and Results'!T307&lt;='Prediction Systems settings'!$C$3),"DRAW",IF(T307&gt;0,"HOME","AWAY"))))</f>
        <v>HOME</v>
      </c>
      <c r="X307" s="89" t="str">
        <f t="shared" ca="1" si="90"/>
        <v>Succeeded</v>
      </c>
      <c r="Y307" s="74" t="str">
        <f ca="1">IF(OR($A307="GW 1",$A307="GW 2",$A307="GW 3",$A307="GW 4",$A307="GW 5",$A307="GW 6"),"N/A",IF(U307="","",IF(AND(U307&gt;='Prediction Systems settings'!$B$4,'Program and Results'!U307&lt;='Prediction Systems settings'!$C$4),"DRAW",IF(U307&gt;0,"HOME","AWAY"))))</f>
        <v>HOME</v>
      </c>
      <c r="Z307" s="74" t="str">
        <f t="shared" ca="1" si="91"/>
        <v>Succeeded</v>
      </c>
      <c r="AA307" s="85">
        <f ca="1">IF(OR($A307="GW 1",$A307="GW 2",$A307="GW 3",$A307="GW 4",$A307="GW 5",$A307="GW 6"),"N/A",IF(G307="","",SUM(OFFSET(Tables!$A$103,MATCH('Program and Results'!$B307,Tables!$A$103:$A$135,0)-1,MATCH('Program and Results'!$A307,Tables!$1:$1,0)-2,1,-6))))</f>
        <v>3</v>
      </c>
      <c r="AB307" s="86">
        <f ca="1">IF(OR($A307="GW 1",$A307="GW 2",$A307="GW 3",$A307="GW 4",$A307="GW 5",$A307="GW 6"),"N/A",IF(M307="","",SUM(OFFSET(Tables!$A$103,MATCH('Program and Results'!$E307,Tables!$A$103:$A$135,0)-1,MATCH('Program and Results'!$A307,Tables!$1:$1,0)-2,1,-6))))</f>
        <v>-13</v>
      </c>
      <c r="AC307" s="86">
        <f t="shared" ca="1" si="92"/>
        <v>16</v>
      </c>
      <c r="AD307" s="86" t="str">
        <f ca="1">IF(OR($A307="GW 1",$A307="GW 2",$A307="GW 3",$A307="GW 4",$A307="GW 5",$A307="GW 6"),"N/A",IF(AC307="","",IF(AC307&gt;'Prediction Systems settings'!$B$5,"HOME",IF(AC307&lt;-'Prediction Systems settings'!$B$5,"AWAY","DRAW"))))</f>
        <v>HOME</v>
      </c>
      <c r="AE307" s="86" t="str">
        <f t="shared" ca="1" si="93"/>
        <v>Succeeded</v>
      </c>
      <c r="AK307">
        <v>49.705882352941174</v>
      </c>
      <c r="AL307">
        <v>21.029411764705884</v>
      </c>
    </row>
    <row r="308" spans="1:38">
      <c r="A308" t="s">
        <v>219</v>
      </c>
      <c r="B308" t="s">
        <v>197</v>
      </c>
      <c r="C308">
        <v>3</v>
      </c>
      <c r="D308">
        <v>1</v>
      </c>
      <c r="E308" t="s">
        <v>209</v>
      </c>
      <c r="F308" s="73">
        <f t="shared" ca="1" si="102"/>
        <v>1560.2142714502445</v>
      </c>
      <c r="G308" s="73">
        <f ca="1">IF(A308="GW 1",ELO_Initial,IFERROR(INDEX(Tables!$1:$1048576,MATCH('Program and Results'!$B308,Tables!$A:$A,0),MATCH('Program and Results'!$A308,Tables!$1:$1,0)-1),""))</f>
        <v>1551.381107446088</v>
      </c>
      <c r="H308" s="74">
        <f t="shared" si="95"/>
        <v>21.51</v>
      </c>
      <c r="I308" s="74">
        <f t="shared" si="96"/>
        <v>1</v>
      </c>
      <c r="J308" s="75">
        <f t="shared" ca="1" si="89"/>
        <v>0.5893461643813751</v>
      </c>
      <c r="K308" s="76">
        <f>IF(E308="","",IF(ABS(C308-D308)=0,0,IF(ABS(C308-D308)&gt;10,2.99,INDEX('ELO settings '!$B$25:$B$34,MATCH(ABS(C308-D308),'ELO settings '!$A$25:$A$34,0)))))</f>
        <v>1.51</v>
      </c>
      <c r="L308" s="73">
        <f t="shared" ca="1" si="101"/>
        <v>1527.5842299834321</v>
      </c>
      <c r="M308" s="73">
        <f ca="1">IF(A308="GW 1",ELO_Initial,IFERROR(INDEX(Tables!$1:$1048576,MATCH('Program and Results'!$E308,Tables!$A:$A,0),MATCH('Program and Results'!$A308,Tables!$1:$1,0)-1),""))</f>
        <v>1536.4173939875886</v>
      </c>
      <c r="N308" s="74">
        <f t="shared" si="97"/>
        <v>21.51</v>
      </c>
      <c r="O308" s="74">
        <f t="shared" si="98"/>
        <v>0</v>
      </c>
      <c r="P308" s="75">
        <f t="shared" ca="1" si="103"/>
        <v>0.4106538356186249</v>
      </c>
      <c r="Q308" s="76">
        <f t="shared" si="99"/>
        <v>1.51</v>
      </c>
      <c r="R308" s="77" t="str">
        <f t="shared" si="100"/>
        <v>ok</v>
      </c>
      <c r="S308" s="87" t="str">
        <f t="shared" si="104"/>
        <v>HOME</v>
      </c>
      <c r="T308" s="74">
        <f t="shared" ca="1" si="94"/>
        <v>15</v>
      </c>
      <c r="U308" s="74">
        <f ca="1">IF(OR($A308="GW 1",$A308="GW 2",$A308="GW 3",$A308="GW 4",$A308="GW 5",$A308="GW 6"),"N/A",IFERROR(ROUND((OFFSET(Tables!$A$1,MATCH('Program and Results'!$B308,Tables!$A$1:$A$33,0)-1,MATCH('Program and Results'!$A308,Tables!$1:$1,0)-2,1,1)-OFFSET(Tables!$A$1,MATCH('Program and Results'!$B308,Tables!$A$1:$A$33,0)-1,MATCH('Program and Results'!$A308,Tables!$1:$1,0)-7,1,1))-(OFFSET(Tables!$A$1,MATCH('Program and Results'!$E308,Tables!$A$1:$A$33,0)-1,MATCH('Program and Results'!$A308,Tables!$1:$1,0)-2,1,1)-OFFSET(Tables!$A$1,MATCH('Program and Results'!$E308,Tables!$A$1:$A$33,0)-1,MATCH('Program and Results'!$A308,Tables!$1:$1,0)-7,1,1)),0),""))</f>
        <v>-5</v>
      </c>
      <c r="V308" s="88">
        <f t="shared" ca="1" si="105"/>
        <v>0.17869232876275021</v>
      </c>
      <c r="W308" s="88" t="str">
        <f ca="1">IF(OR($A308="GW 1",$A308="GW 2",$A308="GW 3",$A308="GW 4",$A308="GW 5",$A308="GW 6"),"N/A",IF(T308="","",IF(AND(T308&gt;='Prediction Systems settings'!$B$3,'Program and Results'!T308&lt;='Prediction Systems settings'!$C$3),"DRAW",IF(T308&gt;0,"HOME","AWAY"))))</f>
        <v>HOME</v>
      </c>
      <c r="X308" s="89" t="str">
        <f t="shared" ca="1" si="90"/>
        <v>Succeeded</v>
      </c>
      <c r="Y308" s="74" t="str">
        <f ca="1">IF(OR($A308="GW 1",$A308="GW 2",$A308="GW 3",$A308="GW 4",$A308="GW 5",$A308="GW 6"),"N/A",IF(U308="","",IF(AND(U308&gt;='Prediction Systems settings'!$B$4,'Program and Results'!U308&lt;='Prediction Systems settings'!$C$4),"DRAW",IF(U308&gt;0,"HOME","AWAY"))))</f>
        <v>AWAY</v>
      </c>
      <c r="Z308" s="74" t="str">
        <f t="shared" ca="1" si="91"/>
        <v>Failed</v>
      </c>
      <c r="AA308" s="85">
        <f ca="1">IF(OR($A308="GW 1",$A308="GW 2",$A308="GW 3",$A308="GW 4",$A308="GW 5",$A308="GW 6"),"N/A",IF(G308="","",SUM(OFFSET(Tables!$A$103,MATCH('Program and Results'!$B308,Tables!$A$103:$A$135,0)-1,MATCH('Program and Results'!$A308,Tables!$1:$1,0)-2,1,-6))))</f>
        <v>6</v>
      </c>
      <c r="AB308" s="86">
        <f ca="1">IF(OR($A308="GW 1",$A308="GW 2",$A308="GW 3",$A308="GW 4",$A308="GW 5",$A308="GW 6"),"N/A",IF(M308="","",SUM(OFFSET(Tables!$A$103,MATCH('Program and Results'!$E308,Tables!$A$103:$A$135,0)-1,MATCH('Program and Results'!$A308,Tables!$1:$1,0)-2,1,-6))))</f>
        <v>5</v>
      </c>
      <c r="AC308" s="86">
        <f t="shared" ca="1" si="92"/>
        <v>1</v>
      </c>
      <c r="AD308" s="86" t="str">
        <f ca="1">IF(OR($A308="GW 1",$A308="GW 2",$A308="GW 3",$A308="GW 4",$A308="GW 5",$A308="GW 6"),"N/A",IF(AC308="","",IF(AC308&gt;'Prediction Systems settings'!$B$5,"HOME",IF(AC308&lt;-'Prediction Systems settings'!$B$5,"AWAY","DRAW"))))</f>
        <v>DRAW</v>
      </c>
      <c r="AE308" s="86" t="str">
        <f t="shared" ca="1" si="93"/>
        <v>Failed</v>
      </c>
      <c r="AK308">
        <v>47.794117647058826</v>
      </c>
      <c r="AL308">
        <v>47.794117647058826</v>
      </c>
    </row>
    <row r="309" spans="1:38">
      <c r="A309" s="80"/>
      <c r="F309" s="73" t="str">
        <f t="shared" si="102"/>
        <v/>
      </c>
      <c r="G309" s="73" t="str">
        <f>IF(A309="GW 1",ELO_Initial,IFERROR(INDEX(Tables!$1:$1048576,MATCH('Program and Results'!$B309,Tables!$A:$A,0),MATCH('Program and Results'!$A309,Tables!$1:$1,0)-1),""))</f>
        <v/>
      </c>
      <c r="H309" s="74" t="str">
        <f t="shared" si="95"/>
        <v/>
      </c>
      <c r="I309" s="74" t="str">
        <f t="shared" si="96"/>
        <v/>
      </c>
      <c r="J309" s="75" t="str">
        <f t="shared" si="89"/>
        <v/>
      </c>
      <c r="K309" s="76" t="str">
        <f>IF(E309="","",IF(ABS(C309-D309)=0,0,IF(ABS(C309-D309)&gt;10,2.99,INDEX('ELO settings '!$B$25:$B$34,MATCH(ABS(C309-D309),'ELO settings '!$A$25:$A$34,0)))))</f>
        <v/>
      </c>
      <c r="L309" s="73" t="str">
        <f t="shared" si="101"/>
        <v/>
      </c>
      <c r="M309" s="73" t="str">
        <f>IF(A309="GW 1",ELO_Initial,IFERROR(INDEX(Tables!$1:$1048576,MATCH('Program and Results'!$E309,Tables!$A:$A,0),MATCH('Program and Results'!$A309,Tables!$1:$1,0)-1),""))</f>
        <v/>
      </c>
      <c r="N309" s="74" t="str">
        <f t="shared" si="97"/>
        <v/>
      </c>
      <c r="O309" s="74" t="str">
        <f t="shared" si="98"/>
        <v/>
      </c>
      <c r="P309" s="75" t="str">
        <f t="shared" si="103"/>
        <v/>
      </c>
      <c r="Q309" s="76" t="str">
        <f t="shared" si="99"/>
        <v/>
      </c>
      <c r="R309" s="77" t="str">
        <f t="shared" si="100"/>
        <v/>
      </c>
      <c r="S309" s="87" t="str">
        <f t="shared" si="104"/>
        <v/>
      </c>
      <c r="T309" s="74" t="str">
        <f t="shared" si="94"/>
        <v/>
      </c>
      <c r="U309" s="74" t="str">
        <f ca="1">IF(OR($A309="GW 1",$A309="GW 2",$A309="GW 3",$A309="GW 4",$A309="GW 5",$A309="GW 6"),"N/A",IFERROR(ROUND((OFFSET(Tables!$A$1,MATCH('Program and Results'!$B309,Tables!$A$1:$A$33,0)-1,MATCH('Program and Results'!$A309,Tables!$1:$1,0)-2,1,1)-OFFSET(Tables!$A$1,MATCH('Program and Results'!$B309,Tables!$A$1:$A$33,0)-1,MATCH('Program and Results'!$A309,Tables!$1:$1,0)-7,1,1))-(OFFSET(Tables!$A$1,MATCH('Program and Results'!$E309,Tables!$A$1:$A$33,0)-1,MATCH('Program and Results'!$A309,Tables!$1:$1,0)-2,1,1)-OFFSET(Tables!$A$1,MATCH('Program and Results'!$E309,Tables!$A$1:$A$33,0)-1,MATCH('Program and Results'!$A309,Tables!$1:$1,0)-7,1,1)),0),""))</f>
        <v/>
      </c>
      <c r="V309" s="88" t="str">
        <f t="shared" si="105"/>
        <v/>
      </c>
      <c r="W309" s="88" t="str">
        <f>IF(OR($A309="GW 1",$A309="GW 2",$A309="GW 3",$A309="GW 4",$A309="GW 5",$A309="GW 6"),"N/A",IF(T309="","",IF(AND(T309&gt;='Prediction Systems settings'!$B$3,'Program and Results'!T309&lt;='Prediction Systems settings'!$C$3),"DRAW",IF(T309&gt;0,"HOME","AWAY"))))</f>
        <v/>
      </c>
      <c r="X309" s="89" t="str">
        <f t="shared" si="90"/>
        <v/>
      </c>
      <c r="Y309" s="74" t="str">
        <f ca="1">IF(OR($A309="GW 1",$A309="GW 2",$A309="GW 3",$A309="GW 4",$A309="GW 5",$A309="GW 6"),"N/A",IF(U309="","",IF(AND(U309&gt;='Prediction Systems settings'!$B$4,'Program and Results'!U309&lt;='Prediction Systems settings'!$C$4),"DRAW",IF(U309&gt;0,"HOME","AWAY"))))</f>
        <v/>
      </c>
      <c r="Z309" s="74" t="str">
        <f t="shared" si="91"/>
        <v/>
      </c>
      <c r="AA309" s="85" t="str">
        <f ca="1">IF(OR($A309="GW 1",$A309="GW 2",$A309="GW 3",$A309="GW 4",$A309="GW 5",$A309="GW 6"),"N/A",IF(G309="","",SUM(OFFSET(Tables!$A$103,MATCH('Program and Results'!$B309,Tables!$A$103:$A$135,0)-1,MATCH('Program and Results'!$A309,Tables!$1:$1,0)-2,1,-6))))</f>
        <v/>
      </c>
      <c r="AB309" s="86" t="str">
        <f ca="1">IF(OR($A309="GW 1",$A309="GW 2",$A309="GW 3",$A309="GW 4",$A309="GW 5",$A309="GW 6"),"N/A",IF(M309="","",SUM(OFFSET(Tables!$A$103,MATCH('Program and Results'!$E309,Tables!$A$103:$A$135,0)-1,MATCH('Program and Results'!$A309,Tables!$1:$1,0)-2,1,-6))))</f>
        <v/>
      </c>
      <c r="AC309" s="86" t="str">
        <f t="shared" si="92"/>
        <v/>
      </c>
      <c r="AD309" s="86" t="str">
        <f>IF(OR($A309="GW 1",$A309="GW 2",$A309="GW 3",$A309="GW 4",$A309="GW 5",$A309="GW 6"),"N/A",IF(AC309="","",IF(AC309&gt;'Prediction Systems settings'!$B$5,"HOME",IF(AC309&lt;-'Prediction Systems settings'!$B$5,"AWAY","DRAW"))))</f>
        <v/>
      </c>
      <c r="AE309" s="86" t="str">
        <f t="shared" si="93"/>
        <v/>
      </c>
      <c r="AK309" t="s">
        <v>231</v>
      </c>
      <c r="AL309" t="s">
        <v>231</v>
      </c>
    </row>
    <row r="310" spans="1:38">
      <c r="A310" s="80"/>
      <c r="F310" s="73" t="str">
        <f t="shared" si="102"/>
        <v/>
      </c>
      <c r="G310" s="73" t="str">
        <f>IF(A310="GW 1",ELO_Initial,IFERROR(INDEX(Tables!$1:$1048576,MATCH('Program and Results'!$B310,Tables!$A:$A,0),MATCH('Program and Results'!$A310,Tables!$1:$1,0)-1),""))</f>
        <v/>
      </c>
      <c r="H310" s="74" t="str">
        <f t="shared" si="95"/>
        <v/>
      </c>
      <c r="I310" s="74" t="str">
        <f t="shared" si="96"/>
        <v/>
      </c>
      <c r="J310" s="75" t="str">
        <f t="shared" si="89"/>
        <v/>
      </c>
      <c r="K310" s="76" t="str">
        <f>IF(E310="","",IF(ABS(C310-D310)=0,0,IF(ABS(C310-D310)&gt;10,2.99,INDEX('ELO settings '!$B$25:$B$34,MATCH(ABS(C310-D310),'ELO settings '!$A$25:$A$34,0)))))</f>
        <v/>
      </c>
      <c r="L310" s="73" t="str">
        <f t="shared" si="101"/>
        <v/>
      </c>
      <c r="M310" s="73" t="str">
        <f>IF(A310="GW 1",ELO_Initial,IFERROR(INDEX(Tables!$1:$1048576,MATCH('Program and Results'!$E310,Tables!$A:$A,0),MATCH('Program and Results'!$A310,Tables!$1:$1,0)-1),""))</f>
        <v/>
      </c>
      <c r="N310" s="74" t="str">
        <f t="shared" si="97"/>
        <v/>
      </c>
      <c r="O310" s="74" t="str">
        <f t="shared" si="98"/>
        <v/>
      </c>
      <c r="P310" s="75" t="str">
        <f t="shared" si="103"/>
        <v/>
      </c>
      <c r="Q310" s="76" t="str">
        <f t="shared" si="99"/>
        <v/>
      </c>
      <c r="R310" s="77" t="str">
        <f t="shared" si="100"/>
        <v/>
      </c>
      <c r="S310" s="87" t="str">
        <f t="shared" si="104"/>
        <v/>
      </c>
      <c r="T310" s="74" t="str">
        <f t="shared" si="94"/>
        <v/>
      </c>
      <c r="U310" s="74" t="str">
        <f ca="1">IF(OR($A310="GW 1",$A310="GW 2",$A310="GW 3",$A310="GW 4",$A310="GW 5",$A310="GW 6"),"N/A",IFERROR(ROUND((OFFSET(Tables!$A$1,MATCH('Program and Results'!$B310,Tables!$A$1:$A$33,0)-1,MATCH('Program and Results'!$A310,Tables!$1:$1,0)-2,1,1)-OFFSET(Tables!$A$1,MATCH('Program and Results'!$B310,Tables!$A$1:$A$33,0)-1,MATCH('Program and Results'!$A310,Tables!$1:$1,0)-7,1,1))-(OFFSET(Tables!$A$1,MATCH('Program and Results'!$E310,Tables!$A$1:$A$33,0)-1,MATCH('Program and Results'!$A310,Tables!$1:$1,0)-2,1,1)-OFFSET(Tables!$A$1,MATCH('Program and Results'!$E310,Tables!$A$1:$A$33,0)-1,MATCH('Program and Results'!$A310,Tables!$1:$1,0)-7,1,1)),0),""))</f>
        <v/>
      </c>
      <c r="V310" s="88" t="str">
        <f t="shared" si="105"/>
        <v/>
      </c>
      <c r="W310" s="88" t="str">
        <f>IF(OR($A310="GW 1",$A310="GW 2",$A310="GW 3",$A310="GW 4",$A310="GW 5",$A310="GW 6"),"N/A",IF(T310="","",IF(AND(T310&gt;='Prediction Systems settings'!$B$3,'Program and Results'!T310&lt;='Prediction Systems settings'!$C$3),"DRAW",IF(T310&gt;0,"HOME","AWAY"))))</f>
        <v/>
      </c>
      <c r="X310" s="89" t="str">
        <f t="shared" si="90"/>
        <v/>
      </c>
      <c r="Y310" s="74" t="str">
        <f ca="1">IF(OR($A310="GW 1",$A310="GW 2",$A310="GW 3",$A310="GW 4",$A310="GW 5",$A310="GW 6"),"N/A",IF(U310="","",IF(AND(U310&gt;='Prediction Systems settings'!$B$4,'Program and Results'!U310&lt;='Prediction Systems settings'!$C$4),"DRAW",IF(U310&gt;0,"HOME","AWAY"))))</f>
        <v/>
      </c>
      <c r="Z310" s="74" t="str">
        <f t="shared" si="91"/>
        <v/>
      </c>
      <c r="AA310" s="85" t="str">
        <f ca="1">IF(OR($A310="GW 1",$A310="GW 2",$A310="GW 3",$A310="GW 4",$A310="GW 5",$A310="GW 6"),"N/A",IF(G310="","",SUM(OFFSET(Tables!$A$103,MATCH('Program and Results'!$B310,Tables!$A$103:$A$135,0)-1,MATCH('Program and Results'!$A310,Tables!$1:$1,0)-2,1,-6))))</f>
        <v/>
      </c>
      <c r="AB310" s="86" t="str">
        <f ca="1">IF(OR($A310="GW 1",$A310="GW 2",$A310="GW 3",$A310="GW 4",$A310="GW 5",$A310="GW 6"),"N/A",IF(M310="","",SUM(OFFSET(Tables!$A$103,MATCH('Program and Results'!$E310,Tables!$A$103:$A$135,0)-1,MATCH('Program and Results'!$A310,Tables!$1:$1,0)-2,1,-6))))</f>
        <v/>
      </c>
      <c r="AC310" s="86" t="str">
        <f t="shared" si="92"/>
        <v/>
      </c>
      <c r="AD310" s="86" t="str">
        <f>IF(OR($A310="GW 1",$A310="GW 2",$A310="GW 3",$A310="GW 4",$A310="GW 5",$A310="GW 6"),"N/A",IF(AC310="","",IF(AC310&gt;'Prediction Systems settings'!$B$5,"HOME",IF(AC310&lt;-'Prediction Systems settings'!$B$5,"AWAY","DRAW"))))</f>
        <v/>
      </c>
      <c r="AE310" s="86" t="str">
        <f t="shared" si="93"/>
        <v/>
      </c>
      <c r="AK310" t="s">
        <v>231</v>
      </c>
      <c r="AL310" t="s">
        <v>231</v>
      </c>
    </row>
    <row r="311" spans="1:38">
      <c r="A311" s="80"/>
      <c r="F311" s="73" t="str">
        <f t="shared" si="102"/>
        <v/>
      </c>
      <c r="G311" s="73" t="str">
        <f>IF(A311="GW 1",ELO_Initial,IFERROR(INDEX(Tables!$1:$1048576,MATCH('Program and Results'!$B311,Tables!$A:$A,0),MATCH('Program and Results'!$A311,Tables!$1:$1,0)-1),""))</f>
        <v/>
      </c>
      <c r="H311" s="74" t="str">
        <f t="shared" si="95"/>
        <v/>
      </c>
      <c r="I311" s="74" t="str">
        <f t="shared" si="96"/>
        <v/>
      </c>
      <c r="J311" s="75" t="str">
        <f t="shared" si="89"/>
        <v/>
      </c>
      <c r="K311" s="76" t="str">
        <f>IF(E311="","",IF(ABS(C311-D311)=0,0,IF(ABS(C311-D311)&gt;10,2.99,INDEX('ELO settings '!$B$25:$B$34,MATCH(ABS(C311-D311),'ELO settings '!$A$25:$A$34,0)))))</f>
        <v/>
      </c>
      <c r="L311" s="73" t="str">
        <f t="shared" si="101"/>
        <v/>
      </c>
      <c r="M311" s="73" t="str">
        <f>IF(A311="GW 1",ELO_Initial,IFERROR(INDEX(Tables!$1:$1048576,MATCH('Program and Results'!$E311,Tables!$A:$A,0),MATCH('Program and Results'!$A311,Tables!$1:$1,0)-1),""))</f>
        <v/>
      </c>
      <c r="N311" s="74" t="str">
        <f t="shared" si="97"/>
        <v/>
      </c>
      <c r="O311" s="74" t="str">
        <f t="shared" si="98"/>
        <v/>
      </c>
      <c r="P311" s="75" t="str">
        <f t="shared" si="103"/>
        <v/>
      </c>
      <c r="Q311" s="76" t="str">
        <f t="shared" si="99"/>
        <v/>
      </c>
      <c r="R311" s="77" t="str">
        <f t="shared" si="100"/>
        <v/>
      </c>
      <c r="S311" s="87" t="str">
        <f t="shared" si="104"/>
        <v/>
      </c>
      <c r="T311" s="74" t="str">
        <f t="shared" si="94"/>
        <v/>
      </c>
      <c r="U311" s="74" t="str">
        <f ca="1">IF(OR($A311="GW 1",$A311="GW 2",$A311="GW 3",$A311="GW 4",$A311="GW 5",$A311="GW 6"),"N/A",IFERROR(ROUND((OFFSET(Tables!$A$1,MATCH('Program and Results'!$B311,Tables!$A$1:$A$33,0)-1,MATCH('Program and Results'!$A311,Tables!$1:$1,0)-2,1,1)-OFFSET(Tables!$A$1,MATCH('Program and Results'!$B311,Tables!$A$1:$A$33,0)-1,MATCH('Program and Results'!$A311,Tables!$1:$1,0)-7,1,1))-(OFFSET(Tables!$A$1,MATCH('Program and Results'!$E311,Tables!$A$1:$A$33,0)-1,MATCH('Program and Results'!$A311,Tables!$1:$1,0)-2,1,1)-OFFSET(Tables!$A$1,MATCH('Program and Results'!$E311,Tables!$A$1:$A$33,0)-1,MATCH('Program and Results'!$A311,Tables!$1:$1,0)-7,1,1)),0),""))</f>
        <v/>
      </c>
      <c r="V311" s="88" t="str">
        <f t="shared" si="105"/>
        <v/>
      </c>
      <c r="W311" s="88" t="str">
        <f>IF(OR($A311="GW 1",$A311="GW 2",$A311="GW 3",$A311="GW 4",$A311="GW 5",$A311="GW 6"),"N/A",IF(T311="","",IF(AND(T311&gt;='Prediction Systems settings'!$B$3,'Program and Results'!T311&lt;='Prediction Systems settings'!$C$3),"DRAW",IF(T311&gt;0,"HOME","AWAY"))))</f>
        <v/>
      </c>
      <c r="X311" s="89" t="str">
        <f t="shared" si="90"/>
        <v/>
      </c>
      <c r="Y311" s="74" t="str">
        <f ca="1">IF(OR($A311="GW 1",$A311="GW 2",$A311="GW 3",$A311="GW 4",$A311="GW 5",$A311="GW 6"),"N/A",IF(U311="","",IF(AND(U311&gt;='Prediction Systems settings'!$B$4,'Program and Results'!U311&lt;='Prediction Systems settings'!$C$4),"DRAW",IF(U311&gt;0,"HOME","AWAY"))))</f>
        <v/>
      </c>
      <c r="Z311" s="74" t="str">
        <f t="shared" si="91"/>
        <v/>
      </c>
      <c r="AA311" s="85" t="str">
        <f ca="1">IF(OR($A311="GW 1",$A311="GW 2",$A311="GW 3",$A311="GW 4",$A311="GW 5",$A311="GW 6"),"N/A",IF(G311="","",SUM(OFFSET(Tables!$A$103,MATCH('Program and Results'!$B311,Tables!$A$103:$A$135,0)-1,MATCH('Program and Results'!$A311,Tables!$1:$1,0)-2,1,-6))))</f>
        <v/>
      </c>
      <c r="AB311" s="86" t="str">
        <f ca="1">IF(OR($A311="GW 1",$A311="GW 2",$A311="GW 3",$A311="GW 4",$A311="GW 5",$A311="GW 6"),"N/A",IF(M311="","",SUM(OFFSET(Tables!$A$103,MATCH('Program and Results'!$E311,Tables!$A$103:$A$135,0)-1,MATCH('Program and Results'!$A311,Tables!$1:$1,0)-2,1,-6))))</f>
        <v/>
      </c>
      <c r="AC311" s="86" t="str">
        <f t="shared" si="92"/>
        <v/>
      </c>
      <c r="AD311" s="86" t="str">
        <f>IF(OR($A311="GW 1",$A311="GW 2",$A311="GW 3",$A311="GW 4",$A311="GW 5",$A311="GW 6"),"N/A",IF(AC311="","",IF(AC311&gt;'Prediction Systems settings'!$B$5,"HOME",IF(AC311&lt;-'Prediction Systems settings'!$B$5,"AWAY","DRAW"))))</f>
        <v/>
      </c>
      <c r="AE311" s="86" t="str">
        <f t="shared" si="93"/>
        <v/>
      </c>
      <c r="AK311" t="s">
        <v>231</v>
      </c>
      <c r="AL311" t="s">
        <v>231</v>
      </c>
    </row>
    <row r="312" spans="1:38">
      <c r="A312" s="80"/>
      <c r="F312" s="73" t="str">
        <f t="shared" si="102"/>
        <v/>
      </c>
      <c r="G312" s="73" t="str">
        <f>IF(A312="GW 1",ELO_Initial,IFERROR(INDEX(Tables!$1:$1048576,MATCH('Program and Results'!$B312,Tables!$A:$A,0),MATCH('Program and Results'!$A312,Tables!$1:$1,0)-1),""))</f>
        <v/>
      </c>
      <c r="H312" s="74" t="str">
        <f t="shared" si="95"/>
        <v/>
      </c>
      <c r="I312" s="74" t="str">
        <f t="shared" si="96"/>
        <v/>
      </c>
      <c r="J312" s="75" t="str">
        <f t="shared" si="89"/>
        <v/>
      </c>
      <c r="K312" s="76" t="str">
        <f>IF(E312="","",IF(ABS(C312-D312)=0,0,IF(ABS(C312-D312)&gt;10,2.99,INDEX('ELO settings '!$B$25:$B$34,MATCH(ABS(C312-D312),'ELO settings '!$A$25:$A$34,0)))))</f>
        <v/>
      </c>
      <c r="L312" s="73" t="str">
        <f t="shared" si="101"/>
        <v/>
      </c>
      <c r="M312" s="73" t="str">
        <f>IF(A312="GW 1",ELO_Initial,IFERROR(INDEX(Tables!$1:$1048576,MATCH('Program and Results'!$E312,Tables!$A:$A,0),MATCH('Program and Results'!$A312,Tables!$1:$1,0)-1),""))</f>
        <v/>
      </c>
      <c r="N312" s="74" t="str">
        <f t="shared" si="97"/>
        <v/>
      </c>
      <c r="O312" s="74" t="str">
        <f t="shared" si="98"/>
        <v/>
      </c>
      <c r="P312" s="75" t="str">
        <f t="shared" si="103"/>
        <v/>
      </c>
      <c r="Q312" s="76" t="str">
        <f t="shared" si="99"/>
        <v/>
      </c>
      <c r="R312" s="77" t="str">
        <f t="shared" si="100"/>
        <v/>
      </c>
      <c r="S312" s="87" t="str">
        <f t="shared" si="104"/>
        <v/>
      </c>
      <c r="T312" s="74" t="str">
        <f t="shared" si="94"/>
        <v/>
      </c>
      <c r="U312" s="74" t="str">
        <f ca="1">IF(OR($A312="GW 1",$A312="GW 2",$A312="GW 3",$A312="GW 4",$A312="GW 5",$A312="GW 6"),"N/A",IFERROR(ROUND((OFFSET(Tables!$A$1,MATCH('Program and Results'!$B312,Tables!$A$1:$A$33,0)-1,MATCH('Program and Results'!$A312,Tables!$1:$1,0)-2,1,1)-OFFSET(Tables!$A$1,MATCH('Program and Results'!$B312,Tables!$A$1:$A$33,0)-1,MATCH('Program and Results'!$A312,Tables!$1:$1,0)-7,1,1))-(OFFSET(Tables!$A$1,MATCH('Program and Results'!$E312,Tables!$A$1:$A$33,0)-1,MATCH('Program and Results'!$A312,Tables!$1:$1,0)-2,1,1)-OFFSET(Tables!$A$1,MATCH('Program and Results'!$E312,Tables!$A$1:$A$33,0)-1,MATCH('Program and Results'!$A312,Tables!$1:$1,0)-7,1,1)),0),""))</f>
        <v/>
      </c>
      <c r="V312" s="88" t="str">
        <f t="shared" si="105"/>
        <v/>
      </c>
      <c r="W312" s="88" t="str">
        <f>IF(OR($A312="GW 1",$A312="GW 2",$A312="GW 3",$A312="GW 4",$A312="GW 5",$A312="GW 6"),"N/A",IF(T312="","",IF(AND(T312&gt;='Prediction Systems settings'!$B$3,'Program and Results'!T312&lt;='Prediction Systems settings'!$C$3),"DRAW",IF(T312&gt;0,"HOME","AWAY"))))</f>
        <v/>
      </c>
      <c r="X312" s="89" t="str">
        <f t="shared" si="90"/>
        <v/>
      </c>
      <c r="Y312" s="74" t="str">
        <f ca="1">IF(OR($A312="GW 1",$A312="GW 2",$A312="GW 3",$A312="GW 4",$A312="GW 5",$A312="GW 6"),"N/A",IF(U312="","",IF(AND(U312&gt;='Prediction Systems settings'!$B$4,'Program and Results'!U312&lt;='Prediction Systems settings'!$C$4),"DRAW",IF(U312&gt;0,"HOME","AWAY"))))</f>
        <v/>
      </c>
      <c r="Z312" s="74" t="str">
        <f t="shared" si="91"/>
        <v/>
      </c>
      <c r="AA312" s="85" t="str">
        <f ca="1">IF(OR($A312="GW 1",$A312="GW 2",$A312="GW 3",$A312="GW 4",$A312="GW 5",$A312="GW 6"),"N/A",IF(G312="","",SUM(OFFSET(Tables!$A$103,MATCH('Program and Results'!$B312,Tables!$A$103:$A$135,0)-1,MATCH('Program and Results'!$A312,Tables!$1:$1,0)-2,1,-6))))</f>
        <v/>
      </c>
      <c r="AB312" s="86" t="str">
        <f ca="1">IF(OR($A312="GW 1",$A312="GW 2",$A312="GW 3",$A312="GW 4",$A312="GW 5",$A312="GW 6"),"N/A",IF(M312="","",SUM(OFFSET(Tables!$A$103,MATCH('Program and Results'!$E312,Tables!$A$103:$A$135,0)-1,MATCH('Program and Results'!$A312,Tables!$1:$1,0)-2,1,-6))))</f>
        <v/>
      </c>
      <c r="AC312" s="86" t="str">
        <f t="shared" si="92"/>
        <v/>
      </c>
      <c r="AD312" s="86" t="str">
        <f>IF(OR($A312="GW 1",$A312="GW 2",$A312="GW 3",$A312="GW 4",$A312="GW 5",$A312="GW 6"),"N/A",IF(AC312="","",IF(AC312&gt;'Prediction Systems settings'!$B$5,"HOME",IF(AC312&lt;-'Prediction Systems settings'!$B$5,"AWAY","DRAW"))))</f>
        <v/>
      </c>
      <c r="AE312" s="86" t="str">
        <f t="shared" si="93"/>
        <v/>
      </c>
      <c r="AK312" t="s">
        <v>231</v>
      </c>
      <c r="AL312" t="s">
        <v>231</v>
      </c>
    </row>
    <row r="313" spans="1:38">
      <c r="A313" s="80"/>
      <c r="F313" s="73" t="str">
        <f t="shared" si="102"/>
        <v/>
      </c>
      <c r="G313" s="73" t="str">
        <f>IF(A313="GW 1",ELO_Initial,IFERROR(INDEX(Tables!$1:$1048576,MATCH('Program and Results'!$B313,Tables!$A:$A,0),MATCH('Program and Results'!$A313,Tables!$1:$1,0)-1),""))</f>
        <v/>
      </c>
      <c r="H313" s="74" t="str">
        <f t="shared" si="95"/>
        <v/>
      </c>
      <c r="I313" s="74" t="str">
        <f t="shared" si="96"/>
        <v/>
      </c>
      <c r="J313" s="75" t="str">
        <f t="shared" si="89"/>
        <v/>
      </c>
      <c r="K313" s="76" t="str">
        <f>IF(E313="","",IF(ABS(C313-D313)=0,0,IF(ABS(C313-D313)&gt;10,2.99,INDEX('ELO settings '!$B$25:$B$34,MATCH(ABS(C313-D313),'ELO settings '!$A$25:$A$34,0)))))</f>
        <v/>
      </c>
      <c r="L313" s="73" t="str">
        <f t="shared" si="101"/>
        <v/>
      </c>
      <c r="M313" s="73" t="str">
        <f>IF(A313="GW 1",ELO_Initial,IFERROR(INDEX(Tables!$1:$1048576,MATCH('Program and Results'!$E313,Tables!$A:$A,0),MATCH('Program and Results'!$A313,Tables!$1:$1,0)-1),""))</f>
        <v/>
      </c>
      <c r="N313" s="74" t="str">
        <f t="shared" si="97"/>
        <v/>
      </c>
      <c r="O313" s="74" t="str">
        <f t="shared" si="98"/>
        <v/>
      </c>
      <c r="P313" s="75" t="str">
        <f t="shared" si="103"/>
        <v/>
      </c>
      <c r="Q313" s="76" t="str">
        <f t="shared" si="99"/>
        <v/>
      </c>
      <c r="R313" s="77" t="str">
        <f t="shared" si="100"/>
        <v/>
      </c>
      <c r="S313" s="87" t="str">
        <f t="shared" si="104"/>
        <v/>
      </c>
      <c r="T313" s="74" t="str">
        <f t="shared" si="94"/>
        <v/>
      </c>
      <c r="U313" s="74" t="str">
        <f ca="1">IF(OR($A313="GW 1",$A313="GW 2",$A313="GW 3",$A313="GW 4",$A313="GW 5",$A313="GW 6"),"N/A",IFERROR(ROUND((OFFSET(Tables!$A$1,MATCH('Program and Results'!$B313,Tables!$A$1:$A$33,0)-1,MATCH('Program and Results'!$A313,Tables!$1:$1,0)-2,1,1)-OFFSET(Tables!$A$1,MATCH('Program and Results'!$B313,Tables!$A$1:$A$33,0)-1,MATCH('Program and Results'!$A313,Tables!$1:$1,0)-7,1,1))-(OFFSET(Tables!$A$1,MATCH('Program and Results'!$E313,Tables!$A$1:$A$33,0)-1,MATCH('Program and Results'!$A313,Tables!$1:$1,0)-2,1,1)-OFFSET(Tables!$A$1,MATCH('Program and Results'!$E313,Tables!$A$1:$A$33,0)-1,MATCH('Program and Results'!$A313,Tables!$1:$1,0)-7,1,1)),0),""))</f>
        <v/>
      </c>
      <c r="V313" s="88" t="str">
        <f t="shared" si="105"/>
        <v/>
      </c>
      <c r="W313" s="88" t="str">
        <f>IF(OR($A313="GW 1",$A313="GW 2",$A313="GW 3",$A313="GW 4",$A313="GW 5",$A313="GW 6"),"N/A",IF(T313="","",IF(AND(T313&gt;='Prediction Systems settings'!$B$3,'Program and Results'!T313&lt;='Prediction Systems settings'!$C$3),"DRAW",IF(T313&gt;0,"HOME","AWAY"))))</f>
        <v/>
      </c>
      <c r="X313" s="89" t="str">
        <f t="shared" si="90"/>
        <v/>
      </c>
      <c r="Y313" s="74" t="str">
        <f ca="1">IF(OR($A313="GW 1",$A313="GW 2",$A313="GW 3",$A313="GW 4",$A313="GW 5",$A313="GW 6"),"N/A",IF(U313="","",IF(AND(U313&gt;='Prediction Systems settings'!$B$4,'Program and Results'!U313&lt;='Prediction Systems settings'!$C$4),"DRAW",IF(U313&gt;0,"HOME","AWAY"))))</f>
        <v/>
      </c>
      <c r="Z313" s="74" t="str">
        <f t="shared" si="91"/>
        <v/>
      </c>
      <c r="AA313" s="85" t="str">
        <f ca="1">IF(OR($A313="GW 1",$A313="GW 2",$A313="GW 3",$A313="GW 4",$A313="GW 5",$A313="GW 6"),"N/A",IF(G313="","",SUM(OFFSET(Tables!$A$103,MATCH('Program and Results'!$B313,Tables!$A$103:$A$135,0)-1,MATCH('Program and Results'!$A313,Tables!$1:$1,0)-2,1,-6))))</f>
        <v/>
      </c>
      <c r="AB313" s="86" t="str">
        <f ca="1">IF(OR($A313="GW 1",$A313="GW 2",$A313="GW 3",$A313="GW 4",$A313="GW 5",$A313="GW 6"),"N/A",IF(M313="","",SUM(OFFSET(Tables!$A$103,MATCH('Program and Results'!$E313,Tables!$A$103:$A$135,0)-1,MATCH('Program and Results'!$A313,Tables!$1:$1,0)-2,1,-6))))</f>
        <v/>
      </c>
      <c r="AC313" s="86" t="str">
        <f t="shared" si="92"/>
        <v/>
      </c>
      <c r="AD313" s="86" t="str">
        <f>IF(OR($A313="GW 1",$A313="GW 2",$A313="GW 3",$A313="GW 4",$A313="GW 5",$A313="GW 6"),"N/A",IF(AC313="","",IF(AC313&gt;'Prediction Systems settings'!$B$5,"HOME",IF(AC313&lt;-'Prediction Systems settings'!$B$5,"AWAY","DRAW"))))</f>
        <v/>
      </c>
      <c r="AE313" s="86" t="str">
        <f t="shared" si="93"/>
        <v/>
      </c>
      <c r="AK313" t="s">
        <v>231</v>
      </c>
      <c r="AL313" t="s">
        <v>231</v>
      </c>
    </row>
    <row r="314" spans="1:38">
      <c r="A314" s="80"/>
      <c r="F314" s="73" t="str">
        <f t="shared" si="102"/>
        <v/>
      </c>
      <c r="G314" s="73" t="str">
        <f>IF(A314="GW 1",ELO_Initial,IFERROR(INDEX(Tables!$1:$1048576,MATCH('Program and Results'!$B314,Tables!$A:$A,0),MATCH('Program and Results'!$A314,Tables!$1:$1,0)-1),""))</f>
        <v/>
      </c>
      <c r="H314" s="74" t="str">
        <f t="shared" si="95"/>
        <v/>
      </c>
      <c r="I314" s="74" t="str">
        <f t="shared" si="96"/>
        <v/>
      </c>
      <c r="J314" s="75" t="str">
        <f t="shared" si="89"/>
        <v/>
      </c>
      <c r="K314" s="76" t="str">
        <f>IF(E314="","",IF(ABS(C314-D314)=0,0,IF(ABS(C314-D314)&gt;10,2.99,INDEX('ELO settings '!$B$25:$B$34,MATCH(ABS(C314-D314),'ELO settings '!$A$25:$A$34,0)))))</f>
        <v/>
      </c>
      <c r="L314" s="73" t="str">
        <f t="shared" si="101"/>
        <v/>
      </c>
      <c r="M314" s="73" t="str">
        <f>IF(A314="GW 1",ELO_Initial,IFERROR(INDEX(Tables!$1:$1048576,MATCH('Program and Results'!$E314,Tables!$A:$A,0),MATCH('Program and Results'!$A314,Tables!$1:$1,0)-1),""))</f>
        <v/>
      </c>
      <c r="N314" s="74" t="str">
        <f t="shared" si="97"/>
        <v/>
      </c>
      <c r="O314" s="74" t="str">
        <f t="shared" si="98"/>
        <v/>
      </c>
      <c r="P314" s="75" t="str">
        <f t="shared" si="103"/>
        <v/>
      </c>
      <c r="Q314" s="76" t="str">
        <f t="shared" si="99"/>
        <v/>
      </c>
      <c r="R314" s="77" t="str">
        <f t="shared" si="100"/>
        <v/>
      </c>
      <c r="S314" s="87" t="str">
        <f t="shared" si="104"/>
        <v/>
      </c>
      <c r="T314" s="74" t="str">
        <f t="shared" si="94"/>
        <v/>
      </c>
      <c r="U314" s="74" t="str">
        <f ca="1">IF(OR($A314="GW 1",$A314="GW 2",$A314="GW 3",$A314="GW 4",$A314="GW 5",$A314="GW 6"),"N/A",IFERROR(ROUND((OFFSET(Tables!$A$1,MATCH('Program and Results'!$B314,Tables!$A$1:$A$33,0)-1,MATCH('Program and Results'!$A314,Tables!$1:$1,0)-2,1,1)-OFFSET(Tables!$A$1,MATCH('Program and Results'!$B314,Tables!$A$1:$A$33,0)-1,MATCH('Program and Results'!$A314,Tables!$1:$1,0)-7,1,1))-(OFFSET(Tables!$A$1,MATCH('Program and Results'!$E314,Tables!$A$1:$A$33,0)-1,MATCH('Program and Results'!$A314,Tables!$1:$1,0)-2,1,1)-OFFSET(Tables!$A$1,MATCH('Program and Results'!$E314,Tables!$A$1:$A$33,0)-1,MATCH('Program and Results'!$A314,Tables!$1:$1,0)-7,1,1)),0),""))</f>
        <v/>
      </c>
      <c r="V314" s="88" t="str">
        <f t="shared" si="105"/>
        <v/>
      </c>
      <c r="W314" s="88" t="str">
        <f>IF(OR($A314="GW 1",$A314="GW 2",$A314="GW 3",$A314="GW 4",$A314="GW 5",$A314="GW 6"),"N/A",IF(T314="","",IF(AND(T314&gt;='Prediction Systems settings'!$B$3,'Program and Results'!T314&lt;='Prediction Systems settings'!$C$3),"DRAW",IF(T314&gt;0,"HOME","AWAY"))))</f>
        <v/>
      </c>
      <c r="X314" s="89" t="str">
        <f t="shared" si="90"/>
        <v/>
      </c>
      <c r="Y314" s="74" t="str">
        <f ca="1">IF(OR($A314="GW 1",$A314="GW 2",$A314="GW 3",$A314="GW 4",$A314="GW 5",$A314="GW 6"),"N/A",IF(U314="","",IF(AND(U314&gt;='Prediction Systems settings'!$B$4,'Program and Results'!U314&lt;='Prediction Systems settings'!$C$4),"DRAW",IF(U314&gt;0,"HOME","AWAY"))))</f>
        <v/>
      </c>
      <c r="Z314" s="74" t="str">
        <f t="shared" si="91"/>
        <v/>
      </c>
      <c r="AA314" s="85" t="str">
        <f ca="1">IF(OR($A314="GW 1",$A314="GW 2",$A314="GW 3",$A314="GW 4",$A314="GW 5",$A314="GW 6"),"N/A",IF(G314="","",SUM(OFFSET(Tables!$A$103,MATCH('Program and Results'!$B314,Tables!$A$103:$A$135,0)-1,MATCH('Program and Results'!$A314,Tables!$1:$1,0)-2,1,-6))))</f>
        <v/>
      </c>
      <c r="AB314" s="86" t="str">
        <f ca="1">IF(OR($A314="GW 1",$A314="GW 2",$A314="GW 3",$A314="GW 4",$A314="GW 5",$A314="GW 6"),"N/A",IF(M314="","",SUM(OFFSET(Tables!$A$103,MATCH('Program and Results'!$E314,Tables!$A$103:$A$135,0)-1,MATCH('Program and Results'!$A314,Tables!$1:$1,0)-2,1,-6))))</f>
        <v/>
      </c>
      <c r="AC314" s="86" t="str">
        <f t="shared" si="92"/>
        <v/>
      </c>
      <c r="AD314" s="86" t="str">
        <f>IF(OR($A314="GW 1",$A314="GW 2",$A314="GW 3",$A314="GW 4",$A314="GW 5",$A314="GW 6"),"N/A",IF(AC314="","",IF(AC314&gt;'Prediction Systems settings'!$B$5,"HOME",IF(AC314&lt;-'Prediction Systems settings'!$B$5,"AWAY","DRAW"))))</f>
        <v/>
      </c>
      <c r="AE314" s="86" t="str">
        <f t="shared" si="93"/>
        <v/>
      </c>
      <c r="AK314" t="s">
        <v>231</v>
      </c>
      <c r="AL314" t="s">
        <v>231</v>
      </c>
    </row>
    <row r="315" spans="1:38">
      <c r="A315" s="80"/>
      <c r="F315" s="73" t="str">
        <f t="shared" si="102"/>
        <v/>
      </c>
      <c r="G315" s="73" t="str">
        <f>IF(A315="GW 1",ELO_Initial,IFERROR(INDEX(Tables!$1:$1048576,MATCH('Program and Results'!$B315,Tables!$A:$A,0),MATCH('Program and Results'!$A315,Tables!$1:$1,0)-1),""))</f>
        <v/>
      </c>
      <c r="H315" s="74" t="str">
        <f t="shared" si="95"/>
        <v/>
      </c>
      <c r="I315" s="74" t="str">
        <f t="shared" si="96"/>
        <v/>
      </c>
      <c r="J315" s="75" t="str">
        <f t="shared" si="89"/>
        <v/>
      </c>
      <c r="K315" s="76" t="str">
        <f>IF(E315="","",IF(ABS(C315-D315)=0,0,IF(ABS(C315-D315)&gt;10,2.99,INDEX('ELO settings '!$B$25:$B$34,MATCH(ABS(C315-D315),'ELO settings '!$A$25:$A$34,0)))))</f>
        <v/>
      </c>
      <c r="L315" s="73" t="str">
        <f t="shared" si="101"/>
        <v/>
      </c>
      <c r="M315" s="73" t="str">
        <f>IF(A315="GW 1",ELO_Initial,IFERROR(INDEX(Tables!$1:$1048576,MATCH('Program and Results'!$E315,Tables!$A:$A,0),MATCH('Program and Results'!$A315,Tables!$1:$1,0)-1),""))</f>
        <v/>
      </c>
      <c r="N315" s="74" t="str">
        <f t="shared" si="97"/>
        <v/>
      </c>
      <c r="O315" s="74" t="str">
        <f t="shared" si="98"/>
        <v/>
      </c>
      <c r="P315" s="75" t="str">
        <f t="shared" si="103"/>
        <v/>
      </c>
      <c r="Q315" s="76" t="str">
        <f t="shared" si="99"/>
        <v/>
      </c>
      <c r="R315" s="77" t="str">
        <f t="shared" si="100"/>
        <v/>
      </c>
      <c r="S315" s="87" t="str">
        <f t="shared" si="104"/>
        <v/>
      </c>
      <c r="T315" s="74" t="str">
        <f t="shared" si="94"/>
        <v/>
      </c>
      <c r="U315" s="74" t="str">
        <f ca="1">IF(OR($A315="GW 1",$A315="GW 2",$A315="GW 3",$A315="GW 4",$A315="GW 5",$A315="GW 6"),"N/A",IFERROR(ROUND((OFFSET(Tables!$A$1,MATCH('Program and Results'!$B315,Tables!$A$1:$A$33,0)-1,MATCH('Program and Results'!$A315,Tables!$1:$1,0)-2,1,1)-OFFSET(Tables!$A$1,MATCH('Program and Results'!$B315,Tables!$A$1:$A$33,0)-1,MATCH('Program and Results'!$A315,Tables!$1:$1,0)-7,1,1))-(OFFSET(Tables!$A$1,MATCH('Program and Results'!$E315,Tables!$A$1:$A$33,0)-1,MATCH('Program and Results'!$A315,Tables!$1:$1,0)-2,1,1)-OFFSET(Tables!$A$1,MATCH('Program and Results'!$E315,Tables!$A$1:$A$33,0)-1,MATCH('Program and Results'!$A315,Tables!$1:$1,0)-7,1,1)),0),""))</f>
        <v/>
      </c>
      <c r="V315" s="88" t="str">
        <f t="shared" si="105"/>
        <v/>
      </c>
      <c r="W315" s="88" t="str">
        <f>IF(OR($A315="GW 1",$A315="GW 2",$A315="GW 3",$A315="GW 4",$A315="GW 5",$A315="GW 6"),"N/A",IF(T315="","",IF(AND(T315&gt;='Prediction Systems settings'!$B$3,'Program and Results'!T315&lt;='Prediction Systems settings'!$C$3),"DRAW",IF(T315&gt;0,"HOME","AWAY"))))</f>
        <v/>
      </c>
      <c r="X315" s="89" t="str">
        <f t="shared" si="90"/>
        <v/>
      </c>
      <c r="Y315" s="74" t="str">
        <f ca="1">IF(OR($A315="GW 1",$A315="GW 2",$A315="GW 3",$A315="GW 4",$A315="GW 5",$A315="GW 6"),"N/A",IF(U315="","",IF(AND(U315&gt;='Prediction Systems settings'!$B$4,'Program and Results'!U315&lt;='Prediction Systems settings'!$C$4),"DRAW",IF(U315&gt;0,"HOME","AWAY"))))</f>
        <v/>
      </c>
      <c r="Z315" s="74" t="str">
        <f t="shared" si="91"/>
        <v/>
      </c>
      <c r="AA315" s="85" t="str">
        <f ca="1">IF(OR($A315="GW 1",$A315="GW 2",$A315="GW 3",$A315="GW 4",$A315="GW 5",$A315="GW 6"),"N/A",IF(G315="","",SUM(OFFSET(Tables!$A$103,MATCH('Program and Results'!$B315,Tables!$A$103:$A$135,0)-1,MATCH('Program and Results'!$A315,Tables!$1:$1,0)-2,1,-6))))</f>
        <v/>
      </c>
      <c r="AB315" s="86" t="str">
        <f ca="1">IF(OR($A315="GW 1",$A315="GW 2",$A315="GW 3",$A315="GW 4",$A315="GW 5",$A315="GW 6"),"N/A",IF(M315="","",SUM(OFFSET(Tables!$A$103,MATCH('Program and Results'!$E315,Tables!$A$103:$A$135,0)-1,MATCH('Program and Results'!$A315,Tables!$1:$1,0)-2,1,-6))))</f>
        <v/>
      </c>
      <c r="AC315" s="86" t="str">
        <f t="shared" si="92"/>
        <v/>
      </c>
      <c r="AD315" s="86" t="str">
        <f>IF(OR($A315="GW 1",$A315="GW 2",$A315="GW 3",$A315="GW 4",$A315="GW 5",$A315="GW 6"),"N/A",IF(AC315="","",IF(AC315&gt;'Prediction Systems settings'!$B$5,"HOME",IF(AC315&lt;-'Prediction Systems settings'!$B$5,"AWAY","DRAW"))))</f>
        <v/>
      </c>
      <c r="AE315" s="86" t="str">
        <f t="shared" si="93"/>
        <v/>
      </c>
      <c r="AK315" t="s">
        <v>231</v>
      </c>
      <c r="AL315" t="s">
        <v>231</v>
      </c>
    </row>
    <row r="316" spans="1:38">
      <c r="A316" s="80"/>
      <c r="F316" s="73" t="str">
        <f t="shared" si="102"/>
        <v/>
      </c>
      <c r="G316" s="73" t="str">
        <f>IF(A316="GW 1",ELO_Initial,IFERROR(INDEX(Tables!$1:$1048576,MATCH('Program and Results'!$B316,Tables!$A:$A,0),MATCH('Program and Results'!$A316,Tables!$1:$1,0)-1),""))</f>
        <v/>
      </c>
      <c r="H316" s="74" t="str">
        <f t="shared" si="95"/>
        <v/>
      </c>
      <c r="I316" s="74" t="str">
        <f t="shared" si="96"/>
        <v/>
      </c>
      <c r="J316" s="75" t="str">
        <f t="shared" si="89"/>
        <v/>
      </c>
      <c r="K316" s="76" t="str">
        <f>IF(E316="","",IF(ABS(C316-D316)=0,0,IF(ABS(C316-D316)&gt;10,2.99,INDEX('ELO settings '!$B$25:$B$34,MATCH(ABS(C316-D316),'ELO settings '!$A$25:$A$34,0)))))</f>
        <v/>
      </c>
      <c r="L316" s="73" t="str">
        <f t="shared" si="101"/>
        <v/>
      </c>
      <c r="M316" s="73" t="str">
        <f>IF(A316="GW 1",ELO_Initial,IFERROR(INDEX(Tables!$1:$1048576,MATCH('Program and Results'!$E316,Tables!$A:$A,0),MATCH('Program and Results'!$A316,Tables!$1:$1,0)-1),""))</f>
        <v/>
      </c>
      <c r="N316" s="74" t="str">
        <f t="shared" si="97"/>
        <v/>
      </c>
      <c r="O316" s="74" t="str">
        <f t="shared" si="98"/>
        <v/>
      </c>
      <c r="P316" s="75" t="str">
        <f t="shared" si="103"/>
        <v/>
      </c>
      <c r="Q316" s="76" t="str">
        <f t="shared" si="99"/>
        <v/>
      </c>
      <c r="R316" s="77" t="str">
        <f t="shared" si="100"/>
        <v/>
      </c>
      <c r="S316" s="87" t="str">
        <f t="shared" si="104"/>
        <v/>
      </c>
      <c r="T316" s="74" t="str">
        <f t="shared" si="94"/>
        <v/>
      </c>
      <c r="U316" s="74" t="str">
        <f ca="1">IF(OR($A316="GW 1",$A316="GW 2",$A316="GW 3",$A316="GW 4",$A316="GW 5",$A316="GW 6"),"N/A",IFERROR(ROUND((OFFSET(Tables!$A$1,MATCH('Program and Results'!$B316,Tables!$A$1:$A$33,0)-1,MATCH('Program and Results'!$A316,Tables!$1:$1,0)-2,1,1)-OFFSET(Tables!$A$1,MATCH('Program and Results'!$B316,Tables!$A$1:$A$33,0)-1,MATCH('Program and Results'!$A316,Tables!$1:$1,0)-7,1,1))-(OFFSET(Tables!$A$1,MATCH('Program and Results'!$E316,Tables!$A$1:$A$33,0)-1,MATCH('Program and Results'!$A316,Tables!$1:$1,0)-2,1,1)-OFFSET(Tables!$A$1,MATCH('Program and Results'!$E316,Tables!$A$1:$A$33,0)-1,MATCH('Program and Results'!$A316,Tables!$1:$1,0)-7,1,1)),0),""))</f>
        <v/>
      </c>
      <c r="V316" s="88" t="str">
        <f t="shared" si="105"/>
        <v/>
      </c>
      <c r="W316" s="88" t="str">
        <f>IF(OR($A316="GW 1",$A316="GW 2",$A316="GW 3",$A316="GW 4",$A316="GW 5",$A316="GW 6"),"N/A",IF(T316="","",IF(AND(T316&gt;='Prediction Systems settings'!$B$3,'Program and Results'!T316&lt;='Prediction Systems settings'!$C$3),"DRAW",IF(T316&gt;0,"HOME","AWAY"))))</f>
        <v/>
      </c>
      <c r="X316" s="89" t="str">
        <f t="shared" si="90"/>
        <v/>
      </c>
      <c r="Y316" s="74" t="str">
        <f ca="1">IF(OR($A316="GW 1",$A316="GW 2",$A316="GW 3",$A316="GW 4",$A316="GW 5",$A316="GW 6"),"N/A",IF(U316="","",IF(AND(U316&gt;='Prediction Systems settings'!$B$4,'Program and Results'!U316&lt;='Prediction Systems settings'!$C$4),"DRAW",IF(U316&gt;0,"HOME","AWAY"))))</f>
        <v/>
      </c>
      <c r="Z316" s="74" t="str">
        <f t="shared" si="91"/>
        <v/>
      </c>
      <c r="AA316" s="85" t="str">
        <f ca="1">IF(OR($A316="GW 1",$A316="GW 2",$A316="GW 3",$A316="GW 4",$A316="GW 5",$A316="GW 6"),"N/A",IF(G316="","",SUM(OFFSET(Tables!$A$103,MATCH('Program and Results'!$B316,Tables!$A$103:$A$135,0)-1,MATCH('Program and Results'!$A316,Tables!$1:$1,0)-2,1,-6))))</f>
        <v/>
      </c>
      <c r="AB316" s="86" t="str">
        <f ca="1">IF(OR($A316="GW 1",$A316="GW 2",$A316="GW 3",$A316="GW 4",$A316="GW 5",$A316="GW 6"),"N/A",IF(M316="","",SUM(OFFSET(Tables!$A$103,MATCH('Program and Results'!$E316,Tables!$A$103:$A$135,0)-1,MATCH('Program and Results'!$A316,Tables!$1:$1,0)-2,1,-6))))</f>
        <v/>
      </c>
      <c r="AC316" s="86" t="str">
        <f t="shared" si="92"/>
        <v/>
      </c>
      <c r="AD316" s="86" t="str">
        <f>IF(OR($A316="GW 1",$A316="GW 2",$A316="GW 3",$A316="GW 4",$A316="GW 5",$A316="GW 6"),"N/A",IF(AC316="","",IF(AC316&gt;'Prediction Systems settings'!$B$5,"HOME",IF(AC316&lt;-'Prediction Systems settings'!$B$5,"AWAY","DRAW"))))</f>
        <v/>
      </c>
      <c r="AE316" s="86" t="str">
        <f t="shared" si="93"/>
        <v/>
      </c>
      <c r="AK316" t="s">
        <v>231</v>
      </c>
      <c r="AL316" t="s">
        <v>231</v>
      </c>
    </row>
    <row r="317" spans="1:38">
      <c r="A317" s="80"/>
      <c r="F317" s="73" t="str">
        <f t="shared" si="102"/>
        <v/>
      </c>
      <c r="G317" s="73" t="str">
        <f>IF(A317="GW 1",ELO_Initial,IFERROR(INDEX(Tables!$1:$1048576,MATCH('Program and Results'!$B317,Tables!$A:$A,0),MATCH('Program and Results'!$A317,Tables!$1:$1,0)-1),""))</f>
        <v/>
      </c>
      <c r="H317" s="74" t="str">
        <f t="shared" si="95"/>
        <v/>
      </c>
      <c r="I317" s="74" t="str">
        <f t="shared" si="96"/>
        <v/>
      </c>
      <c r="J317" s="75" t="str">
        <f t="shared" si="89"/>
        <v/>
      </c>
      <c r="K317" s="76" t="str">
        <f>IF(E317="","",IF(ABS(C317-D317)=0,0,IF(ABS(C317-D317)&gt;10,2.99,INDEX('ELO settings '!$B$25:$B$34,MATCH(ABS(C317-D317),'ELO settings '!$A$25:$A$34,0)))))</f>
        <v/>
      </c>
      <c r="L317" s="73" t="str">
        <f t="shared" si="101"/>
        <v/>
      </c>
      <c r="M317" s="73" t="str">
        <f>IF(A317="GW 1",ELO_Initial,IFERROR(INDEX(Tables!$1:$1048576,MATCH('Program and Results'!$E317,Tables!$A:$A,0),MATCH('Program and Results'!$A317,Tables!$1:$1,0)-1),""))</f>
        <v/>
      </c>
      <c r="N317" s="74" t="str">
        <f t="shared" si="97"/>
        <v/>
      </c>
      <c r="O317" s="74" t="str">
        <f t="shared" si="98"/>
        <v/>
      </c>
      <c r="P317" s="75" t="str">
        <f t="shared" si="103"/>
        <v/>
      </c>
      <c r="Q317" s="76" t="str">
        <f t="shared" si="99"/>
        <v/>
      </c>
      <c r="R317" s="77" t="str">
        <f t="shared" si="100"/>
        <v/>
      </c>
      <c r="S317" s="87" t="str">
        <f t="shared" si="104"/>
        <v/>
      </c>
      <c r="T317" s="74" t="str">
        <f t="shared" si="94"/>
        <v/>
      </c>
      <c r="U317" s="74" t="str">
        <f ca="1">IF(OR($A317="GW 1",$A317="GW 2",$A317="GW 3",$A317="GW 4",$A317="GW 5",$A317="GW 6"),"N/A",IFERROR(ROUND((OFFSET(Tables!$A$1,MATCH('Program and Results'!$B317,Tables!$A$1:$A$33,0)-1,MATCH('Program and Results'!$A317,Tables!$1:$1,0)-2,1,1)-OFFSET(Tables!$A$1,MATCH('Program and Results'!$B317,Tables!$A$1:$A$33,0)-1,MATCH('Program and Results'!$A317,Tables!$1:$1,0)-7,1,1))-(OFFSET(Tables!$A$1,MATCH('Program and Results'!$E317,Tables!$A$1:$A$33,0)-1,MATCH('Program and Results'!$A317,Tables!$1:$1,0)-2,1,1)-OFFSET(Tables!$A$1,MATCH('Program and Results'!$E317,Tables!$A$1:$A$33,0)-1,MATCH('Program and Results'!$A317,Tables!$1:$1,0)-7,1,1)),0),""))</f>
        <v/>
      </c>
      <c r="V317" s="88" t="str">
        <f t="shared" si="105"/>
        <v/>
      </c>
      <c r="W317" s="88" t="str">
        <f>IF(OR($A317="GW 1",$A317="GW 2",$A317="GW 3",$A317="GW 4",$A317="GW 5",$A317="GW 6"),"N/A",IF(T317="","",IF(AND(T317&gt;='Prediction Systems settings'!$B$3,'Program and Results'!T317&lt;='Prediction Systems settings'!$C$3),"DRAW",IF(T317&gt;0,"HOME","AWAY"))))</f>
        <v/>
      </c>
      <c r="X317" s="89" t="str">
        <f t="shared" si="90"/>
        <v/>
      </c>
      <c r="Y317" s="74" t="str">
        <f ca="1">IF(OR($A317="GW 1",$A317="GW 2",$A317="GW 3",$A317="GW 4",$A317="GW 5",$A317="GW 6"),"N/A",IF(U317="","",IF(AND(U317&gt;='Prediction Systems settings'!$B$4,'Program and Results'!U317&lt;='Prediction Systems settings'!$C$4),"DRAW",IF(U317&gt;0,"HOME","AWAY"))))</f>
        <v/>
      </c>
      <c r="Z317" s="74" t="str">
        <f t="shared" si="91"/>
        <v/>
      </c>
      <c r="AA317" s="85" t="str">
        <f ca="1">IF(OR($A317="GW 1",$A317="GW 2",$A317="GW 3",$A317="GW 4",$A317="GW 5",$A317="GW 6"),"N/A",IF(G317="","",SUM(OFFSET(Tables!$A$103,MATCH('Program and Results'!$B317,Tables!$A$103:$A$135,0)-1,MATCH('Program and Results'!$A317,Tables!$1:$1,0)-2,1,-6))))</f>
        <v/>
      </c>
      <c r="AB317" s="86" t="str">
        <f ca="1">IF(OR($A317="GW 1",$A317="GW 2",$A317="GW 3",$A317="GW 4",$A317="GW 5",$A317="GW 6"),"N/A",IF(M317="","",SUM(OFFSET(Tables!$A$103,MATCH('Program and Results'!$E317,Tables!$A$103:$A$135,0)-1,MATCH('Program and Results'!$A317,Tables!$1:$1,0)-2,1,-6))))</f>
        <v/>
      </c>
      <c r="AC317" s="86" t="str">
        <f t="shared" si="92"/>
        <v/>
      </c>
      <c r="AD317" s="86" t="str">
        <f>IF(OR($A317="GW 1",$A317="GW 2",$A317="GW 3",$A317="GW 4",$A317="GW 5",$A317="GW 6"),"N/A",IF(AC317="","",IF(AC317&gt;'Prediction Systems settings'!$B$5,"HOME",IF(AC317&lt;-'Prediction Systems settings'!$B$5,"AWAY","DRAW"))))</f>
        <v/>
      </c>
      <c r="AE317" s="86" t="str">
        <f t="shared" si="93"/>
        <v/>
      </c>
      <c r="AK317" t="s">
        <v>231</v>
      </c>
      <c r="AL317" t="s">
        <v>231</v>
      </c>
    </row>
    <row r="318" spans="1:38">
      <c r="A318" s="80"/>
      <c r="F318" s="73" t="str">
        <f t="shared" si="102"/>
        <v/>
      </c>
      <c r="G318" s="73" t="str">
        <f>IF(A318="GW 1",ELO_Initial,IFERROR(INDEX(Tables!$1:$1048576,MATCH('Program and Results'!$B318,Tables!$A:$A,0),MATCH('Program and Results'!$A318,Tables!$1:$1,0)-1),""))</f>
        <v/>
      </c>
      <c r="H318" s="74" t="str">
        <f t="shared" si="95"/>
        <v/>
      </c>
      <c r="I318" s="74" t="str">
        <f t="shared" si="96"/>
        <v/>
      </c>
      <c r="J318" s="75" t="str">
        <f t="shared" si="89"/>
        <v/>
      </c>
      <c r="K318" s="76" t="str">
        <f>IF(E318="","",IF(ABS(C318-D318)=0,0,IF(ABS(C318-D318)&gt;10,2.99,INDEX('ELO settings '!$B$25:$B$34,MATCH(ABS(C318-D318),'ELO settings '!$A$25:$A$34,0)))))</f>
        <v/>
      </c>
      <c r="L318" s="73" t="str">
        <f t="shared" si="101"/>
        <v/>
      </c>
      <c r="M318" s="73" t="str">
        <f>IF(A318="GW 1",ELO_Initial,IFERROR(INDEX(Tables!$1:$1048576,MATCH('Program and Results'!$E318,Tables!$A:$A,0),MATCH('Program and Results'!$A318,Tables!$1:$1,0)-1),""))</f>
        <v/>
      </c>
      <c r="N318" s="74" t="str">
        <f t="shared" si="97"/>
        <v/>
      </c>
      <c r="O318" s="74" t="str">
        <f t="shared" si="98"/>
        <v/>
      </c>
      <c r="P318" s="75" t="str">
        <f t="shared" si="103"/>
        <v/>
      </c>
      <c r="Q318" s="76" t="str">
        <f t="shared" si="99"/>
        <v/>
      </c>
      <c r="R318" s="77" t="str">
        <f t="shared" si="100"/>
        <v/>
      </c>
      <c r="S318" s="87" t="str">
        <f t="shared" si="104"/>
        <v/>
      </c>
      <c r="T318" s="74" t="str">
        <f t="shared" si="94"/>
        <v/>
      </c>
      <c r="U318" s="74" t="str">
        <f ca="1">IF(OR($A318="GW 1",$A318="GW 2",$A318="GW 3",$A318="GW 4",$A318="GW 5",$A318="GW 6"),"N/A",IFERROR(ROUND((OFFSET(Tables!$A$1,MATCH('Program and Results'!$B318,Tables!$A$1:$A$33,0)-1,MATCH('Program and Results'!$A318,Tables!$1:$1,0)-2,1,1)-OFFSET(Tables!$A$1,MATCH('Program and Results'!$B318,Tables!$A$1:$A$33,0)-1,MATCH('Program and Results'!$A318,Tables!$1:$1,0)-7,1,1))-(OFFSET(Tables!$A$1,MATCH('Program and Results'!$E318,Tables!$A$1:$A$33,0)-1,MATCH('Program and Results'!$A318,Tables!$1:$1,0)-2,1,1)-OFFSET(Tables!$A$1,MATCH('Program and Results'!$E318,Tables!$A$1:$A$33,0)-1,MATCH('Program and Results'!$A318,Tables!$1:$1,0)-7,1,1)),0),""))</f>
        <v/>
      </c>
      <c r="V318" s="88" t="str">
        <f t="shared" si="105"/>
        <v/>
      </c>
      <c r="W318" s="88" t="str">
        <f>IF(OR($A318="GW 1",$A318="GW 2",$A318="GW 3",$A318="GW 4",$A318="GW 5",$A318="GW 6"),"N/A",IF(T318="","",IF(AND(T318&gt;='Prediction Systems settings'!$B$3,'Program and Results'!T318&lt;='Prediction Systems settings'!$C$3),"DRAW",IF(T318&gt;0,"HOME","AWAY"))))</f>
        <v/>
      </c>
      <c r="X318" s="89" t="str">
        <f t="shared" si="90"/>
        <v/>
      </c>
      <c r="Y318" s="74" t="str">
        <f ca="1">IF(OR($A318="GW 1",$A318="GW 2",$A318="GW 3",$A318="GW 4",$A318="GW 5",$A318="GW 6"),"N/A",IF(U318="","",IF(AND(U318&gt;='Prediction Systems settings'!$B$4,'Program and Results'!U318&lt;='Prediction Systems settings'!$C$4),"DRAW",IF(U318&gt;0,"HOME","AWAY"))))</f>
        <v/>
      </c>
      <c r="Z318" s="74" t="str">
        <f t="shared" si="91"/>
        <v/>
      </c>
      <c r="AA318" s="85" t="str">
        <f ca="1">IF(OR($A318="GW 1",$A318="GW 2",$A318="GW 3",$A318="GW 4",$A318="GW 5",$A318="GW 6"),"N/A",IF(G318="","",SUM(OFFSET(Tables!$A$103,MATCH('Program and Results'!$B318,Tables!$A$103:$A$135,0)-1,MATCH('Program and Results'!$A318,Tables!$1:$1,0)-2,1,-6))))</f>
        <v/>
      </c>
      <c r="AB318" s="86" t="str">
        <f ca="1">IF(OR($A318="GW 1",$A318="GW 2",$A318="GW 3",$A318="GW 4",$A318="GW 5",$A318="GW 6"),"N/A",IF(M318="","",SUM(OFFSET(Tables!$A$103,MATCH('Program and Results'!$E318,Tables!$A$103:$A$135,0)-1,MATCH('Program and Results'!$A318,Tables!$1:$1,0)-2,1,-6))))</f>
        <v/>
      </c>
      <c r="AC318" s="86" t="str">
        <f t="shared" si="92"/>
        <v/>
      </c>
      <c r="AD318" s="86" t="str">
        <f>IF(OR($A318="GW 1",$A318="GW 2",$A318="GW 3",$A318="GW 4",$A318="GW 5",$A318="GW 6"),"N/A",IF(AC318="","",IF(AC318&gt;'Prediction Systems settings'!$B$5,"HOME",IF(AC318&lt;-'Prediction Systems settings'!$B$5,"AWAY","DRAW"))))</f>
        <v/>
      </c>
      <c r="AE318" s="86" t="str">
        <f t="shared" si="93"/>
        <v/>
      </c>
      <c r="AK318" t="s">
        <v>231</v>
      </c>
      <c r="AL318" t="s">
        <v>231</v>
      </c>
    </row>
    <row r="319" spans="1:38">
      <c r="A319" s="80"/>
      <c r="F319" s="73" t="str">
        <f t="shared" si="102"/>
        <v/>
      </c>
      <c r="G319" s="73" t="str">
        <f>IF(A319="GW 1",ELO_Initial,IFERROR(INDEX(Tables!$1:$1048576,MATCH('Program and Results'!$B319,Tables!$A:$A,0),MATCH('Program and Results'!$A319,Tables!$1:$1,0)-1),""))</f>
        <v/>
      </c>
      <c r="H319" s="74" t="str">
        <f t="shared" si="95"/>
        <v/>
      </c>
      <c r="I319" s="74" t="str">
        <f t="shared" si="96"/>
        <v/>
      </c>
      <c r="J319" s="75" t="str">
        <f t="shared" si="89"/>
        <v/>
      </c>
      <c r="K319" s="76" t="str">
        <f>IF(E319="","",IF(ABS(C319-D319)=0,0,IF(ABS(C319-D319)&gt;10,2.99,INDEX('ELO settings '!$B$25:$B$34,MATCH(ABS(C319-D319),'ELO settings '!$A$25:$A$34,0)))))</f>
        <v/>
      </c>
      <c r="L319" s="73" t="str">
        <f t="shared" si="101"/>
        <v/>
      </c>
      <c r="M319" s="73" t="str">
        <f>IF(A319="GW 1",ELO_Initial,IFERROR(INDEX(Tables!$1:$1048576,MATCH('Program and Results'!$E319,Tables!$A:$A,0),MATCH('Program and Results'!$A319,Tables!$1:$1,0)-1),""))</f>
        <v/>
      </c>
      <c r="N319" s="74" t="str">
        <f t="shared" si="97"/>
        <v/>
      </c>
      <c r="O319" s="74" t="str">
        <f t="shared" si="98"/>
        <v/>
      </c>
      <c r="P319" s="75" t="str">
        <f t="shared" si="103"/>
        <v/>
      </c>
      <c r="Q319" s="76" t="str">
        <f t="shared" si="99"/>
        <v/>
      </c>
      <c r="R319" s="77" t="str">
        <f t="shared" si="100"/>
        <v/>
      </c>
      <c r="S319" s="87" t="str">
        <f t="shared" si="104"/>
        <v/>
      </c>
      <c r="T319" s="74" t="str">
        <f t="shared" si="94"/>
        <v/>
      </c>
      <c r="U319" s="74" t="str">
        <f ca="1">IF(OR($A319="GW 1",$A319="GW 2",$A319="GW 3",$A319="GW 4",$A319="GW 5",$A319="GW 6"),"N/A",IFERROR(ROUND((OFFSET(Tables!$A$1,MATCH('Program and Results'!$B319,Tables!$A$1:$A$33,0)-1,MATCH('Program and Results'!$A319,Tables!$1:$1,0)-2,1,1)-OFFSET(Tables!$A$1,MATCH('Program and Results'!$B319,Tables!$A$1:$A$33,0)-1,MATCH('Program and Results'!$A319,Tables!$1:$1,0)-7,1,1))-(OFFSET(Tables!$A$1,MATCH('Program and Results'!$E319,Tables!$A$1:$A$33,0)-1,MATCH('Program and Results'!$A319,Tables!$1:$1,0)-2,1,1)-OFFSET(Tables!$A$1,MATCH('Program and Results'!$E319,Tables!$A$1:$A$33,0)-1,MATCH('Program and Results'!$A319,Tables!$1:$1,0)-7,1,1)),0),""))</f>
        <v/>
      </c>
      <c r="V319" s="88" t="str">
        <f t="shared" si="105"/>
        <v/>
      </c>
      <c r="W319" s="88" t="str">
        <f>IF(OR($A319="GW 1",$A319="GW 2",$A319="GW 3",$A319="GW 4",$A319="GW 5",$A319="GW 6"),"N/A",IF(T319="","",IF(AND(T319&gt;='Prediction Systems settings'!$B$3,'Program and Results'!T319&lt;='Prediction Systems settings'!$C$3),"DRAW",IF(T319&gt;0,"HOME","AWAY"))))</f>
        <v/>
      </c>
      <c r="X319" s="89" t="str">
        <f t="shared" si="90"/>
        <v/>
      </c>
      <c r="Y319" s="74" t="str">
        <f ca="1">IF(OR($A319="GW 1",$A319="GW 2",$A319="GW 3",$A319="GW 4",$A319="GW 5",$A319="GW 6"),"N/A",IF(U319="","",IF(AND(U319&gt;='Prediction Systems settings'!$B$4,'Program and Results'!U319&lt;='Prediction Systems settings'!$C$4),"DRAW",IF(U319&gt;0,"HOME","AWAY"))))</f>
        <v/>
      </c>
      <c r="Z319" s="74" t="str">
        <f t="shared" si="91"/>
        <v/>
      </c>
      <c r="AA319" s="85" t="str">
        <f ca="1">IF(OR($A319="GW 1",$A319="GW 2",$A319="GW 3",$A319="GW 4",$A319="GW 5",$A319="GW 6"),"N/A",IF(G319="","",SUM(OFFSET(Tables!$A$103,MATCH('Program and Results'!$B319,Tables!$A$103:$A$135,0)-1,MATCH('Program and Results'!$A319,Tables!$1:$1,0)-2,1,-6))))</f>
        <v/>
      </c>
      <c r="AB319" s="86" t="str">
        <f ca="1">IF(OR($A319="GW 1",$A319="GW 2",$A319="GW 3",$A319="GW 4",$A319="GW 5",$A319="GW 6"),"N/A",IF(M319="","",SUM(OFFSET(Tables!$A$103,MATCH('Program and Results'!$E319,Tables!$A$103:$A$135,0)-1,MATCH('Program and Results'!$A319,Tables!$1:$1,0)-2,1,-6))))</f>
        <v/>
      </c>
      <c r="AC319" s="86" t="str">
        <f t="shared" si="92"/>
        <v/>
      </c>
      <c r="AD319" s="86" t="str">
        <f>IF(OR($A319="GW 1",$A319="GW 2",$A319="GW 3",$A319="GW 4",$A319="GW 5",$A319="GW 6"),"N/A",IF(AC319="","",IF(AC319&gt;'Prediction Systems settings'!$B$5,"HOME",IF(AC319&lt;-'Prediction Systems settings'!$B$5,"AWAY","DRAW"))))</f>
        <v/>
      </c>
      <c r="AE319" s="86" t="str">
        <f t="shared" si="93"/>
        <v/>
      </c>
      <c r="AK319" t="s">
        <v>231</v>
      </c>
      <c r="AL319" t="s">
        <v>231</v>
      </c>
    </row>
    <row r="320" spans="1:38">
      <c r="A320" s="80"/>
      <c r="F320" s="73" t="str">
        <f t="shared" si="102"/>
        <v/>
      </c>
      <c r="G320" s="73" t="str">
        <f>IF(A320="GW 1",ELO_Initial,IFERROR(INDEX(Tables!$1:$1048576,MATCH('Program and Results'!$B320,Tables!$A:$A,0),MATCH('Program and Results'!$A320,Tables!$1:$1,0)-1),""))</f>
        <v/>
      </c>
      <c r="H320" s="74" t="str">
        <f t="shared" si="95"/>
        <v/>
      </c>
      <c r="I320" s="74" t="str">
        <f t="shared" si="96"/>
        <v/>
      </c>
      <c r="J320" s="75" t="str">
        <f t="shared" si="89"/>
        <v/>
      </c>
      <c r="K320" s="76" t="str">
        <f>IF(E320="","",IF(ABS(C320-D320)=0,0,IF(ABS(C320-D320)&gt;10,2.99,INDEX('ELO settings '!$B$25:$B$34,MATCH(ABS(C320-D320),'ELO settings '!$A$25:$A$34,0)))))</f>
        <v/>
      </c>
      <c r="L320" s="73" t="str">
        <f t="shared" si="101"/>
        <v/>
      </c>
      <c r="M320" s="73" t="str">
        <f>IF(A320="GW 1",ELO_Initial,IFERROR(INDEX(Tables!$1:$1048576,MATCH('Program and Results'!$E320,Tables!$A:$A,0),MATCH('Program and Results'!$A320,Tables!$1:$1,0)-1),""))</f>
        <v/>
      </c>
      <c r="N320" s="74" t="str">
        <f t="shared" si="97"/>
        <v/>
      </c>
      <c r="O320" s="74" t="str">
        <f t="shared" si="98"/>
        <v/>
      </c>
      <c r="P320" s="75" t="str">
        <f t="shared" si="103"/>
        <v/>
      </c>
      <c r="Q320" s="76" t="str">
        <f t="shared" si="99"/>
        <v/>
      </c>
      <c r="R320" s="77" t="str">
        <f t="shared" si="100"/>
        <v/>
      </c>
      <c r="S320" s="87" t="str">
        <f t="shared" si="104"/>
        <v/>
      </c>
      <c r="T320" s="74" t="str">
        <f t="shared" si="94"/>
        <v/>
      </c>
      <c r="U320" s="74" t="str">
        <f ca="1">IF(OR($A320="GW 1",$A320="GW 2",$A320="GW 3",$A320="GW 4",$A320="GW 5",$A320="GW 6"),"N/A",IFERROR(ROUND((OFFSET(Tables!$A$1,MATCH('Program and Results'!$B320,Tables!$A$1:$A$33,0)-1,MATCH('Program and Results'!$A320,Tables!$1:$1,0)-2,1,1)-OFFSET(Tables!$A$1,MATCH('Program and Results'!$B320,Tables!$A$1:$A$33,0)-1,MATCH('Program and Results'!$A320,Tables!$1:$1,0)-7,1,1))-(OFFSET(Tables!$A$1,MATCH('Program and Results'!$E320,Tables!$A$1:$A$33,0)-1,MATCH('Program and Results'!$A320,Tables!$1:$1,0)-2,1,1)-OFFSET(Tables!$A$1,MATCH('Program and Results'!$E320,Tables!$A$1:$A$33,0)-1,MATCH('Program and Results'!$A320,Tables!$1:$1,0)-7,1,1)),0),""))</f>
        <v/>
      </c>
      <c r="V320" s="88" t="str">
        <f t="shared" si="105"/>
        <v/>
      </c>
      <c r="W320" s="88" t="str">
        <f>IF(OR($A320="GW 1",$A320="GW 2",$A320="GW 3",$A320="GW 4",$A320="GW 5",$A320="GW 6"),"N/A",IF(T320="","",IF(AND(T320&gt;='Prediction Systems settings'!$B$3,'Program and Results'!T320&lt;='Prediction Systems settings'!$C$3),"DRAW",IF(T320&gt;0,"HOME","AWAY"))))</f>
        <v/>
      </c>
      <c r="X320" s="89" t="str">
        <f t="shared" si="90"/>
        <v/>
      </c>
      <c r="Y320" s="74" t="str">
        <f ca="1">IF(OR($A320="GW 1",$A320="GW 2",$A320="GW 3",$A320="GW 4",$A320="GW 5",$A320="GW 6"),"N/A",IF(U320="","",IF(AND(U320&gt;='Prediction Systems settings'!$B$4,'Program and Results'!U320&lt;='Prediction Systems settings'!$C$4),"DRAW",IF(U320&gt;0,"HOME","AWAY"))))</f>
        <v/>
      </c>
      <c r="Z320" s="74" t="str">
        <f t="shared" si="91"/>
        <v/>
      </c>
      <c r="AA320" s="85" t="str">
        <f ca="1">IF(OR($A320="GW 1",$A320="GW 2",$A320="GW 3",$A320="GW 4",$A320="GW 5",$A320="GW 6"),"N/A",IF(G320="","",SUM(OFFSET(Tables!$A$103,MATCH('Program and Results'!$B320,Tables!$A$103:$A$135,0)-1,MATCH('Program and Results'!$A320,Tables!$1:$1,0)-2,1,-6))))</f>
        <v/>
      </c>
      <c r="AB320" s="86" t="str">
        <f ca="1">IF(OR($A320="GW 1",$A320="GW 2",$A320="GW 3",$A320="GW 4",$A320="GW 5",$A320="GW 6"),"N/A",IF(M320="","",SUM(OFFSET(Tables!$A$103,MATCH('Program and Results'!$E320,Tables!$A$103:$A$135,0)-1,MATCH('Program and Results'!$A320,Tables!$1:$1,0)-2,1,-6))))</f>
        <v/>
      </c>
      <c r="AC320" s="86" t="str">
        <f t="shared" si="92"/>
        <v/>
      </c>
      <c r="AD320" s="86" t="str">
        <f>IF(OR($A320="GW 1",$A320="GW 2",$A320="GW 3",$A320="GW 4",$A320="GW 5",$A320="GW 6"),"N/A",IF(AC320="","",IF(AC320&gt;'Prediction Systems settings'!$B$5,"HOME",IF(AC320&lt;-'Prediction Systems settings'!$B$5,"AWAY","DRAW"))))</f>
        <v/>
      </c>
      <c r="AE320" s="86" t="str">
        <f t="shared" si="93"/>
        <v/>
      </c>
      <c r="AK320" t="s">
        <v>231</v>
      </c>
      <c r="AL320" t="s">
        <v>231</v>
      </c>
    </row>
    <row r="321" spans="1:38">
      <c r="A321" s="80"/>
      <c r="F321" s="73" t="str">
        <f t="shared" si="102"/>
        <v/>
      </c>
      <c r="G321" s="73" t="str">
        <f>IF(A321="GW 1",ELO_Initial,IFERROR(INDEX(Tables!$1:$1048576,MATCH('Program and Results'!$B321,Tables!$A:$A,0),MATCH('Program and Results'!$A321,Tables!$1:$1,0)-1),""))</f>
        <v/>
      </c>
      <c r="H321" s="74" t="str">
        <f t="shared" si="95"/>
        <v/>
      </c>
      <c r="I321" s="74" t="str">
        <f t="shared" si="96"/>
        <v/>
      </c>
      <c r="J321" s="75" t="str">
        <f t="shared" si="89"/>
        <v/>
      </c>
      <c r="K321" s="76" t="str">
        <f>IF(E321="","",IF(ABS(C321-D321)=0,0,IF(ABS(C321-D321)&gt;10,2.99,INDEX('ELO settings '!$B$25:$B$34,MATCH(ABS(C321-D321),'ELO settings '!$A$25:$A$34,0)))))</f>
        <v/>
      </c>
      <c r="L321" s="73" t="str">
        <f t="shared" si="101"/>
        <v/>
      </c>
      <c r="M321" s="73" t="str">
        <f>IF(A321="GW 1",ELO_Initial,IFERROR(INDEX(Tables!$1:$1048576,MATCH('Program and Results'!$E321,Tables!$A:$A,0),MATCH('Program and Results'!$A321,Tables!$1:$1,0)-1),""))</f>
        <v/>
      </c>
      <c r="N321" s="74" t="str">
        <f t="shared" si="97"/>
        <v/>
      </c>
      <c r="O321" s="74" t="str">
        <f t="shared" si="98"/>
        <v/>
      </c>
      <c r="P321" s="75" t="str">
        <f t="shared" si="103"/>
        <v/>
      </c>
      <c r="Q321" s="76" t="str">
        <f t="shared" si="99"/>
        <v/>
      </c>
      <c r="R321" s="77" t="str">
        <f t="shared" si="100"/>
        <v/>
      </c>
      <c r="S321" s="87" t="str">
        <f t="shared" si="104"/>
        <v/>
      </c>
      <c r="T321" s="74" t="str">
        <f t="shared" si="94"/>
        <v/>
      </c>
      <c r="U321" s="74" t="str">
        <f ca="1">IF(OR($A321="GW 1",$A321="GW 2",$A321="GW 3",$A321="GW 4",$A321="GW 5",$A321="GW 6"),"N/A",IFERROR(ROUND((OFFSET(Tables!$A$1,MATCH('Program and Results'!$B321,Tables!$A$1:$A$33,0)-1,MATCH('Program and Results'!$A321,Tables!$1:$1,0)-2,1,1)-OFFSET(Tables!$A$1,MATCH('Program and Results'!$B321,Tables!$A$1:$A$33,0)-1,MATCH('Program and Results'!$A321,Tables!$1:$1,0)-7,1,1))-(OFFSET(Tables!$A$1,MATCH('Program and Results'!$E321,Tables!$A$1:$A$33,0)-1,MATCH('Program and Results'!$A321,Tables!$1:$1,0)-2,1,1)-OFFSET(Tables!$A$1,MATCH('Program and Results'!$E321,Tables!$A$1:$A$33,0)-1,MATCH('Program and Results'!$A321,Tables!$1:$1,0)-7,1,1)),0),""))</f>
        <v/>
      </c>
      <c r="V321" s="88" t="str">
        <f t="shared" si="105"/>
        <v/>
      </c>
      <c r="W321" s="88" t="str">
        <f>IF(OR($A321="GW 1",$A321="GW 2",$A321="GW 3",$A321="GW 4",$A321="GW 5",$A321="GW 6"),"N/A",IF(T321="","",IF(AND(T321&gt;='Prediction Systems settings'!$B$3,'Program and Results'!T321&lt;='Prediction Systems settings'!$C$3),"DRAW",IF(T321&gt;0,"HOME","AWAY"))))</f>
        <v/>
      </c>
      <c r="X321" s="89" t="str">
        <f t="shared" si="90"/>
        <v/>
      </c>
      <c r="Y321" s="74" t="str">
        <f ca="1">IF(OR($A321="GW 1",$A321="GW 2",$A321="GW 3",$A321="GW 4",$A321="GW 5",$A321="GW 6"),"N/A",IF(U321="","",IF(AND(U321&gt;='Prediction Systems settings'!$B$4,'Program and Results'!U321&lt;='Prediction Systems settings'!$C$4),"DRAW",IF(U321&gt;0,"HOME","AWAY"))))</f>
        <v/>
      </c>
      <c r="Z321" s="74" t="str">
        <f t="shared" si="91"/>
        <v/>
      </c>
      <c r="AA321" s="85" t="str">
        <f ca="1">IF(OR($A321="GW 1",$A321="GW 2",$A321="GW 3",$A321="GW 4",$A321="GW 5",$A321="GW 6"),"N/A",IF(G321="","",SUM(OFFSET(Tables!$A$103,MATCH('Program and Results'!$B321,Tables!$A$103:$A$135,0)-1,MATCH('Program and Results'!$A321,Tables!$1:$1,0)-2,1,-6))))</f>
        <v/>
      </c>
      <c r="AB321" s="86" t="str">
        <f ca="1">IF(OR($A321="GW 1",$A321="GW 2",$A321="GW 3",$A321="GW 4",$A321="GW 5",$A321="GW 6"),"N/A",IF(M321="","",SUM(OFFSET(Tables!$A$103,MATCH('Program and Results'!$E321,Tables!$A$103:$A$135,0)-1,MATCH('Program and Results'!$A321,Tables!$1:$1,0)-2,1,-6))))</f>
        <v/>
      </c>
      <c r="AC321" s="86" t="str">
        <f t="shared" si="92"/>
        <v/>
      </c>
      <c r="AD321" s="86" t="str">
        <f>IF(OR($A321="GW 1",$A321="GW 2",$A321="GW 3",$A321="GW 4",$A321="GW 5",$A321="GW 6"),"N/A",IF(AC321="","",IF(AC321&gt;'Prediction Systems settings'!$B$5,"HOME",IF(AC321&lt;-'Prediction Systems settings'!$B$5,"AWAY","DRAW"))))</f>
        <v/>
      </c>
      <c r="AE321" s="86" t="str">
        <f t="shared" si="93"/>
        <v/>
      </c>
      <c r="AK321" t="s">
        <v>231</v>
      </c>
      <c r="AL321" t="s">
        <v>231</v>
      </c>
    </row>
    <row r="322" spans="1:38">
      <c r="A322" s="80"/>
      <c r="F322" s="73" t="str">
        <f t="shared" si="102"/>
        <v/>
      </c>
      <c r="G322" s="73" t="str">
        <f>IF(A322="GW 1",ELO_Initial,IFERROR(INDEX(Tables!$1:$1048576,MATCH('Program and Results'!$B322,Tables!$A:$A,0),MATCH('Program and Results'!$A322,Tables!$1:$1,0)-1),""))</f>
        <v/>
      </c>
      <c r="H322" s="74" t="str">
        <f t="shared" si="95"/>
        <v/>
      </c>
      <c r="I322" s="74" t="str">
        <f t="shared" si="96"/>
        <v/>
      </c>
      <c r="J322" s="75" t="str">
        <f t="shared" si="89"/>
        <v/>
      </c>
      <c r="K322" s="76" t="str">
        <f>IF(E322="","",IF(ABS(C322-D322)=0,0,IF(ABS(C322-D322)&gt;10,2.99,INDEX('ELO settings '!$B$25:$B$34,MATCH(ABS(C322-D322),'ELO settings '!$A$25:$A$34,0)))))</f>
        <v/>
      </c>
      <c r="L322" s="73" t="str">
        <f t="shared" si="101"/>
        <v/>
      </c>
      <c r="M322" s="73" t="str">
        <f>IF(A322="GW 1",ELO_Initial,IFERROR(INDEX(Tables!$1:$1048576,MATCH('Program and Results'!$E322,Tables!$A:$A,0),MATCH('Program and Results'!$A322,Tables!$1:$1,0)-1),""))</f>
        <v/>
      </c>
      <c r="N322" s="74" t="str">
        <f t="shared" si="97"/>
        <v/>
      </c>
      <c r="O322" s="74" t="str">
        <f t="shared" si="98"/>
        <v/>
      </c>
      <c r="P322" s="75" t="str">
        <f t="shared" si="103"/>
        <v/>
      </c>
      <c r="Q322" s="76" t="str">
        <f t="shared" si="99"/>
        <v/>
      </c>
      <c r="R322" s="77" t="str">
        <f t="shared" si="100"/>
        <v/>
      </c>
      <c r="S322" s="87" t="str">
        <f t="shared" si="104"/>
        <v/>
      </c>
      <c r="T322" s="74" t="str">
        <f t="shared" si="94"/>
        <v/>
      </c>
      <c r="U322" s="74" t="str">
        <f ca="1">IF(OR($A322="GW 1",$A322="GW 2",$A322="GW 3",$A322="GW 4",$A322="GW 5",$A322="GW 6"),"N/A",IFERROR(ROUND((OFFSET(Tables!$A$1,MATCH('Program and Results'!$B322,Tables!$A$1:$A$33,0)-1,MATCH('Program and Results'!$A322,Tables!$1:$1,0)-2,1,1)-OFFSET(Tables!$A$1,MATCH('Program and Results'!$B322,Tables!$A$1:$A$33,0)-1,MATCH('Program and Results'!$A322,Tables!$1:$1,0)-7,1,1))-(OFFSET(Tables!$A$1,MATCH('Program and Results'!$E322,Tables!$A$1:$A$33,0)-1,MATCH('Program and Results'!$A322,Tables!$1:$1,0)-2,1,1)-OFFSET(Tables!$A$1,MATCH('Program and Results'!$E322,Tables!$A$1:$A$33,0)-1,MATCH('Program and Results'!$A322,Tables!$1:$1,0)-7,1,1)),0),""))</f>
        <v/>
      </c>
      <c r="V322" s="88" t="str">
        <f t="shared" si="105"/>
        <v/>
      </c>
      <c r="W322" s="88" t="str">
        <f>IF(OR($A322="GW 1",$A322="GW 2",$A322="GW 3",$A322="GW 4",$A322="GW 5",$A322="GW 6"),"N/A",IF(T322="","",IF(AND(T322&gt;='Prediction Systems settings'!$B$3,'Program and Results'!T322&lt;='Prediction Systems settings'!$C$3),"DRAW",IF(T322&gt;0,"HOME","AWAY"))))</f>
        <v/>
      </c>
      <c r="X322" s="89" t="str">
        <f t="shared" si="90"/>
        <v/>
      </c>
      <c r="Y322" s="74" t="str">
        <f ca="1">IF(OR($A322="GW 1",$A322="GW 2",$A322="GW 3",$A322="GW 4",$A322="GW 5",$A322="GW 6"),"N/A",IF(U322="","",IF(AND(U322&gt;='Prediction Systems settings'!$B$4,'Program and Results'!U322&lt;='Prediction Systems settings'!$C$4),"DRAW",IF(U322&gt;0,"HOME","AWAY"))))</f>
        <v/>
      </c>
      <c r="Z322" s="74" t="str">
        <f t="shared" si="91"/>
        <v/>
      </c>
      <c r="AA322" s="85" t="str">
        <f ca="1">IF(OR($A322="GW 1",$A322="GW 2",$A322="GW 3",$A322="GW 4",$A322="GW 5",$A322="GW 6"),"N/A",IF(G322="","",SUM(OFFSET(Tables!$A$103,MATCH('Program and Results'!$B322,Tables!$A$103:$A$135,0)-1,MATCH('Program and Results'!$A322,Tables!$1:$1,0)-2,1,-6))))</f>
        <v/>
      </c>
      <c r="AB322" s="86" t="str">
        <f ca="1">IF(OR($A322="GW 1",$A322="GW 2",$A322="GW 3",$A322="GW 4",$A322="GW 5",$A322="GW 6"),"N/A",IF(M322="","",SUM(OFFSET(Tables!$A$103,MATCH('Program and Results'!$E322,Tables!$A$103:$A$135,0)-1,MATCH('Program and Results'!$A322,Tables!$1:$1,0)-2,1,-6))))</f>
        <v/>
      </c>
      <c r="AC322" s="86" t="str">
        <f t="shared" si="92"/>
        <v/>
      </c>
      <c r="AD322" s="86" t="str">
        <f>IF(OR($A322="GW 1",$A322="GW 2",$A322="GW 3",$A322="GW 4",$A322="GW 5",$A322="GW 6"),"N/A",IF(AC322="","",IF(AC322&gt;'Prediction Systems settings'!$B$5,"HOME",IF(AC322&lt;-'Prediction Systems settings'!$B$5,"AWAY","DRAW"))))</f>
        <v/>
      </c>
      <c r="AE322" s="86" t="str">
        <f t="shared" si="93"/>
        <v/>
      </c>
      <c r="AK322" t="s">
        <v>231</v>
      </c>
      <c r="AL322" t="s">
        <v>231</v>
      </c>
    </row>
    <row r="323" spans="1:38">
      <c r="A323" s="80"/>
      <c r="F323" s="73" t="str">
        <f t="shared" si="102"/>
        <v/>
      </c>
      <c r="G323" s="73" t="str">
        <f>IF(A323="GW 1",ELO_Initial,IFERROR(INDEX(Tables!$1:$1048576,MATCH('Program and Results'!$B323,Tables!$A:$A,0),MATCH('Program and Results'!$A323,Tables!$1:$1,0)-1),""))</f>
        <v/>
      </c>
      <c r="H323" s="74" t="str">
        <f t="shared" si="95"/>
        <v/>
      </c>
      <c r="I323" s="74" t="str">
        <f t="shared" si="96"/>
        <v/>
      </c>
      <c r="J323" s="75" t="str">
        <f t="shared" ref="J323:J386" si="106">IFERROR(IF(G323="","",1/(1+10^((M323-G323-AK323)/ELO_s))),"")</f>
        <v/>
      </c>
      <c r="K323" s="76" t="str">
        <f>IF(E323="","",IF(ABS(C323-D323)=0,0,IF(ABS(C323-D323)&gt;10,2.99,INDEX('ELO settings '!$B$25:$B$34,MATCH(ABS(C323-D323),'ELO settings '!$A$25:$A$34,0)))))</f>
        <v/>
      </c>
      <c r="L323" s="73" t="str">
        <f t="shared" si="101"/>
        <v/>
      </c>
      <c r="M323" s="73" t="str">
        <f>IF(A323="GW 1",ELO_Initial,IFERROR(INDEX(Tables!$1:$1048576,MATCH('Program and Results'!$E323,Tables!$A:$A,0),MATCH('Program and Results'!$A323,Tables!$1:$1,0)-1),""))</f>
        <v/>
      </c>
      <c r="N323" s="74" t="str">
        <f t="shared" si="97"/>
        <v/>
      </c>
      <c r="O323" s="74" t="str">
        <f t="shared" si="98"/>
        <v/>
      </c>
      <c r="P323" s="75" t="str">
        <f t="shared" si="103"/>
        <v/>
      </c>
      <c r="Q323" s="76" t="str">
        <f t="shared" si="99"/>
        <v/>
      </c>
      <c r="R323" s="77" t="str">
        <f t="shared" si="100"/>
        <v/>
      </c>
      <c r="S323" s="87" t="str">
        <f t="shared" si="104"/>
        <v/>
      </c>
      <c r="T323" s="74" t="str">
        <f t="shared" si="94"/>
        <v/>
      </c>
      <c r="U323" s="74" t="str">
        <f ca="1">IF(OR($A323="GW 1",$A323="GW 2",$A323="GW 3",$A323="GW 4",$A323="GW 5",$A323="GW 6"),"N/A",IFERROR(ROUND((OFFSET(Tables!$A$1,MATCH('Program and Results'!$B323,Tables!$A$1:$A$33,0)-1,MATCH('Program and Results'!$A323,Tables!$1:$1,0)-2,1,1)-OFFSET(Tables!$A$1,MATCH('Program and Results'!$B323,Tables!$A$1:$A$33,0)-1,MATCH('Program and Results'!$A323,Tables!$1:$1,0)-7,1,1))-(OFFSET(Tables!$A$1,MATCH('Program and Results'!$E323,Tables!$A$1:$A$33,0)-1,MATCH('Program and Results'!$A323,Tables!$1:$1,0)-2,1,1)-OFFSET(Tables!$A$1,MATCH('Program and Results'!$E323,Tables!$A$1:$A$33,0)-1,MATCH('Program and Results'!$A323,Tables!$1:$1,0)-7,1,1)),0),""))</f>
        <v/>
      </c>
      <c r="V323" s="88" t="str">
        <f t="shared" si="105"/>
        <v/>
      </c>
      <c r="W323" s="88" t="str">
        <f>IF(OR($A323="GW 1",$A323="GW 2",$A323="GW 3",$A323="GW 4",$A323="GW 5",$A323="GW 6"),"N/A",IF(T323="","",IF(AND(T323&gt;='Prediction Systems settings'!$B$3,'Program and Results'!T323&lt;='Prediction Systems settings'!$C$3),"DRAW",IF(T323&gt;0,"HOME","AWAY"))))</f>
        <v/>
      </c>
      <c r="X323" s="89" t="str">
        <f t="shared" ref="X323:X386" si="107">IF(OR($A323="GW 1",$A323="GW 2",$A323="GW 3",$A323="GW 4",$A323="GW 5",$A323="GW 6"),"N/A",IF(D323="","",IF(W323=S323,"Succeeded","Failed")))</f>
        <v/>
      </c>
      <c r="Y323" s="74" t="str">
        <f ca="1">IF(OR($A323="GW 1",$A323="GW 2",$A323="GW 3",$A323="GW 4",$A323="GW 5",$A323="GW 6"),"N/A",IF(U323="","",IF(AND(U323&gt;='Prediction Systems settings'!$B$4,'Program and Results'!U323&lt;='Prediction Systems settings'!$C$4),"DRAW",IF(U323&gt;0,"HOME","AWAY"))))</f>
        <v/>
      </c>
      <c r="Z323" s="74" t="str">
        <f t="shared" ref="Z323:Z386" si="108">IF(OR($A323="GW 1",$A323="GW 2",$A323="GW 3",$A323="GW 4",$A323="GW 5",$A323="GW 6"),"N/A",IF(D323="","",IF(Y323=S323,"Succeeded","Failed")))</f>
        <v/>
      </c>
      <c r="AA323" s="85" t="str">
        <f ca="1">IF(OR($A323="GW 1",$A323="GW 2",$A323="GW 3",$A323="GW 4",$A323="GW 5",$A323="GW 6"),"N/A",IF(G323="","",SUM(OFFSET(Tables!$A$103,MATCH('Program and Results'!$B323,Tables!$A$103:$A$135,0)-1,MATCH('Program and Results'!$A323,Tables!$1:$1,0)-2,1,-6))))</f>
        <v/>
      </c>
      <c r="AB323" s="86" t="str">
        <f ca="1">IF(OR($A323="GW 1",$A323="GW 2",$A323="GW 3",$A323="GW 4",$A323="GW 5",$A323="GW 6"),"N/A",IF(M323="","",SUM(OFFSET(Tables!$A$103,MATCH('Program and Results'!$E323,Tables!$A$103:$A$135,0)-1,MATCH('Program and Results'!$A323,Tables!$1:$1,0)-2,1,-6))))</f>
        <v/>
      </c>
      <c r="AC323" s="86" t="str">
        <f t="shared" ref="AC323:AC386" si="109">IF(OR($A323="GW 1",$A323="GW 2",$A323="GW 3",$A323="GW 4",$A323="GW 5",$A323="GW 6"),"N/A",IFERROR(IF(G323="","",AA323-AB323),""))</f>
        <v/>
      </c>
      <c r="AD323" s="86" t="str">
        <f>IF(OR($A323="GW 1",$A323="GW 2",$A323="GW 3",$A323="GW 4",$A323="GW 5",$A323="GW 6"),"N/A",IF(AC323="","",IF(AC323&gt;'Prediction Systems settings'!$B$5,"HOME",IF(AC323&lt;-'Prediction Systems settings'!$B$5,"AWAY","DRAW"))))</f>
        <v/>
      </c>
      <c r="AE323" s="86" t="str">
        <f t="shared" ref="AE323:AE386" si="110">IF(OR($A323="GW 1",$A323="GW 2",$A323="GW 3",$A323="GW 4",$A323="GW 5",$A323="GW 6"),"N/A",IF(C323="","",IF(AD323=S323,"Succeeded","Failed")))</f>
        <v/>
      </c>
      <c r="AK323" t="s">
        <v>231</v>
      </c>
      <c r="AL323" t="s">
        <v>231</v>
      </c>
    </row>
    <row r="324" spans="1:38">
      <c r="A324" s="80"/>
      <c r="F324" s="73" t="str">
        <f t="shared" si="102"/>
        <v/>
      </c>
      <c r="G324" s="73" t="str">
        <f>IF(A324="GW 1",ELO_Initial,IFERROR(INDEX(Tables!$1:$1048576,MATCH('Program and Results'!$B324,Tables!$A:$A,0),MATCH('Program and Results'!$A324,Tables!$1:$1,0)-1),""))</f>
        <v/>
      </c>
      <c r="H324" s="74" t="str">
        <f t="shared" si="95"/>
        <v/>
      </c>
      <c r="I324" s="74" t="str">
        <f t="shared" si="96"/>
        <v/>
      </c>
      <c r="J324" s="75" t="str">
        <f t="shared" si="106"/>
        <v/>
      </c>
      <c r="K324" s="76" t="str">
        <f>IF(E324="","",IF(ABS(C324-D324)=0,0,IF(ABS(C324-D324)&gt;10,2.99,INDEX('ELO settings '!$B$25:$B$34,MATCH(ABS(C324-D324),'ELO settings '!$A$25:$A$34,0)))))</f>
        <v/>
      </c>
      <c r="L324" s="73" t="str">
        <f t="shared" si="101"/>
        <v/>
      </c>
      <c r="M324" s="73" t="str">
        <f>IF(A324="GW 1",ELO_Initial,IFERROR(INDEX(Tables!$1:$1048576,MATCH('Program and Results'!$E324,Tables!$A:$A,0),MATCH('Program and Results'!$A324,Tables!$1:$1,0)-1),""))</f>
        <v/>
      </c>
      <c r="N324" s="74" t="str">
        <f t="shared" si="97"/>
        <v/>
      </c>
      <c r="O324" s="74" t="str">
        <f t="shared" si="98"/>
        <v/>
      </c>
      <c r="P324" s="75" t="str">
        <f t="shared" si="103"/>
        <v/>
      </c>
      <c r="Q324" s="76" t="str">
        <f t="shared" si="99"/>
        <v/>
      </c>
      <c r="R324" s="77" t="str">
        <f t="shared" si="100"/>
        <v/>
      </c>
      <c r="S324" s="87" t="str">
        <f t="shared" si="104"/>
        <v/>
      </c>
      <c r="T324" s="74" t="str">
        <f t="shared" ref="T324:T387" si="111">IFERROR(IF(G324="","",ROUND(G324-M324,0)),"")</f>
        <v/>
      </c>
      <c r="U324" s="74" t="str">
        <f ca="1">IF(OR($A324="GW 1",$A324="GW 2",$A324="GW 3",$A324="GW 4",$A324="GW 5",$A324="GW 6"),"N/A",IFERROR(ROUND((OFFSET(Tables!$A$1,MATCH('Program and Results'!$B324,Tables!$A$1:$A$33,0)-1,MATCH('Program and Results'!$A324,Tables!$1:$1,0)-2,1,1)-OFFSET(Tables!$A$1,MATCH('Program and Results'!$B324,Tables!$A$1:$A$33,0)-1,MATCH('Program and Results'!$A324,Tables!$1:$1,0)-7,1,1))-(OFFSET(Tables!$A$1,MATCH('Program and Results'!$E324,Tables!$A$1:$A$33,0)-1,MATCH('Program and Results'!$A324,Tables!$1:$1,0)-2,1,1)-OFFSET(Tables!$A$1,MATCH('Program and Results'!$E324,Tables!$A$1:$A$33,0)-1,MATCH('Program and Results'!$A324,Tables!$1:$1,0)-7,1,1)),0),""))</f>
        <v/>
      </c>
      <c r="V324" s="88" t="str">
        <f t="shared" si="105"/>
        <v/>
      </c>
      <c r="W324" s="88" t="str">
        <f>IF(OR($A324="GW 1",$A324="GW 2",$A324="GW 3",$A324="GW 4",$A324="GW 5",$A324="GW 6"),"N/A",IF(T324="","",IF(AND(T324&gt;='Prediction Systems settings'!$B$3,'Program and Results'!T324&lt;='Prediction Systems settings'!$C$3),"DRAW",IF(T324&gt;0,"HOME","AWAY"))))</f>
        <v/>
      </c>
      <c r="X324" s="89" t="str">
        <f t="shared" si="107"/>
        <v/>
      </c>
      <c r="Y324" s="74" t="str">
        <f ca="1">IF(OR($A324="GW 1",$A324="GW 2",$A324="GW 3",$A324="GW 4",$A324="GW 5",$A324="GW 6"),"N/A",IF(U324="","",IF(AND(U324&gt;='Prediction Systems settings'!$B$4,'Program and Results'!U324&lt;='Prediction Systems settings'!$C$4),"DRAW",IF(U324&gt;0,"HOME","AWAY"))))</f>
        <v/>
      </c>
      <c r="Z324" s="74" t="str">
        <f t="shared" si="108"/>
        <v/>
      </c>
      <c r="AA324" s="85" t="str">
        <f ca="1">IF(OR($A324="GW 1",$A324="GW 2",$A324="GW 3",$A324="GW 4",$A324="GW 5",$A324="GW 6"),"N/A",IF(G324="","",SUM(OFFSET(Tables!$A$103,MATCH('Program and Results'!$B324,Tables!$A$103:$A$135,0)-1,MATCH('Program and Results'!$A324,Tables!$1:$1,0)-2,1,-6))))</f>
        <v/>
      </c>
      <c r="AB324" s="86" t="str">
        <f ca="1">IF(OR($A324="GW 1",$A324="GW 2",$A324="GW 3",$A324="GW 4",$A324="GW 5",$A324="GW 6"),"N/A",IF(M324="","",SUM(OFFSET(Tables!$A$103,MATCH('Program and Results'!$E324,Tables!$A$103:$A$135,0)-1,MATCH('Program and Results'!$A324,Tables!$1:$1,0)-2,1,-6))))</f>
        <v/>
      </c>
      <c r="AC324" s="86" t="str">
        <f t="shared" si="109"/>
        <v/>
      </c>
      <c r="AD324" s="86" t="str">
        <f>IF(OR($A324="GW 1",$A324="GW 2",$A324="GW 3",$A324="GW 4",$A324="GW 5",$A324="GW 6"),"N/A",IF(AC324="","",IF(AC324&gt;'Prediction Systems settings'!$B$5,"HOME",IF(AC324&lt;-'Prediction Systems settings'!$B$5,"AWAY","DRAW"))))</f>
        <v/>
      </c>
      <c r="AE324" s="86" t="str">
        <f t="shared" si="110"/>
        <v/>
      </c>
      <c r="AK324" t="s">
        <v>231</v>
      </c>
      <c r="AL324" t="s">
        <v>231</v>
      </c>
    </row>
    <row r="325" spans="1:38">
      <c r="A325" s="80"/>
      <c r="F325" s="73" t="str">
        <f t="shared" si="102"/>
        <v/>
      </c>
      <c r="G325" s="73" t="str">
        <f>IF(A325="GW 1",ELO_Initial,IFERROR(INDEX(Tables!$1:$1048576,MATCH('Program and Results'!$B325,Tables!$A:$A,0),MATCH('Program and Results'!$A325,Tables!$1:$1,0)-1),""))</f>
        <v/>
      </c>
      <c r="H325" s="74" t="str">
        <f t="shared" si="95"/>
        <v/>
      </c>
      <c r="I325" s="74" t="str">
        <f t="shared" si="96"/>
        <v/>
      </c>
      <c r="J325" s="75" t="str">
        <f t="shared" si="106"/>
        <v/>
      </c>
      <c r="K325" s="76" t="str">
        <f>IF(E325="","",IF(ABS(C325-D325)=0,0,IF(ABS(C325-D325)&gt;10,2.99,INDEX('ELO settings '!$B$25:$B$34,MATCH(ABS(C325-D325),'ELO settings '!$A$25:$A$34,0)))))</f>
        <v/>
      </c>
      <c r="L325" s="73" t="str">
        <f t="shared" si="101"/>
        <v/>
      </c>
      <c r="M325" s="73" t="str">
        <f>IF(A325="GW 1",ELO_Initial,IFERROR(INDEX(Tables!$1:$1048576,MATCH('Program and Results'!$E325,Tables!$A:$A,0),MATCH('Program and Results'!$A325,Tables!$1:$1,0)-1),""))</f>
        <v/>
      </c>
      <c r="N325" s="74" t="str">
        <f t="shared" si="97"/>
        <v/>
      </c>
      <c r="O325" s="74" t="str">
        <f t="shared" si="98"/>
        <v/>
      </c>
      <c r="P325" s="75" t="str">
        <f t="shared" si="103"/>
        <v/>
      </c>
      <c r="Q325" s="76" t="str">
        <f t="shared" si="99"/>
        <v/>
      </c>
      <c r="R325" s="77" t="str">
        <f t="shared" si="100"/>
        <v/>
      </c>
      <c r="S325" s="87" t="str">
        <f t="shared" si="104"/>
        <v/>
      </c>
      <c r="T325" s="74" t="str">
        <f t="shared" si="111"/>
        <v/>
      </c>
      <c r="U325" s="74" t="str">
        <f ca="1">IF(OR($A325="GW 1",$A325="GW 2",$A325="GW 3",$A325="GW 4",$A325="GW 5",$A325="GW 6"),"N/A",IFERROR(ROUND((OFFSET(Tables!$A$1,MATCH('Program and Results'!$B325,Tables!$A$1:$A$33,0)-1,MATCH('Program and Results'!$A325,Tables!$1:$1,0)-2,1,1)-OFFSET(Tables!$A$1,MATCH('Program and Results'!$B325,Tables!$A$1:$A$33,0)-1,MATCH('Program and Results'!$A325,Tables!$1:$1,0)-7,1,1))-(OFFSET(Tables!$A$1,MATCH('Program and Results'!$E325,Tables!$A$1:$A$33,0)-1,MATCH('Program and Results'!$A325,Tables!$1:$1,0)-2,1,1)-OFFSET(Tables!$A$1,MATCH('Program and Results'!$E325,Tables!$A$1:$A$33,0)-1,MATCH('Program and Results'!$A325,Tables!$1:$1,0)-7,1,1)),0),""))</f>
        <v/>
      </c>
      <c r="V325" s="88" t="str">
        <f t="shared" si="105"/>
        <v/>
      </c>
      <c r="W325" s="88" t="str">
        <f>IF(OR($A325="GW 1",$A325="GW 2",$A325="GW 3",$A325="GW 4",$A325="GW 5",$A325="GW 6"),"N/A",IF(T325="","",IF(AND(T325&gt;='Prediction Systems settings'!$B$3,'Program and Results'!T325&lt;='Prediction Systems settings'!$C$3),"DRAW",IF(T325&gt;0,"HOME","AWAY"))))</f>
        <v/>
      </c>
      <c r="X325" s="89" t="str">
        <f t="shared" si="107"/>
        <v/>
      </c>
      <c r="Y325" s="74" t="str">
        <f ca="1">IF(OR($A325="GW 1",$A325="GW 2",$A325="GW 3",$A325="GW 4",$A325="GW 5",$A325="GW 6"),"N/A",IF(U325="","",IF(AND(U325&gt;='Prediction Systems settings'!$B$4,'Program and Results'!U325&lt;='Prediction Systems settings'!$C$4),"DRAW",IF(U325&gt;0,"HOME","AWAY"))))</f>
        <v/>
      </c>
      <c r="Z325" s="74" t="str">
        <f t="shared" si="108"/>
        <v/>
      </c>
      <c r="AA325" s="85" t="str">
        <f ca="1">IF(OR($A325="GW 1",$A325="GW 2",$A325="GW 3",$A325="GW 4",$A325="GW 5",$A325="GW 6"),"N/A",IF(G325="","",SUM(OFFSET(Tables!$A$103,MATCH('Program and Results'!$B325,Tables!$A$103:$A$135,0)-1,MATCH('Program and Results'!$A325,Tables!$1:$1,0)-2,1,-6))))</f>
        <v/>
      </c>
      <c r="AB325" s="86" t="str">
        <f ca="1">IF(OR($A325="GW 1",$A325="GW 2",$A325="GW 3",$A325="GW 4",$A325="GW 5",$A325="GW 6"),"N/A",IF(M325="","",SUM(OFFSET(Tables!$A$103,MATCH('Program and Results'!$E325,Tables!$A$103:$A$135,0)-1,MATCH('Program and Results'!$A325,Tables!$1:$1,0)-2,1,-6))))</f>
        <v/>
      </c>
      <c r="AC325" s="86" t="str">
        <f t="shared" si="109"/>
        <v/>
      </c>
      <c r="AD325" s="86" t="str">
        <f>IF(OR($A325="GW 1",$A325="GW 2",$A325="GW 3",$A325="GW 4",$A325="GW 5",$A325="GW 6"),"N/A",IF(AC325="","",IF(AC325&gt;'Prediction Systems settings'!$B$5,"HOME",IF(AC325&lt;-'Prediction Systems settings'!$B$5,"AWAY","DRAW"))))</f>
        <v/>
      </c>
      <c r="AE325" s="86" t="str">
        <f t="shared" si="110"/>
        <v/>
      </c>
      <c r="AK325" t="s">
        <v>231</v>
      </c>
      <c r="AL325" t="s">
        <v>231</v>
      </c>
    </row>
    <row r="326" spans="1:38">
      <c r="A326" s="80"/>
      <c r="F326" s="73" t="str">
        <f t="shared" si="102"/>
        <v/>
      </c>
      <c r="G326" s="73" t="str">
        <f>IF(A326="GW 1",ELO_Initial,IFERROR(INDEX(Tables!$1:$1048576,MATCH('Program and Results'!$B326,Tables!$A:$A,0),MATCH('Program and Results'!$A326,Tables!$1:$1,0)-1),""))</f>
        <v/>
      </c>
      <c r="H326" s="74" t="str">
        <f t="shared" si="95"/>
        <v/>
      </c>
      <c r="I326" s="74" t="str">
        <f t="shared" si="96"/>
        <v/>
      </c>
      <c r="J326" s="75" t="str">
        <f t="shared" si="106"/>
        <v/>
      </c>
      <c r="K326" s="76" t="str">
        <f>IF(E326="","",IF(ABS(C326-D326)=0,0,IF(ABS(C326-D326)&gt;10,2.99,INDEX('ELO settings '!$B$25:$B$34,MATCH(ABS(C326-D326),'ELO settings '!$A$25:$A$34,0)))))</f>
        <v/>
      </c>
      <c r="L326" s="73" t="str">
        <f t="shared" si="101"/>
        <v/>
      </c>
      <c r="M326" s="73" t="str">
        <f>IF(A326="GW 1",ELO_Initial,IFERROR(INDEX(Tables!$1:$1048576,MATCH('Program and Results'!$E326,Tables!$A:$A,0),MATCH('Program and Results'!$A326,Tables!$1:$1,0)-1),""))</f>
        <v/>
      </c>
      <c r="N326" s="74" t="str">
        <f t="shared" si="97"/>
        <v/>
      </c>
      <c r="O326" s="74" t="str">
        <f t="shared" si="98"/>
        <v/>
      </c>
      <c r="P326" s="75" t="str">
        <f t="shared" si="103"/>
        <v/>
      </c>
      <c r="Q326" s="76" t="str">
        <f t="shared" si="99"/>
        <v/>
      </c>
      <c r="R326" s="77" t="str">
        <f t="shared" si="100"/>
        <v/>
      </c>
      <c r="S326" s="87" t="str">
        <f t="shared" si="104"/>
        <v/>
      </c>
      <c r="T326" s="74" t="str">
        <f t="shared" si="111"/>
        <v/>
      </c>
      <c r="U326" s="74" t="str">
        <f ca="1">IF(OR($A326="GW 1",$A326="GW 2",$A326="GW 3",$A326="GW 4",$A326="GW 5",$A326="GW 6"),"N/A",IFERROR(ROUND((OFFSET(Tables!$A$1,MATCH('Program and Results'!$B326,Tables!$A$1:$A$33,0)-1,MATCH('Program and Results'!$A326,Tables!$1:$1,0)-2,1,1)-OFFSET(Tables!$A$1,MATCH('Program and Results'!$B326,Tables!$A$1:$A$33,0)-1,MATCH('Program and Results'!$A326,Tables!$1:$1,0)-7,1,1))-(OFFSET(Tables!$A$1,MATCH('Program and Results'!$E326,Tables!$A$1:$A$33,0)-1,MATCH('Program and Results'!$A326,Tables!$1:$1,0)-2,1,1)-OFFSET(Tables!$A$1,MATCH('Program and Results'!$E326,Tables!$A$1:$A$33,0)-1,MATCH('Program and Results'!$A326,Tables!$1:$1,0)-7,1,1)),0),""))</f>
        <v/>
      </c>
      <c r="V326" s="88" t="str">
        <f t="shared" si="105"/>
        <v/>
      </c>
      <c r="W326" s="88" t="str">
        <f>IF(OR($A326="GW 1",$A326="GW 2",$A326="GW 3",$A326="GW 4",$A326="GW 5",$A326="GW 6"),"N/A",IF(T326="","",IF(AND(T326&gt;='Prediction Systems settings'!$B$3,'Program and Results'!T326&lt;='Prediction Systems settings'!$C$3),"DRAW",IF(T326&gt;0,"HOME","AWAY"))))</f>
        <v/>
      </c>
      <c r="X326" s="89" t="str">
        <f t="shared" si="107"/>
        <v/>
      </c>
      <c r="Y326" s="74" t="str">
        <f ca="1">IF(OR($A326="GW 1",$A326="GW 2",$A326="GW 3",$A326="GW 4",$A326="GW 5",$A326="GW 6"),"N/A",IF(U326="","",IF(AND(U326&gt;='Prediction Systems settings'!$B$4,'Program and Results'!U326&lt;='Prediction Systems settings'!$C$4),"DRAW",IF(U326&gt;0,"HOME","AWAY"))))</f>
        <v/>
      </c>
      <c r="Z326" s="74" t="str">
        <f t="shared" si="108"/>
        <v/>
      </c>
      <c r="AA326" s="85" t="str">
        <f ca="1">IF(OR($A326="GW 1",$A326="GW 2",$A326="GW 3",$A326="GW 4",$A326="GW 5",$A326="GW 6"),"N/A",IF(G326="","",SUM(OFFSET(Tables!$A$103,MATCH('Program and Results'!$B326,Tables!$A$103:$A$135,0)-1,MATCH('Program and Results'!$A326,Tables!$1:$1,0)-2,1,-6))))</f>
        <v/>
      </c>
      <c r="AB326" s="86" t="str">
        <f ca="1">IF(OR($A326="GW 1",$A326="GW 2",$A326="GW 3",$A326="GW 4",$A326="GW 5",$A326="GW 6"),"N/A",IF(M326="","",SUM(OFFSET(Tables!$A$103,MATCH('Program and Results'!$E326,Tables!$A$103:$A$135,0)-1,MATCH('Program and Results'!$A326,Tables!$1:$1,0)-2,1,-6))))</f>
        <v/>
      </c>
      <c r="AC326" s="86" t="str">
        <f t="shared" si="109"/>
        <v/>
      </c>
      <c r="AD326" s="86" t="str">
        <f>IF(OR($A326="GW 1",$A326="GW 2",$A326="GW 3",$A326="GW 4",$A326="GW 5",$A326="GW 6"),"N/A",IF(AC326="","",IF(AC326&gt;'Prediction Systems settings'!$B$5,"HOME",IF(AC326&lt;-'Prediction Systems settings'!$B$5,"AWAY","DRAW"))))</f>
        <v/>
      </c>
      <c r="AE326" s="86" t="str">
        <f t="shared" si="110"/>
        <v/>
      </c>
      <c r="AK326" t="s">
        <v>231</v>
      </c>
      <c r="AL326" t="s">
        <v>231</v>
      </c>
    </row>
    <row r="327" spans="1:38">
      <c r="A327" s="80"/>
      <c r="F327" s="73" t="str">
        <f t="shared" si="102"/>
        <v/>
      </c>
      <c r="G327" s="73" t="str">
        <f>IF(A327="GW 1",ELO_Initial,IFERROR(INDEX(Tables!$1:$1048576,MATCH('Program and Results'!$B327,Tables!$A:$A,0),MATCH('Program and Results'!$A327,Tables!$1:$1,0)-1),""))</f>
        <v/>
      </c>
      <c r="H327" s="74" t="str">
        <f t="shared" si="95"/>
        <v/>
      </c>
      <c r="I327" s="74" t="str">
        <f t="shared" si="96"/>
        <v/>
      </c>
      <c r="J327" s="75" t="str">
        <f t="shared" si="106"/>
        <v/>
      </c>
      <c r="K327" s="76" t="str">
        <f>IF(E327="","",IF(ABS(C327-D327)=0,0,IF(ABS(C327-D327)&gt;10,2.99,INDEX('ELO settings '!$B$25:$B$34,MATCH(ABS(C327-D327),'ELO settings '!$A$25:$A$34,0)))))</f>
        <v/>
      </c>
      <c r="L327" s="73" t="str">
        <f t="shared" si="101"/>
        <v/>
      </c>
      <c r="M327" s="73" t="str">
        <f>IF(A327="GW 1",ELO_Initial,IFERROR(INDEX(Tables!$1:$1048576,MATCH('Program and Results'!$E327,Tables!$A:$A,0),MATCH('Program and Results'!$A327,Tables!$1:$1,0)-1),""))</f>
        <v/>
      </c>
      <c r="N327" s="74" t="str">
        <f t="shared" si="97"/>
        <v/>
      </c>
      <c r="O327" s="74" t="str">
        <f t="shared" si="98"/>
        <v/>
      </c>
      <c r="P327" s="75" t="str">
        <f t="shared" si="103"/>
        <v/>
      </c>
      <c r="Q327" s="76" t="str">
        <f t="shared" si="99"/>
        <v/>
      </c>
      <c r="R327" s="77" t="str">
        <f t="shared" si="100"/>
        <v/>
      </c>
      <c r="S327" s="87" t="str">
        <f t="shared" si="104"/>
        <v/>
      </c>
      <c r="T327" s="74" t="str">
        <f t="shared" si="111"/>
        <v/>
      </c>
      <c r="U327" s="74" t="str">
        <f ca="1">IF(OR($A327="GW 1",$A327="GW 2",$A327="GW 3",$A327="GW 4",$A327="GW 5",$A327="GW 6"),"N/A",IFERROR(ROUND((OFFSET(Tables!$A$1,MATCH('Program and Results'!$B327,Tables!$A$1:$A$33,0)-1,MATCH('Program and Results'!$A327,Tables!$1:$1,0)-2,1,1)-OFFSET(Tables!$A$1,MATCH('Program and Results'!$B327,Tables!$A$1:$A$33,0)-1,MATCH('Program and Results'!$A327,Tables!$1:$1,0)-7,1,1))-(OFFSET(Tables!$A$1,MATCH('Program and Results'!$E327,Tables!$A$1:$A$33,0)-1,MATCH('Program and Results'!$A327,Tables!$1:$1,0)-2,1,1)-OFFSET(Tables!$A$1,MATCH('Program and Results'!$E327,Tables!$A$1:$A$33,0)-1,MATCH('Program and Results'!$A327,Tables!$1:$1,0)-7,1,1)),0),""))</f>
        <v/>
      </c>
      <c r="V327" s="88" t="str">
        <f t="shared" si="105"/>
        <v/>
      </c>
      <c r="W327" s="88" t="str">
        <f>IF(OR($A327="GW 1",$A327="GW 2",$A327="GW 3",$A327="GW 4",$A327="GW 5",$A327="GW 6"),"N/A",IF(T327="","",IF(AND(T327&gt;='Prediction Systems settings'!$B$3,'Program and Results'!T327&lt;='Prediction Systems settings'!$C$3),"DRAW",IF(T327&gt;0,"HOME","AWAY"))))</f>
        <v/>
      </c>
      <c r="X327" s="89" t="str">
        <f t="shared" si="107"/>
        <v/>
      </c>
      <c r="Y327" s="74" t="str">
        <f ca="1">IF(OR($A327="GW 1",$A327="GW 2",$A327="GW 3",$A327="GW 4",$A327="GW 5",$A327="GW 6"),"N/A",IF(U327="","",IF(AND(U327&gt;='Prediction Systems settings'!$B$4,'Program and Results'!U327&lt;='Prediction Systems settings'!$C$4),"DRAW",IF(U327&gt;0,"HOME","AWAY"))))</f>
        <v/>
      </c>
      <c r="Z327" s="74" t="str">
        <f t="shared" si="108"/>
        <v/>
      </c>
      <c r="AA327" s="85" t="str">
        <f ca="1">IF(OR($A327="GW 1",$A327="GW 2",$A327="GW 3",$A327="GW 4",$A327="GW 5",$A327="GW 6"),"N/A",IF(G327="","",SUM(OFFSET(Tables!$A$103,MATCH('Program and Results'!$B327,Tables!$A$103:$A$135,0)-1,MATCH('Program and Results'!$A327,Tables!$1:$1,0)-2,1,-6))))</f>
        <v/>
      </c>
      <c r="AB327" s="86" t="str">
        <f ca="1">IF(OR($A327="GW 1",$A327="GW 2",$A327="GW 3",$A327="GW 4",$A327="GW 5",$A327="GW 6"),"N/A",IF(M327="","",SUM(OFFSET(Tables!$A$103,MATCH('Program and Results'!$E327,Tables!$A$103:$A$135,0)-1,MATCH('Program and Results'!$A327,Tables!$1:$1,0)-2,1,-6))))</f>
        <v/>
      </c>
      <c r="AC327" s="86" t="str">
        <f t="shared" si="109"/>
        <v/>
      </c>
      <c r="AD327" s="86" t="str">
        <f>IF(OR($A327="GW 1",$A327="GW 2",$A327="GW 3",$A327="GW 4",$A327="GW 5",$A327="GW 6"),"N/A",IF(AC327="","",IF(AC327&gt;'Prediction Systems settings'!$B$5,"HOME",IF(AC327&lt;-'Prediction Systems settings'!$B$5,"AWAY","DRAW"))))</f>
        <v/>
      </c>
      <c r="AE327" s="86" t="str">
        <f t="shared" si="110"/>
        <v/>
      </c>
      <c r="AK327" t="s">
        <v>231</v>
      </c>
      <c r="AL327" t="s">
        <v>231</v>
      </c>
    </row>
    <row r="328" spans="1:38">
      <c r="A328" s="80"/>
      <c r="F328" s="73" t="str">
        <f t="shared" si="102"/>
        <v/>
      </c>
      <c r="G328" s="73" t="str">
        <f>IF(A328="GW 1",ELO_Initial,IFERROR(INDEX(Tables!$1:$1048576,MATCH('Program and Results'!$B328,Tables!$A:$A,0),MATCH('Program and Results'!$A328,Tables!$1:$1,0)-1),""))</f>
        <v/>
      </c>
      <c r="H328" s="74" t="str">
        <f t="shared" si="95"/>
        <v/>
      </c>
      <c r="I328" s="74" t="str">
        <f t="shared" si="96"/>
        <v/>
      </c>
      <c r="J328" s="75" t="str">
        <f t="shared" si="106"/>
        <v/>
      </c>
      <c r="K328" s="76" t="str">
        <f>IF(E328="","",IF(ABS(C328-D328)=0,0,IF(ABS(C328-D328)&gt;10,2.99,INDEX('ELO settings '!$B$25:$B$34,MATCH(ABS(C328-D328),'ELO settings '!$A$25:$A$34,0)))))</f>
        <v/>
      </c>
      <c r="L328" s="73" t="str">
        <f t="shared" si="101"/>
        <v/>
      </c>
      <c r="M328" s="73" t="str">
        <f>IF(A328="GW 1",ELO_Initial,IFERROR(INDEX(Tables!$1:$1048576,MATCH('Program and Results'!$E328,Tables!$A:$A,0),MATCH('Program and Results'!$A328,Tables!$1:$1,0)-1),""))</f>
        <v/>
      </c>
      <c r="N328" s="74" t="str">
        <f t="shared" si="97"/>
        <v/>
      </c>
      <c r="O328" s="74" t="str">
        <f t="shared" si="98"/>
        <v/>
      </c>
      <c r="P328" s="75" t="str">
        <f t="shared" si="103"/>
        <v/>
      </c>
      <c r="Q328" s="76" t="str">
        <f t="shared" si="99"/>
        <v/>
      </c>
      <c r="R328" s="77" t="str">
        <f t="shared" si="100"/>
        <v/>
      </c>
      <c r="S328" s="87" t="str">
        <f t="shared" si="104"/>
        <v/>
      </c>
      <c r="T328" s="74" t="str">
        <f t="shared" si="111"/>
        <v/>
      </c>
      <c r="U328" s="74" t="str">
        <f ca="1">IF(OR($A328="GW 1",$A328="GW 2",$A328="GW 3",$A328="GW 4",$A328="GW 5",$A328="GW 6"),"N/A",IFERROR(ROUND((OFFSET(Tables!$A$1,MATCH('Program and Results'!$B328,Tables!$A$1:$A$33,0)-1,MATCH('Program and Results'!$A328,Tables!$1:$1,0)-2,1,1)-OFFSET(Tables!$A$1,MATCH('Program and Results'!$B328,Tables!$A$1:$A$33,0)-1,MATCH('Program and Results'!$A328,Tables!$1:$1,0)-7,1,1))-(OFFSET(Tables!$A$1,MATCH('Program and Results'!$E328,Tables!$A$1:$A$33,0)-1,MATCH('Program and Results'!$A328,Tables!$1:$1,0)-2,1,1)-OFFSET(Tables!$A$1,MATCH('Program and Results'!$E328,Tables!$A$1:$A$33,0)-1,MATCH('Program and Results'!$A328,Tables!$1:$1,0)-7,1,1)),0),""))</f>
        <v/>
      </c>
      <c r="V328" s="88" t="str">
        <f t="shared" si="105"/>
        <v/>
      </c>
      <c r="W328" s="88" t="str">
        <f>IF(OR($A328="GW 1",$A328="GW 2",$A328="GW 3",$A328="GW 4",$A328="GW 5",$A328="GW 6"),"N/A",IF(T328="","",IF(AND(T328&gt;='Prediction Systems settings'!$B$3,'Program and Results'!T328&lt;='Prediction Systems settings'!$C$3),"DRAW",IF(T328&gt;0,"HOME","AWAY"))))</f>
        <v/>
      </c>
      <c r="X328" s="89" t="str">
        <f t="shared" si="107"/>
        <v/>
      </c>
      <c r="Y328" s="74" t="str">
        <f ca="1">IF(OR($A328="GW 1",$A328="GW 2",$A328="GW 3",$A328="GW 4",$A328="GW 5",$A328="GW 6"),"N/A",IF(U328="","",IF(AND(U328&gt;='Prediction Systems settings'!$B$4,'Program and Results'!U328&lt;='Prediction Systems settings'!$C$4),"DRAW",IF(U328&gt;0,"HOME","AWAY"))))</f>
        <v/>
      </c>
      <c r="Z328" s="74" t="str">
        <f t="shared" si="108"/>
        <v/>
      </c>
      <c r="AA328" s="85" t="str">
        <f ca="1">IF(OR($A328="GW 1",$A328="GW 2",$A328="GW 3",$A328="GW 4",$A328="GW 5",$A328="GW 6"),"N/A",IF(G328="","",SUM(OFFSET(Tables!$A$103,MATCH('Program and Results'!$B328,Tables!$A$103:$A$135,0)-1,MATCH('Program and Results'!$A328,Tables!$1:$1,0)-2,1,-6))))</f>
        <v/>
      </c>
      <c r="AB328" s="86" t="str">
        <f ca="1">IF(OR($A328="GW 1",$A328="GW 2",$A328="GW 3",$A328="GW 4",$A328="GW 5",$A328="GW 6"),"N/A",IF(M328="","",SUM(OFFSET(Tables!$A$103,MATCH('Program and Results'!$E328,Tables!$A$103:$A$135,0)-1,MATCH('Program and Results'!$A328,Tables!$1:$1,0)-2,1,-6))))</f>
        <v/>
      </c>
      <c r="AC328" s="86" t="str">
        <f t="shared" si="109"/>
        <v/>
      </c>
      <c r="AD328" s="86" t="str">
        <f>IF(OR($A328="GW 1",$A328="GW 2",$A328="GW 3",$A328="GW 4",$A328="GW 5",$A328="GW 6"),"N/A",IF(AC328="","",IF(AC328&gt;'Prediction Systems settings'!$B$5,"HOME",IF(AC328&lt;-'Prediction Systems settings'!$B$5,"AWAY","DRAW"))))</f>
        <v/>
      </c>
      <c r="AE328" s="86" t="str">
        <f t="shared" si="110"/>
        <v/>
      </c>
      <c r="AK328" t="s">
        <v>231</v>
      </c>
      <c r="AL328" t="s">
        <v>231</v>
      </c>
    </row>
    <row r="329" spans="1:38">
      <c r="A329" s="80"/>
      <c r="F329" s="73" t="str">
        <f t="shared" si="102"/>
        <v/>
      </c>
      <c r="G329" s="73" t="str">
        <f>IF(A329="GW 1",ELO_Initial,IFERROR(INDEX(Tables!$1:$1048576,MATCH('Program and Results'!$B329,Tables!$A:$A,0),MATCH('Program and Results'!$A329,Tables!$1:$1,0)-1),""))</f>
        <v/>
      </c>
      <c r="H329" s="74" t="str">
        <f t="shared" ref="H329:H392" si="112">IF(K329="","",ELO_K+K329)</f>
        <v/>
      </c>
      <c r="I329" s="74" t="str">
        <f t="shared" ref="I329:I392" si="113">IF(D329="","",IF(C329="","",IF(C329-D329&gt;0,1,IF(C329-D329=0,0.5,0))))</f>
        <v/>
      </c>
      <c r="J329" s="75" t="str">
        <f t="shared" si="106"/>
        <v/>
      </c>
      <c r="K329" s="76" t="str">
        <f>IF(E329="","",IF(ABS(C329-D329)=0,0,IF(ABS(C329-D329)&gt;10,2.99,INDEX('ELO settings '!$B$25:$B$34,MATCH(ABS(C329-D329),'ELO settings '!$A$25:$A$34,0)))))</f>
        <v/>
      </c>
      <c r="L329" s="73" t="str">
        <f t="shared" si="101"/>
        <v/>
      </c>
      <c r="M329" s="73" t="str">
        <f>IF(A329="GW 1",ELO_Initial,IFERROR(INDEX(Tables!$1:$1048576,MATCH('Program and Results'!$E329,Tables!$A:$A,0),MATCH('Program and Results'!$A329,Tables!$1:$1,0)-1),""))</f>
        <v/>
      </c>
      <c r="N329" s="74" t="str">
        <f t="shared" ref="N329:N392" si="114">IFERROR(ELO_K+Q329,"")</f>
        <v/>
      </c>
      <c r="O329" s="74" t="str">
        <f t="shared" ref="O329:O392" si="115">IF(D329="","",IF(D329="","",IF(D329-C329&gt;0,1,IF(D329-C329=0,0.5,0))))</f>
        <v/>
      </c>
      <c r="P329" s="75" t="str">
        <f t="shared" si="103"/>
        <v/>
      </c>
      <c r="Q329" s="76" t="str">
        <f t="shared" ref="Q329:Q392" si="116">K329</f>
        <v/>
      </c>
      <c r="R329" s="77" t="str">
        <f t="shared" ref="R329:R392" si="117">IFERROR(IF(I329+O329&lt;&gt;1,"check","ok"),"")</f>
        <v/>
      </c>
      <c r="S329" s="87" t="str">
        <f t="shared" si="104"/>
        <v/>
      </c>
      <c r="T329" s="74" t="str">
        <f t="shared" si="111"/>
        <v/>
      </c>
      <c r="U329" s="74" t="str">
        <f ca="1">IF(OR($A329="GW 1",$A329="GW 2",$A329="GW 3",$A329="GW 4",$A329="GW 5",$A329="GW 6"),"N/A",IFERROR(ROUND((OFFSET(Tables!$A$1,MATCH('Program and Results'!$B329,Tables!$A$1:$A$33,0)-1,MATCH('Program and Results'!$A329,Tables!$1:$1,0)-2,1,1)-OFFSET(Tables!$A$1,MATCH('Program and Results'!$B329,Tables!$A$1:$A$33,0)-1,MATCH('Program and Results'!$A329,Tables!$1:$1,0)-7,1,1))-(OFFSET(Tables!$A$1,MATCH('Program and Results'!$E329,Tables!$A$1:$A$33,0)-1,MATCH('Program and Results'!$A329,Tables!$1:$1,0)-2,1,1)-OFFSET(Tables!$A$1,MATCH('Program and Results'!$E329,Tables!$A$1:$A$33,0)-1,MATCH('Program and Results'!$A329,Tables!$1:$1,0)-7,1,1)),0),""))</f>
        <v/>
      </c>
      <c r="V329" s="88" t="str">
        <f t="shared" si="105"/>
        <v/>
      </c>
      <c r="W329" s="88" t="str">
        <f>IF(OR($A329="GW 1",$A329="GW 2",$A329="GW 3",$A329="GW 4",$A329="GW 5",$A329="GW 6"),"N/A",IF(T329="","",IF(AND(T329&gt;='Prediction Systems settings'!$B$3,'Program and Results'!T329&lt;='Prediction Systems settings'!$C$3),"DRAW",IF(T329&gt;0,"HOME","AWAY"))))</f>
        <v/>
      </c>
      <c r="X329" s="89" t="str">
        <f t="shared" si="107"/>
        <v/>
      </c>
      <c r="Y329" s="74" t="str">
        <f ca="1">IF(OR($A329="GW 1",$A329="GW 2",$A329="GW 3",$A329="GW 4",$A329="GW 5",$A329="GW 6"),"N/A",IF(U329="","",IF(AND(U329&gt;='Prediction Systems settings'!$B$4,'Program and Results'!U329&lt;='Prediction Systems settings'!$C$4),"DRAW",IF(U329&gt;0,"HOME","AWAY"))))</f>
        <v/>
      </c>
      <c r="Z329" s="74" t="str">
        <f t="shared" si="108"/>
        <v/>
      </c>
      <c r="AA329" s="85" t="str">
        <f ca="1">IF(OR($A329="GW 1",$A329="GW 2",$A329="GW 3",$A329="GW 4",$A329="GW 5",$A329="GW 6"),"N/A",IF(G329="","",SUM(OFFSET(Tables!$A$103,MATCH('Program and Results'!$B329,Tables!$A$103:$A$135,0)-1,MATCH('Program and Results'!$A329,Tables!$1:$1,0)-2,1,-6))))</f>
        <v/>
      </c>
      <c r="AB329" s="86" t="str">
        <f ca="1">IF(OR($A329="GW 1",$A329="GW 2",$A329="GW 3",$A329="GW 4",$A329="GW 5",$A329="GW 6"),"N/A",IF(M329="","",SUM(OFFSET(Tables!$A$103,MATCH('Program and Results'!$E329,Tables!$A$103:$A$135,0)-1,MATCH('Program and Results'!$A329,Tables!$1:$1,0)-2,1,-6))))</f>
        <v/>
      </c>
      <c r="AC329" s="86" t="str">
        <f t="shared" si="109"/>
        <v/>
      </c>
      <c r="AD329" s="86" t="str">
        <f>IF(OR($A329="GW 1",$A329="GW 2",$A329="GW 3",$A329="GW 4",$A329="GW 5",$A329="GW 6"),"N/A",IF(AC329="","",IF(AC329&gt;'Prediction Systems settings'!$B$5,"HOME",IF(AC329&lt;-'Prediction Systems settings'!$B$5,"AWAY","DRAW"))))</f>
        <v/>
      </c>
      <c r="AE329" s="86" t="str">
        <f t="shared" si="110"/>
        <v/>
      </c>
      <c r="AK329" t="s">
        <v>231</v>
      </c>
      <c r="AL329" t="s">
        <v>231</v>
      </c>
    </row>
    <row r="330" spans="1:38">
      <c r="A330" s="80"/>
      <c r="F330" s="73" t="str">
        <f t="shared" si="102"/>
        <v/>
      </c>
      <c r="G330" s="73" t="str">
        <f>IF(A330="GW 1",ELO_Initial,IFERROR(INDEX(Tables!$1:$1048576,MATCH('Program and Results'!$B330,Tables!$A:$A,0),MATCH('Program and Results'!$A330,Tables!$1:$1,0)-1),""))</f>
        <v/>
      </c>
      <c r="H330" s="74" t="str">
        <f t="shared" si="112"/>
        <v/>
      </c>
      <c r="I330" s="74" t="str">
        <f t="shared" si="113"/>
        <v/>
      </c>
      <c r="J330" s="75" t="str">
        <f t="shared" si="106"/>
        <v/>
      </c>
      <c r="K330" s="76" t="str">
        <f>IF(E330="","",IF(ABS(C330-D330)=0,0,IF(ABS(C330-D330)&gt;10,2.99,INDEX('ELO settings '!$B$25:$B$34,MATCH(ABS(C330-D330),'ELO settings '!$A$25:$A$34,0)))))</f>
        <v/>
      </c>
      <c r="L330" s="73" t="str">
        <f t="shared" ref="L330:L393" si="118">IFERROR(M330+N330*(O330-P330),"")</f>
        <v/>
      </c>
      <c r="M330" s="73" t="str">
        <f>IF(A330="GW 1",ELO_Initial,IFERROR(INDEX(Tables!$1:$1048576,MATCH('Program and Results'!$E330,Tables!$A:$A,0),MATCH('Program and Results'!$A330,Tables!$1:$1,0)-1),""))</f>
        <v/>
      </c>
      <c r="N330" s="74" t="str">
        <f t="shared" si="114"/>
        <v/>
      </c>
      <c r="O330" s="74" t="str">
        <f t="shared" si="115"/>
        <v/>
      </c>
      <c r="P330" s="75" t="str">
        <f t="shared" si="103"/>
        <v/>
      </c>
      <c r="Q330" s="76" t="str">
        <f t="shared" si="116"/>
        <v/>
      </c>
      <c r="R330" s="77" t="str">
        <f t="shared" si="117"/>
        <v/>
      </c>
      <c r="S330" s="87" t="str">
        <f t="shared" si="104"/>
        <v/>
      </c>
      <c r="T330" s="74" t="str">
        <f t="shared" si="111"/>
        <v/>
      </c>
      <c r="U330" s="74" t="str">
        <f ca="1">IF(OR($A330="GW 1",$A330="GW 2",$A330="GW 3",$A330="GW 4",$A330="GW 5",$A330="GW 6"),"N/A",IFERROR(ROUND((OFFSET(Tables!$A$1,MATCH('Program and Results'!$B330,Tables!$A$1:$A$33,0)-1,MATCH('Program and Results'!$A330,Tables!$1:$1,0)-2,1,1)-OFFSET(Tables!$A$1,MATCH('Program and Results'!$B330,Tables!$A$1:$A$33,0)-1,MATCH('Program and Results'!$A330,Tables!$1:$1,0)-7,1,1))-(OFFSET(Tables!$A$1,MATCH('Program and Results'!$E330,Tables!$A$1:$A$33,0)-1,MATCH('Program and Results'!$A330,Tables!$1:$1,0)-2,1,1)-OFFSET(Tables!$A$1,MATCH('Program and Results'!$E330,Tables!$A$1:$A$33,0)-1,MATCH('Program and Results'!$A330,Tables!$1:$1,0)-7,1,1)),0),""))</f>
        <v/>
      </c>
      <c r="V330" s="88" t="str">
        <f t="shared" si="105"/>
        <v/>
      </c>
      <c r="W330" s="88" t="str">
        <f>IF(OR($A330="GW 1",$A330="GW 2",$A330="GW 3",$A330="GW 4",$A330="GW 5",$A330="GW 6"),"N/A",IF(T330="","",IF(AND(T330&gt;='Prediction Systems settings'!$B$3,'Program and Results'!T330&lt;='Prediction Systems settings'!$C$3),"DRAW",IF(T330&gt;0,"HOME","AWAY"))))</f>
        <v/>
      </c>
      <c r="X330" s="89" t="str">
        <f t="shared" si="107"/>
        <v/>
      </c>
      <c r="Y330" s="74" t="str">
        <f ca="1">IF(OR($A330="GW 1",$A330="GW 2",$A330="GW 3",$A330="GW 4",$A330="GW 5",$A330="GW 6"),"N/A",IF(U330="","",IF(AND(U330&gt;='Prediction Systems settings'!$B$4,'Program and Results'!U330&lt;='Prediction Systems settings'!$C$4),"DRAW",IF(U330&gt;0,"HOME","AWAY"))))</f>
        <v/>
      </c>
      <c r="Z330" s="74" t="str">
        <f t="shared" si="108"/>
        <v/>
      </c>
      <c r="AA330" s="85" t="str">
        <f ca="1">IF(OR($A330="GW 1",$A330="GW 2",$A330="GW 3",$A330="GW 4",$A330="GW 5",$A330="GW 6"),"N/A",IF(G330="","",SUM(OFFSET(Tables!$A$103,MATCH('Program and Results'!$B330,Tables!$A$103:$A$135,0)-1,MATCH('Program and Results'!$A330,Tables!$1:$1,0)-2,1,-6))))</f>
        <v/>
      </c>
      <c r="AB330" s="86" t="str">
        <f ca="1">IF(OR($A330="GW 1",$A330="GW 2",$A330="GW 3",$A330="GW 4",$A330="GW 5",$A330="GW 6"),"N/A",IF(M330="","",SUM(OFFSET(Tables!$A$103,MATCH('Program and Results'!$E330,Tables!$A$103:$A$135,0)-1,MATCH('Program and Results'!$A330,Tables!$1:$1,0)-2,1,-6))))</f>
        <v/>
      </c>
      <c r="AC330" s="86" t="str">
        <f t="shared" si="109"/>
        <v/>
      </c>
      <c r="AD330" s="86" t="str">
        <f>IF(OR($A330="GW 1",$A330="GW 2",$A330="GW 3",$A330="GW 4",$A330="GW 5",$A330="GW 6"),"N/A",IF(AC330="","",IF(AC330&gt;'Prediction Systems settings'!$B$5,"HOME",IF(AC330&lt;-'Prediction Systems settings'!$B$5,"AWAY","DRAW"))))</f>
        <v/>
      </c>
      <c r="AE330" s="86" t="str">
        <f t="shared" si="110"/>
        <v/>
      </c>
      <c r="AK330" t="s">
        <v>231</v>
      </c>
      <c r="AL330" t="s">
        <v>231</v>
      </c>
    </row>
    <row r="331" spans="1:38">
      <c r="A331" s="80"/>
      <c r="F331" s="73" t="str">
        <f t="shared" si="102"/>
        <v/>
      </c>
      <c r="G331" s="73" t="str">
        <f>IF(A331="GW 1",ELO_Initial,IFERROR(INDEX(Tables!$1:$1048576,MATCH('Program and Results'!$B331,Tables!$A:$A,0),MATCH('Program and Results'!$A331,Tables!$1:$1,0)-1),""))</f>
        <v/>
      </c>
      <c r="H331" s="74" t="str">
        <f t="shared" si="112"/>
        <v/>
      </c>
      <c r="I331" s="74" t="str">
        <f t="shared" si="113"/>
        <v/>
      </c>
      <c r="J331" s="75" t="str">
        <f t="shared" si="106"/>
        <v/>
      </c>
      <c r="K331" s="76" t="str">
        <f>IF(E331="","",IF(ABS(C331-D331)=0,0,IF(ABS(C331-D331)&gt;10,2.99,INDEX('ELO settings '!$B$25:$B$34,MATCH(ABS(C331-D331),'ELO settings '!$A$25:$A$34,0)))))</f>
        <v/>
      </c>
      <c r="L331" s="73" t="str">
        <f t="shared" si="118"/>
        <v/>
      </c>
      <c r="M331" s="73" t="str">
        <f>IF(A331="GW 1",ELO_Initial,IFERROR(INDEX(Tables!$1:$1048576,MATCH('Program and Results'!$E331,Tables!$A:$A,0),MATCH('Program and Results'!$A331,Tables!$1:$1,0)-1),""))</f>
        <v/>
      </c>
      <c r="N331" s="74" t="str">
        <f t="shared" si="114"/>
        <v/>
      </c>
      <c r="O331" s="74" t="str">
        <f t="shared" si="115"/>
        <v/>
      </c>
      <c r="P331" s="75" t="str">
        <f t="shared" si="103"/>
        <v/>
      </c>
      <c r="Q331" s="76" t="str">
        <f t="shared" si="116"/>
        <v/>
      </c>
      <c r="R331" s="77" t="str">
        <f t="shared" si="117"/>
        <v/>
      </c>
      <c r="S331" s="87" t="str">
        <f t="shared" si="104"/>
        <v/>
      </c>
      <c r="T331" s="74" t="str">
        <f t="shared" si="111"/>
        <v/>
      </c>
      <c r="U331" s="74" t="str">
        <f ca="1">IF(OR($A331="GW 1",$A331="GW 2",$A331="GW 3",$A331="GW 4",$A331="GW 5",$A331="GW 6"),"N/A",IFERROR(ROUND((OFFSET(Tables!$A$1,MATCH('Program and Results'!$B331,Tables!$A$1:$A$33,0)-1,MATCH('Program and Results'!$A331,Tables!$1:$1,0)-2,1,1)-OFFSET(Tables!$A$1,MATCH('Program and Results'!$B331,Tables!$A$1:$A$33,0)-1,MATCH('Program and Results'!$A331,Tables!$1:$1,0)-7,1,1))-(OFFSET(Tables!$A$1,MATCH('Program and Results'!$E331,Tables!$A$1:$A$33,0)-1,MATCH('Program and Results'!$A331,Tables!$1:$1,0)-2,1,1)-OFFSET(Tables!$A$1,MATCH('Program and Results'!$E331,Tables!$A$1:$A$33,0)-1,MATCH('Program and Results'!$A331,Tables!$1:$1,0)-7,1,1)),0),""))</f>
        <v/>
      </c>
      <c r="V331" s="88" t="str">
        <f t="shared" si="105"/>
        <v/>
      </c>
      <c r="W331" s="88" t="str">
        <f>IF(OR($A331="GW 1",$A331="GW 2",$A331="GW 3",$A331="GW 4",$A331="GW 5",$A331="GW 6"),"N/A",IF(T331="","",IF(AND(T331&gt;='Prediction Systems settings'!$B$3,'Program and Results'!T331&lt;='Prediction Systems settings'!$C$3),"DRAW",IF(T331&gt;0,"HOME","AWAY"))))</f>
        <v/>
      </c>
      <c r="X331" s="89" t="str">
        <f t="shared" si="107"/>
        <v/>
      </c>
      <c r="Y331" s="74" t="str">
        <f ca="1">IF(OR($A331="GW 1",$A331="GW 2",$A331="GW 3",$A331="GW 4",$A331="GW 5",$A331="GW 6"),"N/A",IF(U331="","",IF(AND(U331&gt;='Prediction Systems settings'!$B$4,'Program and Results'!U331&lt;='Prediction Systems settings'!$C$4),"DRAW",IF(U331&gt;0,"HOME","AWAY"))))</f>
        <v/>
      </c>
      <c r="Z331" s="74" t="str">
        <f t="shared" si="108"/>
        <v/>
      </c>
      <c r="AA331" s="85" t="str">
        <f ca="1">IF(OR($A331="GW 1",$A331="GW 2",$A331="GW 3",$A331="GW 4",$A331="GW 5",$A331="GW 6"),"N/A",IF(G331="","",SUM(OFFSET(Tables!$A$103,MATCH('Program and Results'!$B331,Tables!$A$103:$A$135,0)-1,MATCH('Program and Results'!$A331,Tables!$1:$1,0)-2,1,-6))))</f>
        <v/>
      </c>
      <c r="AB331" s="86" t="str">
        <f ca="1">IF(OR($A331="GW 1",$A331="GW 2",$A331="GW 3",$A331="GW 4",$A331="GW 5",$A331="GW 6"),"N/A",IF(M331="","",SUM(OFFSET(Tables!$A$103,MATCH('Program and Results'!$E331,Tables!$A$103:$A$135,0)-1,MATCH('Program and Results'!$A331,Tables!$1:$1,0)-2,1,-6))))</f>
        <v/>
      </c>
      <c r="AC331" s="86" t="str">
        <f t="shared" si="109"/>
        <v/>
      </c>
      <c r="AD331" s="86" t="str">
        <f>IF(OR($A331="GW 1",$A331="GW 2",$A331="GW 3",$A331="GW 4",$A331="GW 5",$A331="GW 6"),"N/A",IF(AC331="","",IF(AC331&gt;'Prediction Systems settings'!$B$5,"HOME",IF(AC331&lt;-'Prediction Systems settings'!$B$5,"AWAY","DRAW"))))</f>
        <v/>
      </c>
      <c r="AE331" s="86" t="str">
        <f t="shared" si="110"/>
        <v/>
      </c>
      <c r="AK331" t="s">
        <v>231</v>
      </c>
      <c r="AL331" t="s">
        <v>231</v>
      </c>
    </row>
    <row r="332" spans="1:38">
      <c r="A332" s="80"/>
      <c r="F332" s="73" t="str">
        <f t="shared" ref="F332:F395" si="119">IFERROR(IF(G332+H332*(I332-J332)=0,"",G332+H332*(I332-J332)),"")</f>
        <v/>
      </c>
      <c r="G332" s="73" t="str">
        <f>IF(A332="GW 1",ELO_Initial,IFERROR(INDEX(Tables!$1:$1048576,MATCH('Program and Results'!$B332,Tables!$A:$A,0),MATCH('Program and Results'!$A332,Tables!$1:$1,0)-1),""))</f>
        <v/>
      </c>
      <c r="H332" s="74" t="str">
        <f t="shared" si="112"/>
        <v/>
      </c>
      <c r="I332" s="74" t="str">
        <f t="shared" si="113"/>
        <v/>
      </c>
      <c r="J332" s="75" t="str">
        <f t="shared" si="106"/>
        <v/>
      </c>
      <c r="K332" s="76" t="str">
        <f>IF(E332="","",IF(ABS(C332-D332)=0,0,IF(ABS(C332-D332)&gt;10,2.99,INDEX('ELO settings '!$B$25:$B$34,MATCH(ABS(C332-D332),'ELO settings '!$A$25:$A$34,0)))))</f>
        <v/>
      </c>
      <c r="L332" s="73" t="str">
        <f t="shared" si="118"/>
        <v/>
      </c>
      <c r="M332" s="73" t="str">
        <f>IF(A332="GW 1",ELO_Initial,IFERROR(INDEX(Tables!$1:$1048576,MATCH('Program and Results'!$E332,Tables!$A:$A,0),MATCH('Program and Results'!$A332,Tables!$1:$1,0)-1),""))</f>
        <v/>
      </c>
      <c r="N332" s="74" t="str">
        <f t="shared" si="114"/>
        <v/>
      </c>
      <c r="O332" s="74" t="str">
        <f t="shared" si="115"/>
        <v/>
      </c>
      <c r="P332" s="75" t="str">
        <f t="shared" ref="P332:P395" si="120">IFERROR(1-J332,"")</f>
        <v/>
      </c>
      <c r="Q332" s="76" t="str">
        <f t="shared" si="116"/>
        <v/>
      </c>
      <c r="R332" s="77" t="str">
        <f t="shared" si="117"/>
        <v/>
      </c>
      <c r="S332" s="87" t="str">
        <f t="shared" si="104"/>
        <v/>
      </c>
      <c r="T332" s="74" t="str">
        <f t="shared" si="111"/>
        <v/>
      </c>
      <c r="U332" s="74" t="str">
        <f ca="1">IF(OR($A332="GW 1",$A332="GW 2",$A332="GW 3",$A332="GW 4",$A332="GW 5",$A332="GW 6"),"N/A",IFERROR(ROUND((OFFSET(Tables!$A$1,MATCH('Program and Results'!$B332,Tables!$A$1:$A$33,0)-1,MATCH('Program and Results'!$A332,Tables!$1:$1,0)-2,1,1)-OFFSET(Tables!$A$1,MATCH('Program and Results'!$B332,Tables!$A$1:$A$33,0)-1,MATCH('Program and Results'!$A332,Tables!$1:$1,0)-7,1,1))-(OFFSET(Tables!$A$1,MATCH('Program and Results'!$E332,Tables!$A$1:$A$33,0)-1,MATCH('Program and Results'!$A332,Tables!$1:$1,0)-2,1,1)-OFFSET(Tables!$A$1,MATCH('Program and Results'!$E332,Tables!$A$1:$A$33,0)-1,MATCH('Program and Results'!$A332,Tables!$1:$1,0)-7,1,1)),0),""))</f>
        <v/>
      </c>
      <c r="V332" s="88" t="str">
        <f t="shared" si="105"/>
        <v/>
      </c>
      <c r="W332" s="88" t="str">
        <f>IF(OR($A332="GW 1",$A332="GW 2",$A332="GW 3",$A332="GW 4",$A332="GW 5",$A332="GW 6"),"N/A",IF(T332="","",IF(AND(T332&gt;='Prediction Systems settings'!$B$3,'Program and Results'!T332&lt;='Prediction Systems settings'!$C$3),"DRAW",IF(T332&gt;0,"HOME","AWAY"))))</f>
        <v/>
      </c>
      <c r="X332" s="89" t="str">
        <f t="shared" si="107"/>
        <v/>
      </c>
      <c r="Y332" s="74" t="str">
        <f ca="1">IF(OR($A332="GW 1",$A332="GW 2",$A332="GW 3",$A332="GW 4",$A332="GW 5",$A332="GW 6"),"N/A",IF(U332="","",IF(AND(U332&gt;='Prediction Systems settings'!$B$4,'Program and Results'!U332&lt;='Prediction Systems settings'!$C$4),"DRAW",IF(U332&gt;0,"HOME","AWAY"))))</f>
        <v/>
      </c>
      <c r="Z332" s="74" t="str">
        <f t="shared" si="108"/>
        <v/>
      </c>
      <c r="AA332" s="85" t="str">
        <f ca="1">IF(OR($A332="GW 1",$A332="GW 2",$A332="GW 3",$A332="GW 4",$A332="GW 5",$A332="GW 6"),"N/A",IF(G332="","",SUM(OFFSET(Tables!$A$103,MATCH('Program and Results'!$B332,Tables!$A$103:$A$135,0)-1,MATCH('Program and Results'!$A332,Tables!$1:$1,0)-2,1,-6))))</f>
        <v/>
      </c>
      <c r="AB332" s="86" t="str">
        <f ca="1">IF(OR($A332="GW 1",$A332="GW 2",$A332="GW 3",$A332="GW 4",$A332="GW 5",$A332="GW 6"),"N/A",IF(M332="","",SUM(OFFSET(Tables!$A$103,MATCH('Program and Results'!$E332,Tables!$A$103:$A$135,0)-1,MATCH('Program and Results'!$A332,Tables!$1:$1,0)-2,1,-6))))</f>
        <v/>
      </c>
      <c r="AC332" s="86" t="str">
        <f t="shared" si="109"/>
        <v/>
      </c>
      <c r="AD332" s="86" t="str">
        <f>IF(OR($A332="GW 1",$A332="GW 2",$A332="GW 3",$A332="GW 4",$A332="GW 5",$A332="GW 6"),"N/A",IF(AC332="","",IF(AC332&gt;'Prediction Systems settings'!$B$5,"HOME",IF(AC332&lt;-'Prediction Systems settings'!$B$5,"AWAY","DRAW"))))</f>
        <v/>
      </c>
      <c r="AE332" s="86" t="str">
        <f t="shared" si="110"/>
        <v/>
      </c>
      <c r="AK332" t="s">
        <v>231</v>
      </c>
      <c r="AL332" t="s">
        <v>231</v>
      </c>
    </row>
    <row r="333" spans="1:38">
      <c r="A333" s="80"/>
      <c r="F333" s="73" t="str">
        <f t="shared" si="119"/>
        <v/>
      </c>
      <c r="G333" s="73" t="str">
        <f>IF(A333="GW 1",ELO_Initial,IFERROR(INDEX(Tables!$1:$1048576,MATCH('Program and Results'!$B333,Tables!$A:$A,0),MATCH('Program and Results'!$A333,Tables!$1:$1,0)-1),""))</f>
        <v/>
      </c>
      <c r="H333" s="74" t="str">
        <f t="shared" si="112"/>
        <v/>
      </c>
      <c r="I333" s="74" t="str">
        <f t="shared" si="113"/>
        <v/>
      </c>
      <c r="J333" s="75" t="str">
        <f t="shared" si="106"/>
        <v/>
      </c>
      <c r="K333" s="76" t="str">
        <f>IF(E333="","",IF(ABS(C333-D333)=0,0,IF(ABS(C333-D333)&gt;10,2.99,INDEX('ELO settings '!$B$25:$B$34,MATCH(ABS(C333-D333),'ELO settings '!$A$25:$A$34,0)))))</f>
        <v/>
      </c>
      <c r="L333" s="73" t="str">
        <f t="shared" si="118"/>
        <v/>
      </c>
      <c r="M333" s="73" t="str">
        <f>IF(A333="GW 1",ELO_Initial,IFERROR(INDEX(Tables!$1:$1048576,MATCH('Program and Results'!$E333,Tables!$A:$A,0),MATCH('Program and Results'!$A333,Tables!$1:$1,0)-1),""))</f>
        <v/>
      </c>
      <c r="N333" s="74" t="str">
        <f t="shared" si="114"/>
        <v/>
      </c>
      <c r="O333" s="74" t="str">
        <f t="shared" si="115"/>
        <v/>
      </c>
      <c r="P333" s="75" t="str">
        <f t="shared" si="120"/>
        <v/>
      </c>
      <c r="Q333" s="76" t="str">
        <f t="shared" si="116"/>
        <v/>
      </c>
      <c r="R333" s="77" t="str">
        <f t="shared" si="117"/>
        <v/>
      </c>
      <c r="S333" s="87" t="str">
        <f t="shared" si="104"/>
        <v/>
      </c>
      <c r="T333" s="74" t="str">
        <f t="shared" si="111"/>
        <v/>
      </c>
      <c r="U333" s="74" t="str">
        <f ca="1">IF(OR($A333="GW 1",$A333="GW 2",$A333="GW 3",$A333="GW 4",$A333="GW 5",$A333="GW 6"),"N/A",IFERROR(ROUND((OFFSET(Tables!$A$1,MATCH('Program and Results'!$B333,Tables!$A$1:$A$33,0)-1,MATCH('Program and Results'!$A333,Tables!$1:$1,0)-2,1,1)-OFFSET(Tables!$A$1,MATCH('Program and Results'!$B333,Tables!$A$1:$A$33,0)-1,MATCH('Program and Results'!$A333,Tables!$1:$1,0)-7,1,1))-(OFFSET(Tables!$A$1,MATCH('Program and Results'!$E333,Tables!$A$1:$A$33,0)-1,MATCH('Program and Results'!$A333,Tables!$1:$1,0)-2,1,1)-OFFSET(Tables!$A$1,MATCH('Program and Results'!$E333,Tables!$A$1:$A$33,0)-1,MATCH('Program and Results'!$A333,Tables!$1:$1,0)-7,1,1)),0),""))</f>
        <v/>
      </c>
      <c r="V333" s="88" t="str">
        <f t="shared" si="105"/>
        <v/>
      </c>
      <c r="W333" s="88" t="str">
        <f>IF(OR($A333="GW 1",$A333="GW 2",$A333="GW 3",$A333="GW 4",$A333="GW 5",$A333="GW 6"),"N/A",IF(T333="","",IF(AND(T333&gt;='Prediction Systems settings'!$B$3,'Program and Results'!T333&lt;='Prediction Systems settings'!$C$3),"DRAW",IF(T333&gt;0,"HOME","AWAY"))))</f>
        <v/>
      </c>
      <c r="X333" s="89" t="str">
        <f t="shared" si="107"/>
        <v/>
      </c>
      <c r="Y333" s="74" t="str">
        <f ca="1">IF(OR($A333="GW 1",$A333="GW 2",$A333="GW 3",$A333="GW 4",$A333="GW 5",$A333="GW 6"),"N/A",IF(U333="","",IF(AND(U333&gt;='Prediction Systems settings'!$B$4,'Program and Results'!U333&lt;='Prediction Systems settings'!$C$4),"DRAW",IF(U333&gt;0,"HOME","AWAY"))))</f>
        <v/>
      </c>
      <c r="Z333" s="74" t="str">
        <f t="shared" si="108"/>
        <v/>
      </c>
      <c r="AA333" s="85" t="str">
        <f ca="1">IF(OR($A333="GW 1",$A333="GW 2",$A333="GW 3",$A333="GW 4",$A333="GW 5",$A333="GW 6"),"N/A",IF(G333="","",SUM(OFFSET(Tables!$A$103,MATCH('Program and Results'!$B333,Tables!$A$103:$A$135,0)-1,MATCH('Program and Results'!$A333,Tables!$1:$1,0)-2,1,-6))))</f>
        <v/>
      </c>
      <c r="AB333" s="86" t="str">
        <f ca="1">IF(OR($A333="GW 1",$A333="GW 2",$A333="GW 3",$A333="GW 4",$A333="GW 5",$A333="GW 6"),"N/A",IF(M333="","",SUM(OFFSET(Tables!$A$103,MATCH('Program and Results'!$E333,Tables!$A$103:$A$135,0)-1,MATCH('Program and Results'!$A333,Tables!$1:$1,0)-2,1,-6))))</f>
        <v/>
      </c>
      <c r="AC333" s="86" t="str">
        <f t="shared" si="109"/>
        <v/>
      </c>
      <c r="AD333" s="86" t="str">
        <f>IF(OR($A333="GW 1",$A333="GW 2",$A333="GW 3",$A333="GW 4",$A333="GW 5",$A333="GW 6"),"N/A",IF(AC333="","",IF(AC333&gt;'Prediction Systems settings'!$B$5,"HOME",IF(AC333&lt;-'Prediction Systems settings'!$B$5,"AWAY","DRAW"))))</f>
        <v/>
      </c>
      <c r="AE333" s="86" t="str">
        <f t="shared" si="110"/>
        <v/>
      </c>
      <c r="AK333" t="s">
        <v>231</v>
      </c>
      <c r="AL333" t="s">
        <v>231</v>
      </c>
    </row>
    <row r="334" spans="1:38">
      <c r="A334" s="80"/>
      <c r="F334" s="73" t="str">
        <f t="shared" si="119"/>
        <v/>
      </c>
      <c r="G334" s="73" t="str">
        <f>IF(A334="GW 1",ELO_Initial,IFERROR(INDEX(Tables!$1:$1048576,MATCH('Program and Results'!$B334,Tables!$A:$A,0),MATCH('Program and Results'!$A334,Tables!$1:$1,0)-1),""))</f>
        <v/>
      </c>
      <c r="H334" s="74" t="str">
        <f t="shared" si="112"/>
        <v/>
      </c>
      <c r="I334" s="74" t="str">
        <f t="shared" si="113"/>
        <v/>
      </c>
      <c r="J334" s="75" t="str">
        <f t="shared" si="106"/>
        <v/>
      </c>
      <c r="K334" s="76" t="str">
        <f>IF(E334="","",IF(ABS(C334-D334)=0,0,IF(ABS(C334-D334)&gt;10,2.99,INDEX('ELO settings '!$B$25:$B$34,MATCH(ABS(C334-D334),'ELO settings '!$A$25:$A$34,0)))))</f>
        <v/>
      </c>
      <c r="L334" s="73" t="str">
        <f t="shared" si="118"/>
        <v/>
      </c>
      <c r="M334" s="73" t="str">
        <f>IF(A334="GW 1",ELO_Initial,IFERROR(INDEX(Tables!$1:$1048576,MATCH('Program and Results'!$E334,Tables!$A:$A,0),MATCH('Program and Results'!$A334,Tables!$1:$1,0)-1),""))</f>
        <v/>
      </c>
      <c r="N334" s="74" t="str">
        <f t="shared" si="114"/>
        <v/>
      </c>
      <c r="O334" s="74" t="str">
        <f t="shared" si="115"/>
        <v/>
      </c>
      <c r="P334" s="75" t="str">
        <f t="shared" si="120"/>
        <v/>
      </c>
      <c r="Q334" s="76" t="str">
        <f t="shared" si="116"/>
        <v/>
      </c>
      <c r="R334" s="77" t="str">
        <f t="shared" si="117"/>
        <v/>
      </c>
      <c r="S334" s="87" t="str">
        <f t="shared" si="104"/>
        <v/>
      </c>
      <c r="T334" s="74" t="str">
        <f t="shared" si="111"/>
        <v/>
      </c>
      <c r="U334" s="74" t="str">
        <f ca="1">IF(OR($A334="GW 1",$A334="GW 2",$A334="GW 3",$A334="GW 4",$A334="GW 5",$A334="GW 6"),"N/A",IFERROR(ROUND((OFFSET(Tables!$A$1,MATCH('Program and Results'!$B334,Tables!$A$1:$A$33,0)-1,MATCH('Program and Results'!$A334,Tables!$1:$1,0)-2,1,1)-OFFSET(Tables!$A$1,MATCH('Program and Results'!$B334,Tables!$A$1:$A$33,0)-1,MATCH('Program and Results'!$A334,Tables!$1:$1,0)-7,1,1))-(OFFSET(Tables!$A$1,MATCH('Program and Results'!$E334,Tables!$A$1:$A$33,0)-1,MATCH('Program and Results'!$A334,Tables!$1:$1,0)-2,1,1)-OFFSET(Tables!$A$1,MATCH('Program and Results'!$E334,Tables!$A$1:$A$33,0)-1,MATCH('Program and Results'!$A334,Tables!$1:$1,0)-7,1,1)),0),""))</f>
        <v/>
      </c>
      <c r="V334" s="88" t="str">
        <f t="shared" si="105"/>
        <v/>
      </c>
      <c r="W334" s="88" t="str">
        <f>IF(OR($A334="GW 1",$A334="GW 2",$A334="GW 3",$A334="GW 4",$A334="GW 5",$A334="GW 6"),"N/A",IF(T334="","",IF(AND(T334&gt;='Prediction Systems settings'!$B$3,'Program and Results'!T334&lt;='Prediction Systems settings'!$C$3),"DRAW",IF(T334&gt;0,"HOME","AWAY"))))</f>
        <v/>
      </c>
      <c r="X334" s="89" t="str">
        <f t="shared" si="107"/>
        <v/>
      </c>
      <c r="Y334" s="74" t="str">
        <f ca="1">IF(OR($A334="GW 1",$A334="GW 2",$A334="GW 3",$A334="GW 4",$A334="GW 5",$A334="GW 6"),"N/A",IF(U334="","",IF(AND(U334&gt;='Prediction Systems settings'!$B$4,'Program and Results'!U334&lt;='Prediction Systems settings'!$C$4),"DRAW",IF(U334&gt;0,"HOME","AWAY"))))</f>
        <v/>
      </c>
      <c r="Z334" s="74" t="str">
        <f t="shared" si="108"/>
        <v/>
      </c>
      <c r="AA334" s="85" t="str">
        <f ca="1">IF(OR($A334="GW 1",$A334="GW 2",$A334="GW 3",$A334="GW 4",$A334="GW 5",$A334="GW 6"),"N/A",IF(G334="","",SUM(OFFSET(Tables!$A$103,MATCH('Program and Results'!$B334,Tables!$A$103:$A$135,0)-1,MATCH('Program and Results'!$A334,Tables!$1:$1,0)-2,1,-6))))</f>
        <v/>
      </c>
      <c r="AB334" s="86" t="str">
        <f ca="1">IF(OR($A334="GW 1",$A334="GW 2",$A334="GW 3",$A334="GW 4",$A334="GW 5",$A334="GW 6"),"N/A",IF(M334="","",SUM(OFFSET(Tables!$A$103,MATCH('Program and Results'!$E334,Tables!$A$103:$A$135,0)-1,MATCH('Program and Results'!$A334,Tables!$1:$1,0)-2,1,-6))))</f>
        <v/>
      </c>
      <c r="AC334" s="86" t="str">
        <f t="shared" si="109"/>
        <v/>
      </c>
      <c r="AD334" s="86" t="str">
        <f>IF(OR($A334="GW 1",$A334="GW 2",$A334="GW 3",$A334="GW 4",$A334="GW 5",$A334="GW 6"),"N/A",IF(AC334="","",IF(AC334&gt;'Prediction Systems settings'!$B$5,"HOME",IF(AC334&lt;-'Prediction Systems settings'!$B$5,"AWAY","DRAW"))))</f>
        <v/>
      </c>
      <c r="AE334" s="86" t="str">
        <f t="shared" si="110"/>
        <v/>
      </c>
      <c r="AK334" t="s">
        <v>231</v>
      </c>
      <c r="AL334" t="s">
        <v>231</v>
      </c>
    </row>
    <row r="335" spans="1:38">
      <c r="A335" s="80"/>
      <c r="F335" s="73" t="str">
        <f t="shared" si="119"/>
        <v/>
      </c>
      <c r="G335" s="73" t="str">
        <f>IF(A335="GW 1",ELO_Initial,IFERROR(INDEX(Tables!$1:$1048576,MATCH('Program and Results'!$B335,Tables!$A:$A,0),MATCH('Program and Results'!$A335,Tables!$1:$1,0)-1),""))</f>
        <v/>
      </c>
      <c r="H335" s="74" t="str">
        <f t="shared" si="112"/>
        <v/>
      </c>
      <c r="I335" s="74" t="str">
        <f t="shared" si="113"/>
        <v/>
      </c>
      <c r="J335" s="75" t="str">
        <f t="shared" si="106"/>
        <v/>
      </c>
      <c r="K335" s="76" t="str">
        <f>IF(E335="","",IF(ABS(C335-D335)=0,0,IF(ABS(C335-D335)&gt;10,2.99,INDEX('ELO settings '!$B$25:$B$34,MATCH(ABS(C335-D335),'ELO settings '!$A$25:$A$34,0)))))</f>
        <v/>
      </c>
      <c r="L335" s="73" t="str">
        <f t="shared" si="118"/>
        <v/>
      </c>
      <c r="M335" s="73" t="str">
        <f>IF(A335="GW 1",ELO_Initial,IFERROR(INDEX(Tables!$1:$1048576,MATCH('Program and Results'!$E335,Tables!$A:$A,0),MATCH('Program and Results'!$A335,Tables!$1:$1,0)-1),""))</f>
        <v/>
      </c>
      <c r="N335" s="74" t="str">
        <f t="shared" si="114"/>
        <v/>
      </c>
      <c r="O335" s="74" t="str">
        <f t="shared" si="115"/>
        <v/>
      </c>
      <c r="P335" s="75" t="str">
        <f t="shared" si="120"/>
        <v/>
      </c>
      <c r="Q335" s="76" t="str">
        <f t="shared" si="116"/>
        <v/>
      </c>
      <c r="R335" s="77" t="str">
        <f t="shared" si="117"/>
        <v/>
      </c>
      <c r="S335" s="87" t="str">
        <f t="shared" si="104"/>
        <v/>
      </c>
      <c r="T335" s="74" t="str">
        <f t="shared" si="111"/>
        <v/>
      </c>
      <c r="U335" s="74" t="str">
        <f ca="1">IF(OR($A335="GW 1",$A335="GW 2",$A335="GW 3",$A335="GW 4",$A335="GW 5",$A335="GW 6"),"N/A",IFERROR(ROUND((OFFSET(Tables!$A$1,MATCH('Program and Results'!$B335,Tables!$A$1:$A$33,0)-1,MATCH('Program and Results'!$A335,Tables!$1:$1,0)-2,1,1)-OFFSET(Tables!$A$1,MATCH('Program and Results'!$B335,Tables!$A$1:$A$33,0)-1,MATCH('Program and Results'!$A335,Tables!$1:$1,0)-7,1,1))-(OFFSET(Tables!$A$1,MATCH('Program and Results'!$E335,Tables!$A$1:$A$33,0)-1,MATCH('Program and Results'!$A335,Tables!$1:$1,0)-2,1,1)-OFFSET(Tables!$A$1,MATCH('Program and Results'!$E335,Tables!$A$1:$A$33,0)-1,MATCH('Program and Results'!$A335,Tables!$1:$1,0)-7,1,1)),0),""))</f>
        <v/>
      </c>
      <c r="V335" s="88" t="str">
        <f t="shared" si="105"/>
        <v/>
      </c>
      <c r="W335" s="88" t="str">
        <f>IF(OR($A335="GW 1",$A335="GW 2",$A335="GW 3",$A335="GW 4",$A335="GW 5",$A335="GW 6"),"N/A",IF(T335="","",IF(AND(T335&gt;='Prediction Systems settings'!$B$3,'Program and Results'!T335&lt;='Prediction Systems settings'!$C$3),"DRAW",IF(T335&gt;0,"HOME","AWAY"))))</f>
        <v/>
      </c>
      <c r="X335" s="89" t="str">
        <f t="shared" si="107"/>
        <v/>
      </c>
      <c r="Y335" s="74" t="str">
        <f ca="1">IF(OR($A335="GW 1",$A335="GW 2",$A335="GW 3",$A335="GW 4",$A335="GW 5",$A335="GW 6"),"N/A",IF(U335="","",IF(AND(U335&gt;='Prediction Systems settings'!$B$4,'Program and Results'!U335&lt;='Prediction Systems settings'!$C$4),"DRAW",IF(U335&gt;0,"HOME","AWAY"))))</f>
        <v/>
      </c>
      <c r="Z335" s="74" t="str">
        <f t="shared" si="108"/>
        <v/>
      </c>
      <c r="AA335" s="85" t="str">
        <f ca="1">IF(OR($A335="GW 1",$A335="GW 2",$A335="GW 3",$A335="GW 4",$A335="GW 5",$A335="GW 6"),"N/A",IF(G335="","",SUM(OFFSET(Tables!$A$103,MATCH('Program and Results'!$B335,Tables!$A$103:$A$135,0)-1,MATCH('Program and Results'!$A335,Tables!$1:$1,0)-2,1,-6))))</f>
        <v/>
      </c>
      <c r="AB335" s="86" t="str">
        <f ca="1">IF(OR($A335="GW 1",$A335="GW 2",$A335="GW 3",$A335="GW 4",$A335="GW 5",$A335="GW 6"),"N/A",IF(M335="","",SUM(OFFSET(Tables!$A$103,MATCH('Program and Results'!$E335,Tables!$A$103:$A$135,0)-1,MATCH('Program and Results'!$A335,Tables!$1:$1,0)-2,1,-6))))</f>
        <v/>
      </c>
      <c r="AC335" s="86" t="str">
        <f t="shared" si="109"/>
        <v/>
      </c>
      <c r="AD335" s="86" t="str">
        <f>IF(OR($A335="GW 1",$A335="GW 2",$A335="GW 3",$A335="GW 4",$A335="GW 5",$A335="GW 6"),"N/A",IF(AC335="","",IF(AC335&gt;'Prediction Systems settings'!$B$5,"HOME",IF(AC335&lt;-'Prediction Systems settings'!$B$5,"AWAY","DRAW"))))</f>
        <v/>
      </c>
      <c r="AE335" s="86" t="str">
        <f t="shared" si="110"/>
        <v/>
      </c>
      <c r="AK335" t="s">
        <v>231</v>
      </c>
      <c r="AL335" t="s">
        <v>231</v>
      </c>
    </row>
    <row r="336" spans="1:38">
      <c r="A336" s="80"/>
      <c r="F336" s="73" t="str">
        <f t="shared" si="119"/>
        <v/>
      </c>
      <c r="G336" s="73" t="str">
        <f>IF(A336="GW 1",ELO_Initial,IFERROR(INDEX(Tables!$1:$1048576,MATCH('Program and Results'!$B336,Tables!$A:$A,0),MATCH('Program and Results'!$A336,Tables!$1:$1,0)-1),""))</f>
        <v/>
      </c>
      <c r="H336" s="74" t="str">
        <f t="shared" si="112"/>
        <v/>
      </c>
      <c r="I336" s="74" t="str">
        <f t="shared" si="113"/>
        <v/>
      </c>
      <c r="J336" s="75" t="str">
        <f t="shared" si="106"/>
        <v/>
      </c>
      <c r="K336" s="76" t="str">
        <f>IF(E336="","",IF(ABS(C336-D336)=0,0,IF(ABS(C336-D336)&gt;10,2.99,INDEX('ELO settings '!$B$25:$B$34,MATCH(ABS(C336-D336),'ELO settings '!$A$25:$A$34,0)))))</f>
        <v/>
      </c>
      <c r="L336" s="73" t="str">
        <f t="shared" si="118"/>
        <v/>
      </c>
      <c r="M336" s="73" t="str">
        <f>IF(A336="GW 1",ELO_Initial,IFERROR(INDEX(Tables!$1:$1048576,MATCH('Program and Results'!$E336,Tables!$A:$A,0),MATCH('Program and Results'!$A336,Tables!$1:$1,0)-1),""))</f>
        <v/>
      </c>
      <c r="N336" s="74" t="str">
        <f t="shared" si="114"/>
        <v/>
      </c>
      <c r="O336" s="74" t="str">
        <f t="shared" si="115"/>
        <v/>
      </c>
      <c r="P336" s="75" t="str">
        <f t="shared" si="120"/>
        <v/>
      </c>
      <c r="Q336" s="76" t="str">
        <f t="shared" si="116"/>
        <v/>
      </c>
      <c r="R336" s="77" t="str">
        <f t="shared" si="117"/>
        <v/>
      </c>
      <c r="S336" s="87" t="str">
        <f t="shared" si="104"/>
        <v/>
      </c>
      <c r="T336" s="74" t="str">
        <f t="shared" si="111"/>
        <v/>
      </c>
      <c r="U336" s="74" t="str">
        <f ca="1">IF(OR($A336="GW 1",$A336="GW 2",$A336="GW 3",$A336="GW 4",$A336="GW 5",$A336="GW 6"),"N/A",IFERROR(ROUND((OFFSET(Tables!$A$1,MATCH('Program and Results'!$B336,Tables!$A$1:$A$33,0)-1,MATCH('Program and Results'!$A336,Tables!$1:$1,0)-2,1,1)-OFFSET(Tables!$A$1,MATCH('Program and Results'!$B336,Tables!$A$1:$A$33,0)-1,MATCH('Program and Results'!$A336,Tables!$1:$1,0)-7,1,1))-(OFFSET(Tables!$A$1,MATCH('Program and Results'!$E336,Tables!$A$1:$A$33,0)-1,MATCH('Program and Results'!$A336,Tables!$1:$1,0)-2,1,1)-OFFSET(Tables!$A$1,MATCH('Program and Results'!$E336,Tables!$A$1:$A$33,0)-1,MATCH('Program and Results'!$A336,Tables!$1:$1,0)-7,1,1)),0),""))</f>
        <v/>
      </c>
      <c r="V336" s="88" t="str">
        <f t="shared" si="105"/>
        <v/>
      </c>
      <c r="W336" s="88" t="str">
        <f>IF(OR($A336="GW 1",$A336="GW 2",$A336="GW 3",$A336="GW 4",$A336="GW 5",$A336="GW 6"),"N/A",IF(T336="","",IF(AND(T336&gt;='Prediction Systems settings'!$B$3,'Program and Results'!T336&lt;='Prediction Systems settings'!$C$3),"DRAW",IF(T336&gt;0,"HOME","AWAY"))))</f>
        <v/>
      </c>
      <c r="X336" s="89" t="str">
        <f t="shared" si="107"/>
        <v/>
      </c>
      <c r="Y336" s="74" t="str">
        <f ca="1">IF(OR($A336="GW 1",$A336="GW 2",$A336="GW 3",$A336="GW 4",$A336="GW 5",$A336="GW 6"),"N/A",IF(U336="","",IF(AND(U336&gt;='Prediction Systems settings'!$B$4,'Program and Results'!U336&lt;='Prediction Systems settings'!$C$4),"DRAW",IF(U336&gt;0,"HOME","AWAY"))))</f>
        <v/>
      </c>
      <c r="Z336" s="74" t="str">
        <f t="shared" si="108"/>
        <v/>
      </c>
      <c r="AA336" s="85" t="str">
        <f ca="1">IF(OR($A336="GW 1",$A336="GW 2",$A336="GW 3",$A336="GW 4",$A336="GW 5",$A336="GW 6"),"N/A",IF(G336="","",SUM(OFFSET(Tables!$A$103,MATCH('Program and Results'!$B336,Tables!$A$103:$A$135,0)-1,MATCH('Program and Results'!$A336,Tables!$1:$1,0)-2,1,-6))))</f>
        <v/>
      </c>
      <c r="AB336" s="86" t="str">
        <f ca="1">IF(OR($A336="GW 1",$A336="GW 2",$A336="GW 3",$A336="GW 4",$A336="GW 5",$A336="GW 6"),"N/A",IF(M336="","",SUM(OFFSET(Tables!$A$103,MATCH('Program and Results'!$E336,Tables!$A$103:$A$135,0)-1,MATCH('Program and Results'!$A336,Tables!$1:$1,0)-2,1,-6))))</f>
        <v/>
      </c>
      <c r="AC336" s="86" t="str">
        <f t="shared" si="109"/>
        <v/>
      </c>
      <c r="AD336" s="86" t="str">
        <f>IF(OR($A336="GW 1",$A336="GW 2",$A336="GW 3",$A336="GW 4",$A336="GW 5",$A336="GW 6"),"N/A",IF(AC336="","",IF(AC336&gt;'Prediction Systems settings'!$B$5,"HOME",IF(AC336&lt;-'Prediction Systems settings'!$B$5,"AWAY","DRAW"))))</f>
        <v/>
      </c>
      <c r="AE336" s="86" t="str">
        <f t="shared" si="110"/>
        <v/>
      </c>
      <c r="AK336" t="s">
        <v>231</v>
      </c>
      <c r="AL336" t="s">
        <v>231</v>
      </c>
    </row>
    <row r="337" spans="1:38">
      <c r="A337" s="80"/>
      <c r="F337" s="73" t="str">
        <f t="shared" si="119"/>
        <v/>
      </c>
      <c r="G337" s="73" t="str">
        <f>IF(A337="GW 1",ELO_Initial,IFERROR(INDEX(Tables!$1:$1048576,MATCH('Program and Results'!$B337,Tables!$A:$A,0),MATCH('Program and Results'!$A337,Tables!$1:$1,0)-1),""))</f>
        <v/>
      </c>
      <c r="H337" s="74" t="str">
        <f t="shared" si="112"/>
        <v/>
      </c>
      <c r="I337" s="74" t="str">
        <f t="shared" si="113"/>
        <v/>
      </c>
      <c r="J337" s="75" t="str">
        <f t="shared" si="106"/>
        <v/>
      </c>
      <c r="K337" s="76" t="str">
        <f>IF(E337="","",IF(ABS(C337-D337)=0,0,IF(ABS(C337-D337)&gt;10,2.99,INDEX('ELO settings '!$B$25:$B$34,MATCH(ABS(C337-D337),'ELO settings '!$A$25:$A$34,0)))))</f>
        <v/>
      </c>
      <c r="L337" s="73" t="str">
        <f t="shared" si="118"/>
        <v/>
      </c>
      <c r="M337" s="73" t="str">
        <f>IF(A337="GW 1",ELO_Initial,IFERROR(INDEX(Tables!$1:$1048576,MATCH('Program and Results'!$E337,Tables!$A:$A,0),MATCH('Program and Results'!$A337,Tables!$1:$1,0)-1),""))</f>
        <v/>
      </c>
      <c r="N337" s="74" t="str">
        <f t="shared" si="114"/>
        <v/>
      </c>
      <c r="O337" s="74" t="str">
        <f t="shared" si="115"/>
        <v/>
      </c>
      <c r="P337" s="75" t="str">
        <f t="shared" si="120"/>
        <v/>
      </c>
      <c r="Q337" s="76" t="str">
        <f t="shared" si="116"/>
        <v/>
      </c>
      <c r="R337" s="77" t="str">
        <f t="shared" si="117"/>
        <v/>
      </c>
      <c r="S337" s="87" t="str">
        <f t="shared" si="104"/>
        <v/>
      </c>
      <c r="T337" s="74" t="str">
        <f t="shared" si="111"/>
        <v/>
      </c>
      <c r="U337" s="74" t="str">
        <f ca="1">IF(OR($A337="GW 1",$A337="GW 2",$A337="GW 3",$A337="GW 4",$A337="GW 5",$A337="GW 6"),"N/A",IFERROR(ROUND((OFFSET(Tables!$A$1,MATCH('Program and Results'!$B337,Tables!$A$1:$A$33,0)-1,MATCH('Program and Results'!$A337,Tables!$1:$1,0)-2,1,1)-OFFSET(Tables!$A$1,MATCH('Program and Results'!$B337,Tables!$A$1:$A$33,0)-1,MATCH('Program and Results'!$A337,Tables!$1:$1,0)-7,1,1))-(OFFSET(Tables!$A$1,MATCH('Program and Results'!$E337,Tables!$A$1:$A$33,0)-1,MATCH('Program and Results'!$A337,Tables!$1:$1,0)-2,1,1)-OFFSET(Tables!$A$1,MATCH('Program and Results'!$E337,Tables!$A$1:$A$33,0)-1,MATCH('Program and Results'!$A337,Tables!$1:$1,0)-7,1,1)),0),""))</f>
        <v/>
      </c>
      <c r="V337" s="88" t="str">
        <f t="shared" si="105"/>
        <v/>
      </c>
      <c r="W337" s="88" t="str">
        <f>IF(OR($A337="GW 1",$A337="GW 2",$A337="GW 3",$A337="GW 4",$A337="GW 5",$A337="GW 6"),"N/A",IF(T337="","",IF(AND(T337&gt;='Prediction Systems settings'!$B$3,'Program and Results'!T337&lt;='Prediction Systems settings'!$C$3),"DRAW",IF(T337&gt;0,"HOME","AWAY"))))</f>
        <v/>
      </c>
      <c r="X337" s="89" t="str">
        <f t="shared" si="107"/>
        <v/>
      </c>
      <c r="Y337" s="74" t="str">
        <f ca="1">IF(OR($A337="GW 1",$A337="GW 2",$A337="GW 3",$A337="GW 4",$A337="GW 5",$A337="GW 6"),"N/A",IF(U337="","",IF(AND(U337&gt;='Prediction Systems settings'!$B$4,'Program and Results'!U337&lt;='Prediction Systems settings'!$C$4),"DRAW",IF(U337&gt;0,"HOME","AWAY"))))</f>
        <v/>
      </c>
      <c r="Z337" s="74" t="str">
        <f t="shared" si="108"/>
        <v/>
      </c>
      <c r="AA337" s="85" t="str">
        <f ca="1">IF(OR($A337="GW 1",$A337="GW 2",$A337="GW 3",$A337="GW 4",$A337="GW 5",$A337="GW 6"),"N/A",IF(G337="","",SUM(OFFSET(Tables!$A$103,MATCH('Program and Results'!$B337,Tables!$A$103:$A$135,0)-1,MATCH('Program and Results'!$A337,Tables!$1:$1,0)-2,1,-6))))</f>
        <v/>
      </c>
      <c r="AB337" s="86" t="str">
        <f ca="1">IF(OR($A337="GW 1",$A337="GW 2",$A337="GW 3",$A337="GW 4",$A337="GW 5",$A337="GW 6"),"N/A",IF(M337="","",SUM(OFFSET(Tables!$A$103,MATCH('Program and Results'!$E337,Tables!$A$103:$A$135,0)-1,MATCH('Program and Results'!$A337,Tables!$1:$1,0)-2,1,-6))))</f>
        <v/>
      </c>
      <c r="AC337" s="86" t="str">
        <f t="shared" si="109"/>
        <v/>
      </c>
      <c r="AD337" s="86" t="str">
        <f>IF(OR($A337="GW 1",$A337="GW 2",$A337="GW 3",$A337="GW 4",$A337="GW 5",$A337="GW 6"),"N/A",IF(AC337="","",IF(AC337&gt;'Prediction Systems settings'!$B$5,"HOME",IF(AC337&lt;-'Prediction Systems settings'!$B$5,"AWAY","DRAW"))))</f>
        <v/>
      </c>
      <c r="AE337" s="86" t="str">
        <f t="shared" si="110"/>
        <v/>
      </c>
      <c r="AK337" t="s">
        <v>231</v>
      </c>
      <c r="AL337" t="s">
        <v>231</v>
      </c>
    </row>
    <row r="338" spans="1:38">
      <c r="A338" s="80"/>
      <c r="F338" s="73" t="str">
        <f t="shared" si="119"/>
        <v/>
      </c>
      <c r="G338" s="73" t="str">
        <f>IF(A338="GW 1",ELO_Initial,IFERROR(INDEX(Tables!$1:$1048576,MATCH('Program and Results'!$B338,Tables!$A:$A,0),MATCH('Program and Results'!$A338,Tables!$1:$1,0)-1),""))</f>
        <v/>
      </c>
      <c r="H338" s="74" t="str">
        <f t="shared" si="112"/>
        <v/>
      </c>
      <c r="I338" s="74" t="str">
        <f t="shared" si="113"/>
        <v/>
      </c>
      <c r="J338" s="75" t="str">
        <f t="shared" si="106"/>
        <v/>
      </c>
      <c r="K338" s="76" t="str">
        <f>IF(E338="","",IF(ABS(C338-D338)=0,0,IF(ABS(C338-D338)&gt;10,2.99,INDEX('ELO settings '!$B$25:$B$34,MATCH(ABS(C338-D338),'ELO settings '!$A$25:$A$34,0)))))</f>
        <v/>
      </c>
      <c r="L338" s="73" t="str">
        <f t="shared" si="118"/>
        <v/>
      </c>
      <c r="M338" s="73" t="str">
        <f>IF(A338="GW 1",ELO_Initial,IFERROR(INDEX(Tables!$1:$1048576,MATCH('Program and Results'!$E338,Tables!$A:$A,0),MATCH('Program and Results'!$A338,Tables!$1:$1,0)-1),""))</f>
        <v/>
      </c>
      <c r="N338" s="74" t="str">
        <f t="shared" si="114"/>
        <v/>
      </c>
      <c r="O338" s="74" t="str">
        <f t="shared" si="115"/>
        <v/>
      </c>
      <c r="P338" s="75" t="str">
        <f t="shared" si="120"/>
        <v/>
      </c>
      <c r="Q338" s="76" t="str">
        <f t="shared" si="116"/>
        <v/>
      </c>
      <c r="R338" s="77" t="str">
        <f t="shared" si="117"/>
        <v/>
      </c>
      <c r="S338" s="87" t="str">
        <f t="shared" si="104"/>
        <v/>
      </c>
      <c r="T338" s="74" t="str">
        <f t="shared" si="111"/>
        <v/>
      </c>
      <c r="U338" s="74" t="str">
        <f ca="1">IF(OR($A338="GW 1",$A338="GW 2",$A338="GW 3",$A338="GW 4",$A338="GW 5",$A338="GW 6"),"N/A",IFERROR(ROUND((OFFSET(Tables!$A$1,MATCH('Program and Results'!$B338,Tables!$A$1:$A$33,0)-1,MATCH('Program and Results'!$A338,Tables!$1:$1,0)-2,1,1)-OFFSET(Tables!$A$1,MATCH('Program and Results'!$B338,Tables!$A$1:$A$33,0)-1,MATCH('Program and Results'!$A338,Tables!$1:$1,0)-7,1,1))-(OFFSET(Tables!$A$1,MATCH('Program and Results'!$E338,Tables!$A$1:$A$33,0)-1,MATCH('Program and Results'!$A338,Tables!$1:$1,0)-2,1,1)-OFFSET(Tables!$A$1,MATCH('Program and Results'!$E338,Tables!$A$1:$A$33,0)-1,MATCH('Program and Results'!$A338,Tables!$1:$1,0)-7,1,1)),0),""))</f>
        <v/>
      </c>
      <c r="V338" s="88" t="str">
        <f t="shared" si="105"/>
        <v/>
      </c>
      <c r="W338" s="88" t="str">
        <f>IF(OR($A338="GW 1",$A338="GW 2",$A338="GW 3",$A338="GW 4",$A338="GW 5",$A338="GW 6"),"N/A",IF(T338="","",IF(AND(T338&gt;='Prediction Systems settings'!$B$3,'Program and Results'!T338&lt;='Prediction Systems settings'!$C$3),"DRAW",IF(T338&gt;0,"HOME","AWAY"))))</f>
        <v/>
      </c>
      <c r="X338" s="89" t="str">
        <f t="shared" si="107"/>
        <v/>
      </c>
      <c r="Y338" s="74" t="str">
        <f ca="1">IF(OR($A338="GW 1",$A338="GW 2",$A338="GW 3",$A338="GW 4",$A338="GW 5",$A338="GW 6"),"N/A",IF(U338="","",IF(AND(U338&gt;='Prediction Systems settings'!$B$4,'Program and Results'!U338&lt;='Prediction Systems settings'!$C$4),"DRAW",IF(U338&gt;0,"HOME","AWAY"))))</f>
        <v/>
      </c>
      <c r="Z338" s="74" t="str">
        <f t="shared" si="108"/>
        <v/>
      </c>
      <c r="AA338" s="85" t="str">
        <f ca="1">IF(OR($A338="GW 1",$A338="GW 2",$A338="GW 3",$A338="GW 4",$A338="GW 5",$A338="GW 6"),"N/A",IF(G338="","",SUM(OFFSET(Tables!$A$103,MATCH('Program and Results'!$B338,Tables!$A$103:$A$135,0)-1,MATCH('Program and Results'!$A338,Tables!$1:$1,0)-2,1,-6))))</f>
        <v/>
      </c>
      <c r="AB338" s="86" t="str">
        <f ca="1">IF(OR($A338="GW 1",$A338="GW 2",$A338="GW 3",$A338="GW 4",$A338="GW 5",$A338="GW 6"),"N/A",IF(M338="","",SUM(OFFSET(Tables!$A$103,MATCH('Program and Results'!$E338,Tables!$A$103:$A$135,0)-1,MATCH('Program and Results'!$A338,Tables!$1:$1,0)-2,1,-6))))</f>
        <v/>
      </c>
      <c r="AC338" s="86" t="str">
        <f t="shared" si="109"/>
        <v/>
      </c>
      <c r="AD338" s="86" t="str">
        <f>IF(OR($A338="GW 1",$A338="GW 2",$A338="GW 3",$A338="GW 4",$A338="GW 5",$A338="GW 6"),"N/A",IF(AC338="","",IF(AC338&gt;'Prediction Systems settings'!$B$5,"HOME",IF(AC338&lt;-'Prediction Systems settings'!$B$5,"AWAY","DRAW"))))</f>
        <v/>
      </c>
      <c r="AE338" s="86" t="str">
        <f t="shared" si="110"/>
        <v/>
      </c>
      <c r="AK338" t="s">
        <v>231</v>
      </c>
      <c r="AL338" t="s">
        <v>231</v>
      </c>
    </row>
    <row r="339" spans="1:38">
      <c r="A339" s="80"/>
      <c r="F339" s="73" t="str">
        <f t="shared" si="119"/>
        <v/>
      </c>
      <c r="G339" s="73" t="str">
        <f>IF(A339="GW 1",ELO_Initial,IFERROR(INDEX(Tables!$1:$1048576,MATCH('Program and Results'!$B339,Tables!$A:$A,0),MATCH('Program and Results'!$A339,Tables!$1:$1,0)-1),""))</f>
        <v/>
      </c>
      <c r="H339" s="74" t="str">
        <f t="shared" si="112"/>
        <v/>
      </c>
      <c r="I339" s="74" t="str">
        <f t="shared" si="113"/>
        <v/>
      </c>
      <c r="J339" s="75" t="str">
        <f t="shared" si="106"/>
        <v/>
      </c>
      <c r="K339" s="76" t="str">
        <f>IF(E339="","",IF(ABS(C339-D339)=0,0,IF(ABS(C339-D339)&gt;10,2.99,INDEX('ELO settings '!$B$25:$B$34,MATCH(ABS(C339-D339),'ELO settings '!$A$25:$A$34,0)))))</f>
        <v/>
      </c>
      <c r="L339" s="73" t="str">
        <f t="shared" si="118"/>
        <v/>
      </c>
      <c r="M339" s="73" t="str">
        <f>IF(A339="GW 1",ELO_Initial,IFERROR(INDEX(Tables!$1:$1048576,MATCH('Program and Results'!$E339,Tables!$A:$A,0),MATCH('Program and Results'!$A339,Tables!$1:$1,0)-1),""))</f>
        <v/>
      </c>
      <c r="N339" s="74" t="str">
        <f t="shared" si="114"/>
        <v/>
      </c>
      <c r="O339" s="74" t="str">
        <f t="shared" si="115"/>
        <v/>
      </c>
      <c r="P339" s="75" t="str">
        <f t="shared" si="120"/>
        <v/>
      </c>
      <c r="Q339" s="76" t="str">
        <f t="shared" si="116"/>
        <v/>
      </c>
      <c r="R339" s="77" t="str">
        <f t="shared" si="117"/>
        <v/>
      </c>
      <c r="S339" s="87" t="str">
        <f t="shared" si="104"/>
        <v/>
      </c>
      <c r="T339" s="74" t="str">
        <f t="shared" si="111"/>
        <v/>
      </c>
      <c r="U339" s="74" t="str">
        <f ca="1">IF(OR($A339="GW 1",$A339="GW 2",$A339="GW 3",$A339="GW 4",$A339="GW 5",$A339="GW 6"),"N/A",IFERROR(ROUND((OFFSET(Tables!$A$1,MATCH('Program and Results'!$B339,Tables!$A$1:$A$33,0)-1,MATCH('Program and Results'!$A339,Tables!$1:$1,0)-2,1,1)-OFFSET(Tables!$A$1,MATCH('Program and Results'!$B339,Tables!$A$1:$A$33,0)-1,MATCH('Program and Results'!$A339,Tables!$1:$1,0)-7,1,1))-(OFFSET(Tables!$A$1,MATCH('Program and Results'!$E339,Tables!$A$1:$A$33,0)-1,MATCH('Program and Results'!$A339,Tables!$1:$1,0)-2,1,1)-OFFSET(Tables!$A$1,MATCH('Program and Results'!$E339,Tables!$A$1:$A$33,0)-1,MATCH('Program and Results'!$A339,Tables!$1:$1,0)-7,1,1)),0),""))</f>
        <v/>
      </c>
      <c r="V339" s="88" t="str">
        <f t="shared" si="105"/>
        <v/>
      </c>
      <c r="W339" s="88" t="str">
        <f>IF(OR($A339="GW 1",$A339="GW 2",$A339="GW 3",$A339="GW 4",$A339="GW 5",$A339="GW 6"),"N/A",IF(T339="","",IF(AND(T339&gt;='Prediction Systems settings'!$B$3,'Program and Results'!T339&lt;='Prediction Systems settings'!$C$3),"DRAW",IF(T339&gt;0,"HOME","AWAY"))))</f>
        <v/>
      </c>
      <c r="X339" s="89" t="str">
        <f t="shared" si="107"/>
        <v/>
      </c>
      <c r="Y339" s="74" t="str">
        <f ca="1">IF(OR($A339="GW 1",$A339="GW 2",$A339="GW 3",$A339="GW 4",$A339="GW 5",$A339="GW 6"),"N/A",IF(U339="","",IF(AND(U339&gt;='Prediction Systems settings'!$B$4,'Program and Results'!U339&lt;='Prediction Systems settings'!$C$4),"DRAW",IF(U339&gt;0,"HOME","AWAY"))))</f>
        <v/>
      </c>
      <c r="Z339" s="74" t="str">
        <f t="shared" si="108"/>
        <v/>
      </c>
      <c r="AA339" s="85" t="str">
        <f ca="1">IF(OR($A339="GW 1",$A339="GW 2",$A339="GW 3",$A339="GW 4",$A339="GW 5",$A339="GW 6"),"N/A",IF(G339="","",SUM(OFFSET(Tables!$A$103,MATCH('Program and Results'!$B339,Tables!$A$103:$A$135,0)-1,MATCH('Program and Results'!$A339,Tables!$1:$1,0)-2,1,-6))))</f>
        <v/>
      </c>
      <c r="AB339" s="86" t="str">
        <f ca="1">IF(OR($A339="GW 1",$A339="GW 2",$A339="GW 3",$A339="GW 4",$A339="GW 5",$A339="GW 6"),"N/A",IF(M339="","",SUM(OFFSET(Tables!$A$103,MATCH('Program and Results'!$E339,Tables!$A$103:$A$135,0)-1,MATCH('Program and Results'!$A339,Tables!$1:$1,0)-2,1,-6))))</f>
        <v/>
      </c>
      <c r="AC339" s="86" t="str">
        <f t="shared" si="109"/>
        <v/>
      </c>
      <c r="AD339" s="86" t="str">
        <f>IF(OR($A339="GW 1",$A339="GW 2",$A339="GW 3",$A339="GW 4",$A339="GW 5",$A339="GW 6"),"N/A",IF(AC339="","",IF(AC339&gt;'Prediction Systems settings'!$B$5,"HOME",IF(AC339&lt;-'Prediction Systems settings'!$B$5,"AWAY","DRAW"))))</f>
        <v/>
      </c>
      <c r="AE339" s="86" t="str">
        <f t="shared" si="110"/>
        <v/>
      </c>
      <c r="AK339" t="s">
        <v>231</v>
      </c>
      <c r="AL339" t="s">
        <v>231</v>
      </c>
    </row>
    <row r="340" spans="1:38">
      <c r="A340" s="80"/>
      <c r="F340" s="73" t="str">
        <f t="shared" si="119"/>
        <v/>
      </c>
      <c r="G340" s="73" t="str">
        <f>IF(A340="GW 1",ELO_Initial,IFERROR(INDEX(Tables!$1:$1048576,MATCH('Program and Results'!$B340,Tables!$A:$A,0),MATCH('Program and Results'!$A340,Tables!$1:$1,0)-1),""))</f>
        <v/>
      </c>
      <c r="H340" s="74" t="str">
        <f t="shared" si="112"/>
        <v/>
      </c>
      <c r="I340" s="74" t="str">
        <f t="shared" si="113"/>
        <v/>
      </c>
      <c r="J340" s="75" t="str">
        <f t="shared" si="106"/>
        <v/>
      </c>
      <c r="K340" s="76" t="str">
        <f>IF(E340="","",IF(ABS(C340-D340)=0,0,IF(ABS(C340-D340)&gt;10,2.99,INDEX('ELO settings '!$B$25:$B$34,MATCH(ABS(C340-D340),'ELO settings '!$A$25:$A$34,0)))))</f>
        <v/>
      </c>
      <c r="L340" s="73" t="str">
        <f t="shared" si="118"/>
        <v/>
      </c>
      <c r="M340" s="73" t="str">
        <f>IF(A340="GW 1",ELO_Initial,IFERROR(INDEX(Tables!$1:$1048576,MATCH('Program and Results'!$E340,Tables!$A:$A,0),MATCH('Program and Results'!$A340,Tables!$1:$1,0)-1),""))</f>
        <v/>
      </c>
      <c r="N340" s="74" t="str">
        <f t="shared" si="114"/>
        <v/>
      </c>
      <c r="O340" s="74" t="str">
        <f t="shared" si="115"/>
        <v/>
      </c>
      <c r="P340" s="75" t="str">
        <f t="shared" si="120"/>
        <v/>
      </c>
      <c r="Q340" s="76" t="str">
        <f t="shared" si="116"/>
        <v/>
      </c>
      <c r="R340" s="77" t="str">
        <f t="shared" si="117"/>
        <v/>
      </c>
      <c r="S340" s="87" t="str">
        <f t="shared" si="104"/>
        <v/>
      </c>
      <c r="T340" s="74" t="str">
        <f t="shared" si="111"/>
        <v/>
      </c>
      <c r="U340" s="74" t="str">
        <f ca="1">IF(OR($A340="GW 1",$A340="GW 2",$A340="GW 3",$A340="GW 4",$A340="GW 5",$A340="GW 6"),"N/A",IFERROR(ROUND((OFFSET(Tables!$A$1,MATCH('Program and Results'!$B340,Tables!$A$1:$A$33,0)-1,MATCH('Program and Results'!$A340,Tables!$1:$1,0)-2,1,1)-OFFSET(Tables!$A$1,MATCH('Program and Results'!$B340,Tables!$A$1:$A$33,0)-1,MATCH('Program and Results'!$A340,Tables!$1:$1,0)-7,1,1))-(OFFSET(Tables!$A$1,MATCH('Program and Results'!$E340,Tables!$A$1:$A$33,0)-1,MATCH('Program and Results'!$A340,Tables!$1:$1,0)-2,1,1)-OFFSET(Tables!$A$1,MATCH('Program and Results'!$E340,Tables!$A$1:$A$33,0)-1,MATCH('Program and Results'!$A340,Tables!$1:$1,0)-7,1,1)),0),""))</f>
        <v/>
      </c>
      <c r="V340" s="88" t="str">
        <f t="shared" si="105"/>
        <v/>
      </c>
      <c r="W340" s="88" t="str">
        <f>IF(OR($A340="GW 1",$A340="GW 2",$A340="GW 3",$A340="GW 4",$A340="GW 5",$A340="GW 6"),"N/A",IF(T340="","",IF(AND(T340&gt;='Prediction Systems settings'!$B$3,'Program and Results'!T340&lt;='Prediction Systems settings'!$C$3),"DRAW",IF(T340&gt;0,"HOME","AWAY"))))</f>
        <v/>
      </c>
      <c r="X340" s="89" t="str">
        <f t="shared" si="107"/>
        <v/>
      </c>
      <c r="Y340" s="74" t="str">
        <f ca="1">IF(OR($A340="GW 1",$A340="GW 2",$A340="GW 3",$A340="GW 4",$A340="GW 5",$A340="GW 6"),"N/A",IF(U340="","",IF(AND(U340&gt;='Prediction Systems settings'!$B$4,'Program and Results'!U340&lt;='Prediction Systems settings'!$C$4),"DRAW",IF(U340&gt;0,"HOME","AWAY"))))</f>
        <v/>
      </c>
      <c r="Z340" s="74" t="str">
        <f t="shared" si="108"/>
        <v/>
      </c>
      <c r="AA340" s="85" t="str">
        <f ca="1">IF(OR($A340="GW 1",$A340="GW 2",$A340="GW 3",$A340="GW 4",$A340="GW 5",$A340="GW 6"),"N/A",IF(G340="","",SUM(OFFSET(Tables!$A$103,MATCH('Program and Results'!$B340,Tables!$A$103:$A$135,0)-1,MATCH('Program and Results'!$A340,Tables!$1:$1,0)-2,1,-6))))</f>
        <v/>
      </c>
      <c r="AB340" s="86" t="str">
        <f ca="1">IF(OR($A340="GW 1",$A340="GW 2",$A340="GW 3",$A340="GW 4",$A340="GW 5",$A340="GW 6"),"N/A",IF(M340="","",SUM(OFFSET(Tables!$A$103,MATCH('Program and Results'!$E340,Tables!$A$103:$A$135,0)-1,MATCH('Program and Results'!$A340,Tables!$1:$1,0)-2,1,-6))))</f>
        <v/>
      </c>
      <c r="AC340" s="86" t="str">
        <f t="shared" si="109"/>
        <v/>
      </c>
      <c r="AD340" s="86" t="str">
        <f>IF(OR($A340="GW 1",$A340="GW 2",$A340="GW 3",$A340="GW 4",$A340="GW 5",$A340="GW 6"),"N/A",IF(AC340="","",IF(AC340&gt;'Prediction Systems settings'!$B$5,"HOME",IF(AC340&lt;-'Prediction Systems settings'!$B$5,"AWAY","DRAW"))))</f>
        <v/>
      </c>
      <c r="AE340" s="86" t="str">
        <f t="shared" si="110"/>
        <v/>
      </c>
      <c r="AK340" t="s">
        <v>231</v>
      </c>
      <c r="AL340" t="s">
        <v>231</v>
      </c>
    </row>
    <row r="341" spans="1:38">
      <c r="A341" s="80"/>
      <c r="F341" s="73" t="str">
        <f t="shared" si="119"/>
        <v/>
      </c>
      <c r="G341" s="73" t="str">
        <f>IF(A341="GW 1",ELO_Initial,IFERROR(INDEX(Tables!$1:$1048576,MATCH('Program and Results'!$B341,Tables!$A:$A,0),MATCH('Program and Results'!$A341,Tables!$1:$1,0)-1),""))</f>
        <v/>
      </c>
      <c r="H341" s="74" t="str">
        <f t="shared" si="112"/>
        <v/>
      </c>
      <c r="I341" s="74" t="str">
        <f t="shared" si="113"/>
        <v/>
      </c>
      <c r="J341" s="75" t="str">
        <f t="shared" si="106"/>
        <v/>
      </c>
      <c r="K341" s="76" t="str">
        <f>IF(E341="","",IF(ABS(C341-D341)=0,0,IF(ABS(C341-D341)&gt;10,2.99,INDEX('ELO settings '!$B$25:$B$34,MATCH(ABS(C341-D341),'ELO settings '!$A$25:$A$34,0)))))</f>
        <v/>
      </c>
      <c r="L341" s="73" t="str">
        <f t="shared" si="118"/>
        <v/>
      </c>
      <c r="M341" s="73" t="str">
        <f>IF(A341="GW 1",ELO_Initial,IFERROR(INDEX(Tables!$1:$1048576,MATCH('Program and Results'!$E341,Tables!$A:$A,0),MATCH('Program and Results'!$A341,Tables!$1:$1,0)-1),""))</f>
        <v/>
      </c>
      <c r="N341" s="74" t="str">
        <f t="shared" si="114"/>
        <v/>
      </c>
      <c r="O341" s="74" t="str">
        <f t="shared" si="115"/>
        <v/>
      </c>
      <c r="P341" s="75" t="str">
        <f t="shared" si="120"/>
        <v/>
      </c>
      <c r="Q341" s="76" t="str">
        <f t="shared" si="116"/>
        <v/>
      </c>
      <c r="R341" s="77" t="str">
        <f t="shared" si="117"/>
        <v/>
      </c>
      <c r="S341" s="87" t="str">
        <f t="shared" si="104"/>
        <v/>
      </c>
      <c r="T341" s="74" t="str">
        <f t="shared" si="111"/>
        <v/>
      </c>
      <c r="U341" s="74" t="str">
        <f ca="1">IF(OR($A341="GW 1",$A341="GW 2",$A341="GW 3",$A341="GW 4",$A341="GW 5",$A341="GW 6"),"N/A",IFERROR(ROUND((OFFSET(Tables!$A$1,MATCH('Program and Results'!$B341,Tables!$A$1:$A$33,0)-1,MATCH('Program and Results'!$A341,Tables!$1:$1,0)-2,1,1)-OFFSET(Tables!$A$1,MATCH('Program and Results'!$B341,Tables!$A$1:$A$33,0)-1,MATCH('Program and Results'!$A341,Tables!$1:$1,0)-7,1,1))-(OFFSET(Tables!$A$1,MATCH('Program and Results'!$E341,Tables!$A$1:$A$33,0)-1,MATCH('Program and Results'!$A341,Tables!$1:$1,0)-2,1,1)-OFFSET(Tables!$A$1,MATCH('Program and Results'!$E341,Tables!$A$1:$A$33,0)-1,MATCH('Program and Results'!$A341,Tables!$1:$1,0)-7,1,1)),0),""))</f>
        <v/>
      </c>
      <c r="V341" s="88" t="str">
        <f t="shared" si="105"/>
        <v/>
      </c>
      <c r="W341" s="88" t="str">
        <f>IF(OR($A341="GW 1",$A341="GW 2",$A341="GW 3",$A341="GW 4",$A341="GW 5",$A341="GW 6"),"N/A",IF(T341="","",IF(AND(T341&gt;='Prediction Systems settings'!$B$3,'Program and Results'!T341&lt;='Prediction Systems settings'!$C$3),"DRAW",IF(T341&gt;0,"HOME","AWAY"))))</f>
        <v/>
      </c>
      <c r="X341" s="89" t="str">
        <f t="shared" si="107"/>
        <v/>
      </c>
      <c r="Y341" s="74" t="str">
        <f ca="1">IF(OR($A341="GW 1",$A341="GW 2",$A341="GW 3",$A341="GW 4",$A341="GW 5",$A341="GW 6"),"N/A",IF(U341="","",IF(AND(U341&gt;='Prediction Systems settings'!$B$4,'Program and Results'!U341&lt;='Prediction Systems settings'!$C$4),"DRAW",IF(U341&gt;0,"HOME","AWAY"))))</f>
        <v/>
      </c>
      <c r="Z341" s="74" t="str">
        <f t="shared" si="108"/>
        <v/>
      </c>
      <c r="AA341" s="85" t="str">
        <f ca="1">IF(OR($A341="GW 1",$A341="GW 2",$A341="GW 3",$A341="GW 4",$A341="GW 5",$A341="GW 6"),"N/A",IF(G341="","",SUM(OFFSET(Tables!$A$103,MATCH('Program and Results'!$B341,Tables!$A$103:$A$135,0)-1,MATCH('Program and Results'!$A341,Tables!$1:$1,0)-2,1,-6))))</f>
        <v/>
      </c>
      <c r="AB341" s="86" t="str">
        <f ca="1">IF(OR($A341="GW 1",$A341="GW 2",$A341="GW 3",$A341="GW 4",$A341="GW 5",$A341="GW 6"),"N/A",IF(M341="","",SUM(OFFSET(Tables!$A$103,MATCH('Program and Results'!$E341,Tables!$A$103:$A$135,0)-1,MATCH('Program and Results'!$A341,Tables!$1:$1,0)-2,1,-6))))</f>
        <v/>
      </c>
      <c r="AC341" s="86" t="str">
        <f t="shared" si="109"/>
        <v/>
      </c>
      <c r="AD341" s="86" t="str">
        <f>IF(OR($A341="GW 1",$A341="GW 2",$A341="GW 3",$A341="GW 4",$A341="GW 5",$A341="GW 6"),"N/A",IF(AC341="","",IF(AC341&gt;'Prediction Systems settings'!$B$5,"HOME",IF(AC341&lt;-'Prediction Systems settings'!$B$5,"AWAY","DRAW"))))</f>
        <v/>
      </c>
      <c r="AE341" s="86" t="str">
        <f t="shared" si="110"/>
        <v/>
      </c>
      <c r="AK341" t="s">
        <v>231</v>
      </c>
      <c r="AL341" t="s">
        <v>231</v>
      </c>
    </row>
    <row r="342" spans="1:38">
      <c r="A342" s="80"/>
      <c r="F342" s="73" t="str">
        <f t="shared" si="119"/>
        <v/>
      </c>
      <c r="G342" s="73" t="str">
        <f>IF(A342="GW 1",ELO_Initial,IFERROR(INDEX(Tables!$1:$1048576,MATCH('Program and Results'!$B342,Tables!$A:$A,0),MATCH('Program and Results'!$A342,Tables!$1:$1,0)-1),""))</f>
        <v/>
      </c>
      <c r="H342" s="74" t="str">
        <f t="shared" si="112"/>
        <v/>
      </c>
      <c r="I342" s="74" t="str">
        <f t="shared" si="113"/>
        <v/>
      </c>
      <c r="J342" s="75" t="str">
        <f t="shared" si="106"/>
        <v/>
      </c>
      <c r="K342" s="76" t="str">
        <f>IF(E342="","",IF(ABS(C342-D342)=0,0,IF(ABS(C342-D342)&gt;10,2.99,INDEX('ELO settings '!$B$25:$B$34,MATCH(ABS(C342-D342),'ELO settings '!$A$25:$A$34,0)))))</f>
        <v/>
      </c>
      <c r="L342" s="73" t="str">
        <f t="shared" si="118"/>
        <v/>
      </c>
      <c r="M342" s="73" t="str">
        <f>IF(A342="GW 1",ELO_Initial,IFERROR(INDEX(Tables!$1:$1048576,MATCH('Program and Results'!$E342,Tables!$A:$A,0),MATCH('Program and Results'!$A342,Tables!$1:$1,0)-1),""))</f>
        <v/>
      </c>
      <c r="N342" s="74" t="str">
        <f t="shared" si="114"/>
        <v/>
      </c>
      <c r="O342" s="74" t="str">
        <f t="shared" si="115"/>
        <v/>
      </c>
      <c r="P342" s="75" t="str">
        <f t="shared" si="120"/>
        <v/>
      </c>
      <c r="Q342" s="76" t="str">
        <f t="shared" si="116"/>
        <v/>
      </c>
      <c r="R342" s="77" t="str">
        <f t="shared" si="117"/>
        <v/>
      </c>
      <c r="S342" s="87" t="str">
        <f t="shared" si="104"/>
        <v/>
      </c>
      <c r="T342" s="74" t="str">
        <f t="shared" si="111"/>
        <v/>
      </c>
      <c r="U342" s="74" t="str">
        <f ca="1">IF(OR($A342="GW 1",$A342="GW 2",$A342="GW 3",$A342="GW 4",$A342="GW 5",$A342="GW 6"),"N/A",IFERROR(ROUND((OFFSET(Tables!$A$1,MATCH('Program and Results'!$B342,Tables!$A$1:$A$33,0)-1,MATCH('Program and Results'!$A342,Tables!$1:$1,0)-2,1,1)-OFFSET(Tables!$A$1,MATCH('Program and Results'!$B342,Tables!$A$1:$A$33,0)-1,MATCH('Program and Results'!$A342,Tables!$1:$1,0)-7,1,1))-(OFFSET(Tables!$A$1,MATCH('Program and Results'!$E342,Tables!$A$1:$A$33,0)-1,MATCH('Program and Results'!$A342,Tables!$1:$1,0)-2,1,1)-OFFSET(Tables!$A$1,MATCH('Program and Results'!$E342,Tables!$A$1:$A$33,0)-1,MATCH('Program and Results'!$A342,Tables!$1:$1,0)-7,1,1)),0),""))</f>
        <v/>
      </c>
      <c r="V342" s="88" t="str">
        <f t="shared" si="105"/>
        <v/>
      </c>
      <c r="W342" s="88" t="str">
        <f>IF(OR($A342="GW 1",$A342="GW 2",$A342="GW 3",$A342="GW 4",$A342="GW 5",$A342="GW 6"),"N/A",IF(T342="","",IF(AND(T342&gt;='Prediction Systems settings'!$B$3,'Program and Results'!T342&lt;='Prediction Systems settings'!$C$3),"DRAW",IF(T342&gt;0,"HOME","AWAY"))))</f>
        <v/>
      </c>
      <c r="X342" s="89" t="str">
        <f t="shared" si="107"/>
        <v/>
      </c>
      <c r="Y342" s="74" t="str">
        <f ca="1">IF(OR($A342="GW 1",$A342="GW 2",$A342="GW 3",$A342="GW 4",$A342="GW 5",$A342="GW 6"),"N/A",IF(U342="","",IF(AND(U342&gt;='Prediction Systems settings'!$B$4,'Program and Results'!U342&lt;='Prediction Systems settings'!$C$4),"DRAW",IF(U342&gt;0,"HOME","AWAY"))))</f>
        <v/>
      </c>
      <c r="Z342" s="74" t="str">
        <f t="shared" si="108"/>
        <v/>
      </c>
      <c r="AA342" s="85" t="str">
        <f ca="1">IF(OR($A342="GW 1",$A342="GW 2",$A342="GW 3",$A342="GW 4",$A342="GW 5",$A342="GW 6"),"N/A",IF(G342="","",SUM(OFFSET(Tables!$A$103,MATCH('Program and Results'!$B342,Tables!$A$103:$A$135,0)-1,MATCH('Program and Results'!$A342,Tables!$1:$1,0)-2,1,-6))))</f>
        <v/>
      </c>
      <c r="AB342" s="86" t="str">
        <f ca="1">IF(OR($A342="GW 1",$A342="GW 2",$A342="GW 3",$A342="GW 4",$A342="GW 5",$A342="GW 6"),"N/A",IF(M342="","",SUM(OFFSET(Tables!$A$103,MATCH('Program and Results'!$E342,Tables!$A$103:$A$135,0)-1,MATCH('Program and Results'!$A342,Tables!$1:$1,0)-2,1,-6))))</f>
        <v/>
      </c>
      <c r="AC342" s="86" t="str">
        <f t="shared" si="109"/>
        <v/>
      </c>
      <c r="AD342" s="86" t="str">
        <f>IF(OR($A342="GW 1",$A342="GW 2",$A342="GW 3",$A342="GW 4",$A342="GW 5",$A342="GW 6"),"N/A",IF(AC342="","",IF(AC342&gt;'Prediction Systems settings'!$B$5,"HOME",IF(AC342&lt;-'Prediction Systems settings'!$B$5,"AWAY","DRAW"))))</f>
        <v/>
      </c>
      <c r="AE342" s="86" t="str">
        <f t="shared" si="110"/>
        <v/>
      </c>
      <c r="AK342" t="s">
        <v>231</v>
      </c>
      <c r="AL342" t="s">
        <v>231</v>
      </c>
    </row>
    <row r="343" spans="1:38">
      <c r="A343" s="80"/>
      <c r="F343" s="73" t="str">
        <f t="shared" si="119"/>
        <v/>
      </c>
      <c r="G343" s="73" t="str">
        <f>IF(A343="GW 1",ELO_Initial,IFERROR(INDEX(Tables!$1:$1048576,MATCH('Program and Results'!$B343,Tables!$A:$A,0),MATCH('Program and Results'!$A343,Tables!$1:$1,0)-1),""))</f>
        <v/>
      </c>
      <c r="H343" s="74" t="str">
        <f t="shared" si="112"/>
        <v/>
      </c>
      <c r="I343" s="74" t="str">
        <f t="shared" si="113"/>
        <v/>
      </c>
      <c r="J343" s="75" t="str">
        <f t="shared" si="106"/>
        <v/>
      </c>
      <c r="K343" s="76" t="str">
        <f>IF(E343="","",IF(ABS(C343-D343)=0,0,IF(ABS(C343-D343)&gt;10,2.99,INDEX('ELO settings '!$B$25:$B$34,MATCH(ABS(C343-D343),'ELO settings '!$A$25:$A$34,0)))))</f>
        <v/>
      </c>
      <c r="L343" s="73" t="str">
        <f t="shared" si="118"/>
        <v/>
      </c>
      <c r="M343" s="73" t="str">
        <f>IF(A343="GW 1",ELO_Initial,IFERROR(INDEX(Tables!$1:$1048576,MATCH('Program and Results'!$E343,Tables!$A:$A,0),MATCH('Program and Results'!$A343,Tables!$1:$1,0)-1),""))</f>
        <v/>
      </c>
      <c r="N343" s="74" t="str">
        <f t="shared" si="114"/>
        <v/>
      </c>
      <c r="O343" s="74" t="str">
        <f t="shared" si="115"/>
        <v/>
      </c>
      <c r="P343" s="75" t="str">
        <f t="shared" si="120"/>
        <v/>
      </c>
      <c r="Q343" s="76" t="str">
        <f t="shared" si="116"/>
        <v/>
      </c>
      <c r="R343" s="77" t="str">
        <f t="shared" si="117"/>
        <v/>
      </c>
      <c r="S343" s="87" t="str">
        <f t="shared" si="104"/>
        <v/>
      </c>
      <c r="T343" s="74" t="str">
        <f t="shared" si="111"/>
        <v/>
      </c>
      <c r="U343" s="74" t="str">
        <f ca="1">IF(OR($A343="GW 1",$A343="GW 2",$A343="GW 3",$A343="GW 4",$A343="GW 5",$A343="GW 6"),"N/A",IFERROR(ROUND((OFFSET(Tables!$A$1,MATCH('Program and Results'!$B343,Tables!$A$1:$A$33,0)-1,MATCH('Program and Results'!$A343,Tables!$1:$1,0)-2,1,1)-OFFSET(Tables!$A$1,MATCH('Program and Results'!$B343,Tables!$A$1:$A$33,0)-1,MATCH('Program and Results'!$A343,Tables!$1:$1,0)-7,1,1))-(OFFSET(Tables!$A$1,MATCH('Program and Results'!$E343,Tables!$A$1:$A$33,0)-1,MATCH('Program and Results'!$A343,Tables!$1:$1,0)-2,1,1)-OFFSET(Tables!$A$1,MATCH('Program and Results'!$E343,Tables!$A$1:$A$33,0)-1,MATCH('Program and Results'!$A343,Tables!$1:$1,0)-7,1,1)),0),""))</f>
        <v/>
      </c>
      <c r="V343" s="88" t="str">
        <f t="shared" si="105"/>
        <v/>
      </c>
      <c r="W343" s="88" t="str">
        <f>IF(OR($A343="GW 1",$A343="GW 2",$A343="GW 3",$A343="GW 4",$A343="GW 5",$A343="GW 6"),"N/A",IF(T343="","",IF(AND(T343&gt;='Prediction Systems settings'!$B$3,'Program and Results'!T343&lt;='Prediction Systems settings'!$C$3),"DRAW",IF(T343&gt;0,"HOME","AWAY"))))</f>
        <v/>
      </c>
      <c r="X343" s="89" t="str">
        <f t="shared" si="107"/>
        <v/>
      </c>
      <c r="Y343" s="74" t="str">
        <f ca="1">IF(OR($A343="GW 1",$A343="GW 2",$A343="GW 3",$A343="GW 4",$A343="GW 5",$A343="GW 6"),"N/A",IF(U343="","",IF(AND(U343&gt;='Prediction Systems settings'!$B$4,'Program and Results'!U343&lt;='Prediction Systems settings'!$C$4),"DRAW",IF(U343&gt;0,"HOME","AWAY"))))</f>
        <v/>
      </c>
      <c r="Z343" s="74" t="str">
        <f t="shared" si="108"/>
        <v/>
      </c>
      <c r="AA343" s="85" t="str">
        <f ca="1">IF(OR($A343="GW 1",$A343="GW 2",$A343="GW 3",$A343="GW 4",$A343="GW 5",$A343="GW 6"),"N/A",IF(G343="","",SUM(OFFSET(Tables!$A$103,MATCH('Program and Results'!$B343,Tables!$A$103:$A$135,0)-1,MATCH('Program and Results'!$A343,Tables!$1:$1,0)-2,1,-6))))</f>
        <v/>
      </c>
      <c r="AB343" s="86" t="str">
        <f ca="1">IF(OR($A343="GW 1",$A343="GW 2",$A343="GW 3",$A343="GW 4",$A343="GW 5",$A343="GW 6"),"N/A",IF(M343="","",SUM(OFFSET(Tables!$A$103,MATCH('Program and Results'!$E343,Tables!$A$103:$A$135,0)-1,MATCH('Program and Results'!$A343,Tables!$1:$1,0)-2,1,-6))))</f>
        <v/>
      </c>
      <c r="AC343" s="86" t="str">
        <f t="shared" si="109"/>
        <v/>
      </c>
      <c r="AD343" s="86" t="str">
        <f>IF(OR($A343="GW 1",$A343="GW 2",$A343="GW 3",$A343="GW 4",$A343="GW 5",$A343="GW 6"),"N/A",IF(AC343="","",IF(AC343&gt;'Prediction Systems settings'!$B$5,"HOME",IF(AC343&lt;-'Prediction Systems settings'!$B$5,"AWAY","DRAW"))))</f>
        <v/>
      </c>
      <c r="AE343" s="86" t="str">
        <f t="shared" si="110"/>
        <v/>
      </c>
      <c r="AK343" t="s">
        <v>231</v>
      </c>
      <c r="AL343" t="s">
        <v>231</v>
      </c>
    </row>
    <row r="344" spans="1:38">
      <c r="A344" s="80"/>
      <c r="F344" s="73" t="str">
        <f t="shared" si="119"/>
        <v/>
      </c>
      <c r="G344" s="73" t="str">
        <f>IF(A344="GW 1",ELO_Initial,IFERROR(INDEX(Tables!$1:$1048576,MATCH('Program and Results'!$B344,Tables!$A:$A,0),MATCH('Program and Results'!$A344,Tables!$1:$1,0)-1),""))</f>
        <v/>
      </c>
      <c r="H344" s="74" t="str">
        <f t="shared" si="112"/>
        <v/>
      </c>
      <c r="I344" s="74" t="str">
        <f t="shared" si="113"/>
        <v/>
      </c>
      <c r="J344" s="75" t="str">
        <f t="shared" si="106"/>
        <v/>
      </c>
      <c r="K344" s="76" t="str">
        <f>IF(E344="","",IF(ABS(C344-D344)=0,0,IF(ABS(C344-D344)&gt;10,2.99,INDEX('ELO settings '!$B$25:$B$34,MATCH(ABS(C344-D344),'ELO settings '!$A$25:$A$34,0)))))</f>
        <v/>
      </c>
      <c r="L344" s="73" t="str">
        <f t="shared" si="118"/>
        <v/>
      </c>
      <c r="M344" s="73" t="str">
        <f>IF(A344="GW 1",ELO_Initial,IFERROR(INDEX(Tables!$1:$1048576,MATCH('Program and Results'!$E344,Tables!$A:$A,0),MATCH('Program and Results'!$A344,Tables!$1:$1,0)-1),""))</f>
        <v/>
      </c>
      <c r="N344" s="74" t="str">
        <f t="shared" si="114"/>
        <v/>
      </c>
      <c r="O344" s="74" t="str">
        <f t="shared" si="115"/>
        <v/>
      </c>
      <c r="P344" s="75" t="str">
        <f t="shared" si="120"/>
        <v/>
      </c>
      <c r="Q344" s="76" t="str">
        <f t="shared" si="116"/>
        <v/>
      </c>
      <c r="R344" s="77" t="str">
        <f t="shared" si="117"/>
        <v/>
      </c>
      <c r="S344" s="87" t="str">
        <f t="shared" si="104"/>
        <v/>
      </c>
      <c r="T344" s="74" t="str">
        <f t="shared" si="111"/>
        <v/>
      </c>
      <c r="U344" s="74" t="str">
        <f ca="1">IF(OR($A344="GW 1",$A344="GW 2",$A344="GW 3",$A344="GW 4",$A344="GW 5",$A344="GW 6"),"N/A",IFERROR(ROUND((OFFSET(Tables!$A$1,MATCH('Program and Results'!$B344,Tables!$A$1:$A$33,0)-1,MATCH('Program and Results'!$A344,Tables!$1:$1,0)-2,1,1)-OFFSET(Tables!$A$1,MATCH('Program and Results'!$B344,Tables!$A$1:$A$33,0)-1,MATCH('Program and Results'!$A344,Tables!$1:$1,0)-7,1,1))-(OFFSET(Tables!$A$1,MATCH('Program and Results'!$E344,Tables!$A$1:$A$33,0)-1,MATCH('Program and Results'!$A344,Tables!$1:$1,0)-2,1,1)-OFFSET(Tables!$A$1,MATCH('Program and Results'!$E344,Tables!$A$1:$A$33,0)-1,MATCH('Program and Results'!$A344,Tables!$1:$1,0)-7,1,1)),0),""))</f>
        <v/>
      </c>
      <c r="V344" s="88" t="str">
        <f t="shared" si="105"/>
        <v/>
      </c>
      <c r="W344" s="88" t="str">
        <f>IF(OR($A344="GW 1",$A344="GW 2",$A344="GW 3",$A344="GW 4",$A344="GW 5",$A344="GW 6"),"N/A",IF(T344="","",IF(AND(T344&gt;='Prediction Systems settings'!$B$3,'Program and Results'!T344&lt;='Prediction Systems settings'!$C$3),"DRAW",IF(T344&gt;0,"HOME","AWAY"))))</f>
        <v/>
      </c>
      <c r="X344" s="89" t="str">
        <f t="shared" si="107"/>
        <v/>
      </c>
      <c r="Y344" s="74" t="str">
        <f ca="1">IF(OR($A344="GW 1",$A344="GW 2",$A344="GW 3",$A344="GW 4",$A344="GW 5",$A344="GW 6"),"N/A",IF(U344="","",IF(AND(U344&gt;='Prediction Systems settings'!$B$4,'Program and Results'!U344&lt;='Prediction Systems settings'!$C$4),"DRAW",IF(U344&gt;0,"HOME","AWAY"))))</f>
        <v/>
      </c>
      <c r="Z344" s="74" t="str">
        <f t="shared" si="108"/>
        <v/>
      </c>
      <c r="AA344" s="85" t="str">
        <f ca="1">IF(OR($A344="GW 1",$A344="GW 2",$A344="GW 3",$A344="GW 4",$A344="GW 5",$A344="GW 6"),"N/A",IF(G344="","",SUM(OFFSET(Tables!$A$103,MATCH('Program and Results'!$B344,Tables!$A$103:$A$135,0)-1,MATCH('Program and Results'!$A344,Tables!$1:$1,0)-2,1,-6))))</f>
        <v/>
      </c>
      <c r="AB344" s="86" t="str">
        <f ca="1">IF(OR($A344="GW 1",$A344="GW 2",$A344="GW 3",$A344="GW 4",$A344="GW 5",$A344="GW 6"),"N/A",IF(M344="","",SUM(OFFSET(Tables!$A$103,MATCH('Program and Results'!$E344,Tables!$A$103:$A$135,0)-1,MATCH('Program and Results'!$A344,Tables!$1:$1,0)-2,1,-6))))</f>
        <v/>
      </c>
      <c r="AC344" s="86" t="str">
        <f t="shared" si="109"/>
        <v/>
      </c>
      <c r="AD344" s="86" t="str">
        <f>IF(OR($A344="GW 1",$A344="GW 2",$A344="GW 3",$A344="GW 4",$A344="GW 5",$A344="GW 6"),"N/A",IF(AC344="","",IF(AC344&gt;'Prediction Systems settings'!$B$5,"HOME",IF(AC344&lt;-'Prediction Systems settings'!$B$5,"AWAY","DRAW"))))</f>
        <v/>
      </c>
      <c r="AE344" s="86" t="str">
        <f t="shared" si="110"/>
        <v/>
      </c>
      <c r="AK344" t="s">
        <v>231</v>
      </c>
      <c r="AL344" t="s">
        <v>231</v>
      </c>
    </row>
    <row r="345" spans="1:38">
      <c r="A345" s="80"/>
      <c r="F345" s="73" t="str">
        <f t="shared" si="119"/>
        <v/>
      </c>
      <c r="G345" s="73" t="str">
        <f>IF(A345="GW 1",ELO_Initial,IFERROR(INDEX(Tables!$1:$1048576,MATCH('Program and Results'!$B345,Tables!$A:$A,0),MATCH('Program and Results'!$A345,Tables!$1:$1,0)-1),""))</f>
        <v/>
      </c>
      <c r="H345" s="74" t="str">
        <f t="shared" si="112"/>
        <v/>
      </c>
      <c r="I345" s="74" t="str">
        <f t="shared" si="113"/>
        <v/>
      </c>
      <c r="J345" s="75" t="str">
        <f t="shared" si="106"/>
        <v/>
      </c>
      <c r="K345" s="76" t="str">
        <f>IF(E345="","",IF(ABS(C345-D345)=0,0,IF(ABS(C345-D345)&gt;10,2.99,INDEX('ELO settings '!$B$25:$B$34,MATCH(ABS(C345-D345),'ELO settings '!$A$25:$A$34,0)))))</f>
        <v/>
      </c>
      <c r="L345" s="73" t="str">
        <f t="shared" si="118"/>
        <v/>
      </c>
      <c r="M345" s="73" t="str">
        <f>IF(A345="GW 1",ELO_Initial,IFERROR(INDEX(Tables!$1:$1048576,MATCH('Program and Results'!$E345,Tables!$A:$A,0),MATCH('Program and Results'!$A345,Tables!$1:$1,0)-1),""))</f>
        <v/>
      </c>
      <c r="N345" s="74" t="str">
        <f t="shared" si="114"/>
        <v/>
      </c>
      <c r="O345" s="74" t="str">
        <f t="shared" si="115"/>
        <v/>
      </c>
      <c r="P345" s="75" t="str">
        <f t="shared" si="120"/>
        <v/>
      </c>
      <c r="Q345" s="76" t="str">
        <f t="shared" si="116"/>
        <v/>
      </c>
      <c r="R345" s="77" t="str">
        <f t="shared" si="117"/>
        <v/>
      </c>
      <c r="S345" s="87" t="str">
        <f t="shared" si="104"/>
        <v/>
      </c>
      <c r="T345" s="74" t="str">
        <f t="shared" si="111"/>
        <v/>
      </c>
      <c r="U345" s="74" t="str">
        <f ca="1">IF(OR($A345="GW 1",$A345="GW 2",$A345="GW 3",$A345="GW 4",$A345="GW 5",$A345="GW 6"),"N/A",IFERROR(ROUND((OFFSET(Tables!$A$1,MATCH('Program and Results'!$B345,Tables!$A$1:$A$33,0)-1,MATCH('Program and Results'!$A345,Tables!$1:$1,0)-2,1,1)-OFFSET(Tables!$A$1,MATCH('Program and Results'!$B345,Tables!$A$1:$A$33,0)-1,MATCH('Program and Results'!$A345,Tables!$1:$1,0)-7,1,1))-(OFFSET(Tables!$A$1,MATCH('Program and Results'!$E345,Tables!$A$1:$A$33,0)-1,MATCH('Program and Results'!$A345,Tables!$1:$1,0)-2,1,1)-OFFSET(Tables!$A$1,MATCH('Program and Results'!$E345,Tables!$A$1:$A$33,0)-1,MATCH('Program and Results'!$A345,Tables!$1:$1,0)-7,1,1)),0),""))</f>
        <v/>
      </c>
      <c r="V345" s="88" t="str">
        <f t="shared" si="105"/>
        <v/>
      </c>
      <c r="W345" s="88" t="str">
        <f>IF(OR($A345="GW 1",$A345="GW 2",$A345="GW 3",$A345="GW 4",$A345="GW 5",$A345="GW 6"),"N/A",IF(T345="","",IF(AND(T345&gt;='Prediction Systems settings'!$B$3,'Program and Results'!T345&lt;='Prediction Systems settings'!$C$3),"DRAW",IF(T345&gt;0,"HOME","AWAY"))))</f>
        <v/>
      </c>
      <c r="X345" s="89" t="str">
        <f t="shared" si="107"/>
        <v/>
      </c>
      <c r="Y345" s="74" t="str">
        <f ca="1">IF(OR($A345="GW 1",$A345="GW 2",$A345="GW 3",$A345="GW 4",$A345="GW 5",$A345="GW 6"),"N/A",IF(U345="","",IF(AND(U345&gt;='Prediction Systems settings'!$B$4,'Program and Results'!U345&lt;='Prediction Systems settings'!$C$4),"DRAW",IF(U345&gt;0,"HOME","AWAY"))))</f>
        <v/>
      </c>
      <c r="Z345" s="74" t="str">
        <f t="shared" si="108"/>
        <v/>
      </c>
      <c r="AA345" s="85" t="str">
        <f ca="1">IF(OR($A345="GW 1",$A345="GW 2",$A345="GW 3",$A345="GW 4",$A345="GW 5",$A345="GW 6"),"N/A",IF(G345="","",SUM(OFFSET(Tables!$A$103,MATCH('Program and Results'!$B345,Tables!$A$103:$A$135,0)-1,MATCH('Program and Results'!$A345,Tables!$1:$1,0)-2,1,-6))))</f>
        <v/>
      </c>
      <c r="AB345" s="86" t="str">
        <f ca="1">IF(OR($A345="GW 1",$A345="GW 2",$A345="GW 3",$A345="GW 4",$A345="GW 5",$A345="GW 6"),"N/A",IF(M345="","",SUM(OFFSET(Tables!$A$103,MATCH('Program and Results'!$E345,Tables!$A$103:$A$135,0)-1,MATCH('Program and Results'!$A345,Tables!$1:$1,0)-2,1,-6))))</f>
        <v/>
      </c>
      <c r="AC345" s="86" t="str">
        <f t="shared" si="109"/>
        <v/>
      </c>
      <c r="AD345" s="86" t="str">
        <f>IF(OR($A345="GW 1",$A345="GW 2",$A345="GW 3",$A345="GW 4",$A345="GW 5",$A345="GW 6"),"N/A",IF(AC345="","",IF(AC345&gt;'Prediction Systems settings'!$B$5,"HOME",IF(AC345&lt;-'Prediction Systems settings'!$B$5,"AWAY","DRAW"))))</f>
        <v/>
      </c>
      <c r="AE345" s="86" t="str">
        <f t="shared" si="110"/>
        <v/>
      </c>
      <c r="AK345" t="s">
        <v>231</v>
      </c>
      <c r="AL345" t="s">
        <v>231</v>
      </c>
    </row>
    <row r="346" spans="1:38">
      <c r="A346" s="80"/>
      <c r="F346" s="73" t="str">
        <f t="shared" si="119"/>
        <v/>
      </c>
      <c r="G346" s="73" t="str">
        <f>IF(A346="GW 1",ELO_Initial,IFERROR(INDEX(Tables!$1:$1048576,MATCH('Program and Results'!$B346,Tables!$A:$A,0),MATCH('Program and Results'!$A346,Tables!$1:$1,0)-1),""))</f>
        <v/>
      </c>
      <c r="H346" s="74" t="str">
        <f t="shared" si="112"/>
        <v/>
      </c>
      <c r="I346" s="74" t="str">
        <f t="shared" si="113"/>
        <v/>
      </c>
      <c r="J346" s="75" t="str">
        <f t="shared" si="106"/>
        <v/>
      </c>
      <c r="K346" s="76" t="str">
        <f>IF(E346="","",IF(ABS(C346-D346)=0,0,IF(ABS(C346-D346)&gt;10,2.99,INDEX('ELO settings '!$B$25:$B$34,MATCH(ABS(C346-D346),'ELO settings '!$A$25:$A$34,0)))))</f>
        <v/>
      </c>
      <c r="L346" s="73" t="str">
        <f t="shared" si="118"/>
        <v/>
      </c>
      <c r="M346" s="73" t="str">
        <f>IF(A346="GW 1",ELO_Initial,IFERROR(INDEX(Tables!$1:$1048576,MATCH('Program and Results'!$E346,Tables!$A:$A,0),MATCH('Program and Results'!$A346,Tables!$1:$1,0)-1),""))</f>
        <v/>
      </c>
      <c r="N346" s="74" t="str">
        <f t="shared" si="114"/>
        <v/>
      </c>
      <c r="O346" s="74" t="str">
        <f t="shared" si="115"/>
        <v/>
      </c>
      <c r="P346" s="75" t="str">
        <f t="shared" si="120"/>
        <v/>
      </c>
      <c r="Q346" s="76" t="str">
        <f t="shared" si="116"/>
        <v/>
      </c>
      <c r="R346" s="77" t="str">
        <f t="shared" si="117"/>
        <v/>
      </c>
      <c r="S346" s="87" t="str">
        <f t="shared" si="104"/>
        <v/>
      </c>
      <c r="T346" s="74" t="str">
        <f t="shared" si="111"/>
        <v/>
      </c>
      <c r="U346" s="74" t="str">
        <f ca="1">IF(OR($A346="GW 1",$A346="GW 2",$A346="GW 3",$A346="GW 4",$A346="GW 5",$A346="GW 6"),"N/A",IFERROR(ROUND((OFFSET(Tables!$A$1,MATCH('Program and Results'!$B346,Tables!$A$1:$A$33,0)-1,MATCH('Program and Results'!$A346,Tables!$1:$1,0)-2,1,1)-OFFSET(Tables!$A$1,MATCH('Program and Results'!$B346,Tables!$A$1:$A$33,0)-1,MATCH('Program and Results'!$A346,Tables!$1:$1,0)-7,1,1))-(OFFSET(Tables!$A$1,MATCH('Program and Results'!$E346,Tables!$A$1:$A$33,0)-1,MATCH('Program and Results'!$A346,Tables!$1:$1,0)-2,1,1)-OFFSET(Tables!$A$1,MATCH('Program and Results'!$E346,Tables!$A$1:$A$33,0)-1,MATCH('Program and Results'!$A346,Tables!$1:$1,0)-7,1,1)),0),""))</f>
        <v/>
      </c>
      <c r="V346" s="88" t="str">
        <f t="shared" si="105"/>
        <v/>
      </c>
      <c r="W346" s="88" t="str">
        <f>IF(OR($A346="GW 1",$A346="GW 2",$A346="GW 3",$A346="GW 4",$A346="GW 5",$A346="GW 6"),"N/A",IF(T346="","",IF(AND(T346&gt;='Prediction Systems settings'!$B$3,'Program and Results'!T346&lt;='Prediction Systems settings'!$C$3),"DRAW",IF(T346&gt;0,"HOME","AWAY"))))</f>
        <v/>
      </c>
      <c r="X346" s="89" t="str">
        <f t="shared" si="107"/>
        <v/>
      </c>
      <c r="Y346" s="74" t="str">
        <f ca="1">IF(OR($A346="GW 1",$A346="GW 2",$A346="GW 3",$A346="GW 4",$A346="GW 5",$A346="GW 6"),"N/A",IF(U346="","",IF(AND(U346&gt;='Prediction Systems settings'!$B$4,'Program and Results'!U346&lt;='Prediction Systems settings'!$C$4),"DRAW",IF(U346&gt;0,"HOME","AWAY"))))</f>
        <v/>
      </c>
      <c r="Z346" s="74" t="str">
        <f t="shared" si="108"/>
        <v/>
      </c>
      <c r="AA346" s="85" t="str">
        <f ca="1">IF(OR($A346="GW 1",$A346="GW 2",$A346="GW 3",$A346="GW 4",$A346="GW 5",$A346="GW 6"),"N/A",IF(G346="","",SUM(OFFSET(Tables!$A$103,MATCH('Program and Results'!$B346,Tables!$A$103:$A$135,0)-1,MATCH('Program and Results'!$A346,Tables!$1:$1,0)-2,1,-6))))</f>
        <v/>
      </c>
      <c r="AB346" s="86" t="str">
        <f ca="1">IF(OR($A346="GW 1",$A346="GW 2",$A346="GW 3",$A346="GW 4",$A346="GW 5",$A346="GW 6"),"N/A",IF(M346="","",SUM(OFFSET(Tables!$A$103,MATCH('Program and Results'!$E346,Tables!$A$103:$A$135,0)-1,MATCH('Program and Results'!$A346,Tables!$1:$1,0)-2,1,-6))))</f>
        <v/>
      </c>
      <c r="AC346" s="86" t="str">
        <f t="shared" si="109"/>
        <v/>
      </c>
      <c r="AD346" s="86" t="str">
        <f>IF(OR($A346="GW 1",$A346="GW 2",$A346="GW 3",$A346="GW 4",$A346="GW 5",$A346="GW 6"),"N/A",IF(AC346="","",IF(AC346&gt;'Prediction Systems settings'!$B$5,"HOME",IF(AC346&lt;-'Prediction Systems settings'!$B$5,"AWAY","DRAW"))))</f>
        <v/>
      </c>
      <c r="AE346" s="86" t="str">
        <f t="shared" si="110"/>
        <v/>
      </c>
      <c r="AK346" t="s">
        <v>231</v>
      </c>
      <c r="AL346" t="s">
        <v>231</v>
      </c>
    </row>
    <row r="347" spans="1:38">
      <c r="A347" s="80"/>
      <c r="F347" s="73" t="str">
        <f t="shared" si="119"/>
        <v/>
      </c>
      <c r="G347" s="73" t="str">
        <f>IF(A347="GW 1",ELO_Initial,IFERROR(INDEX(Tables!$1:$1048576,MATCH('Program and Results'!$B347,Tables!$A:$A,0),MATCH('Program and Results'!$A347,Tables!$1:$1,0)-1),""))</f>
        <v/>
      </c>
      <c r="H347" s="74" t="str">
        <f t="shared" si="112"/>
        <v/>
      </c>
      <c r="I347" s="74" t="str">
        <f t="shared" si="113"/>
        <v/>
      </c>
      <c r="J347" s="75" t="str">
        <f t="shared" si="106"/>
        <v/>
      </c>
      <c r="K347" s="76" t="str">
        <f>IF(E347="","",IF(ABS(C347-D347)=0,0,IF(ABS(C347-D347)&gt;10,2.99,INDEX('ELO settings '!$B$25:$B$34,MATCH(ABS(C347-D347),'ELO settings '!$A$25:$A$34,0)))))</f>
        <v/>
      </c>
      <c r="L347" s="73" t="str">
        <f t="shared" si="118"/>
        <v/>
      </c>
      <c r="M347" s="73" t="str">
        <f>IF(A347="GW 1",ELO_Initial,IFERROR(INDEX(Tables!$1:$1048576,MATCH('Program and Results'!$E347,Tables!$A:$A,0),MATCH('Program and Results'!$A347,Tables!$1:$1,0)-1),""))</f>
        <v/>
      </c>
      <c r="N347" s="74" t="str">
        <f t="shared" si="114"/>
        <v/>
      </c>
      <c r="O347" s="74" t="str">
        <f t="shared" si="115"/>
        <v/>
      </c>
      <c r="P347" s="75" t="str">
        <f t="shared" si="120"/>
        <v/>
      </c>
      <c r="Q347" s="76" t="str">
        <f t="shared" si="116"/>
        <v/>
      </c>
      <c r="R347" s="77" t="str">
        <f t="shared" si="117"/>
        <v/>
      </c>
      <c r="S347" s="87" t="str">
        <f t="shared" si="104"/>
        <v/>
      </c>
      <c r="T347" s="74" t="str">
        <f t="shared" si="111"/>
        <v/>
      </c>
      <c r="U347" s="74" t="str">
        <f ca="1">IF(OR($A347="GW 1",$A347="GW 2",$A347="GW 3",$A347="GW 4",$A347="GW 5",$A347="GW 6"),"N/A",IFERROR(ROUND((OFFSET(Tables!$A$1,MATCH('Program and Results'!$B347,Tables!$A$1:$A$33,0)-1,MATCH('Program and Results'!$A347,Tables!$1:$1,0)-2,1,1)-OFFSET(Tables!$A$1,MATCH('Program and Results'!$B347,Tables!$A$1:$A$33,0)-1,MATCH('Program and Results'!$A347,Tables!$1:$1,0)-7,1,1))-(OFFSET(Tables!$A$1,MATCH('Program and Results'!$E347,Tables!$A$1:$A$33,0)-1,MATCH('Program and Results'!$A347,Tables!$1:$1,0)-2,1,1)-OFFSET(Tables!$A$1,MATCH('Program and Results'!$E347,Tables!$A$1:$A$33,0)-1,MATCH('Program and Results'!$A347,Tables!$1:$1,0)-7,1,1)),0),""))</f>
        <v/>
      </c>
      <c r="V347" s="88" t="str">
        <f t="shared" si="105"/>
        <v/>
      </c>
      <c r="W347" s="88" t="str">
        <f>IF(OR($A347="GW 1",$A347="GW 2",$A347="GW 3",$A347="GW 4",$A347="GW 5",$A347="GW 6"),"N/A",IF(T347="","",IF(AND(T347&gt;='Prediction Systems settings'!$B$3,'Program and Results'!T347&lt;='Prediction Systems settings'!$C$3),"DRAW",IF(T347&gt;0,"HOME","AWAY"))))</f>
        <v/>
      </c>
      <c r="X347" s="89" t="str">
        <f t="shared" si="107"/>
        <v/>
      </c>
      <c r="Y347" s="74" t="str">
        <f ca="1">IF(OR($A347="GW 1",$A347="GW 2",$A347="GW 3",$A347="GW 4",$A347="GW 5",$A347="GW 6"),"N/A",IF(U347="","",IF(AND(U347&gt;='Prediction Systems settings'!$B$4,'Program and Results'!U347&lt;='Prediction Systems settings'!$C$4),"DRAW",IF(U347&gt;0,"HOME","AWAY"))))</f>
        <v/>
      </c>
      <c r="Z347" s="74" t="str">
        <f t="shared" si="108"/>
        <v/>
      </c>
      <c r="AA347" s="85" t="str">
        <f ca="1">IF(OR($A347="GW 1",$A347="GW 2",$A347="GW 3",$A347="GW 4",$A347="GW 5",$A347="GW 6"),"N/A",IF(G347="","",SUM(OFFSET(Tables!$A$103,MATCH('Program and Results'!$B347,Tables!$A$103:$A$135,0)-1,MATCH('Program and Results'!$A347,Tables!$1:$1,0)-2,1,-6))))</f>
        <v/>
      </c>
      <c r="AB347" s="86" t="str">
        <f ca="1">IF(OR($A347="GW 1",$A347="GW 2",$A347="GW 3",$A347="GW 4",$A347="GW 5",$A347="GW 6"),"N/A",IF(M347="","",SUM(OFFSET(Tables!$A$103,MATCH('Program and Results'!$E347,Tables!$A$103:$A$135,0)-1,MATCH('Program and Results'!$A347,Tables!$1:$1,0)-2,1,-6))))</f>
        <v/>
      </c>
      <c r="AC347" s="86" t="str">
        <f t="shared" si="109"/>
        <v/>
      </c>
      <c r="AD347" s="86" t="str">
        <f>IF(OR($A347="GW 1",$A347="GW 2",$A347="GW 3",$A347="GW 4",$A347="GW 5",$A347="GW 6"),"N/A",IF(AC347="","",IF(AC347&gt;'Prediction Systems settings'!$B$5,"HOME",IF(AC347&lt;-'Prediction Systems settings'!$B$5,"AWAY","DRAW"))))</f>
        <v/>
      </c>
      <c r="AE347" s="86" t="str">
        <f t="shared" si="110"/>
        <v/>
      </c>
      <c r="AK347" t="s">
        <v>231</v>
      </c>
      <c r="AL347" t="s">
        <v>231</v>
      </c>
    </row>
    <row r="348" spans="1:38">
      <c r="A348" s="80"/>
      <c r="F348" s="73" t="str">
        <f t="shared" si="119"/>
        <v/>
      </c>
      <c r="G348" s="73" t="str">
        <f>IF(A348="GW 1",ELO_Initial,IFERROR(INDEX(Tables!$1:$1048576,MATCH('Program and Results'!$B348,Tables!$A:$A,0),MATCH('Program and Results'!$A348,Tables!$1:$1,0)-1),""))</f>
        <v/>
      </c>
      <c r="H348" s="74" t="str">
        <f t="shared" si="112"/>
        <v/>
      </c>
      <c r="I348" s="74" t="str">
        <f t="shared" si="113"/>
        <v/>
      </c>
      <c r="J348" s="75" t="str">
        <f t="shared" si="106"/>
        <v/>
      </c>
      <c r="K348" s="76" t="str">
        <f>IF(E348="","",IF(ABS(C348-D348)=0,0,IF(ABS(C348-D348)&gt;10,2.99,INDEX('ELO settings '!$B$25:$B$34,MATCH(ABS(C348-D348),'ELO settings '!$A$25:$A$34,0)))))</f>
        <v/>
      </c>
      <c r="L348" s="73" t="str">
        <f t="shared" si="118"/>
        <v/>
      </c>
      <c r="M348" s="73" t="str">
        <f>IF(A348="GW 1",ELO_Initial,IFERROR(INDEX(Tables!$1:$1048576,MATCH('Program and Results'!$E348,Tables!$A:$A,0),MATCH('Program and Results'!$A348,Tables!$1:$1,0)-1),""))</f>
        <v/>
      </c>
      <c r="N348" s="74" t="str">
        <f t="shared" si="114"/>
        <v/>
      </c>
      <c r="O348" s="74" t="str">
        <f t="shared" si="115"/>
        <v/>
      </c>
      <c r="P348" s="75" t="str">
        <f t="shared" si="120"/>
        <v/>
      </c>
      <c r="Q348" s="76" t="str">
        <f t="shared" si="116"/>
        <v/>
      </c>
      <c r="R348" s="77" t="str">
        <f t="shared" si="117"/>
        <v/>
      </c>
      <c r="S348" s="87" t="str">
        <f t="shared" si="104"/>
        <v/>
      </c>
      <c r="T348" s="74" t="str">
        <f t="shared" si="111"/>
        <v/>
      </c>
      <c r="U348" s="74" t="str">
        <f ca="1">IF(OR($A348="GW 1",$A348="GW 2",$A348="GW 3",$A348="GW 4",$A348="GW 5",$A348="GW 6"),"N/A",IFERROR(ROUND((OFFSET(Tables!$A$1,MATCH('Program and Results'!$B348,Tables!$A$1:$A$33,0)-1,MATCH('Program and Results'!$A348,Tables!$1:$1,0)-2,1,1)-OFFSET(Tables!$A$1,MATCH('Program and Results'!$B348,Tables!$A$1:$A$33,0)-1,MATCH('Program and Results'!$A348,Tables!$1:$1,0)-7,1,1))-(OFFSET(Tables!$A$1,MATCH('Program and Results'!$E348,Tables!$A$1:$A$33,0)-1,MATCH('Program and Results'!$A348,Tables!$1:$1,0)-2,1,1)-OFFSET(Tables!$A$1,MATCH('Program and Results'!$E348,Tables!$A$1:$A$33,0)-1,MATCH('Program and Results'!$A348,Tables!$1:$1,0)-7,1,1)),0),""))</f>
        <v/>
      </c>
      <c r="V348" s="88" t="str">
        <f t="shared" si="105"/>
        <v/>
      </c>
      <c r="W348" s="88" t="str">
        <f>IF(OR($A348="GW 1",$A348="GW 2",$A348="GW 3",$A348="GW 4",$A348="GW 5",$A348="GW 6"),"N/A",IF(T348="","",IF(AND(T348&gt;='Prediction Systems settings'!$B$3,'Program and Results'!T348&lt;='Prediction Systems settings'!$C$3),"DRAW",IF(T348&gt;0,"HOME","AWAY"))))</f>
        <v/>
      </c>
      <c r="X348" s="89" t="str">
        <f t="shared" si="107"/>
        <v/>
      </c>
      <c r="Y348" s="74" t="str">
        <f ca="1">IF(OR($A348="GW 1",$A348="GW 2",$A348="GW 3",$A348="GW 4",$A348="GW 5",$A348="GW 6"),"N/A",IF(U348="","",IF(AND(U348&gt;='Prediction Systems settings'!$B$4,'Program and Results'!U348&lt;='Prediction Systems settings'!$C$4),"DRAW",IF(U348&gt;0,"HOME","AWAY"))))</f>
        <v/>
      </c>
      <c r="Z348" s="74" t="str">
        <f t="shared" si="108"/>
        <v/>
      </c>
      <c r="AA348" s="85" t="str">
        <f ca="1">IF(OR($A348="GW 1",$A348="GW 2",$A348="GW 3",$A348="GW 4",$A348="GW 5",$A348="GW 6"),"N/A",IF(G348="","",SUM(OFFSET(Tables!$A$103,MATCH('Program and Results'!$B348,Tables!$A$103:$A$135,0)-1,MATCH('Program and Results'!$A348,Tables!$1:$1,0)-2,1,-6))))</f>
        <v/>
      </c>
      <c r="AB348" s="86" t="str">
        <f ca="1">IF(OR($A348="GW 1",$A348="GW 2",$A348="GW 3",$A348="GW 4",$A348="GW 5",$A348="GW 6"),"N/A",IF(M348="","",SUM(OFFSET(Tables!$A$103,MATCH('Program and Results'!$E348,Tables!$A$103:$A$135,0)-1,MATCH('Program and Results'!$A348,Tables!$1:$1,0)-2,1,-6))))</f>
        <v/>
      </c>
      <c r="AC348" s="86" t="str">
        <f t="shared" si="109"/>
        <v/>
      </c>
      <c r="AD348" s="86" t="str">
        <f>IF(OR($A348="GW 1",$A348="GW 2",$A348="GW 3",$A348="GW 4",$A348="GW 5",$A348="GW 6"),"N/A",IF(AC348="","",IF(AC348&gt;'Prediction Systems settings'!$B$5,"HOME",IF(AC348&lt;-'Prediction Systems settings'!$B$5,"AWAY","DRAW"))))</f>
        <v/>
      </c>
      <c r="AE348" s="86" t="str">
        <f t="shared" si="110"/>
        <v/>
      </c>
      <c r="AK348" t="s">
        <v>231</v>
      </c>
      <c r="AL348" t="s">
        <v>231</v>
      </c>
    </row>
    <row r="349" spans="1:38">
      <c r="A349" s="80"/>
      <c r="F349" s="73" t="str">
        <f t="shared" si="119"/>
        <v/>
      </c>
      <c r="G349" s="73" t="str">
        <f>IF(A349="GW 1",ELO_Initial,IFERROR(INDEX(Tables!$1:$1048576,MATCH('Program and Results'!$B349,Tables!$A:$A,0),MATCH('Program and Results'!$A349,Tables!$1:$1,0)-1),""))</f>
        <v/>
      </c>
      <c r="H349" s="74" t="str">
        <f t="shared" si="112"/>
        <v/>
      </c>
      <c r="I349" s="74" t="str">
        <f t="shared" si="113"/>
        <v/>
      </c>
      <c r="J349" s="75" t="str">
        <f t="shared" si="106"/>
        <v/>
      </c>
      <c r="K349" s="76" t="str">
        <f>IF(E349="","",IF(ABS(C349-D349)=0,0,IF(ABS(C349-D349)&gt;10,2.99,INDEX('ELO settings '!$B$25:$B$34,MATCH(ABS(C349-D349),'ELO settings '!$A$25:$A$34,0)))))</f>
        <v/>
      </c>
      <c r="L349" s="73" t="str">
        <f t="shared" si="118"/>
        <v/>
      </c>
      <c r="M349" s="73" t="str">
        <f>IF(A349="GW 1",ELO_Initial,IFERROR(INDEX(Tables!$1:$1048576,MATCH('Program and Results'!$E349,Tables!$A:$A,0),MATCH('Program and Results'!$A349,Tables!$1:$1,0)-1),""))</f>
        <v/>
      </c>
      <c r="N349" s="74" t="str">
        <f t="shared" si="114"/>
        <v/>
      </c>
      <c r="O349" s="74" t="str">
        <f t="shared" si="115"/>
        <v/>
      </c>
      <c r="P349" s="75" t="str">
        <f t="shared" si="120"/>
        <v/>
      </c>
      <c r="Q349" s="76" t="str">
        <f t="shared" si="116"/>
        <v/>
      </c>
      <c r="R349" s="77" t="str">
        <f t="shared" si="117"/>
        <v/>
      </c>
      <c r="S349" s="87" t="str">
        <f t="shared" si="104"/>
        <v/>
      </c>
      <c r="T349" s="74" t="str">
        <f t="shared" si="111"/>
        <v/>
      </c>
      <c r="U349" s="74" t="str">
        <f ca="1">IF(OR($A349="GW 1",$A349="GW 2",$A349="GW 3",$A349="GW 4",$A349="GW 5",$A349="GW 6"),"N/A",IFERROR(ROUND((OFFSET(Tables!$A$1,MATCH('Program and Results'!$B349,Tables!$A$1:$A$33,0)-1,MATCH('Program and Results'!$A349,Tables!$1:$1,0)-2,1,1)-OFFSET(Tables!$A$1,MATCH('Program and Results'!$B349,Tables!$A$1:$A$33,0)-1,MATCH('Program and Results'!$A349,Tables!$1:$1,0)-7,1,1))-(OFFSET(Tables!$A$1,MATCH('Program and Results'!$E349,Tables!$A$1:$A$33,0)-1,MATCH('Program and Results'!$A349,Tables!$1:$1,0)-2,1,1)-OFFSET(Tables!$A$1,MATCH('Program and Results'!$E349,Tables!$A$1:$A$33,0)-1,MATCH('Program and Results'!$A349,Tables!$1:$1,0)-7,1,1)),0),""))</f>
        <v/>
      </c>
      <c r="V349" s="88" t="str">
        <f t="shared" si="105"/>
        <v/>
      </c>
      <c r="W349" s="88" t="str">
        <f>IF(OR($A349="GW 1",$A349="GW 2",$A349="GW 3",$A349="GW 4",$A349="GW 5",$A349="GW 6"),"N/A",IF(T349="","",IF(AND(T349&gt;='Prediction Systems settings'!$B$3,'Program and Results'!T349&lt;='Prediction Systems settings'!$C$3),"DRAW",IF(T349&gt;0,"HOME","AWAY"))))</f>
        <v/>
      </c>
      <c r="X349" s="89" t="str">
        <f t="shared" si="107"/>
        <v/>
      </c>
      <c r="Y349" s="74" t="str">
        <f ca="1">IF(OR($A349="GW 1",$A349="GW 2",$A349="GW 3",$A349="GW 4",$A349="GW 5",$A349="GW 6"),"N/A",IF(U349="","",IF(AND(U349&gt;='Prediction Systems settings'!$B$4,'Program and Results'!U349&lt;='Prediction Systems settings'!$C$4),"DRAW",IF(U349&gt;0,"HOME","AWAY"))))</f>
        <v/>
      </c>
      <c r="Z349" s="74" t="str">
        <f t="shared" si="108"/>
        <v/>
      </c>
      <c r="AA349" s="85" t="str">
        <f ca="1">IF(OR($A349="GW 1",$A349="GW 2",$A349="GW 3",$A349="GW 4",$A349="GW 5",$A349="GW 6"),"N/A",IF(G349="","",SUM(OFFSET(Tables!$A$103,MATCH('Program and Results'!$B349,Tables!$A$103:$A$135,0)-1,MATCH('Program and Results'!$A349,Tables!$1:$1,0)-2,1,-6))))</f>
        <v/>
      </c>
      <c r="AB349" s="86" t="str">
        <f ca="1">IF(OR($A349="GW 1",$A349="GW 2",$A349="GW 3",$A349="GW 4",$A349="GW 5",$A349="GW 6"),"N/A",IF(M349="","",SUM(OFFSET(Tables!$A$103,MATCH('Program and Results'!$E349,Tables!$A$103:$A$135,0)-1,MATCH('Program and Results'!$A349,Tables!$1:$1,0)-2,1,-6))))</f>
        <v/>
      </c>
      <c r="AC349" s="86" t="str">
        <f t="shared" si="109"/>
        <v/>
      </c>
      <c r="AD349" s="86" t="str">
        <f>IF(OR($A349="GW 1",$A349="GW 2",$A349="GW 3",$A349="GW 4",$A349="GW 5",$A349="GW 6"),"N/A",IF(AC349="","",IF(AC349&gt;'Prediction Systems settings'!$B$5,"HOME",IF(AC349&lt;-'Prediction Systems settings'!$B$5,"AWAY","DRAW"))))</f>
        <v/>
      </c>
      <c r="AE349" s="86" t="str">
        <f t="shared" si="110"/>
        <v/>
      </c>
      <c r="AK349" t="s">
        <v>231</v>
      </c>
      <c r="AL349" t="s">
        <v>231</v>
      </c>
    </row>
    <row r="350" spans="1:38">
      <c r="A350" s="80"/>
      <c r="F350" s="73" t="str">
        <f t="shared" si="119"/>
        <v/>
      </c>
      <c r="G350" s="73" t="str">
        <f>IF(A350="GW 1",ELO_Initial,IFERROR(INDEX(Tables!$1:$1048576,MATCH('Program and Results'!$B350,Tables!$A:$A,0),MATCH('Program and Results'!$A350,Tables!$1:$1,0)-1),""))</f>
        <v/>
      </c>
      <c r="H350" s="74" t="str">
        <f t="shared" si="112"/>
        <v/>
      </c>
      <c r="I350" s="74" t="str">
        <f t="shared" si="113"/>
        <v/>
      </c>
      <c r="J350" s="75" t="str">
        <f t="shared" si="106"/>
        <v/>
      </c>
      <c r="K350" s="76" t="str">
        <f>IF(E350="","",IF(ABS(C350-D350)=0,0,IF(ABS(C350-D350)&gt;10,2.99,INDEX('ELO settings '!$B$25:$B$34,MATCH(ABS(C350-D350),'ELO settings '!$A$25:$A$34,0)))))</f>
        <v/>
      </c>
      <c r="L350" s="73" t="str">
        <f t="shared" si="118"/>
        <v/>
      </c>
      <c r="M350" s="73" t="str">
        <f>IF(A350="GW 1",ELO_Initial,IFERROR(INDEX(Tables!$1:$1048576,MATCH('Program and Results'!$E350,Tables!$A:$A,0),MATCH('Program and Results'!$A350,Tables!$1:$1,0)-1),""))</f>
        <v/>
      </c>
      <c r="N350" s="74" t="str">
        <f t="shared" si="114"/>
        <v/>
      </c>
      <c r="O350" s="74" t="str">
        <f t="shared" si="115"/>
        <v/>
      </c>
      <c r="P350" s="75" t="str">
        <f t="shared" si="120"/>
        <v/>
      </c>
      <c r="Q350" s="76" t="str">
        <f t="shared" si="116"/>
        <v/>
      </c>
      <c r="R350" s="77" t="str">
        <f t="shared" si="117"/>
        <v/>
      </c>
      <c r="S350" s="87" t="str">
        <f t="shared" si="104"/>
        <v/>
      </c>
      <c r="T350" s="74" t="str">
        <f t="shared" si="111"/>
        <v/>
      </c>
      <c r="U350" s="74" t="str">
        <f ca="1">IF(OR($A350="GW 1",$A350="GW 2",$A350="GW 3",$A350="GW 4",$A350="GW 5",$A350="GW 6"),"N/A",IFERROR(ROUND((OFFSET(Tables!$A$1,MATCH('Program and Results'!$B350,Tables!$A$1:$A$33,0)-1,MATCH('Program and Results'!$A350,Tables!$1:$1,0)-2,1,1)-OFFSET(Tables!$A$1,MATCH('Program and Results'!$B350,Tables!$A$1:$A$33,0)-1,MATCH('Program and Results'!$A350,Tables!$1:$1,0)-7,1,1))-(OFFSET(Tables!$A$1,MATCH('Program and Results'!$E350,Tables!$A$1:$A$33,0)-1,MATCH('Program and Results'!$A350,Tables!$1:$1,0)-2,1,1)-OFFSET(Tables!$A$1,MATCH('Program and Results'!$E350,Tables!$A$1:$A$33,0)-1,MATCH('Program and Results'!$A350,Tables!$1:$1,0)-7,1,1)),0),""))</f>
        <v/>
      </c>
      <c r="V350" s="88" t="str">
        <f t="shared" si="105"/>
        <v/>
      </c>
      <c r="W350" s="88" t="str">
        <f>IF(OR($A350="GW 1",$A350="GW 2",$A350="GW 3",$A350="GW 4",$A350="GW 5",$A350="GW 6"),"N/A",IF(T350="","",IF(AND(T350&gt;='Prediction Systems settings'!$B$3,'Program and Results'!T350&lt;='Prediction Systems settings'!$C$3),"DRAW",IF(T350&gt;0,"HOME","AWAY"))))</f>
        <v/>
      </c>
      <c r="X350" s="89" t="str">
        <f t="shared" si="107"/>
        <v/>
      </c>
      <c r="Y350" s="74" t="str">
        <f ca="1">IF(OR($A350="GW 1",$A350="GW 2",$A350="GW 3",$A350="GW 4",$A350="GW 5",$A350="GW 6"),"N/A",IF(U350="","",IF(AND(U350&gt;='Prediction Systems settings'!$B$4,'Program and Results'!U350&lt;='Prediction Systems settings'!$C$4),"DRAW",IF(U350&gt;0,"HOME","AWAY"))))</f>
        <v/>
      </c>
      <c r="Z350" s="74" t="str">
        <f t="shared" si="108"/>
        <v/>
      </c>
      <c r="AA350" s="85" t="str">
        <f ca="1">IF(OR($A350="GW 1",$A350="GW 2",$A350="GW 3",$A350="GW 4",$A350="GW 5",$A350="GW 6"),"N/A",IF(G350="","",SUM(OFFSET(Tables!$A$103,MATCH('Program and Results'!$B350,Tables!$A$103:$A$135,0)-1,MATCH('Program and Results'!$A350,Tables!$1:$1,0)-2,1,-6))))</f>
        <v/>
      </c>
      <c r="AB350" s="86" t="str">
        <f ca="1">IF(OR($A350="GW 1",$A350="GW 2",$A350="GW 3",$A350="GW 4",$A350="GW 5",$A350="GW 6"),"N/A",IF(M350="","",SUM(OFFSET(Tables!$A$103,MATCH('Program and Results'!$E350,Tables!$A$103:$A$135,0)-1,MATCH('Program and Results'!$A350,Tables!$1:$1,0)-2,1,-6))))</f>
        <v/>
      </c>
      <c r="AC350" s="86" t="str">
        <f t="shared" si="109"/>
        <v/>
      </c>
      <c r="AD350" s="86" t="str">
        <f>IF(OR($A350="GW 1",$A350="GW 2",$A350="GW 3",$A350="GW 4",$A350="GW 5",$A350="GW 6"),"N/A",IF(AC350="","",IF(AC350&gt;'Prediction Systems settings'!$B$5,"HOME",IF(AC350&lt;-'Prediction Systems settings'!$B$5,"AWAY","DRAW"))))</f>
        <v/>
      </c>
      <c r="AE350" s="86" t="str">
        <f t="shared" si="110"/>
        <v/>
      </c>
      <c r="AK350" t="s">
        <v>231</v>
      </c>
      <c r="AL350" t="s">
        <v>231</v>
      </c>
    </row>
    <row r="351" spans="1:38">
      <c r="A351" s="80"/>
      <c r="F351" s="73" t="str">
        <f t="shared" si="119"/>
        <v/>
      </c>
      <c r="G351" s="73" t="str">
        <f>IF(A351="GW 1",ELO_Initial,IFERROR(INDEX(Tables!$1:$1048576,MATCH('Program and Results'!$B351,Tables!$A:$A,0),MATCH('Program and Results'!$A351,Tables!$1:$1,0)-1),""))</f>
        <v/>
      </c>
      <c r="H351" s="74" t="str">
        <f t="shared" si="112"/>
        <v/>
      </c>
      <c r="I351" s="74" t="str">
        <f t="shared" si="113"/>
        <v/>
      </c>
      <c r="J351" s="75" t="str">
        <f t="shared" si="106"/>
        <v/>
      </c>
      <c r="K351" s="76" t="str">
        <f>IF(E351="","",IF(ABS(C351-D351)=0,0,IF(ABS(C351-D351)&gt;10,2.99,INDEX('ELO settings '!$B$25:$B$34,MATCH(ABS(C351-D351),'ELO settings '!$A$25:$A$34,0)))))</f>
        <v/>
      </c>
      <c r="L351" s="73" t="str">
        <f t="shared" si="118"/>
        <v/>
      </c>
      <c r="M351" s="73" t="str">
        <f>IF(A351="GW 1",ELO_Initial,IFERROR(INDEX(Tables!$1:$1048576,MATCH('Program and Results'!$E351,Tables!$A:$A,0),MATCH('Program and Results'!$A351,Tables!$1:$1,0)-1),""))</f>
        <v/>
      </c>
      <c r="N351" s="74" t="str">
        <f t="shared" si="114"/>
        <v/>
      </c>
      <c r="O351" s="74" t="str">
        <f t="shared" si="115"/>
        <v/>
      </c>
      <c r="P351" s="75" t="str">
        <f t="shared" si="120"/>
        <v/>
      </c>
      <c r="Q351" s="76" t="str">
        <f t="shared" si="116"/>
        <v/>
      </c>
      <c r="R351" s="77" t="str">
        <f t="shared" si="117"/>
        <v/>
      </c>
      <c r="S351" s="87" t="str">
        <f t="shared" si="104"/>
        <v/>
      </c>
      <c r="T351" s="74" t="str">
        <f t="shared" si="111"/>
        <v/>
      </c>
      <c r="U351" s="74" t="str">
        <f ca="1">IF(OR($A351="GW 1",$A351="GW 2",$A351="GW 3",$A351="GW 4",$A351="GW 5",$A351="GW 6"),"N/A",IFERROR(ROUND((OFFSET(Tables!$A$1,MATCH('Program and Results'!$B351,Tables!$A$1:$A$33,0)-1,MATCH('Program and Results'!$A351,Tables!$1:$1,0)-2,1,1)-OFFSET(Tables!$A$1,MATCH('Program and Results'!$B351,Tables!$A$1:$A$33,0)-1,MATCH('Program and Results'!$A351,Tables!$1:$1,0)-7,1,1))-(OFFSET(Tables!$A$1,MATCH('Program and Results'!$E351,Tables!$A$1:$A$33,0)-1,MATCH('Program and Results'!$A351,Tables!$1:$1,0)-2,1,1)-OFFSET(Tables!$A$1,MATCH('Program and Results'!$E351,Tables!$A$1:$A$33,0)-1,MATCH('Program and Results'!$A351,Tables!$1:$1,0)-7,1,1)),0),""))</f>
        <v/>
      </c>
      <c r="V351" s="88" t="str">
        <f t="shared" si="105"/>
        <v/>
      </c>
      <c r="W351" s="88" t="str">
        <f>IF(OR($A351="GW 1",$A351="GW 2",$A351="GW 3",$A351="GW 4",$A351="GW 5",$A351="GW 6"),"N/A",IF(T351="","",IF(AND(T351&gt;='Prediction Systems settings'!$B$3,'Program and Results'!T351&lt;='Prediction Systems settings'!$C$3),"DRAW",IF(T351&gt;0,"HOME","AWAY"))))</f>
        <v/>
      </c>
      <c r="X351" s="89" t="str">
        <f t="shared" si="107"/>
        <v/>
      </c>
      <c r="Y351" s="74" t="str">
        <f ca="1">IF(OR($A351="GW 1",$A351="GW 2",$A351="GW 3",$A351="GW 4",$A351="GW 5",$A351="GW 6"),"N/A",IF(U351="","",IF(AND(U351&gt;='Prediction Systems settings'!$B$4,'Program and Results'!U351&lt;='Prediction Systems settings'!$C$4),"DRAW",IF(U351&gt;0,"HOME","AWAY"))))</f>
        <v/>
      </c>
      <c r="Z351" s="74" t="str">
        <f t="shared" si="108"/>
        <v/>
      </c>
      <c r="AA351" s="85" t="str">
        <f ca="1">IF(OR($A351="GW 1",$A351="GW 2",$A351="GW 3",$A351="GW 4",$A351="GW 5",$A351="GW 6"),"N/A",IF(G351="","",SUM(OFFSET(Tables!$A$103,MATCH('Program and Results'!$B351,Tables!$A$103:$A$135,0)-1,MATCH('Program and Results'!$A351,Tables!$1:$1,0)-2,1,-6))))</f>
        <v/>
      </c>
      <c r="AB351" s="86" t="str">
        <f ca="1">IF(OR($A351="GW 1",$A351="GW 2",$A351="GW 3",$A351="GW 4",$A351="GW 5",$A351="GW 6"),"N/A",IF(M351="","",SUM(OFFSET(Tables!$A$103,MATCH('Program and Results'!$E351,Tables!$A$103:$A$135,0)-1,MATCH('Program and Results'!$A351,Tables!$1:$1,0)-2,1,-6))))</f>
        <v/>
      </c>
      <c r="AC351" s="86" t="str">
        <f t="shared" si="109"/>
        <v/>
      </c>
      <c r="AD351" s="86" t="str">
        <f>IF(OR($A351="GW 1",$A351="GW 2",$A351="GW 3",$A351="GW 4",$A351="GW 5",$A351="GW 6"),"N/A",IF(AC351="","",IF(AC351&gt;'Prediction Systems settings'!$B$5,"HOME",IF(AC351&lt;-'Prediction Systems settings'!$B$5,"AWAY","DRAW"))))</f>
        <v/>
      </c>
      <c r="AE351" s="86" t="str">
        <f t="shared" si="110"/>
        <v/>
      </c>
      <c r="AK351" t="s">
        <v>231</v>
      </c>
      <c r="AL351" t="s">
        <v>231</v>
      </c>
    </row>
    <row r="352" spans="1:38">
      <c r="A352" s="80"/>
      <c r="F352" s="73" t="str">
        <f t="shared" si="119"/>
        <v/>
      </c>
      <c r="G352" s="73" t="str">
        <f>IF(A352="GW 1",ELO_Initial,IFERROR(INDEX(Tables!$1:$1048576,MATCH('Program and Results'!$B352,Tables!$A:$A,0),MATCH('Program and Results'!$A352,Tables!$1:$1,0)-1),""))</f>
        <v/>
      </c>
      <c r="H352" s="74" t="str">
        <f t="shared" si="112"/>
        <v/>
      </c>
      <c r="I352" s="74" t="str">
        <f t="shared" si="113"/>
        <v/>
      </c>
      <c r="J352" s="75" t="str">
        <f t="shared" si="106"/>
        <v/>
      </c>
      <c r="K352" s="76" t="str">
        <f>IF(E352="","",IF(ABS(C352-D352)=0,0,IF(ABS(C352-D352)&gt;10,2.99,INDEX('ELO settings '!$B$25:$B$34,MATCH(ABS(C352-D352),'ELO settings '!$A$25:$A$34,0)))))</f>
        <v/>
      </c>
      <c r="L352" s="73" t="str">
        <f t="shared" si="118"/>
        <v/>
      </c>
      <c r="M352" s="73" t="str">
        <f>IF(A352="GW 1",ELO_Initial,IFERROR(INDEX(Tables!$1:$1048576,MATCH('Program and Results'!$E352,Tables!$A:$A,0),MATCH('Program and Results'!$A352,Tables!$1:$1,0)-1),""))</f>
        <v/>
      </c>
      <c r="N352" s="74" t="str">
        <f t="shared" si="114"/>
        <v/>
      </c>
      <c r="O352" s="74" t="str">
        <f t="shared" si="115"/>
        <v/>
      </c>
      <c r="P352" s="75" t="str">
        <f t="shared" si="120"/>
        <v/>
      </c>
      <c r="Q352" s="76" t="str">
        <f t="shared" si="116"/>
        <v/>
      </c>
      <c r="R352" s="77" t="str">
        <f t="shared" si="117"/>
        <v/>
      </c>
      <c r="S352" s="87" t="str">
        <f t="shared" si="104"/>
        <v/>
      </c>
      <c r="T352" s="74" t="str">
        <f t="shared" si="111"/>
        <v/>
      </c>
      <c r="U352" s="74" t="str">
        <f ca="1">IF(OR($A352="GW 1",$A352="GW 2",$A352="GW 3",$A352="GW 4",$A352="GW 5",$A352="GW 6"),"N/A",IFERROR(ROUND((OFFSET(Tables!$A$1,MATCH('Program and Results'!$B352,Tables!$A$1:$A$33,0)-1,MATCH('Program and Results'!$A352,Tables!$1:$1,0)-2,1,1)-OFFSET(Tables!$A$1,MATCH('Program and Results'!$B352,Tables!$A$1:$A$33,0)-1,MATCH('Program and Results'!$A352,Tables!$1:$1,0)-7,1,1))-(OFFSET(Tables!$A$1,MATCH('Program and Results'!$E352,Tables!$A$1:$A$33,0)-1,MATCH('Program and Results'!$A352,Tables!$1:$1,0)-2,1,1)-OFFSET(Tables!$A$1,MATCH('Program and Results'!$E352,Tables!$A$1:$A$33,0)-1,MATCH('Program and Results'!$A352,Tables!$1:$1,0)-7,1,1)),0),""))</f>
        <v/>
      </c>
      <c r="V352" s="88" t="str">
        <f t="shared" si="105"/>
        <v/>
      </c>
      <c r="W352" s="88" t="str">
        <f>IF(OR($A352="GW 1",$A352="GW 2",$A352="GW 3",$A352="GW 4",$A352="GW 5",$A352="GW 6"),"N/A",IF(T352="","",IF(AND(T352&gt;='Prediction Systems settings'!$B$3,'Program and Results'!T352&lt;='Prediction Systems settings'!$C$3),"DRAW",IF(T352&gt;0,"HOME","AWAY"))))</f>
        <v/>
      </c>
      <c r="X352" s="89" t="str">
        <f t="shared" si="107"/>
        <v/>
      </c>
      <c r="Y352" s="74" t="str">
        <f ca="1">IF(OR($A352="GW 1",$A352="GW 2",$A352="GW 3",$A352="GW 4",$A352="GW 5",$A352="GW 6"),"N/A",IF(U352="","",IF(AND(U352&gt;='Prediction Systems settings'!$B$4,'Program and Results'!U352&lt;='Prediction Systems settings'!$C$4),"DRAW",IF(U352&gt;0,"HOME","AWAY"))))</f>
        <v/>
      </c>
      <c r="Z352" s="74" t="str">
        <f t="shared" si="108"/>
        <v/>
      </c>
      <c r="AA352" s="85" t="str">
        <f ca="1">IF(OR($A352="GW 1",$A352="GW 2",$A352="GW 3",$A352="GW 4",$A352="GW 5",$A352="GW 6"),"N/A",IF(G352="","",SUM(OFFSET(Tables!$A$103,MATCH('Program and Results'!$B352,Tables!$A$103:$A$135,0)-1,MATCH('Program and Results'!$A352,Tables!$1:$1,0)-2,1,-6))))</f>
        <v/>
      </c>
      <c r="AB352" s="86" t="str">
        <f ca="1">IF(OR($A352="GW 1",$A352="GW 2",$A352="GW 3",$A352="GW 4",$A352="GW 5",$A352="GW 6"),"N/A",IF(M352="","",SUM(OFFSET(Tables!$A$103,MATCH('Program and Results'!$E352,Tables!$A$103:$A$135,0)-1,MATCH('Program and Results'!$A352,Tables!$1:$1,0)-2,1,-6))))</f>
        <v/>
      </c>
      <c r="AC352" s="86" t="str">
        <f t="shared" si="109"/>
        <v/>
      </c>
      <c r="AD352" s="86" t="str">
        <f>IF(OR($A352="GW 1",$A352="GW 2",$A352="GW 3",$A352="GW 4",$A352="GW 5",$A352="GW 6"),"N/A",IF(AC352="","",IF(AC352&gt;'Prediction Systems settings'!$B$5,"HOME",IF(AC352&lt;-'Prediction Systems settings'!$B$5,"AWAY","DRAW"))))</f>
        <v/>
      </c>
      <c r="AE352" s="86" t="str">
        <f t="shared" si="110"/>
        <v/>
      </c>
      <c r="AK352" t="s">
        <v>231</v>
      </c>
      <c r="AL352" t="s">
        <v>231</v>
      </c>
    </row>
    <row r="353" spans="1:38">
      <c r="A353" s="80"/>
      <c r="F353" s="73" t="str">
        <f t="shared" si="119"/>
        <v/>
      </c>
      <c r="G353" s="73" t="str">
        <f>IF(A353="GW 1",ELO_Initial,IFERROR(INDEX(Tables!$1:$1048576,MATCH('Program and Results'!$B353,Tables!$A:$A,0),MATCH('Program and Results'!$A353,Tables!$1:$1,0)-1),""))</f>
        <v/>
      </c>
      <c r="H353" s="74" t="str">
        <f t="shared" si="112"/>
        <v/>
      </c>
      <c r="I353" s="74" t="str">
        <f t="shared" si="113"/>
        <v/>
      </c>
      <c r="J353" s="75" t="str">
        <f t="shared" si="106"/>
        <v/>
      </c>
      <c r="K353" s="76" t="str">
        <f>IF(E353="","",IF(ABS(C353-D353)=0,0,IF(ABS(C353-D353)&gt;10,2.99,INDEX('ELO settings '!$B$25:$B$34,MATCH(ABS(C353-D353),'ELO settings '!$A$25:$A$34,0)))))</f>
        <v/>
      </c>
      <c r="L353" s="73" t="str">
        <f t="shared" si="118"/>
        <v/>
      </c>
      <c r="M353" s="73" t="str">
        <f>IF(A353="GW 1",ELO_Initial,IFERROR(INDEX(Tables!$1:$1048576,MATCH('Program and Results'!$E353,Tables!$A:$A,0),MATCH('Program and Results'!$A353,Tables!$1:$1,0)-1),""))</f>
        <v/>
      </c>
      <c r="N353" s="74" t="str">
        <f t="shared" si="114"/>
        <v/>
      </c>
      <c r="O353" s="74" t="str">
        <f t="shared" si="115"/>
        <v/>
      </c>
      <c r="P353" s="75" t="str">
        <f t="shared" si="120"/>
        <v/>
      </c>
      <c r="Q353" s="76" t="str">
        <f t="shared" si="116"/>
        <v/>
      </c>
      <c r="R353" s="77" t="str">
        <f t="shared" si="117"/>
        <v/>
      </c>
      <c r="S353" s="87" t="str">
        <f t="shared" si="104"/>
        <v/>
      </c>
      <c r="T353" s="74" t="str">
        <f t="shared" si="111"/>
        <v/>
      </c>
      <c r="U353" s="74" t="str">
        <f ca="1">IF(OR($A353="GW 1",$A353="GW 2",$A353="GW 3",$A353="GW 4",$A353="GW 5",$A353="GW 6"),"N/A",IFERROR(ROUND((OFFSET(Tables!$A$1,MATCH('Program and Results'!$B353,Tables!$A$1:$A$33,0)-1,MATCH('Program and Results'!$A353,Tables!$1:$1,0)-2,1,1)-OFFSET(Tables!$A$1,MATCH('Program and Results'!$B353,Tables!$A$1:$A$33,0)-1,MATCH('Program and Results'!$A353,Tables!$1:$1,0)-7,1,1))-(OFFSET(Tables!$A$1,MATCH('Program and Results'!$E353,Tables!$A$1:$A$33,0)-1,MATCH('Program and Results'!$A353,Tables!$1:$1,0)-2,1,1)-OFFSET(Tables!$A$1,MATCH('Program and Results'!$E353,Tables!$A$1:$A$33,0)-1,MATCH('Program and Results'!$A353,Tables!$1:$1,0)-7,1,1)),0),""))</f>
        <v/>
      </c>
      <c r="V353" s="88" t="str">
        <f t="shared" si="105"/>
        <v/>
      </c>
      <c r="W353" s="88" t="str">
        <f>IF(OR($A353="GW 1",$A353="GW 2",$A353="GW 3",$A353="GW 4",$A353="GW 5",$A353="GW 6"),"N/A",IF(T353="","",IF(AND(T353&gt;='Prediction Systems settings'!$B$3,'Program and Results'!T353&lt;='Prediction Systems settings'!$C$3),"DRAW",IF(T353&gt;0,"HOME","AWAY"))))</f>
        <v/>
      </c>
      <c r="X353" s="89" t="str">
        <f t="shared" si="107"/>
        <v/>
      </c>
      <c r="Y353" s="74" t="str">
        <f ca="1">IF(OR($A353="GW 1",$A353="GW 2",$A353="GW 3",$A353="GW 4",$A353="GW 5",$A353="GW 6"),"N/A",IF(U353="","",IF(AND(U353&gt;='Prediction Systems settings'!$B$4,'Program and Results'!U353&lt;='Prediction Systems settings'!$C$4),"DRAW",IF(U353&gt;0,"HOME","AWAY"))))</f>
        <v/>
      </c>
      <c r="Z353" s="74" t="str">
        <f t="shared" si="108"/>
        <v/>
      </c>
      <c r="AA353" s="85" t="str">
        <f ca="1">IF(OR($A353="GW 1",$A353="GW 2",$A353="GW 3",$A353="GW 4",$A353="GW 5",$A353="GW 6"),"N/A",IF(G353="","",SUM(OFFSET(Tables!$A$103,MATCH('Program and Results'!$B353,Tables!$A$103:$A$135,0)-1,MATCH('Program and Results'!$A353,Tables!$1:$1,0)-2,1,-6))))</f>
        <v/>
      </c>
      <c r="AB353" s="86" t="str">
        <f ca="1">IF(OR($A353="GW 1",$A353="GW 2",$A353="GW 3",$A353="GW 4",$A353="GW 5",$A353="GW 6"),"N/A",IF(M353="","",SUM(OFFSET(Tables!$A$103,MATCH('Program and Results'!$E353,Tables!$A$103:$A$135,0)-1,MATCH('Program and Results'!$A353,Tables!$1:$1,0)-2,1,-6))))</f>
        <v/>
      </c>
      <c r="AC353" s="86" t="str">
        <f t="shared" si="109"/>
        <v/>
      </c>
      <c r="AD353" s="86" t="str">
        <f>IF(OR($A353="GW 1",$A353="GW 2",$A353="GW 3",$A353="GW 4",$A353="GW 5",$A353="GW 6"),"N/A",IF(AC353="","",IF(AC353&gt;'Prediction Systems settings'!$B$5,"HOME",IF(AC353&lt;-'Prediction Systems settings'!$B$5,"AWAY","DRAW"))))</f>
        <v/>
      </c>
      <c r="AE353" s="86" t="str">
        <f t="shared" si="110"/>
        <v/>
      </c>
      <c r="AK353" t="s">
        <v>231</v>
      </c>
      <c r="AL353" t="s">
        <v>231</v>
      </c>
    </row>
    <row r="354" spans="1:38">
      <c r="A354" s="80"/>
      <c r="F354" s="73" t="str">
        <f t="shared" si="119"/>
        <v/>
      </c>
      <c r="G354" s="73" t="str">
        <f>IF(A354="GW 1",ELO_Initial,IFERROR(INDEX(Tables!$1:$1048576,MATCH('Program and Results'!$B354,Tables!$A:$A,0),MATCH('Program and Results'!$A354,Tables!$1:$1,0)-1),""))</f>
        <v/>
      </c>
      <c r="H354" s="74" t="str">
        <f t="shared" si="112"/>
        <v/>
      </c>
      <c r="I354" s="74" t="str">
        <f t="shared" si="113"/>
        <v/>
      </c>
      <c r="J354" s="75" t="str">
        <f t="shared" si="106"/>
        <v/>
      </c>
      <c r="K354" s="76" t="str">
        <f>IF(E354="","",IF(ABS(C354-D354)=0,0,IF(ABS(C354-D354)&gt;10,2.99,INDEX('ELO settings '!$B$25:$B$34,MATCH(ABS(C354-D354),'ELO settings '!$A$25:$A$34,0)))))</f>
        <v/>
      </c>
      <c r="L354" s="73" t="str">
        <f t="shared" si="118"/>
        <v/>
      </c>
      <c r="M354" s="73" t="str">
        <f>IF(A354="GW 1",ELO_Initial,IFERROR(INDEX(Tables!$1:$1048576,MATCH('Program and Results'!$E354,Tables!$A:$A,0),MATCH('Program and Results'!$A354,Tables!$1:$1,0)-1),""))</f>
        <v/>
      </c>
      <c r="N354" s="74" t="str">
        <f t="shared" si="114"/>
        <v/>
      </c>
      <c r="O354" s="74" t="str">
        <f t="shared" si="115"/>
        <v/>
      </c>
      <c r="P354" s="75" t="str">
        <f t="shared" si="120"/>
        <v/>
      </c>
      <c r="Q354" s="76" t="str">
        <f t="shared" si="116"/>
        <v/>
      </c>
      <c r="R354" s="77" t="str">
        <f t="shared" si="117"/>
        <v/>
      </c>
      <c r="S354" s="87" t="str">
        <f t="shared" si="104"/>
        <v/>
      </c>
      <c r="T354" s="74" t="str">
        <f t="shared" si="111"/>
        <v/>
      </c>
      <c r="U354" s="74" t="str">
        <f ca="1">IF(OR($A354="GW 1",$A354="GW 2",$A354="GW 3",$A354="GW 4",$A354="GW 5",$A354="GW 6"),"N/A",IFERROR(ROUND((OFFSET(Tables!$A$1,MATCH('Program and Results'!$B354,Tables!$A$1:$A$33,0)-1,MATCH('Program and Results'!$A354,Tables!$1:$1,0)-2,1,1)-OFFSET(Tables!$A$1,MATCH('Program and Results'!$B354,Tables!$A$1:$A$33,0)-1,MATCH('Program and Results'!$A354,Tables!$1:$1,0)-7,1,1))-(OFFSET(Tables!$A$1,MATCH('Program and Results'!$E354,Tables!$A$1:$A$33,0)-1,MATCH('Program and Results'!$A354,Tables!$1:$1,0)-2,1,1)-OFFSET(Tables!$A$1,MATCH('Program and Results'!$E354,Tables!$A$1:$A$33,0)-1,MATCH('Program and Results'!$A354,Tables!$1:$1,0)-7,1,1)),0),""))</f>
        <v/>
      </c>
      <c r="V354" s="88" t="str">
        <f t="shared" si="105"/>
        <v/>
      </c>
      <c r="W354" s="88" t="str">
        <f>IF(OR($A354="GW 1",$A354="GW 2",$A354="GW 3",$A354="GW 4",$A354="GW 5",$A354="GW 6"),"N/A",IF(T354="","",IF(AND(T354&gt;='Prediction Systems settings'!$B$3,'Program and Results'!T354&lt;='Prediction Systems settings'!$C$3),"DRAW",IF(T354&gt;0,"HOME","AWAY"))))</f>
        <v/>
      </c>
      <c r="X354" s="89" t="str">
        <f t="shared" si="107"/>
        <v/>
      </c>
      <c r="Y354" s="74" t="str">
        <f ca="1">IF(OR($A354="GW 1",$A354="GW 2",$A354="GW 3",$A354="GW 4",$A354="GW 5",$A354="GW 6"),"N/A",IF(U354="","",IF(AND(U354&gt;='Prediction Systems settings'!$B$4,'Program and Results'!U354&lt;='Prediction Systems settings'!$C$4),"DRAW",IF(U354&gt;0,"HOME","AWAY"))))</f>
        <v/>
      </c>
      <c r="Z354" s="74" t="str">
        <f t="shared" si="108"/>
        <v/>
      </c>
      <c r="AA354" s="85" t="str">
        <f ca="1">IF(OR($A354="GW 1",$A354="GW 2",$A354="GW 3",$A354="GW 4",$A354="GW 5",$A354="GW 6"),"N/A",IF(G354="","",SUM(OFFSET(Tables!$A$103,MATCH('Program and Results'!$B354,Tables!$A$103:$A$135,0)-1,MATCH('Program and Results'!$A354,Tables!$1:$1,0)-2,1,-6))))</f>
        <v/>
      </c>
      <c r="AB354" s="86" t="str">
        <f ca="1">IF(OR($A354="GW 1",$A354="GW 2",$A354="GW 3",$A354="GW 4",$A354="GW 5",$A354="GW 6"),"N/A",IF(M354="","",SUM(OFFSET(Tables!$A$103,MATCH('Program and Results'!$E354,Tables!$A$103:$A$135,0)-1,MATCH('Program and Results'!$A354,Tables!$1:$1,0)-2,1,-6))))</f>
        <v/>
      </c>
      <c r="AC354" s="86" t="str">
        <f t="shared" si="109"/>
        <v/>
      </c>
      <c r="AD354" s="86" t="str">
        <f>IF(OR($A354="GW 1",$A354="GW 2",$A354="GW 3",$A354="GW 4",$A354="GW 5",$A354="GW 6"),"N/A",IF(AC354="","",IF(AC354&gt;'Prediction Systems settings'!$B$5,"HOME",IF(AC354&lt;-'Prediction Systems settings'!$B$5,"AWAY","DRAW"))))</f>
        <v/>
      </c>
      <c r="AE354" s="86" t="str">
        <f t="shared" si="110"/>
        <v/>
      </c>
      <c r="AK354" t="s">
        <v>231</v>
      </c>
      <c r="AL354" t="s">
        <v>231</v>
      </c>
    </row>
    <row r="355" spans="1:38">
      <c r="A355" s="80"/>
      <c r="F355" s="73" t="str">
        <f t="shared" si="119"/>
        <v/>
      </c>
      <c r="G355" s="73" t="str">
        <f>IF(A355="GW 1",ELO_Initial,IFERROR(INDEX(Tables!$1:$1048576,MATCH('Program and Results'!$B355,Tables!$A:$A,0),MATCH('Program and Results'!$A355,Tables!$1:$1,0)-1),""))</f>
        <v/>
      </c>
      <c r="H355" s="74" t="str">
        <f t="shared" si="112"/>
        <v/>
      </c>
      <c r="I355" s="74" t="str">
        <f t="shared" si="113"/>
        <v/>
      </c>
      <c r="J355" s="75" t="str">
        <f t="shared" si="106"/>
        <v/>
      </c>
      <c r="K355" s="76" t="str">
        <f>IF(E355="","",IF(ABS(C355-D355)=0,0,IF(ABS(C355-D355)&gt;10,2.99,INDEX('ELO settings '!$B$25:$B$34,MATCH(ABS(C355-D355),'ELO settings '!$A$25:$A$34,0)))))</f>
        <v/>
      </c>
      <c r="L355" s="73" t="str">
        <f t="shared" si="118"/>
        <v/>
      </c>
      <c r="M355" s="73" t="str">
        <f>IF(A355="GW 1",ELO_Initial,IFERROR(INDEX(Tables!$1:$1048576,MATCH('Program and Results'!$E355,Tables!$A:$A,0),MATCH('Program and Results'!$A355,Tables!$1:$1,0)-1),""))</f>
        <v/>
      </c>
      <c r="N355" s="74" t="str">
        <f t="shared" si="114"/>
        <v/>
      </c>
      <c r="O355" s="74" t="str">
        <f t="shared" si="115"/>
        <v/>
      </c>
      <c r="P355" s="75" t="str">
        <f t="shared" si="120"/>
        <v/>
      </c>
      <c r="Q355" s="76" t="str">
        <f t="shared" si="116"/>
        <v/>
      </c>
      <c r="R355" s="77" t="str">
        <f t="shared" si="117"/>
        <v/>
      </c>
      <c r="S355" s="87" t="str">
        <f t="shared" si="104"/>
        <v/>
      </c>
      <c r="T355" s="74" t="str">
        <f t="shared" si="111"/>
        <v/>
      </c>
      <c r="U355" s="74" t="str">
        <f ca="1">IF(OR($A355="GW 1",$A355="GW 2",$A355="GW 3",$A355="GW 4",$A355="GW 5",$A355="GW 6"),"N/A",IFERROR(ROUND((OFFSET(Tables!$A$1,MATCH('Program and Results'!$B355,Tables!$A$1:$A$33,0)-1,MATCH('Program and Results'!$A355,Tables!$1:$1,0)-2,1,1)-OFFSET(Tables!$A$1,MATCH('Program and Results'!$B355,Tables!$A$1:$A$33,0)-1,MATCH('Program and Results'!$A355,Tables!$1:$1,0)-7,1,1))-(OFFSET(Tables!$A$1,MATCH('Program and Results'!$E355,Tables!$A$1:$A$33,0)-1,MATCH('Program and Results'!$A355,Tables!$1:$1,0)-2,1,1)-OFFSET(Tables!$A$1,MATCH('Program and Results'!$E355,Tables!$A$1:$A$33,0)-1,MATCH('Program and Results'!$A355,Tables!$1:$1,0)-7,1,1)),0),""))</f>
        <v/>
      </c>
      <c r="V355" s="88" t="str">
        <f t="shared" si="105"/>
        <v/>
      </c>
      <c r="W355" s="88" t="str">
        <f>IF(OR($A355="GW 1",$A355="GW 2",$A355="GW 3",$A355="GW 4",$A355="GW 5",$A355="GW 6"),"N/A",IF(T355="","",IF(AND(T355&gt;='Prediction Systems settings'!$B$3,'Program and Results'!T355&lt;='Prediction Systems settings'!$C$3),"DRAW",IF(T355&gt;0,"HOME","AWAY"))))</f>
        <v/>
      </c>
      <c r="X355" s="89" t="str">
        <f t="shared" si="107"/>
        <v/>
      </c>
      <c r="Y355" s="74" t="str">
        <f ca="1">IF(OR($A355="GW 1",$A355="GW 2",$A355="GW 3",$A355="GW 4",$A355="GW 5",$A355="GW 6"),"N/A",IF(U355="","",IF(AND(U355&gt;='Prediction Systems settings'!$B$4,'Program and Results'!U355&lt;='Prediction Systems settings'!$C$4),"DRAW",IF(U355&gt;0,"HOME","AWAY"))))</f>
        <v/>
      </c>
      <c r="Z355" s="74" t="str">
        <f t="shared" si="108"/>
        <v/>
      </c>
      <c r="AA355" s="85" t="str">
        <f ca="1">IF(OR($A355="GW 1",$A355="GW 2",$A355="GW 3",$A355="GW 4",$A355="GW 5",$A355="GW 6"),"N/A",IF(G355="","",SUM(OFFSET(Tables!$A$103,MATCH('Program and Results'!$B355,Tables!$A$103:$A$135,0)-1,MATCH('Program and Results'!$A355,Tables!$1:$1,0)-2,1,-6))))</f>
        <v/>
      </c>
      <c r="AB355" s="86" t="str">
        <f ca="1">IF(OR($A355="GW 1",$A355="GW 2",$A355="GW 3",$A355="GW 4",$A355="GW 5",$A355="GW 6"),"N/A",IF(M355="","",SUM(OFFSET(Tables!$A$103,MATCH('Program and Results'!$E355,Tables!$A$103:$A$135,0)-1,MATCH('Program and Results'!$A355,Tables!$1:$1,0)-2,1,-6))))</f>
        <v/>
      </c>
      <c r="AC355" s="86" t="str">
        <f t="shared" si="109"/>
        <v/>
      </c>
      <c r="AD355" s="86" t="str">
        <f>IF(OR($A355="GW 1",$A355="GW 2",$A355="GW 3",$A355="GW 4",$A355="GW 5",$A355="GW 6"),"N/A",IF(AC355="","",IF(AC355&gt;'Prediction Systems settings'!$B$5,"HOME",IF(AC355&lt;-'Prediction Systems settings'!$B$5,"AWAY","DRAW"))))</f>
        <v/>
      </c>
      <c r="AE355" s="86" t="str">
        <f t="shared" si="110"/>
        <v/>
      </c>
      <c r="AK355" t="s">
        <v>231</v>
      </c>
      <c r="AL355" t="s">
        <v>231</v>
      </c>
    </row>
    <row r="356" spans="1:38">
      <c r="A356" s="80"/>
      <c r="F356" s="73" t="str">
        <f t="shared" si="119"/>
        <v/>
      </c>
      <c r="G356" s="73" t="str">
        <f>IF(A356="GW 1",ELO_Initial,IFERROR(INDEX(Tables!$1:$1048576,MATCH('Program and Results'!$B356,Tables!$A:$A,0),MATCH('Program and Results'!$A356,Tables!$1:$1,0)-1),""))</f>
        <v/>
      </c>
      <c r="H356" s="74" t="str">
        <f t="shared" si="112"/>
        <v/>
      </c>
      <c r="I356" s="74" t="str">
        <f t="shared" si="113"/>
        <v/>
      </c>
      <c r="J356" s="75" t="str">
        <f t="shared" si="106"/>
        <v/>
      </c>
      <c r="K356" s="76" t="str">
        <f>IF(E356="","",IF(ABS(C356-D356)=0,0,IF(ABS(C356-D356)&gt;10,2.99,INDEX('ELO settings '!$B$25:$B$34,MATCH(ABS(C356-D356),'ELO settings '!$A$25:$A$34,0)))))</f>
        <v/>
      </c>
      <c r="L356" s="73" t="str">
        <f t="shared" si="118"/>
        <v/>
      </c>
      <c r="M356" s="73" t="str">
        <f>IF(A356="GW 1",ELO_Initial,IFERROR(INDEX(Tables!$1:$1048576,MATCH('Program and Results'!$E356,Tables!$A:$A,0),MATCH('Program and Results'!$A356,Tables!$1:$1,0)-1),""))</f>
        <v/>
      </c>
      <c r="N356" s="74" t="str">
        <f t="shared" si="114"/>
        <v/>
      </c>
      <c r="O356" s="74" t="str">
        <f t="shared" si="115"/>
        <v/>
      </c>
      <c r="P356" s="75" t="str">
        <f t="shared" si="120"/>
        <v/>
      </c>
      <c r="Q356" s="76" t="str">
        <f t="shared" si="116"/>
        <v/>
      </c>
      <c r="R356" s="77" t="str">
        <f t="shared" si="117"/>
        <v/>
      </c>
      <c r="S356" s="87" t="str">
        <f t="shared" si="104"/>
        <v/>
      </c>
      <c r="T356" s="74" t="str">
        <f t="shared" si="111"/>
        <v/>
      </c>
      <c r="U356" s="74" t="str">
        <f ca="1">IF(OR($A356="GW 1",$A356="GW 2",$A356="GW 3",$A356="GW 4",$A356="GW 5",$A356="GW 6"),"N/A",IFERROR(ROUND((OFFSET(Tables!$A$1,MATCH('Program and Results'!$B356,Tables!$A$1:$A$33,0)-1,MATCH('Program and Results'!$A356,Tables!$1:$1,0)-2,1,1)-OFFSET(Tables!$A$1,MATCH('Program and Results'!$B356,Tables!$A$1:$A$33,0)-1,MATCH('Program and Results'!$A356,Tables!$1:$1,0)-7,1,1))-(OFFSET(Tables!$A$1,MATCH('Program and Results'!$E356,Tables!$A$1:$A$33,0)-1,MATCH('Program and Results'!$A356,Tables!$1:$1,0)-2,1,1)-OFFSET(Tables!$A$1,MATCH('Program and Results'!$E356,Tables!$A$1:$A$33,0)-1,MATCH('Program and Results'!$A356,Tables!$1:$1,0)-7,1,1)),0),""))</f>
        <v/>
      </c>
      <c r="V356" s="88" t="str">
        <f t="shared" si="105"/>
        <v/>
      </c>
      <c r="W356" s="88" t="str">
        <f>IF(OR($A356="GW 1",$A356="GW 2",$A356="GW 3",$A356="GW 4",$A356="GW 5",$A356="GW 6"),"N/A",IF(T356="","",IF(AND(T356&gt;='Prediction Systems settings'!$B$3,'Program and Results'!T356&lt;='Prediction Systems settings'!$C$3),"DRAW",IF(T356&gt;0,"HOME","AWAY"))))</f>
        <v/>
      </c>
      <c r="X356" s="89" t="str">
        <f t="shared" si="107"/>
        <v/>
      </c>
      <c r="Y356" s="74" t="str">
        <f ca="1">IF(OR($A356="GW 1",$A356="GW 2",$A356="GW 3",$A356="GW 4",$A356="GW 5",$A356="GW 6"),"N/A",IF(U356="","",IF(AND(U356&gt;='Prediction Systems settings'!$B$4,'Program and Results'!U356&lt;='Prediction Systems settings'!$C$4),"DRAW",IF(U356&gt;0,"HOME","AWAY"))))</f>
        <v/>
      </c>
      <c r="Z356" s="74" t="str">
        <f t="shared" si="108"/>
        <v/>
      </c>
      <c r="AA356" s="85" t="str">
        <f ca="1">IF(OR($A356="GW 1",$A356="GW 2",$A356="GW 3",$A356="GW 4",$A356="GW 5",$A356="GW 6"),"N/A",IF(G356="","",SUM(OFFSET(Tables!$A$103,MATCH('Program and Results'!$B356,Tables!$A$103:$A$135,0)-1,MATCH('Program and Results'!$A356,Tables!$1:$1,0)-2,1,-6))))</f>
        <v/>
      </c>
      <c r="AB356" s="86" t="str">
        <f ca="1">IF(OR($A356="GW 1",$A356="GW 2",$A356="GW 3",$A356="GW 4",$A356="GW 5",$A356="GW 6"),"N/A",IF(M356="","",SUM(OFFSET(Tables!$A$103,MATCH('Program and Results'!$E356,Tables!$A$103:$A$135,0)-1,MATCH('Program and Results'!$A356,Tables!$1:$1,0)-2,1,-6))))</f>
        <v/>
      </c>
      <c r="AC356" s="86" t="str">
        <f t="shared" si="109"/>
        <v/>
      </c>
      <c r="AD356" s="86" t="str">
        <f>IF(OR($A356="GW 1",$A356="GW 2",$A356="GW 3",$A356="GW 4",$A356="GW 5",$A356="GW 6"),"N/A",IF(AC356="","",IF(AC356&gt;'Prediction Systems settings'!$B$5,"HOME",IF(AC356&lt;-'Prediction Systems settings'!$B$5,"AWAY","DRAW"))))</f>
        <v/>
      </c>
      <c r="AE356" s="86" t="str">
        <f t="shared" si="110"/>
        <v/>
      </c>
      <c r="AK356" t="s">
        <v>231</v>
      </c>
      <c r="AL356" t="s">
        <v>231</v>
      </c>
    </row>
    <row r="357" spans="1:38">
      <c r="A357" s="80"/>
      <c r="F357" s="73" t="str">
        <f t="shared" si="119"/>
        <v/>
      </c>
      <c r="G357" s="73" t="str">
        <f>IF(A357="GW 1",ELO_Initial,IFERROR(INDEX(Tables!$1:$1048576,MATCH('Program and Results'!$B357,Tables!$A:$A,0),MATCH('Program and Results'!$A357,Tables!$1:$1,0)-1),""))</f>
        <v/>
      </c>
      <c r="H357" s="74" t="str">
        <f t="shared" si="112"/>
        <v/>
      </c>
      <c r="I357" s="74" t="str">
        <f t="shared" si="113"/>
        <v/>
      </c>
      <c r="J357" s="75" t="str">
        <f t="shared" si="106"/>
        <v/>
      </c>
      <c r="K357" s="76" t="str">
        <f>IF(E357="","",IF(ABS(C357-D357)=0,0,IF(ABS(C357-D357)&gt;10,2.99,INDEX('ELO settings '!$B$25:$B$34,MATCH(ABS(C357-D357),'ELO settings '!$A$25:$A$34,0)))))</f>
        <v/>
      </c>
      <c r="L357" s="73" t="str">
        <f t="shared" si="118"/>
        <v/>
      </c>
      <c r="M357" s="73" t="str">
        <f>IF(A357="GW 1",ELO_Initial,IFERROR(INDEX(Tables!$1:$1048576,MATCH('Program and Results'!$E357,Tables!$A:$A,0),MATCH('Program and Results'!$A357,Tables!$1:$1,0)-1),""))</f>
        <v/>
      </c>
      <c r="N357" s="74" t="str">
        <f t="shared" si="114"/>
        <v/>
      </c>
      <c r="O357" s="74" t="str">
        <f t="shared" si="115"/>
        <v/>
      </c>
      <c r="P357" s="75" t="str">
        <f t="shared" si="120"/>
        <v/>
      </c>
      <c r="Q357" s="76" t="str">
        <f t="shared" si="116"/>
        <v/>
      </c>
      <c r="R357" s="77" t="str">
        <f t="shared" si="117"/>
        <v/>
      </c>
      <c r="S357" s="87" t="str">
        <f t="shared" si="104"/>
        <v/>
      </c>
      <c r="T357" s="74" t="str">
        <f t="shared" si="111"/>
        <v/>
      </c>
      <c r="U357" s="74" t="str">
        <f ca="1">IF(OR($A357="GW 1",$A357="GW 2",$A357="GW 3",$A357="GW 4",$A357="GW 5",$A357="GW 6"),"N/A",IFERROR(ROUND((OFFSET(Tables!$A$1,MATCH('Program and Results'!$B357,Tables!$A$1:$A$33,0)-1,MATCH('Program and Results'!$A357,Tables!$1:$1,0)-2,1,1)-OFFSET(Tables!$A$1,MATCH('Program and Results'!$B357,Tables!$A$1:$A$33,0)-1,MATCH('Program and Results'!$A357,Tables!$1:$1,0)-7,1,1))-(OFFSET(Tables!$A$1,MATCH('Program and Results'!$E357,Tables!$A$1:$A$33,0)-1,MATCH('Program and Results'!$A357,Tables!$1:$1,0)-2,1,1)-OFFSET(Tables!$A$1,MATCH('Program and Results'!$E357,Tables!$A$1:$A$33,0)-1,MATCH('Program and Results'!$A357,Tables!$1:$1,0)-7,1,1)),0),""))</f>
        <v/>
      </c>
      <c r="V357" s="88" t="str">
        <f t="shared" si="105"/>
        <v/>
      </c>
      <c r="W357" s="88" t="str">
        <f>IF(OR($A357="GW 1",$A357="GW 2",$A357="GW 3",$A357="GW 4",$A357="GW 5",$A357="GW 6"),"N/A",IF(T357="","",IF(AND(T357&gt;='Prediction Systems settings'!$B$3,'Program and Results'!T357&lt;='Prediction Systems settings'!$C$3),"DRAW",IF(T357&gt;0,"HOME","AWAY"))))</f>
        <v/>
      </c>
      <c r="X357" s="89" t="str">
        <f t="shared" si="107"/>
        <v/>
      </c>
      <c r="Y357" s="74" t="str">
        <f ca="1">IF(OR($A357="GW 1",$A357="GW 2",$A357="GW 3",$A357="GW 4",$A357="GW 5",$A357="GW 6"),"N/A",IF(U357="","",IF(AND(U357&gt;='Prediction Systems settings'!$B$4,'Program and Results'!U357&lt;='Prediction Systems settings'!$C$4),"DRAW",IF(U357&gt;0,"HOME","AWAY"))))</f>
        <v/>
      </c>
      <c r="Z357" s="74" t="str">
        <f t="shared" si="108"/>
        <v/>
      </c>
      <c r="AA357" s="85" t="str">
        <f ca="1">IF(OR($A357="GW 1",$A357="GW 2",$A357="GW 3",$A357="GW 4",$A357="GW 5",$A357="GW 6"),"N/A",IF(G357="","",SUM(OFFSET(Tables!$A$103,MATCH('Program and Results'!$B357,Tables!$A$103:$A$135,0)-1,MATCH('Program and Results'!$A357,Tables!$1:$1,0)-2,1,-6))))</f>
        <v/>
      </c>
      <c r="AB357" s="86" t="str">
        <f ca="1">IF(OR($A357="GW 1",$A357="GW 2",$A357="GW 3",$A357="GW 4",$A357="GW 5",$A357="GW 6"),"N/A",IF(M357="","",SUM(OFFSET(Tables!$A$103,MATCH('Program and Results'!$E357,Tables!$A$103:$A$135,0)-1,MATCH('Program and Results'!$A357,Tables!$1:$1,0)-2,1,-6))))</f>
        <v/>
      </c>
      <c r="AC357" s="86" t="str">
        <f t="shared" si="109"/>
        <v/>
      </c>
      <c r="AD357" s="86" t="str">
        <f>IF(OR($A357="GW 1",$A357="GW 2",$A357="GW 3",$A357="GW 4",$A357="GW 5",$A357="GW 6"),"N/A",IF(AC357="","",IF(AC357&gt;'Prediction Systems settings'!$B$5,"HOME",IF(AC357&lt;-'Prediction Systems settings'!$B$5,"AWAY","DRAW"))))</f>
        <v/>
      </c>
      <c r="AE357" s="86" t="str">
        <f t="shared" si="110"/>
        <v/>
      </c>
      <c r="AK357" t="s">
        <v>231</v>
      </c>
      <c r="AL357" t="s">
        <v>231</v>
      </c>
    </row>
    <row r="358" spans="1:38">
      <c r="A358" s="80"/>
      <c r="F358" s="73" t="str">
        <f t="shared" si="119"/>
        <v/>
      </c>
      <c r="G358" s="73" t="str">
        <f>IF(A358="GW 1",ELO_Initial,IFERROR(INDEX(Tables!$1:$1048576,MATCH('Program and Results'!$B358,Tables!$A:$A,0),MATCH('Program and Results'!$A358,Tables!$1:$1,0)-1),""))</f>
        <v/>
      </c>
      <c r="H358" s="74" t="str">
        <f t="shared" si="112"/>
        <v/>
      </c>
      <c r="I358" s="74" t="str">
        <f t="shared" si="113"/>
        <v/>
      </c>
      <c r="J358" s="75" t="str">
        <f t="shared" si="106"/>
        <v/>
      </c>
      <c r="K358" s="76" t="str">
        <f>IF(E358="","",IF(ABS(C358-D358)=0,0,IF(ABS(C358-D358)&gt;10,2.99,INDEX('ELO settings '!$B$25:$B$34,MATCH(ABS(C358-D358),'ELO settings '!$A$25:$A$34,0)))))</f>
        <v/>
      </c>
      <c r="L358" s="73" t="str">
        <f t="shared" si="118"/>
        <v/>
      </c>
      <c r="M358" s="73" t="str">
        <f>IF(A358="GW 1",ELO_Initial,IFERROR(INDEX(Tables!$1:$1048576,MATCH('Program and Results'!$E358,Tables!$A:$A,0),MATCH('Program and Results'!$A358,Tables!$1:$1,0)-1),""))</f>
        <v/>
      </c>
      <c r="N358" s="74" t="str">
        <f t="shared" si="114"/>
        <v/>
      </c>
      <c r="O358" s="74" t="str">
        <f t="shared" si="115"/>
        <v/>
      </c>
      <c r="P358" s="75" t="str">
        <f t="shared" si="120"/>
        <v/>
      </c>
      <c r="Q358" s="76" t="str">
        <f t="shared" si="116"/>
        <v/>
      </c>
      <c r="R358" s="77" t="str">
        <f t="shared" si="117"/>
        <v/>
      </c>
      <c r="S358" s="87" t="str">
        <f t="shared" si="104"/>
        <v/>
      </c>
      <c r="T358" s="74" t="str">
        <f t="shared" si="111"/>
        <v/>
      </c>
      <c r="U358" s="74" t="str">
        <f ca="1">IF(OR($A358="GW 1",$A358="GW 2",$A358="GW 3",$A358="GW 4",$A358="GW 5",$A358="GW 6"),"N/A",IFERROR(ROUND((OFFSET(Tables!$A$1,MATCH('Program and Results'!$B358,Tables!$A$1:$A$33,0)-1,MATCH('Program and Results'!$A358,Tables!$1:$1,0)-2,1,1)-OFFSET(Tables!$A$1,MATCH('Program and Results'!$B358,Tables!$A$1:$A$33,0)-1,MATCH('Program and Results'!$A358,Tables!$1:$1,0)-7,1,1))-(OFFSET(Tables!$A$1,MATCH('Program and Results'!$E358,Tables!$A$1:$A$33,0)-1,MATCH('Program and Results'!$A358,Tables!$1:$1,0)-2,1,1)-OFFSET(Tables!$A$1,MATCH('Program and Results'!$E358,Tables!$A$1:$A$33,0)-1,MATCH('Program and Results'!$A358,Tables!$1:$1,0)-7,1,1)),0),""))</f>
        <v/>
      </c>
      <c r="V358" s="88" t="str">
        <f t="shared" si="105"/>
        <v/>
      </c>
      <c r="W358" s="88" t="str">
        <f>IF(OR($A358="GW 1",$A358="GW 2",$A358="GW 3",$A358="GW 4",$A358="GW 5",$A358="GW 6"),"N/A",IF(T358="","",IF(AND(T358&gt;='Prediction Systems settings'!$B$3,'Program and Results'!T358&lt;='Prediction Systems settings'!$C$3),"DRAW",IF(T358&gt;0,"HOME","AWAY"))))</f>
        <v/>
      </c>
      <c r="X358" s="89" t="str">
        <f t="shared" si="107"/>
        <v/>
      </c>
      <c r="Y358" s="74" t="str">
        <f ca="1">IF(OR($A358="GW 1",$A358="GW 2",$A358="GW 3",$A358="GW 4",$A358="GW 5",$A358="GW 6"),"N/A",IF(U358="","",IF(AND(U358&gt;='Prediction Systems settings'!$B$4,'Program and Results'!U358&lt;='Prediction Systems settings'!$C$4),"DRAW",IF(U358&gt;0,"HOME","AWAY"))))</f>
        <v/>
      </c>
      <c r="Z358" s="74" t="str">
        <f t="shared" si="108"/>
        <v/>
      </c>
      <c r="AA358" s="85" t="str">
        <f ca="1">IF(OR($A358="GW 1",$A358="GW 2",$A358="GW 3",$A358="GW 4",$A358="GW 5",$A358="GW 6"),"N/A",IF(G358="","",SUM(OFFSET(Tables!$A$103,MATCH('Program and Results'!$B358,Tables!$A$103:$A$135,0)-1,MATCH('Program and Results'!$A358,Tables!$1:$1,0)-2,1,-6))))</f>
        <v/>
      </c>
      <c r="AB358" s="86" t="str">
        <f ca="1">IF(OR($A358="GW 1",$A358="GW 2",$A358="GW 3",$A358="GW 4",$A358="GW 5",$A358="GW 6"),"N/A",IF(M358="","",SUM(OFFSET(Tables!$A$103,MATCH('Program and Results'!$E358,Tables!$A$103:$A$135,0)-1,MATCH('Program and Results'!$A358,Tables!$1:$1,0)-2,1,-6))))</f>
        <v/>
      </c>
      <c r="AC358" s="86" t="str">
        <f t="shared" si="109"/>
        <v/>
      </c>
      <c r="AD358" s="86" t="str">
        <f>IF(OR($A358="GW 1",$A358="GW 2",$A358="GW 3",$A358="GW 4",$A358="GW 5",$A358="GW 6"),"N/A",IF(AC358="","",IF(AC358&gt;'Prediction Systems settings'!$B$5,"HOME",IF(AC358&lt;-'Prediction Systems settings'!$B$5,"AWAY","DRAW"))))</f>
        <v/>
      </c>
      <c r="AE358" s="86" t="str">
        <f t="shared" si="110"/>
        <v/>
      </c>
      <c r="AK358" t="s">
        <v>231</v>
      </c>
      <c r="AL358" t="s">
        <v>231</v>
      </c>
    </row>
    <row r="359" spans="1:38">
      <c r="A359" s="80"/>
      <c r="F359" s="73" t="str">
        <f t="shared" si="119"/>
        <v/>
      </c>
      <c r="G359" s="73" t="str">
        <f>IF(A359="GW 1",ELO_Initial,IFERROR(INDEX(Tables!$1:$1048576,MATCH('Program and Results'!$B359,Tables!$A:$A,0),MATCH('Program and Results'!$A359,Tables!$1:$1,0)-1),""))</f>
        <v/>
      </c>
      <c r="H359" s="74" t="str">
        <f t="shared" si="112"/>
        <v/>
      </c>
      <c r="I359" s="74" t="str">
        <f t="shared" si="113"/>
        <v/>
      </c>
      <c r="J359" s="75" t="str">
        <f t="shared" si="106"/>
        <v/>
      </c>
      <c r="K359" s="76" t="str">
        <f>IF(E359="","",IF(ABS(C359-D359)=0,0,IF(ABS(C359-D359)&gt;10,2.99,INDEX('ELO settings '!$B$25:$B$34,MATCH(ABS(C359-D359),'ELO settings '!$A$25:$A$34,0)))))</f>
        <v/>
      </c>
      <c r="L359" s="73" t="str">
        <f t="shared" si="118"/>
        <v/>
      </c>
      <c r="M359" s="73" t="str">
        <f>IF(A359="GW 1",ELO_Initial,IFERROR(INDEX(Tables!$1:$1048576,MATCH('Program and Results'!$E359,Tables!$A:$A,0),MATCH('Program and Results'!$A359,Tables!$1:$1,0)-1),""))</f>
        <v/>
      </c>
      <c r="N359" s="74" t="str">
        <f t="shared" si="114"/>
        <v/>
      </c>
      <c r="O359" s="74" t="str">
        <f t="shared" si="115"/>
        <v/>
      </c>
      <c r="P359" s="75" t="str">
        <f t="shared" si="120"/>
        <v/>
      </c>
      <c r="Q359" s="76" t="str">
        <f t="shared" si="116"/>
        <v/>
      </c>
      <c r="R359" s="77" t="str">
        <f t="shared" si="117"/>
        <v/>
      </c>
      <c r="S359" s="87" t="str">
        <f t="shared" si="104"/>
        <v/>
      </c>
      <c r="T359" s="74" t="str">
        <f t="shared" si="111"/>
        <v/>
      </c>
      <c r="U359" s="74" t="str">
        <f ca="1">IF(OR($A359="GW 1",$A359="GW 2",$A359="GW 3",$A359="GW 4",$A359="GW 5",$A359="GW 6"),"N/A",IFERROR(ROUND((OFFSET(Tables!$A$1,MATCH('Program and Results'!$B359,Tables!$A$1:$A$33,0)-1,MATCH('Program and Results'!$A359,Tables!$1:$1,0)-2,1,1)-OFFSET(Tables!$A$1,MATCH('Program and Results'!$B359,Tables!$A$1:$A$33,0)-1,MATCH('Program and Results'!$A359,Tables!$1:$1,0)-7,1,1))-(OFFSET(Tables!$A$1,MATCH('Program and Results'!$E359,Tables!$A$1:$A$33,0)-1,MATCH('Program and Results'!$A359,Tables!$1:$1,0)-2,1,1)-OFFSET(Tables!$A$1,MATCH('Program and Results'!$E359,Tables!$A$1:$A$33,0)-1,MATCH('Program and Results'!$A359,Tables!$1:$1,0)-7,1,1)),0),""))</f>
        <v/>
      </c>
      <c r="V359" s="88" t="str">
        <f t="shared" si="105"/>
        <v/>
      </c>
      <c r="W359" s="88" t="str">
        <f>IF(OR($A359="GW 1",$A359="GW 2",$A359="GW 3",$A359="GW 4",$A359="GW 5",$A359="GW 6"),"N/A",IF(T359="","",IF(AND(T359&gt;='Prediction Systems settings'!$B$3,'Program and Results'!T359&lt;='Prediction Systems settings'!$C$3),"DRAW",IF(T359&gt;0,"HOME","AWAY"))))</f>
        <v/>
      </c>
      <c r="X359" s="89" t="str">
        <f t="shared" si="107"/>
        <v/>
      </c>
      <c r="Y359" s="74" t="str">
        <f ca="1">IF(OR($A359="GW 1",$A359="GW 2",$A359="GW 3",$A359="GW 4",$A359="GW 5",$A359="GW 6"),"N/A",IF(U359="","",IF(AND(U359&gt;='Prediction Systems settings'!$B$4,'Program and Results'!U359&lt;='Prediction Systems settings'!$C$4),"DRAW",IF(U359&gt;0,"HOME","AWAY"))))</f>
        <v/>
      </c>
      <c r="Z359" s="74" t="str">
        <f t="shared" si="108"/>
        <v/>
      </c>
      <c r="AA359" s="85" t="str">
        <f ca="1">IF(OR($A359="GW 1",$A359="GW 2",$A359="GW 3",$A359="GW 4",$A359="GW 5",$A359="GW 6"),"N/A",IF(G359="","",SUM(OFFSET(Tables!$A$103,MATCH('Program and Results'!$B359,Tables!$A$103:$A$135,0)-1,MATCH('Program and Results'!$A359,Tables!$1:$1,0)-2,1,-6))))</f>
        <v/>
      </c>
      <c r="AB359" s="86" t="str">
        <f ca="1">IF(OR($A359="GW 1",$A359="GW 2",$A359="GW 3",$A359="GW 4",$A359="GW 5",$A359="GW 6"),"N/A",IF(M359="","",SUM(OFFSET(Tables!$A$103,MATCH('Program and Results'!$E359,Tables!$A$103:$A$135,0)-1,MATCH('Program and Results'!$A359,Tables!$1:$1,0)-2,1,-6))))</f>
        <v/>
      </c>
      <c r="AC359" s="86" t="str">
        <f t="shared" si="109"/>
        <v/>
      </c>
      <c r="AD359" s="86" t="str">
        <f>IF(OR($A359="GW 1",$A359="GW 2",$A359="GW 3",$A359="GW 4",$A359="GW 5",$A359="GW 6"),"N/A",IF(AC359="","",IF(AC359&gt;'Prediction Systems settings'!$B$5,"HOME",IF(AC359&lt;-'Prediction Systems settings'!$B$5,"AWAY","DRAW"))))</f>
        <v/>
      </c>
      <c r="AE359" s="86" t="str">
        <f t="shared" si="110"/>
        <v/>
      </c>
      <c r="AK359" t="s">
        <v>231</v>
      </c>
      <c r="AL359" t="s">
        <v>231</v>
      </c>
    </row>
    <row r="360" spans="1:38">
      <c r="A360" s="80"/>
      <c r="F360" s="73" t="str">
        <f t="shared" si="119"/>
        <v/>
      </c>
      <c r="G360" s="73" t="str">
        <f>IF(A360="GW 1",ELO_Initial,IFERROR(INDEX(Tables!$1:$1048576,MATCH('Program and Results'!$B360,Tables!$A:$A,0),MATCH('Program and Results'!$A360,Tables!$1:$1,0)-1),""))</f>
        <v/>
      </c>
      <c r="H360" s="74" t="str">
        <f t="shared" si="112"/>
        <v/>
      </c>
      <c r="I360" s="74" t="str">
        <f t="shared" si="113"/>
        <v/>
      </c>
      <c r="J360" s="75" t="str">
        <f t="shared" si="106"/>
        <v/>
      </c>
      <c r="K360" s="76" t="str">
        <f>IF(E360="","",IF(ABS(C360-D360)=0,0,IF(ABS(C360-D360)&gt;10,2.99,INDEX('ELO settings '!$B$25:$B$34,MATCH(ABS(C360-D360),'ELO settings '!$A$25:$A$34,0)))))</f>
        <v/>
      </c>
      <c r="L360" s="73" t="str">
        <f t="shared" si="118"/>
        <v/>
      </c>
      <c r="M360" s="73" t="str">
        <f>IF(A360="GW 1",ELO_Initial,IFERROR(INDEX(Tables!$1:$1048576,MATCH('Program and Results'!$E360,Tables!$A:$A,0),MATCH('Program and Results'!$A360,Tables!$1:$1,0)-1),""))</f>
        <v/>
      </c>
      <c r="N360" s="74" t="str">
        <f t="shared" si="114"/>
        <v/>
      </c>
      <c r="O360" s="74" t="str">
        <f t="shared" si="115"/>
        <v/>
      </c>
      <c r="P360" s="75" t="str">
        <f t="shared" si="120"/>
        <v/>
      </c>
      <c r="Q360" s="76" t="str">
        <f t="shared" si="116"/>
        <v/>
      </c>
      <c r="R360" s="77" t="str">
        <f t="shared" si="117"/>
        <v/>
      </c>
      <c r="S360" s="87" t="str">
        <f t="shared" si="104"/>
        <v/>
      </c>
      <c r="T360" s="74" t="str">
        <f t="shared" si="111"/>
        <v/>
      </c>
      <c r="U360" s="74" t="str">
        <f ca="1">IF(OR($A360="GW 1",$A360="GW 2",$A360="GW 3",$A360="GW 4",$A360="GW 5",$A360="GW 6"),"N/A",IFERROR(ROUND((OFFSET(Tables!$A$1,MATCH('Program and Results'!$B360,Tables!$A$1:$A$33,0)-1,MATCH('Program and Results'!$A360,Tables!$1:$1,0)-2,1,1)-OFFSET(Tables!$A$1,MATCH('Program and Results'!$B360,Tables!$A$1:$A$33,0)-1,MATCH('Program and Results'!$A360,Tables!$1:$1,0)-7,1,1))-(OFFSET(Tables!$A$1,MATCH('Program and Results'!$E360,Tables!$A$1:$A$33,0)-1,MATCH('Program and Results'!$A360,Tables!$1:$1,0)-2,1,1)-OFFSET(Tables!$A$1,MATCH('Program and Results'!$E360,Tables!$A$1:$A$33,0)-1,MATCH('Program and Results'!$A360,Tables!$1:$1,0)-7,1,1)),0),""))</f>
        <v/>
      </c>
      <c r="V360" s="88" t="str">
        <f t="shared" si="105"/>
        <v/>
      </c>
      <c r="W360" s="88" t="str">
        <f>IF(OR($A360="GW 1",$A360="GW 2",$A360="GW 3",$A360="GW 4",$A360="GW 5",$A360="GW 6"),"N/A",IF(T360="","",IF(AND(T360&gt;='Prediction Systems settings'!$B$3,'Program and Results'!T360&lt;='Prediction Systems settings'!$C$3),"DRAW",IF(T360&gt;0,"HOME","AWAY"))))</f>
        <v/>
      </c>
      <c r="X360" s="89" t="str">
        <f t="shared" si="107"/>
        <v/>
      </c>
      <c r="Y360" s="74" t="str">
        <f ca="1">IF(OR($A360="GW 1",$A360="GW 2",$A360="GW 3",$A360="GW 4",$A360="GW 5",$A360="GW 6"),"N/A",IF(U360="","",IF(AND(U360&gt;='Prediction Systems settings'!$B$4,'Program and Results'!U360&lt;='Prediction Systems settings'!$C$4),"DRAW",IF(U360&gt;0,"HOME","AWAY"))))</f>
        <v/>
      </c>
      <c r="Z360" s="74" t="str">
        <f t="shared" si="108"/>
        <v/>
      </c>
      <c r="AA360" s="85" t="str">
        <f ca="1">IF(OR($A360="GW 1",$A360="GW 2",$A360="GW 3",$A360="GW 4",$A360="GW 5",$A360="GW 6"),"N/A",IF(G360="","",SUM(OFFSET(Tables!$A$103,MATCH('Program and Results'!$B360,Tables!$A$103:$A$135,0)-1,MATCH('Program and Results'!$A360,Tables!$1:$1,0)-2,1,-6))))</f>
        <v/>
      </c>
      <c r="AB360" s="86" t="str">
        <f ca="1">IF(OR($A360="GW 1",$A360="GW 2",$A360="GW 3",$A360="GW 4",$A360="GW 5",$A360="GW 6"),"N/A",IF(M360="","",SUM(OFFSET(Tables!$A$103,MATCH('Program and Results'!$E360,Tables!$A$103:$A$135,0)-1,MATCH('Program and Results'!$A360,Tables!$1:$1,0)-2,1,-6))))</f>
        <v/>
      </c>
      <c r="AC360" s="86" t="str">
        <f t="shared" si="109"/>
        <v/>
      </c>
      <c r="AD360" s="86" t="str">
        <f>IF(OR($A360="GW 1",$A360="GW 2",$A360="GW 3",$A360="GW 4",$A360="GW 5",$A360="GW 6"),"N/A",IF(AC360="","",IF(AC360&gt;'Prediction Systems settings'!$B$5,"HOME",IF(AC360&lt;-'Prediction Systems settings'!$B$5,"AWAY","DRAW"))))</f>
        <v/>
      </c>
      <c r="AE360" s="86" t="str">
        <f t="shared" si="110"/>
        <v/>
      </c>
      <c r="AK360" t="s">
        <v>231</v>
      </c>
      <c r="AL360" t="s">
        <v>231</v>
      </c>
    </row>
    <row r="361" spans="1:38">
      <c r="A361" s="80"/>
      <c r="F361" s="73" t="str">
        <f t="shared" si="119"/>
        <v/>
      </c>
      <c r="G361" s="73" t="str">
        <f>IF(A361="GW 1",ELO_Initial,IFERROR(INDEX(Tables!$1:$1048576,MATCH('Program and Results'!$B361,Tables!$A:$A,0),MATCH('Program and Results'!$A361,Tables!$1:$1,0)-1),""))</f>
        <v/>
      </c>
      <c r="H361" s="74" t="str">
        <f t="shared" si="112"/>
        <v/>
      </c>
      <c r="I361" s="74" t="str">
        <f t="shared" si="113"/>
        <v/>
      </c>
      <c r="J361" s="75" t="str">
        <f t="shared" si="106"/>
        <v/>
      </c>
      <c r="K361" s="76" t="str">
        <f>IF(E361="","",IF(ABS(C361-D361)=0,0,IF(ABS(C361-D361)&gt;10,2.99,INDEX('ELO settings '!$B$25:$B$34,MATCH(ABS(C361-D361),'ELO settings '!$A$25:$A$34,0)))))</f>
        <v/>
      </c>
      <c r="L361" s="73" t="str">
        <f t="shared" si="118"/>
        <v/>
      </c>
      <c r="M361" s="73" t="str">
        <f>IF(A361="GW 1",ELO_Initial,IFERROR(INDEX(Tables!$1:$1048576,MATCH('Program and Results'!$E361,Tables!$A:$A,0),MATCH('Program and Results'!$A361,Tables!$1:$1,0)-1),""))</f>
        <v/>
      </c>
      <c r="N361" s="74" t="str">
        <f t="shared" si="114"/>
        <v/>
      </c>
      <c r="O361" s="74" t="str">
        <f t="shared" si="115"/>
        <v/>
      </c>
      <c r="P361" s="75" t="str">
        <f t="shared" si="120"/>
        <v/>
      </c>
      <c r="Q361" s="76" t="str">
        <f t="shared" si="116"/>
        <v/>
      </c>
      <c r="R361" s="77" t="str">
        <f t="shared" si="117"/>
        <v/>
      </c>
      <c r="S361" s="87" t="str">
        <f t="shared" si="104"/>
        <v/>
      </c>
      <c r="T361" s="74" t="str">
        <f t="shared" si="111"/>
        <v/>
      </c>
      <c r="U361" s="74" t="str">
        <f ca="1">IF(OR($A361="GW 1",$A361="GW 2",$A361="GW 3",$A361="GW 4",$A361="GW 5",$A361="GW 6"),"N/A",IFERROR(ROUND((OFFSET(Tables!$A$1,MATCH('Program and Results'!$B361,Tables!$A$1:$A$33,0)-1,MATCH('Program and Results'!$A361,Tables!$1:$1,0)-2,1,1)-OFFSET(Tables!$A$1,MATCH('Program and Results'!$B361,Tables!$A$1:$A$33,0)-1,MATCH('Program and Results'!$A361,Tables!$1:$1,0)-7,1,1))-(OFFSET(Tables!$A$1,MATCH('Program and Results'!$E361,Tables!$A$1:$A$33,0)-1,MATCH('Program and Results'!$A361,Tables!$1:$1,0)-2,1,1)-OFFSET(Tables!$A$1,MATCH('Program and Results'!$E361,Tables!$A$1:$A$33,0)-1,MATCH('Program and Results'!$A361,Tables!$1:$1,0)-7,1,1)),0),""))</f>
        <v/>
      </c>
      <c r="V361" s="88" t="str">
        <f t="shared" si="105"/>
        <v/>
      </c>
      <c r="W361" s="88" t="str">
        <f>IF(OR($A361="GW 1",$A361="GW 2",$A361="GW 3",$A361="GW 4",$A361="GW 5",$A361="GW 6"),"N/A",IF(T361="","",IF(AND(T361&gt;='Prediction Systems settings'!$B$3,'Program and Results'!T361&lt;='Prediction Systems settings'!$C$3),"DRAW",IF(T361&gt;0,"HOME","AWAY"))))</f>
        <v/>
      </c>
      <c r="X361" s="89" t="str">
        <f t="shared" si="107"/>
        <v/>
      </c>
      <c r="Y361" s="74" t="str">
        <f ca="1">IF(OR($A361="GW 1",$A361="GW 2",$A361="GW 3",$A361="GW 4",$A361="GW 5",$A361="GW 6"),"N/A",IF(U361="","",IF(AND(U361&gt;='Prediction Systems settings'!$B$4,'Program and Results'!U361&lt;='Prediction Systems settings'!$C$4),"DRAW",IF(U361&gt;0,"HOME","AWAY"))))</f>
        <v/>
      </c>
      <c r="Z361" s="74" t="str">
        <f t="shared" si="108"/>
        <v/>
      </c>
      <c r="AA361" s="85" t="str">
        <f ca="1">IF(OR($A361="GW 1",$A361="GW 2",$A361="GW 3",$A361="GW 4",$A361="GW 5",$A361="GW 6"),"N/A",IF(G361="","",SUM(OFFSET(Tables!$A$103,MATCH('Program and Results'!$B361,Tables!$A$103:$A$135,0)-1,MATCH('Program and Results'!$A361,Tables!$1:$1,0)-2,1,-6))))</f>
        <v/>
      </c>
      <c r="AB361" s="86" t="str">
        <f ca="1">IF(OR($A361="GW 1",$A361="GW 2",$A361="GW 3",$A361="GW 4",$A361="GW 5",$A361="GW 6"),"N/A",IF(M361="","",SUM(OFFSET(Tables!$A$103,MATCH('Program and Results'!$E361,Tables!$A$103:$A$135,0)-1,MATCH('Program and Results'!$A361,Tables!$1:$1,0)-2,1,-6))))</f>
        <v/>
      </c>
      <c r="AC361" s="86" t="str">
        <f t="shared" si="109"/>
        <v/>
      </c>
      <c r="AD361" s="86" t="str">
        <f>IF(OR($A361="GW 1",$A361="GW 2",$A361="GW 3",$A361="GW 4",$A361="GW 5",$A361="GW 6"),"N/A",IF(AC361="","",IF(AC361&gt;'Prediction Systems settings'!$B$5,"HOME",IF(AC361&lt;-'Prediction Systems settings'!$B$5,"AWAY","DRAW"))))</f>
        <v/>
      </c>
      <c r="AE361" s="86" t="str">
        <f t="shared" si="110"/>
        <v/>
      </c>
      <c r="AK361" t="s">
        <v>231</v>
      </c>
      <c r="AL361" t="s">
        <v>231</v>
      </c>
    </row>
    <row r="362" spans="1:38">
      <c r="A362" s="80"/>
      <c r="F362" s="73" t="str">
        <f t="shared" si="119"/>
        <v/>
      </c>
      <c r="G362" s="73" t="str">
        <f>IF(A362="GW 1",ELO_Initial,IFERROR(INDEX(Tables!$1:$1048576,MATCH('Program and Results'!$B362,Tables!$A:$A,0),MATCH('Program and Results'!$A362,Tables!$1:$1,0)-1),""))</f>
        <v/>
      </c>
      <c r="H362" s="74" t="str">
        <f t="shared" si="112"/>
        <v/>
      </c>
      <c r="I362" s="74" t="str">
        <f t="shared" si="113"/>
        <v/>
      </c>
      <c r="J362" s="75" t="str">
        <f t="shared" si="106"/>
        <v/>
      </c>
      <c r="K362" s="76" t="str">
        <f>IF(E362="","",IF(ABS(C362-D362)=0,0,IF(ABS(C362-D362)&gt;10,2.99,INDEX('ELO settings '!$B$25:$B$34,MATCH(ABS(C362-D362),'ELO settings '!$A$25:$A$34,0)))))</f>
        <v/>
      </c>
      <c r="L362" s="73" t="str">
        <f t="shared" si="118"/>
        <v/>
      </c>
      <c r="M362" s="73" t="str">
        <f>IF(A362="GW 1",ELO_Initial,IFERROR(INDEX(Tables!$1:$1048576,MATCH('Program and Results'!$E362,Tables!$A:$A,0),MATCH('Program and Results'!$A362,Tables!$1:$1,0)-1),""))</f>
        <v/>
      </c>
      <c r="N362" s="74" t="str">
        <f t="shared" si="114"/>
        <v/>
      </c>
      <c r="O362" s="74" t="str">
        <f t="shared" si="115"/>
        <v/>
      </c>
      <c r="P362" s="75" t="str">
        <f t="shared" si="120"/>
        <v/>
      </c>
      <c r="Q362" s="76" t="str">
        <f t="shared" si="116"/>
        <v/>
      </c>
      <c r="R362" s="77" t="str">
        <f t="shared" si="117"/>
        <v/>
      </c>
      <c r="S362" s="87" t="str">
        <f t="shared" si="104"/>
        <v/>
      </c>
      <c r="T362" s="74" t="str">
        <f t="shared" si="111"/>
        <v/>
      </c>
      <c r="U362" s="74" t="str">
        <f ca="1">IF(OR($A362="GW 1",$A362="GW 2",$A362="GW 3",$A362="GW 4",$A362="GW 5",$A362="GW 6"),"N/A",IFERROR(ROUND((OFFSET(Tables!$A$1,MATCH('Program and Results'!$B362,Tables!$A$1:$A$33,0)-1,MATCH('Program and Results'!$A362,Tables!$1:$1,0)-2,1,1)-OFFSET(Tables!$A$1,MATCH('Program and Results'!$B362,Tables!$A$1:$A$33,0)-1,MATCH('Program and Results'!$A362,Tables!$1:$1,0)-7,1,1))-(OFFSET(Tables!$A$1,MATCH('Program and Results'!$E362,Tables!$A$1:$A$33,0)-1,MATCH('Program and Results'!$A362,Tables!$1:$1,0)-2,1,1)-OFFSET(Tables!$A$1,MATCH('Program and Results'!$E362,Tables!$A$1:$A$33,0)-1,MATCH('Program and Results'!$A362,Tables!$1:$1,0)-7,1,1)),0),""))</f>
        <v/>
      </c>
      <c r="V362" s="88" t="str">
        <f t="shared" si="105"/>
        <v/>
      </c>
      <c r="W362" s="88" t="str">
        <f>IF(OR($A362="GW 1",$A362="GW 2",$A362="GW 3",$A362="GW 4",$A362="GW 5",$A362="GW 6"),"N/A",IF(T362="","",IF(AND(T362&gt;='Prediction Systems settings'!$B$3,'Program and Results'!T362&lt;='Prediction Systems settings'!$C$3),"DRAW",IF(T362&gt;0,"HOME","AWAY"))))</f>
        <v/>
      </c>
      <c r="X362" s="89" t="str">
        <f t="shared" si="107"/>
        <v/>
      </c>
      <c r="Y362" s="74" t="str">
        <f ca="1">IF(OR($A362="GW 1",$A362="GW 2",$A362="GW 3",$A362="GW 4",$A362="GW 5",$A362="GW 6"),"N/A",IF(U362="","",IF(AND(U362&gt;='Prediction Systems settings'!$B$4,'Program and Results'!U362&lt;='Prediction Systems settings'!$C$4),"DRAW",IF(U362&gt;0,"HOME","AWAY"))))</f>
        <v/>
      </c>
      <c r="Z362" s="74" t="str">
        <f t="shared" si="108"/>
        <v/>
      </c>
      <c r="AA362" s="85" t="str">
        <f ca="1">IF(OR($A362="GW 1",$A362="GW 2",$A362="GW 3",$A362="GW 4",$A362="GW 5",$A362="GW 6"),"N/A",IF(G362="","",SUM(OFFSET(Tables!$A$103,MATCH('Program and Results'!$B362,Tables!$A$103:$A$135,0)-1,MATCH('Program and Results'!$A362,Tables!$1:$1,0)-2,1,-6))))</f>
        <v/>
      </c>
      <c r="AB362" s="86" t="str">
        <f ca="1">IF(OR($A362="GW 1",$A362="GW 2",$A362="GW 3",$A362="GW 4",$A362="GW 5",$A362="GW 6"),"N/A",IF(M362="","",SUM(OFFSET(Tables!$A$103,MATCH('Program and Results'!$E362,Tables!$A$103:$A$135,0)-1,MATCH('Program and Results'!$A362,Tables!$1:$1,0)-2,1,-6))))</f>
        <v/>
      </c>
      <c r="AC362" s="86" t="str">
        <f t="shared" si="109"/>
        <v/>
      </c>
      <c r="AD362" s="86" t="str">
        <f>IF(OR($A362="GW 1",$A362="GW 2",$A362="GW 3",$A362="GW 4",$A362="GW 5",$A362="GW 6"),"N/A",IF(AC362="","",IF(AC362&gt;'Prediction Systems settings'!$B$5,"HOME",IF(AC362&lt;-'Prediction Systems settings'!$B$5,"AWAY","DRAW"))))</f>
        <v/>
      </c>
      <c r="AE362" s="86" t="str">
        <f t="shared" si="110"/>
        <v/>
      </c>
      <c r="AK362" t="s">
        <v>231</v>
      </c>
      <c r="AL362" t="s">
        <v>231</v>
      </c>
    </row>
    <row r="363" spans="1:38">
      <c r="A363" s="80"/>
      <c r="F363" s="73" t="str">
        <f t="shared" si="119"/>
        <v/>
      </c>
      <c r="G363" s="73" t="str">
        <f>IF(A363="GW 1",ELO_Initial,IFERROR(INDEX(Tables!$1:$1048576,MATCH('Program and Results'!$B363,Tables!$A:$A,0),MATCH('Program and Results'!$A363,Tables!$1:$1,0)-1),""))</f>
        <v/>
      </c>
      <c r="H363" s="74" t="str">
        <f t="shared" si="112"/>
        <v/>
      </c>
      <c r="I363" s="74" t="str">
        <f t="shared" si="113"/>
        <v/>
      </c>
      <c r="J363" s="75" t="str">
        <f t="shared" si="106"/>
        <v/>
      </c>
      <c r="K363" s="76" t="str">
        <f>IF(E363="","",IF(ABS(C363-D363)=0,0,IF(ABS(C363-D363)&gt;10,2.99,INDEX('ELO settings '!$B$25:$B$34,MATCH(ABS(C363-D363),'ELO settings '!$A$25:$A$34,0)))))</f>
        <v/>
      </c>
      <c r="L363" s="73" t="str">
        <f t="shared" si="118"/>
        <v/>
      </c>
      <c r="M363" s="73" t="str">
        <f>IF(A363="GW 1",ELO_Initial,IFERROR(INDEX(Tables!$1:$1048576,MATCH('Program and Results'!$E363,Tables!$A:$A,0),MATCH('Program and Results'!$A363,Tables!$1:$1,0)-1),""))</f>
        <v/>
      </c>
      <c r="N363" s="74" t="str">
        <f t="shared" si="114"/>
        <v/>
      </c>
      <c r="O363" s="74" t="str">
        <f t="shared" si="115"/>
        <v/>
      </c>
      <c r="P363" s="75" t="str">
        <f t="shared" si="120"/>
        <v/>
      </c>
      <c r="Q363" s="76" t="str">
        <f t="shared" si="116"/>
        <v/>
      </c>
      <c r="R363" s="77" t="str">
        <f t="shared" si="117"/>
        <v/>
      </c>
      <c r="S363" s="87" t="str">
        <f t="shared" si="104"/>
        <v/>
      </c>
      <c r="T363" s="74" t="str">
        <f t="shared" si="111"/>
        <v/>
      </c>
      <c r="U363" s="74" t="str">
        <f ca="1">IF(OR($A363="GW 1",$A363="GW 2",$A363="GW 3",$A363="GW 4",$A363="GW 5",$A363="GW 6"),"N/A",IFERROR(ROUND((OFFSET(Tables!$A$1,MATCH('Program and Results'!$B363,Tables!$A$1:$A$33,0)-1,MATCH('Program and Results'!$A363,Tables!$1:$1,0)-2,1,1)-OFFSET(Tables!$A$1,MATCH('Program and Results'!$B363,Tables!$A$1:$A$33,0)-1,MATCH('Program and Results'!$A363,Tables!$1:$1,0)-7,1,1))-(OFFSET(Tables!$A$1,MATCH('Program and Results'!$E363,Tables!$A$1:$A$33,0)-1,MATCH('Program and Results'!$A363,Tables!$1:$1,0)-2,1,1)-OFFSET(Tables!$A$1,MATCH('Program and Results'!$E363,Tables!$A$1:$A$33,0)-1,MATCH('Program and Results'!$A363,Tables!$1:$1,0)-7,1,1)),0),""))</f>
        <v/>
      </c>
      <c r="V363" s="88" t="str">
        <f t="shared" si="105"/>
        <v/>
      </c>
      <c r="W363" s="88" t="str">
        <f>IF(OR($A363="GW 1",$A363="GW 2",$A363="GW 3",$A363="GW 4",$A363="GW 5",$A363="GW 6"),"N/A",IF(T363="","",IF(AND(T363&gt;='Prediction Systems settings'!$B$3,'Program and Results'!T363&lt;='Prediction Systems settings'!$C$3),"DRAW",IF(T363&gt;0,"HOME","AWAY"))))</f>
        <v/>
      </c>
      <c r="X363" s="89" t="str">
        <f t="shared" si="107"/>
        <v/>
      </c>
      <c r="Y363" s="74" t="str">
        <f ca="1">IF(OR($A363="GW 1",$A363="GW 2",$A363="GW 3",$A363="GW 4",$A363="GW 5",$A363="GW 6"),"N/A",IF(U363="","",IF(AND(U363&gt;='Prediction Systems settings'!$B$4,'Program and Results'!U363&lt;='Prediction Systems settings'!$C$4),"DRAW",IF(U363&gt;0,"HOME","AWAY"))))</f>
        <v/>
      </c>
      <c r="Z363" s="74" t="str">
        <f t="shared" si="108"/>
        <v/>
      </c>
      <c r="AA363" s="85" t="str">
        <f ca="1">IF(OR($A363="GW 1",$A363="GW 2",$A363="GW 3",$A363="GW 4",$A363="GW 5",$A363="GW 6"),"N/A",IF(G363="","",SUM(OFFSET(Tables!$A$103,MATCH('Program and Results'!$B363,Tables!$A$103:$A$135,0)-1,MATCH('Program and Results'!$A363,Tables!$1:$1,0)-2,1,-6))))</f>
        <v/>
      </c>
      <c r="AB363" s="86" t="str">
        <f ca="1">IF(OR($A363="GW 1",$A363="GW 2",$A363="GW 3",$A363="GW 4",$A363="GW 5",$A363="GW 6"),"N/A",IF(M363="","",SUM(OFFSET(Tables!$A$103,MATCH('Program and Results'!$E363,Tables!$A$103:$A$135,0)-1,MATCH('Program and Results'!$A363,Tables!$1:$1,0)-2,1,-6))))</f>
        <v/>
      </c>
      <c r="AC363" s="86" t="str">
        <f t="shared" si="109"/>
        <v/>
      </c>
      <c r="AD363" s="86" t="str">
        <f>IF(OR($A363="GW 1",$A363="GW 2",$A363="GW 3",$A363="GW 4",$A363="GW 5",$A363="GW 6"),"N/A",IF(AC363="","",IF(AC363&gt;'Prediction Systems settings'!$B$5,"HOME",IF(AC363&lt;-'Prediction Systems settings'!$B$5,"AWAY","DRAW"))))</f>
        <v/>
      </c>
      <c r="AE363" s="86" t="str">
        <f t="shared" si="110"/>
        <v/>
      </c>
      <c r="AK363" t="s">
        <v>231</v>
      </c>
      <c r="AL363" t="s">
        <v>231</v>
      </c>
    </row>
    <row r="364" spans="1:38">
      <c r="A364" s="80"/>
      <c r="F364" s="73" t="str">
        <f t="shared" si="119"/>
        <v/>
      </c>
      <c r="G364" s="73" t="str">
        <f>IF(A364="GW 1",ELO_Initial,IFERROR(INDEX(Tables!$1:$1048576,MATCH('Program and Results'!$B364,Tables!$A:$A,0),MATCH('Program and Results'!$A364,Tables!$1:$1,0)-1),""))</f>
        <v/>
      </c>
      <c r="H364" s="74" t="str">
        <f t="shared" si="112"/>
        <v/>
      </c>
      <c r="I364" s="74" t="str">
        <f t="shared" si="113"/>
        <v/>
      </c>
      <c r="J364" s="75" t="str">
        <f t="shared" si="106"/>
        <v/>
      </c>
      <c r="K364" s="76" t="str">
        <f>IF(E364="","",IF(ABS(C364-D364)=0,0,IF(ABS(C364-D364)&gt;10,2.99,INDEX('ELO settings '!$B$25:$B$34,MATCH(ABS(C364-D364),'ELO settings '!$A$25:$A$34,0)))))</f>
        <v/>
      </c>
      <c r="L364" s="73" t="str">
        <f t="shared" si="118"/>
        <v/>
      </c>
      <c r="M364" s="73" t="str">
        <f>IF(A364="GW 1",ELO_Initial,IFERROR(INDEX(Tables!$1:$1048576,MATCH('Program and Results'!$E364,Tables!$A:$A,0),MATCH('Program and Results'!$A364,Tables!$1:$1,0)-1),""))</f>
        <v/>
      </c>
      <c r="N364" s="74" t="str">
        <f t="shared" si="114"/>
        <v/>
      </c>
      <c r="O364" s="74" t="str">
        <f t="shared" si="115"/>
        <v/>
      </c>
      <c r="P364" s="75" t="str">
        <f t="shared" si="120"/>
        <v/>
      </c>
      <c r="Q364" s="76" t="str">
        <f t="shared" si="116"/>
        <v/>
      </c>
      <c r="R364" s="77" t="str">
        <f t="shared" si="117"/>
        <v/>
      </c>
      <c r="S364" s="87" t="str">
        <f t="shared" si="104"/>
        <v/>
      </c>
      <c r="T364" s="74" t="str">
        <f t="shared" si="111"/>
        <v/>
      </c>
      <c r="U364" s="74" t="str">
        <f ca="1">IF(OR($A364="GW 1",$A364="GW 2",$A364="GW 3",$A364="GW 4",$A364="GW 5",$A364="GW 6"),"N/A",IFERROR(ROUND((OFFSET(Tables!$A$1,MATCH('Program and Results'!$B364,Tables!$A$1:$A$33,0)-1,MATCH('Program and Results'!$A364,Tables!$1:$1,0)-2,1,1)-OFFSET(Tables!$A$1,MATCH('Program and Results'!$B364,Tables!$A$1:$A$33,0)-1,MATCH('Program and Results'!$A364,Tables!$1:$1,0)-7,1,1))-(OFFSET(Tables!$A$1,MATCH('Program and Results'!$E364,Tables!$A$1:$A$33,0)-1,MATCH('Program and Results'!$A364,Tables!$1:$1,0)-2,1,1)-OFFSET(Tables!$A$1,MATCH('Program and Results'!$E364,Tables!$A$1:$A$33,0)-1,MATCH('Program and Results'!$A364,Tables!$1:$1,0)-7,1,1)),0),""))</f>
        <v/>
      </c>
      <c r="V364" s="88" t="str">
        <f t="shared" si="105"/>
        <v/>
      </c>
      <c r="W364" s="88" t="str">
        <f>IF(OR($A364="GW 1",$A364="GW 2",$A364="GW 3",$A364="GW 4",$A364="GW 5",$A364="GW 6"),"N/A",IF(T364="","",IF(AND(T364&gt;='Prediction Systems settings'!$B$3,'Program and Results'!T364&lt;='Prediction Systems settings'!$C$3),"DRAW",IF(T364&gt;0,"HOME","AWAY"))))</f>
        <v/>
      </c>
      <c r="X364" s="89" t="str">
        <f t="shared" si="107"/>
        <v/>
      </c>
      <c r="Y364" s="74" t="str">
        <f ca="1">IF(OR($A364="GW 1",$A364="GW 2",$A364="GW 3",$A364="GW 4",$A364="GW 5",$A364="GW 6"),"N/A",IF(U364="","",IF(AND(U364&gt;='Prediction Systems settings'!$B$4,'Program and Results'!U364&lt;='Prediction Systems settings'!$C$4),"DRAW",IF(U364&gt;0,"HOME","AWAY"))))</f>
        <v/>
      </c>
      <c r="Z364" s="74" t="str">
        <f t="shared" si="108"/>
        <v/>
      </c>
      <c r="AA364" s="85" t="str">
        <f ca="1">IF(OR($A364="GW 1",$A364="GW 2",$A364="GW 3",$A364="GW 4",$A364="GW 5",$A364="GW 6"),"N/A",IF(G364="","",SUM(OFFSET(Tables!$A$103,MATCH('Program and Results'!$B364,Tables!$A$103:$A$135,0)-1,MATCH('Program and Results'!$A364,Tables!$1:$1,0)-2,1,-6))))</f>
        <v/>
      </c>
      <c r="AB364" s="86" t="str">
        <f ca="1">IF(OR($A364="GW 1",$A364="GW 2",$A364="GW 3",$A364="GW 4",$A364="GW 5",$A364="GW 6"),"N/A",IF(M364="","",SUM(OFFSET(Tables!$A$103,MATCH('Program and Results'!$E364,Tables!$A$103:$A$135,0)-1,MATCH('Program and Results'!$A364,Tables!$1:$1,0)-2,1,-6))))</f>
        <v/>
      </c>
      <c r="AC364" s="86" t="str">
        <f t="shared" si="109"/>
        <v/>
      </c>
      <c r="AD364" s="86" t="str">
        <f>IF(OR($A364="GW 1",$A364="GW 2",$A364="GW 3",$A364="GW 4",$A364="GW 5",$A364="GW 6"),"N/A",IF(AC364="","",IF(AC364&gt;'Prediction Systems settings'!$B$5,"HOME",IF(AC364&lt;-'Prediction Systems settings'!$B$5,"AWAY","DRAW"))))</f>
        <v/>
      </c>
      <c r="AE364" s="86" t="str">
        <f t="shared" si="110"/>
        <v/>
      </c>
      <c r="AK364" t="s">
        <v>231</v>
      </c>
      <c r="AL364" t="s">
        <v>231</v>
      </c>
    </row>
    <row r="365" spans="1:38">
      <c r="A365" s="80"/>
      <c r="F365" s="73" t="str">
        <f t="shared" si="119"/>
        <v/>
      </c>
      <c r="G365" s="73" t="str">
        <f>IF(A365="GW 1",ELO_Initial,IFERROR(INDEX(Tables!$1:$1048576,MATCH('Program and Results'!$B365,Tables!$A:$A,0),MATCH('Program and Results'!$A365,Tables!$1:$1,0)-1),""))</f>
        <v/>
      </c>
      <c r="H365" s="74" t="str">
        <f t="shared" si="112"/>
        <v/>
      </c>
      <c r="I365" s="74" t="str">
        <f t="shared" si="113"/>
        <v/>
      </c>
      <c r="J365" s="75" t="str">
        <f t="shared" si="106"/>
        <v/>
      </c>
      <c r="K365" s="76" t="str">
        <f>IF(E365="","",IF(ABS(C365-D365)=0,0,IF(ABS(C365-D365)&gt;10,2.99,INDEX('ELO settings '!$B$25:$B$34,MATCH(ABS(C365-D365),'ELO settings '!$A$25:$A$34,0)))))</f>
        <v/>
      </c>
      <c r="L365" s="73" t="str">
        <f t="shared" si="118"/>
        <v/>
      </c>
      <c r="M365" s="73" t="str">
        <f>IF(A365="GW 1",ELO_Initial,IFERROR(INDEX(Tables!$1:$1048576,MATCH('Program and Results'!$E365,Tables!$A:$A,0),MATCH('Program and Results'!$A365,Tables!$1:$1,0)-1),""))</f>
        <v/>
      </c>
      <c r="N365" s="74" t="str">
        <f t="shared" si="114"/>
        <v/>
      </c>
      <c r="O365" s="74" t="str">
        <f t="shared" si="115"/>
        <v/>
      </c>
      <c r="P365" s="75" t="str">
        <f t="shared" si="120"/>
        <v/>
      </c>
      <c r="Q365" s="76" t="str">
        <f t="shared" si="116"/>
        <v/>
      </c>
      <c r="R365" s="77" t="str">
        <f t="shared" si="117"/>
        <v/>
      </c>
      <c r="S365" s="87" t="str">
        <f t="shared" ref="S365:S428" si="121">IF(D365="","",IF(I365=1,"HOME",IF(I365=0.5,"DRAW","AWAY")))</f>
        <v/>
      </c>
      <c r="T365" s="74" t="str">
        <f t="shared" si="111"/>
        <v/>
      </c>
      <c r="U365" s="74" t="str">
        <f ca="1">IF(OR($A365="GW 1",$A365="GW 2",$A365="GW 3",$A365="GW 4",$A365="GW 5",$A365="GW 6"),"N/A",IFERROR(ROUND((OFFSET(Tables!$A$1,MATCH('Program and Results'!$B365,Tables!$A$1:$A$33,0)-1,MATCH('Program and Results'!$A365,Tables!$1:$1,0)-2,1,1)-OFFSET(Tables!$A$1,MATCH('Program and Results'!$B365,Tables!$A$1:$A$33,0)-1,MATCH('Program and Results'!$A365,Tables!$1:$1,0)-7,1,1))-(OFFSET(Tables!$A$1,MATCH('Program and Results'!$E365,Tables!$A$1:$A$33,0)-1,MATCH('Program and Results'!$A365,Tables!$1:$1,0)-2,1,1)-OFFSET(Tables!$A$1,MATCH('Program and Results'!$E365,Tables!$A$1:$A$33,0)-1,MATCH('Program and Results'!$A365,Tables!$1:$1,0)-7,1,1)),0),""))</f>
        <v/>
      </c>
      <c r="V365" s="88" t="str">
        <f t="shared" ref="V365:V428" si="122">IF(D365="","",J365-P365)</f>
        <v/>
      </c>
      <c r="W365" s="88" t="str">
        <f>IF(OR($A365="GW 1",$A365="GW 2",$A365="GW 3",$A365="GW 4",$A365="GW 5",$A365="GW 6"),"N/A",IF(T365="","",IF(AND(T365&gt;='Prediction Systems settings'!$B$3,'Program and Results'!T365&lt;='Prediction Systems settings'!$C$3),"DRAW",IF(T365&gt;0,"HOME","AWAY"))))</f>
        <v/>
      </c>
      <c r="X365" s="89" t="str">
        <f t="shared" si="107"/>
        <v/>
      </c>
      <c r="Y365" s="74" t="str">
        <f ca="1">IF(OR($A365="GW 1",$A365="GW 2",$A365="GW 3",$A365="GW 4",$A365="GW 5",$A365="GW 6"),"N/A",IF(U365="","",IF(AND(U365&gt;='Prediction Systems settings'!$B$4,'Program and Results'!U365&lt;='Prediction Systems settings'!$C$4),"DRAW",IF(U365&gt;0,"HOME","AWAY"))))</f>
        <v/>
      </c>
      <c r="Z365" s="74" t="str">
        <f t="shared" si="108"/>
        <v/>
      </c>
      <c r="AA365" s="85" t="str">
        <f ca="1">IF(OR($A365="GW 1",$A365="GW 2",$A365="GW 3",$A365="GW 4",$A365="GW 5",$A365="GW 6"),"N/A",IF(G365="","",SUM(OFFSET(Tables!$A$103,MATCH('Program and Results'!$B365,Tables!$A$103:$A$135,0)-1,MATCH('Program and Results'!$A365,Tables!$1:$1,0)-2,1,-6))))</f>
        <v/>
      </c>
      <c r="AB365" s="86" t="str">
        <f ca="1">IF(OR($A365="GW 1",$A365="GW 2",$A365="GW 3",$A365="GW 4",$A365="GW 5",$A365="GW 6"),"N/A",IF(M365="","",SUM(OFFSET(Tables!$A$103,MATCH('Program and Results'!$E365,Tables!$A$103:$A$135,0)-1,MATCH('Program and Results'!$A365,Tables!$1:$1,0)-2,1,-6))))</f>
        <v/>
      </c>
      <c r="AC365" s="86" t="str">
        <f t="shared" si="109"/>
        <v/>
      </c>
      <c r="AD365" s="86" t="str">
        <f>IF(OR($A365="GW 1",$A365="GW 2",$A365="GW 3",$A365="GW 4",$A365="GW 5",$A365="GW 6"),"N/A",IF(AC365="","",IF(AC365&gt;'Prediction Systems settings'!$B$5,"HOME",IF(AC365&lt;-'Prediction Systems settings'!$B$5,"AWAY","DRAW"))))</f>
        <v/>
      </c>
      <c r="AE365" s="86" t="str">
        <f t="shared" si="110"/>
        <v/>
      </c>
      <c r="AK365" t="s">
        <v>231</v>
      </c>
      <c r="AL365" t="s">
        <v>231</v>
      </c>
    </row>
    <row r="366" spans="1:38">
      <c r="A366" s="80"/>
      <c r="F366" s="73" t="str">
        <f t="shared" si="119"/>
        <v/>
      </c>
      <c r="G366" s="73" t="str">
        <f>IF(A366="GW 1",ELO_Initial,IFERROR(INDEX(Tables!$1:$1048576,MATCH('Program and Results'!$B366,Tables!$A:$A,0),MATCH('Program and Results'!$A366,Tables!$1:$1,0)-1),""))</f>
        <v/>
      </c>
      <c r="H366" s="74" t="str">
        <f t="shared" si="112"/>
        <v/>
      </c>
      <c r="I366" s="74" t="str">
        <f t="shared" si="113"/>
        <v/>
      </c>
      <c r="J366" s="75" t="str">
        <f t="shared" si="106"/>
        <v/>
      </c>
      <c r="K366" s="76" t="str">
        <f>IF(E366="","",IF(ABS(C366-D366)=0,0,IF(ABS(C366-D366)&gt;10,2.99,INDEX('ELO settings '!$B$25:$B$34,MATCH(ABS(C366-D366),'ELO settings '!$A$25:$A$34,0)))))</f>
        <v/>
      </c>
      <c r="L366" s="73" t="str">
        <f t="shared" si="118"/>
        <v/>
      </c>
      <c r="M366" s="73" t="str">
        <f>IF(A366="GW 1",ELO_Initial,IFERROR(INDEX(Tables!$1:$1048576,MATCH('Program and Results'!$E366,Tables!$A:$A,0),MATCH('Program and Results'!$A366,Tables!$1:$1,0)-1),""))</f>
        <v/>
      </c>
      <c r="N366" s="74" t="str">
        <f t="shared" si="114"/>
        <v/>
      </c>
      <c r="O366" s="74" t="str">
        <f t="shared" si="115"/>
        <v/>
      </c>
      <c r="P366" s="75" t="str">
        <f t="shared" si="120"/>
        <v/>
      </c>
      <c r="Q366" s="76" t="str">
        <f t="shared" si="116"/>
        <v/>
      </c>
      <c r="R366" s="77" t="str">
        <f t="shared" si="117"/>
        <v/>
      </c>
      <c r="S366" s="87" t="str">
        <f t="shared" si="121"/>
        <v/>
      </c>
      <c r="T366" s="74" t="str">
        <f t="shared" si="111"/>
        <v/>
      </c>
      <c r="U366" s="74" t="str">
        <f ca="1">IF(OR($A366="GW 1",$A366="GW 2",$A366="GW 3",$A366="GW 4",$A366="GW 5",$A366="GW 6"),"N/A",IFERROR(ROUND((OFFSET(Tables!$A$1,MATCH('Program and Results'!$B366,Tables!$A$1:$A$33,0)-1,MATCH('Program and Results'!$A366,Tables!$1:$1,0)-2,1,1)-OFFSET(Tables!$A$1,MATCH('Program and Results'!$B366,Tables!$A$1:$A$33,0)-1,MATCH('Program and Results'!$A366,Tables!$1:$1,0)-7,1,1))-(OFFSET(Tables!$A$1,MATCH('Program and Results'!$E366,Tables!$A$1:$A$33,0)-1,MATCH('Program and Results'!$A366,Tables!$1:$1,0)-2,1,1)-OFFSET(Tables!$A$1,MATCH('Program and Results'!$E366,Tables!$A$1:$A$33,0)-1,MATCH('Program and Results'!$A366,Tables!$1:$1,0)-7,1,1)),0),""))</f>
        <v/>
      </c>
      <c r="V366" s="88" t="str">
        <f t="shared" si="122"/>
        <v/>
      </c>
      <c r="W366" s="88" t="str">
        <f>IF(OR($A366="GW 1",$A366="GW 2",$A366="GW 3",$A366="GW 4",$A366="GW 5",$A366="GW 6"),"N/A",IF(T366="","",IF(AND(T366&gt;='Prediction Systems settings'!$B$3,'Program and Results'!T366&lt;='Prediction Systems settings'!$C$3),"DRAW",IF(T366&gt;0,"HOME","AWAY"))))</f>
        <v/>
      </c>
      <c r="X366" s="89" t="str">
        <f t="shared" si="107"/>
        <v/>
      </c>
      <c r="Y366" s="74" t="str">
        <f ca="1">IF(OR($A366="GW 1",$A366="GW 2",$A366="GW 3",$A366="GW 4",$A366="GW 5",$A366="GW 6"),"N/A",IF(U366="","",IF(AND(U366&gt;='Prediction Systems settings'!$B$4,'Program and Results'!U366&lt;='Prediction Systems settings'!$C$4),"DRAW",IF(U366&gt;0,"HOME","AWAY"))))</f>
        <v/>
      </c>
      <c r="Z366" s="74" t="str">
        <f t="shared" si="108"/>
        <v/>
      </c>
      <c r="AA366" s="85" t="str">
        <f ca="1">IF(OR($A366="GW 1",$A366="GW 2",$A366="GW 3",$A366="GW 4",$A366="GW 5",$A366="GW 6"),"N/A",IF(G366="","",SUM(OFFSET(Tables!$A$103,MATCH('Program and Results'!$B366,Tables!$A$103:$A$135,0)-1,MATCH('Program and Results'!$A366,Tables!$1:$1,0)-2,1,-6))))</f>
        <v/>
      </c>
      <c r="AB366" s="86" t="str">
        <f ca="1">IF(OR($A366="GW 1",$A366="GW 2",$A366="GW 3",$A366="GW 4",$A366="GW 5",$A366="GW 6"),"N/A",IF(M366="","",SUM(OFFSET(Tables!$A$103,MATCH('Program and Results'!$E366,Tables!$A$103:$A$135,0)-1,MATCH('Program and Results'!$A366,Tables!$1:$1,0)-2,1,-6))))</f>
        <v/>
      </c>
      <c r="AC366" s="86" t="str">
        <f t="shared" si="109"/>
        <v/>
      </c>
      <c r="AD366" s="86" t="str">
        <f>IF(OR($A366="GW 1",$A366="GW 2",$A366="GW 3",$A366="GW 4",$A366="GW 5",$A366="GW 6"),"N/A",IF(AC366="","",IF(AC366&gt;'Prediction Systems settings'!$B$5,"HOME",IF(AC366&lt;-'Prediction Systems settings'!$B$5,"AWAY","DRAW"))))</f>
        <v/>
      </c>
      <c r="AE366" s="86" t="str">
        <f t="shared" si="110"/>
        <v/>
      </c>
      <c r="AK366" t="s">
        <v>231</v>
      </c>
      <c r="AL366" t="s">
        <v>231</v>
      </c>
    </row>
    <row r="367" spans="1:38">
      <c r="A367" s="80"/>
      <c r="F367" s="73" t="str">
        <f t="shared" si="119"/>
        <v/>
      </c>
      <c r="G367" s="73" t="str">
        <f>IF(A367="GW 1",ELO_Initial,IFERROR(INDEX(Tables!$1:$1048576,MATCH('Program and Results'!$B367,Tables!$A:$A,0),MATCH('Program and Results'!$A367,Tables!$1:$1,0)-1),""))</f>
        <v/>
      </c>
      <c r="H367" s="74" t="str">
        <f t="shared" si="112"/>
        <v/>
      </c>
      <c r="I367" s="74" t="str">
        <f t="shared" si="113"/>
        <v/>
      </c>
      <c r="J367" s="75" t="str">
        <f t="shared" si="106"/>
        <v/>
      </c>
      <c r="K367" s="76" t="str">
        <f>IF(E367="","",IF(ABS(C367-D367)=0,0,IF(ABS(C367-D367)&gt;10,2.99,INDEX('ELO settings '!$B$25:$B$34,MATCH(ABS(C367-D367),'ELO settings '!$A$25:$A$34,0)))))</f>
        <v/>
      </c>
      <c r="L367" s="73" t="str">
        <f t="shared" si="118"/>
        <v/>
      </c>
      <c r="M367" s="73" t="str">
        <f>IF(A367="GW 1",ELO_Initial,IFERROR(INDEX(Tables!$1:$1048576,MATCH('Program and Results'!$E367,Tables!$A:$A,0),MATCH('Program and Results'!$A367,Tables!$1:$1,0)-1),""))</f>
        <v/>
      </c>
      <c r="N367" s="74" t="str">
        <f t="shared" si="114"/>
        <v/>
      </c>
      <c r="O367" s="74" t="str">
        <f t="shared" si="115"/>
        <v/>
      </c>
      <c r="P367" s="75" t="str">
        <f t="shared" si="120"/>
        <v/>
      </c>
      <c r="Q367" s="76" t="str">
        <f t="shared" si="116"/>
        <v/>
      </c>
      <c r="R367" s="77" t="str">
        <f t="shared" si="117"/>
        <v/>
      </c>
      <c r="S367" s="87" t="str">
        <f t="shared" si="121"/>
        <v/>
      </c>
      <c r="T367" s="74" t="str">
        <f t="shared" si="111"/>
        <v/>
      </c>
      <c r="U367" s="74" t="str">
        <f ca="1">IF(OR($A367="GW 1",$A367="GW 2",$A367="GW 3",$A367="GW 4",$A367="GW 5",$A367="GW 6"),"N/A",IFERROR(ROUND((OFFSET(Tables!$A$1,MATCH('Program and Results'!$B367,Tables!$A$1:$A$33,0)-1,MATCH('Program and Results'!$A367,Tables!$1:$1,0)-2,1,1)-OFFSET(Tables!$A$1,MATCH('Program and Results'!$B367,Tables!$A$1:$A$33,0)-1,MATCH('Program and Results'!$A367,Tables!$1:$1,0)-7,1,1))-(OFFSET(Tables!$A$1,MATCH('Program and Results'!$E367,Tables!$A$1:$A$33,0)-1,MATCH('Program and Results'!$A367,Tables!$1:$1,0)-2,1,1)-OFFSET(Tables!$A$1,MATCH('Program and Results'!$E367,Tables!$A$1:$A$33,0)-1,MATCH('Program and Results'!$A367,Tables!$1:$1,0)-7,1,1)),0),""))</f>
        <v/>
      </c>
      <c r="V367" s="88" t="str">
        <f t="shared" si="122"/>
        <v/>
      </c>
      <c r="W367" s="88" t="str">
        <f>IF(OR($A367="GW 1",$A367="GW 2",$A367="GW 3",$A367="GW 4",$A367="GW 5",$A367="GW 6"),"N/A",IF(T367="","",IF(AND(T367&gt;='Prediction Systems settings'!$B$3,'Program and Results'!T367&lt;='Prediction Systems settings'!$C$3),"DRAW",IF(T367&gt;0,"HOME","AWAY"))))</f>
        <v/>
      </c>
      <c r="X367" s="89" t="str">
        <f t="shared" si="107"/>
        <v/>
      </c>
      <c r="Y367" s="74" t="str">
        <f ca="1">IF(OR($A367="GW 1",$A367="GW 2",$A367="GW 3",$A367="GW 4",$A367="GW 5",$A367="GW 6"),"N/A",IF(U367="","",IF(AND(U367&gt;='Prediction Systems settings'!$B$4,'Program and Results'!U367&lt;='Prediction Systems settings'!$C$4),"DRAW",IF(U367&gt;0,"HOME","AWAY"))))</f>
        <v/>
      </c>
      <c r="Z367" s="74" t="str">
        <f t="shared" si="108"/>
        <v/>
      </c>
      <c r="AA367" s="85" t="str">
        <f ca="1">IF(OR($A367="GW 1",$A367="GW 2",$A367="GW 3",$A367="GW 4",$A367="GW 5",$A367="GW 6"),"N/A",IF(G367="","",SUM(OFFSET(Tables!$A$103,MATCH('Program and Results'!$B367,Tables!$A$103:$A$135,0)-1,MATCH('Program and Results'!$A367,Tables!$1:$1,0)-2,1,-6))))</f>
        <v/>
      </c>
      <c r="AB367" s="86" t="str">
        <f ca="1">IF(OR($A367="GW 1",$A367="GW 2",$A367="GW 3",$A367="GW 4",$A367="GW 5",$A367="GW 6"),"N/A",IF(M367="","",SUM(OFFSET(Tables!$A$103,MATCH('Program and Results'!$E367,Tables!$A$103:$A$135,0)-1,MATCH('Program and Results'!$A367,Tables!$1:$1,0)-2,1,-6))))</f>
        <v/>
      </c>
      <c r="AC367" s="86" t="str">
        <f t="shared" si="109"/>
        <v/>
      </c>
      <c r="AD367" s="86" t="str">
        <f>IF(OR($A367="GW 1",$A367="GW 2",$A367="GW 3",$A367="GW 4",$A367="GW 5",$A367="GW 6"),"N/A",IF(AC367="","",IF(AC367&gt;'Prediction Systems settings'!$B$5,"HOME",IF(AC367&lt;-'Prediction Systems settings'!$B$5,"AWAY","DRAW"))))</f>
        <v/>
      </c>
      <c r="AE367" s="86" t="str">
        <f t="shared" si="110"/>
        <v/>
      </c>
      <c r="AK367" t="s">
        <v>231</v>
      </c>
      <c r="AL367" t="s">
        <v>231</v>
      </c>
    </row>
    <row r="368" spans="1:38">
      <c r="A368" s="80"/>
      <c r="F368" s="73" t="str">
        <f t="shared" si="119"/>
        <v/>
      </c>
      <c r="G368" s="73" t="str">
        <f>IF(A368="GW 1",ELO_Initial,IFERROR(INDEX(Tables!$1:$1048576,MATCH('Program and Results'!$B368,Tables!$A:$A,0),MATCH('Program and Results'!$A368,Tables!$1:$1,0)-1),""))</f>
        <v/>
      </c>
      <c r="H368" s="74" t="str">
        <f t="shared" si="112"/>
        <v/>
      </c>
      <c r="I368" s="74" t="str">
        <f t="shared" si="113"/>
        <v/>
      </c>
      <c r="J368" s="75" t="str">
        <f t="shared" si="106"/>
        <v/>
      </c>
      <c r="K368" s="76" t="str">
        <f>IF(E368="","",IF(ABS(C368-D368)=0,0,IF(ABS(C368-D368)&gt;10,2.99,INDEX('ELO settings '!$B$25:$B$34,MATCH(ABS(C368-D368),'ELO settings '!$A$25:$A$34,0)))))</f>
        <v/>
      </c>
      <c r="L368" s="73" t="str">
        <f t="shared" si="118"/>
        <v/>
      </c>
      <c r="M368" s="73" t="str">
        <f>IF(A368="GW 1",ELO_Initial,IFERROR(INDEX(Tables!$1:$1048576,MATCH('Program and Results'!$E368,Tables!$A:$A,0),MATCH('Program and Results'!$A368,Tables!$1:$1,0)-1),""))</f>
        <v/>
      </c>
      <c r="N368" s="74" t="str">
        <f t="shared" si="114"/>
        <v/>
      </c>
      <c r="O368" s="74" t="str">
        <f t="shared" si="115"/>
        <v/>
      </c>
      <c r="P368" s="75" t="str">
        <f t="shared" si="120"/>
        <v/>
      </c>
      <c r="Q368" s="76" t="str">
        <f t="shared" si="116"/>
        <v/>
      </c>
      <c r="R368" s="77" t="str">
        <f t="shared" si="117"/>
        <v/>
      </c>
      <c r="S368" s="87" t="str">
        <f t="shared" si="121"/>
        <v/>
      </c>
      <c r="T368" s="74" t="str">
        <f t="shared" si="111"/>
        <v/>
      </c>
      <c r="U368" s="74" t="str">
        <f ca="1">IF(OR($A368="GW 1",$A368="GW 2",$A368="GW 3",$A368="GW 4",$A368="GW 5",$A368="GW 6"),"N/A",IFERROR(ROUND((OFFSET(Tables!$A$1,MATCH('Program and Results'!$B368,Tables!$A$1:$A$33,0)-1,MATCH('Program and Results'!$A368,Tables!$1:$1,0)-2,1,1)-OFFSET(Tables!$A$1,MATCH('Program and Results'!$B368,Tables!$A$1:$A$33,0)-1,MATCH('Program and Results'!$A368,Tables!$1:$1,0)-7,1,1))-(OFFSET(Tables!$A$1,MATCH('Program and Results'!$E368,Tables!$A$1:$A$33,0)-1,MATCH('Program and Results'!$A368,Tables!$1:$1,0)-2,1,1)-OFFSET(Tables!$A$1,MATCH('Program and Results'!$E368,Tables!$A$1:$A$33,0)-1,MATCH('Program and Results'!$A368,Tables!$1:$1,0)-7,1,1)),0),""))</f>
        <v/>
      </c>
      <c r="V368" s="88" t="str">
        <f t="shared" si="122"/>
        <v/>
      </c>
      <c r="W368" s="88" t="str">
        <f>IF(OR($A368="GW 1",$A368="GW 2",$A368="GW 3",$A368="GW 4",$A368="GW 5",$A368="GW 6"),"N/A",IF(T368="","",IF(AND(T368&gt;='Prediction Systems settings'!$B$3,'Program and Results'!T368&lt;='Prediction Systems settings'!$C$3),"DRAW",IF(T368&gt;0,"HOME","AWAY"))))</f>
        <v/>
      </c>
      <c r="X368" s="89" t="str">
        <f t="shared" si="107"/>
        <v/>
      </c>
      <c r="Y368" s="74" t="str">
        <f ca="1">IF(OR($A368="GW 1",$A368="GW 2",$A368="GW 3",$A368="GW 4",$A368="GW 5",$A368="GW 6"),"N/A",IF(U368="","",IF(AND(U368&gt;='Prediction Systems settings'!$B$4,'Program and Results'!U368&lt;='Prediction Systems settings'!$C$4),"DRAW",IF(U368&gt;0,"HOME","AWAY"))))</f>
        <v/>
      </c>
      <c r="Z368" s="74" t="str">
        <f t="shared" si="108"/>
        <v/>
      </c>
      <c r="AA368" s="85" t="str">
        <f ca="1">IF(OR($A368="GW 1",$A368="GW 2",$A368="GW 3",$A368="GW 4",$A368="GW 5",$A368="GW 6"),"N/A",IF(G368="","",SUM(OFFSET(Tables!$A$103,MATCH('Program and Results'!$B368,Tables!$A$103:$A$135,0)-1,MATCH('Program and Results'!$A368,Tables!$1:$1,0)-2,1,-6))))</f>
        <v/>
      </c>
      <c r="AB368" s="86" t="str">
        <f ca="1">IF(OR($A368="GW 1",$A368="GW 2",$A368="GW 3",$A368="GW 4",$A368="GW 5",$A368="GW 6"),"N/A",IF(M368="","",SUM(OFFSET(Tables!$A$103,MATCH('Program and Results'!$E368,Tables!$A$103:$A$135,0)-1,MATCH('Program and Results'!$A368,Tables!$1:$1,0)-2,1,-6))))</f>
        <v/>
      </c>
      <c r="AC368" s="86" t="str">
        <f t="shared" si="109"/>
        <v/>
      </c>
      <c r="AD368" s="86" t="str">
        <f>IF(OR($A368="GW 1",$A368="GW 2",$A368="GW 3",$A368="GW 4",$A368="GW 5",$A368="GW 6"),"N/A",IF(AC368="","",IF(AC368&gt;'Prediction Systems settings'!$B$5,"HOME",IF(AC368&lt;-'Prediction Systems settings'!$B$5,"AWAY","DRAW"))))</f>
        <v/>
      </c>
      <c r="AE368" s="86" t="str">
        <f t="shared" si="110"/>
        <v/>
      </c>
      <c r="AK368" t="s">
        <v>231</v>
      </c>
      <c r="AL368" t="s">
        <v>231</v>
      </c>
    </row>
    <row r="369" spans="1:38">
      <c r="A369" s="80"/>
      <c r="F369" s="73" t="str">
        <f t="shared" si="119"/>
        <v/>
      </c>
      <c r="G369" s="73" t="str">
        <f>IF(A369="GW 1",ELO_Initial,IFERROR(INDEX(Tables!$1:$1048576,MATCH('Program and Results'!$B369,Tables!$A:$A,0),MATCH('Program and Results'!$A369,Tables!$1:$1,0)-1),""))</f>
        <v/>
      </c>
      <c r="H369" s="74" t="str">
        <f t="shared" si="112"/>
        <v/>
      </c>
      <c r="I369" s="74" t="str">
        <f t="shared" si="113"/>
        <v/>
      </c>
      <c r="J369" s="75" t="str">
        <f t="shared" si="106"/>
        <v/>
      </c>
      <c r="K369" s="76" t="str">
        <f>IF(E369="","",IF(ABS(C369-D369)=0,0,IF(ABS(C369-D369)&gt;10,2.99,INDEX('ELO settings '!$B$25:$B$34,MATCH(ABS(C369-D369),'ELO settings '!$A$25:$A$34,0)))))</f>
        <v/>
      </c>
      <c r="L369" s="73" t="str">
        <f t="shared" si="118"/>
        <v/>
      </c>
      <c r="M369" s="73" t="str">
        <f>IF(A369="GW 1",ELO_Initial,IFERROR(INDEX(Tables!$1:$1048576,MATCH('Program and Results'!$E369,Tables!$A:$A,0),MATCH('Program and Results'!$A369,Tables!$1:$1,0)-1),""))</f>
        <v/>
      </c>
      <c r="N369" s="74" t="str">
        <f t="shared" si="114"/>
        <v/>
      </c>
      <c r="O369" s="74" t="str">
        <f t="shared" si="115"/>
        <v/>
      </c>
      <c r="P369" s="75" t="str">
        <f t="shared" si="120"/>
        <v/>
      </c>
      <c r="Q369" s="76" t="str">
        <f t="shared" si="116"/>
        <v/>
      </c>
      <c r="R369" s="77" t="str">
        <f t="shared" si="117"/>
        <v/>
      </c>
      <c r="S369" s="87" t="str">
        <f t="shared" si="121"/>
        <v/>
      </c>
      <c r="T369" s="74" t="str">
        <f t="shared" si="111"/>
        <v/>
      </c>
      <c r="U369" s="74" t="str">
        <f ca="1">IF(OR($A369="GW 1",$A369="GW 2",$A369="GW 3",$A369="GW 4",$A369="GW 5",$A369="GW 6"),"N/A",IFERROR(ROUND((OFFSET(Tables!$A$1,MATCH('Program and Results'!$B369,Tables!$A$1:$A$33,0)-1,MATCH('Program and Results'!$A369,Tables!$1:$1,0)-2,1,1)-OFFSET(Tables!$A$1,MATCH('Program and Results'!$B369,Tables!$A$1:$A$33,0)-1,MATCH('Program and Results'!$A369,Tables!$1:$1,0)-7,1,1))-(OFFSET(Tables!$A$1,MATCH('Program and Results'!$E369,Tables!$A$1:$A$33,0)-1,MATCH('Program and Results'!$A369,Tables!$1:$1,0)-2,1,1)-OFFSET(Tables!$A$1,MATCH('Program and Results'!$E369,Tables!$A$1:$A$33,0)-1,MATCH('Program and Results'!$A369,Tables!$1:$1,0)-7,1,1)),0),""))</f>
        <v/>
      </c>
      <c r="V369" s="88" t="str">
        <f t="shared" si="122"/>
        <v/>
      </c>
      <c r="W369" s="88" t="str">
        <f>IF(OR($A369="GW 1",$A369="GW 2",$A369="GW 3",$A369="GW 4",$A369="GW 5",$A369="GW 6"),"N/A",IF(T369="","",IF(AND(T369&gt;='Prediction Systems settings'!$B$3,'Program and Results'!T369&lt;='Prediction Systems settings'!$C$3),"DRAW",IF(T369&gt;0,"HOME","AWAY"))))</f>
        <v/>
      </c>
      <c r="X369" s="89" t="str">
        <f t="shared" si="107"/>
        <v/>
      </c>
      <c r="Y369" s="74" t="str">
        <f ca="1">IF(OR($A369="GW 1",$A369="GW 2",$A369="GW 3",$A369="GW 4",$A369="GW 5",$A369="GW 6"),"N/A",IF(U369="","",IF(AND(U369&gt;='Prediction Systems settings'!$B$4,'Program and Results'!U369&lt;='Prediction Systems settings'!$C$4),"DRAW",IF(U369&gt;0,"HOME","AWAY"))))</f>
        <v/>
      </c>
      <c r="Z369" s="74" t="str">
        <f t="shared" si="108"/>
        <v/>
      </c>
      <c r="AA369" s="85" t="str">
        <f ca="1">IF(OR($A369="GW 1",$A369="GW 2",$A369="GW 3",$A369="GW 4",$A369="GW 5",$A369="GW 6"),"N/A",IF(G369="","",SUM(OFFSET(Tables!$A$103,MATCH('Program and Results'!$B369,Tables!$A$103:$A$135,0)-1,MATCH('Program and Results'!$A369,Tables!$1:$1,0)-2,1,-6))))</f>
        <v/>
      </c>
      <c r="AB369" s="86" t="str">
        <f ca="1">IF(OR($A369="GW 1",$A369="GW 2",$A369="GW 3",$A369="GW 4",$A369="GW 5",$A369="GW 6"),"N/A",IF(M369="","",SUM(OFFSET(Tables!$A$103,MATCH('Program and Results'!$E369,Tables!$A$103:$A$135,0)-1,MATCH('Program and Results'!$A369,Tables!$1:$1,0)-2,1,-6))))</f>
        <v/>
      </c>
      <c r="AC369" s="86" t="str">
        <f t="shared" si="109"/>
        <v/>
      </c>
      <c r="AD369" s="86" t="str">
        <f>IF(OR($A369="GW 1",$A369="GW 2",$A369="GW 3",$A369="GW 4",$A369="GW 5",$A369="GW 6"),"N/A",IF(AC369="","",IF(AC369&gt;'Prediction Systems settings'!$B$5,"HOME",IF(AC369&lt;-'Prediction Systems settings'!$B$5,"AWAY","DRAW"))))</f>
        <v/>
      </c>
      <c r="AE369" s="86" t="str">
        <f t="shared" si="110"/>
        <v/>
      </c>
      <c r="AK369" t="s">
        <v>231</v>
      </c>
      <c r="AL369" t="s">
        <v>231</v>
      </c>
    </row>
    <row r="370" spans="1:38">
      <c r="A370" s="80"/>
      <c r="F370" s="73" t="str">
        <f t="shared" si="119"/>
        <v/>
      </c>
      <c r="G370" s="73" t="str">
        <f>IF(A370="GW 1",ELO_Initial,IFERROR(INDEX(Tables!$1:$1048576,MATCH('Program and Results'!$B370,Tables!$A:$A,0),MATCH('Program and Results'!$A370,Tables!$1:$1,0)-1),""))</f>
        <v/>
      </c>
      <c r="H370" s="74" t="str">
        <f t="shared" si="112"/>
        <v/>
      </c>
      <c r="I370" s="74" t="str">
        <f t="shared" si="113"/>
        <v/>
      </c>
      <c r="J370" s="75" t="str">
        <f t="shared" si="106"/>
        <v/>
      </c>
      <c r="K370" s="76" t="str">
        <f>IF(E370="","",IF(ABS(C370-D370)=0,0,IF(ABS(C370-D370)&gt;10,2.99,INDEX('ELO settings '!$B$25:$B$34,MATCH(ABS(C370-D370),'ELO settings '!$A$25:$A$34,0)))))</f>
        <v/>
      </c>
      <c r="L370" s="73" t="str">
        <f t="shared" si="118"/>
        <v/>
      </c>
      <c r="M370" s="73" t="str">
        <f>IF(A370="GW 1",ELO_Initial,IFERROR(INDEX(Tables!$1:$1048576,MATCH('Program and Results'!$E370,Tables!$A:$A,0),MATCH('Program and Results'!$A370,Tables!$1:$1,0)-1),""))</f>
        <v/>
      </c>
      <c r="N370" s="74" t="str">
        <f t="shared" si="114"/>
        <v/>
      </c>
      <c r="O370" s="74" t="str">
        <f t="shared" si="115"/>
        <v/>
      </c>
      <c r="P370" s="75" t="str">
        <f t="shared" si="120"/>
        <v/>
      </c>
      <c r="Q370" s="76" t="str">
        <f t="shared" si="116"/>
        <v/>
      </c>
      <c r="R370" s="77" t="str">
        <f t="shared" si="117"/>
        <v/>
      </c>
      <c r="S370" s="87" t="str">
        <f t="shared" si="121"/>
        <v/>
      </c>
      <c r="T370" s="74" t="str">
        <f t="shared" si="111"/>
        <v/>
      </c>
      <c r="U370" s="74" t="str">
        <f ca="1">IF(OR($A370="GW 1",$A370="GW 2",$A370="GW 3",$A370="GW 4",$A370="GW 5",$A370="GW 6"),"N/A",IFERROR(ROUND((OFFSET(Tables!$A$1,MATCH('Program and Results'!$B370,Tables!$A$1:$A$33,0)-1,MATCH('Program and Results'!$A370,Tables!$1:$1,0)-2,1,1)-OFFSET(Tables!$A$1,MATCH('Program and Results'!$B370,Tables!$A$1:$A$33,0)-1,MATCH('Program and Results'!$A370,Tables!$1:$1,0)-7,1,1))-(OFFSET(Tables!$A$1,MATCH('Program and Results'!$E370,Tables!$A$1:$A$33,0)-1,MATCH('Program and Results'!$A370,Tables!$1:$1,0)-2,1,1)-OFFSET(Tables!$A$1,MATCH('Program and Results'!$E370,Tables!$A$1:$A$33,0)-1,MATCH('Program and Results'!$A370,Tables!$1:$1,0)-7,1,1)),0),""))</f>
        <v/>
      </c>
      <c r="V370" s="88" t="str">
        <f t="shared" si="122"/>
        <v/>
      </c>
      <c r="W370" s="88" t="str">
        <f>IF(OR($A370="GW 1",$A370="GW 2",$A370="GW 3",$A370="GW 4",$A370="GW 5",$A370="GW 6"),"N/A",IF(T370="","",IF(AND(T370&gt;='Prediction Systems settings'!$B$3,'Program and Results'!T370&lt;='Prediction Systems settings'!$C$3),"DRAW",IF(T370&gt;0,"HOME","AWAY"))))</f>
        <v/>
      </c>
      <c r="X370" s="89" t="str">
        <f t="shared" si="107"/>
        <v/>
      </c>
      <c r="Y370" s="74" t="str">
        <f ca="1">IF(OR($A370="GW 1",$A370="GW 2",$A370="GW 3",$A370="GW 4",$A370="GW 5",$A370="GW 6"),"N/A",IF(U370="","",IF(AND(U370&gt;='Prediction Systems settings'!$B$4,'Program and Results'!U370&lt;='Prediction Systems settings'!$C$4),"DRAW",IF(U370&gt;0,"HOME","AWAY"))))</f>
        <v/>
      </c>
      <c r="Z370" s="74" t="str">
        <f t="shared" si="108"/>
        <v/>
      </c>
      <c r="AA370" s="85" t="str">
        <f ca="1">IF(OR($A370="GW 1",$A370="GW 2",$A370="GW 3",$A370="GW 4",$A370="GW 5",$A370="GW 6"),"N/A",IF(G370="","",SUM(OFFSET(Tables!$A$103,MATCH('Program and Results'!$B370,Tables!$A$103:$A$135,0)-1,MATCH('Program and Results'!$A370,Tables!$1:$1,0)-2,1,-6))))</f>
        <v/>
      </c>
      <c r="AB370" s="86" t="str">
        <f ca="1">IF(OR($A370="GW 1",$A370="GW 2",$A370="GW 3",$A370="GW 4",$A370="GW 5",$A370="GW 6"),"N/A",IF(M370="","",SUM(OFFSET(Tables!$A$103,MATCH('Program and Results'!$E370,Tables!$A$103:$A$135,0)-1,MATCH('Program and Results'!$A370,Tables!$1:$1,0)-2,1,-6))))</f>
        <v/>
      </c>
      <c r="AC370" s="86" t="str">
        <f t="shared" si="109"/>
        <v/>
      </c>
      <c r="AD370" s="86" t="str">
        <f>IF(OR($A370="GW 1",$A370="GW 2",$A370="GW 3",$A370="GW 4",$A370="GW 5",$A370="GW 6"),"N/A",IF(AC370="","",IF(AC370&gt;'Prediction Systems settings'!$B$5,"HOME",IF(AC370&lt;-'Prediction Systems settings'!$B$5,"AWAY","DRAW"))))</f>
        <v/>
      </c>
      <c r="AE370" s="86" t="str">
        <f t="shared" si="110"/>
        <v/>
      </c>
      <c r="AK370" t="s">
        <v>231</v>
      </c>
      <c r="AL370" t="s">
        <v>231</v>
      </c>
    </row>
    <row r="371" spans="1:38">
      <c r="A371" s="80"/>
      <c r="F371" s="73" t="str">
        <f t="shared" si="119"/>
        <v/>
      </c>
      <c r="G371" s="73" t="str">
        <f>IF(A371="GW 1",ELO_Initial,IFERROR(INDEX(Tables!$1:$1048576,MATCH('Program and Results'!$B371,Tables!$A:$A,0),MATCH('Program and Results'!$A371,Tables!$1:$1,0)-1),""))</f>
        <v/>
      </c>
      <c r="H371" s="74" t="str">
        <f t="shared" si="112"/>
        <v/>
      </c>
      <c r="I371" s="74" t="str">
        <f t="shared" si="113"/>
        <v/>
      </c>
      <c r="J371" s="75" t="str">
        <f t="shared" si="106"/>
        <v/>
      </c>
      <c r="K371" s="76" t="str">
        <f>IF(E371="","",IF(ABS(C371-D371)=0,0,IF(ABS(C371-D371)&gt;10,2.99,INDEX('ELO settings '!$B$25:$B$34,MATCH(ABS(C371-D371),'ELO settings '!$A$25:$A$34,0)))))</f>
        <v/>
      </c>
      <c r="L371" s="73" t="str">
        <f t="shared" si="118"/>
        <v/>
      </c>
      <c r="M371" s="73" t="str">
        <f>IF(A371="GW 1",ELO_Initial,IFERROR(INDEX(Tables!$1:$1048576,MATCH('Program and Results'!$E371,Tables!$A:$A,0),MATCH('Program and Results'!$A371,Tables!$1:$1,0)-1),""))</f>
        <v/>
      </c>
      <c r="N371" s="74" t="str">
        <f t="shared" si="114"/>
        <v/>
      </c>
      <c r="O371" s="74" t="str">
        <f t="shared" si="115"/>
        <v/>
      </c>
      <c r="P371" s="75" t="str">
        <f t="shared" si="120"/>
        <v/>
      </c>
      <c r="Q371" s="76" t="str">
        <f t="shared" si="116"/>
        <v/>
      </c>
      <c r="R371" s="77" t="str">
        <f t="shared" si="117"/>
        <v/>
      </c>
      <c r="S371" s="87" t="str">
        <f t="shared" si="121"/>
        <v/>
      </c>
      <c r="T371" s="74" t="str">
        <f t="shared" si="111"/>
        <v/>
      </c>
      <c r="U371" s="74" t="str">
        <f ca="1">IF(OR($A371="GW 1",$A371="GW 2",$A371="GW 3",$A371="GW 4",$A371="GW 5",$A371="GW 6"),"N/A",IFERROR(ROUND((OFFSET(Tables!$A$1,MATCH('Program and Results'!$B371,Tables!$A$1:$A$33,0)-1,MATCH('Program and Results'!$A371,Tables!$1:$1,0)-2,1,1)-OFFSET(Tables!$A$1,MATCH('Program and Results'!$B371,Tables!$A$1:$A$33,0)-1,MATCH('Program and Results'!$A371,Tables!$1:$1,0)-7,1,1))-(OFFSET(Tables!$A$1,MATCH('Program and Results'!$E371,Tables!$A$1:$A$33,0)-1,MATCH('Program and Results'!$A371,Tables!$1:$1,0)-2,1,1)-OFFSET(Tables!$A$1,MATCH('Program and Results'!$E371,Tables!$A$1:$A$33,0)-1,MATCH('Program and Results'!$A371,Tables!$1:$1,0)-7,1,1)),0),""))</f>
        <v/>
      </c>
      <c r="V371" s="88" t="str">
        <f t="shared" si="122"/>
        <v/>
      </c>
      <c r="W371" s="88" t="str">
        <f>IF(OR($A371="GW 1",$A371="GW 2",$A371="GW 3",$A371="GW 4",$A371="GW 5",$A371="GW 6"),"N/A",IF(T371="","",IF(AND(T371&gt;='Prediction Systems settings'!$B$3,'Program and Results'!T371&lt;='Prediction Systems settings'!$C$3),"DRAW",IF(T371&gt;0,"HOME","AWAY"))))</f>
        <v/>
      </c>
      <c r="X371" s="89" t="str">
        <f t="shared" si="107"/>
        <v/>
      </c>
      <c r="Y371" s="74" t="str">
        <f ca="1">IF(OR($A371="GW 1",$A371="GW 2",$A371="GW 3",$A371="GW 4",$A371="GW 5",$A371="GW 6"),"N/A",IF(U371="","",IF(AND(U371&gt;='Prediction Systems settings'!$B$4,'Program and Results'!U371&lt;='Prediction Systems settings'!$C$4),"DRAW",IF(U371&gt;0,"HOME","AWAY"))))</f>
        <v/>
      </c>
      <c r="Z371" s="74" t="str">
        <f t="shared" si="108"/>
        <v/>
      </c>
      <c r="AA371" s="85" t="str">
        <f ca="1">IF(OR($A371="GW 1",$A371="GW 2",$A371="GW 3",$A371="GW 4",$A371="GW 5",$A371="GW 6"),"N/A",IF(G371="","",SUM(OFFSET(Tables!$A$103,MATCH('Program and Results'!$B371,Tables!$A$103:$A$135,0)-1,MATCH('Program and Results'!$A371,Tables!$1:$1,0)-2,1,-6))))</f>
        <v/>
      </c>
      <c r="AB371" s="86" t="str">
        <f ca="1">IF(OR($A371="GW 1",$A371="GW 2",$A371="GW 3",$A371="GW 4",$A371="GW 5",$A371="GW 6"),"N/A",IF(M371="","",SUM(OFFSET(Tables!$A$103,MATCH('Program and Results'!$E371,Tables!$A$103:$A$135,0)-1,MATCH('Program and Results'!$A371,Tables!$1:$1,0)-2,1,-6))))</f>
        <v/>
      </c>
      <c r="AC371" s="86" t="str">
        <f t="shared" si="109"/>
        <v/>
      </c>
      <c r="AD371" s="86" t="str">
        <f>IF(OR($A371="GW 1",$A371="GW 2",$A371="GW 3",$A371="GW 4",$A371="GW 5",$A371="GW 6"),"N/A",IF(AC371="","",IF(AC371&gt;'Prediction Systems settings'!$B$5,"HOME",IF(AC371&lt;-'Prediction Systems settings'!$B$5,"AWAY","DRAW"))))</f>
        <v/>
      </c>
      <c r="AE371" s="86" t="str">
        <f t="shared" si="110"/>
        <v/>
      </c>
      <c r="AK371" t="s">
        <v>231</v>
      </c>
      <c r="AL371" t="s">
        <v>231</v>
      </c>
    </row>
    <row r="372" spans="1:38">
      <c r="A372" s="80"/>
      <c r="F372" s="73" t="str">
        <f t="shared" si="119"/>
        <v/>
      </c>
      <c r="G372" s="73" t="str">
        <f>IF(A372="GW 1",ELO_Initial,IFERROR(INDEX(Tables!$1:$1048576,MATCH('Program and Results'!$B372,Tables!$A:$A,0),MATCH('Program and Results'!$A372,Tables!$1:$1,0)-1),""))</f>
        <v/>
      </c>
      <c r="H372" s="74" t="str">
        <f t="shared" si="112"/>
        <v/>
      </c>
      <c r="I372" s="74" t="str">
        <f t="shared" si="113"/>
        <v/>
      </c>
      <c r="J372" s="75" t="str">
        <f t="shared" si="106"/>
        <v/>
      </c>
      <c r="K372" s="76" t="str">
        <f>IF(E372="","",IF(ABS(C372-D372)=0,0,IF(ABS(C372-D372)&gt;10,2.99,INDEX('ELO settings '!$B$25:$B$34,MATCH(ABS(C372-D372),'ELO settings '!$A$25:$A$34,0)))))</f>
        <v/>
      </c>
      <c r="L372" s="73" t="str">
        <f t="shared" si="118"/>
        <v/>
      </c>
      <c r="M372" s="73" t="str">
        <f>IF(A372="GW 1",ELO_Initial,IFERROR(INDEX(Tables!$1:$1048576,MATCH('Program and Results'!$E372,Tables!$A:$A,0),MATCH('Program and Results'!$A372,Tables!$1:$1,0)-1),""))</f>
        <v/>
      </c>
      <c r="N372" s="74" t="str">
        <f t="shared" si="114"/>
        <v/>
      </c>
      <c r="O372" s="74" t="str">
        <f t="shared" si="115"/>
        <v/>
      </c>
      <c r="P372" s="75" t="str">
        <f t="shared" si="120"/>
        <v/>
      </c>
      <c r="Q372" s="76" t="str">
        <f t="shared" si="116"/>
        <v/>
      </c>
      <c r="R372" s="77" t="str">
        <f t="shared" si="117"/>
        <v/>
      </c>
      <c r="S372" s="87" t="str">
        <f t="shared" si="121"/>
        <v/>
      </c>
      <c r="T372" s="74" t="str">
        <f t="shared" si="111"/>
        <v/>
      </c>
      <c r="U372" s="74" t="str">
        <f ca="1">IF(OR($A372="GW 1",$A372="GW 2",$A372="GW 3",$A372="GW 4",$A372="GW 5",$A372="GW 6"),"N/A",IFERROR(ROUND((OFFSET(Tables!$A$1,MATCH('Program and Results'!$B372,Tables!$A$1:$A$33,0)-1,MATCH('Program and Results'!$A372,Tables!$1:$1,0)-2,1,1)-OFFSET(Tables!$A$1,MATCH('Program and Results'!$B372,Tables!$A$1:$A$33,0)-1,MATCH('Program and Results'!$A372,Tables!$1:$1,0)-7,1,1))-(OFFSET(Tables!$A$1,MATCH('Program and Results'!$E372,Tables!$A$1:$A$33,0)-1,MATCH('Program and Results'!$A372,Tables!$1:$1,0)-2,1,1)-OFFSET(Tables!$A$1,MATCH('Program and Results'!$E372,Tables!$A$1:$A$33,0)-1,MATCH('Program and Results'!$A372,Tables!$1:$1,0)-7,1,1)),0),""))</f>
        <v/>
      </c>
      <c r="V372" s="88" t="str">
        <f t="shared" si="122"/>
        <v/>
      </c>
      <c r="W372" s="88" t="str">
        <f>IF(OR($A372="GW 1",$A372="GW 2",$A372="GW 3",$A372="GW 4",$A372="GW 5",$A372="GW 6"),"N/A",IF(T372="","",IF(AND(T372&gt;='Prediction Systems settings'!$B$3,'Program and Results'!T372&lt;='Prediction Systems settings'!$C$3),"DRAW",IF(T372&gt;0,"HOME","AWAY"))))</f>
        <v/>
      </c>
      <c r="X372" s="89" t="str">
        <f t="shared" si="107"/>
        <v/>
      </c>
      <c r="Y372" s="74" t="str">
        <f ca="1">IF(OR($A372="GW 1",$A372="GW 2",$A372="GW 3",$A372="GW 4",$A372="GW 5",$A372="GW 6"),"N/A",IF(U372="","",IF(AND(U372&gt;='Prediction Systems settings'!$B$4,'Program and Results'!U372&lt;='Prediction Systems settings'!$C$4),"DRAW",IF(U372&gt;0,"HOME","AWAY"))))</f>
        <v/>
      </c>
      <c r="Z372" s="74" t="str">
        <f t="shared" si="108"/>
        <v/>
      </c>
      <c r="AA372" s="85" t="str">
        <f ca="1">IF(OR($A372="GW 1",$A372="GW 2",$A372="GW 3",$A372="GW 4",$A372="GW 5",$A372="GW 6"),"N/A",IF(G372="","",SUM(OFFSET(Tables!$A$103,MATCH('Program and Results'!$B372,Tables!$A$103:$A$135,0)-1,MATCH('Program and Results'!$A372,Tables!$1:$1,0)-2,1,-6))))</f>
        <v/>
      </c>
      <c r="AB372" s="86" t="str">
        <f ca="1">IF(OR($A372="GW 1",$A372="GW 2",$A372="GW 3",$A372="GW 4",$A372="GW 5",$A372="GW 6"),"N/A",IF(M372="","",SUM(OFFSET(Tables!$A$103,MATCH('Program and Results'!$E372,Tables!$A$103:$A$135,0)-1,MATCH('Program and Results'!$A372,Tables!$1:$1,0)-2,1,-6))))</f>
        <v/>
      </c>
      <c r="AC372" s="86" t="str">
        <f t="shared" si="109"/>
        <v/>
      </c>
      <c r="AD372" s="86" t="str">
        <f>IF(OR($A372="GW 1",$A372="GW 2",$A372="GW 3",$A372="GW 4",$A372="GW 5",$A372="GW 6"),"N/A",IF(AC372="","",IF(AC372&gt;'Prediction Systems settings'!$B$5,"HOME",IF(AC372&lt;-'Prediction Systems settings'!$B$5,"AWAY","DRAW"))))</f>
        <v/>
      </c>
      <c r="AE372" s="86" t="str">
        <f t="shared" si="110"/>
        <v/>
      </c>
      <c r="AK372" t="s">
        <v>231</v>
      </c>
      <c r="AL372" t="s">
        <v>231</v>
      </c>
    </row>
    <row r="373" spans="1:38">
      <c r="A373" s="80"/>
      <c r="F373" s="73" t="str">
        <f t="shared" si="119"/>
        <v/>
      </c>
      <c r="G373" s="73" t="str">
        <f>IF(A373="GW 1",ELO_Initial,IFERROR(INDEX(Tables!$1:$1048576,MATCH('Program and Results'!$B373,Tables!$A:$A,0),MATCH('Program and Results'!$A373,Tables!$1:$1,0)-1),""))</f>
        <v/>
      </c>
      <c r="H373" s="74" t="str">
        <f t="shared" si="112"/>
        <v/>
      </c>
      <c r="I373" s="74" t="str">
        <f t="shared" si="113"/>
        <v/>
      </c>
      <c r="J373" s="75" t="str">
        <f t="shared" si="106"/>
        <v/>
      </c>
      <c r="K373" s="76" t="str">
        <f>IF(E373="","",IF(ABS(C373-D373)=0,0,IF(ABS(C373-D373)&gt;10,2.99,INDEX('ELO settings '!$B$25:$B$34,MATCH(ABS(C373-D373),'ELO settings '!$A$25:$A$34,0)))))</f>
        <v/>
      </c>
      <c r="L373" s="73" t="str">
        <f t="shared" si="118"/>
        <v/>
      </c>
      <c r="M373" s="73" t="str">
        <f>IF(A373="GW 1",ELO_Initial,IFERROR(INDEX(Tables!$1:$1048576,MATCH('Program and Results'!$E373,Tables!$A:$A,0),MATCH('Program and Results'!$A373,Tables!$1:$1,0)-1),""))</f>
        <v/>
      </c>
      <c r="N373" s="74" t="str">
        <f t="shared" si="114"/>
        <v/>
      </c>
      <c r="O373" s="74" t="str">
        <f t="shared" si="115"/>
        <v/>
      </c>
      <c r="P373" s="75" t="str">
        <f t="shared" si="120"/>
        <v/>
      </c>
      <c r="Q373" s="76" t="str">
        <f t="shared" si="116"/>
        <v/>
      </c>
      <c r="R373" s="77" t="str">
        <f t="shared" si="117"/>
        <v/>
      </c>
      <c r="S373" s="87" t="str">
        <f t="shared" si="121"/>
        <v/>
      </c>
      <c r="T373" s="74" t="str">
        <f t="shared" si="111"/>
        <v/>
      </c>
      <c r="U373" s="74" t="str">
        <f ca="1">IF(OR($A373="GW 1",$A373="GW 2",$A373="GW 3",$A373="GW 4",$A373="GW 5",$A373="GW 6"),"N/A",IFERROR(ROUND((OFFSET(Tables!$A$1,MATCH('Program and Results'!$B373,Tables!$A$1:$A$33,0)-1,MATCH('Program and Results'!$A373,Tables!$1:$1,0)-2,1,1)-OFFSET(Tables!$A$1,MATCH('Program and Results'!$B373,Tables!$A$1:$A$33,0)-1,MATCH('Program and Results'!$A373,Tables!$1:$1,0)-7,1,1))-(OFFSET(Tables!$A$1,MATCH('Program and Results'!$E373,Tables!$A$1:$A$33,0)-1,MATCH('Program and Results'!$A373,Tables!$1:$1,0)-2,1,1)-OFFSET(Tables!$A$1,MATCH('Program and Results'!$E373,Tables!$A$1:$A$33,0)-1,MATCH('Program and Results'!$A373,Tables!$1:$1,0)-7,1,1)),0),""))</f>
        <v/>
      </c>
      <c r="V373" s="88" t="str">
        <f t="shared" si="122"/>
        <v/>
      </c>
      <c r="W373" s="88" t="str">
        <f>IF(OR($A373="GW 1",$A373="GW 2",$A373="GW 3",$A373="GW 4",$A373="GW 5",$A373="GW 6"),"N/A",IF(T373="","",IF(AND(T373&gt;='Prediction Systems settings'!$B$3,'Program and Results'!T373&lt;='Prediction Systems settings'!$C$3),"DRAW",IF(T373&gt;0,"HOME","AWAY"))))</f>
        <v/>
      </c>
      <c r="X373" s="89" t="str">
        <f t="shared" si="107"/>
        <v/>
      </c>
      <c r="Y373" s="74" t="str">
        <f ca="1">IF(OR($A373="GW 1",$A373="GW 2",$A373="GW 3",$A373="GW 4",$A373="GW 5",$A373="GW 6"),"N/A",IF(U373="","",IF(AND(U373&gt;='Prediction Systems settings'!$B$4,'Program and Results'!U373&lt;='Prediction Systems settings'!$C$4),"DRAW",IF(U373&gt;0,"HOME","AWAY"))))</f>
        <v/>
      </c>
      <c r="Z373" s="74" t="str">
        <f t="shared" si="108"/>
        <v/>
      </c>
      <c r="AA373" s="85" t="str">
        <f ca="1">IF(OR($A373="GW 1",$A373="GW 2",$A373="GW 3",$A373="GW 4",$A373="GW 5",$A373="GW 6"),"N/A",IF(G373="","",SUM(OFFSET(Tables!$A$103,MATCH('Program and Results'!$B373,Tables!$A$103:$A$135,0)-1,MATCH('Program and Results'!$A373,Tables!$1:$1,0)-2,1,-6))))</f>
        <v/>
      </c>
      <c r="AB373" s="86" t="str">
        <f ca="1">IF(OR($A373="GW 1",$A373="GW 2",$A373="GW 3",$A373="GW 4",$A373="GW 5",$A373="GW 6"),"N/A",IF(M373="","",SUM(OFFSET(Tables!$A$103,MATCH('Program and Results'!$E373,Tables!$A$103:$A$135,0)-1,MATCH('Program and Results'!$A373,Tables!$1:$1,0)-2,1,-6))))</f>
        <v/>
      </c>
      <c r="AC373" s="86" t="str">
        <f t="shared" si="109"/>
        <v/>
      </c>
      <c r="AD373" s="86" t="str">
        <f>IF(OR($A373="GW 1",$A373="GW 2",$A373="GW 3",$A373="GW 4",$A373="GW 5",$A373="GW 6"),"N/A",IF(AC373="","",IF(AC373&gt;'Prediction Systems settings'!$B$5,"HOME",IF(AC373&lt;-'Prediction Systems settings'!$B$5,"AWAY","DRAW"))))</f>
        <v/>
      </c>
      <c r="AE373" s="86" t="str">
        <f t="shared" si="110"/>
        <v/>
      </c>
      <c r="AK373" t="s">
        <v>231</v>
      </c>
      <c r="AL373" t="s">
        <v>231</v>
      </c>
    </row>
    <row r="374" spans="1:38">
      <c r="A374" s="80"/>
      <c r="F374" s="73" t="str">
        <f t="shared" si="119"/>
        <v/>
      </c>
      <c r="G374" s="73" t="str">
        <f>IF(A374="GW 1",ELO_Initial,IFERROR(INDEX(Tables!$1:$1048576,MATCH('Program and Results'!$B374,Tables!$A:$A,0),MATCH('Program and Results'!$A374,Tables!$1:$1,0)-1),""))</f>
        <v/>
      </c>
      <c r="H374" s="74" t="str">
        <f t="shared" si="112"/>
        <v/>
      </c>
      <c r="I374" s="74" t="str">
        <f t="shared" si="113"/>
        <v/>
      </c>
      <c r="J374" s="75" t="str">
        <f t="shared" si="106"/>
        <v/>
      </c>
      <c r="K374" s="76" t="str">
        <f>IF(E374="","",IF(ABS(C374-D374)=0,0,IF(ABS(C374-D374)&gt;10,2.99,INDEX('ELO settings '!$B$25:$B$34,MATCH(ABS(C374-D374),'ELO settings '!$A$25:$A$34,0)))))</f>
        <v/>
      </c>
      <c r="L374" s="73" t="str">
        <f t="shared" si="118"/>
        <v/>
      </c>
      <c r="M374" s="73" t="str">
        <f>IF(A374="GW 1",ELO_Initial,IFERROR(INDEX(Tables!$1:$1048576,MATCH('Program and Results'!$E374,Tables!$A:$A,0),MATCH('Program and Results'!$A374,Tables!$1:$1,0)-1),""))</f>
        <v/>
      </c>
      <c r="N374" s="74" t="str">
        <f t="shared" si="114"/>
        <v/>
      </c>
      <c r="O374" s="74" t="str">
        <f t="shared" si="115"/>
        <v/>
      </c>
      <c r="P374" s="75" t="str">
        <f t="shared" si="120"/>
        <v/>
      </c>
      <c r="Q374" s="76" t="str">
        <f t="shared" si="116"/>
        <v/>
      </c>
      <c r="R374" s="77" t="str">
        <f t="shared" si="117"/>
        <v/>
      </c>
      <c r="S374" s="87" t="str">
        <f t="shared" si="121"/>
        <v/>
      </c>
      <c r="T374" s="74" t="str">
        <f t="shared" si="111"/>
        <v/>
      </c>
      <c r="U374" s="74" t="str">
        <f ca="1">IF(OR($A374="GW 1",$A374="GW 2",$A374="GW 3",$A374="GW 4",$A374="GW 5",$A374="GW 6"),"N/A",IFERROR(ROUND((OFFSET(Tables!$A$1,MATCH('Program and Results'!$B374,Tables!$A$1:$A$33,0)-1,MATCH('Program and Results'!$A374,Tables!$1:$1,0)-2,1,1)-OFFSET(Tables!$A$1,MATCH('Program and Results'!$B374,Tables!$A$1:$A$33,0)-1,MATCH('Program and Results'!$A374,Tables!$1:$1,0)-7,1,1))-(OFFSET(Tables!$A$1,MATCH('Program and Results'!$E374,Tables!$A$1:$A$33,0)-1,MATCH('Program and Results'!$A374,Tables!$1:$1,0)-2,1,1)-OFFSET(Tables!$A$1,MATCH('Program and Results'!$E374,Tables!$A$1:$A$33,0)-1,MATCH('Program and Results'!$A374,Tables!$1:$1,0)-7,1,1)),0),""))</f>
        <v/>
      </c>
      <c r="V374" s="88" t="str">
        <f t="shared" si="122"/>
        <v/>
      </c>
      <c r="W374" s="88" t="str">
        <f>IF(OR($A374="GW 1",$A374="GW 2",$A374="GW 3",$A374="GW 4",$A374="GW 5",$A374="GW 6"),"N/A",IF(T374="","",IF(AND(T374&gt;='Prediction Systems settings'!$B$3,'Program and Results'!T374&lt;='Prediction Systems settings'!$C$3),"DRAW",IF(T374&gt;0,"HOME","AWAY"))))</f>
        <v/>
      </c>
      <c r="X374" s="89" t="str">
        <f t="shared" si="107"/>
        <v/>
      </c>
      <c r="Y374" s="74" t="str">
        <f ca="1">IF(OR($A374="GW 1",$A374="GW 2",$A374="GW 3",$A374="GW 4",$A374="GW 5",$A374="GW 6"),"N/A",IF(U374="","",IF(AND(U374&gt;='Prediction Systems settings'!$B$4,'Program and Results'!U374&lt;='Prediction Systems settings'!$C$4),"DRAW",IF(U374&gt;0,"HOME","AWAY"))))</f>
        <v/>
      </c>
      <c r="Z374" s="74" t="str">
        <f t="shared" si="108"/>
        <v/>
      </c>
      <c r="AA374" s="85" t="str">
        <f ca="1">IF(OR($A374="GW 1",$A374="GW 2",$A374="GW 3",$A374="GW 4",$A374="GW 5",$A374="GW 6"),"N/A",IF(G374="","",SUM(OFFSET(Tables!$A$103,MATCH('Program and Results'!$B374,Tables!$A$103:$A$135,0)-1,MATCH('Program and Results'!$A374,Tables!$1:$1,0)-2,1,-6))))</f>
        <v/>
      </c>
      <c r="AB374" s="86" t="str">
        <f ca="1">IF(OR($A374="GW 1",$A374="GW 2",$A374="GW 3",$A374="GW 4",$A374="GW 5",$A374="GW 6"),"N/A",IF(M374="","",SUM(OFFSET(Tables!$A$103,MATCH('Program and Results'!$E374,Tables!$A$103:$A$135,0)-1,MATCH('Program and Results'!$A374,Tables!$1:$1,0)-2,1,-6))))</f>
        <v/>
      </c>
      <c r="AC374" s="86" t="str">
        <f t="shared" si="109"/>
        <v/>
      </c>
      <c r="AD374" s="86" t="str">
        <f>IF(OR($A374="GW 1",$A374="GW 2",$A374="GW 3",$A374="GW 4",$A374="GW 5",$A374="GW 6"),"N/A",IF(AC374="","",IF(AC374&gt;'Prediction Systems settings'!$B$5,"HOME",IF(AC374&lt;-'Prediction Systems settings'!$B$5,"AWAY","DRAW"))))</f>
        <v/>
      </c>
      <c r="AE374" s="86" t="str">
        <f t="shared" si="110"/>
        <v/>
      </c>
      <c r="AK374" t="s">
        <v>231</v>
      </c>
      <c r="AL374" t="s">
        <v>231</v>
      </c>
    </row>
    <row r="375" spans="1:38">
      <c r="A375" s="80"/>
      <c r="F375" s="73" t="str">
        <f t="shared" si="119"/>
        <v/>
      </c>
      <c r="G375" s="73" t="str">
        <f>IF(A375="GW 1",ELO_Initial,IFERROR(INDEX(Tables!$1:$1048576,MATCH('Program and Results'!$B375,Tables!$A:$A,0),MATCH('Program and Results'!$A375,Tables!$1:$1,0)-1),""))</f>
        <v/>
      </c>
      <c r="H375" s="74" t="str">
        <f t="shared" si="112"/>
        <v/>
      </c>
      <c r="I375" s="74" t="str">
        <f t="shared" si="113"/>
        <v/>
      </c>
      <c r="J375" s="75" t="str">
        <f t="shared" si="106"/>
        <v/>
      </c>
      <c r="K375" s="76" t="str">
        <f>IF(E375="","",IF(ABS(C375-D375)=0,0,IF(ABS(C375-D375)&gt;10,2.99,INDEX('ELO settings '!$B$25:$B$34,MATCH(ABS(C375-D375),'ELO settings '!$A$25:$A$34,0)))))</f>
        <v/>
      </c>
      <c r="L375" s="73" t="str">
        <f t="shared" si="118"/>
        <v/>
      </c>
      <c r="M375" s="73" t="str">
        <f>IF(A375="GW 1",ELO_Initial,IFERROR(INDEX(Tables!$1:$1048576,MATCH('Program and Results'!$E375,Tables!$A:$A,0),MATCH('Program and Results'!$A375,Tables!$1:$1,0)-1),""))</f>
        <v/>
      </c>
      <c r="N375" s="74" t="str">
        <f t="shared" si="114"/>
        <v/>
      </c>
      <c r="O375" s="74" t="str">
        <f t="shared" si="115"/>
        <v/>
      </c>
      <c r="P375" s="75" t="str">
        <f t="shared" si="120"/>
        <v/>
      </c>
      <c r="Q375" s="76" t="str">
        <f t="shared" si="116"/>
        <v/>
      </c>
      <c r="R375" s="77" t="str">
        <f t="shared" si="117"/>
        <v/>
      </c>
      <c r="S375" s="87" t="str">
        <f t="shared" si="121"/>
        <v/>
      </c>
      <c r="T375" s="74" t="str">
        <f t="shared" si="111"/>
        <v/>
      </c>
      <c r="U375" s="74" t="str">
        <f ca="1">IF(OR($A375="GW 1",$A375="GW 2",$A375="GW 3",$A375="GW 4",$A375="GW 5",$A375="GW 6"),"N/A",IFERROR(ROUND((OFFSET(Tables!$A$1,MATCH('Program and Results'!$B375,Tables!$A$1:$A$33,0)-1,MATCH('Program and Results'!$A375,Tables!$1:$1,0)-2,1,1)-OFFSET(Tables!$A$1,MATCH('Program and Results'!$B375,Tables!$A$1:$A$33,0)-1,MATCH('Program and Results'!$A375,Tables!$1:$1,0)-7,1,1))-(OFFSET(Tables!$A$1,MATCH('Program and Results'!$E375,Tables!$A$1:$A$33,0)-1,MATCH('Program and Results'!$A375,Tables!$1:$1,0)-2,1,1)-OFFSET(Tables!$A$1,MATCH('Program and Results'!$E375,Tables!$A$1:$A$33,0)-1,MATCH('Program and Results'!$A375,Tables!$1:$1,0)-7,1,1)),0),""))</f>
        <v/>
      </c>
      <c r="V375" s="88" t="str">
        <f t="shared" si="122"/>
        <v/>
      </c>
      <c r="W375" s="88" t="str">
        <f>IF(OR($A375="GW 1",$A375="GW 2",$A375="GW 3",$A375="GW 4",$A375="GW 5",$A375="GW 6"),"N/A",IF(T375="","",IF(AND(T375&gt;='Prediction Systems settings'!$B$3,'Program and Results'!T375&lt;='Prediction Systems settings'!$C$3),"DRAW",IF(T375&gt;0,"HOME","AWAY"))))</f>
        <v/>
      </c>
      <c r="X375" s="89" t="str">
        <f t="shared" si="107"/>
        <v/>
      </c>
      <c r="Y375" s="74" t="str">
        <f ca="1">IF(OR($A375="GW 1",$A375="GW 2",$A375="GW 3",$A375="GW 4",$A375="GW 5",$A375="GW 6"),"N/A",IF(U375="","",IF(AND(U375&gt;='Prediction Systems settings'!$B$4,'Program and Results'!U375&lt;='Prediction Systems settings'!$C$4),"DRAW",IF(U375&gt;0,"HOME","AWAY"))))</f>
        <v/>
      </c>
      <c r="Z375" s="74" t="str">
        <f t="shared" si="108"/>
        <v/>
      </c>
      <c r="AA375" s="85" t="str">
        <f ca="1">IF(OR($A375="GW 1",$A375="GW 2",$A375="GW 3",$A375="GW 4",$A375="GW 5",$A375="GW 6"),"N/A",IF(G375="","",SUM(OFFSET(Tables!$A$103,MATCH('Program and Results'!$B375,Tables!$A$103:$A$135,0)-1,MATCH('Program and Results'!$A375,Tables!$1:$1,0)-2,1,-6))))</f>
        <v/>
      </c>
      <c r="AB375" s="86" t="str">
        <f ca="1">IF(OR($A375="GW 1",$A375="GW 2",$A375="GW 3",$A375="GW 4",$A375="GW 5",$A375="GW 6"),"N/A",IF(M375="","",SUM(OFFSET(Tables!$A$103,MATCH('Program and Results'!$E375,Tables!$A$103:$A$135,0)-1,MATCH('Program and Results'!$A375,Tables!$1:$1,0)-2,1,-6))))</f>
        <v/>
      </c>
      <c r="AC375" s="86" t="str">
        <f t="shared" si="109"/>
        <v/>
      </c>
      <c r="AD375" s="86" t="str">
        <f>IF(OR($A375="GW 1",$A375="GW 2",$A375="GW 3",$A375="GW 4",$A375="GW 5",$A375="GW 6"),"N/A",IF(AC375="","",IF(AC375&gt;'Prediction Systems settings'!$B$5,"HOME",IF(AC375&lt;-'Prediction Systems settings'!$B$5,"AWAY","DRAW"))))</f>
        <v/>
      </c>
      <c r="AE375" s="86" t="str">
        <f t="shared" si="110"/>
        <v/>
      </c>
      <c r="AK375" t="s">
        <v>231</v>
      </c>
      <c r="AL375" t="s">
        <v>231</v>
      </c>
    </row>
    <row r="376" spans="1:38">
      <c r="A376" s="80"/>
      <c r="F376" s="73" t="str">
        <f t="shared" si="119"/>
        <v/>
      </c>
      <c r="G376" s="73" t="str">
        <f>IF(A376="GW 1",ELO_Initial,IFERROR(INDEX(Tables!$1:$1048576,MATCH('Program and Results'!$B376,Tables!$A:$A,0),MATCH('Program and Results'!$A376,Tables!$1:$1,0)-1),""))</f>
        <v/>
      </c>
      <c r="H376" s="74" t="str">
        <f t="shared" si="112"/>
        <v/>
      </c>
      <c r="I376" s="74" t="str">
        <f t="shared" si="113"/>
        <v/>
      </c>
      <c r="J376" s="75" t="str">
        <f t="shared" si="106"/>
        <v/>
      </c>
      <c r="K376" s="76" t="str">
        <f>IF(E376="","",IF(ABS(C376-D376)=0,0,IF(ABS(C376-D376)&gt;10,2.99,INDEX('ELO settings '!$B$25:$B$34,MATCH(ABS(C376-D376),'ELO settings '!$A$25:$A$34,0)))))</f>
        <v/>
      </c>
      <c r="L376" s="73" t="str">
        <f t="shared" si="118"/>
        <v/>
      </c>
      <c r="M376" s="73" t="str">
        <f>IF(A376="GW 1",ELO_Initial,IFERROR(INDEX(Tables!$1:$1048576,MATCH('Program and Results'!$E376,Tables!$A:$A,0),MATCH('Program and Results'!$A376,Tables!$1:$1,0)-1),""))</f>
        <v/>
      </c>
      <c r="N376" s="74" t="str">
        <f t="shared" si="114"/>
        <v/>
      </c>
      <c r="O376" s="74" t="str">
        <f t="shared" si="115"/>
        <v/>
      </c>
      <c r="P376" s="75" t="str">
        <f t="shared" si="120"/>
        <v/>
      </c>
      <c r="Q376" s="76" t="str">
        <f t="shared" si="116"/>
        <v/>
      </c>
      <c r="R376" s="77" t="str">
        <f t="shared" si="117"/>
        <v/>
      </c>
      <c r="S376" s="87" t="str">
        <f t="shared" si="121"/>
        <v/>
      </c>
      <c r="T376" s="74" t="str">
        <f t="shared" si="111"/>
        <v/>
      </c>
      <c r="U376" s="74" t="str">
        <f ca="1">IF(OR($A376="GW 1",$A376="GW 2",$A376="GW 3",$A376="GW 4",$A376="GW 5",$A376="GW 6"),"N/A",IFERROR(ROUND((OFFSET(Tables!$A$1,MATCH('Program and Results'!$B376,Tables!$A$1:$A$33,0)-1,MATCH('Program and Results'!$A376,Tables!$1:$1,0)-2,1,1)-OFFSET(Tables!$A$1,MATCH('Program and Results'!$B376,Tables!$A$1:$A$33,0)-1,MATCH('Program and Results'!$A376,Tables!$1:$1,0)-7,1,1))-(OFFSET(Tables!$A$1,MATCH('Program and Results'!$E376,Tables!$A$1:$A$33,0)-1,MATCH('Program and Results'!$A376,Tables!$1:$1,0)-2,1,1)-OFFSET(Tables!$A$1,MATCH('Program and Results'!$E376,Tables!$A$1:$A$33,0)-1,MATCH('Program and Results'!$A376,Tables!$1:$1,0)-7,1,1)),0),""))</f>
        <v/>
      </c>
      <c r="V376" s="88" t="str">
        <f t="shared" si="122"/>
        <v/>
      </c>
      <c r="W376" s="88" t="str">
        <f>IF(OR($A376="GW 1",$A376="GW 2",$A376="GW 3",$A376="GW 4",$A376="GW 5",$A376="GW 6"),"N/A",IF(T376="","",IF(AND(T376&gt;='Prediction Systems settings'!$B$3,'Program and Results'!T376&lt;='Prediction Systems settings'!$C$3),"DRAW",IF(T376&gt;0,"HOME","AWAY"))))</f>
        <v/>
      </c>
      <c r="X376" s="89" t="str">
        <f t="shared" si="107"/>
        <v/>
      </c>
      <c r="Y376" s="74" t="str">
        <f ca="1">IF(OR($A376="GW 1",$A376="GW 2",$A376="GW 3",$A376="GW 4",$A376="GW 5",$A376="GW 6"),"N/A",IF(U376="","",IF(AND(U376&gt;='Prediction Systems settings'!$B$4,'Program and Results'!U376&lt;='Prediction Systems settings'!$C$4),"DRAW",IF(U376&gt;0,"HOME","AWAY"))))</f>
        <v/>
      </c>
      <c r="Z376" s="74" t="str">
        <f t="shared" si="108"/>
        <v/>
      </c>
      <c r="AA376" s="85" t="str">
        <f ca="1">IF(OR($A376="GW 1",$A376="GW 2",$A376="GW 3",$A376="GW 4",$A376="GW 5",$A376="GW 6"),"N/A",IF(G376="","",SUM(OFFSET(Tables!$A$103,MATCH('Program and Results'!$B376,Tables!$A$103:$A$135,0)-1,MATCH('Program and Results'!$A376,Tables!$1:$1,0)-2,1,-6))))</f>
        <v/>
      </c>
      <c r="AB376" s="86" t="str">
        <f ca="1">IF(OR($A376="GW 1",$A376="GW 2",$A376="GW 3",$A376="GW 4",$A376="GW 5",$A376="GW 6"),"N/A",IF(M376="","",SUM(OFFSET(Tables!$A$103,MATCH('Program and Results'!$E376,Tables!$A$103:$A$135,0)-1,MATCH('Program and Results'!$A376,Tables!$1:$1,0)-2,1,-6))))</f>
        <v/>
      </c>
      <c r="AC376" s="86" t="str">
        <f t="shared" si="109"/>
        <v/>
      </c>
      <c r="AD376" s="86" t="str">
        <f>IF(OR($A376="GW 1",$A376="GW 2",$A376="GW 3",$A376="GW 4",$A376="GW 5",$A376="GW 6"),"N/A",IF(AC376="","",IF(AC376&gt;'Prediction Systems settings'!$B$5,"HOME",IF(AC376&lt;-'Prediction Systems settings'!$B$5,"AWAY","DRAW"))))</f>
        <v/>
      </c>
      <c r="AE376" s="86" t="str">
        <f t="shared" si="110"/>
        <v/>
      </c>
      <c r="AK376" t="s">
        <v>231</v>
      </c>
      <c r="AL376" t="s">
        <v>231</v>
      </c>
    </row>
    <row r="377" spans="1:38">
      <c r="A377" s="80"/>
      <c r="F377" s="73" t="str">
        <f t="shared" si="119"/>
        <v/>
      </c>
      <c r="G377" s="73" t="str">
        <f>IF(A377="GW 1",ELO_Initial,IFERROR(INDEX(Tables!$1:$1048576,MATCH('Program and Results'!$B377,Tables!$A:$A,0),MATCH('Program and Results'!$A377,Tables!$1:$1,0)-1),""))</f>
        <v/>
      </c>
      <c r="H377" s="74" t="str">
        <f t="shared" si="112"/>
        <v/>
      </c>
      <c r="I377" s="74" t="str">
        <f t="shared" si="113"/>
        <v/>
      </c>
      <c r="J377" s="75" t="str">
        <f t="shared" si="106"/>
        <v/>
      </c>
      <c r="K377" s="76" t="str">
        <f>IF(E377="","",IF(ABS(C377-D377)=0,0,IF(ABS(C377-D377)&gt;10,2.99,INDEX('ELO settings '!$B$25:$B$34,MATCH(ABS(C377-D377),'ELO settings '!$A$25:$A$34,0)))))</f>
        <v/>
      </c>
      <c r="L377" s="73" t="str">
        <f t="shared" si="118"/>
        <v/>
      </c>
      <c r="M377" s="73" t="str">
        <f>IF(A377="GW 1",ELO_Initial,IFERROR(INDEX(Tables!$1:$1048576,MATCH('Program and Results'!$E377,Tables!$A:$A,0),MATCH('Program and Results'!$A377,Tables!$1:$1,0)-1),""))</f>
        <v/>
      </c>
      <c r="N377" s="74" t="str">
        <f t="shared" si="114"/>
        <v/>
      </c>
      <c r="O377" s="74" t="str">
        <f t="shared" si="115"/>
        <v/>
      </c>
      <c r="P377" s="75" t="str">
        <f t="shared" si="120"/>
        <v/>
      </c>
      <c r="Q377" s="76" t="str">
        <f t="shared" si="116"/>
        <v/>
      </c>
      <c r="R377" s="77" t="str">
        <f t="shared" si="117"/>
        <v/>
      </c>
      <c r="S377" s="87" t="str">
        <f t="shared" si="121"/>
        <v/>
      </c>
      <c r="T377" s="74" t="str">
        <f t="shared" si="111"/>
        <v/>
      </c>
      <c r="U377" s="74" t="str">
        <f ca="1">IF(OR($A377="GW 1",$A377="GW 2",$A377="GW 3",$A377="GW 4",$A377="GW 5",$A377="GW 6"),"N/A",IFERROR(ROUND((OFFSET(Tables!$A$1,MATCH('Program and Results'!$B377,Tables!$A$1:$A$33,0)-1,MATCH('Program and Results'!$A377,Tables!$1:$1,0)-2,1,1)-OFFSET(Tables!$A$1,MATCH('Program and Results'!$B377,Tables!$A$1:$A$33,0)-1,MATCH('Program and Results'!$A377,Tables!$1:$1,0)-7,1,1))-(OFFSET(Tables!$A$1,MATCH('Program and Results'!$E377,Tables!$A$1:$A$33,0)-1,MATCH('Program and Results'!$A377,Tables!$1:$1,0)-2,1,1)-OFFSET(Tables!$A$1,MATCH('Program and Results'!$E377,Tables!$A$1:$A$33,0)-1,MATCH('Program and Results'!$A377,Tables!$1:$1,0)-7,1,1)),0),""))</f>
        <v/>
      </c>
      <c r="V377" s="88" t="str">
        <f t="shared" si="122"/>
        <v/>
      </c>
      <c r="W377" s="88" t="str">
        <f>IF(OR($A377="GW 1",$A377="GW 2",$A377="GW 3",$A377="GW 4",$A377="GW 5",$A377="GW 6"),"N/A",IF(T377="","",IF(AND(T377&gt;='Prediction Systems settings'!$B$3,'Program and Results'!T377&lt;='Prediction Systems settings'!$C$3),"DRAW",IF(T377&gt;0,"HOME","AWAY"))))</f>
        <v/>
      </c>
      <c r="X377" s="89" t="str">
        <f t="shared" si="107"/>
        <v/>
      </c>
      <c r="Y377" s="74" t="str">
        <f ca="1">IF(OR($A377="GW 1",$A377="GW 2",$A377="GW 3",$A377="GW 4",$A377="GW 5",$A377="GW 6"),"N/A",IF(U377="","",IF(AND(U377&gt;='Prediction Systems settings'!$B$4,'Program and Results'!U377&lt;='Prediction Systems settings'!$C$4),"DRAW",IF(U377&gt;0,"HOME","AWAY"))))</f>
        <v/>
      </c>
      <c r="Z377" s="74" t="str">
        <f t="shared" si="108"/>
        <v/>
      </c>
      <c r="AA377" s="85" t="str">
        <f ca="1">IF(OR($A377="GW 1",$A377="GW 2",$A377="GW 3",$A377="GW 4",$A377="GW 5",$A377="GW 6"),"N/A",IF(G377="","",SUM(OFFSET(Tables!$A$103,MATCH('Program and Results'!$B377,Tables!$A$103:$A$135,0)-1,MATCH('Program and Results'!$A377,Tables!$1:$1,0)-2,1,-6))))</f>
        <v/>
      </c>
      <c r="AB377" s="86" t="str">
        <f ca="1">IF(OR($A377="GW 1",$A377="GW 2",$A377="GW 3",$A377="GW 4",$A377="GW 5",$A377="GW 6"),"N/A",IF(M377="","",SUM(OFFSET(Tables!$A$103,MATCH('Program and Results'!$E377,Tables!$A$103:$A$135,0)-1,MATCH('Program and Results'!$A377,Tables!$1:$1,0)-2,1,-6))))</f>
        <v/>
      </c>
      <c r="AC377" s="86" t="str">
        <f t="shared" si="109"/>
        <v/>
      </c>
      <c r="AD377" s="86" t="str">
        <f>IF(OR($A377="GW 1",$A377="GW 2",$A377="GW 3",$A377="GW 4",$A377="GW 5",$A377="GW 6"),"N/A",IF(AC377="","",IF(AC377&gt;'Prediction Systems settings'!$B$5,"HOME",IF(AC377&lt;-'Prediction Systems settings'!$B$5,"AWAY","DRAW"))))</f>
        <v/>
      </c>
      <c r="AE377" s="86" t="str">
        <f t="shared" si="110"/>
        <v/>
      </c>
      <c r="AK377" t="s">
        <v>231</v>
      </c>
      <c r="AL377" t="s">
        <v>231</v>
      </c>
    </row>
    <row r="378" spans="1:38">
      <c r="A378" s="80"/>
      <c r="F378" s="73" t="str">
        <f t="shared" si="119"/>
        <v/>
      </c>
      <c r="G378" s="73" t="str">
        <f>IF(A378="GW 1",ELO_Initial,IFERROR(INDEX(Tables!$1:$1048576,MATCH('Program and Results'!$B378,Tables!$A:$A,0),MATCH('Program and Results'!$A378,Tables!$1:$1,0)-1),""))</f>
        <v/>
      </c>
      <c r="H378" s="74" t="str">
        <f t="shared" si="112"/>
        <v/>
      </c>
      <c r="I378" s="74" t="str">
        <f t="shared" si="113"/>
        <v/>
      </c>
      <c r="J378" s="75" t="str">
        <f t="shared" si="106"/>
        <v/>
      </c>
      <c r="K378" s="76" t="str">
        <f>IF(E378="","",IF(ABS(C378-D378)=0,0,IF(ABS(C378-D378)&gt;10,2.99,INDEX('ELO settings '!$B$25:$B$34,MATCH(ABS(C378-D378),'ELO settings '!$A$25:$A$34,0)))))</f>
        <v/>
      </c>
      <c r="L378" s="73" t="str">
        <f t="shared" si="118"/>
        <v/>
      </c>
      <c r="M378" s="73" t="str">
        <f>IF(A378="GW 1",ELO_Initial,IFERROR(INDEX(Tables!$1:$1048576,MATCH('Program and Results'!$E378,Tables!$A:$A,0),MATCH('Program and Results'!$A378,Tables!$1:$1,0)-1),""))</f>
        <v/>
      </c>
      <c r="N378" s="74" t="str">
        <f t="shared" si="114"/>
        <v/>
      </c>
      <c r="O378" s="74" t="str">
        <f t="shared" si="115"/>
        <v/>
      </c>
      <c r="P378" s="75" t="str">
        <f t="shared" si="120"/>
        <v/>
      </c>
      <c r="Q378" s="76" t="str">
        <f t="shared" si="116"/>
        <v/>
      </c>
      <c r="R378" s="77" t="str">
        <f t="shared" si="117"/>
        <v/>
      </c>
      <c r="S378" s="87" t="str">
        <f t="shared" si="121"/>
        <v/>
      </c>
      <c r="T378" s="74" t="str">
        <f t="shared" si="111"/>
        <v/>
      </c>
      <c r="U378" s="74" t="str">
        <f ca="1">IF(OR($A378="GW 1",$A378="GW 2",$A378="GW 3",$A378="GW 4",$A378="GW 5",$A378="GW 6"),"N/A",IFERROR(ROUND((OFFSET(Tables!$A$1,MATCH('Program and Results'!$B378,Tables!$A$1:$A$33,0)-1,MATCH('Program and Results'!$A378,Tables!$1:$1,0)-2,1,1)-OFFSET(Tables!$A$1,MATCH('Program and Results'!$B378,Tables!$A$1:$A$33,0)-1,MATCH('Program and Results'!$A378,Tables!$1:$1,0)-7,1,1))-(OFFSET(Tables!$A$1,MATCH('Program and Results'!$E378,Tables!$A$1:$A$33,0)-1,MATCH('Program and Results'!$A378,Tables!$1:$1,0)-2,1,1)-OFFSET(Tables!$A$1,MATCH('Program and Results'!$E378,Tables!$A$1:$A$33,0)-1,MATCH('Program and Results'!$A378,Tables!$1:$1,0)-7,1,1)),0),""))</f>
        <v/>
      </c>
      <c r="V378" s="88" t="str">
        <f t="shared" si="122"/>
        <v/>
      </c>
      <c r="W378" s="88" t="str">
        <f>IF(OR($A378="GW 1",$A378="GW 2",$A378="GW 3",$A378="GW 4",$A378="GW 5",$A378="GW 6"),"N/A",IF(T378="","",IF(AND(T378&gt;='Prediction Systems settings'!$B$3,'Program and Results'!T378&lt;='Prediction Systems settings'!$C$3),"DRAW",IF(T378&gt;0,"HOME","AWAY"))))</f>
        <v/>
      </c>
      <c r="X378" s="89" t="str">
        <f t="shared" si="107"/>
        <v/>
      </c>
      <c r="Y378" s="74" t="str">
        <f ca="1">IF(OR($A378="GW 1",$A378="GW 2",$A378="GW 3",$A378="GW 4",$A378="GW 5",$A378="GW 6"),"N/A",IF(U378="","",IF(AND(U378&gt;='Prediction Systems settings'!$B$4,'Program and Results'!U378&lt;='Prediction Systems settings'!$C$4),"DRAW",IF(U378&gt;0,"HOME","AWAY"))))</f>
        <v/>
      </c>
      <c r="Z378" s="74" t="str">
        <f t="shared" si="108"/>
        <v/>
      </c>
      <c r="AA378" s="85" t="str">
        <f ca="1">IF(OR($A378="GW 1",$A378="GW 2",$A378="GW 3",$A378="GW 4",$A378="GW 5",$A378="GW 6"),"N/A",IF(G378="","",SUM(OFFSET(Tables!$A$103,MATCH('Program and Results'!$B378,Tables!$A$103:$A$135,0)-1,MATCH('Program and Results'!$A378,Tables!$1:$1,0)-2,1,-6))))</f>
        <v/>
      </c>
      <c r="AB378" s="86" t="str">
        <f ca="1">IF(OR($A378="GW 1",$A378="GW 2",$A378="GW 3",$A378="GW 4",$A378="GW 5",$A378="GW 6"),"N/A",IF(M378="","",SUM(OFFSET(Tables!$A$103,MATCH('Program and Results'!$E378,Tables!$A$103:$A$135,0)-1,MATCH('Program and Results'!$A378,Tables!$1:$1,0)-2,1,-6))))</f>
        <v/>
      </c>
      <c r="AC378" s="86" t="str">
        <f t="shared" si="109"/>
        <v/>
      </c>
      <c r="AD378" s="86" t="str">
        <f>IF(OR($A378="GW 1",$A378="GW 2",$A378="GW 3",$A378="GW 4",$A378="GW 5",$A378="GW 6"),"N/A",IF(AC378="","",IF(AC378&gt;'Prediction Systems settings'!$B$5,"HOME",IF(AC378&lt;-'Prediction Systems settings'!$B$5,"AWAY","DRAW"))))</f>
        <v/>
      </c>
      <c r="AE378" s="86" t="str">
        <f t="shared" si="110"/>
        <v/>
      </c>
      <c r="AK378" t="s">
        <v>231</v>
      </c>
      <c r="AL378" t="s">
        <v>231</v>
      </c>
    </row>
    <row r="379" spans="1:38">
      <c r="A379" s="80"/>
      <c r="F379" s="73" t="str">
        <f t="shared" si="119"/>
        <v/>
      </c>
      <c r="G379" s="73" t="str">
        <f>IF(A379="GW 1",ELO_Initial,IFERROR(INDEX(Tables!$1:$1048576,MATCH('Program and Results'!$B379,Tables!$A:$A,0),MATCH('Program and Results'!$A379,Tables!$1:$1,0)-1),""))</f>
        <v/>
      </c>
      <c r="H379" s="74" t="str">
        <f t="shared" si="112"/>
        <v/>
      </c>
      <c r="I379" s="74" t="str">
        <f t="shared" si="113"/>
        <v/>
      </c>
      <c r="J379" s="75" t="str">
        <f t="shared" si="106"/>
        <v/>
      </c>
      <c r="K379" s="76" t="str">
        <f>IF(E379="","",IF(ABS(C379-D379)=0,0,IF(ABS(C379-D379)&gt;10,2.99,INDEX('ELO settings '!$B$25:$B$34,MATCH(ABS(C379-D379),'ELO settings '!$A$25:$A$34,0)))))</f>
        <v/>
      </c>
      <c r="L379" s="73" t="str">
        <f t="shared" si="118"/>
        <v/>
      </c>
      <c r="M379" s="73" t="str">
        <f>IF(A379="GW 1",ELO_Initial,IFERROR(INDEX(Tables!$1:$1048576,MATCH('Program and Results'!$E379,Tables!$A:$A,0),MATCH('Program and Results'!$A379,Tables!$1:$1,0)-1),""))</f>
        <v/>
      </c>
      <c r="N379" s="74" t="str">
        <f t="shared" si="114"/>
        <v/>
      </c>
      <c r="O379" s="74" t="str">
        <f t="shared" si="115"/>
        <v/>
      </c>
      <c r="P379" s="75" t="str">
        <f t="shared" si="120"/>
        <v/>
      </c>
      <c r="Q379" s="76" t="str">
        <f t="shared" si="116"/>
        <v/>
      </c>
      <c r="R379" s="77" t="str">
        <f t="shared" si="117"/>
        <v/>
      </c>
      <c r="S379" s="87" t="str">
        <f t="shared" si="121"/>
        <v/>
      </c>
      <c r="T379" s="74" t="str">
        <f t="shared" si="111"/>
        <v/>
      </c>
      <c r="U379" s="74" t="str">
        <f ca="1">IF(OR($A379="GW 1",$A379="GW 2",$A379="GW 3",$A379="GW 4",$A379="GW 5",$A379="GW 6"),"N/A",IFERROR(ROUND((OFFSET(Tables!$A$1,MATCH('Program and Results'!$B379,Tables!$A$1:$A$33,0)-1,MATCH('Program and Results'!$A379,Tables!$1:$1,0)-2,1,1)-OFFSET(Tables!$A$1,MATCH('Program and Results'!$B379,Tables!$A$1:$A$33,0)-1,MATCH('Program and Results'!$A379,Tables!$1:$1,0)-7,1,1))-(OFFSET(Tables!$A$1,MATCH('Program and Results'!$E379,Tables!$A$1:$A$33,0)-1,MATCH('Program and Results'!$A379,Tables!$1:$1,0)-2,1,1)-OFFSET(Tables!$A$1,MATCH('Program and Results'!$E379,Tables!$A$1:$A$33,0)-1,MATCH('Program and Results'!$A379,Tables!$1:$1,0)-7,1,1)),0),""))</f>
        <v/>
      </c>
      <c r="V379" s="88" t="str">
        <f t="shared" si="122"/>
        <v/>
      </c>
      <c r="W379" s="88" t="str">
        <f>IF(OR($A379="GW 1",$A379="GW 2",$A379="GW 3",$A379="GW 4",$A379="GW 5",$A379="GW 6"),"N/A",IF(T379="","",IF(AND(T379&gt;='Prediction Systems settings'!$B$3,'Program and Results'!T379&lt;='Prediction Systems settings'!$C$3),"DRAW",IF(T379&gt;0,"HOME","AWAY"))))</f>
        <v/>
      </c>
      <c r="X379" s="89" t="str">
        <f t="shared" si="107"/>
        <v/>
      </c>
      <c r="Y379" s="74" t="str">
        <f ca="1">IF(OR($A379="GW 1",$A379="GW 2",$A379="GW 3",$A379="GW 4",$A379="GW 5",$A379="GW 6"),"N/A",IF(U379="","",IF(AND(U379&gt;='Prediction Systems settings'!$B$4,'Program and Results'!U379&lt;='Prediction Systems settings'!$C$4),"DRAW",IF(U379&gt;0,"HOME","AWAY"))))</f>
        <v/>
      </c>
      <c r="Z379" s="74" t="str">
        <f t="shared" si="108"/>
        <v/>
      </c>
      <c r="AA379" s="85" t="str">
        <f ca="1">IF(OR($A379="GW 1",$A379="GW 2",$A379="GW 3",$A379="GW 4",$A379="GW 5",$A379="GW 6"),"N/A",IF(G379="","",SUM(OFFSET(Tables!$A$103,MATCH('Program and Results'!$B379,Tables!$A$103:$A$135,0)-1,MATCH('Program and Results'!$A379,Tables!$1:$1,0)-2,1,-6))))</f>
        <v/>
      </c>
      <c r="AB379" s="86" t="str">
        <f ca="1">IF(OR($A379="GW 1",$A379="GW 2",$A379="GW 3",$A379="GW 4",$A379="GW 5",$A379="GW 6"),"N/A",IF(M379="","",SUM(OFFSET(Tables!$A$103,MATCH('Program and Results'!$E379,Tables!$A$103:$A$135,0)-1,MATCH('Program and Results'!$A379,Tables!$1:$1,0)-2,1,-6))))</f>
        <v/>
      </c>
      <c r="AC379" s="86" t="str">
        <f t="shared" si="109"/>
        <v/>
      </c>
      <c r="AD379" s="86" t="str">
        <f>IF(OR($A379="GW 1",$A379="GW 2",$A379="GW 3",$A379="GW 4",$A379="GW 5",$A379="GW 6"),"N/A",IF(AC379="","",IF(AC379&gt;'Prediction Systems settings'!$B$5,"HOME",IF(AC379&lt;-'Prediction Systems settings'!$B$5,"AWAY","DRAW"))))</f>
        <v/>
      </c>
      <c r="AE379" s="86" t="str">
        <f t="shared" si="110"/>
        <v/>
      </c>
      <c r="AK379" t="s">
        <v>231</v>
      </c>
      <c r="AL379" t="s">
        <v>231</v>
      </c>
    </row>
    <row r="380" spans="1:38">
      <c r="A380" s="80"/>
      <c r="F380" s="73" t="str">
        <f t="shared" si="119"/>
        <v/>
      </c>
      <c r="G380" s="73" t="str">
        <f>IF(A380="GW 1",ELO_Initial,IFERROR(INDEX(Tables!$1:$1048576,MATCH('Program and Results'!$B380,Tables!$A:$A,0),MATCH('Program and Results'!$A380,Tables!$1:$1,0)-1),""))</f>
        <v/>
      </c>
      <c r="H380" s="74" t="str">
        <f t="shared" si="112"/>
        <v/>
      </c>
      <c r="I380" s="74" t="str">
        <f t="shared" si="113"/>
        <v/>
      </c>
      <c r="J380" s="75" t="str">
        <f t="shared" si="106"/>
        <v/>
      </c>
      <c r="K380" s="76" t="str">
        <f>IF(E380="","",IF(ABS(C380-D380)=0,0,IF(ABS(C380-D380)&gt;10,2.99,INDEX('ELO settings '!$B$25:$B$34,MATCH(ABS(C380-D380),'ELO settings '!$A$25:$A$34,0)))))</f>
        <v/>
      </c>
      <c r="L380" s="73" t="str">
        <f t="shared" si="118"/>
        <v/>
      </c>
      <c r="M380" s="73" t="str">
        <f>IF(A380="GW 1",ELO_Initial,IFERROR(INDEX(Tables!$1:$1048576,MATCH('Program and Results'!$E380,Tables!$A:$A,0),MATCH('Program and Results'!$A380,Tables!$1:$1,0)-1),""))</f>
        <v/>
      </c>
      <c r="N380" s="74" t="str">
        <f t="shared" si="114"/>
        <v/>
      </c>
      <c r="O380" s="74" t="str">
        <f t="shared" si="115"/>
        <v/>
      </c>
      <c r="P380" s="75" t="str">
        <f t="shared" si="120"/>
        <v/>
      </c>
      <c r="Q380" s="76" t="str">
        <f t="shared" si="116"/>
        <v/>
      </c>
      <c r="R380" s="77" t="str">
        <f t="shared" si="117"/>
        <v/>
      </c>
      <c r="S380" s="87" t="str">
        <f t="shared" si="121"/>
        <v/>
      </c>
      <c r="T380" s="74" t="str">
        <f t="shared" si="111"/>
        <v/>
      </c>
      <c r="U380" s="74" t="str">
        <f ca="1">IF(OR($A380="GW 1",$A380="GW 2",$A380="GW 3",$A380="GW 4",$A380="GW 5",$A380="GW 6"),"N/A",IFERROR(ROUND((OFFSET(Tables!$A$1,MATCH('Program and Results'!$B380,Tables!$A$1:$A$33,0)-1,MATCH('Program and Results'!$A380,Tables!$1:$1,0)-2,1,1)-OFFSET(Tables!$A$1,MATCH('Program and Results'!$B380,Tables!$A$1:$A$33,0)-1,MATCH('Program and Results'!$A380,Tables!$1:$1,0)-7,1,1))-(OFFSET(Tables!$A$1,MATCH('Program and Results'!$E380,Tables!$A$1:$A$33,0)-1,MATCH('Program and Results'!$A380,Tables!$1:$1,0)-2,1,1)-OFFSET(Tables!$A$1,MATCH('Program and Results'!$E380,Tables!$A$1:$A$33,0)-1,MATCH('Program and Results'!$A380,Tables!$1:$1,0)-7,1,1)),0),""))</f>
        <v/>
      </c>
      <c r="V380" s="88" t="str">
        <f t="shared" si="122"/>
        <v/>
      </c>
      <c r="W380" s="88" t="str">
        <f>IF(OR($A380="GW 1",$A380="GW 2",$A380="GW 3",$A380="GW 4",$A380="GW 5",$A380="GW 6"),"N/A",IF(T380="","",IF(AND(T380&gt;='Prediction Systems settings'!$B$3,'Program and Results'!T380&lt;='Prediction Systems settings'!$C$3),"DRAW",IF(T380&gt;0,"HOME","AWAY"))))</f>
        <v/>
      </c>
      <c r="X380" s="89" t="str">
        <f t="shared" si="107"/>
        <v/>
      </c>
      <c r="Y380" s="74" t="str">
        <f ca="1">IF(OR($A380="GW 1",$A380="GW 2",$A380="GW 3",$A380="GW 4",$A380="GW 5",$A380="GW 6"),"N/A",IF(U380="","",IF(AND(U380&gt;='Prediction Systems settings'!$B$4,'Program and Results'!U380&lt;='Prediction Systems settings'!$C$4),"DRAW",IF(U380&gt;0,"HOME","AWAY"))))</f>
        <v/>
      </c>
      <c r="Z380" s="74" t="str">
        <f t="shared" si="108"/>
        <v/>
      </c>
      <c r="AA380" s="85" t="str">
        <f ca="1">IF(OR($A380="GW 1",$A380="GW 2",$A380="GW 3",$A380="GW 4",$A380="GW 5",$A380="GW 6"),"N/A",IF(G380="","",SUM(OFFSET(Tables!$A$103,MATCH('Program and Results'!$B380,Tables!$A$103:$A$135,0)-1,MATCH('Program and Results'!$A380,Tables!$1:$1,0)-2,1,-6))))</f>
        <v/>
      </c>
      <c r="AB380" s="86" t="str">
        <f ca="1">IF(OR($A380="GW 1",$A380="GW 2",$A380="GW 3",$A380="GW 4",$A380="GW 5",$A380="GW 6"),"N/A",IF(M380="","",SUM(OFFSET(Tables!$A$103,MATCH('Program and Results'!$E380,Tables!$A$103:$A$135,0)-1,MATCH('Program and Results'!$A380,Tables!$1:$1,0)-2,1,-6))))</f>
        <v/>
      </c>
      <c r="AC380" s="86" t="str">
        <f t="shared" si="109"/>
        <v/>
      </c>
      <c r="AD380" s="86" t="str">
        <f>IF(OR($A380="GW 1",$A380="GW 2",$A380="GW 3",$A380="GW 4",$A380="GW 5",$A380="GW 6"),"N/A",IF(AC380="","",IF(AC380&gt;'Prediction Systems settings'!$B$5,"HOME",IF(AC380&lt;-'Prediction Systems settings'!$B$5,"AWAY","DRAW"))))</f>
        <v/>
      </c>
      <c r="AE380" s="86" t="str">
        <f t="shared" si="110"/>
        <v/>
      </c>
      <c r="AK380" t="s">
        <v>231</v>
      </c>
      <c r="AL380" t="s">
        <v>231</v>
      </c>
    </row>
    <row r="381" spans="1:38">
      <c r="A381" s="80"/>
      <c r="F381" s="73" t="str">
        <f t="shared" si="119"/>
        <v/>
      </c>
      <c r="G381" s="73" t="str">
        <f>IF(A381="GW 1",ELO_Initial,IFERROR(INDEX(Tables!$1:$1048576,MATCH('Program and Results'!$B381,Tables!$A:$A,0),MATCH('Program and Results'!$A381,Tables!$1:$1,0)-1),""))</f>
        <v/>
      </c>
      <c r="H381" s="74" t="str">
        <f t="shared" si="112"/>
        <v/>
      </c>
      <c r="I381" s="74" t="str">
        <f t="shared" si="113"/>
        <v/>
      </c>
      <c r="J381" s="75" t="str">
        <f t="shared" si="106"/>
        <v/>
      </c>
      <c r="K381" s="76" t="str">
        <f>IF(E381="","",IF(ABS(C381-D381)=0,0,IF(ABS(C381-D381)&gt;10,2.99,INDEX('ELO settings '!$B$25:$B$34,MATCH(ABS(C381-D381),'ELO settings '!$A$25:$A$34,0)))))</f>
        <v/>
      </c>
      <c r="L381" s="73" t="str">
        <f t="shared" si="118"/>
        <v/>
      </c>
      <c r="M381" s="73" t="str">
        <f>IF(A381="GW 1",ELO_Initial,IFERROR(INDEX(Tables!$1:$1048576,MATCH('Program and Results'!$E381,Tables!$A:$A,0),MATCH('Program and Results'!$A381,Tables!$1:$1,0)-1),""))</f>
        <v/>
      </c>
      <c r="N381" s="74" t="str">
        <f t="shared" si="114"/>
        <v/>
      </c>
      <c r="O381" s="74" t="str">
        <f t="shared" si="115"/>
        <v/>
      </c>
      <c r="P381" s="75" t="str">
        <f t="shared" si="120"/>
        <v/>
      </c>
      <c r="Q381" s="76" t="str">
        <f t="shared" si="116"/>
        <v/>
      </c>
      <c r="R381" s="77" t="str">
        <f t="shared" si="117"/>
        <v/>
      </c>
      <c r="S381" s="87" t="str">
        <f t="shared" si="121"/>
        <v/>
      </c>
      <c r="T381" s="74" t="str">
        <f t="shared" si="111"/>
        <v/>
      </c>
      <c r="U381" s="74" t="str">
        <f ca="1">IF(OR($A381="GW 1",$A381="GW 2",$A381="GW 3",$A381="GW 4",$A381="GW 5",$A381="GW 6"),"N/A",IFERROR(ROUND((OFFSET(Tables!$A$1,MATCH('Program and Results'!$B381,Tables!$A$1:$A$33,0)-1,MATCH('Program and Results'!$A381,Tables!$1:$1,0)-2,1,1)-OFFSET(Tables!$A$1,MATCH('Program and Results'!$B381,Tables!$A$1:$A$33,0)-1,MATCH('Program and Results'!$A381,Tables!$1:$1,0)-7,1,1))-(OFFSET(Tables!$A$1,MATCH('Program and Results'!$E381,Tables!$A$1:$A$33,0)-1,MATCH('Program and Results'!$A381,Tables!$1:$1,0)-2,1,1)-OFFSET(Tables!$A$1,MATCH('Program and Results'!$E381,Tables!$A$1:$A$33,0)-1,MATCH('Program and Results'!$A381,Tables!$1:$1,0)-7,1,1)),0),""))</f>
        <v/>
      </c>
      <c r="V381" s="88" t="str">
        <f t="shared" si="122"/>
        <v/>
      </c>
      <c r="W381" s="88" t="str">
        <f>IF(OR($A381="GW 1",$A381="GW 2",$A381="GW 3",$A381="GW 4",$A381="GW 5",$A381="GW 6"),"N/A",IF(T381="","",IF(AND(T381&gt;='Prediction Systems settings'!$B$3,'Program and Results'!T381&lt;='Prediction Systems settings'!$C$3),"DRAW",IF(T381&gt;0,"HOME","AWAY"))))</f>
        <v/>
      </c>
      <c r="X381" s="89" t="str">
        <f t="shared" si="107"/>
        <v/>
      </c>
      <c r="Y381" s="74" t="str">
        <f ca="1">IF(OR($A381="GW 1",$A381="GW 2",$A381="GW 3",$A381="GW 4",$A381="GW 5",$A381="GW 6"),"N/A",IF(U381="","",IF(AND(U381&gt;='Prediction Systems settings'!$B$4,'Program and Results'!U381&lt;='Prediction Systems settings'!$C$4),"DRAW",IF(U381&gt;0,"HOME","AWAY"))))</f>
        <v/>
      </c>
      <c r="Z381" s="74" t="str">
        <f t="shared" si="108"/>
        <v/>
      </c>
      <c r="AA381" s="85" t="str">
        <f ca="1">IF(OR($A381="GW 1",$A381="GW 2",$A381="GW 3",$A381="GW 4",$A381="GW 5",$A381="GW 6"),"N/A",IF(G381="","",SUM(OFFSET(Tables!$A$103,MATCH('Program and Results'!$B381,Tables!$A$103:$A$135,0)-1,MATCH('Program and Results'!$A381,Tables!$1:$1,0)-2,1,-6))))</f>
        <v/>
      </c>
      <c r="AB381" s="86" t="str">
        <f ca="1">IF(OR($A381="GW 1",$A381="GW 2",$A381="GW 3",$A381="GW 4",$A381="GW 5",$A381="GW 6"),"N/A",IF(M381="","",SUM(OFFSET(Tables!$A$103,MATCH('Program and Results'!$E381,Tables!$A$103:$A$135,0)-1,MATCH('Program and Results'!$A381,Tables!$1:$1,0)-2,1,-6))))</f>
        <v/>
      </c>
      <c r="AC381" s="86" t="str">
        <f t="shared" si="109"/>
        <v/>
      </c>
      <c r="AD381" s="86" t="str">
        <f>IF(OR($A381="GW 1",$A381="GW 2",$A381="GW 3",$A381="GW 4",$A381="GW 5",$A381="GW 6"),"N/A",IF(AC381="","",IF(AC381&gt;'Prediction Systems settings'!$B$5,"HOME",IF(AC381&lt;-'Prediction Systems settings'!$B$5,"AWAY","DRAW"))))</f>
        <v/>
      </c>
      <c r="AE381" s="86" t="str">
        <f t="shared" si="110"/>
        <v/>
      </c>
      <c r="AK381" t="s">
        <v>231</v>
      </c>
      <c r="AL381" t="s">
        <v>231</v>
      </c>
    </row>
    <row r="382" spans="1:38">
      <c r="A382" s="80"/>
      <c r="F382" s="73" t="str">
        <f t="shared" si="119"/>
        <v/>
      </c>
      <c r="G382" s="73" t="str">
        <f>IF(A382="GW 1",ELO_Initial,IFERROR(INDEX(Tables!$1:$1048576,MATCH('Program and Results'!$B382,Tables!$A:$A,0),MATCH('Program and Results'!$A382,Tables!$1:$1,0)-1),""))</f>
        <v/>
      </c>
      <c r="H382" s="74" t="str">
        <f t="shared" si="112"/>
        <v/>
      </c>
      <c r="I382" s="74" t="str">
        <f t="shared" si="113"/>
        <v/>
      </c>
      <c r="J382" s="75" t="str">
        <f t="shared" si="106"/>
        <v/>
      </c>
      <c r="K382" s="76" t="str">
        <f>IF(E382="","",IF(ABS(C382-D382)=0,0,IF(ABS(C382-D382)&gt;10,2.99,INDEX('ELO settings '!$B$25:$B$34,MATCH(ABS(C382-D382),'ELO settings '!$A$25:$A$34,0)))))</f>
        <v/>
      </c>
      <c r="L382" s="73" t="str">
        <f t="shared" si="118"/>
        <v/>
      </c>
      <c r="M382" s="73" t="str">
        <f>IF(A382="GW 1",ELO_Initial,IFERROR(INDEX(Tables!$1:$1048576,MATCH('Program and Results'!$E382,Tables!$A:$A,0),MATCH('Program and Results'!$A382,Tables!$1:$1,0)-1),""))</f>
        <v/>
      </c>
      <c r="N382" s="74" t="str">
        <f t="shared" si="114"/>
        <v/>
      </c>
      <c r="O382" s="74" t="str">
        <f t="shared" si="115"/>
        <v/>
      </c>
      <c r="P382" s="75" t="str">
        <f t="shared" si="120"/>
        <v/>
      </c>
      <c r="Q382" s="76" t="str">
        <f t="shared" si="116"/>
        <v/>
      </c>
      <c r="R382" s="77" t="str">
        <f t="shared" si="117"/>
        <v/>
      </c>
      <c r="S382" s="87" t="str">
        <f t="shared" si="121"/>
        <v/>
      </c>
      <c r="T382" s="74" t="str">
        <f t="shared" si="111"/>
        <v/>
      </c>
      <c r="U382" s="74" t="str">
        <f ca="1">IF(OR($A382="GW 1",$A382="GW 2",$A382="GW 3",$A382="GW 4",$A382="GW 5",$A382="GW 6"),"N/A",IFERROR(ROUND((OFFSET(Tables!$A$1,MATCH('Program and Results'!$B382,Tables!$A$1:$A$33,0)-1,MATCH('Program and Results'!$A382,Tables!$1:$1,0)-2,1,1)-OFFSET(Tables!$A$1,MATCH('Program and Results'!$B382,Tables!$A$1:$A$33,0)-1,MATCH('Program and Results'!$A382,Tables!$1:$1,0)-7,1,1))-(OFFSET(Tables!$A$1,MATCH('Program and Results'!$E382,Tables!$A$1:$A$33,0)-1,MATCH('Program and Results'!$A382,Tables!$1:$1,0)-2,1,1)-OFFSET(Tables!$A$1,MATCH('Program and Results'!$E382,Tables!$A$1:$A$33,0)-1,MATCH('Program and Results'!$A382,Tables!$1:$1,0)-7,1,1)),0),""))</f>
        <v/>
      </c>
      <c r="V382" s="88" t="str">
        <f t="shared" si="122"/>
        <v/>
      </c>
      <c r="W382" s="88" t="str">
        <f>IF(OR($A382="GW 1",$A382="GW 2",$A382="GW 3",$A382="GW 4",$A382="GW 5",$A382="GW 6"),"N/A",IF(T382="","",IF(AND(T382&gt;='Prediction Systems settings'!$B$3,'Program and Results'!T382&lt;='Prediction Systems settings'!$C$3),"DRAW",IF(T382&gt;0,"HOME","AWAY"))))</f>
        <v/>
      </c>
      <c r="X382" s="89" t="str">
        <f t="shared" si="107"/>
        <v/>
      </c>
      <c r="Y382" s="74" t="str">
        <f ca="1">IF(OR($A382="GW 1",$A382="GW 2",$A382="GW 3",$A382="GW 4",$A382="GW 5",$A382="GW 6"),"N/A",IF(U382="","",IF(AND(U382&gt;='Prediction Systems settings'!$B$4,'Program and Results'!U382&lt;='Prediction Systems settings'!$C$4),"DRAW",IF(U382&gt;0,"HOME","AWAY"))))</f>
        <v/>
      </c>
      <c r="Z382" s="74" t="str">
        <f t="shared" si="108"/>
        <v/>
      </c>
      <c r="AA382" s="85" t="str">
        <f ca="1">IF(OR($A382="GW 1",$A382="GW 2",$A382="GW 3",$A382="GW 4",$A382="GW 5",$A382="GW 6"),"N/A",IF(G382="","",SUM(OFFSET(Tables!$A$103,MATCH('Program and Results'!$B382,Tables!$A$103:$A$135,0)-1,MATCH('Program and Results'!$A382,Tables!$1:$1,0)-2,1,-6))))</f>
        <v/>
      </c>
      <c r="AB382" s="86" t="str">
        <f ca="1">IF(OR($A382="GW 1",$A382="GW 2",$A382="GW 3",$A382="GW 4",$A382="GW 5",$A382="GW 6"),"N/A",IF(M382="","",SUM(OFFSET(Tables!$A$103,MATCH('Program and Results'!$E382,Tables!$A$103:$A$135,0)-1,MATCH('Program and Results'!$A382,Tables!$1:$1,0)-2,1,-6))))</f>
        <v/>
      </c>
      <c r="AC382" s="86" t="str">
        <f t="shared" si="109"/>
        <v/>
      </c>
      <c r="AD382" s="86" t="str">
        <f>IF(OR($A382="GW 1",$A382="GW 2",$A382="GW 3",$A382="GW 4",$A382="GW 5",$A382="GW 6"),"N/A",IF(AC382="","",IF(AC382&gt;'Prediction Systems settings'!$B$5,"HOME",IF(AC382&lt;-'Prediction Systems settings'!$B$5,"AWAY","DRAW"))))</f>
        <v/>
      </c>
      <c r="AE382" s="86" t="str">
        <f t="shared" si="110"/>
        <v/>
      </c>
      <c r="AK382" t="s">
        <v>231</v>
      </c>
      <c r="AL382" t="s">
        <v>231</v>
      </c>
    </row>
    <row r="383" spans="1:38">
      <c r="A383" s="80"/>
      <c r="F383" s="73" t="str">
        <f t="shared" si="119"/>
        <v/>
      </c>
      <c r="G383" s="73" t="str">
        <f>IF(A383="GW 1",ELO_Initial,IFERROR(INDEX(Tables!$1:$1048576,MATCH('Program and Results'!$B383,Tables!$A:$A,0),MATCH('Program and Results'!$A383,Tables!$1:$1,0)-1),""))</f>
        <v/>
      </c>
      <c r="H383" s="74" t="str">
        <f t="shared" si="112"/>
        <v/>
      </c>
      <c r="I383" s="74" t="str">
        <f t="shared" si="113"/>
        <v/>
      </c>
      <c r="J383" s="75" t="str">
        <f t="shared" si="106"/>
        <v/>
      </c>
      <c r="K383" s="76" t="str">
        <f>IF(E383="","",IF(ABS(C383-D383)=0,0,IF(ABS(C383-D383)&gt;10,2.99,INDEX('ELO settings '!$B$25:$B$34,MATCH(ABS(C383-D383),'ELO settings '!$A$25:$A$34,0)))))</f>
        <v/>
      </c>
      <c r="L383" s="73" t="str">
        <f t="shared" si="118"/>
        <v/>
      </c>
      <c r="M383" s="73" t="str">
        <f>IF(A383="GW 1",ELO_Initial,IFERROR(INDEX(Tables!$1:$1048576,MATCH('Program and Results'!$E383,Tables!$A:$A,0),MATCH('Program and Results'!$A383,Tables!$1:$1,0)-1),""))</f>
        <v/>
      </c>
      <c r="N383" s="74" t="str">
        <f t="shared" si="114"/>
        <v/>
      </c>
      <c r="O383" s="74" t="str">
        <f t="shared" si="115"/>
        <v/>
      </c>
      <c r="P383" s="75" t="str">
        <f t="shared" si="120"/>
        <v/>
      </c>
      <c r="Q383" s="76" t="str">
        <f t="shared" si="116"/>
        <v/>
      </c>
      <c r="R383" s="77" t="str">
        <f t="shared" si="117"/>
        <v/>
      </c>
      <c r="S383" s="87" t="str">
        <f t="shared" si="121"/>
        <v/>
      </c>
      <c r="T383" s="74" t="str">
        <f t="shared" si="111"/>
        <v/>
      </c>
      <c r="U383" s="74" t="str">
        <f ca="1">IF(OR($A383="GW 1",$A383="GW 2",$A383="GW 3",$A383="GW 4",$A383="GW 5",$A383="GW 6"),"N/A",IFERROR(ROUND((OFFSET(Tables!$A$1,MATCH('Program and Results'!$B383,Tables!$A$1:$A$33,0)-1,MATCH('Program and Results'!$A383,Tables!$1:$1,0)-2,1,1)-OFFSET(Tables!$A$1,MATCH('Program and Results'!$B383,Tables!$A$1:$A$33,0)-1,MATCH('Program and Results'!$A383,Tables!$1:$1,0)-7,1,1))-(OFFSET(Tables!$A$1,MATCH('Program and Results'!$E383,Tables!$A$1:$A$33,0)-1,MATCH('Program and Results'!$A383,Tables!$1:$1,0)-2,1,1)-OFFSET(Tables!$A$1,MATCH('Program and Results'!$E383,Tables!$A$1:$A$33,0)-1,MATCH('Program and Results'!$A383,Tables!$1:$1,0)-7,1,1)),0),""))</f>
        <v/>
      </c>
      <c r="V383" s="88" t="str">
        <f t="shared" si="122"/>
        <v/>
      </c>
      <c r="W383" s="88" t="str">
        <f>IF(OR($A383="GW 1",$A383="GW 2",$A383="GW 3",$A383="GW 4",$A383="GW 5",$A383="GW 6"),"N/A",IF(T383="","",IF(AND(T383&gt;='Prediction Systems settings'!$B$3,'Program and Results'!T383&lt;='Prediction Systems settings'!$C$3),"DRAW",IF(T383&gt;0,"HOME","AWAY"))))</f>
        <v/>
      </c>
      <c r="X383" s="89" t="str">
        <f t="shared" si="107"/>
        <v/>
      </c>
      <c r="Y383" s="74" t="str">
        <f ca="1">IF(OR($A383="GW 1",$A383="GW 2",$A383="GW 3",$A383="GW 4",$A383="GW 5",$A383="GW 6"),"N/A",IF(U383="","",IF(AND(U383&gt;='Prediction Systems settings'!$B$4,'Program and Results'!U383&lt;='Prediction Systems settings'!$C$4),"DRAW",IF(U383&gt;0,"HOME","AWAY"))))</f>
        <v/>
      </c>
      <c r="Z383" s="74" t="str">
        <f t="shared" si="108"/>
        <v/>
      </c>
      <c r="AA383" s="85" t="str">
        <f ca="1">IF(OR($A383="GW 1",$A383="GW 2",$A383="GW 3",$A383="GW 4",$A383="GW 5",$A383="GW 6"),"N/A",IF(G383="","",SUM(OFFSET(Tables!$A$103,MATCH('Program and Results'!$B383,Tables!$A$103:$A$135,0)-1,MATCH('Program and Results'!$A383,Tables!$1:$1,0)-2,1,-6))))</f>
        <v/>
      </c>
      <c r="AB383" s="86" t="str">
        <f ca="1">IF(OR($A383="GW 1",$A383="GW 2",$A383="GW 3",$A383="GW 4",$A383="GW 5",$A383="GW 6"),"N/A",IF(M383="","",SUM(OFFSET(Tables!$A$103,MATCH('Program and Results'!$E383,Tables!$A$103:$A$135,0)-1,MATCH('Program and Results'!$A383,Tables!$1:$1,0)-2,1,-6))))</f>
        <v/>
      </c>
      <c r="AC383" s="86" t="str">
        <f t="shared" si="109"/>
        <v/>
      </c>
      <c r="AD383" s="86" t="str">
        <f>IF(OR($A383="GW 1",$A383="GW 2",$A383="GW 3",$A383="GW 4",$A383="GW 5",$A383="GW 6"),"N/A",IF(AC383="","",IF(AC383&gt;'Prediction Systems settings'!$B$5,"HOME",IF(AC383&lt;-'Prediction Systems settings'!$B$5,"AWAY","DRAW"))))</f>
        <v/>
      </c>
      <c r="AE383" s="86" t="str">
        <f t="shared" si="110"/>
        <v/>
      </c>
      <c r="AK383" t="s">
        <v>231</v>
      </c>
      <c r="AL383" t="s">
        <v>231</v>
      </c>
    </row>
    <row r="384" spans="1:38">
      <c r="A384" s="80"/>
      <c r="F384" s="73" t="str">
        <f t="shared" si="119"/>
        <v/>
      </c>
      <c r="G384" s="73" t="str">
        <f>IF(A384="GW 1",ELO_Initial,IFERROR(INDEX(Tables!$1:$1048576,MATCH('Program and Results'!$B384,Tables!$A:$A,0),MATCH('Program and Results'!$A384,Tables!$1:$1,0)-1),""))</f>
        <v/>
      </c>
      <c r="H384" s="74" t="str">
        <f t="shared" si="112"/>
        <v/>
      </c>
      <c r="I384" s="74" t="str">
        <f t="shared" si="113"/>
        <v/>
      </c>
      <c r="J384" s="75" t="str">
        <f t="shared" si="106"/>
        <v/>
      </c>
      <c r="K384" s="76" t="str">
        <f>IF(E384="","",IF(ABS(C384-D384)=0,0,IF(ABS(C384-D384)&gt;10,2.99,INDEX('ELO settings '!$B$25:$B$34,MATCH(ABS(C384-D384),'ELO settings '!$A$25:$A$34,0)))))</f>
        <v/>
      </c>
      <c r="L384" s="73" t="str">
        <f t="shared" si="118"/>
        <v/>
      </c>
      <c r="M384" s="73" t="str">
        <f>IF(A384="GW 1",ELO_Initial,IFERROR(INDEX(Tables!$1:$1048576,MATCH('Program and Results'!$E384,Tables!$A:$A,0),MATCH('Program and Results'!$A384,Tables!$1:$1,0)-1),""))</f>
        <v/>
      </c>
      <c r="N384" s="74" t="str">
        <f t="shared" si="114"/>
        <v/>
      </c>
      <c r="O384" s="74" t="str">
        <f t="shared" si="115"/>
        <v/>
      </c>
      <c r="P384" s="75" t="str">
        <f t="shared" si="120"/>
        <v/>
      </c>
      <c r="Q384" s="76" t="str">
        <f t="shared" si="116"/>
        <v/>
      </c>
      <c r="R384" s="77" t="str">
        <f t="shared" si="117"/>
        <v/>
      </c>
      <c r="S384" s="87" t="str">
        <f t="shared" si="121"/>
        <v/>
      </c>
      <c r="T384" s="74" t="str">
        <f t="shared" si="111"/>
        <v/>
      </c>
      <c r="U384" s="74" t="str">
        <f ca="1">IF(OR($A384="GW 1",$A384="GW 2",$A384="GW 3",$A384="GW 4",$A384="GW 5",$A384="GW 6"),"N/A",IFERROR(ROUND((OFFSET(Tables!$A$1,MATCH('Program and Results'!$B384,Tables!$A$1:$A$33,0)-1,MATCH('Program and Results'!$A384,Tables!$1:$1,0)-2,1,1)-OFFSET(Tables!$A$1,MATCH('Program and Results'!$B384,Tables!$A$1:$A$33,0)-1,MATCH('Program and Results'!$A384,Tables!$1:$1,0)-7,1,1))-(OFFSET(Tables!$A$1,MATCH('Program and Results'!$E384,Tables!$A$1:$A$33,0)-1,MATCH('Program and Results'!$A384,Tables!$1:$1,0)-2,1,1)-OFFSET(Tables!$A$1,MATCH('Program and Results'!$E384,Tables!$A$1:$A$33,0)-1,MATCH('Program and Results'!$A384,Tables!$1:$1,0)-7,1,1)),0),""))</f>
        <v/>
      </c>
      <c r="V384" s="88" t="str">
        <f t="shared" si="122"/>
        <v/>
      </c>
      <c r="W384" s="88" t="str">
        <f>IF(OR($A384="GW 1",$A384="GW 2",$A384="GW 3",$A384="GW 4",$A384="GW 5",$A384="GW 6"),"N/A",IF(T384="","",IF(AND(T384&gt;='Prediction Systems settings'!$B$3,'Program and Results'!T384&lt;='Prediction Systems settings'!$C$3),"DRAW",IF(T384&gt;0,"HOME","AWAY"))))</f>
        <v/>
      </c>
      <c r="X384" s="89" t="str">
        <f t="shared" si="107"/>
        <v/>
      </c>
      <c r="Y384" s="74" t="str">
        <f ca="1">IF(OR($A384="GW 1",$A384="GW 2",$A384="GW 3",$A384="GW 4",$A384="GW 5",$A384="GW 6"),"N/A",IF(U384="","",IF(AND(U384&gt;='Prediction Systems settings'!$B$4,'Program and Results'!U384&lt;='Prediction Systems settings'!$C$4),"DRAW",IF(U384&gt;0,"HOME","AWAY"))))</f>
        <v/>
      </c>
      <c r="Z384" s="74" t="str">
        <f t="shared" si="108"/>
        <v/>
      </c>
      <c r="AA384" s="85" t="str">
        <f ca="1">IF(OR($A384="GW 1",$A384="GW 2",$A384="GW 3",$A384="GW 4",$A384="GW 5",$A384="GW 6"),"N/A",IF(G384="","",SUM(OFFSET(Tables!$A$103,MATCH('Program and Results'!$B384,Tables!$A$103:$A$135,0)-1,MATCH('Program and Results'!$A384,Tables!$1:$1,0)-2,1,-6))))</f>
        <v/>
      </c>
      <c r="AB384" s="86" t="str">
        <f ca="1">IF(OR($A384="GW 1",$A384="GW 2",$A384="GW 3",$A384="GW 4",$A384="GW 5",$A384="GW 6"),"N/A",IF(M384="","",SUM(OFFSET(Tables!$A$103,MATCH('Program and Results'!$E384,Tables!$A$103:$A$135,0)-1,MATCH('Program and Results'!$A384,Tables!$1:$1,0)-2,1,-6))))</f>
        <v/>
      </c>
      <c r="AC384" s="86" t="str">
        <f t="shared" si="109"/>
        <v/>
      </c>
      <c r="AD384" s="86" t="str">
        <f>IF(OR($A384="GW 1",$A384="GW 2",$A384="GW 3",$A384="GW 4",$A384="GW 5",$A384="GW 6"),"N/A",IF(AC384="","",IF(AC384&gt;'Prediction Systems settings'!$B$5,"HOME",IF(AC384&lt;-'Prediction Systems settings'!$B$5,"AWAY","DRAW"))))</f>
        <v/>
      </c>
      <c r="AE384" s="86" t="str">
        <f t="shared" si="110"/>
        <v/>
      </c>
      <c r="AK384" t="s">
        <v>231</v>
      </c>
      <c r="AL384" t="s">
        <v>231</v>
      </c>
    </row>
    <row r="385" spans="1:38">
      <c r="A385" s="80"/>
      <c r="F385" s="73" t="str">
        <f t="shared" si="119"/>
        <v/>
      </c>
      <c r="G385" s="73" t="str">
        <f>IF(A385="GW 1",ELO_Initial,IFERROR(INDEX(Tables!$1:$1048576,MATCH('Program and Results'!$B385,Tables!$A:$A,0),MATCH('Program and Results'!$A385,Tables!$1:$1,0)-1),""))</f>
        <v/>
      </c>
      <c r="H385" s="74" t="str">
        <f t="shared" si="112"/>
        <v/>
      </c>
      <c r="I385" s="74" t="str">
        <f t="shared" si="113"/>
        <v/>
      </c>
      <c r="J385" s="75" t="str">
        <f t="shared" si="106"/>
        <v/>
      </c>
      <c r="K385" s="76" t="str">
        <f>IF(E385="","",IF(ABS(C385-D385)=0,0,IF(ABS(C385-D385)&gt;10,2.99,INDEX('ELO settings '!$B$25:$B$34,MATCH(ABS(C385-D385),'ELO settings '!$A$25:$A$34,0)))))</f>
        <v/>
      </c>
      <c r="L385" s="73" t="str">
        <f t="shared" si="118"/>
        <v/>
      </c>
      <c r="M385" s="73" t="str">
        <f>IF(A385="GW 1",ELO_Initial,IFERROR(INDEX(Tables!$1:$1048576,MATCH('Program and Results'!$E385,Tables!$A:$A,0),MATCH('Program and Results'!$A385,Tables!$1:$1,0)-1),""))</f>
        <v/>
      </c>
      <c r="N385" s="74" t="str">
        <f t="shared" si="114"/>
        <v/>
      </c>
      <c r="O385" s="74" t="str">
        <f t="shared" si="115"/>
        <v/>
      </c>
      <c r="P385" s="75" t="str">
        <f t="shared" si="120"/>
        <v/>
      </c>
      <c r="Q385" s="76" t="str">
        <f t="shared" si="116"/>
        <v/>
      </c>
      <c r="R385" s="77" t="str">
        <f t="shared" si="117"/>
        <v/>
      </c>
      <c r="S385" s="87" t="str">
        <f t="shared" si="121"/>
        <v/>
      </c>
      <c r="T385" s="74" t="str">
        <f t="shared" si="111"/>
        <v/>
      </c>
      <c r="U385" s="74" t="str">
        <f ca="1">IF(OR($A385="GW 1",$A385="GW 2",$A385="GW 3",$A385="GW 4",$A385="GW 5",$A385="GW 6"),"N/A",IFERROR(ROUND((OFFSET(Tables!$A$1,MATCH('Program and Results'!$B385,Tables!$A$1:$A$33,0)-1,MATCH('Program and Results'!$A385,Tables!$1:$1,0)-2,1,1)-OFFSET(Tables!$A$1,MATCH('Program and Results'!$B385,Tables!$A$1:$A$33,0)-1,MATCH('Program and Results'!$A385,Tables!$1:$1,0)-7,1,1))-(OFFSET(Tables!$A$1,MATCH('Program and Results'!$E385,Tables!$A$1:$A$33,0)-1,MATCH('Program and Results'!$A385,Tables!$1:$1,0)-2,1,1)-OFFSET(Tables!$A$1,MATCH('Program and Results'!$E385,Tables!$A$1:$A$33,0)-1,MATCH('Program and Results'!$A385,Tables!$1:$1,0)-7,1,1)),0),""))</f>
        <v/>
      </c>
      <c r="V385" s="88" t="str">
        <f t="shared" si="122"/>
        <v/>
      </c>
      <c r="W385" s="88" t="str">
        <f>IF(OR($A385="GW 1",$A385="GW 2",$A385="GW 3",$A385="GW 4",$A385="GW 5",$A385="GW 6"),"N/A",IF(T385="","",IF(AND(T385&gt;='Prediction Systems settings'!$B$3,'Program and Results'!T385&lt;='Prediction Systems settings'!$C$3),"DRAW",IF(T385&gt;0,"HOME","AWAY"))))</f>
        <v/>
      </c>
      <c r="X385" s="89" t="str">
        <f t="shared" si="107"/>
        <v/>
      </c>
      <c r="Y385" s="74" t="str">
        <f ca="1">IF(OR($A385="GW 1",$A385="GW 2",$A385="GW 3",$A385="GW 4",$A385="GW 5",$A385="GW 6"),"N/A",IF(U385="","",IF(AND(U385&gt;='Prediction Systems settings'!$B$4,'Program and Results'!U385&lt;='Prediction Systems settings'!$C$4),"DRAW",IF(U385&gt;0,"HOME","AWAY"))))</f>
        <v/>
      </c>
      <c r="Z385" s="74" t="str">
        <f t="shared" si="108"/>
        <v/>
      </c>
      <c r="AA385" s="85" t="str">
        <f ca="1">IF(OR($A385="GW 1",$A385="GW 2",$A385="GW 3",$A385="GW 4",$A385="GW 5",$A385="GW 6"),"N/A",IF(G385="","",SUM(OFFSET(Tables!$A$103,MATCH('Program and Results'!$B385,Tables!$A$103:$A$135,0)-1,MATCH('Program and Results'!$A385,Tables!$1:$1,0)-2,1,-6))))</f>
        <v/>
      </c>
      <c r="AB385" s="86" t="str">
        <f ca="1">IF(OR($A385="GW 1",$A385="GW 2",$A385="GW 3",$A385="GW 4",$A385="GW 5",$A385="GW 6"),"N/A",IF(M385="","",SUM(OFFSET(Tables!$A$103,MATCH('Program and Results'!$E385,Tables!$A$103:$A$135,0)-1,MATCH('Program and Results'!$A385,Tables!$1:$1,0)-2,1,-6))))</f>
        <v/>
      </c>
      <c r="AC385" s="86" t="str">
        <f t="shared" si="109"/>
        <v/>
      </c>
      <c r="AD385" s="86" t="str">
        <f>IF(OR($A385="GW 1",$A385="GW 2",$A385="GW 3",$A385="GW 4",$A385="GW 5",$A385="GW 6"),"N/A",IF(AC385="","",IF(AC385&gt;'Prediction Systems settings'!$B$5,"HOME",IF(AC385&lt;-'Prediction Systems settings'!$B$5,"AWAY","DRAW"))))</f>
        <v/>
      </c>
      <c r="AE385" s="86" t="str">
        <f t="shared" si="110"/>
        <v/>
      </c>
      <c r="AK385" t="s">
        <v>231</v>
      </c>
      <c r="AL385" t="s">
        <v>231</v>
      </c>
    </row>
    <row r="386" spans="1:38">
      <c r="A386" s="80"/>
      <c r="F386" s="73" t="str">
        <f t="shared" si="119"/>
        <v/>
      </c>
      <c r="G386" s="73" t="str">
        <f>IF(A386="GW 1",ELO_Initial,IFERROR(INDEX(Tables!$1:$1048576,MATCH('Program and Results'!$B386,Tables!$A:$A,0),MATCH('Program and Results'!$A386,Tables!$1:$1,0)-1),""))</f>
        <v/>
      </c>
      <c r="H386" s="74" t="str">
        <f t="shared" si="112"/>
        <v/>
      </c>
      <c r="I386" s="74" t="str">
        <f t="shared" si="113"/>
        <v/>
      </c>
      <c r="J386" s="75" t="str">
        <f t="shared" si="106"/>
        <v/>
      </c>
      <c r="K386" s="76" t="str">
        <f>IF(E386="","",IF(ABS(C386-D386)=0,0,IF(ABS(C386-D386)&gt;10,2.99,INDEX('ELO settings '!$B$25:$B$34,MATCH(ABS(C386-D386),'ELO settings '!$A$25:$A$34,0)))))</f>
        <v/>
      </c>
      <c r="L386" s="73" t="str">
        <f t="shared" si="118"/>
        <v/>
      </c>
      <c r="M386" s="73" t="str">
        <f>IF(A386="GW 1",ELO_Initial,IFERROR(INDEX(Tables!$1:$1048576,MATCH('Program and Results'!$E386,Tables!$A:$A,0),MATCH('Program and Results'!$A386,Tables!$1:$1,0)-1),""))</f>
        <v/>
      </c>
      <c r="N386" s="74" t="str">
        <f t="shared" si="114"/>
        <v/>
      </c>
      <c r="O386" s="74" t="str">
        <f t="shared" si="115"/>
        <v/>
      </c>
      <c r="P386" s="75" t="str">
        <f t="shared" si="120"/>
        <v/>
      </c>
      <c r="Q386" s="76" t="str">
        <f t="shared" si="116"/>
        <v/>
      </c>
      <c r="R386" s="77" t="str">
        <f t="shared" si="117"/>
        <v/>
      </c>
      <c r="S386" s="87" t="str">
        <f t="shared" si="121"/>
        <v/>
      </c>
      <c r="T386" s="74" t="str">
        <f t="shared" si="111"/>
        <v/>
      </c>
      <c r="U386" s="74" t="str">
        <f ca="1">IF(OR($A386="GW 1",$A386="GW 2",$A386="GW 3",$A386="GW 4",$A386="GW 5",$A386="GW 6"),"N/A",IFERROR(ROUND((OFFSET(Tables!$A$1,MATCH('Program and Results'!$B386,Tables!$A$1:$A$33,0)-1,MATCH('Program and Results'!$A386,Tables!$1:$1,0)-2,1,1)-OFFSET(Tables!$A$1,MATCH('Program and Results'!$B386,Tables!$A$1:$A$33,0)-1,MATCH('Program and Results'!$A386,Tables!$1:$1,0)-7,1,1))-(OFFSET(Tables!$A$1,MATCH('Program and Results'!$E386,Tables!$A$1:$A$33,0)-1,MATCH('Program and Results'!$A386,Tables!$1:$1,0)-2,1,1)-OFFSET(Tables!$A$1,MATCH('Program and Results'!$E386,Tables!$A$1:$A$33,0)-1,MATCH('Program and Results'!$A386,Tables!$1:$1,0)-7,1,1)),0),""))</f>
        <v/>
      </c>
      <c r="V386" s="88" t="str">
        <f t="shared" si="122"/>
        <v/>
      </c>
      <c r="W386" s="88" t="str">
        <f>IF(OR($A386="GW 1",$A386="GW 2",$A386="GW 3",$A386="GW 4",$A386="GW 5",$A386="GW 6"),"N/A",IF(T386="","",IF(AND(T386&gt;='Prediction Systems settings'!$B$3,'Program and Results'!T386&lt;='Prediction Systems settings'!$C$3),"DRAW",IF(T386&gt;0,"HOME","AWAY"))))</f>
        <v/>
      </c>
      <c r="X386" s="89" t="str">
        <f t="shared" si="107"/>
        <v/>
      </c>
      <c r="Y386" s="74" t="str">
        <f ca="1">IF(OR($A386="GW 1",$A386="GW 2",$A386="GW 3",$A386="GW 4",$A386="GW 5",$A386="GW 6"),"N/A",IF(U386="","",IF(AND(U386&gt;='Prediction Systems settings'!$B$4,'Program and Results'!U386&lt;='Prediction Systems settings'!$C$4),"DRAW",IF(U386&gt;0,"HOME","AWAY"))))</f>
        <v/>
      </c>
      <c r="Z386" s="74" t="str">
        <f t="shared" si="108"/>
        <v/>
      </c>
      <c r="AA386" s="85" t="str">
        <f ca="1">IF(OR($A386="GW 1",$A386="GW 2",$A386="GW 3",$A386="GW 4",$A386="GW 5",$A386="GW 6"),"N/A",IF(G386="","",SUM(OFFSET(Tables!$A$103,MATCH('Program and Results'!$B386,Tables!$A$103:$A$135,0)-1,MATCH('Program and Results'!$A386,Tables!$1:$1,0)-2,1,-6))))</f>
        <v/>
      </c>
      <c r="AB386" s="86" t="str">
        <f ca="1">IF(OR($A386="GW 1",$A386="GW 2",$A386="GW 3",$A386="GW 4",$A386="GW 5",$A386="GW 6"),"N/A",IF(M386="","",SUM(OFFSET(Tables!$A$103,MATCH('Program and Results'!$E386,Tables!$A$103:$A$135,0)-1,MATCH('Program and Results'!$A386,Tables!$1:$1,0)-2,1,-6))))</f>
        <v/>
      </c>
      <c r="AC386" s="86" t="str">
        <f t="shared" si="109"/>
        <v/>
      </c>
      <c r="AD386" s="86" t="str">
        <f>IF(OR($A386="GW 1",$A386="GW 2",$A386="GW 3",$A386="GW 4",$A386="GW 5",$A386="GW 6"),"N/A",IF(AC386="","",IF(AC386&gt;'Prediction Systems settings'!$B$5,"HOME",IF(AC386&lt;-'Prediction Systems settings'!$B$5,"AWAY","DRAW"))))</f>
        <v/>
      </c>
      <c r="AE386" s="86" t="str">
        <f t="shared" si="110"/>
        <v/>
      </c>
      <c r="AK386" t="s">
        <v>231</v>
      </c>
      <c r="AL386" t="s">
        <v>231</v>
      </c>
    </row>
    <row r="387" spans="1:38">
      <c r="A387" s="80"/>
      <c r="F387" s="73" t="str">
        <f t="shared" si="119"/>
        <v/>
      </c>
      <c r="G387" s="73" t="str">
        <f>IF(A387="GW 1",ELO_Initial,IFERROR(INDEX(Tables!$1:$1048576,MATCH('Program and Results'!$B387,Tables!$A:$A,0),MATCH('Program and Results'!$A387,Tables!$1:$1,0)-1),""))</f>
        <v/>
      </c>
      <c r="H387" s="74" t="str">
        <f t="shared" si="112"/>
        <v/>
      </c>
      <c r="I387" s="74" t="str">
        <f t="shared" si="113"/>
        <v/>
      </c>
      <c r="J387" s="75" t="str">
        <f t="shared" ref="J387:J450" si="123">IFERROR(IF(G387="","",1/(1+10^((M387-G387-AK387)/ELO_s))),"")</f>
        <v/>
      </c>
      <c r="K387" s="76" t="str">
        <f>IF(E387="","",IF(ABS(C387-D387)=0,0,IF(ABS(C387-D387)&gt;10,2.99,INDEX('ELO settings '!$B$25:$B$34,MATCH(ABS(C387-D387),'ELO settings '!$A$25:$A$34,0)))))</f>
        <v/>
      </c>
      <c r="L387" s="73" t="str">
        <f t="shared" si="118"/>
        <v/>
      </c>
      <c r="M387" s="73" t="str">
        <f>IF(A387="GW 1",ELO_Initial,IFERROR(INDEX(Tables!$1:$1048576,MATCH('Program and Results'!$E387,Tables!$A:$A,0),MATCH('Program and Results'!$A387,Tables!$1:$1,0)-1),""))</f>
        <v/>
      </c>
      <c r="N387" s="74" t="str">
        <f t="shared" si="114"/>
        <v/>
      </c>
      <c r="O387" s="74" t="str">
        <f t="shared" si="115"/>
        <v/>
      </c>
      <c r="P387" s="75" t="str">
        <f t="shared" si="120"/>
        <v/>
      </c>
      <c r="Q387" s="76" t="str">
        <f t="shared" si="116"/>
        <v/>
      </c>
      <c r="R387" s="77" t="str">
        <f t="shared" si="117"/>
        <v/>
      </c>
      <c r="S387" s="87" t="str">
        <f t="shared" si="121"/>
        <v/>
      </c>
      <c r="T387" s="74" t="str">
        <f t="shared" si="111"/>
        <v/>
      </c>
      <c r="U387" s="74" t="str">
        <f ca="1">IF(OR($A387="GW 1",$A387="GW 2",$A387="GW 3",$A387="GW 4",$A387="GW 5",$A387="GW 6"),"N/A",IFERROR(ROUND((OFFSET(Tables!$A$1,MATCH('Program and Results'!$B387,Tables!$A$1:$A$33,0)-1,MATCH('Program and Results'!$A387,Tables!$1:$1,0)-2,1,1)-OFFSET(Tables!$A$1,MATCH('Program and Results'!$B387,Tables!$A$1:$A$33,0)-1,MATCH('Program and Results'!$A387,Tables!$1:$1,0)-7,1,1))-(OFFSET(Tables!$A$1,MATCH('Program and Results'!$E387,Tables!$A$1:$A$33,0)-1,MATCH('Program and Results'!$A387,Tables!$1:$1,0)-2,1,1)-OFFSET(Tables!$A$1,MATCH('Program and Results'!$E387,Tables!$A$1:$A$33,0)-1,MATCH('Program and Results'!$A387,Tables!$1:$1,0)-7,1,1)),0),""))</f>
        <v/>
      </c>
      <c r="V387" s="88" t="str">
        <f t="shared" si="122"/>
        <v/>
      </c>
      <c r="W387" s="88" t="str">
        <f>IF(OR($A387="GW 1",$A387="GW 2",$A387="GW 3",$A387="GW 4",$A387="GW 5",$A387="GW 6"),"N/A",IF(T387="","",IF(AND(T387&gt;='Prediction Systems settings'!$B$3,'Program and Results'!T387&lt;='Prediction Systems settings'!$C$3),"DRAW",IF(T387&gt;0,"HOME","AWAY"))))</f>
        <v/>
      </c>
      <c r="X387" s="89" t="str">
        <f t="shared" ref="X387:X450" si="124">IF(OR($A387="GW 1",$A387="GW 2",$A387="GW 3",$A387="GW 4",$A387="GW 5",$A387="GW 6"),"N/A",IF(D387="","",IF(W387=S387,"Succeeded","Failed")))</f>
        <v/>
      </c>
      <c r="Y387" s="74" t="str">
        <f ca="1">IF(OR($A387="GW 1",$A387="GW 2",$A387="GW 3",$A387="GW 4",$A387="GW 5",$A387="GW 6"),"N/A",IF(U387="","",IF(AND(U387&gt;='Prediction Systems settings'!$B$4,'Program and Results'!U387&lt;='Prediction Systems settings'!$C$4),"DRAW",IF(U387&gt;0,"HOME","AWAY"))))</f>
        <v/>
      </c>
      <c r="Z387" s="74" t="str">
        <f t="shared" ref="Z387:Z450" si="125">IF(OR($A387="GW 1",$A387="GW 2",$A387="GW 3",$A387="GW 4",$A387="GW 5",$A387="GW 6"),"N/A",IF(D387="","",IF(Y387=S387,"Succeeded","Failed")))</f>
        <v/>
      </c>
      <c r="AA387" s="85" t="str">
        <f ca="1">IF(OR($A387="GW 1",$A387="GW 2",$A387="GW 3",$A387="GW 4",$A387="GW 5",$A387="GW 6"),"N/A",IF(G387="","",SUM(OFFSET(Tables!$A$103,MATCH('Program and Results'!$B387,Tables!$A$103:$A$135,0)-1,MATCH('Program and Results'!$A387,Tables!$1:$1,0)-2,1,-6))))</f>
        <v/>
      </c>
      <c r="AB387" s="86" t="str">
        <f ca="1">IF(OR($A387="GW 1",$A387="GW 2",$A387="GW 3",$A387="GW 4",$A387="GW 5",$A387="GW 6"),"N/A",IF(M387="","",SUM(OFFSET(Tables!$A$103,MATCH('Program and Results'!$E387,Tables!$A$103:$A$135,0)-1,MATCH('Program and Results'!$A387,Tables!$1:$1,0)-2,1,-6))))</f>
        <v/>
      </c>
      <c r="AC387" s="86" t="str">
        <f t="shared" ref="AC387:AC450" si="126">IF(OR($A387="GW 1",$A387="GW 2",$A387="GW 3",$A387="GW 4",$A387="GW 5",$A387="GW 6"),"N/A",IFERROR(IF(G387="","",AA387-AB387),""))</f>
        <v/>
      </c>
      <c r="AD387" s="86" t="str">
        <f>IF(OR($A387="GW 1",$A387="GW 2",$A387="GW 3",$A387="GW 4",$A387="GW 5",$A387="GW 6"),"N/A",IF(AC387="","",IF(AC387&gt;'Prediction Systems settings'!$B$5,"HOME",IF(AC387&lt;-'Prediction Systems settings'!$B$5,"AWAY","DRAW"))))</f>
        <v/>
      </c>
      <c r="AE387" s="86" t="str">
        <f t="shared" ref="AE387:AE450" si="127">IF(OR($A387="GW 1",$A387="GW 2",$A387="GW 3",$A387="GW 4",$A387="GW 5",$A387="GW 6"),"N/A",IF(C387="","",IF(AD387=S387,"Succeeded","Failed")))</f>
        <v/>
      </c>
      <c r="AK387" t="s">
        <v>231</v>
      </c>
      <c r="AL387" t="s">
        <v>231</v>
      </c>
    </row>
    <row r="388" spans="1:38">
      <c r="A388" s="80"/>
      <c r="F388" s="73" t="str">
        <f t="shared" si="119"/>
        <v/>
      </c>
      <c r="G388" s="73" t="str">
        <f>IF(A388="GW 1",ELO_Initial,IFERROR(INDEX(Tables!$1:$1048576,MATCH('Program and Results'!$B388,Tables!$A:$A,0),MATCH('Program and Results'!$A388,Tables!$1:$1,0)-1),""))</f>
        <v/>
      </c>
      <c r="H388" s="74" t="str">
        <f t="shared" si="112"/>
        <v/>
      </c>
      <c r="I388" s="74" t="str">
        <f t="shared" si="113"/>
        <v/>
      </c>
      <c r="J388" s="75" t="str">
        <f t="shared" si="123"/>
        <v/>
      </c>
      <c r="K388" s="76" t="str">
        <f>IF(E388="","",IF(ABS(C388-D388)=0,0,IF(ABS(C388-D388)&gt;10,2.99,INDEX('ELO settings '!$B$25:$B$34,MATCH(ABS(C388-D388),'ELO settings '!$A$25:$A$34,0)))))</f>
        <v/>
      </c>
      <c r="L388" s="73" t="str">
        <f t="shared" si="118"/>
        <v/>
      </c>
      <c r="M388" s="73" t="str">
        <f>IF(A388="GW 1",ELO_Initial,IFERROR(INDEX(Tables!$1:$1048576,MATCH('Program and Results'!$E388,Tables!$A:$A,0),MATCH('Program and Results'!$A388,Tables!$1:$1,0)-1),""))</f>
        <v/>
      </c>
      <c r="N388" s="74" t="str">
        <f t="shared" si="114"/>
        <v/>
      </c>
      <c r="O388" s="74" t="str">
        <f t="shared" si="115"/>
        <v/>
      </c>
      <c r="P388" s="75" t="str">
        <f t="shared" si="120"/>
        <v/>
      </c>
      <c r="Q388" s="76" t="str">
        <f t="shared" si="116"/>
        <v/>
      </c>
      <c r="R388" s="77" t="str">
        <f t="shared" si="117"/>
        <v/>
      </c>
      <c r="S388" s="87" t="str">
        <f t="shared" si="121"/>
        <v/>
      </c>
      <c r="T388" s="74" t="str">
        <f t="shared" ref="T388:T451" si="128">IFERROR(IF(G388="","",ROUND(G388-M388,0)),"")</f>
        <v/>
      </c>
      <c r="U388" s="74" t="str">
        <f ca="1">IF(OR($A388="GW 1",$A388="GW 2",$A388="GW 3",$A388="GW 4",$A388="GW 5",$A388="GW 6"),"N/A",IFERROR(ROUND((OFFSET(Tables!$A$1,MATCH('Program and Results'!$B388,Tables!$A$1:$A$33,0)-1,MATCH('Program and Results'!$A388,Tables!$1:$1,0)-2,1,1)-OFFSET(Tables!$A$1,MATCH('Program and Results'!$B388,Tables!$A$1:$A$33,0)-1,MATCH('Program and Results'!$A388,Tables!$1:$1,0)-7,1,1))-(OFFSET(Tables!$A$1,MATCH('Program and Results'!$E388,Tables!$A$1:$A$33,0)-1,MATCH('Program and Results'!$A388,Tables!$1:$1,0)-2,1,1)-OFFSET(Tables!$A$1,MATCH('Program and Results'!$E388,Tables!$A$1:$A$33,0)-1,MATCH('Program and Results'!$A388,Tables!$1:$1,0)-7,1,1)),0),""))</f>
        <v/>
      </c>
      <c r="V388" s="88" t="str">
        <f t="shared" si="122"/>
        <v/>
      </c>
      <c r="W388" s="88" t="str">
        <f>IF(OR($A388="GW 1",$A388="GW 2",$A388="GW 3",$A388="GW 4",$A388="GW 5",$A388="GW 6"),"N/A",IF(T388="","",IF(AND(T388&gt;='Prediction Systems settings'!$B$3,'Program and Results'!T388&lt;='Prediction Systems settings'!$C$3),"DRAW",IF(T388&gt;0,"HOME","AWAY"))))</f>
        <v/>
      </c>
      <c r="X388" s="89" t="str">
        <f t="shared" si="124"/>
        <v/>
      </c>
      <c r="Y388" s="74" t="str">
        <f ca="1">IF(OR($A388="GW 1",$A388="GW 2",$A388="GW 3",$A388="GW 4",$A388="GW 5",$A388="GW 6"),"N/A",IF(U388="","",IF(AND(U388&gt;='Prediction Systems settings'!$B$4,'Program and Results'!U388&lt;='Prediction Systems settings'!$C$4),"DRAW",IF(U388&gt;0,"HOME","AWAY"))))</f>
        <v/>
      </c>
      <c r="Z388" s="74" t="str">
        <f t="shared" si="125"/>
        <v/>
      </c>
      <c r="AA388" s="85" t="str">
        <f ca="1">IF(OR($A388="GW 1",$A388="GW 2",$A388="GW 3",$A388="GW 4",$A388="GW 5",$A388="GW 6"),"N/A",IF(G388="","",SUM(OFFSET(Tables!$A$103,MATCH('Program and Results'!$B388,Tables!$A$103:$A$135,0)-1,MATCH('Program and Results'!$A388,Tables!$1:$1,0)-2,1,-6))))</f>
        <v/>
      </c>
      <c r="AB388" s="86" t="str">
        <f ca="1">IF(OR($A388="GW 1",$A388="GW 2",$A388="GW 3",$A388="GW 4",$A388="GW 5",$A388="GW 6"),"N/A",IF(M388="","",SUM(OFFSET(Tables!$A$103,MATCH('Program and Results'!$E388,Tables!$A$103:$A$135,0)-1,MATCH('Program and Results'!$A388,Tables!$1:$1,0)-2,1,-6))))</f>
        <v/>
      </c>
      <c r="AC388" s="86" t="str">
        <f t="shared" si="126"/>
        <v/>
      </c>
      <c r="AD388" s="86" t="str">
        <f>IF(OR($A388="GW 1",$A388="GW 2",$A388="GW 3",$A388="GW 4",$A388="GW 5",$A388="GW 6"),"N/A",IF(AC388="","",IF(AC388&gt;'Prediction Systems settings'!$B$5,"HOME",IF(AC388&lt;-'Prediction Systems settings'!$B$5,"AWAY","DRAW"))))</f>
        <v/>
      </c>
      <c r="AE388" s="86" t="str">
        <f t="shared" si="127"/>
        <v/>
      </c>
      <c r="AK388" t="s">
        <v>231</v>
      </c>
      <c r="AL388" t="s">
        <v>231</v>
      </c>
    </row>
    <row r="389" spans="1:38">
      <c r="A389" s="80"/>
      <c r="F389" s="73" t="str">
        <f t="shared" si="119"/>
        <v/>
      </c>
      <c r="G389" s="73" t="str">
        <f>IF(A389="GW 1",ELO_Initial,IFERROR(INDEX(Tables!$1:$1048576,MATCH('Program and Results'!$B389,Tables!$A:$A,0),MATCH('Program and Results'!$A389,Tables!$1:$1,0)-1),""))</f>
        <v/>
      </c>
      <c r="H389" s="74" t="str">
        <f t="shared" si="112"/>
        <v/>
      </c>
      <c r="I389" s="74" t="str">
        <f t="shared" si="113"/>
        <v/>
      </c>
      <c r="J389" s="75" t="str">
        <f t="shared" si="123"/>
        <v/>
      </c>
      <c r="K389" s="76" t="str">
        <f>IF(E389="","",IF(ABS(C389-D389)=0,0,IF(ABS(C389-D389)&gt;10,2.99,INDEX('ELO settings '!$B$25:$B$34,MATCH(ABS(C389-D389),'ELO settings '!$A$25:$A$34,0)))))</f>
        <v/>
      </c>
      <c r="L389" s="73" t="str">
        <f t="shared" si="118"/>
        <v/>
      </c>
      <c r="M389" s="73" t="str">
        <f>IF(A389="GW 1",ELO_Initial,IFERROR(INDEX(Tables!$1:$1048576,MATCH('Program and Results'!$E389,Tables!$A:$A,0),MATCH('Program and Results'!$A389,Tables!$1:$1,0)-1),""))</f>
        <v/>
      </c>
      <c r="N389" s="74" t="str">
        <f t="shared" si="114"/>
        <v/>
      </c>
      <c r="O389" s="74" t="str">
        <f t="shared" si="115"/>
        <v/>
      </c>
      <c r="P389" s="75" t="str">
        <f t="shared" si="120"/>
        <v/>
      </c>
      <c r="Q389" s="76" t="str">
        <f t="shared" si="116"/>
        <v/>
      </c>
      <c r="R389" s="77" t="str">
        <f t="shared" si="117"/>
        <v/>
      </c>
      <c r="S389" s="87" t="str">
        <f t="shared" si="121"/>
        <v/>
      </c>
      <c r="T389" s="74" t="str">
        <f t="shared" si="128"/>
        <v/>
      </c>
      <c r="U389" s="74" t="str">
        <f ca="1">IF(OR($A389="GW 1",$A389="GW 2",$A389="GW 3",$A389="GW 4",$A389="GW 5",$A389="GW 6"),"N/A",IFERROR(ROUND((OFFSET(Tables!$A$1,MATCH('Program and Results'!$B389,Tables!$A$1:$A$33,0)-1,MATCH('Program and Results'!$A389,Tables!$1:$1,0)-2,1,1)-OFFSET(Tables!$A$1,MATCH('Program and Results'!$B389,Tables!$A$1:$A$33,0)-1,MATCH('Program and Results'!$A389,Tables!$1:$1,0)-7,1,1))-(OFFSET(Tables!$A$1,MATCH('Program and Results'!$E389,Tables!$A$1:$A$33,0)-1,MATCH('Program and Results'!$A389,Tables!$1:$1,0)-2,1,1)-OFFSET(Tables!$A$1,MATCH('Program and Results'!$E389,Tables!$A$1:$A$33,0)-1,MATCH('Program and Results'!$A389,Tables!$1:$1,0)-7,1,1)),0),""))</f>
        <v/>
      </c>
      <c r="V389" s="88" t="str">
        <f t="shared" si="122"/>
        <v/>
      </c>
      <c r="W389" s="88" t="str">
        <f>IF(OR($A389="GW 1",$A389="GW 2",$A389="GW 3",$A389="GW 4",$A389="GW 5",$A389="GW 6"),"N/A",IF(T389="","",IF(AND(T389&gt;='Prediction Systems settings'!$B$3,'Program and Results'!T389&lt;='Prediction Systems settings'!$C$3),"DRAW",IF(T389&gt;0,"HOME","AWAY"))))</f>
        <v/>
      </c>
      <c r="X389" s="89" t="str">
        <f t="shared" si="124"/>
        <v/>
      </c>
      <c r="Y389" s="74" t="str">
        <f ca="1">IF(OR($A389="GW 1",$A389="GW 2",$A389="GW 3",$A389="GW 4",$A389="GW 5",$A389="GW 6"),"N/A",IF(U389="","",IF(AND(U389&gt;='Prediction Systems settings'!$B$4,'Program and Results'!U389&lt;='Prediction Systems settings'!$C$4),"DRAW",IF(U389&gt;0,"HOME","AWAY"))))</f>
        <v/>
      </c>
      <c r="Z389" s="74" t="str">
        <f t="shared" si="125"/>
        <v/>
      </c>
      <c r="AA389" s="85" t="str">
        <f ca="1">IF(OR($A389="GW 1",$A389="GW 2",$A389="GW 3",$A389="GW 4",$A389="GW 5",$A389="GW 6"),"N/A",IF(G389="","",SUM(OFFSET(Tables!$A$103,MATCH('Program and Results'!$B389,Tables!$A$103:$A$135,0)-1,MATCH('Program and Results'!$A389,Tables!$1:$1,0)-2,1,-6))))</f>
        <v/>
      </c>
      <c r="AB389" s="86" t="str">
        <f ca="1">IF(OR($A389="GW 1",$A389="GW 2",$A389="GW 3",$A389="GW 4",$A389="GW 5",$A389="GW 6"),"N/A",IF(M389="","",SUM(OFFSET(Tables!$A$103,MATCH('Program and Results'!$E389,Tables!$A$103:$A$135,0)-1,MATCH('Program and Results'!$A389,Tables!$1:$1,0)-2,1,-6))))</f>
        <v/>
      </c>
      <c r="AC389" s="86" t="str">
        <f t="shared" si="126"/>
        <v/>
      </c>
      <c r="AD389" s="86" t="str">
        <f>IF(OR($A389="GW 1",$A389="GW 2",$A389="GW 3",$A389="GW 4",$A389="GW 5",$A389="GW 6"),"N/A",IF(AC389="","",IF(AC389&gt;'Prediction Systems settings'!$B$5,"HOME",IF(AC389&lt;-'Prediction Systems settings'!$B$5,"AWAY","DRAW"))))</f>
        <v/>
      </c>
      <c r="AE389" s="86" t="str">
        <f t="shared" si="127"/>
        <v/>
      </c>
      <c r="AK389" t="s">
        <v>231</v>
      </c>
      <c r="AL389" t="s">
        <v>231</v>
      </c>
    </row>
    <row r="390" spans="1:38">
      <c r="A390" s="80"/>
      <c r="F390" s="73" t="str">
        <f t="shared" si="119"/>
        <v/>
      </c>
      <c r="G390" s="73" t="str">
        <f>IF(A390="GW 1",ELO_Initial,IFERROR(INDEX(Tables!$1:$1048576,MATCH('Program and Results'!$B390,Tables!$A:$A,0),MATCH('Program and Results'!$A390,Tables!$1:$1,0)-1),""))</f>
        <v/>
      </c>
      <c r="H390" s="74" t="str">
        <f t="shared" si="112"/>
        <v/>
      </c>
      <c r="I390" s="74" t="str">
        <f t="shared" si="113"/>
        <v/>
      </c>
      <c r="J390" s="75" t="str">
        <f t="shared" si="123"/>
        <v/>
      </c>
      <c r="K390" s="76" t="str">
        <f>IF(E390="","",IF(ABS(C390-D390)=0,0,IF(ABS(C390-D390)&gt;10,2.99,INDEX('ELO settings '!$B$25:$B$34,MATCH(ABS(C390-D390),'ELO settings '!$A$25:$A$34,0)))))</f>
        <v/>
      </c>
      <c r="L390" s="73" t="str">
        <f t="shared" si="118"/>
        <v/>
      </c>
      <c r="M390" s="73" t="str">
        <f>IF(A390="GW 1",ELO_Initial,IFERROR(INDEX(Tables!$1:$1048576,MATCH('Program and Results'!$E390,Tables!$A:$A,0),MATCH('Program and Results'!$A390,Tables!$1:$1,0)-1),""))</f>
        <v/>
      </c>
      <c r="N390" s="74" t="str">
        <f t="shared" si="114"/>
        <v/>
      </c>
      <c r="O390" s="74" t="str">
        <f t="shared" si="115"/>
        <v/>
      </c>
      <c r="P390" s="75" t="str">
        <f t="shared" si="120"/>
        <v/>
      </c>
      <c r="Q390" s="76" t="str">
        <f t="shared" si="116"/>
        <v/>
      </c>
      <c r="R390" s="77" t="str">
        <f t="shared" si="117"/>
        <v/>
      </c>
      <c r="S390" s="87" t="str">
        <f t="shared" si="121"/>
        <v/>
      </c>
      <c r="T390" s="74" t="str">
        <f t="shared" si="128"/>
        <v/>
      </c>
      <c r="U390" s="74" t="str">
        <f ca="1">IF(OR($A390="GW 1",$A390="GW 2",$A390="GW 3",$A390="GW 4",$A390="GW 5",$A390="GW 6"),"N/A",IFERROR(ROUND((OFFSET(Tables!$A$1,MATCH('Program and Results'!$B390,Tables!$A$1:$A$33,0)-1,MATCH('Program and Results'!$A390,Tables!$1:$1,0)-2,1,1)-OFFSET(Tables!$A$1,MATCH('Program and Results'!$B390,Tables!$A$1:$A$33,0)-1,MATCH('Program and Results'!$A390,Tables!$1:$1,0)-7,1,1))-(OFFSET(Tables!$A$1,MATCH('Program and Results'!$E390,Tables!$A$1:$A$33,0)-1,MATCH('Program and Results'!$A390,Tables!$1:$1,0)-2,1,1)-OFFSET(Tables!$A$1,MATCH('Program and Results'!$E390,Tables!$A$1:$A$33,0)-1,MATCH('Program and Results'!$A390,Tables!$1:$1,0)-7,1,1)),0),""))</f>
        <v/>
      </c>
      <c r="V390" s="88" t="str">
        <f t="shared" si="122"/>
        <v/>
      </c>
      <c r="W390" s="88" t="str">
        <f>IF(OR($A390="GW 1",$A390="GW 2",$A390="GW 3",$A390="GW 4",$A390="GW 5",$A390="GW 6"),"N/A",IF(T390="","",IF(AND(T390&gt;='Prediction Systems settings'!$B$3,'Program and Results'!T390&lt;='Prediction Systems settings'!$C$3),"DRAW",IF(T390&gt;0,"HOME","AWAY"))))</f>
        <v/>
      </c>
      <c r="X390" s="89" t="str">
        <f t="shared" si="124"/>
        <v/>
      </c>
      <c r="Y390" s="74" t="str">
        <f ca="1">IF(OR($A390="GW 1",$A390="GW 2",$A390="GW 3",$A390="GW 4",$A390="GW 5",$A390="GW 6"),"N/A",IF(U390="","",IF(AND(U390&gt;='Prediction Systems settings'!$B$4,'Program and Results'!U390&lt;='Prediction Systems settings'!$C$4),"DRAW",IF(U390&gt;0,"HOME","AWAY"))))</f>
        <v/>
      </c>
      <c r="Z390" s="74" t="str">
        <f t="shared" si="125"/>
        <v/>
      </c>
      <c r="AA390" s="85" t="str">
        <f ca="1">IF(OR($A390="GW 1",$A390="GW 2",$A390="GW 3",$A390="GW 4",$A390="GW 5",$A390="GW 6"),"N/A",IF(G390="","",SUM(OFFSET(Tables!$A$103,MATCH('Program and Results'!$B390,Tables!$A$103:$A$135,0)-1,MATCH('Program and Results'!$A390,Tables!$1:$1,0)-2,1,-6))))</f>
        <v/>
      </c>
      <c r="AB390" s="86" t="str">
        <f ca="1">IF(OR($A390="GW 1",$A390="GW 2",$A390="GW 3",$A390="GW 4",$A390="GW 5",$A390="GW 6"),"N/A",IF(M390="","",SUM(OFFSET(Tables!$A$103,MATCH('Program and Results'!$E390,Tables!$A$103:$A$135,0)-1,MATCH('Program and Results'!$A390,Tables!$1:$1,0)-2,1,-6))))</f>
        <v/>
      </c>
      <c r="AC390" s="86" t="str">
        <f t="shared" si="126"/>
        <v/>
      </c>
      <c r="AD390" s="86" t="str">
        <f>IF(OR($A390="GW 1",$A390="GW 2",$A390="GW 3",$A390="GW 4",$A390="GW 5",$A390="GW 6"),"N/A",IF(AC390="","",IF(AC390&gt;'Prediction Systems settings'!$B$5,"HOME",IF(AC390&lt;-'Prediction Systems settings'!$B$5,"AWAY","DRAW"))))</f>
        <v/>
      </c>
      <c r="AE390" s="86" t="str">
        <f t="shared" si="127"/>
        <v/>
      </c>
      <c r="AK390" t="s">
        <v>231</v>
      </c>
      <c r="AL390" t="s">
        <v>231</v>
      </c>
    </row>
    <row r="391" spans="1:38">
      <c r="A391" s="80"/>
      <c r="F391" s="73" t="str">
        <f t="shared" si="119"/>
        <v/>
      </c>
      <c r="G391" s="73" t="str">
        <f>IF(A391="GW 1",ELO_Initial,IFERROR(INDEX(Tables!$1:$1048576,MATCH('Program and Results'!$B391,Tables!$A:$A,0),MATCH('Program and Results'!$A391,Tables!$1:$1,0)-1),""))</f>
        <v/>
      </c>
      <c r="H391" s="74" t="str">
        <f t="shared" si="112"/>
        <v/>
      </c>
      <c r="I391" s="74" t="str">
        <f t="shared" si="113"/>
        <v/>
      </c>
      <c r="J391" s="75" t="str">
        <f t="shared" si="123"/>
        <v/>
      </c>
      <c r="K391" s="76" t="str">
        <f>IF(E391="","",IF(ABS(C391-D391)=0,0,IF(ABS(C391-D391)&gt;10,2.99,INDEX('ELO settings '!$B$25:$B$34,MATCH(ABS(C391-D391),'ELO settings '!$A$25:$A$34,0)))))</f>
        <v/>
      </c>
      <c r="L391" s="73" t="str">
        <f t="shared" si="118"/>
        <v/>
      </c>
      <c r="M391" s="73" t="str">
        <f>IF(A391="GW 1",ELO_Initial,IFERROR(INDEX(Tables!$1:$1048576,MATCH('Program and Results'!$E391,Tables!$A:$A,0),MATCH('Program and Results'!$A391,Tables!$1:$1,0)-1),""))</f>
        <v/>
      </c>
      <c r="N391" s="74" t="str">
        <f t="shared" si="114"/>
        <v/>
      </c>
      <c r="O391" s="74" t="str">
        <f t="shared" si="115"/>
        <v/>
      </c>
      <c r="P391" s="75" t="str">
        <f t="shared" si="120"/>
        <v/>
      </c>
      <c r="Q391" s="76" t="str">
        <f t="shared" si="116"/>
        <v/>
      </c>
      <c r="R391" s="77" t="str">
        <f t="shared" si="117"/>
        <v/>
      </c>
      <c r="S391" s="87" t="str">
        <f t="shared" si="121"/>
        <v/>
      </c>
      <c r="T391" s="74" t="str">
        <f t="shared" si="128"/>
        <v/>
      </c>
      <c r="U391" s="74" t="str">
        <f ca="1">IF(OR($A391="GW 1",$A391="GW 2",$A391="GW 3",$A391="GW 4",$A391="GW 5",$A391="GW 6"),"N/A",IFERROR(ROUND((OFFSET(Tables!$A$1,MATCH('Program and Results'!$B391,Tables!$A$1:$A$33,0)-1,MATCH('Program and Results'!$A391,Tables!$1:$1,0)-2,1,1)-OFFSET(Tables!$A$1,MATCH('Program and Results'!$B391,Tables!$A$1:$A$33,0)-1,MATCH('Program and Results'!$A391,Tables!$1:$1,0)-7,1,1))-(OFFSET(Tables!$A$1,MATCH('Program and Results'!$E391,Tables!$A$1:$A$33,0)-1,MATCH('Program and Results'!$A391,Tables!$1:$1,0)-2,1,1)-OFFSET(Tables!$A$1,MATCH('Program and Results'!$E391,Tables!$A$1:$A$33,0)-1,MATCH('Program and Results'!$A391,Tables!$1:$1,0)-7,1,1)),0),""))</f>
        <v/>
      </c>
      <c r="V391" s="88" t="str">
        <f t="shared" si="122"/>
        <v/>
      </c>
      <c r="W391" s="88" t="str">
        <f>IF(OR($A391="GW 1",$A391="GW 2",$A391="GW 3",$A391="GW 4",$A391="GW 5",$A391="GW 6"),"N/A",IF(T391="","",IF(AND(T391&gt;='Prediction Systems settings'!$B$3,'Program and Results'!T391&lt;='Prediction Systems settings'!$C$3),"DRAW",IF(T391&gt;0,"HOME","AWAY"))))</f>
        <v/>
      </c>
      <c r="X391" s="89" t="str">
        <f t="shared" si="124"/>
        <v/>
      </c>
      <c r="Y391" s="74" t="str">
        <f ca="1">IF(OR($A391="GW 1",$A391="GW 2",$A391="GW 3",$A391="GW 4",$A391="GW 5",$A391="GW 6"),"N/A",IF(U391="","",IF(AND(U391&gt;='Prediction Systems settings'!$B$4,'Program and Results'!U391&lt;='Prediction Systems settings'!$C$4),"DRAW",IF(U391&gt;0,"HOME","AWAY"))))</f>
        <v/>
      </c>
      <c r="Z391" s="74" t="str">
        <f t="shared" si="125"/>
        <v/>
      </c>
      <c r="AA391" s="85" t="str">
        <f ca="1">IF(OR($A391="GW 1",$A391="GW 2",$A391="GW 3",$A391="GW 4",$A391="GW 5",$A391="GW 6"),"N/A",IF(G391="","",SUM(OFFSET(Tables!$A$103,MATCH('Program and Results'!$B391,Tables!$A$103:$A$135,0)-1,MATCH('Program and Results'!$A391,Tables!$1:$1,0)-2,1,-6))))</f>
        <v/>
      </c>
      <c r="AB391" s="86" t="str">
        <f ca="1">IF(OR($A391="GW 1",$A391="GW 2",$A391="GW 3",$A391="GW 4",$A391="GW 5",$A391="GW 6"),"N/A",IF(M391="","",SUM(OFFSET(Tables!$A$103,MATCH('Program and Results'!$E391,Tables!$A$103:$A$135,0)-1,MATCH('Program and Results'!$A391,Tables!$1:$1,0)-2,1,-6))))</f>
        <v/>
      </c>
      <c r="AC391" s="86" t="str">
        <f t="shared" si="126"/>
        <v/>
      </c>
      <c r="AD391" s="86" t="str">
        <f>IF(OR($A391="GW 1",$A391="GW 2",$A391="GW 3",$A391="GW 4",$A391="GW 5",$A391="GW 6"),"N/A",IF(AC391="","",IF(AC391&gt;'Prediction Systems settings'!$B$5,"HOME",IF(AC391&lt;-'Prediction Systems settings'!$B$5,"AWAY","DRAW"))))</f>
        <v/>
      </c>
      <c r="AE391" s="86" t="str">
        <f t="shared" si="127"/>
        <v/>
      </c>
      <c r="AK391" t="s">
        <v>231</v>
      </c>
      <c r="AL391" t="s">
        <v>231</v>
      </c>
    </row>
    <row r="392" spans="1:38">
      <c r="A392" s="80"/>
      <c r="F392" s="73" t="str">
        <f t="shared" si="119"/>
        <v/>
      </c>
      <c r="G392" s="73" t="str">
        <f>IF(A392="GW 1",ELO_Initial,IFERROR(INDEX(Tables!$1:$1048576,MATCH('Program and Results'!$B392,Tables!$A:$A,0),MATCH('Program and Results'!$A392,Tables!$1:$1,0)-1),""))</f>
        <v/>
      </c>
      <c r="H392" s="74" t="str">
        <f t="shared" si="112"/>
        <v/>
      </c>
      <c r="I392" s="74" t="str">
        <f t="shared" si="113"/>
        <v/>
      </c>
      <c r="J392" s="75" t="str">
        <f t="shared" si="123"/>
        <v/>
      </c>
      <c r="K392" s="76" t="str">
        <f>IF(E392="","",IF(ABS(C392-D392)=0,0,IF(ABS(C392-D392)&gt;10,2.99,INDEX('ELO settings '!$B$25:$B$34,MATCH(ABS(C392-D392),'ELO settings '!$A$25:$A$34,0)))))</f>
        <v/>
      </c>
      <c r="L392" s="73" t="str">
        <f t="shared" si="118"/>
        <v/>
      </c>
      <c r="M392" s="73" t="str">
        <f>IF(A392="GW 1",ELO_Initial,IFERROR(INDEX(Tables!$1:$1048576,MATCH('Program and Results'!$E392,Tables!$A:$A,0),MATCH('Program and Results'!$A392,Tables!$1:$1,0)-1),""))</f>
        <v/>
      </c>
      <c r="N392" s="74" t="str">
        <f t="shared" si="114"/>
        <v/>
      </c>
      <c r="O392" s="74" t="str">
        <f t="shared" si="115"/>
        <v/>
      </c>
      <c r="P392" s="75" t="str">
        <f t="shared" si="120"/>
        <v/>
      </c>
      <c r="Q392" s="76" t="str">
        <f t="shared" si="116"/>
        <v/>
      </c>
      <c r="R392" s="77" t="str">
        <f t="shared" si="117"/>
        <v/>
      </c>
      <c r="S392" s="87" t="str">
        <f t="shared" si="121"/>
        <v/>
      </c>
      <c r="T392" s="74" t="str">
        <f t="shared" si="128"/>
        <v/>
      </c>
      <c r="U392" s="74" t="str">
        <f ca="1">IF(OR($A392="GW 1",$A392="GW 2",$A392="GW 3",$A392="GW 4",$A392="GW 5",$A392="GW 6"),"N/A",IFERROR(ROUND((OFFSET(Tables!$A$1,MATCH('Program and Results'!$B392,Tables!$A$1:$A$33,0)-1,MATCH('Program and Results'!$A392,Tables!$1:$1,0)-2,1,1)-OFFSET(Tables!$A$1,MATCH('Program and Results'!$B392,Tables!$A$1:$A$33,0)-1,MATCH('Program and Results'!$A392,Tables!$1:$1,0)-7,1,1))-(OFFSET(Tables!$A$1,MATCH('Program and Results'!$E392,Tables!$A$1:$A$33,0)-1,MATCH('Program and Results'!$A392,Tables!$1:$1,0)-2,1,1)-OFFSET(Tables!$A$1,MATCH('Program and Results'!$E392,Tables!$A$1:$A$33,0)-1,MATCH('Program and Results'!$A392,Tables!$1:$1,0)-7,1,1)),0),""))</f>
        <v/>
      </c>
      <c r="V392" s="88" t="str">
        <f t="shared" si="122"/>
        <v/>
      </c>
      <c r="W392" s="88" t="str">
        <f>IF(OR($A392="GW 1",$A392="GW 2",$A392="GW 3",$A392="GW 4",$A392="GW 5",$A392="GW 6"),"N/A",IF(T392="","",IF(AND(T392&gt;='Prediction Systems settings'!$B$3,'Program and Results'!T392&lt;='Prediction Systems settings'!$C$3),"DRAW",IF(T392&gt;0,"HOME","AWAY"))))</f>
        <v/>
      </c>
      <c r="X392" s="89" t="str">
        <f t="shared" si="124"/>
        <v/>
      </c>
      <c r="Y392" s="74" t="str">
        <f ca="1">IF(OR($A392="GW 1",$A392="GW 2",$A392="GW 3",$A392="GW 4",$A392="GW 5",$A392="GW 6"),"N/A",IF(U392="","",IF(AND(U392&gt;='Prediction Systems settings'!$B$4,'Program and Results'!U392&lt;='Prediction Systems settings'!$C$4),"DRAW",IF(U392&gt;0,"HOME","AWAY"))))</f>
        <v/>
      </c>
      <c r="Z392" s="74" t="str">
        <f t="shared" si="125"/>
        <v/>
      </c>
      <c r="AA392" s="85" t="str">
        <f ca="1">IF(OR($A392="GW 1",$A392="GW 2",$A392="GW 3",$A392="GW 4",$A392="GW 5",$A392="GW 6"),"N/A",IF(G392="","",SUM(OFFSET(Tables!$A$103,MATCH('Program and Results'!$B392,Tables!$A$103:$A$135,0)-1,MATCH('Program and Results'!$A392,Tables!$1:$1,0)-2,1,-6))))</f>
        <v/>
      </c>
      <c r="AB392" s="86" t="str">
        <f ca="1">IF(OR($A392="GW 1",$A392="GW 2",$A392="GW 3",$A392="GW 4",$A392="GW 5",$A392="GW 6"),"N/A",IF(M392="","",SUM(OFFSET(Tables!$A$103,MATCH('Program and Results'!$E392,Tables!$A$103:$A$135,0)-1,MATCH('Program and Results'!$A392,Tables!$1:$1,0)-2,1,-6))))</f>
        <v/>
      </c>
      <c r="AC392" s="86" t="str">
        <f t="shared" si="126"/>
        <v/>
      </c>
      <c r="AD392" s="86" t="str">
        <f>IF(OR($A392="GW 1",$A392="GW 2",$A392="GW 3",$A392="GW 4",$A392="GW 5",$A392="GW 6"),"N/A",IF(AC392="","",IF(AC392&gt;'Prediction Systems settings'!$B$5,"HOME",IF(AC392&lt;-'Prediction Systems settings'!$B$5,"AWAY","DRAW"))))</f>
        <v/>
      </c>
      <c r="AE392" s="86" t="str">
        <f t="shared" si="127"/>
        <v/>
      </c>
      <c r="AK392" t="s">
        <v>231</v>
      </c>
      <c r="AL392" t="s">
        <v>231</v>
      </c>
    </row>
    <row r="393" spans="1:38">
      <c r="A393" s="80"/>
      <c r="F393" s="73" t="str">
        <f t="shared" si="119"/>
        <v/>
      </c>
      <c r="G393" s="73" t="str">
        <f>IF(A393="GW 1",ELO_Initial,IFERROR(INDEX(Tables!$1:$1048576,MATCH('Program and Results'!$B393,Tables!$A:$A,0),MATCH('Program and Results'!$A393,Tables!$1:$1,0)-1),""))</f>
        <v/>
      </c>
      <c r="H393" s="74" t="str">
        <f t="shared" ref="H393:H456" si="129">IF(K393="","",ELO_K+K393)</f>
        <v/>
      </c>
      <c r="I393" s="74" t="str">
        <f t="shared" ref="I393:I456" si="130">IF(D393="","",IF(C393="","",IF(C393-D393&gt;0,1,IF(C393-D393=0,0.5,0))))</f>
        <v/>
      </c>
      <c r="J393" s="75" t="str">
        <f t="shared" si="123"/>
        <v/>
      </c>
      <c r="K393" s="76" t="str">
        <f>IF(E393="","",IF(ABS(C393-D393)=0,0,IF(ABS(C393-D393)&gt;10,2.99,INDEX('ELO settings '!$B$25:$B$34,MATCH(ABS(C393-D393),'ELO settings '!$A$25:$A$34,0)))))</f>
        <v/>
      </c>
      <c r="L393" s="73" t="str">
        <f t="shared" si="118"/>
        <v/>
      </c>
      <c r="M393" s="73" t="str">
        <f>IF(A393="GW 1",ELO_Initial,IFERROR(INDEX(Tables!$1:$1048576,MATCH('Program and Results'!$E393,Tables!$A:$A,0),MATCH('Program and Results'!$A393,Tables!$1:$1,0)-1),""))</f>
        <v/>
      </c>
      <c r="N393" s="74" t="str">
        <f t="shared" ref="N393:N456" si="131">IFERROR(ELO_K+Q393,"")</f>
        <v/>
      </c>
      <c r="O393" s="74" t="str">
        <f t="shared" ref="O393:O456" si="132">IF(D393="","",IF(D393="","",IF(D393-C393&gt;0,1,IF(D393-C393=0,0.5,0))))</f>
        <v/>
      </c>
      <c r="P393" s="75" t="str">
        <f t="shared" si="120"/>
        <v/>
      </c>
      <c r="Q393" s="76" t="str">
        <f t="shared" ref="Q393:Q456" si="133">K393</f>
        <v/>
      </c>
      <c r="R393" s="77" t="str">
        <f t="shared" ref="R393:R456" si="134">IFERROR(IF(I393+O393&lt;&gt;1,"check","ok"),"")</f>
        <v/>
      </c>
      <c r="S393" s="87" t="str">
        <f t="shared" si="121"/>
        <v/>
      </c>
      <c r="T393" s="74" t="str">
        <f t="shared" si="128"/>
        <v/>
      </c>
      <c r="U393" s="74" t="str">
        <f ca="1">IF(OR($A393="GW 1",$A393="GW 2",$A393="GW 3",$A393="GW 4",$A393="GW 5",$A393="GW 6"),"N/A",IFERROR(ROUND((OFFSET(Tables!$A$1,MATCH('Program and Results'!$B393,Tables!$A$1:$A$33,0)-1,MATCH('Program and Results'!$A393,Tables!$1:$1,0)-2,1,1)-OFFSET(Tables!$A$1,MATCH('Program and Results'!$B393,Tables!$A$1:$A$33,0)-1,MATCH('Program and Results'!$A393,Tables!$1:$1,0)-7,1,1))-(OFFSET(Tables!$A$1,MATCH('Program and Results'!$E393,Tables!$A$1:$A$33,0)-1,MATCH('Program and Results'!$A393,Tables!$1:$1,0)-2,1,1)-OFFSET(Tables!$A$1,MATCH('Program and Results'!$E393,Tables!$A$1:$A$33,0)-1,MATCH('Program and Results'!$A393,Tables!$1:$1,0)-7,1,1)),0),""))</f>
        <v/>
      </c>
      <c r="V393" s="88" t="str">
        <f t="shared" si="122"/>
        <v/>
      </c>
      <c r="W393" s="88" t="str">
        <f>IF(OR($A393="GW 1",$A393="GW 2",$A393="GW 3",$A393="GW 4",$A393="GW 5",$A393="GW 6"),"N/A",IF(T393="","",IF(AND(T393&gt;='Prediction Systems settings'!$B$3,'Program and Results'!T393&lt;='Prediction Systems settings'!$C$3),"DRAW",IF(T393&gt;0,"HOME","AWAY"))))</f>
        <v/>
      </c>
      <c r="X393" s="89" t="str">
        <f t="shared" si="124"/>
        <v/>
      </c>
      <c r="Y393" s="74" t="str">
        <f ca="1">IF(OR($A393="GW 1",$A393="GW 2",$A393="GW 3",$A393="GW 4",$A393="GW 5",$A393="GW 6"),"N/A",IF(U393="","",IF(AND(U393&gt;='Prediction Systems settings'!$B$4,'Program and Results'!U393&lt;='Prediction Systems settings'!$C$4),"DRAW",IF(U393&gt;0,"HOME","AWAY"))))</f>
        <v/>
      </c>
      <c r="Z393" s="74" t="str">
        <f t="shared" si="125"/>
        <v/>
      </c>
      <c r="AA393" s="85" t="str">
        <f ca="1">IF(OR($A393="GW 1",$A393="GW 2",$A393="GW 3",$A393="GW 4",$A393="GW 5",$A393="GW 6"),"N/A",IF(G393="","",SUM(OFFSET(Tables!$A$103,MATCH('Program and Results'!$B393,Tables!$A$103:$A$135,0)-1,MATCH('Program and Results'!$A393,Tables!$1:$1,0)-2,1,-6))))</f>
        <v/>
      </c>
      <c r="AB393" s="86" t="str">
        <f ca="1">IF(OR($A393="GW 1",$A393="GW 2",$A393="GW 3",$A393="GW 4",$A393="GW 5",$A393="GW 6"),"N/A",IF(M393="","",SUM(OFFSET(Tables!$A$103,MATCH('Program and Results'!$E393,Tables!$A$103:$A$135,0)-1,MATCH('Program and Results'!$A393,Tables!$1:$1,0)-2,1,-6))))</f>
        <v/>
      </c>
      <c r="AC393" s="86" t="str">
        <f t="shared" si="126"/>
        <v/>
      </c>
      <c r="AD393" s="86" t="str">
        <f>IF(OR($A393="GW 1",$A393="GW 2",$A393="GW 3",$A393="GW 4",$A393="GW 5",$A393="GW 6"),"N/A",IF(AC393="","",IF(AC393&gt;'Prediction Systems settings'!$B$5,"HOME",IF(AC393&lt;-'Prediction Systems settings'!$B$5,"AWAY","DRAW"))))</f>
        <v/>
      </c>
      <c r="AE393" s="86" t="str">
        <f t="shared" si="127"/>
        <v/>
      </c>
      <c r="AK393" t="s">
        <v>231</v>
      </c>
      <c r="AL393" t="s">
        <v>231</v>
      </c>
    </row>
    <row r="394" spans="1:38">
      <c r="A394" s="80"/>
      <c r="F394" s="73" t="str">
        <f t="shared" si="119"/>
        <v/>
      </c>
      <c r="G394" s="73" t="str">
        <f>IF(A394="GW 1",ELO_Initial,IFERROR(INDEX(Tables!$1:$1048576,MATCH('Program and Results'!$B394,Tables!$A:$A,0),MATCH('Program and Results'!$A394,Tables!$1:$1,0)-1),""))</f>
        <v/>
      </c>
      <c r="H394" s="74" t="str">
        <f t="shared" si="129"/>
        <v/>
      </c>
      <c r="I394" s="74" t="str">
        <f t="shared" si="130"/>
        <v/>
      </c>
      <c r="J394" s="75" t="str">
        <f t="shared" si="123"/>
        <v/>
      </c>
      <c r="K394" s="76" t="str">
        <f>IF(E394="","",IF(ABS(C394-D394)=0,0,IF(ABS(C394-D394)&gt;10,2.99,INDEX('ELO settings '!$B$25:$B$34,MATCH(ABS(C394-D394),'ELO settings '!$A$25:$A$34,0)))))</f>
        <v/>
      </c>
      <c r="L394" s="73" t="str">
        <f t="shared" ref="L394:L457" si="135">IFERROR(M394+N394*(O394-P394),"")</f>
        <v/>
      </c>
      <c r="M394" s="73" t="str">
        <f>IF(A394="GW 1",ELO_Initial,IFERROR(INDEX(Tables!$1:$1048576,MATCH('Program and Results'!$E394,Tables!$A:$A,0),MATCH('Program and Results'!$A394,Tables!$1:$1,0)-1),""))</f>
        <v/>
      </c>
      <c r="N394" s="74" t="str">
        <f t="shared" si="131"/>
        <v/>
      </c>
      <c r="O394" s="74" t="str">
        <f t="shared" si="132"/>
        <v/>
      </c>
      <c r="P394" s="75" t="str">
        <f t="shared" si="120"/>
        <v/>
      </c>
      <c r="Q394" s="76" t="str">
        <f t="shared" si="133"/>
        <v/>
      </c>
      <c r="R394" s="77" t="str">
        <f t="shared" si="134"/>
        <v/>
      </c>
      <c r="S394" s="87" t="str">
        <f t="shared" si="121"/>
        <v/>
      </c>
      <c r="T394" s="74" t="str">
        <f t="shared" si="128"/>
        <v/>
      </c>
      <c r="U394" s="74" t="str">
        <f ca="1">IF(OR($A394="GW 1",$A394="GW 2",$A394="GW 3",$A394="GW 4",$A394="GW 5",$A394="GW 6"),"N/A",IFERROR(ROUND((OFFSET(Tables!$A$1,MATCH('Program and Results'!$B394,Tables!$A$1:$A$33,0)-1,MATCH('Program and Results'!$A394,Tables!$1:$1,0)-2,1,1)-OFFSET(Tables!$A$1,MATCH('Program and Results'!$B394,Tables!$A$1:$A$33,0)-1,MATCH('Program and Results'!$A394,Tables!$1:$1,0)-7,1,1))-(OFFSET(Tables!$A$1,MATCH('Program and Results'!$E394,Tables!$A$1:$A$33,0)-1,MATCH('Program and Results'!$A394,Tables!$1:$1,0)-2,1,1)-OFFSET(Tables!$A$1,MATCH('Program and Results'!$E394,Tables!$A$1:$A$33,0)-1,MATCH('Program and Results'!$A394,Tables!$1:$1,0)-7,1,1)),0),""))</f>
        <v/>
      </c>
      <c r="V394" s="88" t="str">
        <f t="shared" si="122"/>
        <v/>
      </c>
      <c r="W394" s="88" t="str">
        <f>IF(OR($A394="GW 1",$A394="GW 2",$A394="GW 3",$A394="GW 4",$A394="GW 5",$A394="GW 6"),"N/A",IF(T394="","",IF(AND(T394&gt;='Prediction Systems settings'!$B$3,'Program and Results'!T394&lt;='Prediction Systems settings'!$C$3),"DRAW",IF(T394&gt;0,"HOME","AWAY"))))</f>
        <v/>
      </c>
      <c r="X394" s="89" t="str">
        <f t="shared" si="124"/>
        <v/>
      </c>
      <c r="Y394" s="74" t="str">
        <f ca="1">IF(OR($A394="GW 1",$A394="GW 2",$A394="GW 3",$A394="GW 4",$A394="GW 5",$A394="GW 6"),"N/A",IF(U394="","",IF(AND(U394&gt;='Prediction Systems settings'!$B$4,'Program and Results'!U394&lt;='Prediction Systems settings'!$C$4),"DRAW",IF(U394&gt;0,"HOME","AWAY"))))</f>
        <v/>
      </c>
      <c r="Z394" s="74" t="str">
        <f t="shared" si="125"/>
        <v/>
      </c>
      <c r="AA394" s="85" t="str">
        <f ca="1">IF(OR($A394="GW 1",$A394="GW 2",$A394="GW 3",$A394="GW 4",$A394="GW 5",$A394="GW 6"),"N/A",IF(G394="","",SUM(OFFSET(Tables!$A$103,MATCH('Program and Results'!$B394,Tables!$A$103:$A$135,0)-1,MATCH('Program and Results'!$A394,Tables!$1:$1,0)-2,1,-6))))</f>
        <v/>
      </c>
      <c r="AB394" s="86" t="str">
        <f ca="1">IF(OR($A394="GW 1",$A394="GW 2",$A394="GW 3",$A394="GW 4",$A394="GW 5",$A394="GW 6"),"N/A",IF(M394="","",SUM(OFFSET(Tables!$A$103,MATCH('Program and Results'!$E394,Tables!$A$103:$A$135,0)-1,MATCH('Program and Results'!$A394,Tables!$1:$1,0)-2,1,-6))))</f>
        <v/>
      </c>
      <c r="AC394" s="86" t="str">
        <f t="shared" si="126"/>
        <v/>
      </c>
      <c r="AD394" s="86" t="str">
        <f>IF(OR($A394="GW 1",$A394="GW 2",$A394="GW 3",$A394="GW 4",$A394="GW 5",$A394="GW 6"),"N/A",IF(AC394="","",IF(AC394&gt;'Prediction Systems settings'!$B$5,"HOME",IF(AC394&lt;-'Prediction Systems settings'!$B$5,"AWAY","DRAW"))))</f>
        <v/>
      </c>
      <c r="AE394" s="86" t="str">
        <f t="shared" si="127"/>
        <v/>
      </c>
      <c r="AK394" t="s">
        <v>231</v>
      </c>
      <c r="AL394" t="s">
        <v>231</v>
      </c>
    </row>
    <row r="395" spans="1:38">
      <c r="A395" s="80"/>
      <c r="F395" s="73" t="str">
        <f t="shared" si="119"/>
        <v/>
      </c>
      <c r="G395" s="73" t="str">
        <f>IF(A395="GW 1",ELO_Initial,IFERROR(INDEX(Tables!$1:$1048576,MATCH('Program and Results'!$B395,Tables!$A:$A,0),MATCH('Program and Results'!$A395,Tables!$1:$1,0)-1),""))</f>
        <v/>
      </c>
      <c r="H395" s="74" t="str">
        <f t="shared" si="129"/>
        <v/>
      </c>
      <c r="I395" s="74" t="str">
        <f t="shared" si="130"/>
        <v/>
      </c>
      <c r="J395" s="75" t="str">
        <f t="shared" si="123"/>
        <v/>
      </c>
      <c r="K395" s="76" t="str">
        <f>IF(E395="","",IF(ABS(C395-D395)=0,0,IF(ABS(C395-D395)&gt;10,2.99,INDEX('ELO settings '!$B$25:$B$34,MATCH(ABS(C395-D395),'ELO settings '!$A$25:$A$34,0)))))</f>
        <v/>
      </c>
      <c r="L395" s="73" t="str">
        <f t="shared" si="135"/>
        <v/>
      </c>
      <c r="M395" s="73" t="str">
        <f>IF(A395="GW 1",ELO_Initial,IFERROR(INDEX(Tables!$1:$1048576,MATCH('Program and Results'!$E395,Tables!$A:$A,0),MATCH('Program and Results'!$A395,Tables!$1:$1,0)-1),""))</f>
        <v/>
      </c>
      <c r="N395" s="74" t="str">
        <f t="shared" si="131"/>
        <v/>
      </c>
      <c r="O395" s="74" t="str">
        <f t="shared" si="132"/>
        <v/>
      </c>
      <c r="P395" s="75" t="str">
        <f t="shared" si="120"/>
        <v/>
      </c>
      <c r="Q395" s="76" t="str">
        <f t="shared" si="133"/>
        <v/>
      </c>
      <c r="R395" s="77" t="str">
        <f t="shared" si="134"/>
        <v/>
      </c>
      <c r="S395" s="87" t="str">
        <f t="shared" si="121"/>
        <v/>
      </c>
      <c r="T395" s="74" t="str">
        <f t="shared" si="128"/>
        <v/>
      </c>
      <c r="U395" s="74" t="str">
        <f ca="1">IF(OR($A395="GW 1",$A395="GW 2",$A395="GW 3",$A395="GW 4",$A395="GW 5",$A395="GW 6"),"N/A",IFERROR(ROUND((OFFSET(Tables!$A$1,MATCH('Program and Results'!$B395,Tables!$A$1:$A$33,0)-1,MATCH('Program and Results'!$A395,Tables!$1:$1,0)-2,1,1)-OFFSET(Tables!$A$1,MATCH('Program and Results'!$B395,Tables!$A$1:$A$33,0)-1,MATCH('Program and Results'!$A395,Tables!$1:$1,0)-7,1,1))-(OFFSET(Tables!$A$1,MATCH('Program and Results'!$E395,Tables!$A$1:$A$33,0)-1,MATCH('Program and Results'!$A395,Tables!$1:$1,0)-2,1,1)-OFFSET(Tables!$A$1,MATCH('Program and Results'!$E395,Tables!$A$1:$A$33,0)-1,MATCH('Program and Results'!$A395,Tables!$1:$1,0)-7,1,1)),0),""))</f>
        <v/>
      </c>
      <c r="V395" s="88" t="str">
        <f t="shared" si="122"/>
        <v/>
      </c>
      <c r="W395" s="88" t="str">
        <f>IF(OR($A395="GW 1",$A395="GW 2",$A395="GW 3",$A395="GW 4",$A395="GW 5",$A395="GW 6"),"N/A",IF(T395="","",IF(AND(T395&gt;='Prediction Systems settings'!$B$3,'Program and Results'!T395&lt;='Prediction Systems settings'!$C$3),"DRAW",IF(T395&gt;0,"HOME","AWAY"))))</f>
        <v/>
      </c>
      <c r="X395" s="89" t="str">
        <f t="shared" si="124"/>
        <v/>
      </c>
      <c r="Y395" s="74" t="str">
        <f ca="1">IF(OR($A395="GW 1",$A395="GW 2",$A395="GW 3",$A395="GW 4",$A395="GW 5",$A395="GW 6"),"N/A",IF(U395="","",IF(AND(U395&gt;='Prediction Systems settings'!$B$4,'Program and Results'!U395&lt;='Prediction Systems settings'!$C$4),"DRAW",IF(U395&gt;0,"HOME","AWAY"))))</f>
        <v/>
      </c>
      <c r="Z395" s="74" t="str">
        <f t="shared" si="125"/>
        <v/>
      </c>
      <c r="AA395" s="85" t="str">
        <f ca="1">IF(OR($A395="GW 1",$A395="GW 2",$A395="GW 3",$A395="GW 4",$A395="GW 5",$A395="GW 6"),"N/A",IF(G395="","",SUM(OFFSET(Tables!$A$103,MATCH('Program and Results'!$B395,Tables!$A$103:$A$135,0)-1,MATCH('Program and Results'!$A395,Tables!$1:$1,0)-2,1,-6))))</f>
        <v/>
      </c>
      <c r="AB395" s="86" t="str">
        <f ca="1">IF(OR($A395="GW 1",$A395="GW 2",$A395="GW 3",$A395="GW 4",$A395="GW 5",$A395="GW 6"),"N/A",IF(M395="","",SUM(OFFSET(Tables!$A$103,MATCH('Program and Results'!$E395,Tables!$A$103:$A$135,0)-1,MATCH('Program and Results'!$A395,Tables!$1:$1,0)-2,1,-6))))</f>
        <v/>
      </c>
      <c r="AC395" s="86" t="str">
        <f t="shared" si="126"/>
        <v/>
      </c>
      <c r="AD395" s="86" t="str">
        <f>IF(OR($A395="GW 1",$A395="GW 2",$A395="GW 3",$A395="GW 4",$A395="GW 5",$A395="GW 6"),"N/A",IF(AC395="","",IF(AC395&gt;'Prediction Systems settings'!$B$5,"HOME",IF(AC395&lt;-'Prediction Systems settings'!$B$5,"AWAY","DRAW"))))</f>
        <v/>
      </c>
      <c r="AE395" s="86" t="str">
        <f t="shared" si="127"/>
        <v/>
      </c>
      <c r="AK395" t="s">
        <v>231</v>
      </c>
      <c r="AL395" t="s">
        <v>231</v>
      </c>
    </row>
    <row r="396" spans="1:38">
      <c r="A396" s="80"/>
      <c r="F396" s="73" t="str">
        <f t="shared" ref="F396:F459" si="136">IFERROR(IF(G396+H396*(I396-J396)=0,"",G396+H396*(I396-J396)),"")</f>
        <v/>
      </c>
      <c r="G396" s="73" t="str">
        <f>IF(A396="GW 1",ELO_Initial,IFERROR(INDEX(Tables!$1:$1048576,MATCH('Program and Results'!$B396,Tables!$A:$A,0),MATCH('Program and Results'!$A396,Tables!$1:$1,0)-1),""))</f>
        <v/>
      </c>
      <c r="H396" s="74" t="str">
        <f t="shared" si="129"/>
        <v/>
      </c>
      <c r="I396" s="74" t="str">
        <f t="shared" si="130"/>
        <v/>
      </c>
      <c r="J396" s="75" t="str">
        <f t="shared" si="123"/>
        <v/>
      </c>
      <c r="K396" s="76" t="str">
        <f>IF(E396="","",IF(ABS(C396-D396)=0,0,IF(ABS(C396-D396)&gt;10,2.99,INDEX('ELO settings '!$B$25:$B$34,MATCH(ABS(C396-D396),'ELO settings '!$A$25:$A$34,0)))))</f>
        <v/>
      </c>
      <c r="L396" s="73" t="str">
        <f t="shared" si="135"/>
        <v/>
      </c>
      <c r="M396" s="73" t="str">
        <f>IF(A396="GW 1",ELO_Initial,IFERROR(INDEX(Tables!$1:$1048576,MATCH('Program and Results'!$E396,Tables!$A:$A,0),MATCH('Program and Results'!$A396,Tables!$1:$1,0)-1),""))</f>
        <v/>
      </c>
      <c r="N396" s="74" t="str">
        <f t="shared" si="131"/>
        <v/>
      </c>
      <c r="O396" s="74" t="str">
        <f t="shared" si="132"/>
        <v/>
      </c>
      <c r="P396" s="75" t="str">
        <f t="shared" ref="P396:P459" si="137">IFERROR(1-J396,"")</f>
        <v/>
      </c>
      <c r="Q396" s="76" t="str">
        <f t="shared" si="133"/>
        <v/>
      </c>
      <c r="R396" s="77" t="str">
        <f t="shared" si="134"/>
        <v/>
      </c>
      <c r="S396" s="87" t="str">
        <f t="shared" si="121"/>
        <v/>
      </c>
      <c r="T396" s="74" t="str">
        <f t="shared" si="128"/>
        <v/>
      </c>
      <c r="U396" s="74" t="str">
        <f ca="1">IF(OR($A396="GW 1",$A396="GW 2",$A396="GW 3",$A396="GW 4",$A396="GW 5",$A396="GW 6"),"N/A",IFERROR(ROUND((OFFSET(Tables!$A$1,MATCH('Program and Results'!$B396,Tables!$A$1:$A$33,0)-1,MATCH('Program and Results'!$A396,Tables!$1:$1,0)-2,1,1)-OFFSET(Tables!$A$1,MATCH('Program and Results'!$B396,Tables!$A$1:$A$33,0)-1,MATCH('Program and Results'!$A396,Tables!$1:$1,0)-7,1,1))-(OFFSET(Tables!$A$1,MATCH('Program and Results'!$E396,Tables!$A$1:$A$33,0)-1,MATCH('Program and Results'!$A396,Tables!$1:$1,0)-2,1,1)-OFFSET(Tables!$A$1,MATCH('Program and Results'!$E396,Tables!$A$1:$A$33,0)-1,MATCH('Program and Results'!$A396,Tables!$1:$1,0)-7,1,1)),0),""))</f>
        <v/>
      </c>
      <c r="V396" s="88" t="str">
        <f t="shared" si="122"/>
        <v/>
      </c>
      <c r="W396" s="88" t="str">
        <f>IF(OR($A396="GW 1",$A396="GW 2",$A396="GW 3",$A396="GW 4",$A396="GW 5",$A396="GW 6"),"N/A",IF(T396="","",IF(AND(T396&gt;='Prediction Systems settings'!$B$3,'Program and Results'!T396&lt;='Prediction Systems settings'!$C$3),"DRAW",IF(T396&gt;0,"HOME","AWAY"))))</f>
        <v/>
      </c>
      <c r="X396" s="89" t="str">
        <f t="shared" si="124"/>
        <v/>
      </c>
      <c r="Y396" s="74" t="str">
        <f ca="1">IF(OR($A396="GW 1",$A396="GW 2",$A396="GW 3",$A396="GW 4",$A396="GW 5",$A396="GW 6"),"N/A",IF(U396="","",IF(AND(U396&gt;='Prediction Systems settings'!$B$4,'Program and Results'!U396&lt;='Prediction Systems settings'!$C$4),"DRAW",IF(U396&gt;0,"HOME","AWAY"))))</f>
        <v/>
      </c>
      <c r="Z396" s="74" t="str">
        <f t="shared" si="125"/>
        <v/>
      </c>
      <c r="AA396" s="85" t="str">
        <f ca="1">IF(OR($A396="GW 1",$A396="GW 2",$A396="GW 3",$A396="GW 4",$A396="GW 5",$A396="GW 6"),"N/A",IF(G396="","",SUM(OFFSET(Tables!$A$103,MATCH('Program and Results'!$B396,Tables!$A$103:$A$135,0)-1,MATCH('Program and Results'!$A396,Tables!$1:$1,0)-2,1,-6))))</f>
        <v/>
      </c>
      <c r="AB396" s="86" t="str">
        <f ca="1">IF(OR($A396="GW 1",$A396="GW 2",$A396="GW 3",$A396="GW 4",$A396="GW 5",$A396="GW 6"),"N/A",IF(M396="","",SUM(OFFSET(Tables!$A$103,MATCH('Program and Results'!$E396,Tables!$A$103:$A$135,0)-1,MATCH('Program and Results'!$A396,Tables!$1:$1,0)-2,1,-6))))</f>
        <v/>
      </c>
      <c r="AC396" s="86" t="str">
        <f t="shared" si="126"/>
        <v/>
      </c>
      <c r="AD396" s="86" t="str">
        <f>IF(OR($A396="GW 1",$A396="GW 2",$A396="GW 3",$A396="GW 4",$A396="GW 5",$A396="GW 6"),"N/A",IF(AC396="","",IF(AC396&gt;'Prediction Systems settings'!$B$5,"HOME",IF(AC396&lt;-'Prediction Systems settings'!$B$5,"AWAY","DRAW"))))</f>
        <v/>
      </c>
      <c r="AE396" s="86" t="str">
        <f t="shared" si="127"/>
        <v/>
      </c>
      <c r="AK396" t="s">
        <v>231</v>
      </c>
      <c r="AL396" t="s">
        <v>231</v>
      </c>
    </row>
    <row r="397" spans="1:38">
      <c r="A397" s="80"/>
      <c r="F397" s="73" t="str">
        <f t="shared" si="136"/>
        <v/>
      </c>
      <c r="G397" s="73" t="str">
        <f>IF(A397="GW 1",ELO_Initial,IFERROR(INDEX(Tables!$1:$1048576,MATCH('Program and Results'!$B397,Tables!$A:$A,0),MATCH('Program and Results'!$A397,Tables!$1:$1,0)-1),""))</f>
        <v/>
      </c>
      <c r="H397" s="74" t="str">
        <f t="shared" si="129"/>
        <v/>
      </c>
      <c r="I397" s="74" t="str">
        <f t="shared" si="130"/>
        <v/>
      </c>
      <c r="J397" s="75" t="str">
        <f t="shared" si="123"/>
        <v/>
      </c>
      <c r="K397" s="76" t="str">
        <f>IF(E397="","",IF(ABS(C397-D397)=0,0,IF(ABS(C397-D397)&gt;10,2.99,INDEX('ELO settings '!$B$25:$B$34,MATCH(ABS(C397-D397),'ELO settings '!$A$25:$A$34,0)))))</f>
        <v/>
      </c>
      <c r="L397" s="73" t="str">
        <f t="shared" si="135"/>
        <v/>
      </c>
      <c r="M397" s="73" t="str">
        <f>IF(A397="GW 1",ELO_Initial,IFERROR(INDEX(Tables!$1:$1048576,MATCH('Program and Results'!$E397,Tables!$A:$A,0),MATCH('Program and Results'!$A397,Tables!$1:$1,0)-1),""))</f>
        <v/>
      </c>
      <c r="N397" s="74" t="str">
        <f t="shared" si="131"/>
        <v/>
      </c>
      <c r="O397" s="74" t="str">
        <f t="shared" si="132"/>
        <v/>
      </c>
      <c r="P397" s="75" t="str">
        <f t="shared" si="137"/>
        <v/>
      </c>
      <c r="Q397" s="76" t="str">
        <f t="shared" si="133"/>
        <v/>
      </c>
      <c r="R397" s="77" t="str">
        <f t="shared" si="134"/>
        <v/>
      </c>
      <c r="S397" s="87" t="str">
        <f t="shared" si="121"/>
        <v/>
      </c>
      <c r="T397" s="74" t="str">
        <f t="shared" si="128"/>
        <v/>
      </c>
      <c r="U397" s="74" t="str">
        <f ca="1">IF(OR($A397="GW 1",$A397="GW 2",$A397="GW 3",$A397="GW 4",$A397="GW 5",$A397="GW 6"),"N/A",IFERROR(ROUND((OFFSET(Tables!$A$1,MATCH('Program and Results'!$B397,Tables!$A$1:$A$33,0)-1,MATCH('Program and Results'!$A397,Tables!$1:$1,0)-2,1,1)-OFFSET(Tables!$A$1,MATCH('Program and Results'!$B397,Tables!$A$1:$A$33,0)-1,MATCH('Program and Results'!$A397,Tables!$1:$1,0)-7,1,1))-(OFFSET(Tables!$A$1,MATCH('Program and Results'!$E397,Tables!$A$1:$A$33,0)-1,MATCH('Program and Results'!$A397,Tables!$1:$1,0)-2,1,1)-OFFSET(Tables!$A$1,MATCH('Program and Results'!$E397,Tables!$A$1:$A$33,0)-1,MATCH('Program and Results'!$A397,Tables!$1:$1,0)-7,1,1)),0),""))</f>
        <v/>
      </c>
      <c r="V397" s="88" t="str">
        <f t="shared" si="122"/>
        <v/>
      </c>
      <c r="W397" s="88" t="str">
        <f>IF(OR($A397="GW 1",$A397="GW 2",$A397="GW 3",$A397="GW 4",$A397="GW 5",$A397="GW 6"),"N/A",IF(T397="","",IF(AND(T397&gt;='Prediction Systems settings'!$B$3,'Program and Results'!T397&lt;='Prediction Systems settings'!$C$3),"DRAW",IF(T397&gt;0,"HOME","AWAY"))))</f>
        <v/>
      </c>
      <c r="X397" s="89" t="str">
        <f t="shared" si="124"/>
        <v/>
      </c>
      <c r="Y397" s="74" t="str">
        <f ca="1">IF(OR($A397="GW 1",$A397="GW 2",$A397="GW 3",$A397="GW 4",$A397="GW 5",$A397="GW 6"),"N/A",IF(U397="","",IF(AND(U397&gt;='Prediction Systems settings'!$B$4,'Program and Results'!U397&lt;='Prediction Systems settings'!$C$4),"DRAW",IF(U397&gt;0,"HOME","AWAY"))))</f>
        <v/>
      </c>
      <c r="Z397" s="74" t="str">
        <f t="shared" si="125"/>
        <v/>
      </c>
      <c r="AA397" s="85" t="str">
        <f ca="1">IF(OR($A397="GW 1",$A397="GW 2",$A397="GW 3",$A397="GW 4",$A397="GW 5",$A397="GW 6"),"N/A",IF(G397="","",SUM(OFFSET(Tables!$A$103,MATCH('Program and Results'!$B397,Tables!$A$103:$A$135,0)-1,MATCH('Program and Results'!$A397,Tables!$1:$1,0)-2,1,-6))))</f>
        <v/>
      </c>
      <c r="AB397" s="86" t="str">
        <f ca="1">IF(OR($A397="GW 1",$A397="GW 2",$A397="GW 3",$A397="GW 4",$A397="GW 5",$A397="GW 6"),"N/A",IF(M397="","",SUM(OFFSET(Tables!$A$103,MATCH('Program and Results'!$E397,Tables!$A$103:$A$135,0)-1,MATCH('Program and Results'!$A397,Tables!$1:$1,0)-2,1,-6))))</f>
        <v/>
      </c>
      <c r="AC397" s="86" t="str">
        <f t="shared" si="126"/>
        <v/>
      </c>
      <c r="AD397" s="86" t="str">
        <f>IF(OR($A397="GW 1",$A397="GW 2",$A397="GW 3",$A397="GW 4",$A397="GW 5",$A397="GW 6"),"N/A",IF(AC397="","",IF(AC397&gt;'Prediction Systems settings'!$B$5,"HOME",IF(AC397&lt;-'Prediction Systems settings'!$B$5,"AWAY","DRAW"))))</f>
        <v/>
      </c>
      <c r="AE397" s="86" t="str">
        <f t="shared" si="127"/>
        <v/>
      </c>
      <c r="AK397" t="s">
        <v>231</v>
      </c>
      <c r="AL397" t="s">
        <v>231</v>
      </c>
    </row>
    <row r="398" spans="1:38">
      <c r="A398" s="80"/>
      <c r="F398" s="73" t="str">
        <f t="shared" si="136"/>
        <v/>
      </c>
      <c r="G398" s="73" t="str">
        <f>IF(A398="GW 1",ELO_Initial,IFERROR(INDEX(Tables!$1:$1048576,MATCH('Program and Results'!$B398,Tables!$A:$A,0),MATCH('Program and Results'!$A398,Tables!$1:$1,0)-1),""))</f>
        <v/>
      </c>
      <c r="H398" s="74" t="str">
        <f t="shared" si="129"/>
        <v/>
      </c>
      <c r="I398" s="74" t="str">
        <f t="shared" si="130"/>
        <v/>
      </c>
      <c r="J398" s="75" t="str">
        <f t="shared" si="123"/>
        <v/>
      </c>
      <c r="K398" s="76" t="str">
        <f>IF(E398="","",IF(ABS(C398-D398)=0,0,IF(ABS(C398-D398)&gt;10,2.99,INDEX('ELO settings '!$B$25:$B$34,MATCH(ABS(C398-D398),'ELO settings '!$A$25:$A$34,0)))))</f>
        <v/>
      </c>
      <c r="L398" s="73" t="str">
        <f t="shared" si="135"/>
        <v/>
      </c>
      <c r="M398" s="73" t="str">
        <f>IF(A398="GW 1",ELO_Initial,IFERROR(INDEX(Tables!$1:$1048576,MATCH('Program and Results'!$E398,Tables!$A:$A,0),MATCH('Program and Results'!$A398,Tables!$1:$1,0)-1),""))</f>
        <v/>
      </c>
      <c r="N398" s="74" t="str">
        <f t="shared" si="131"/>
        <v/>
      </c>
      <c r="O398" s="74" t="str">
        <f t="shared" si="132"/>
        <v/>
      </c>
      <c r="P398" s="75" t="str">
        <f t="shared" si="137"/>
        <v/>
      </c>
      <c r="Q398" s="76" t="str">
        <f t="shared" si="133"/>
        <v/>
      </c>
      <c r="R398" s="77" t="str">
        <f t="shared" si="134"/>
        <v/>
      </c>
      <c r="S398" s="87" t="str">
        <f t="shared" si="121"/>
        <v/>
      </c>
      <c r="T398" s="74" t="str">
        <f t="shared" si="128"/>
        <v/>
      </c>
      <c r="U398" s="74" t="str">
        <f ca="1">IF(OR($A398="GW 1",$A398="GW 2",$A398="GW 3",$A398="GW 4",$A398="GW 5",$A398="GW 6"),"N/A",IFERROR(ROUND((OFFSET(Tables!$A$1,MATCH('Program and Results'!$B398,Tables!$A$1:$A$33,0)-1,MATCH('Program and Results'!$A398,Tables!$1:$1,0)-2,1,1)-OFFSET(Tables!$A$1,MATCH('Program and Results'!$B398,Tables!$A$1:$A$33,0)-1,MATCH('Program and Results'!$A398,Tables!$1:$1,0)-7,1,1))-(OFFSET(Tables!$A$1,MATCH('Program and Results'!$E398,Tables!$A$1:$A$33,0)-1,MATCH('Program and Results'!$A398,Tables!$1:$1,0)-2,1,1)-OFFSET(Tables!$A$1,MATCH('Program and Results'!$E398,Tables!$A$1:$A$33,0)-1,MATCH('Program and Results'!$A398,Tables!$1:$1,0)-7,1,1)),0),""))</f>
        <v/>
      </c>
      <c r="V398" s="88" t="str">
        <f t="shared" si="122"/>
        <v/>
      </c>
      <c r="W398" s="88" t="str">
        <f>IF(OR($A398="GW 1",$A398="GW 2",$A398="GW 3",$A398="GW 4",$A398="GW 5",$A398="GW 6"),"N/A",IF(T398="","",IF(AND(T398&gt;='Prediction Systems settings'!$B$3,'Program and Results'!T398&lt;='Prediction Systems settings'!$C$3),"DRAW",IF(T398&gt;0,"HOME","AWAY"))))</f>
        <v/>
      </c>
      <c r="X398" s="89" t="str">
        <f t="shared" si="124"/>
        <v/>
      </c>
      <c r="Y398" s="74" t="str">
        <f ca="1">IF(OR($A398="GW 1",$A398="GW 2",$A398="GW 3",$A398="GW 4",$A398="GW 5",$A398="GW 6"),"N/A",IF(U398="","",IF(AND(U398&gt;='Prediction Systems settings'!$B$4,'Program and Results'!U398&lt;='Prediction Systems settings'!$C$4),"DRAW",IF(U398&gt;0,"HOME","AWAY"))))</f>
        <v/>
      </c>
      <c r="Z398" s="74" t="str">
        <f t="shared" si="125"/>
        <v/>
      </c>
      <c r="AA398" s="85" t="str">
        <f ca="1">IF(OR($A398="GW 1",$A398="GW 2",$A398="GW 3",$A398="GW 4",$A398="GW 5",$A398="GW 6"),"N/A",IF(G398="","",SUM(OFFSET(Tables!$A$103,MATCH('Program and Results'!$B398,Tables!$A$103:$A$135,0)-1,MATCH('Program and Results'!$A398,Tables!$1:$1,0)-2,1,-6))))</f>
        <v/>
      </c>
      <c r="AB398" s="86" t="str">
        <f ca="1">IF(OR($A398="GW 1",$A398="GW 2",$A398="GW 3",$A398="GW 4",$A398="GW 5",$A398="GW 6"),"N/A",IF(M398="","",SUM(OFFSET(Tables!$A$103,MATCH('Program and Results'!$E398,Tables!$A$103:$A$135,0)-1,MATCH('Program and Results'!$A398,Tables!$1:$1,0)-2,1,-6))))</f>
        <v/>
      </c>
      <c r="AC398" s="86" t="str">
        <f t="shared" si="126"/>
        <v/>
      </c>
      <c r="AD398" s="86" t="str">
        <f>IF(OR($A398="GW 1",$A398="GW 2",$A398="GW 3",$A398="GW 4",$A398="GW 5",$A398="GW 6"),"N/A",IF(AC398="","",IF(AC398&gt;'Prediction Systems settings'!$B$5,"HOME",IF(AC398&lt;-'Prediction Systems settings'!$B$5,"AWAY","DRAW"))))</f>
        <v/>
      </c>
      <c r="AE398" s="86" t="str">
        <f t="shared" si="127"/>
        <v/>
      </c>
      <c r="AK398" t="s">
        <v>231</v>
      </c>
      <c r="AL398" t="s">
        <v>231</v>
      </c>
    </row>
    <row r="399" spans="1:38">
      <c r="A399" s="80"/>
      <c r="F399" s="73" t="str">
        <f t="shared" si="136"/>
        <v/>
      </c>
      <c r="G399" s="73" t="str">
        <f>IF(A399="GW 1",ELO_Initial,IFERROR(INDEX(Tables!$1:$1048576,MATCH('Program and Results'!$B399,Tables!$A:$A,0),MATCH('Program and Results'!$A399,Tables!$1:$1,0)-1),""))</f>
        <v/>
      </c>
      <c r="H399" s="74" t="str">
        <f t="shared" si="129"/>
        <v/>
      </c>
      <c r="I399" s="74" t="str">
        <f t="shared" si="130"/>
        <v/>
      </c>
      <c r="J399" s="75" t="str">
        <f t="shared" si="123"/>
        <v/>
      </c>
      <c r="K399" s="76" t="str">
        <f>IF(E399="","",IF(ABS(C399-D399)=0,0,IF(ABS(C399-D399)&gt;10,2.99,INDEX('ELO settings '!$B$25:$B$34,MATCH(ABS(C399-D399),'ELO settings '!$A$25:$A$34,0)))))</f>
        <v/>
      </c>
      <c r="L399" s="73" t="str">
        <f t="shared" si="135"/>
        <v/>
      </c>
      <c r="M399" s="73" t="str">
        <f>IF(A399="GW 1",ELO_Initial,IFERROR(INDEX(Tables!$1:$1048576,MATCH('Program and Results'!$E399,Tables!$A:$A,0),MATCH('Program and Results'!$A399,Tables!$1:$1,0)-1),""))</f>
        <v/>
      </c>
      <c r="N399" s="74" t="str">
        <f t="shared" si="131"/>
        <v/>
      </c>
      <c r="O399" s="74" t="str">
        <f t="shared" si="132"/>
        <v/>
      </c>
      <c r="P399" s="75" t="str">
        <f t="shared" si="137"/>
        <v/>
      </c>
      <c r="Q399" s="76" t="str">
        <f t="shared" si="133"/>
        <v/>
      </c>
      <c r="R399" s="77" t="str">
        <f t="shared" si="134"/>
        <v/>
      </c>
      <c r="S399" s="87" t="str">
        <f t="shared" si="121"/>
        <v/>
      </c>
      <c r="T399" s="74" t="str">
        <f t="shared" si="128"/>
        <v/>
      </c>
      <c r="U399" s="74" t="str">
        <f ca="1">IF(OR($A399="GW 1",$A399="GW 2",$A399="GW 3",$A399="GW 4",$A399="GW 5",$A399="GW 6"),"N/A",IFERROR(ROUND((OFFSET(Tables!$A$1,MATCH('Program and Results'!$B399,Tables!$A$1:$A$33,0)-1,MATCH('Program and Results'!$A399,Tables!$1:$1,0)-2,1,1)-OFFSET(Tables!$A$1,MATCH('Program and Results'!$B399,Tables!$A$1:$A$33,0)-1,MATCH('Program and Results'!$A399,Tables!$1:$1,0)-7,1,1))-(OFFSET(Tables!$A$1,MATCH('Program and Results'!$E399,Tables!$A$1:$A$33,0)-1,MATCH('Program and Results'!$A399,Tables!$1:$1,0)-2,1,1)-OFFSET(Tables!$A$1,MATCH('Program and Results'!$E399,Tables!$A$1:$A$33,0)-1,MATCH('Program and Results'!$A399,Tables!$1:$1,0)-7,1,1)),0),""))</f>
        <v/>
      </c>
      <c r="V399" s="88" t="str">
        <f t="shared" si="122"/>
        <v/>
      </c>
      <c r="W399" s="88" t="str">
        <f>IF(OR($A399="GW 1",$A399="GW 2",$A399="GW 3",$A399="GW 4",$A399="GW 5",$A399="GW 6"),"N/A",IF(T399="","",IF(AND(T399&gt;='Prediction Systems settings'!$B$3,'Program and Results'!T399&lt;='Prediction Systems settings'!$C$3),"DRAW",IF(T399&gt;0,"HOME","AWAY"))))</f>
        <v/>
      </c>
      <c r="X399" s="89" t="str">
        <f t="shared" si="124"/>
        <v/>
      </c>
      <c r="Y399" s="74" t="str">
        <f ca="1">IF(OR($A399="GW 1",$A399="GW 2",$A399="GW 3",$A399="GW 4",$A399="GW 5",$A399="GW 6"),"N/A",IF(U399="","",IF(AND(U399&gt;='Prediction Systems settings'!$B$4,'Program and Results'!U399&lt;='Prediction Systems settings'!$C$4),"DRAW",IF(U399&gt;0,"HOME","AWAY"))))</f>
        <v/>
      </c>
      <c r="Z399" s="74" t="str">
        <f t="shared" si="125"/>
        <v/>
      </c>
      <c r="AA399" s="85" t="str">
        <f ca="1">IF(OR($A399="GW 1",$A399="GW 2",$A399="GW 3",$A399="GW 4",$A399="GW 5",$A399="GW 6"),"N/A",IF(G399="","",SUM(OFFSET(Tables!$A$103,MATCH('Program and Results'!$B399,Tables!$A$103:$A$135,0)-1,MATCH('Program and Results'!$A399,Tables!$1:$1,0)-2,1,-6))))</f>
        <v/>
      </c>
      <c r="AB399" s="86" t="str">
        <f ca="1">IF(OR($A399="GW 1",$A399="GW 2",$A399="GW 3",$A399="GW 4",$A399="GW 5",$A399="GW 6"),"N/A",IF(M399="","",SUM(OFFSET(Tables!$A$103,MATCH('Program and Results'!$E399,Tables!$A$103:$A$135,0)-1,MATCH('Program and Results'!$A399,Tables!$1:$1,0)-2,1,-6))))</f>
        <v/>
      </c>
      <c r="AC399" s="86" t="str">
        <f t="shared" si="126"/>
        <v/>
      </c>
      <c r="AD399" s="86" t="str">
        <f>IF(OR($A399="GW 1",$A399="GW 2",$A399="GW 3",$A399="GW 4",$A399="GW 5",$A399="GW 6"),"N/A",IF(AC399="","",IF(AC399&gt;'Prediction Systems settings'!$B$5,"HOME",IF(AC399&lt;-'Prediction Systems settings'!$B$5,"AWAY","DRAW"))))</f>
        <v/>
      </c>
      <c r="AE399" s="86" t="str">
        <f t="shared" si="127"/>
        <v/>
      </c>
      <c r="AK399" t="s">
        <v>231</v>
      </c>
      <c r="AL399" t="s">
        <v>231</v>
      </c>
    </row>
    <row r="400" spans="1:38">
      <c r="A400" s="80"/>
      <c r="F400" s="73" t="str">
        <f t="shared" si="136"/>
        <v/>
      </c>
      <c r="G400" s="73" t="str">
        <f>IF(A400="GW 1",ELO_Initial,IFERROR(INDEX(Tables!$1:$1048576,MATCH('Program and Results'!$B400,Tables!$A:$A,0),MATCH('Program and Results'!$A400,Tables!$1:$1,0)-1),""))</f>
        <v/>
      </c>
      <c r="H400" s="74" t="str">
        <f t="shared" si="129"/>
        <v/>
      </c>
      <c r="I400" s="74" t="str">
        <f t="shared" si="130"/>
        <v/>
      </c>
      <c r="J400" s="75" t="str">
        <f t="shared" si="123"/>
        <v/>
      </c>
      <c r="K400" s="76" t="str">
        <f>IF(E400="","",IF(ABS(C400-D400)=0,0,IF(ABS(C400-D400)&gt;10,2.99,INDEX('ELO settings '!$B$25:$B$34,MATCH(ABS(C400-D400),'ELO settings '!$A$25:$A$34,0)))))</f>
        <v/>
      </c>
      <c r="L400" s="73" t="str">
        <f t="shared" si="135"/>
        <v/>
      </c>
      <c r="M400" s="73" t="str">
        <f>IF(A400="GW 1",ELO_Initial,IFERROR(INDEX(Tables!$1:$1048576,MATCH('Program and Results'!$E400,Tables!$A:$A,0),MATCH('Program and Results'!$A400,Tables!$1:$1,0)-1),""))</f>
        <v/>
      </c>
      <c r="N400" s="74" t="str">
        <f t="shared" si="131"/>
        <v/>
      </c>
      <c r="O400" s="74" t="str">
        <f t="shared" si="132"/>
        <v/>
      </c>
      <c r="P400" s="75" t="str">
        <f t="shared" si="137"/>
        <v/>
      </c>
      <c r="Q400" s="76" t="str">
        <f t="shared" si="133"/>
        <v/>
      </c>
      <c r="R400" s="77" t="str">
        <f t="shared" si="134"/>
        <v/>
      </c>
      <c r="S400" s="87" t="str">
        <f t="shared" si="121"/>
        <v/>
      </c>
      <c r="T400" s="74" t="str">
        <f t="shared" si="128"/>
        <v/>
      </c>
      <c r="U400" s="74" t="str">
        <f ca="1">IF(OR($A400="GW 1",$A400="GW 2",$A400="GW 3",$A400="GW 4",$A400="GW 5",$A400="GW 6"),"N/A",IFERROR(ROUND((OFFSET(Tables!$A$1,MATCH('Program and Results'!$B400,Tables!$A$1:$A$33,0)-1,MATCH('Program and Results'!$A400,Tables!$1:$1,0)-2,1,1)-OFFSET(Tables!$A$1,MATCH('Program and Results'!$B400,Tables!$A$1:$A$33,0)-1,MATCH('Program and Results'!$A400,Tables!$1:$1,0)-7,1,1))-(OFFSET(Tables!$A$1,MATCH('Program and Results'!$E400,Tables!$A$1:$A$33,0)-1,MATCH('Program and Results'!$A400,Tables!$1:$1,0)-2,1,1)-OFFSET(Tables!$A$1,MATCH('Program and Results'!$E400,Tables!$A$1:$A$33,0)-1,MATCH('Program and Results'!$A400,Tables!$1:$1,0)-7,1,1)),0),""))</f>
        <v/>
      </c>
      <c r="V400" s="88" t="str">
        <f t="shared" si="122"/>
        <v/>
      </c>
      <c r="W400" s="88" t="str">
        <f>IF(OR($A400="GW 1",$A400="GW 2",$A400="GW 3",$A400="GW 4",$A400="GW 5",$A400="GW 6"),"N/A",IF(T400="","",IF(AND(T400&gt;='Prediction Systems settings'!$B$3,'Program and Results'!T400&lt;='Prediction Systems settings'!$C$3),"DRAW",IF(T400&gt;0,"HOME","AWAY"))))</f>
        <v/>
      </c>
      <c r="X400" s="89" t="str">
        <f t="shared" si="124"/>
        <v/>
      </c>
      <c r="Y400" s="74" t="str">
        <f ca="1">IF(OR($A400="GW 1",$A400="GW 2",$A400="GW 3",$A400="GW 4",$A400="GW 5",$A400="GW 6"),"N/A",IF(U400="","",IF(AND(U400&gt;='Prediction Systems settings'!$B$4,'Program and Results'!U400&lt;='Prediction Systems settings'!$C$4),"DRAW",IF(U400&gt;0,"HOME","AWAY"))))</f>
        <v/>
      </c>
      <c r="Z400" s="74" t="str">
        <f t="shared" si="125"/>
        <v/>
      </c>
      <c r="AA400" s="85" t="str">
        <f ca="1">IF(OR($A400="GW 1",$A400="GW 2",$A400="GW 3",$A400="GW 4",$A400="GW 5",$A400="GW 6"),"N/A",IF(G400="","",SUM(OFFSET(Tables!$A$103,MATCH('Program and Results'!$B400,Tables!$A$103:$A$135,0)-1,MATCH('Program and Results'!$A400,Tables!$1:$1,0)-2,1,-6))))</f>
        <v/>
      </c>
      <c r="AB400" s="86" t="str">
        <f ca="1">IF(OR($A400="GW 1",$A400="GW 2",$A400="GW 3",$A400="GW 4",$A400="GW 5",$A400="GW 6"),"N/A",IF(M400="","",SUM(OFFSET(Tables!$A$103,MATCH('Program and Results'!$E400,Tables!$A$103:$A$135,0)-1,MATCH('Program and Results'!$A400,Tables!$1:$1,0)-2,1,-6))))</f>
        <v/>
      </c>
      <c r="AC400" s="86" t="str">
        <f t="shared" si="126"/>
        <v/>
      </c>
      <c r="AD400" s="86" t="str">
        <f>IF(OR($A400="GW 1",$A400="GW 2",$A400="GW 3",$A400="GW 4",$A400="GW 5",$A400="GW 6"),"N/A",IF(AC400="","",IF(AC400&gt;'Prediction Systems settings'!$B$5,"HOME",IF(AC400&lt;-'Prediction Systems settings'!$B$5,"AWAY","DRAW"))))</f>
        <v/>
      </c>
      <c r="AE400" s="86" t="str">
        <f t="shared" si="127"/>
        <v/>
      </c>
      <c r="AK400" t="s">
        <v>231</v>
      </c>
      <c r="AL400" t="s">
        <v>231</v>
      </c>
    </row>
    <row r="401" spans="1:38">
      <c r="A401" s="80"/>
      <c r="F401" s="73" t="str">
        <f t="shared" si="136"/>
        <v/>
      </c>
      <c r="G401" s="73" t="str">
        <f>IF(A401="GW 1",ELO_Initial,IFERROR(INDEX(Tables!$1:$1048576,MATCH('Program and Results'!$B401,Tables!$A:$A,0),MATCH('Program and Results'!$A401,Tables!$1:$1,0)-1),""))</f>
        <v/>
      </c>
      <c r="H401" s="74" t="str">
        <f t="shared" si="129"/>
        <v/>
      </c>
      <c r="I401" s="74" t="str">
        <f t="shared" si="130"/>
        <v/>
      </c>
      <c r="J401" s="75" t="str">
        <f t="shared" si="123"/>
        <v/>
      </c>
      <c r="K401" s="76" t="str">
        <f>IF(E401="","",IF(ABS(C401-D401)=0,0,IF(ABS(C401-D401)&gt;10,2.99,INDEX('ELO settings '!$B$25:$B$34,MATCH(ABS(C401-D401),'ELO settings '!$A$25:$A$34,0)))))</f>
        <v/>
      </c>
      <c r="L401" s="73" t="str">
        <f t="shared" si="135"/>
        <v/>
      </c>
      <c r="M401" s="73" t="str">
        <f>IF(A401="GW 1",ELO_Initial,IFERROR(INDEX(Tables!$1:$1048576,MATCH('Program and Results'!$E401,Tables!$A:$A,0),MATCH('Program and Results'!$A401,Tables!$1:$1,0)-1),""))</f>
        <v/>
      </c>
      <c r="N401" s="74" t="str">
        <f t="shared" si="131"/>
        <v/>
      </c>
      <c r="O401" s="74" t="str">
        <f t="shared" si="132"/>
        <v/>
      </c>
      <c r="P401" s="75" t="str">
        <f t="shared" si="137"/>
        <v/>
      </c>
      <c r="Q401" s="76" t="str">
        <f t="shared" si="133"/>
        <v/>
      </c>
      <c r="R401" s="77" t="str">
        <f t="shared" si="134"/>
        <v/>
      </c>
      <c r="S401" s="87" t="str">
        <f t="shared" si="121"/>
        <v/>
      </c>
      <c r="T401" s="74" t="str">
        <f t="shared" si="128"/>
        <v/>
      </c>
      <c r="U401" s="74" t="str">
        <f ca="1">IF(OR($A401="GW 1",$A401="GW 2",$A401="GW 3",$A401="GW 4",$A401="GW 5",$A401="GW 6"),"N/A",IFERROR(ROUND((OFFSET(Tables!$A$1,MATCH('Program and Results'!$B401,Tables!$A$1:$A$33,0)-1,MATCH('Program and Results'!$A401,Tables!$1:$1,0)-2,1,1)-OFFSET(Tables!$A$1,MATCH('Program and Results'!$B401,Tables!$A$1:$A$33,0)-1,MATCH('Program and Results'!$A401,Tables!$1:$1,0)-7,1,1))-(OFFSET(Tables!$A$1,MATCH('Program and Results'!$E401,Tables!$A$1:$A$33,0)-1,MATCH('Program and Results'!$A401,Tables!$1:$1,0)-2,1,1)-OFFSET(Tables!$A$1,MATCH('Program and Results'!$E401,Tables!$A$1:$A$33,0)-1,MATCH('Program and Results'!$A401,Tables!$1:$1,0)-7,1,1)),0),""))</f>
        <v/>
      </c>
      <c r="V401" s="88" t="str">
        <f t="shared" si="122"/>
        <v/>
      </c>
      <c r="W401" s="88" t="str">
        <f>IF(OR($A401="GW 1",$A401="GW 2",$A401="GW 3",$A401="GW 4",$A401="GW 5",$A401="GW 6"),"N/A",IF(T401="","",IF(AND(T401&gt;='Prediction Systems settings'!$B$3,'Program and Results'!T401&lt;='Prediction Systems settings'!$C$3),"DRAW",IF(T401&gt;0,"HOME","AWAY"))))</f>
        <v/>
      </c>
      <c r="X401" s="89" t="str">
        <f t="shared" si="124"/>
        <v/>
      </c>
      <c r="Y401" s="74" t="str">
        <f ca="1">IF(OR($A401="GW 1",$A401="GW 2",$A401="GW 3",$A401="GW 4",$A401="GW 5",$A401="GW 6"),"N/A",IF(U401="","",IF(AND(U401&gt;='Prediction Systems settings'!$B$4,'Program and Results'!U401&lt;='Prediction Systems settings'!$C$4),"DRAW",IF(U401&gt;0,"HOME","AWAY"))))</f>
        <v/>
      </c>
      <c r="Z401" s="74" t="str">
        <f t="shared" si="125"/>
        <v/>
      </c>
      <c r="AA401" s="85" t="str">
        <f ca="1">IF(OR($A401="GW 1",$A401="GW 2",$A401="GW 3",$A401="GW 4",$A401="GW 5",$A401="GW 6"),"N/A",IF(G401="","",SUM(OFFSET(Tables!$A$103,MATCH('Program and Results'!$B401,Tables!$A$103:$A$135,0)-1,MATCH('Program and Results'!$A401,Tables!$1:$1,0)-2,1,-6))))</f>
        <v/>
      </c>
      <c r="AB401" s="86" t="str">
        <f ca="1">IF(OR($A401="GW 1",$A401="GW 2",$A401="GW 3",$A401="GW 4",$A401="GW 5",$A401="GW 6"),"N/A",IF(M401="","",SUM(OFFSET(Tables!$A$103,MATCH('Program and Results'!$E401,Tables!$A$103:$A$135,0)-1,MATCH('Program and Results'!$A401,Tables!$1:$1,0)-2,1,-6))))</f>
        <v/>
      </c>
      <c r="AC401" s="86" t="str">
        <f t="shared" si="126"/>
        <v/>
      </c>
      <c r="AD401" s="86" t="str">
        <f>IF(OR($A401="GW 1",$A401="GW 2",$A401="GW 3",$A401="GW 4",$A401="GW 5",$A401="GW 6"),"N/A",IF(AC401="","",IF(AC401&gt;'Prediction Systems settings'!$B$5,"HOME",IF(AC401&lt;-'Prediction Systems settings'!$B$5,"AWAY","DRAW"))))</f>
        <v/>
      </c>
      <c r="AE401" s="86" t="str">
        <f t="shared" si="127"/>
        <v/>
      </c>
      <c r="AK401" t="s">
        <v>231</v>
      </c>
      <c r="AL401" t="s">
        <v>231</v>
      </c>
    </row>
    <row r="402" spans="1:38">
      <c r="A402" s="80"/>
      <c r="F402" s="73" t="str">
        <f t="shared" si="136"/>
        <v/>
      </c>
      <c r="G402" s="73" t="str">
        <f>IF(A402="GW 1",ELO_Initial,IFERROR(INDEX(Tables!$1:$1048576,MATCH('Program and Results'!$B402,Tables!$A:$A,0),MATCH('Program and Results'!$A402,Tables!$1:$1,0)-1),""))</f>
        <v/>
      </c>
      <c r="H402" s="74" t="str">
        <f t="shared" si="129"/>
        <v/>
      </c>
      <c r="I402" s="74" t="str">
        <f t="shared" si="130"/>
        <v/>
      </c>
      <c r="J402" s="75" t="str">
        <f t="shared" si="123"/>
        <v/>
      </c>
      <c r="K402" s="76" t="str">
        <f>IF(E402="","",IF(ABS(C402-D402)=0,0,IF(ABS(C402-D402)&gt;10,2.99,INDEX('ELO settings '!$B$25:$B$34,MATCH(ABS(C402-D402),'ELO settings '!$A$25:$A$34,0)))))</f>
        <v/>
      </c>
      <c r="L402" s="73" t="str">
        <f t="shared" si="135"/>
        <v/>
      </c>
      <c r="M402" s="73" t="str">
        <f>IF(A402="GW 1",ELO_Initial,IFERROR(INDEX(Tables!$1:$1048576,MATCH('Program and Results'!$E402,Tables!$A:$A,0),MATCH('Program and Results'!$A402,Tables!$1:$1,0)-1),""))</f>
        <v/>
      </c>
      <c r="N402" s="74" t="str">
        <f t="shared" si="131"/>
        <v/>
      </c>
      <c r="O402" s="74" t="str">
        <f t="shared" si="132"/>
        <v/>
      </c>
      <c r="P402" s="75" t="str">
        <f t="shared" si="137"/>
        <v/>
      </c>
      <c r="Q402" s="76" t="str">
        <f t="shared" si="133"/>
        <v/>
      </c>
      <c r="R402" s="77" t="str">
        <f t="shared" si="134"/>
        <v/>
      </c>
      <c r="S402" s="87" t="str">
        <f t="shared" si="121"/>
        <v/>
      </c>
      <c r="T402" s="74" t="str">
        <f t="shared" si="128"/>
        <v/>
      </c>
      <c r="U402" s="74" t="str">
        <f ca="1">IF(OR($A402="GW 1",$A402="GW 2",$A402="GW 3",$A402="GW 4",$A402="GW 5",$A402="GW 6"),"N/A",IFERROR(ROUND((OFFSET(Tables!$A$1,MATCH('Program and Results'!$B402,Tables!$A$1:$A$33,0)-1,MATCH('Program and Results'!$A402,Tables!$1:$1,0)-2,1,1)-OFFSET(Tables!$A$1,MATCH('Program and Results'!$B402,Tables!$A$1:$A$33,0)-1,MATCH('Program and Results'!$A402,Tables!$1:$1,0)-7,1,1))-(OFFSET(Tables!$A$1,MATCH('Program and Results'!$E402,Tables!$A$1:$A$33,0)-1,MATCH('Program and Results'!$A402,Tables!$1:$1,0)-2,1,1)-OFFSET(Tables!$A$1,MATCH('Program and Results'!$E402,Tables!$A$1:$A$33,0)-1,MATCH('Program and Results'!$A402,Tables!$1:$1,0)-7,1,1)),0),""))</f>
        <v/>
      </c>
      <c r="V402" s="88" t="str">
        <f t="shared" si="122"/>
        <v/>
      </c>
      <c r="W402" s="88" t="str">
        <f>IF(OR($A402="GW 1",$A402="GW 2",$A402="GW 3",$A402="GW 4",$A402="GW 5",$A402="GW 6"),"N/A",IF(T402="","",IF(AND(T402&gt;='Prediction Systems settings'!$B$3,'Program and Results'!T402&lt;='Prediction Systems settings'!$C$3),"DRAW",IF(T402&gt;0,"HOME","AWAY"))))</f>
        <v/>
      </c>
      <c r="X402" s="89" t="str">
        <f t="shared" si="124"/>
        <v/>
      </c>
      <c r="Y402" s="74" t="str">
        <f ca="1">IF(OR($A402="GW 1",$A402="GW 2",$A402="GW 3",$A402="GW 4",$A402="GW 5",$A402="GW 6"),"N/A",IF(U402="","",IF(AND(U402&gt;='Prediction Systems settings'!$B$4,'Program and Results'!U402&lt;='Prediction Systems settings'!$C$4),"DRAW",IF(U402&gt;0,"HOME","AWAY"))))</f>
        <v/>
      </c>
      <c r="Z402" s="74" t="str">
        <f t="shared" si="125"/>
        <v/>
      </c>
      <c r="AA402" s="85" t="str">
        <f ca="1">IF(OR($A402="GW 1",$A402="GW 2",$A402="GW 3",$A402="GW 4",$A402="GW 5",$A402="GW 6"),"N/A",IF(G402="","",SUM(OFFSET(Tables!$A$103,MATCH('Program and Results'!$B402,Tables!$A$103:$A$135,0)-1,MATCH('Program and Results'!$A402,Tables!$1:$1,0)-2,1,-6))))</f>
        <v/>
      </c>
      <c r="AB402" s="86" t="str">
        <f ca="1">IF(OR($A402="GW 1",$A402="GW 2",$A402="GW 3",$A402="GW 4",$A402="GW 5",$A402="GW 6"),"N/A",IF(M402="","",SUM(OFFSET(Tables!$A$103,MATCH('Program and Results'!$E402,Tables!$A$103:$A$135,0)-1,MATCH('Program and Results'!$A402,Tables!$1:$1,0)-2,1,-6))))</f>
        <v/>
      </c>
      <c r="AC402" s="86" t="str">
        <f t="shared" si="126"/>
        <v/>
      </c>
      <c r="AD402" s="86" t="str">
        <f>IF(OR($A402="GW 1",$A402="GW 2",$A402="GW 3",$A402="GW 4",$A402="GW 5",$A402="GW 6"),"N/A",IF(AC402="","",IF(AC402&gt;'Prediction Systems settings'!$B$5,"HOME",IF(AC402&lt;-'Prediction Systems settings'!$B$5,"AWAY","DRAW"))))</f>
        <v/>
      </c>
      <c r="AE402" s="86" t="str">
        <f t="shared" si="127"/>
        <v/>
      </c>
      <c r="AK402" t="s">
        <v>231</v>
      </c>
      <c r="AL402" t="s">
        <v>231</v>
      </c>
    </row>
    <row r="403" spans="1:38">
      <c r="A403" s="80"/>
      <c r="F403" s="73" t="str">
        <f t="shared" si="136"/>
        <v/>
      </c>
      <c r="G403" s="73" t="str">
        <f>IF(A403="GW 1",ELO_Initial,IFERROR(INDEX(Tables!$1:$1048576,MATCH('Program and Results'!$B403,Tables!$A:$A,0),MATCH('Program and Results'!$A403,Tables!$1:$1,0)-1),""))</f>
        <v/>
      </c>
      <c r="H403" s="74" t="str">
        <f t="shared" si="129"/>
        <v/>
      </c>
      <c r="I403" s="74" t="str">
        <f t="shared" si="130"/>
        <v/>
      </c>
      <c r="J403" s="75" t="str">
        <f t="shared" si="123"/>
        <v/>
      </c>
      <c r="K403" s="76" t="str">
        <f>IF(E403="","",IF(ABS(C403-D403)=0,0,IF(ABS(C403-D403)&gt;10,2.99,INDEX('ELO settings '!$B$25:$B$34,MATCH(ABS(C403-D403),'ELO settings '!$A$25:$A$34,0)))))</f>
        <v/>
      </c>
      <c r="L403" s="73" t="str">
        <f t="shared" si="135"/>
        <v/>
      </c>
      <c r="M403" s="73" t="str">
        <f>IF(A403="GW 1",ELO_Initial,IFERROR(INDEX(Tables!$1:$1048576,MATCH('Program and Results'!$E403,Tables!$A:$A,0),MATCH('Program and Results'!$A403,Tables!$1:$1,0)-1),""))</f>
        <v/>
      </c>
      <c r="N403" s="74" t="str">
        <f t="shared" si="131"/>
        <v/>
      </c>
      <c r="O403" s="74" t="str">
        <f t="shared" si="132"/>
        <v/>
      </c>
      <c r="P403" s="75" t="str">
        <f t="shared" si="137"/>
        <v/>
      </c>
      <c r="Q403" s="76" t="str">
        <f t="shared" si="133"/>
        <v/>
      </c>
      <c r="R403" s="77" t="str">
        <f t="shared" si="134"/>
        <v/>
      </c>
      <c r="S403" s="87" t="str">
        <f t="shared" si="121"/>
        <v/>
      </c>
      <c r="T403" s="74" t="str">
        <f t="shared" si="128"/>
        <v/>
      </c>
      <c r="U403" s="74" t="str">
        <f ca="1">IF(OR($A403="GW 1",$A403="GW 2",$A403="GW 3",$A403="GW 4",$A403="GW 5",$A403="GW 6"),"N/A",IFERROR(ROUND((OFFSET(Tables!$A$1,MATCH('Program and Results'!$B403,Tables!$A$1:$A$33,0)-1,MATCH('Program and Results'!$A403,Tables!$1:$1,0)-2,1,1)-OFFSET(Tables!$A$1,MATCH('Program and Results'!$B403,Tables!$A$1:$A$33,0)-1,MATCH('Program and Results'!$A403,Tables!$1:$1,0)-7,1,1))-(OFFSET(Tables!$A$1,MATCH('Program and Results'!$E403,Tables!$A$1:$A$33,0)-1,MATCH('Program and Results'!$A403,Tables!$1:$1,0)-2,1,1)-OFFSET(Tables!$A$1,MATCH('Program and Results'!$E403,Tables!$A$1:$A$33,0)-1,MATCH('Program and Results'!$A403,Tables!$1:$1,0)-7,1,1)),0),""))</f>
        <v/>
      </c>
      <c r="V403" s="88" t="str">
        <f t="shared" si="122"/>
        <v/>
      </c>
      <c r="W403" s="88" t="str">
        <f>IF(OR($A403="GW 1",$A403="GW 2",$A403="GW 3",$A403="GW 4",$A403="GW 5",$A403="GW 6"),"N/A",IF(T403="","",IF(AND(T403&gt;='Prediction Systems settings'!$B$3,'Program and Results'!T403&lt;='Prediction Systems settings'!$C$3),"DRAW",IF(T403&gt;0,"HOME","AWAY"))))</f>
        <v/>
      </c>
      <c r="X403" s="89" t="str">
        <f t="shared" si="124"/>
        <v/>
      </c>
      <c r="Y403" s="74" t="str">
        <f ca="1">IF(OR($A403="GW 1",$A403="GW 2",$A403="GW 3",$A403="GW 4",$A403="GW 5",$A403="GW 6"),"N/A",IF(U403="","",IF(AND(U403&gt;='Prediction Systems settings'!$B$4,'Program and Results'!U403&lt;='Prediction Systems settings'!$C$4),"DRAW",IF(U403&gt;0,"HOME","AWAY"))))</f>
        <v/>
      </c>
      <c r="Z403" s="74" t="str">
        <f t="shared" si="125"/>
        <v/>
      </c>
      <c r="AA403" s="85" t="str">
        <f ca="1">IF(OR($A403="GW 1",$A403="GW 2",$A403="GW 3",$A403="GW 4",$A403="GW 5",$A403="GW 6"),"N/A",IF(G403="","",SUM(OFFSET(Tables!$A$103,MATCH('Program and Results'!$B403,Tables!$A$103:$A$135,0)-1,MATCH('Program and Results'!$A403,Tables!$1:$1,0)-2,1,-6))))</f>
        <v/>
      </c>
      <c r="AB403" s="86" t="str">
        <f ca="1">IF(OR($A403="GW 1",$A403="GW 2",$A403="GW 3",$A403="GW 4",$A403="GW 5",$A403="GW 6"),"N/A",IF(M403="","",SUM(OFFSET(Tables!$A$103,MATCH('Program and Results'!$E403,Tables!$A$103:$A$135,0)-1,MATCH('Program and Results'!$A403,Tables!$1:$1,0)-2,1,-6))))</f>
        <v/>
      </c>
      <c r="AC403" s="86" t="str">
        <f t="shared" si="126"/>
        <v/>
      </c>
      <c r="AD403" s="86" t="str">
        <f>IF(OR($A403="GW 1",$A403="GW 2",$A403="GW 3",$A403="GW 4",$A403="GW 5",$A403="GW 6"),"N/A",IF(AC403="","",IF(AC403&gt;'Prediction Systems settings'!$B$5,"HOME",IF(AC403&lt;-'Prediction Systems settings'!$B$5,"AWAY","DRAW"))))</f>
        <v/>
      </c>
      <c r="AE403" s="86" t="str">
        <f t="shared" si="127"/>
        <v/>
      </c>
      <c r="AK403" t="s">
        <v>231</v>
      </c>
      <c r="AL403" t="s">
        <v>231</v>
      </c>
    </row>
    <row r="404" spans="1:38">
      <c r="A404" s="80"/>
      <c r="F404" s="73" t="str">
        <f t="shared" si="136"/>
        <v/>
      </c>
      <c r="G404" s="73" t="str">
        <f>IF(A404="GW 1",ELO_Initial,IFERROR(INDEX(Tables!$1:$1048576,MATCH('Program and Results'!$B404,Tables!$A:$A,0),MATCH('Program and Results'!$A404,Tables!$1:$1,0)-1),""))</f>
        <v/>
      </c>
      <c r="H404" s="74" t="str">
        <f t="shared" si="129"/>
        <v/>
      </c>
      <c r="I404" s="74" t="str">
        <f t="shared" si="130"/>
        <v/>
      </c>
      <c r="J404" s="75" t="str">
        <f t="shared" si="123"/>
        <v/>
      </c>
      <c r="K404" s="76" t="str">
        <f>IF(E404="","",IF(ABS(C404-D404)=0,0,IF(ABS(C404-D404)&gt;10,2.99,INDEX('ELO settings '!$B$25:$B$34,MATCH(ABS(C404-D404),'ELO settings '!$A$25:$A$34,0)))))</f>
        <v/>
      </c>
      <c r="L404" s="73" t="str">
        <f t="shared" si="135"/>
        <v/>
      </c>
      <c r="M404" s="73" t="str">
        <f>IF(A404="GW 1",ELO_Initial,IFERROR(INDEX(Tables!$1:$1048576,MATCH('Program and Results'!$E404,Tables!$A:$A,0),MATCH('Program and Results'!$A404,Tables!$1:$1,0)-1),""))</f>
        <v/>
      </c>
      <c r="N404" s="74" t="str">
        <f t="shared" si="131"/>
        <v/>
      </c>
      <c r="O404" s="74" t="str">
        <f t="shared" si="132"/>
        <v/>
      </c>
      <c r="P404" s="75" t="str">
        <f t="shared" si="137"/>
        <v/>
      </c>
      <c r="Q404" s="76" t="str">
        <f t="shared" si="133"/>
        <v/>
      </c>
      <c r="R404" s="77" t="str">
        <f t="shared" si="134"/>
        <v/>
      </c>
      <c r="S404" s="87" t="str">
        <f t="shared" si="121"/>
        <v/>
      </c>
      <c r="T404" s="74" t="str">
        <f t="shared" si="128"/>
        <v/>
      </c>
      <c r="U404" s="74" t="str">
        <f ca="1">IF(OR($A404="GW 1",$A404="GW 2",$A404="GW 3",$A404="GW 4",$A404="GW 5",$A404="GW 6"),"N/A",IFERROR(ROUND((OFFSET(Tables!$A$1,MATCH('Program and Results'!$B404,Tables!$A$1:$A$33,0)-1,MATCH('Program and Results'!$A404,Tables!$1:$1,0)-2,1,1)-OFFSET(Tables!$A$1,MATCH('Program and Results'!$B404,Tables!$A$1:$A$33,0)-1,MATCH('Program and Results'!$A404,Tables!$1:$1,0)-7,1,1))-(OFFSET(Tables!$A$1,MATCH('Program and Results'!$E404,Tables!$A$1:$A$33,0)-1,MATCH('Program and Results'!$A404,Tables!$1:$1,0)-2,1,1)-OFFSET(Tables!$A$1,MATCH('Program and Results'!$E404,Tables!$A$1:$A$33,0)-1,MATCH('Program and Results'!$A404,Tables!$1:$1,0)-7,1,1)),0),""))</f>
        <v/>
      </c>
      <c r="V404" s="88" t="str">
        <f t="shared" si="122"/>
        <v/>
      </c>
      <c r="W404" s="88" t="str">
        <f>IF(OR($A404="GW 1",$A404="GW 2",$A404="GW 3",$A404="GW 4",$A404="GW 5",$A404="GW 6"),"N/A",IF(T404="","",IF(AND(T404&gt;='Prediction Systems settings'!$B$3,'Program and Results'!T404&lt;='Prediction Systems settings'!$C$3),"DRAW",IF(T404&gt;0,"HOME","AWAY"))))</f>
        <v/>
      </c>
      <c r="X404" s="89" t="str">
        <f t="shared" si="124"/>
        <v/>
      </c>
      <c r="Y404" s="74" t="str">
        <f ca="1">IF(OR($A404="GW 1",$A404="GW 2",$A404="GW 3",$A404="GW 4",$A404="GW 5",$A404="GW 6"),"N/A",IF(U404="","",IF(AND(U404&gt;='Prediction Systems settings'!$B$4,'Program and Results'!U404&lt;='Prediction Systems settings'!$C$4),"DRAW",IF(U404&gt;0,"HOME","AWAY"))))</f>
        <v/>
      </c>
      <c r="Z404" s="74" t="str">
        <f t="shared" si="125"/>
        <v/>
      </c>
      <c r="AA404" s="85" t="str">
        <f ca="1">IF(OR($A404="GW 1",$A404="GW 2",$A404="GW 3",$A404="GW 4",$A404="GW 5",$A404="GW 6"),"N/A",IF(G404="","",SUM(OFFSET(Tables!$A$103,MATCH('Program and Results'!$B404,Tables!$A$103:$A$135,0)-1,MATCH('Program and Results'!$A404,Tables!$1:$1,0)-2,1,-6))))</f>
        <v/>
      </c>
      <c r="AB404" s="86" t="str">
        <f ca="1">IF(OR($A404="GW 1",$A404="GW 2",$A404="GW 3",$A404="GW 4",$A404="GW 5",$A404="GW 6"),"N/A",IF(M404="","",SUM(OFFSET(Tables!$A$103,MATCH('Program and Results'!$E404,Tables!$A$103:$A$135,0)-1,MATCH('Program and Results'!$A404,Tables!$1:$1,0)-2,1,-6))))</f>
        <v/>
      </c>
      <c r="AC404" s="86" t="str">
        <f t="shared" si="126"/>
        <v/>
      </c>
      <c r="AD404" s="86" t="str">
        <f>IF(OR($A404="GW 1",$A404="GW 2",$A404="GW 3",$A404="GW 4",$A404="GW 5",$A404="GW 6"),"N/A",IF(AC404="","",IF(AC404&gt;'Prediction Systems settings'!$B$5,"HOME",IF(AC404&lt;-'Prediction Systems settings'!$B$5,"AWAY","DRAW"))))</f>
        <v/>
      </c>
      <c r="AE404" s="86" t="str">
        <f t="shared" si="127"/>
        <v/>
      </c>
      <c r="AK404" t="s">
        <v>231</v>
      </c>
      <c r="AL404" t="s">
        <v>231</v>
      </c>
    </row>
    <row r="405" spans="1:38">
      <c r="A405" s="80"/>
      <c r="F405" s="73" t="str">
        <f t="shared" si="136"/>
        <v/>
      </c>
      <c r="G405" s="73" t="str">
        <f>IF(A405="GW 1",ELO_Initial,IFERROR(INDEX(Tables!$1:$1048576,MATCH('Program and Results'!$B405,Tables!$A:$A,0),MATCH('Program and Results'!$A405,Tables!$1:$1,0)-1),""))</f>
        <v/>
      </c>
      <c r="H405" s="74" t="str">
        <f t="shared" si="129"/>
        <v/>
      </c>
      <c r="I405" s="74" t="str">
        <f t="shared" si="130"/>
        <v/>
      </c>
      <c r="J405" s="75" t="str">
        <f t="shared" si="123"/>
        <v/>
      </c>
      <c r="K405" s="76" t="str">
        <f>IF(E405="","",IF(ABS(C405-D405)=0,0,IF(ABS(C405-D405)&gt;10,2.99,INDEX('ELO settings '!$B$25:$B$34,MATCH(ABS(C405-D405),'ELO settings '!$A$25:$A$34,0)))))</f>
        <v/>
      </c>
      <c r="L405" s="73" t="str">
        <f t="shared" si="135"/>
        <v/>
      </c>
      <c r="M405" s="73" t="str">
        <f>IF(A405="GW 1",ELO_Initial,IFERROR(INDEX(Tables!$1:$1048576,MATCH('Program and Results'!$E405,Tables!$A:$A,0),MATCH('Program and Results'!$A405,Tables!$1:$1,0)-1),""))</f>
        <v/>
      </c>
      <c r="N405" s="74" t="str">
        <f t="shared" si="131"/>
        <v/>
      </c>
      <c r="O405" s="74" t="str">
        <f t="shared" si="132"/>
        <v/>
      </c>
      <c r="P405" s="75" t="str">
        <f t="shared" si="137"/>
        <v/>
      </c>
      <c r="Q405" s="76" t="str">
        <f t="shared" si="133"/>
        <v/>
      </c>
      <c r="R405" s="77" t="str">
        <f t="shared" si="134"/>
        <v/>
      </c>
      <c r="S405" s="87" t="str">
        <f t="shared" si="121"/>
        <v/>
      </c>
      <c r="T405" s="74" t="str">
        <f t="shared" si="128"/>
        <v/>
      </c>
      <c r="U405" s="74" t="str">
        <f ca="1">IF(OR($A405="GW 1",$A405="GW 2",$A405="GW 3",$A405="GW 4",$A405="GW 5",$A405="GW 6"),"N/A",IFERROR(ROUND((OFFSET(Tables!$A$1,MATCH('Program and Results'!$B405,Tables!$A$1:$A$33,0)-1,MATCH('Program and Results'!$A405,Tables!$1:$1,0)-2,1,1)-OFFSET(Tables!$A$1,MATCH('Program and Results'!$B405,Tables!$A$1:$A$33,0)-1,MATCH('Program and Results'!$A405,Tables!$1:$1,0)-7,1,1))-(OFFSET(Tables!$A$1,MATCH('Program and Results'!$E405,Tables!$A$1:$A$33,0)-1,MATCH('Program and Results'!$A405,Tables!$1:$1,0)-2,1,1)-OFFSET(Tables!$A$1,MATCH('Program and Results'!$E405,Tables!$A$1:$A$33,0)-1,MATCH('Program and Results'!$A405,Tables!$1:$1,0)-7,1,1)),0),""))</f>
        <v/>
      </c>
      <c r="V405" s="88" t="str">
        <f t="shared" si="122"/>
        <v/>
      </c>
      <c r="W405" s="88" t="str">
        <f>IF(OR($A405="GW 1",$A405="GW 2",$A405="GW 3",$A405="GW 4",$A405="GW 5",$A405="GW 6"),"N/A",IF(T405="","",IF(AND(T405&gt;='Prediction Systems settings'!$B$3,'Program and Results'!T405&lt;='Prediction Systems settings'!$C$3),"DRAW",IF(T405&gt;0,"HOME","AWAY"))))</f>
        <v/>
      </c>
      <c r="X405" s="89" t="str">
        <f t="shared" si="124"/>
        <v/>
      </c>
      <c r="Y405" s="74" t="str">
        <f ca="1">IF(OR($A405="GW 1",$A405="GW 2",$A405="GW 3",$A405="GW 4",$A405="GW 5",$A405="GW 6"),"N/A",IF(U405="","",IF(AND(U405&gt;='Prediction Systems settings'!$B$4,'Program and Results'!U405&lt;='Prediction Systems settings'!$C$4),"DRAW",IF(U405&gt;0,"HOME","AWAY"))))</f>
        <v/>
      </c>
      <c r="Z405" s="74" t="str">
        <f t="shared" si="125"/>
        <v/>
      </c>
      <c r="AA405" s="85" t="str">
        <f ca="1">IF(OR($A405="GW 1",$A405="GW 2",$A405="GW 3",$A405="GW 4",$A405="GW 5",$A405="GW 6"),"N/A",IF(G405="","",SUM(OFFSET(Tables!$A$103,MATCH('Program and Results'!$B405,Tables!$A$103:$A$135,0)-1,MATCH('Program and Results'!$A405,Tables!$1:$1,0)-2,1,-6))))</f>
        <v/>
      </c>
      <c r="AB405" s="86" t="str">
        <f ca="1">IF(OR($A405="GW 1",$A405="GW 2",$A405="GW 3",$A405="GW 4",$A405="GW 5",$A405="GW 6"),"N/A",IF(M405="","",SUM(OFFSET(Tables!$A$103,MATCH('Program and Results'!$E405,Tables!$A$103:$A$135,0)-1,MATCH('Program and Results'!$A405,Tables!$1:$1,0)-2,1,-6))))</f>
        <v/>
      </c>
      <c r="AC405" s="86" t="str">
        <f t="shared" si="126"/>
        <v/>
      </c>
      <c r="AD405" s="86" t="str">
        <f>IF(OR($A405="GW 1",$A405="GW 2",$A405="GW 3",$A405="GW 4",$A405="GW 5",$A405="GW 6"),"N/A",IF(AC405="","",IF(AC405&gt;'Prediction Systems settings'!$B$5,"HOME",IF(AC405&lt;-'Prediction Systems settings'!$B$5,"AWAY","DRAW"))))</f>
        <v/>
      </c>
      <c r="AE405" s="86" t="str">
        <f t="shared" si="127"/>
        <v/>
      </c>
      <c r="AK405" t="s">
        <v>231</v>
      </c>
      <c r="AL405" t="s">
        <v>231</v>
      </c>
    </row>
    <row r="406" spans="1:38">
      <c r="A406" s="80"/>
      <c r="F406" s="73" t="str">
        <f t="shared" si="136"/>
        <v/>
      </c>
      <c r="G406" s="73" t="str">
        <f>IF(A406="GW 1",ELO_Initial,IFERROR(INDEX(Tables!$1:$1048576,MATCH('Program and Results'!$B406,Tables!$A:$A,0),MATCH('Program and Results'!$A406,Tables!$1:$1,0)-1),""))</f>
        <v/>
      </c>
      <c r="H406" s="74" t="str">
        <f t="shared" si="129"/>
        <v/>
      </c>
      <c r="I406" s="74" t="str">
        <f t="shared" si="130"/>
        <v/>
      </c>
      <c r="J406" s="75" t="str">
        <f t="shared" si="123"/>
        <v/>
      </c>
      <c r="K406" s="76" t="str">
        <f>IF(E406="","",IF(ABS(C406-D406)=0,0,IF(ABS(C406-D406)&gt;10,2.99,INDEX('ELO settings '!$B$25:$B$34,MATCH(ABS(C406-D406),'ELO settings '!$A$25:$A$34,0)))))</f>
        <v/>
      </c>
      <c r="L406" s="73" t="str">
        <f t="shared" si="135"/>
        <v/>
      </c>
      <c r="M406" s="73" t="str">
        <f>IF(A406="GW 1",ELO_Initial,IFERROR(INDEX(Tables!$1:$1048576,MATCH('Program and Results'!$E406,Tables!$A:$A,0),MATCH('Program and Results'!$A406,Tables!$1:$1,0)-1),""))</f>
        <v/>
      </c>
      <c r="N406" s="74" t="str">
        <f t="shared" si="131"/>
        <v/>
      </c>
      <c r="O406" s="74" t="str">
        <f t="shared" si="132"/>
        <v/>
      </c>
      <c r="P406" s="75" t="str">
        <f t="shared" si="137"/>
        <v/>
      </c>
      <c r="Q406" s="76" t="str">
        <f t="shared" si="133"/>
        <v/>
      </c>
      <c r="R406" s="77" t="str">
        <f t="shared" si="134"/>
        <v/>
      </c>
      <c r="S406" s="87" t="str">
        <f t="shared" si="121"/>
        <v/>
      </c>
      <c r="T406" s="74" t="str">
        <f t="shared" si="128"/>
        <v/>
      </c>
      <c r="U406" s="74" t="str">
        <f ca="1">IF(OR($A406="GW 1",$A406="GW 2",$A406="GW 3",$A406="GW 4",$A406="GW 5",$A406="GW 6"),"N/A",IFERROR(ROUND((OFFSET(Tables!$A$1,MATCH('Program and Results'!$B406,Tables!$A$1:$A$33,0)-1,MATCH('Program and Results'!$A406,Tables!$1:$1,0)-2,1,1)-OFFSET(Tables!$A$1,MATCH('Program and Results'!$B406,Tables!$A$1:$A$33,0)-1,MATCH('Program and Results'!$A406,Tables!$1:$1,0)-7,1,1))-(OFFSET(Tables!$A$1,MATCH('Program and Results'!$E406,Tables!$A$1:$A$33,0)-1,MATCH('Program and Results'!$A406,Tables!$1:$1,0)-2,1,1)-OFFSET(Tables!$A$1,MATCH('Program and Results'!$E406,Tables!$A$1:$A$33,0)-1,MATCH('Program and Results'!$A406,Tables!$1:$1,0)-7,1,1)),0),""))</f>
        <v/>
      </c>
      <c r="V406" s="88" t="str">
        <f t="shared" si="122"/>
        <v/>
      </c>
      <c r="W406" s="88" t="str">
        <f>IF(OR($A406="GW 1",$A406="GW 2",$A406="GW 3",$A406="GW 4",$A406="GW 5",$A406="GW 6"),"N/A",IF(T406="","",IF(AND(T406&gt;='Prediction Systems settings'!$B$3,'Program and Results'!T406&lt;='Prediction Systems settings'!$C$3),"DRAW",IF(T406&gt;0,"HOME","AWAY"))))</f>
        <v/>
      </c>
      <c r="X406" s="89" t="str">
        <f t="shared" si="124"/>
        <v/>
      </c>
      <c r="Y406" s="74" t="str">
        <f ca="1">IF(OR($A406="GW 1",$A406="GW 2",$A406="GW 3",$A406="GW 4",$A406="GW 5",$A406="GW 6"),"N/A",IF(U406="","",IF(AND(U406&gt;='Prediction Systems settings'!$B$4,'Program and Results'!U406&lt;='Prediction Systems settings'!$C$4),"DRAW",IF(U406&gt;0,"HOME","AWAY"))))</f>
        <v/>
      </c>
      <c r="Z406" s="74" t="str">
        <f t="shared" si="125"/>
        <v/>
      </c>
      <c r="AA406" s="85" t="str">
        <f ca="1">IF(OR($A406="GW 1",$A406="GW 2",$A406="GW 3",$A406="GW 4",$A406="GW 5",$A406="GW 6"),"N/A",IF(G406="","",SUM(OFFSET(Tables!$A$103,MATCH('Program and Results'!$B406,Tables!$A$103:$A$135,0)-1,MATCH('Program and Results'!$A406,Tables!$1:$1,0)-2,1,-6))))</f>
        <v/>
      </c>
      <c r="AB406" s="86" t="str">
        <f ca="1">IF(OR($A406="GW 1",$A406="GW 2",$A406="GW 3",$A406="GW 4",$A406="GW 5",$A406="GW 6"),"N/A",IF(M406="","",SUM(OFFSET(Tables!$A$103,MATCH('Program and Results'!$E406,Tables!$A$103:$A$135,0)-1,MATCH('Program and Results'!$A406,Tables!$1:$1,0)-2,1,-6))))</f>
        <v/>
      </c>
      <c r="AC406" s="86" t="str">
        <f t="shared" si="126"/>
        <v/>
      </c>
      <c r="AD406" s="86" t="str">
        <f>IF(OR($A406="GW 1",$A406="GW 2",$A406="GW 3",$A406="GW 4",$A406="GW 5",$A406="GW 6"),"N/A",IF(AC406="","",IF(AC406&gt;'Prediction Systems settings'!$B$5,"HOME",IF(AC406&lt;-'Prediction Systems settings'!$B$5,"AWAY","DRAW"))))</f>
        <v/>
      </c>
      <c r="AE406" s="86" t="str">
        <f t="shared" si="127"/>
        <v/>
      </c>
      <c r="AK406" t="s">
        <v>231</v>
      </c>
      <c r="AL406" t="s">
        <v>231</v>
      </c>
    </row>
    <row r="407" spans="1:38">
      <c r="A407" s="80"/>
      <c r="F407" s="73" t="str">
        <f t="shared" si="136"/>
        <v/>
      </c>
      <c r="G407" s="73" t="str">
        <f>IF(A407="GW 1",ELO_Initial,IFERROR(INDEX(Tables!$1:$1048576,MATCH('Program and Results'!$B407,Tables!$A:$A,0),MATCH('Program and Results'!$A407,Tables!$1:$1,0)-1),""))</f>
        <v/>
      </c>
      <c r="H407" s="74" t="str">
        <f t="shared" si="129"/>
        <v/>
      </c>
      <c r="I407" s="74" t="str">
        <f t="shared" si="130"/>
        <v/>
      </c>
      <c r="J407" s="75" t="str">
        <f t="shared" si="123"/>
        <v/>
      </c>
      <c r="K407" s="76" t="str">
        <f>IF(E407="","",IF(ABS(C407-D407)=0,0,IF(ABS(C407-D407)&gt;10,2.99,INDEX('ELO settings '!$B$25:$B$34,MATCH(ABS(C407-D407),'ELO settings '!$A$25:$A$34,0)))))</f>
        <v/>
      </c>
      <c r="L407" s="73" t="str">
        <f t="shared" si="135"/>
        <v/>
      </c>
      <c r="M407" s="73" t="str">
        <f>IF(A407="GW 1",ELO_Initial,IFERROR(INDEX(Tables!$1:$1048576,MATCH('Program and Results'!$E407,Tables!$A:$A,0),MATCH('Program and Results'!$A407,Tables!$1:$1,0)-1),""))</f>
        <v/>
      </c>
      <c r="N407" s="74" t="str">
        <f t="shared" si="131"/>
        <v/>
      </c>
      <c r="O407" s="74" t="str">
        <f t="shared" si="132"/>
        <v/>
      </c>
      <c r="P407" s="75" t="str">
        <f t="shared" si="137"/>
        <v/>
      </c>
      <c r="Q407" s="76" t="str">
        <f t="shared" si="133"/>
        <v/>
      </c>
      <c r="R407" s="77" t="str">
        <f t="shared" si="134"/>
        <v/>
      </c>
      <c r="S407" s="87" t="str">
        <f t="shared" si="121"/>
        <v/>
      </c>
      <c r="T407" s="74" t="str">
        <f t="shared" si="128"/>
        <v/>
      </c>
      <c r="U407" s="74" t="str">
        <f ca="1">IF(OR($A407="GW 1",$A407="GW 2",$A407="GW 3",$A407="GW 4",$A407="GW 5",$A407="GW 6"),"N/A",IFERROR(ROUND((OFFSET(Tables!$A$1,MATCH('Program and Results'!$B407,Tables!$A$1:$A$33,0)-1,MATCH('Program and Results'!$A407,Tables!$1:$1,0)-2,1,1)-OFFSET(Tables!$A$1,MATCH('Program and Results'!$B407,Tables!$A$1:$A$33,0)-1,MATCH('Program and Results'!$A407,Tables!$1:$1,0)-7,1,1))-(OFFSET(Tables!$A$1,MATCH('Program and Results'!$E407,Tables!$A$1:$A$33,0)-1,MATCH('Program and Results'!$A407,Tables!$1:$1,0)-2,1,1)-OFFSET(Tables!$A$1,MATCH('Program and Results'!$E407,Tables!$A$1:$A$33,0)-1,MATCH('Program and Results'!$A407,Tables!$1:$1,0)-7,1,1)),0),""))</f>
        <v/>
      </c>
      <c r="V407" s="88" t="str">
        <f t="shared" si="122"/>
        <v/>
      </c>
      <c r="W407" s="88" t="str">
        <f>IF(OR($A407="GW 1",$A407="GW 2",$A407="GW 3",$A407="GW 4",$A407="GW 5",$A407="GW 6"),"N/A",IF(T407="","",IF(AND(T407&gt;='Prediction Systems settings'!$B$3,'Program and Results'!T407&lt;='Prediction Systems settings'!$C$3),"DRAW",IF(T407&gt;0,"HOME","AWAY"))))</f>
        <v/>
      </c>
      <c r="X407" s="89" t="str">
        <f t="shared" si="124"/>
        <v/>
      </c>
      <c r="Y407" s="74" t="str">
        <f ca="1">IF(OR($A407="GW 1",$A407="GW 2",$A407="GW 3",$A407="GW 4",$A407="GW 5",$A407="GW 6"),"N/A",IF(U407="","",IF(AND(U407&gt;='Prediction Systems settings'!$B$4,'Program and Results'!U407&lt;='Prediction Systems settings'!$C$4),"DRAW",IF(U407&gt;0,"HOME","AWAY"))))</f>
        <v/>
      </c>
      <c r="Z407" s="74" t="str">
        <f t="shared" si="125"/>
        <v/>
      </c>
      <c r="AA407" s="85" t="str">
        <f ca="1">IF(OR($A407="GW 1",$A407="GW 2",$A407="GW 3",$A407="GW 4",$A407="GW 5",$A407="GW 6"),"N/A",IF(G407="","",SUM(OFFSET(Tables!$A$103,MATCH('Program and Results'!$B407,Tables!$A$103:$A$135,0)-1,MATCH('Program and Results'!$A407,Tables!$1:$1,0)-2,1,-6))))</f>
        <v/>
      </c>
      <c r="AB407" s="86" t="str">
        <f ca="1">IF(OR($A407="GW 1",$A407="GW 2",$A407="GW 3",$A407="GW 4",$A407="GW 5",$A407="GW 6"),"N/A",IF(M407="","",SUM(OFFSET(Tables!$A$103,MATCH('Program and Results'!$E407,Tables!$A$103:$A$135,0)-1,MATCH('Program and Results'!$A407,Tables!$1:$1,0)-2,1,-6))))</f>
        <v/>
      </c>
      <c r="AC407" s="86" t="str">
        <f t="shared" si="126"/>
        <v/>
      </c>
      <c r="AD407" s="86" t="str">
        <f>IF(OR($A407="GW 1",$A407="GW 2",$A407="GW 3",$A407="GW 4",$A407="GW 5",$A407="GW 6"),"N/A",IF(AC407="","",IF(AC407&gt;'Prediction Systems settings'!$B$5,"HOME",IF(AC407&lt;-'Prediction Systems settings'!$B$5,"AWAY","DRAW"))))</f>
        <v/>
      </c>
      <c r="AE407" s="86" t="str">
        <f t="shared" si="127"/>
        <v/>
      </c>
      <c r="AK407" t="s">
        <v>231</v>
      </c>
      <c r="AL407" t="s">
        <v>231</v>
      </c>
    </row>
    <row r="408" spans="1:38">
      <c r="A408" s="80"/>
      <c r="F408" s="73" t="str">
        <f t="shared" si="136"/>
        <v/>
      </c>
      <c r="G408" s="73" t="str">
        <f>IF(A408="GW 1",ELO_Initial,IFERROR(INDEX(Tables!$1:$1048576,MATCH('Program and Results'!$B408,Tables!$A:$A,0),MATCH('Program and Results'!$A408,Tables!$1:$1,0)-1),""))</f>
        <v/>
      </c>
      <c r="H408" s="74" t="str">
        <f t="shared" si="129"/>
        <v/>
      </c>
      <c r="I408" s="74" t="str">
        <f t="shared" si="130"/>
        <v/>
      </c>
      <c r="J408" s="75" t="str">
        <f t="shared" si="123"/>
        <v/>
      </c>
      <c r="K408" s="76" t="str">
        <f>IF(E408="","",IF(ABS(C408-D408)=0,0,IF(ABS(C408-D408)&gt;10,2.99,INDEX('ELO settings '!$B$25:$B$34,MATCH(ABS(C408-D408),'ELO settings '!$A$25:$A$34,0)))))</f>
        <v/>
      </c>
      <c r="L408" s="73" t="str">
        <f t="shared" si="135"/>
        <v/>
      </c>
      <c r="M408" s="73" t="str">
        <f>IF(A408="GW 1",ELO_Initial,IFERROR(INDEX(Tables!$1:$1048576,MATCH('Program and Results'!$E408,Tables!$A:$A,0),MATCH('Program and Results'!$A408,Tables!$1:$1,0)-1),""))</f>
        <v/>
      </c>
      <c r="N408" s="74" t="str">
        <f t="shared" si="131"/>
        <v/>
      </c>
      <c r="O408" s="74" t="str">
        <f t="shared" si="132"/>
        <v/>
      </c>
      <c r="P408" s="75" t="str">
        <f t="shared" si="137"/>
        <v/>
      </c>
      <c r="Q408" s="76" t="str">
        <f t="shared" si="133"/>
        <v/>
      </c>
      <c r="R408" s="77" t="str">
        <f t="shared" si="134"/>
        <v/>
      </c>
      <c r="S408" s="87" t="str">
        <f t="shared" si="121"/>
        <v/>
      </c>
      <c r="T408" s="74" t="str">
        <f t="shared" si="128"/>
        <v/>
      </c>
      <c r="U408" s="74" t="str">
        <f ca="1">IF(OR($A408="GW 1",$A408="GW 2",$A408="GW 3",$A408="GW 4",$A408="GW 5",$A408="GW 6"),"N/A",IFERROR(ROUND((OFFSET(Tables!$A$1,MATCH('Program and Results'!$B408,Tables!$A$1:$A$33,0)-1,MATCH('Program and Results'!$A408,Tables!$1:$1,0)-2,1,1)-OFFSET(Tables!$A$1,MATCH('Program and Results'!$B408,Tables!$A$1:$A$33,0)-1,MATCH('Program and Results'!$A408,Tables!$1:$1,0)-7,1,1))-(OFFSET(Tables!$A$1,MATCH('Program and Results'!$E408,Tables!$A$1:$A$33,0)-1,MATCH('Program and Results'!$A408,Tables!$1:$1,0)-2,1,1)-OFFSET(Tables!$A$1,MATCH('Program and Results'!$E408,Tables!$A$1:$A$33,0)-1,MATCH('Program and Results'!$A408,Tables!$1:$1,0)-7,1,1)),0),""))</f>
        <v/>
      </c>
      <c r="V408" s="88" t="str">
        <f t="shared" si="122"/>
        <v/>
      </c>
      <c r="W408" s="88" t="str">
        <f>IF(OR($A408="GW 1",$A408="GW 2",$A408="GW 3",$A408="GW 4",$A408="GW 5",$A408="GW 6"),"N/A",IF(T408="","",IF(AND(T408&gt;='Prediction Systems settings'!$B$3,'Program and Results'!T408&lt;='Prediction Systems settings'!$C$3),"DRAW",IF(T408&gt;0,"HOME","AWAY"))))</f>
        <v/>
      </c>
      <c r="X408" s="89" t="str">
        <f t="shared" si="124"/>
        <v/>
      </c>
      <c r="Y408" s="74" t="str">
        <f ca="1">IF(OR($A408="GW 1",$A408="GW 2",$A408="GW 3",$A408="GW 4",$A408="GW 5",$A408="GW 6"),"N/A",IF(U408="","",IF(AND(U408&gt;='Prediction Systems settings'!$B$4,'Program and Results'!U408&lt;='Prediction Systems settings'!$C$4),"DRAW",IF(U408&gt;0,"HOME","AWAY"))))</f>
        <v/>
      </c>
      <c r="Z408" s="74" t="str">
        <f t="shared" si="125"/>
        <v/>
      </c>
      <c r="AA408" s="85" t="str">
        <f ca="1">IF(OR($A408="GW 1",$A408="GW 2",$A408="GW 3",$A408="GW 4",$A408="GW 5",$A408="GW 6"),"N/A",IF(G408="","",SUM(OFFSET(Tables!$A$103,MATCH('Program and Results'!$B408,Tables!$A$103:$A$135,0)-1,MATCH('Program and Results'!$A408,Tables!$1:$1,0)-2,1,-6))))</f>
        <v/>
      </c>
      <c r="AB408" s="86" t="str">
        <f ca="1">IF(OR($A408="GW 1",$A408="GW 2",$A408="GW 3",$A408="GW 4",$A408="GW 5",$A408="GW 6"),"N/A",IF(M408="","",SUM(OFFSET(Tables!$A$103,MATCH('Program and Results'!$E408,Tables!$A$103:$A$135,0)-1,MATCH('Program and Results'!$A408,Tables!$1:$1,0)-2,1,-6))))</f>
        <v/>
      </c>
      <c r="AC408" s="86" t="str">
        <f t="shared" si="126"/>
        <v/>
      </c>
      <c r="AD408" s="86" t="str">
        <f>IF(OR($A408="GW 1",$A408="GW 2",$A408="GW 3",$A408="GW 4",$A408="GW 5",$A408="GW 6"),"N/A",IF(AC408="","",IF(AC408&gt;'Prediction Systems settings'!$B$5,"HOME",IF(AC408&lt;-'Prediction Systems settings'!$B$5,"AWAY","DRAW"))))</f>
        <v/>
      </c>
      <c r="AE408" s="86" t="str">
        <f t="shared" si="127"/>
        <v/>
      </c>
      <c r="AK408" t="s">
        <v>231</v>
      </c>
      <c r="AL408" t="s">
        <v>231</v>
      </c>
    </row>
    <row r="409" spans="1:38">
      <c r="A409" s="80"/>
      <c r="F409" s="73" t="str">
        <f t="shared" si="136"/>
        <v/>
      </c>
      <c r="G409" s="73" t="str">
        <f>IF(A409="GW 1",ELO_Initial,IFERROR(INDEX(Tables!$1:$1048576,MATCH('Program and Results'!$B409,Tables!$A:$A,0),MATCH('Program and Results'!$A409,Tables!$1:$1,0)-1),""))</f>
        <v/>
      </c>
      <c r="H409" s="74" t="str">
        <f t="shared" si="129"/>
        <v/>
      </c>
      <c r="I409" s="74" t="str">
        <f t="shared" si="130"/>
        <v/>
      </c>
      <c r="J409" s="75" t="str">
        <f t="shared" si="123"/>
        <v/>
      </c>
      <c r="K409" s="76" t="str">
        <f>IF(E409="","",IF(ABS(C409-D409)=0,0,IF(ABS(C409-D409)&gt;10,2.99,INDEX('ELO settings '!$B$25:$B$34,MATCH(ABS(C409-D409),'ELO settings '!$A$25:$A$34,0)))))</f>
        <v/>
      </c>
      <c r="L409" s="73" t="str">
        <f t="shared" si="135"/>
        <v/>
      </c>
      <c r="M409" s="73" t="str">
        <f>IF(A409="GW 1",ELO_Initial,IFERROR(INDEX(Tables!$1:$1048576,MATCH('Program and Results'!$E409,Tables!$A:$A,0),MATCH('Program and Results'!$A409,Tables!$1:$1,0)-1),""))</f>
        <v/>
      </c>
      <c r="N409" s="74" t="str">
        <f t="shared" si="131"/>
        <v/>
      </c>
      <c r="O409" s="74" t="str">
        <f t="shared" si="132"/>
        <v/>
      </c>
      <c r="P409" s="75" t="str">
        <f t="shared" si="137"/>
        <v/>
      </c>
      <c r="Q409" s="76" t="str">
        <f t="shared" si="133"/>
        <v/>
      </c>
      <c r="R409" s="77" t="str">
        <f t="shared" si="134"/>
        <v/>
      </c>
      <c r="S409" s="87" t="str">
        <f t="shared" si="121"/>
        <v/>
      </c>
      <c r="T409" s="74" t="str">
        <f t="shared" si="128"/>
        <v/>
      </c>
      <c r="U409" s="74" t="str">
        <f ca="1">IF(OR($A409="GW 1",$A409="GW 2",$A409="GW 3",$A409="GW 4",$A409="GW 5",$A409="GW 6"),"N/A",IFERROR(ROUND((OFFSET(Tables!$A$1,MATCH('Program and Results'!$B409,Tables!$A$1:$A$33,0)-1,MATCH('Program and Results'!$A409,Tables!$1:$1,0)-2,1,1)-OFFSET(Tables!$A$1,MATCH('Program and Results'!$B409,Tables!$A$1:$A$33,0)-1,MATCH('Program and Results'!$A409,Tables!$1:$1,0)-7,1,1))-(OFFSET(Tables!$A$1,MATCH('Program and Results'!$E409,Tables!$A$1:$A$33,0)-1,MATCH('Program and Results'!$A409,Tables!$1:$1,0)-2,1,1)-OFFSET(Tables!$A$1,MATCH('Program and Results'!$E409,Tables!$A$1:$A$33,0)-1,MATCH('Program and Results'!$A409,Tables!$1:$1,0)-7,1,1)),0),""))</f>
        <v/>
      </c>
      <c r="V409" s="88" t="str">
        <f t="shared" si="122"/>
        <v/>
      </c>
      <c r="W409" s="88" t="str">
        <f>IF(OR($A409="GW 1",$A409="GW 2",$A409="GW 3",$A409="GW 4",$A409="GW 5",$A409="GW 6"),"N/A",IF(T409="","",IF(AND(T409&gt;='Prediction Systems settings'!$B$3,'Program and Results'!T409&lt;='Prediction Systems settings'!$C$3),"DRAW",IF(T409&gt;0,"HOME","AWAY"))))</f>
        <v/>
      </c>
      <c r="X409" s="89" t="str">
        <f t="shared" si="124"/>
        <v/>
      </c>
      <c r="Y409" s="74" t="str">
        <f ca="1">IF(OR($A409="GW 1",$A409="GW 2",$A409="GW 3",$A409="GW 4",$A409="GW 5",$A409="GW 6"),"N/A",IF(U409="","",IF(AND(U409&gt;='Prediction Systems settings'!$B$4,'Program and Results'!U409&lt;='Prediction Systems settings'!$C$4),"DRAW",IF(U409&gt;0,"HOME","AWAY"))))</f>
        <v/>
      </c>
      <c r="Z409" s="74" t="str">
        <f t="shared" si="125"/>
        <v/>
      </c>
      <c r="AA409" s="85" t="str">
        <f ca="1">IF(OR($A409="GW 1",$A409="GW 2",$A409="GW 3",$A409="GW 4",$A409="GW 5",$A409="GW 6"),"N/A",IF(G409="","",SUM(OFFSET(Tables!$A$103,MATCH('Program and Results'!$B409,Tables!$A$103:$A$135,0)-1,MATCH('Program and Results'!$A409,Tables!$1:$1,0)-2,1,-6))))</f>
        <v/>
      </c>
      <c r="AB409" s="86" t="str">
        <f ca="1">IF(OR($A409="GW 1",$A409="GW 2",$A409="GW 3",$A409="GW 4",$A409="GW 5",$A409="GW 6"),"N/A",IF(M409="","",SUM(OFFSET(Tables!$A$103,MATCH('Program and Results'!$E409,Tables!$A$103:$A$135,0)-1,MATCH('Program and Results'!$A409,Tables!$1:$1,0)-2,1,-6))))</f>
        <v/>
      </c>
      <c r="AC409" s="86" t="str">
        <f t="shared" si="126"/>
        <v/>
      </c>
      <c r="AD409" s="86" t="str">
        <f>IF(OR($A409="GW 1",$A409="GW 2",$A409="GW 3",$A409="GW 4",$A409="GW 5",$A409="GW 6"),"N/A",IF(AC409="","",IF(AC409&gt;'Prediction Systems settings'!$B$5,"HOME",IF(AC409&lt;-'Prediction Systems settings'!$B$5,"AWAY","DRAW"))))</f>
        <v/>
      </c>
      <c r="AE409" s="86" t="str">
        <f t="shared" si="127"/>
        <v/>
      </c>
      <c r="AK409" t="s">
        <v>231</v>
      </c>
      <c r="AL409" t="s">
        <v>231</v>
      </c>
    </row>
    <row r="410" spans="1:38">
      <c r="A410" s="80"/>
      <c r="F410" s="73" t="str">
        <f t="shared" si="136"/>
        <v/>
      </c>
      <c r="G410" s="73" t="str">
        <f>IF(A410="GW 1",ELO_Initial,IFERROR(INDEX(Tables!$1:$1048576,MATCH('Program and Results'!$B410,Tables!$A:$A,0),MATCH('Program and Results'!$A410,Tables!$1:$1,0)-1),""))</f>
        <v/>
      </c>
      <c r="H410" s="74" t="str">
        <f t="shared" si="129"/>
        <v/>
      </c>
      <c r="I410" s="74" t="str">
        <f t="shared" si="130"/>
        <v/>
      </c>
      <c r="J410" s="75" t="str">
        <f t="shared" si="123"/>
        <v/>
      </c>
      <c r="K410" s="76" t="str">
        <f>IF(E410="","",IF(ABS(C410-D410)=0,0,IF(ABS(C410-D410)&gt;10,2.99,INDEX('ELO settings '!$B$25:$B$34,MATCH(ABS(C410-D410),'ELO settings '!$A$25:$A$34,0)))))</f>
        <v/>
      </c>
      <c r="L410" s="73" t="str">
        <f t="shared" si="135"/>
        <v/>
      </c>
      <c r="M410" s="73" t="str">
        <f>IF(A410="GW 1",ELO_Initial,IFERROR(INDEX(Tables!$1:$1048576,MATCH('Program and Results'!$E410,Tables!$A:$A,0),MATCH('Program and Results'!$A410,Tables!$1:$1,0)-1),""))</f>
        <v/>
      </c>
      <c r="N410" s="74" t="str">
        <f t="shared" si="131"/>
        <v/>
      </c>
      <c r="O410" s="74" t="str">
        <f t="shared" si="132"/>
        <v/>
      </c>
      <c r="P410" s="75" t="str">
        <f t="shared" si="137"/>
        <v/>
      </c>
      <c r="Q410" s="76" t="str">
        <f t="shared" si="133"/>
        <v/>
      </c>
      <c r="R410" s="77" t="str">
        <f t="shared" si="134"/>
        <v/>
      </c>
      <c r="S410" s="87" t="str">
        <f t="shared" si="121"/>
        <v/>
      </c>
      <c r="T410" s="74" t="str">
        <f t="shared" si="128"/>
        <v/>
      </c>
      <c r="U410" s="74" t="str">
        <f ca="1">IF(OR($A410="GW 1",$A410="GW 2",$A410="GW 3",$A410="GW 4",$A410="GW 5",$A410="GW 6"),"N/A",IFERROR(ROUND((OFFSET(Tables!$A$1,MATCH('Program and Results'!$B410,Tables!$A$1:$A$33,0)-1,MATCH('Program and Results'!$A410,Tables!$1:$1,0)-2,1,1)-OFFSET(Tables!$A$1,MATCH('Program and Results'!$B410,Tables!$A$1:$A$33,0)-1,MATCH('Program and Results'!$A410,Tables!$1:$1,0)-7,1,1))-(OFFSET(Tables!$A$1,MATCH('Program and Results'!$E410,Tables!$A$1:$A$33,0)-1,MATCH('Program and Results'!$A410,Tables!$1:$1,0)-2,1,1)-OFFSET(Tables!$A$1,MATCH('Program and Results'!$E410,Tables!$A$1:$A$33,0)-1,MATCH('Program and Results'!$A410,Tables!$1:$1,0)-7,1,1)),0),""))</f>
        <v/>
      </c>
      <c r="V410" s="88" t="str">
        <f t="shared" si="122"/>
        <v/>
      </c>
      <c r="W410" s="88" t="str">
        <f>IF(OR($A410="GW 1",$A410="GW 2",$A410="GW 3",$A410="GW 4",$A410="GW 5",$A410="GW 6"),"N/A",IF(T410="","",IF(AND(T410&gt;='Prediction Systems settings'!$B$3,'Program and Results'!T410&lt;='Prediction Systems settings'!$C$3),"DRAW",IF(T410&gt;0,"HOME","AWAY"))))</f>
        <v/>
      </c>
      <c r="X410" s="89" t="str">
        <f t="shared" si="124"/>
        <v/>
      </c>
      <c r="Y410" s="74" t="str">
        <f ca="1">IF(OR($A410="GW 1",$A410="GW 2",$A410="GW 3",$A410="GW 4",$A410="GW 5",$A410="GW 6"),"N/A",IF(U410="","",IF(AND(U410&gt;='Prediction Systems settings'!$B$4,'Program and Results'!U410&lt;='Prediction Systems settings'!$C$4),"DRAW",IF(U410&gt;0,"HOME","AWAY"))))</f>
        <v/>
      </c>
      <c r="Z410" s="74" t="str">
        <f t="shared" si="125"/>
        <v/>
      </c>
      <c r="AA410" s="85" t="str">
        <f ca="1">IF(OR($A410="GW 1",$A410="GW 2",$A410="GW 3",$A410="GW 4",$A410="GW 5",$A410="GW 6"),"N/A",IF(G410="","",SUM(OFFSET(Tables!$A$103,MATCH('Program and Results'!$B410,Tables!$A$103:$A$135,0)-1,MATCH('Program and Results'!$A410,Tables!$1:$1,0)-2,1,-6))))</f>
        <v/>
      </c>
      <c r="AB410" s="86" t="str">
        <f ca="1">IF(OR($A410="GW 1",$A410="GW 2",$A410="GW 3",$A410="GW 4",$A410="GW 5",$A410="GW 6"),"N/A",IF(M410="","",SUM(OFFSET(Tables!$A$103,MATCH('Program and Results'!$E410,Tables!$A$103:$A$135,0)-1,MATCH('Program and Results'!$A410,Tables!$1:$1,0)-2,1,-6))))</f>
        <v/>
      </c>
      <c r="AC410" s="86" t="str">
        <f t="shared" si="126"/>
        <v/>
      </c>
      <c r="AD410" s="86" t="str">
        <f>IF(OR($A410="GW 1",$A410="GW 2",$A410="GW 3",$A410="GW 4",$A410="GW 5",$A410="GW 6"),"N/A",IF(AC410="","",IF(AC410&gt;'Prediction Systems settings'!$B$5,"HOME",IF(AC410&lt;-'Prediction Systems settings'!$B$5,"AWAY","DRAW"))))</f>
        <v/>
      </c>
      <c r="AE410" s="86" t="str">
        <f t="shared" si="127"/>
        <v/>
      </c>
      <c r="AK410" t="s">
        <v>231</v>
      </c>
      <c r="AL410" t="s">
        <v>231</v>
      </c>
    </row>
    <row r="411" spans="1:38">
      <c r="A411" s="80"/>
      <c r="F411" s="73" t="str">
        <f t="shared" si="136"/>
        <v/>
      </c>
      <c r="G411" s="73" t="str">
        <f>IF(A411="GW 1",ELO_Initial,IFERROR(INDEX(Tables!$1:$1048576,MATCH('Program and Results'!$B411,Tables!$A:$A,0),MATCH('Program and Results'!$A411,Tables!$1:$1,0)-1),""))</f>
        <v/>
      </c>
      <c r="H411" s="74" t="str">
        <f t="shared" si="129"/>
        <v/>
      </c>
      <c r="I411" s="74" t="str">
        <f t="shared" si="130"/>
        <v/>
      </c>
      <c r="J411" s="75" t="str">
        <f t="shared" si="123"/>
        <v/>
      </c>
      <c r="K411" s="76" t="str">
        <f>IF(E411="","",IF(ABS(C411-D411)=0,0,IF(ABS(C411-D411)&gt;10,2.99,INDEX('ELO settings '!$B$25:$B$34,MATCH(ABS(C411-D411),'ELO settings '!$A$25:$A$34,0)))))</f>
        <v/>
      </c>
      <c r="L411" s="73" t="str">
        <f t="shared" si="135"/>
        <v/>
      </c>
      <c r="M411" s="73" t="str">
        <f>IF(A411="GW 1",ELO_Initial,IFERROR(INDEX(Tables!$1:$1048576,MATCH('Program and Results'!$E411,Tables!$A:$A,0),MATCH('Program and Results'!$A411,Tables!$1:$1,0)-1),""))</f>
        <v/>
      </c>
      <c r="N411" s="74" t="str">
        <f t="shared" si="131"/>
        <v/>
      </c>
      <c r="O411" s="74" t="str">
        <f t="shared" si="132"/>
        <v/>
      </c>
      <c r="P411" s="75" t="str">
        <f t="shared" si="137"/>
        <v/>
      </c>
      <c r="Q411" s="76" t="str">
        <f t="shared" si="133"/>
        <v/>
      </c>
      <c r="R411" s="77" t="str">
        <f t="shared" si="134"/>
        <v/>
      </c>
      <c r="S411" s="87" t="str">
        <f t="shared" si="121"/>
        <v/>
      </c>
      <c r="T411" s="74" t="str">
        <f t="shared" si="128"/>
        <v/>
      </c>
      <c r="U411" s="74" t="str">
        <f ca="1">IF(OR($A411="GW 1",$A411="GW 2",$A411="GW 3",$A411="GW 4",$A411="GW 5",$A411="GW 6"),"N/A",IFERROR(ROUND((OFFSET(Tables!$A$1,MATCH('Program and Results'!$B411,Tables!$A$1:$A$33,0)-1,MATCH('Program and Results'!$A411,Tables!$1:$1,0)-2,1,1)-OFFSET(Tables!$A$1,MATCH('Program and Results'!$B411,Tables!$A$1:$A$33,0)-1,MATCH('Program and Results'!$A411,Tables!$1:$1,0)-7,1,1))-(OFFSET(Tables!$A$1,MATCH('Program and Results'!$E411,Tables!$A$1:$A$33,0)-1,MATCH('Program and Results'!$A411,Tables!$1:$1,0)-2,1,1)-OFFSET(Tables!$A$1,MATCH('Program and Results'!$E411,Tables!$A$1:$A$33,0)-1,MATCH('Program and Results'!$A411,Tables!$1:$1,0)-7,1,1)),0),""))</f>
        <v/>
      </c>
      <c r="V411" s="88" t="str">
        <f t="shared" si="122"/>
        <v/>
      </c>
      <c r="W411" s="88" t="str">
        <f>IF(OR($A411="GW 1",$A411="GW 2",$A411="GW 3",$A411="GW 4",$A411="GW 5",$A411="GW 6"),"N/A",IF(T411="","",IF(AND(T411&gt;='Prediction Systems settings'!$B$3,'Program and Results'!T411&lt;='Prediction Systems settings'!$C$3),"DRAW",IF(T411&gt;0,"HOME","AWAY"))))</f>
        <v/>
      </c>
      <c r="X411" s="89" t="str">
        <f t="shared" si="124"/>
        <v/>
      </c>
      <c r="Y411" s="74" t="str">
        <f ca="1">IF(OR($A411="GW 1",$A411="GW 2",$A411="GW 3",$A411="GW 4",$A411="GW 5",$A411="GW 6"),"N/A",IF(U411="","",IF(AND(U411&gt;='Prediction Systems settings'!$B$4,'Program and Results'!U411&lt;='Prediction Systems settings'!$C$4),"DRAW",IF(U411&gt;0,"HOME","AWAY"))))</f>
        <v/>
      </c>
      <c r="Z411" s="74" t="str">
        <f t="shared" si="125"/>
        <v/>
      </c>
      <c r="AA411" s="85" t="str">
        <f ca="1">IF(OR($A411="GW 1",$A411="GW 2",$A411="GW 3",$A411="GW 4",$A411="GW 5",$A411="GW 6"),"N/A",IF(G411="","",SUM(OFFSET(Tables!$A$103,MATCH('Program and Results'!$B411,Tables!$A$103:$A$135,0)-1,MATCH('Program and Results'!$A411,Tables!$1:$1,0)-2,1,-6))))</f>
        <v/>
      </c>
      <c r="AB411" s="86" t="str">
        <f ca="1">IF(OR($A411="GW 1",$A411="GW 2",$A411="GW 3",$A411="GW 4",$A411="GW 5",$A411="GW 6"),"N/A",IF(M411="","",SUM(OFFSET(Tables!$A$103,MATCH('Program and Results'!$E411,Tables!$A$103:$A$135,0)-1,MATCH('Program and Results'!$A411,Tables!$1:$1,0)-2,1,-6))))</f>
        <v/>
      </c>
      <c r="AC411" s="86" t="str">
        <f t="shared" si="126"/>
        <v/>
      </c>
      <c r="AD411" s="86" t="str">
        <f>IF(OR($A411="GW 1",$A411="GW 2",$A411="GW 3",$A411="GW 4",$A411="GW 5",$A411="GW 6"),"N/A",IF(AC411="","",IF(AC411&gt;'Prediction Systems settings'!$B$5,"HOME",IF(AC411&lt;-'Prediction Systems settings'!$B$5,"AWAY","DRAW"))))</f>
        <v/>
      </c>
      <c r="AE411" s="86" t="str">
        <f t="shared" si="127"/>
        <v/>
      </c>
      <c r="AK411" t="s">
        <v>231</v>
      </c>
      <c r="AL411" t="s">
        <v>231</v>
      </c>
    </row>
    <row r="412" spans="1:38">
      <c r="A412" s="80"/>
      <c r="F412" s="73" t="str">
        <f t="shared" si="136"/>
        <v/>
      </c>
      <c r="G412" s="73" t="str">
        <f>IF(A412="GW 1",ELO_Initial,IFERROR(INDEX(Tables!$1:$1048576,MATCH('Program and Results'!$B412,Tables!$A:$A,0),MATCH('Program and Results'!$A412,Tables!$1:$1,0)-1),""))</f>
        <v/>
      </c>
      <c r="H412" s="74" t="str">
        <f t="shared" si="129"/>
        <v/>
      </c>
      <c r="I412" s="74" t="str">
        <f t="shared" si="130"/>
        <v/>
      </c>
      <c r="J412" s="75" t="str">
        <f t="shared" si="123"/>
        <v/>
      </c>
      <c r="K412" s="76" t="str">
        <f>IF(E412="","",IF(ABS(C412-D412)=0,0,IF(ABS(C412-D412)&gt;10,2.99,INDEX('ELO settings '!$B$25:$B$34,MATCH(ABS(C412-D412),'ELO settings '!$A$25:$A$34,0)))))</f>
        <v/>
      </c>
      <c r="L412" s="73" t="str">
        <f t="shared" si="135"/>
        <v/>
      </c>
      <c r="M412" s="73" t="str">
        <f>IF(A412="GW 1",ELO_Initial,IFERROR(INDEX(Tables!$1:$1048576,MATCH('Program and Results'!$E412,Tables!$A:$A,0),MATCH('Program and Results'!$A412,Tables!$1:$1,0)-1),""))</f>
        <v/>
      </c>
      <c r="N412" s="74" t="str">
        <f t="shared" si="131"/>
        <v/>
      </c>
      <c r="O412" s="74" t="str">
        <f t="shared" si="132"/>
        <v/>
      </c>
      <c r="P412" s="75" t="str">
        <f t="shared" si="137"/>
        <v/>
      </c>
      <c r="Q412" s="76" t="str">
        <f t="shared" si="133"/>
        <v/>
      </c>
      <c r="R412" s="77" t="str">
        <f t="shared" si="134"/>
        <v/>
      </c>
      <c r="S412" s="87" t="str">
        <f t="shared" si="121"/>
        <v/>
      </c>
      <c r="T412" s="74" t="str">
        <f t="shared" si="128"/>
        <v/>
      </c>
      <c r="U412" s="74" t="str">
        <f ca="1">IF(OR($A412="GW 1",$A412="GW 2",$A412="GW 3",$A412="GW 4",$A412="GW 5",$A412="GW 6"),"N/A",IFERROR(ROUND((OFFSET(Tables!$A$1,MATCH('Program and Results'!$B412,Tables!$A$1:$A$33,0)-1,MATCH('Program and Results'!$A412,Tables!$1:$1,0)-2,1,1)-OFFSET(Tables!$A$1,MATCH('Program and Results'!$B412,Tables!$A$1:$A$33,0)-1,MATCH('Program and Results'!$A412,Tables!$1:$1,0)-7,1,1))-(OFFSET(Tables!$A$1,MATCH('Program and Results'!$E412,Tables!$A$1:$A$33,0)-1,MATCH('Program and Results'!$A412,Tables!$1:$1,0)-2,1,1)-OFFSET(Tables!$A$1,MATCH('Program and Results'!$E412,Tables!$A$1:$A$33,0)-1,MATCH('Program and Results'!$A412,Tables!$1:$1,0)-7,1,1)),0),""))</f>
        <v/>
      </c>
      <c r="V412" s="88" t="str">
        <f t="shared" si="122"/>
        <v/>
      </c>
      <c r="W412" s="88" t="str">
        <f>IF(OR($A412="GW 1",$A412="GW 2",$A412="GW 3",$A412="GW 4",$A412="GW 5",$A412="GW 6"),"N/A",IF(T412="","",IF(AND(T412&gt;='Prediction Systems settings'!$B$3,'Program and Results'!T412&lt;='Prediction Systems settings'!$C$3),"DRAW",IF(T412&gt;0,"HOME","AWAY"))))</f>
        <v/>
      </c>
      <c r="X412" s="89" t="str">
        <f t="shared" si="124"/>
        <v/>
      </c>
      <c r="Y412" s="74" t="str">
        <f ca="1">IF(OR($A412="GW 1",$A412="GW 2",$A412="GW 3",$A412="GW 4",$A412="GW 5",$A412="GW 6"),"N/A",IF(U412="","",IF(AND(U412&gt;='Prediction Systems settings'!$B$4,'Program and Results'!U412&lt;='Prediction Systems settings'!$C$4),"DRAW",IF(U412&gt;0,"HOME","AWAY"))))</f>
        <v/>
      </c>
      <c r="Z412" s="74" t="str">
        <f t="shared" si="125"/>
        <v/>
      </c>
      <c r="AA412" s="85" t="str">
        <f ca="1">IF(OR($A412="GW 1",$A412="GW 2",$A412="GW 3",$A412="GW 4",$A412="GW 5",$A412="GW 6"),"N/A",IF(G412="","",SUM(OFFSET(Tables!$A$103,MATCH('Program and Results'!$B412,Tables!$A$103:$A$135,0)-1,MATCH('Program and Results'!$A412,Tables!$1:$1,0)-2,1,-6))))</f>
        <v/>
      </c>
      <c r="AB412" s="86" t="str">
        <f ca="1">IF(OR($A412="GW 1",$A412="GW 2",$A412="GW 3",$A412="GW 4",$A412="GW 5",$A412="GW 6"),"N/A",IF(M412="","",SUM(OFFSET(Tables!$A$103,MATCH('Program and Results'!$E412,Tables!$A$103:$A$135,0)-1,MATCH('Program and Results'!$A412,Tables!$1:$1,0)-2,1,-6))))</f>
        <v/>
      </c>
      <c r="AC412" s="86" t="str">
        <f t="shared" si="126"/>
        <v/>
      </c>
      <c r="AD412" s="86" t="str">
        <f>IF(OR($A412="GW 1",$A412="GW 2",$A412="GW 3",$A412="GW 4",$A412="GW 5",$A412="GW 6"),"N/A",IF(AC412="","",IF(AC412&gt;'Prediction Systems settings'!$B$5,"HOME",IF(AC412&lt;-'Prediction Systems settings'!$B$5,"AWAY","DRAW"))))</f>
        <v/>
      </c>
      <c r="AE412" s="86" t="str">
        <f t="shared" si="127"/>
        <v/>
      </c>
      <c r="AK412" t="s">
        <v>231</v>
      </c>
      <c r="AL412" t="s">
        <v>231</v>
      </c>
    </row>
    <row r="413" spans="1:38">
      <c r="A413" s="80"/>
      <c r="F413" s="73" t="str">
        <f t="shared" si="136"/>
        <v/>
      </c>
      <c r="G413" s="73" t="str">
        <f>IF(A413="GW 1",ELO_Initial,IFERROR(INDEX(Tables!$1:$1048576,MATCH('Program and Results'!$B413,Tables!$A:$A,0),MATCH('Program and Results'!$A413,Tables!$1:$1,0)-1),""))</f>
        <v/>
      </c>
      <c r="H413" s="74" t="str">
        <f t="shared" si="129"/>
        <v/>
      </c>
      <c r="I413" s="74" t="str">
        <f t="shared" si="130"/>
        <v/>
      </c>
      <c r="J413" s="75" t="str">
        <f t="shared" si="123"/>
        <v/>
      </c>
      <c r="K413" s="76" t="str">
        <f>IF(E413="","",IF(ABS(C413-D413)=0,0,IF(ABS(C413-D413)&gt;10,2.99,INDEX('ELO settings '!$B$25:$B$34,MATCH(ABS(C413-D413),'ELO settings '!$A$25:$A$34,0)))))</f>
        <v/>
      </c>
      <c r="L413" s="73" t="str">
        <f t="shared" si="135"/>
        <v/>
      </c>
      <c r="M413" s="73" t="str">
        <f>IF(A413="GW 1",ELO_Initial,IFERROR(INDEX(Tables!$1:$1048576,MATCH('Program and Results'!$E413,Tables!$A:$A,0),MATCH('Program and Results'!$A413,Tables!$1:$1,0)-1),""))</f>
        <v/>
      </c>
      <c r="N413" s="74" t="str">
        <f t="shared" si="131"/>
        <v/>
      </c>
      <c r="O413" s="74" t="str">
        <f t="shared" si="132"/>
        <v/>
      </c>
      <c r="P413" s="75" t="str">
        <f t="shared" si="137"/>
        <v/>
      </c>
      <c r="Q413" s="76" t="str">
        <f t="shared" si="133"/>
        <v/>
      </c>
      <c r="R413" s="77" t="str">
        <f t="shared" si="134"/>
        <v/>
      </c>
      <c r="S413" s="87" t="str">
        <f t="shared" si="121"/>
        <v/>
      </c>
      <c r="T413" s="74" t="str">
        <f t="shared" si="128"/>
        <v/>
      </c>
      <c r="U413" s="74" t="str">
        <f ca="1">IF(OR($A413="GW 1",$A413="GW 2",$A413="GW 3",$A413="GW 4",$A413="GW 5",$A413="GW 6"),"N/A",IFERROR(ROUND((OFFSET(Tables!$A$1,MATCH('Program and Results'!$B413,Tables!$A$1:$A$33,0)-1,MATCH('Program and Results'!$A413,Tables!$1:$1,0)-2,1,1)-OFFSET(Tables!$A$1,MATCH('Program and Results'!$B413,Tables!$A$1:$A$33,0)-1,MATCH('Program and Results'!$A413,Tables!$1:$1,0)-7,1,1))-(OFFSET(Tables!$A$1,MATCH('Program and Results'!$E413,Tables!$A$1:$A$33,0)-1,MATCH('Program and Results'!$A413,Tables!$1:$1,0)-2,1,1)-OFFSET(Tables!$A$1,MATCH('Program and Results'!$E413,Tables!$A$1:$A$33,0)-1,MATCH('Program and Results'!$A413,Tables!$1:$1,0)-7,1,1)),0),""))</f>
        <v/>
      </c>
      <c r="V413" s="88" t="str">
        <f t="shared" si="122"/>
        <v/>
      </c>
      <c r="W413" s="88" t="str">
        <f>IF(OR($A413="GW 1",$A413="GW 2",$A413="GW 3",$A413="GW 4",$A413="GW 5",$A413="GW 6"),"N/A",IF(T413="","",IF(AND(T413&gt;='Prediction Systems settings'!$B$3,'Program and Results'!T413&lt;='Prediction Systems settings'!$C$3),"DRAW",IF(T413&gt;0,"HOME","AWAY"))))</f>
        <v/>
      </c>
      <c r="X413" s="89" t="str">
        <f t="shared" si="124"/>
        <v/>
      </c>
      <c r="Y413" s="74" t="str">
        <f ca="1">IF(OR($A413="GW 1",$A413="GW 2",$A413="GW 3",$A413="GW 4",$A413="GW 5",$A413="GW 6"),"N/A",IF(U413="","",IF(AND(U413&gt;='Prediction Systems settings'!$B$4,'Program and Results'!U413&lt;='Prediction Systems settings'!$C$4),"DRAW",IF(U413&gt;0,"HOME","AWAY"))))</f>
        <v/>
      </c>
      <c r="Z413" s="74" t="str">
        <f t="shared" si="125"/>
        <v/>
      </c>
      <c r="AA413" s="85" t="str">
        <f ca="1">IF(OR($A413="GW 1",$A413="GW 2",$A413="GW 3",$A413="GW 4",$A413="GW 5",$A413="GW 6"),"N/A",IF(G413="","",SUM(OFFSET(Tables!$A$103,MATCH('Program and Results'!$B413,Tables!$A$103:$A$135,0)-1,MATCH('Program and Results'!$A413,Tables!$1:$1,0)-2,1,-6))))</f>
        <v/>
      </c>
      <c r="AB413" s="86" t="str">
        <f ca="1">IF(OR($A413="GW 1",$A413="GW 2",$A413="GW 3",$A413="GW 4",$A413="GW 5",$A413="GW 6"),"N/A",IF(M413="","",SUM(OFFSET(Tables!$A$103,MATCH('Program and Results'!$E413,Tables!$A$103:$A$135,0)-1,MATCH('Program and Results'!$A413,Tables!$1:$1,0)-2,1,-6))))</f>
        <v/>
      </c>
      <c r="AC413" s="86" t="str">
        <f t="shared" si="126"/>
        <v/>
      </c>
      <c r="AD413" s="86" t="str">
        <f>IF(OR($A413="GW 1",$A413="GW 2",$A413="GW 3",$A413="GW 4",$A413="GW 5",$A413="GW 6"),"N/A",IF(AC413="","",IF(AC413&gt;'Prediction Systems settings'!$B$5,"HOME",IF(AC413&lt;-'Prediction Systems settings'!$B$5,"AWAY","DRAW"))))</f>
        <v/>
      </c>
      <c r="AE413" s="86" t="str">
        <f t="shared" si="127"/>
        <v/>
      </c>
      <c r="AK413" t="s">
        <v>231</v>
      </c>
      <c r="AL413" t="s">
        <v>231</v>
      </c>
    </row>
    <row r="414" spans="1:38">
      <c r="A414" s="80"/>
      <c r="F414" s="73" t="str">
        <f t="shared" si="136"/>
        <v/>
      </c>
      <c r="G414" s="73" t="str">
        <f>IF(A414="GW 1",ELO_Initial,IFERROR(INDEX(Tables!$1:$1048576,MATCH('Program and Results'!$B414,Tables!$A:$A,0),MATCH('Program and Results'!$A414,Tables!$1:$1,0)-1),""))</f>
        <v/>
      </c>
      <c r="H414" s="74" t="str">
        <f t="shared" si="129"/>
        <v/>
      </c>
      <c r="I414" s="74" t="str">
        <f t="shared" si="130"/>
        <v/>
      </c>
      <c r="J414" s="75" t="str">
        <f t="shared" si="123"/>
        <v/>
      </c>
      <c r="K414" s="76" t="str">
        <f>IF(E414="","",IF(ABS(C414-D414)=0,0,IF(ABS(C414-D414)&gt;10,2.99,INDEX('ELO settings '!$B$25:$B$34,MATCH(ABS(C414-D414),'ELO settings '!$A$25:$A$34,0)))))</f>
        <v/>
      </c>
      <c r="L414" s="73" t="str">
        <f t="shared" si="135"/>
        <v/>
      </c>
      <c r="M414" s="73" t="str">
        <f>IF(A414="GW 1",ELO_Initial,IFERROR(INDEX(Tables!$1:$1048576,MATCH('Program and Results'!$E414,Tables!$A:$A,0),MATCH('Program and Results'!$A414,Tables!$1:$1,0)-1),""))</f>
        <v/>
      </c>
      <c r="N414" s="74" t="str">
        <f t="shared" si="131"/>
        <v/>
      </c>
      <c r="O414" s="74" t="str">
        <f t="shared" si="132"/>
        <v/>
      </c>
      <c r="P414" s="75" t="str">
        <f t="shared" si="137"/>
        <v/>
      </c>
      <c r="Q414" s="76" t="str">
        <f t="shared" si="133"/>
        <v/>
      </c>
      <c r="R414" s="77" t="str">
        <f t="shared" si="134"/>
        <v/>
      </c>
      <c r="S414" s="87" t="str">
        <f t="shared" si="121"/>
        <v/>
      </c>
      <c r="T414" s="74" t="str">
        <f t="shared" si="128"/>
        <v/>
      </c>
      <c r="U414" s="74" t="str">
        <f ca="1">IF(OR($A414="GW 1",$A414="GW 2",$A414="GW 3",$A414="GW 4",$A414="GW 5",$A414="GW 6"),"N/A",IFERROR(ROUND((OFFSET(Tables!$A$1,MATCH('Program and Results'!$B414,Tables!$A$1:$A$33,0)-1,MATCH('Program and Results'!$A414,Tables!$1:$1,0)-2,1,1)-OFFSET(Tables!$A$1,MATCH('Program and Results'!$B414,Tables!$A$1:$A$33,0)-1,MATCH('Program and Results'!$A414,Tables!$1:$1,0)-7,1,1))-(OFFSET(Tables!$A$1,MATCH('Program and Results'!$E414,Tables!$A$1:$A$33,0)-1,MATCH('Program and Results'!$A414,Tables!$1:$1,0)-2,1,1)-OFFSET(Tables!$A$1,MATCH('Program and Results'!$E414,Tables!$A$1:$A$33,0)-1,MATCH('Program and Results'!$A414,Tables!$1:$1,0)-7,1,1)),0),""))</f>
        <v/>
      </c>
      <c r="V414" s="88" t="str">
        <f t="shared" si="122"/>
        <v/>
      </c>
      <c r="W414" s="88" t="str">
        <f>IF(OR($A414="GW 1",$A414="GW 2",$A414="GW 3",$A414="GW 4",$A414="GW 5",$A414="GW 6"),"N/A",IF(T414="","",IF(AND(T414&gt;='Prediction Systems settings'!$B$3,'Program and Results'!T414&lt;='Prediction Systems settings'!$C$3),"DRAW",IF(T414&gt;0,"HOME","AWAY"))))</f>
        <v/>
      </c>
      <c r="X414" s="89" t="str">
        <f t="shared" si="124"/>
        <v/>
      </c>
      <c r="Y414" s="74" t="str">
        <f ca="1">IF(OR($A414="GW 1",$A414="GW 2",$A414="GW 3",$A414="GW 4",$A414="GW 5",$A414="GW 6"),"N/A",IF(U414="","",IF(AND(U414&gt;='Prediction Systems settings'!$B$4,'Program and Results'!U414&lt;='Prediction Systems settings'!$C$4),"DRAW",IF(U414&gt;0,"HOME","AWAY"))))</f>
        <v/>
      </c>
      <c r="Z414" s="74" t="str">
        <f t="shared" si="125"/>
        <v/>
      </c>
      <c r="AA414" s="85" t="str">
        <f ca="1">IF(OR($A414="GW 1",$A414="GW 2",$A414="GW 3",$A414="GW 4",$A414="GW 5",$A414="GW 6"),"N/A",IF(G414="","",SUM(OFFSET(Tables!$A$103,MATCH('Program and Results'!$B414,Tables!$A$103:$A$135,0)-1,MATCH('Program and Results'!$A414,Tables!$1:$1,0)-2,1,-6))))</f>
        <v/>
      </c>
      <c r="AB414" s="86" t="str">
        <f ca="1">IF(OR($A414="GW 1",$A414="GW 2",$A414="GW 3",$A414="GW 4",$A414="GW 5",$A414="GW 6"),"N/A",IF(M414="","",SUM(OFFSET(Tables!$A$103,MATCH('Program and Results'!$E414,Tables!$A$103:$A$135,0)-1,MATCH('Program and Results'!$A414,Tables!$1:$1,0)-2,1,-6))))</f>
        <v/>
      </c>
      <c r="AC414" s="86" t="str">
        <f t="shared" si="126"/>
        <v/>
      </c>
      <c r="AD414" s="86" t="str">
        <f>IF(OR($A414="GW 1",$A414="GW 2",$A414="GW 3",$A414="GW 4",$A414="GW 5",$A414="GW 6"),"N/A",IF(AC414="","",IF(AC414&gt;'Prediction Systems settings'!$B$5,"HOME",IF(AC414&lt;-'Prediction Systems settings'!$B$5,"AWAY","DRAW"))))</f>
        <v/>
      </c>
      <c r="AE414" s="86" t="str">
        <f t="shared" si="127"/>
        <v/>
      </c>
      <c r="AK414" t="s">
        <v>231</v>
      </c>
      <c r="AL414" t="s">
        <v>231</v>
      </c>
    </row>
    <row r="415" spans="1:38">
      <c r="A415" s="80"/>
      <c r="F415" s="73" t="str">
        <f t="shared" si="136"/>
        <v/>
      </c>
      <c r="G415" s="73" t="str">
        <f>IF(A415="GW 1",ELO_Initial,IFERROR(INDEX(Tables!$1:$1048576,MATCH('Program and Results'!$B415,Tables!$A:$A,0),MATCH('Program and Results'!$A415,Tables!$1:$1,0)-1),""))</f>
        <v/>
      </c>
      <c r="H415" s="74" t="str">
        <f t="shared" si="129"/>
        <v/>
      </c>
      <c r="I415" s="74" t="str">
        <f t="shared" si="130"/>
        <v/>
      </c>
      <c r="J415" s="75" t="str">
        <f t="shared" si="123"/>
        <v/>
      </c>
      <c r="K415" s="76" t="str">
        <f>IF(E415="","",IF(ABS(C415-D415)=0,0,IF(ABS(C415-D415)&gt;10,2.99,INDEX('ELO settings '!$B$25:$B$34,MATCH(ABS(C415-D415),'ELO settings '!$A$25:$A$34,0)))))</f>
        <v/>
      </c>
      <c r="L415" s="73" t="str">
        <f t="shared" si="135"/>
        <v/>
      </c>
      <c r="M415" s="73" t="str">
        <f>IF(A415="GW 1",ELO_Initial,IFERROR(INDEX(Tables!$1:$1048576,MATCH('Program and Results'!$E415,Tables!$A:$A,0),MATCH('Program and Results'!$A415,Tables!$1:$1,0)-1),""))</f>
        <v/>
      </c>
      <c r="N415" s="74" t="str">
        <f t="shared" si="131"/>
        <v/>
      </c>
      <c r="O415" s="74" t="str">
        <f t="shared" si="132"/>
        <v/>
      </c>
      <c r="P415" s="75" t="str">
        <f t="shared" si="137"/>
        <v/>
      </c>
      <c r="Q415" s="76" t="str">
        <f t="shared" si="133"/>
        <v/>
      </c>
      <c r="R415" s="77" t="str">
        <f t="shared" si="134"/>
        <v/>
      </c>
      <c r="S415" s="87" t="str">
        <f t="shared" si="121"/>
        <v/>
      </c>
      <c r="T415" s="74" t="str">
        <f t="shared" si="128"/>
        <v/>
      </c>
      <c r="U415" s="74" t="str">
        <f ca="1">IF(OR($A415="GW 1",$A415="GW 2",$A415="GW 3",$A415="GW 4",$A415="GW 5",$A415="GW 6"),"N/A",IFERROR(ROUND((OFFSET(Tables!$A$1,MATCH('Program and Results'!$B415,Tables!$A$1:$A$33,0)-1,MATCH('Program and Results'!$A415,Tables!$1:$1,0)-2,1,1)-OFFSET(Tables!$A$1,MATCH('Program and Results'!$B415,Tables!$A$1:$A$33,0)-1,MATCH('Program and Results'!$A415,Tables!$1:$1,0)-7,1,1))-(OFFSET(Tables!$A$1,MATCH('Program and Results'!$E415,Tables!$A$1:$A$33,0)-1,MATCH('Program and Results'!$A415,Tables!$1:$1,0)-2,1,1)-OFFSET(Tables!$A$1,MATCH('Program and Results'!$E415,Tables!$A$1:$A$33,0)-1,MATCH('Program and Results'!$A415,Tables!$1:$1,0)-7,1,1)),0),""))</f>
        <v/>
      </c>
      <c r="V415" s="88" t="str">
        <f t="shared" si="122"/>
        <v/>
      </c>
      <c r="W415" s="88" t="str">
        <f>IF(OR($A415="GW 1",$A415="GW 2",$A415="GW 3",$A415="GW 4",$A415="GW 5",$A415="GW 6"),"N/A",IF(T415="","",IF(AND(T415&gt;='Prediction Systems settings'!$B$3,'Program and Results'!T415&lt;='Prediction Systems settings'!$C$3),"DRAW",IF(T415&gt;0,"HOME","AWAY"))))</f>
        <v/>
      </c>
      <c r="X415" s="89" t="str">
        <f t="shared" si="124"/>
        <v/>
      </c>
      <c r="Y415" s="74" t="str">
        <f ca="1">IF(OR($A415="GW 1",$A415="GW 2",$A415="GW 3",$A415="GW 4",$A415="GW 5",$A415="GW 6"),"N/A",IF(U415="","",IF(AND(U415&gt;='Prediction Systems settings'!$B$4,'Program and Results'!U415&lt;='Prediction Systems settings'!$C$4),"DRAW",IF(U415&gt;0,"HOME","AWAY"))))</f>
        <v/>
      </c>
      <c r="Z415" s="74" t="str">
        <f t="shared" si="125"/>
        <v/>
      </c>
      <c r="AA415" s="85" t="str">
        <f ca="1">IF(OR($A415="GW 1",$A415="GW 2",$A415="GW 3",$A415="GW 4",$A415="GW 5",$A415="GW 6"),"N/A",IF(G415="","",SUM(OFFSET(Tables!$A$103,MATCH('Program and Results'!$B415,Tables!$A$103:$A$135,0)-1,MATCH('Program and Results'!$A415,Tables!$1:$1,0)-2,1,-6))))</f>
        <v/>
      </c>
      <c r="AB415" s="86" t="str">
        <f ca="1">IF(OR($A415="GW 1",$A415="GW 2",$A415="GW 3",$A415="GW 4",$A415="GW 5",$A415="GW 6"),"N/A",IF(M415="","",SUM(OFFSET(Tables!$A$103,MATCH('Program and Results'!$E415,Tables!$A$103:$A$135,0)-1,MATCH('Program and Results'!$A415,Tables!$1:$1,0)-2,1,-6))))</f>
        <v/>
      </c>
      <c r="AC415" s="86" t="str">
        <f t="shared" si="126"/>
        <v/>
      </c>
      <c r="AD415" s="86" t="str">
        <f>IF(OR($A415="GW 1",$A415="GW 2",$A415="GW 3",$A415="GW 4",$A415="GW 5",$A415="GW 6"),"N/A",IF(AC415="","",IF(AC415&gt;'Prediction Systems settings'!$B$5,"HOME",IF(AC415&lt;-'Prediction Systems settings'!$B$5,"AWAY","DRAW"))))</f>
        <v/>
      </c>
      <c r="AE415" s="86" t="str">
        <f t="shared" si="127"/>
        <v/>
      </c>
      <c r="AK415" t="s">
        <v>231</v>
      </c>
      <c r="AL415" t="s">
        <v>231</v>
      </c>
    </row>
    <row r="416" spans="1:38">
      <c r="A416" s="80"/>
      <c r="F416" s="73" t="str">
        <f t="shared" si="136"/>
        <v/>
      </c>
      <c r="G416" s="73" t="str">
        <f>IF(A416="GW 1",ELO_Initial,IFERROR(INDEX(Tables!$1:$1048576,MATCH('Program and Results'!$B416,Tables!$A:$A,0),MATCH('Program and Results'!$A416,Tables!$1:$1,0)-1),""))</f>
        <v/>
      </c>
      <c r="H416" s="74" t="str">
        <f t="shared" si="129"/>
        <v/>
      </c>
      <c r="I416" s="74" t="str">
        <f t="shared" si="130"/>
        <v/>
      </c>
      <c r="J416" s="75" t="str">
        <f t="shared" si="123"/>
        <v/>
      </c>
      <c r="K416" s="76" t="str">
        <f>IF(E416="","",IF(ABS(C416-D416)=0,0,IF(ABS(C416-D416)&gt;10,2.99,INDEX('ELO settings '!$B$25:$B$34,MATCH(ABS(C416-D416),'ELO settings '!$A$25:$A$34,0)))))</f>
        <v/>
      </c>
      <c r="L416" s="73" t="str">
        <f t="shared" si="135"/>
        <v/>
      </c>
      <c r="M416" s="73" t="str">
        <f>IF(A416="GW 1",ELO_Initial,IFERROR(INDEX(Tables!$1:$1048576,MATCH('Program and Results'!$E416,Tables!$A:$A,0),MATCH('Program and Results'!$A416,Tables!$1:$1,0)-1),""))</f>
        <v/>
      </c>
      <c r="N416" s="74" t="str">
        <f t="shared" si="131"/>
        <v/>
      </c>
      <c r="O416" s="74" t="str">
        <f t="shared" si="132"/>
        <v/>
      </c>
      <c r="P416" s="75" t="str">
        <f t="shared" si="137"/>
        <v/>
      </c>
      <c r="Q416" s="76" t="str">
        <f t="shared" si="133"/>
        <v/>
      </c>
      <c r="R416" s="77" t="str">
        <f t="shared" si="134"/>
        <v/>
      </c>
      <c r="S416" s="87" t="str">
        <f t="shared" si="121"/>
        <v/>
      </c>
      <c r="T416" s="74" t="str">
        <f t="shared" si="128"/>
        <v/>
      </c>
      <c r="U416" s="74" t="str">
        <f ca="1">IF(OR($A416="GW 1",$A416="GW 2",$A416="GW 3",$A416="GW 4",$A416="GW 5",$A416="GW 6"),"N/A",IFERROR(ROUND((OFFSET(Tables!$A$1,MATCH('Program and Results'!$B416,Tables!$A$1:$A$33,0)-1,MATCH('Program and Results'!$A416,Tables!$1:$1,0)-2,1,1)-OFFSET(Tables!$A$1,MATCH('Program and Results'!$B416,Tables!$A$1:$A$33,0)-1,MATCH('Program and Results'!$A416,Tables!$1:$1,0)-7,1,1))-(OFFSET(Tables!$A$1,MATCH('Program and Results'!$E416,Tables!$A$1:$A$33,0)-1,MATCH('Program and Results'!$A416,Tables!$1:$1,0)-2,1,1)-OFFSET(Tables!$A$1,MATCH('Program and Results'!$E416,Tables!$A$1:$A$33,0)-1,MATCH('Program and Results'!$A416,Tables!$1:$1,0)-7,1,1)),0),""))</f>
        <v/>
      </c>
      <c r="V416" s="88" t="str">
        <f t="shared" si="122"/>
        <v/>
      </c>
      <c r="W416" s="88" t="str">
        <f>IF(OR($A416="GW 1",$A416="GW 2",$A416="GW 3",$A416="GW 4",$A416="GW 5",$A416="GW 6"),"N/A",IF(T416="","",IF(AND(T416&gt;='Prediction Systems settings'!$B$3,'Program and Results'!T416&lt;='Prediction Systems settings'!$C$3),"DRAW",IF(T416&gt;0,"HOME","AWAY"))))</f>
        <v/>
      </c>
      <c r="X416" s="89" t="str">
        <f t="shared" si="124"/>
        <v/>
      </c>
      <c r="Y416" s="74" t="str">
        <f ca="1">IF(OR($A416="GW 1",$A416="GW 2",$A416="GW 3",$A416="GW 4",$A416="GW 5",$A416="GW 6"),"N/A",IF(U416="","",IF(AND(U416&gt;='Prediction Systems settings'!$B$4,'Program and Results'!U416&lt;='Prediction Systems settings'!$C$4),"DRAW",IF(U416&gt;0,"HOME","AWAY"))))</f>
        <v/>
      </c>
      <c r="Z416" s="74" t="str">
        <f t="shared" si="125"/>
        <v/>
      </c>
      <c r="AA416" s="85" t="str">
        <f ca="1">IF(OR($A416="GW 1",$A416="GW 2",$A416="GW 3",$A416="GW 4",$A416="GW 5",$A416="GW 6"),"N/A",IF(G416="","",SUM(OFFSET(Tables!$A$103,MATCH('Program and Results'!$B416,Tables!$A$103:$A$135,0)-1,MATCH('Program and Results'!$A416,Tables!$1:$1,0)-2,1,-6))))</f>
        <v/>
      </c>
      <c r="AB416" s="86" t="str">
        <f ca="1">IF(OR($A416="GW 1",$A416="GW 2",$A416="GW 3",$A416="GW 4",$A416="GW 5",$A416="GW 6"),"N/A",IF(M416="","",SUM(OFFSET(Tables!$A$103,MATCH('Program and Results'!$E416,Tables!$A$103:$A$135,0)-1,MATCH('Program and Results'!$A416,Tables!$1:$1,0)-2,1,-6))))</f>
        <v/>
      </c>
      <c r="AC416" s="86" t="str">
        <f t="shared" si="126"/>
        <v/>
      </c>
      <c r="AD416" s="86" t="str">
        <f>IF(OR($A416="GW 1",$A416="GW 2",$A416="GW 3",$A416="GW 4",$A416="GW 5",$A416="GW 6"),"N/A",IF(AC416="","",IF(AC416&gt;'Prediction Systems settings'!$B$5,"HOME",IF(AC416&lt;-'Prediction Systems settings'!$B$5,"AWAY","DRAW"))))</f>
        <v/>
      </c>
      <c r="AE416" s="86" t="str">
        <f t="shared" si="127"/>
        <v/>
      </c>
      <c r="AK416" t="s">
        <v>231</v>
      </c>
      <c r="AL416" t="s">
        <v>231</v>
      </c>
    </row>
    <row r="417" spans="1:38">
      <c r="A417" s="80"/>
      <c r="F417" s="73" t="str">
        <f t="shared" si="136"/>
        <v/>
      </c>
      <c r="G417" s="73" t="str">
        <f>IF(A417="GW 1",ELO_Initial,IFERROR(INDEX(Tables!$1:$1048576,MATCH('Program and Results'!$B417,Tables!$A:$A,0),MATCH('Program and Results'!$A417,Tables!$1:$1,0)-1),""))</f>
        <v/>
      </c>
      <c r="H417" s="74" t="str">
        <f t="shared" si="129"/>
        <v/>
      </c>
      <c r="I417" s="74" t="str">
        <f t="shared" si="130"/>
        <v/>
      </c>
      <c r="J417" s="75" t="str">
        <f t="shared" si="123"/>
        <v/>
      </c>
      <c r="K417" s="76" t="str">
        <f>IF(E417="","",IF(ABS(C417-D417)=0,0,IF(ABS(C417-D417)&gt;10,2.99,INDEX('ELO settings '!$B$25:$B$34,MATCH(ABS(C417-D417),'ELO settings '!$A$25:$A$34,0)))))</f>
        <v/>
      </c>
      <c r="L417" s="73" t="str">
        <f t="shared" si="135"/>
        <v/>
      </c>
      <c r="M417" s="73" t="str">
        <f>IF(A417="GW 1",ELO_Initial,IFERROR(INDEX(Tables!$1:$1048576,MATCH('Program and Results'!$E417,Tables!$A:$A,0),MATCH('Program and Results'!$A417,Tables!$1:$1,0)-1),""))</f>
        <v/>
      </c>
      <c r="N417" s="74" t="str">
        <f t="shared" si="131"/>
        <v/>
      </c>
      <c r="O417" s="74" t="str">
        <f t="shared" si="132"/>
        <v/>
      </c>
      <c r="P417" s="75" t="str">
        <f t="shared" si="137"/>
        <v/>
      </c>
      <c r="Q417" s="76" t="str">
        <f t="shared" si="133"/>
        <v/>
      </c>
      <c r="R417" s="77" t="str">
        <f t="shared" si="134"/>
        <v/>
      </c>
      <c r="S417" s="87" t="str">
        <f t="shared" si="121"/>
        <v/>
      </c>
      <c r="T417" s="74" t="str">
        <f t="shared" si="128"/>
        <v/>
      </c>
      <c r="U417" s="74" t="str">
        <f ca="1">IF(OR($A417="GW 1",$A417="GW 2",$A417="GW 3",$A417="GW 4",$A417="GW 5",$A417="GW 6"),"N/A",IFERROR(ROUND((OFFSET(Tables!$A$1,MATCH('Program and Results'!$B417,Tables!$A$1:$A$33,0)-1,MATCH('Program and Results'!$A417,Tables!$1:$1,0)-2,1,1)-OFFSET(Tables!$A$1,MATCH('Program and Results'!$B417,Tables!$A$1:$A$33,0)-1,MATCH('Program and Results'!$A417,Tables!$1:$1,0)-7,1,1))-(OFFSET(Tables!$A$1,MATCH('Program and Results'!$E417,Tables!$A$1:$A$33,0)-1,MATCH('Program and Results'!$A417,Tables!$1:$1,0)-2,1,1)-OFFSET(Tables!$A$1,MATCH('Program and Results'!$E417,Tables!$A$1:$A$33,0)-1,MATCH('Program and Results'!$A417,Tables!$1:$1,0)-7,1,1)),0),""))</f>
        <v/>
      </c>
      <c r="V417" s="88" t="str">
        <f t="shared" si="122"/>
        <v/>
      </c>
      <c r="W417" s="88" t="str">
        <f>IF(OR($A417="GW 1",$A417="GW 2",$A417="GW 3",$A417="GW 4",$A417="GW 5",$A417="GW 6"),"N/A",IF(T417="","",IF(AND(T417&gt;='Prediction Systems settings'!$B$3,'Program and Results'!T417&lt;='Prediction Systems settings'!$C$3),"DRAW",IF(T417&gt;0,"HOME","AWAY"))))</f>
        <v/>
      </c>
      <c r="X417" s="89" t="str">
        <f t="shared" si="124"/>
        <v/>
      </c>
      <c r="Y417" s="74" t="str">
        <f ca="1">IF(OR($A417="GW 1",$A417="GW 2",$A417="GW 3",$A417="GW 4",$A417="GW 5",$A417="GW 6"),"N/A",IF(U417="","",IF(AND(U417&gt;='Prediction Systems settings'!$B$4,'Program and Results'!U417&lt;='Prediction Systems settings'!$C$4),"DRAW",IF(U417&gt;0,"HOME","AWAY"))))</f>
        <v/>
      </c>
      <c r="Z417" s="74" t="str">
        <f t="shared" si="125"/>
        <v/>
      </c>
      <c r="AA417" s="85" t="str">
        <f ca="1">IF(OR($A417="GW 1",$A417="GW 2",$A417="GW 3",$A417="GW 4",$A417="GW 5",$A417="GW 6"),"N/A",IF(G417="","",SUM(OFFSET(Tables!$A$103,MATCH('Program and Results'!$B417,Tables!$A$103:$A$135,0)-1,MATCH('Program and Results'!$A417,Tables!$1:$1,0)-2,1,-6))))</f>
        <v/>
      </c>
      <c r="AB417" s="86" t="str">
        <f ca="1">IF(OR($A417="GW 1",$A417="GW 2",$A417="GW 3",$A417="GW 4",$A417="GW 5",$A417="GW 6"),"N/A",IF(M417="","",SUM(OFFSET(Tables!$A$103,MATCH('Program and Results'!$E417,Tables!$A$103:$A$135,0)-1,MATCH('Program and Results'!$A417,Tables!$1:$1,0)-2,1,-6))))</f>
        <v/>
      </c>
      <c r="AC417" s="86" t="str">
        <f t="shared" si="126"/>
        <v/>
      </c>
      <c r="AD417" s="86" t="str">
        <f>IF(OR($A417="GW 1",$A417="GW 2",$A417="GW 3",$A417="GW 4",$A417="GW 5",$A417="GW 6"),"N/A",IF(AC417="","",IF(AC417&gt;'Prediction Systems settings'!$B$5,"HOME",IF(AC417&lt;-'Prediction Systems settings'!$B$5,"AWAY","DRAW"))))</f>
        <v/>
      </c>
      <c r="AE417" s="86" t="str">
        <f t="shared" si="127"/>
        <v/>
      </c>
      <c r="AK417" t="s">
        <v>231</v>
      </c>
      <c r="AL417" t="s">
        <v>231</v>
      </c>
    </row>
    <row r="418" spans="1:38">
      <c r="A418" s="80"/>
      <c r="F418" s="73" t="str">
        <f t="shared" si="136"/>
        <v/>
      </c>
      <c r="G418" s="73" t="str">
        <f>IF(A418="GW 1",ELO_Initial,IFERROR(INDEX(Tables!$1:$1048576,MATCH('Program and Results'!$B418,Tables!$A:$A,0),MATCH('Program and Results'!$A418,Tables!$1:$1,0)-1),""))</f>
        <v/>
      </c>
      <c r="H418" s="74" t="str">
        <f t="shared" si="129"/>
        <v/>
      </c>
      <c r="I418" s="74" t="str">
        <f t="shared" si="130"/>
        <v/>
      </c>
      <c r="J418" s="75" t="str">
        <f t="shared" si="123"/>
        <v/>
      </c>
      <c r="K418" s="76" t="str">
        <f>IF(E418="","",IF(ABS(C418-D418)=0,0,IF(ABS(C418-D418)&gt;10,2.99,INDEX('ELO settings '!$B$25:$B$34,MATCH(ABS(C418-D418),'ELO settings '!$A$25:$A$34,0)))))</f>
        <v/>
      </c>
      <c r="L418" s="73" t="str">
        <f t="shared" si="135"/>
        <v/>
      </c>
      <c r="M418" s="73" t="str">
        <f>IF(A418="GW 1",ELO_Initial,IFERROR(INDEX(Tables!$1:$1048576,MATCH('Program and Results'!$E418,Tables!$A:$A,0),MATCH('Program and Results'!$A418,Tables!$1:$1,0)-1),""))</f>
        <v/>
      </c>
      <c r="N418" s="74" t="str">
        <f t="shared" si="131"/>
        <v/>
      </c>
      <c r="O418" s="74" t="str">
        <f t="shared" si="132"/>
        <v/>
      </c>
      <c r="P418" s="75" t="str">
        <f t="shared" si="137"/>
        <v/>
      </c>
      <c r="Q418" s="76" t="str">
        <f t="shared" si="133"/>
        <v/>
      </c>
      <c r="R418" s="77" t="str">
        <f t="shared" si="134"/>
        <v/>
      </c>
      <c r="S418" s="87" t="str">
        <f t="shared" si="121"/>
        <v/>
      </c>
      <c r="T418" s="74" t="str">
        <f t="shared" si="128"/>
        <v/>
      </c>
      <c r="U418" s="74" t="str">
        <f ca="1">IF(OR($A418="GW 1",$A418="GW 2",$A418="GW 3",$A418="GW 4",$A418="GW 5",$A418="GW 6"),"N/A",IFERROR(ROUND((OFFSET(Tables!$A$1,MATCH('Program and Results'!$B418,Tables!$A$1:$A$33,0)-1,MATCH('Program and Results'!$A418,Tables!$1:$1,0)-2,1,1)-OFFSET(Tables!$A$1,MATCH('Program and Results'!$B418,Tables!$A$1:$A$33,0)-1,MATCH('Program and Results'!$A418,Tables!$1:$1,0)-7,1,1))-(OFFSET(Tables!$A$1,MATCH('Program and Results'!$E418,Tables!$A$1:$A$33,0)-1,MATCH('Program and Results'!$A418,Tables!$1:$1,0)-2,1,1)-OFFSET(Tables!$A$1,MATCH('Program and Results'!$E418,Tables!$A$1:$A$33,0)-1,MATCH('Program and Results'!$A418,Tables!$1:$1,0)-7,1,1)),0),""))</f>
        <v/>
      </c>
      <c r="V418" s="88" t="str">
        <f t="shared" si="122"/>
        <v/>
      </c>
      <c r="W418" s="88" t="str">
        <f>IF(OR($A418="GW 1",$A418="GW 2",$A418="GW 3",$A418="GW 4",$A418="GW 5",$A418="GW 6"),"N/A",IF(T418="","",IF(AND(T418&gt;='Prediction Systems settings'!$B$3,'Program and Results'!T418&lt;='Prediction Systems settings'!$C$3),"DRAW",IF(T418&gt;0,"HOME","AWAY"))))</f>
        <v/>
      </c>
      <c r="X418" s="89" t="str">
        <f t="shared" si="124"/>
        <v/>
      </c>
      <c r="Y418" s="74" t="str">
        <f ca="1">IF(OR($A418="GW 1",$A418="GW 2",$A418="GW 3",$A418="GW 4",$A418="GW 5",$A418="GW 6"),"N/A",IF(U418="","",IF(AND(U418&gt;='Prediction Systems settings'!$B$4,'Program and Results'!U418&lt;='Prediction Systems settings'!$C$4),"DRAW",IF(U418&gt;0,"HOME","AWAY"))))</f>
        <v/>
      </c>
      <c r="Z418" s="74" t="str">
        <f t="shared" si="125"/>
        <v/>
      </c>
      <c r="AA418" s="85" t="str">
        <f ca="1">IF(OR($A418="GW 1",$A418="GW 2",$A418="GW 3",$A418="GW 4",$A418="GW 5",$A418="GW 6"),"N/A",IF(G418="","",SUM(OFFSET(Tables!$A$103,MATCH('Program and Results'!$B418,Tables!$A$103:$A$135,0)-1,MATCH('Program and Results'!$A418,Tables!$1:$1,0)-2,1,-6))))</f>
        <v/>
      </c>
      <c r="AB418" s="86" t="str">
        <f ca="1">IF(OR($A418="GW 1",$A418="GW 2",$A418="GW 3",$A418="GW 4",$A418="GW 5",$A418="GW 6"),"N/A",IF(M418="","",SUM(OFFSET(Tables!$A$103,MATCH('Program and Results'!$E418,Tables!$A$103:$A$135,0)-1,MATCH('Program and Results'!$A418,Tables!$1:$1,0)-2,1,-6))))</f>
        <v/>
      </c>
      <c r="AC418" s="86" t="str">
        <f t="shared" si="126"/>
        <v/>
      </c>
      <c r="AD418" s="86" t="str">
        <f>IF(OR($A418="GW 1",$A418="GW 2",$A418="GW 3",$A418="GW 4",$A418="GW 5",$A418="GW 6"),"N/A",IF(AC418="","",IF(AC418&gt;'Prediction Systems settings'!$B$5,"HOME",IF(AC418&lt;-'Prediction Systems settings'!$B$5,"AWAY","DRAW"))))</f>
        <v/>
      </c>
      <c r="AE418" s="86" t="str">
        <f t="shared" si="127"/>
        <v/>
      </c>
      <c r="AK418" t="s">
        <v>231</v>
      </c>
      <c r="AL418" t="s">
        <v>231</v>
      </c>
    </row>
    <row r="419" spans="1:38">
      <c r="A419" s="80"/>
      <c r="F419" s="73" t="str">
        <f t="shared" si="136"/>
        <v/>
      </c>
      <c r="G419" s="73" t="str">
        <f>IF(A419="GW 1",ELO_Initial,IFERROR(INDEX(Tables!$1:$1048576,MATCH('Program and Results'!$B419,Tables!$A:$A,0),MATCH('Program and Results'!$A419,Tables!$1:$1,0)-1),""))</f>
        <v/>
      </c>
      <c r="H419" s="74" t="str">
        <f t="shared" si="129"/>
        <v/>
      </c>
      <c r="I419" s="74" t="str">
        <f t="shared" si="130"/>
        <v/>
      </c>
      <c r="J419" s="75" t="str">
        <f t="shared" si="123"/>
        <v/>
      </c>
      <c r="K419" s="76" t="str">
        <f>IF(E419="","",IF(ABS(C419-D419)=0,0,IF(ABS(C419-D419)&gt;10,2.99,INDEX('ELO settings '!$B$25:$B$34,MATCH(ABS(C419-D419),'ELO settings '!$A$25:$A$34,0)))))</f>
        <v/>
      </c>
      <c r="L419" s="73" t="str">
        <f t="shared" si="135"/>
        <v/>
      </c>
      <c r="M419" s="73" t="str">
        <f>IF(A419="GW 1",ELO_Initial,IFERROR(INDEX(Tables!$1:$1048576,MATCH('Program and Results'!$E419,Tables!$A:$A,0),MATCH('Program and Results'!$A419,Tables!$1:$1,0)-1),""))</f>
        <v/>
      </c>
      <c r="N419" s="74" t="str">
        <f t="shared" si="131"/>
        <v/>
      </c>
      <c r="O419" s="74" t="str">
        <f t="shared" si="132"/>
        <v/>
      </c>
      <c r="P419" s="75" t="str">
        <f t="shared" si="137"/>
        <v/>
      </c>
      <c r="Q419" s="76" t="str">
        <f t="shared" si="133"/>
        <v/>
      </c>
      <c r="R419" s="77" t="str">
        <f t="shared" si="134"/>
        <v/>
      </c>
      <c r="S419" s="87" t="str">
        <f t="shared" si="121"/>
        <v/>
      </c>
      <c r="T419" s="74" t="str">
        <f t="shared" si="128"/>
        <v/>
      </c>
      <c r="U419" s="74" t="str">
        <f ca="1">IF(OR($A419="GW 1",$A419="GW 2",$A419="GW 3",$A419="GW 4",$A419="GW 5",$A419="GW 6"),"N/A",IFERROR(ROUND((OFFSET(Tables!$A$1,MATCH('Program and Results'!$B419,Tables!$A$1:$A$33,0)-1,MATCH('Program and Results'!$A419,Tables!$1:$1,0)-2,1,1)-OFFSET(Tables!$A$1,MATCH('Program and Results'!$B419,Tables!$A$1:$A$33,0)-1,MATCH('Program and Results'!$A419,Tables!$1:$1,0)-7,1,1))-(OFFSET(Tables!$A$1,MATCH('Program and Results'!$E419,Tables!$A$1:$A$33,0)-1,MATCH('Program and Results'!$A419,Tables!$1:$1,0)-2,1,1)-OFFSET(Tables!$A$1,MATCH('Program and Results'!$E419,Tables!$A$1:$A$33,0)-1,MATCH('Program and Results'!$A419,Tables!$1:$1,0)-7,1,1)),0),""))</f>
        <v/>
      </c>
      <c r="V419" s="88" t="str">
        <f t="shared" si="122"/>
        <v/>
      </c>
      <c r="W419" s="88" t="str">
        <f>IF(OR($A419="GW 1",$A419="GW 2",$A419="GW 3",$A419="GW 4",$A419="GW 5",$A419="GW 6"),"N/A",IF(T419="","",IF(AND(T419&gt;='Prediction Systems settings'!$B$3,'Program and Results'!T419&lt;='Prediction Systems settings'!$C$3),"DRAW",IF(T419&gt;0,"HOME","AWAY"))))</f>
        <v/>
      </c>
      <c r="X419" s="89" t="str">
        <f t="shared" si="124"/>
        <v/>
      </c>
      <c r="Y419" s="74" t="str">
        <f ca="1">IF(OR($A419="GW 1",$A419="GW 2",$A419="GW 3",$A419="GW 4",$A419="GW 5",$A419="GW 6"),"N/A",IF(U419="","",IF(AND(U419&gt;='Prediction Systems settings'!$B$4,'Program and Results'!U419&lt;='Prediction Systems settings'!$C$4),"DRAW",IF(U419&gt;0,"HOME","AWAY"))))</f>
        <v/>
      </c>
      <c r="Z419" s="74" t="str">
        <f t="shared" si="125"/>
        <v/>
      </c>
      <c r="AA419" s="85" t="str">
        <f ca="1">IF(OR($A419="GW 1",$A419="GW 2",$A419="GW 3",$A419="GW 4",$A419="GW 5",$A419="GW 6"),"N/A",IF(G419="","",SUM(OFFSET(Tables!$A$103,MATCH('Program and Results'!$B419,Tables!$A$103:$A$135,0)-1,MATCH('Program and Results'!$A419,Tables!$1:$1,0)-2,1,-6))))</f>
        <v/>
      </c>
      <c r="AB419" s="86" t="str">
        <f ca="1">IF(OR($A419="GW 1",$A419="GW 2",$A419="GW 3",$A419="GW 4",$A419="GW 5",$A419="GW 6"),"N/A",IF(M419="","",SUM(OFFSET(Tables!$A$103,MATCH('Program and Results'!$E419,Tables!$A$103:$A$135,0)-1,MATCH('Program and Results'!$A419,Tables!$1:$1,0)-2,1,-6))))</f>
        <v/>
      </c>
      <c r="AC419" s="86" t="str">
        <f t="shared" si="126"/>
        <v/>
      </c>
      <c r="AD419" s="86" t="str">
        <f>IF(OR($A419="GW 1",$A419="GW 2",$A419="GW 3",$A419="GW 4",$A419="GW 5",$A419="GW 6"),"N/A",IF(AC419="","",IF(AC419&gt;'Prediction Systems settings'!$B$5,"HOME",IF(AC419&lt;-'Prediction Systems settings'!$B$5,"AWAY","DRAW"))))</f>
        <v/>
      </c>
      <c r="AE419" s="86" t="str">
        <f t="shared" si="127"/>
        <v/>
      </c>
      <c r="AK419" t="s">
        <v>231</v>
      </c>
      <c r="AL419" t="s">
        <v>231</v>
      </c>
    </row>
    <row r="420" spans="1:38">
      <c r="A420" s="80"/>
      <c r="F420" s="73" t="str">
        <f t="shared" si="136"/>
        <v/>
      </c>
      <c r="G420" s="73" t="str">
        <f>IF(A420="GW 1",ELO_Initial,IFERROR(INDEX(Tables!$1:$1048576,MATCH('Program and Results'!$B420,Tables!$A:$A,0),MATCH('Program and Results'!$A420,Tables!$1:$1,0)-1),""))</f>
        <v/>
      </c>
      <c r="H420" s="74" t="str">
        <f t="shared" si="129"/>
        <v/>
      </c>
      <c r="I420" s="74" t="str">
        <f t="shared" si="130"/>
        <v/>
      </c>
      <c r="J420" s="75" t="str">
        <f t="shared" si="123"/>
        <v/>
      </c>
      <c r="K420" s="76" t="str">
        <f>IF(E420="","",IF(ABS(C420-D420)=0,0,IF(ABS(C420-D420)&gt;10,2.99,INDEX('ELO settings '!$B$25:$B$34,MATCH(ABS(C420-D420),'ELO settings '!$A$25:$A$34,0)))))</f>
        <v/>
      </c>
      <c r="L420" s="73" t="str">
        <f t="shared" si="135"/>
        <v/>
      </c>
      <c r="M420" s="73" t="str">
        <f>IF(A420="GW 1",ELO_Initial,IFERROR(INDEX(Tables!$1:$1048576,MATCH('Program and Results'!$E420,Tables!$A:$A,0),MATCH('Program and Results'!$A420,Tables!$1:$1,0)-1),""))</f>
        <v/>
      </c>
      <c r="N420" s="74" t="str">
        <f t="shared" si="131"/>
        <v/>
      </c>
      <c r="O420" s="74" t="str">
        <f t="shared" si="132"/>
        <v/>
      </c>
      <c r="P420" s="75" t="str">
        <f t="shared" si="137"/>
        <v/>
      </c>
      <c r="Q420" s="76" t="str">
        <f t="shared" si="133"/>
        <v/>
      </c>
      <c r="R420" s="77" t="str">
        <f t="shared" si="134"/>
        <v/>
      </c>
      <c r="S420" s="87" t="str">
        <f t="shared" si="121"/>
        <v/>
      </c>
      <c r="T420" s="74" t="str">
        <f t="shared" si="128"/>
        <v/>
      </c>
      <c r="U420" s="74" t="str">
        <f ca="1">IF(OR($A420="GW 1",$A420="GW 2",$A420="GW 3",$A420="GW 4",$A420="GW 5",$A420="GW 6"),"N/A",IFERROR(ROUND((OFFSET(Tables!$A$1,MATCH('Program and Results'!$B420,Tables!$A$1:$A$33,0)-1,MATCH('Program and Results'!$A420,Tables!$1:$1,0)-2,1,1)-OFFSET(Tables!$A$1,MATCH('Program and Results'!$B420,Tables!$A$1:$A$33,0)-1,MATCH('Program and Results'!$A420,Tables!$1:$1,0)-7,1,1))-(OFFSET(Tables!$A$1,MATCH('Program and Results'!$E420,Tables!$A$1:$A$33,0)-1,MATCH('Program and Results'!$A420,Tables!$1:$1,0)-2,1,1)-OFFSET(Tables!$A$1,MATCH('Program and Results'!$E420,Tables!$A$1:$A$33,0)-1,MATCH('Program and Results'!$A420,Tables!$1:$1,0)-7,1,1)),0),""))</f>
        <v/>
      </c>
      <c r="V420" s="88" t="str">
        <f t="shared" si="122"/>
        <v/>
      </c>
      <c r="W420" s="88" t="str">
        <f>IF(OR($A420="GW 1",$A420="GW 2",$A420="GW 3",$A420="GW 4",$A420="GW 5",$A420="GW 6"),"N/A",IF(T420="","",IF(AND(T420&gt;='Prediction Systems settings'!$B$3,'Program and Results'!T420&lt;='Prediction Systems settings'!$C$3),"DRAW",IF(T420&gt;0,"HOME","AWAY"))))</f>
        <v/>
      </c>
      <c r="X420" s="89" t="str">
        <f t="shared" si="124"/>
        <v/>
      </c>
      <c r="Y420" s="74" t="str">
        <f ca="1">IF(OR($A420="GW 1",$A420="GW 2",$A420="GW 3",$A420="GW 4",$A420="GW 5",$A420="GW 6"),"N/A",IF(U420="","",IF(AND(U420&gt;='Prediction Systems settings'!$B$4,'Program and Results'!U420&lt;='Prediction Systems settings'!$C$4),"DRAW",IF(U420&gt;0,"HOME","AWAY"))))</f>
        <v/>
      </c>
      <c r="Z420" s="74" t="str">
        <f t="shared" si="125"/>
        <v/>
      </c>
      <c r="AA420" s="85" t="str">
        <f ca="1">IF(OR($A420="GW 1",$A420="GW 2",$A420="GW 3",$A420="GW 4",$A420="GW 5",$A420="GW 6"),"N/A",IF(G420="","",SUM(OFFSET(Tables!$A$103,MATCH('Program and Results'!$B420,Tables!$A$103:$A$135,0)-1,MATCH('Program and Results'!$A420,Tables!$1:$1,0)-2,1,-6))))</f>
        <v/>
      </c>
      <c r="AB420" s="86" t="str">
        <f ca="1">IF(OR($A420="GW 1",$A420="GW 2",$A420="GW 3",$A420="GW 4",$A420="GW 5",$A420="GW 6"),"N/A",IF(M420="","",SUM(OFFSET(Tables!$A$103,MATCH('Program and Results'!$E420,Tables!$A$103:$A$135,0)-1,MATCH('Program and Results'!$A420,Tables!$1:$1,0)-2,1,-6))))</f>
        <v/>
      </c>
      <c r="AC420" s="86" t="str">
        <f t="shared" si="126"/>
        <v/>
      </c>
      <c r="AD420" s="86" t="str">
        <f>IF(OR($A420="GW 1",$A420="GW 2",$A420="GW 3",$A420="GW 4",$A420="GW 5",$A420="GW 6"),"N/A",IF(AC420="","",IF(AC420&gt;'Prediction Systems settings'!$B$5,"HOME",IF(AC420&lt;-'Prediction Systems settings'!$B$5,"AWAY","DRAW"))))</f>
        <v/>
      </c>
      <c r="AE420" s="86" t="str">
        <f t="shared" si="127"/>
        <v/>
      </c>
      <c r="AK420" t="s">
        <v>231</v>
      </c>
      <c r="AL420" t="s">
        <v>231</v>
      </c>
    </row>
    <row r="421" spans="1:38">
      <c r="A421" s="80"/>
      <c r="F421" s="73" t="str">
        <f t="shared" si="136"/>
        <v/>
      </c>
      <c r="G421" s="73" t="str">
        <f>IF(A421="GW 1",ELO_Initial,IFERROR(INDEX(Tables!$1:$1048576,MATCH('Program and Results'!$B421,Tables!$A:$A,0),MATCH('Program and Results'!$A421,Tables!$1:$1,0)-1),""))</f>
        <v/>
      </c>
      <c r="H421" s="74" t="str">
        <f t="shared" si="129"/>
        <v/>
      </c>
      <c r="I421" s="74" t="str">
        <f t="shared" si="130"/>
        <v/>
      </c>
      <c r="J421" s="75" t="str">
        <f t="shared" si="123"/>
        <v/>
      </c>
      <c r="K421" s="76" t="str">
        <f>IF(E421="","",IF(ABS(C421-D421)=0,0,IF(ABS(C421-D421)&gt;10,2.99,INDEX('ELO settings '!$B$25:$B$34,MATCH(ABS(C421-D421),'ELO settings '!$A$25:$A$34,0)))))</f>
        <v/>
      </c>
      <c r="L421" s="73" t="str">
        <f t="shared" si="135"/>
        <v/>
      </c>
      <c r="M421" s="73" t="str">
        <f>IF(A421="GW 1",ELO_Initial,IFERROR(INDEX(Tables!$1:$1048576,MATCH('Program and Results'!$E421,Tables!$A:$A,0),MATCH('Program and Results'!$A421,Tables!$1:$1,0)-1),""))</f>
        <v/>
      </c>
      <c r="N421" s="74" t="str">
        <f t="shared" si="131"/>
        <v/>
      </c>
      <c r="O421" s="74" t="str">
        <f t="shared" si="132"/>
        <v/>
      </c>
      <c r="P421" s="75" t="str">
        <f t="shared" si="137"/>
        <v/>
      </c>
      <c r="Q421" s="76" t="str">
        <f t="shared" si="133"/>
        <v/>
      </c>
      <c r="R421" s="77" t="str">
        <f t="shared" si="134"/>
        <v/>
      </c>
      <c r="S421" s="87" t="str">
        <f t="shared" si="121"/>
        <v/>
      </c>
      <c r="T421" s="74" t="str">
        <f t="shared" si="128"/>
        <v/>
      </c>
      <c r="U421" s="74" t="str">
        <f ca="1">IF(OR($A421="GW 1",$A421="GW 2",$A421="GW 3",$A421="GW 4",$A421="GW 5",$A421="GW 6"),"N/A",IFERROR(ROUND((OFFSET(Tables!$A$1,MATCH('Program and Results'!$B421,Tables!$A$1:$A$33,0)-1,MATCH('Program and Results'!$A421,Tables!$1:$1,0)-2,1,1)-OFFSET(Tables!$A$1,MATCH('Program and Results'!$B421,Tables!$A$1:$A$33,0)-1,MATCH('Program and Results'!$A421,Tables!$1:$1,0)-7,1,1))-(OFFSET(Tables!$A$1,MATCH('Program and Results'!$E421,Tables!$A$1:$A$33,0)-1,MATCH('Program and Results'!$A421,Tables!$1:$1,0)-2,1,1)-OFFSET(Tables!$A$1,MATCH('Program and Results'!$E421,Tables!$A$1:$A$33,0)-1,MATCH('Program and Results'!$A421,Tables!$1:$1,0)-7,1,1)),0),""))</f>
        <v/>
      </c>
      <c r="V421" s="88" t="str">
        <f t="shared" si="122"/>
        <v/>
      </c>
      <c r="W421" s="88" t="str">
        <f>IF(OR($A421="GW 1",$A421="GW 2",$A421="GW 3",$A421="GW 4",$A421="GW 5",$A421="GW 6"),"N/A",IF(T421="","",IF(AND(T421&gt;='Prediction Systems settings'!$B$3,'Program and Results'!T421&lt;='Prediction Systems settings'!$C$3),"DRAW",IF(T421&gt;0,"HOME","AWAY"))))</f>
        <v/>
      </c>
      <c r="X421" s="89" t="str">
        <f t="shared" si="124"/>
        <v/>
      </c>
      <c r="Y421" s="74" t="str">
        <f ca="1">IF(OR($A421="GW 1",$A421="GW 2",$A421="GW 3",$A421="GW 4",$A421="GW 5",$A421="GW 6"),"N/A",IF(U421="","",IF(AND(U421&gt;='Prediction Systems settings'!$B$4,'Program and Results'!U421&lt;='Prediction Systems settings'!$C$4),"DRAW",IF(U421&gt;0,"HOME","AWAY"))))</f>
        <v/>
      </c>
      <c r="Z421" s="74" t="str">
        <f t="shared" si="125"/>
        <v/>
      </c>
      <c r="AA421" s="85" t="str">
        <f ca="1">IF(OR($A421="GW 1",$A421="GW 2",$A421="GW 3",$A421="GW 4",$A421="GW 5",$A421="GW 6"),"N/A",IF(G421="","",SUM(OFFSET(Tables!$A$103,MATCH('Program and Results'!$B421,Tables!$A$103:$A$135,0)-1,MATCH('Program and Results'!$A421,Tables!$1:$1,0)-2,1,-6))))</f>
        <v/>
      </c>
      <c r="AB421" s="86" t="str">
        <f ca="1">IF(OR($A421="GW 1",$A421="GW 2",$A421="GW 3",$A421="GW 4",$A421="GW 5",$A421="GW 6"),"N/A",IF(M421="","",SUM(OFFSET(Tables!$A$103,MATCH('Program and Results'!$E421,Tables!$A$103:$A$135,0)-1,MATCH('Program and Results'!$A421,Tables!$1:$1,0)-2,1,-6))))</f>
        <v/>
      </c>
      <c r="AC421" s="86" t="str">
        <f t="shared" si="126"/>
        <v/>
      </c>
      <c r="AD421" s="86" t="str">
        <f>IF(OR($A421="GW 1",$A421="GW 2",$A421="GW 3",$A421="GW 4",$A421="GW 5",$A421="GW 6"),"N/A",IF(AC421="","",IF(AC421&gt;'Prediction Systems settings'!$B$5,"HOME",IF(AC421&lt;-'Prediction Systems settings'!$B$5,"AWAY","DRAW"))))</f>
        <v/>
      </c>
      <c r="AE421" s="86" t="str">
        <f t="shared" si="127"/>
        <v/>
      </c>
      <c r="AK421" t="s">
        <v>231</v>
      </c>
      <c r="AL421" t="s">
        <v>231</v>
      </c>
    </row>
    <row r="422" spans="1:38">
      <c r="A422" s="80"/>
      <c r="F422" s="73" t="str">
        <f t="shared" si="136"/>
        <v/>
      </c>
      <c r="G422" s="73" t="str">
        <f>IF(A422="GW 1",ELO_Initial,IFERROR(INDEX(Tables!$1:$1048576,MATCH('Program and Results'!$B422,Tables!$A:$A,0),MATCH('Program and Results'!$A422,Tables!$1:$1,0)-1),""))</f>
        <v/>
      </c>
      <c r="H422" s="74" t="str">
        <f t="shared" si="129"/>
        <v/>
      </c>
      <c r="I422" s="74" t="str">
        <f t="shared" si="130"/>
        <v/>
      </c>
      <c r="J422" s="75" t="str">
        <f t="shared" si="123"/>
        <v/>
      </c>
      <c r="K422" s="76" t="str">
        <f>IF(E422="","",IF(ABS(C422-D422)=0,0,IF(ABS(C422-D422)&gt;10,2.99,INDEX('ELO settings '!$B$25:$B$34,MATCH(ABS(C422-D422),'ELO settings '!$A$25:$A$34,0)))))</f>
        <v/>
      </c>
      <c r="L422" s="73" t="str">
        <f t="shared" si="135"/>
        <v/>
      </c>
      <c r="M422" s="73" t="str">
        <f>IF(A422="GW 1",ELO_Initial,IFERROR(INDEX(Tables!$1:$1048576,MATCH('Program and Results'!$E422,Tables!$A:$A,0),MATCH('Program and Results'!$A422,Tables!$1:$1,0)-1),""))</f>
        <v/>
      </c>
      <c r="N422" s="74" t="str">
        <f t="shared" si="131"/>
        <v/>
      </c>
      <c r="O422" s="74" t="str">
        <f t="shared" si="132"/>
        <v/>
      </c>
      <c r="P422" s="75" t="str">
        <f t="shared" si="137"/>
        <v/>
      </c>
      <c r="Q422" s="76" t="str">
        <f t="shared" si="133"/>
        <v/>
      </c>
      <c r="R422" s="77" t="str">
        <f t="shared" si="134"/>
        <v/>
      </c>
      <c r="S422" s="87" t="str">
        <f t="shared" si="121"/>
        <v/>
      </c>
      <c r="T422" s="74" t="str">
        <f t="shared" si="128"/>
        <v/>
      </c>
      <c r="U422" s="74" t="str">
        <f ca="1">IF(OR($A422="GW 1",$A422="GW 2",$A422="GW 3",$A422="GW 4",$A422="GW 5",$A422="GW 6"),"N/A",IFERROR(ROUND((OFFSET(Tables!$A$1,MATCH('Program and Results'!$B422,Tables!$A$1:$A$33,0)-1,MATCH('Program and Results'!$A422,Tables!$1:$1,0)-2,1,1)-OFFSET(Tables!$A$1,MATCH('Program and Results'!$B422,Tables!$A$1:$A$33,0)-1,MATCH('Program and Results'!$A422,Tables!$1:$1,0)-7,1,1))-(OFFSET(Tables!$A$1,MATCH('Program and Results'!$E422,Tables!$A$1:$A$33,0)-1,MATCH('Program and Results'!$A422,Tables!$1:$1,0)-2,1,1)-OFFSET(Tables!$A$1,MATCH('Program and Results'!$E422,Tables!$A$1:$A$33,0)-1,MATCH('Program and Results'!$A422,Tables!$1:$1,0)-7,1,1)),0),""))</f>
        <v/>
      </c>
      <c r="V422" s="88" t="str">
        <f t="shared" si="122"/>
        <v/>
      </c>
      <c r="W422" s="88" t="str">
        <f>IF(OR($A422="GW 1",$A422="GW 2",$A422="GW 3",$A422="GW 4",$A422="GW 5",$A422="GW 6"),"N/A",IF(T422="","",IF(AND(T422&gt;='Prediction Systems settings'!$B$3,'Program and Results'!T422&lt;='Prediction Systems settings'!$C$3),"DRAW",IF(T422&gt;0,"HOME","AWAY"))))</f>
        <v/>
      </c>
      <c r="X422" s="89" t="str">
        <f t="shared" si="124"/>
        <v/>
      </c>
      <c r="Y422" s="74" t="str">
        <f ca="1">IF(OR($A422="GW 1",$A422="GW 2",$A422="GW 3",$A422="GW 4",$A422="GW 5",$A422="GW 6"),"N/A",IF(U422="","",IF(AND(U422&gt;='Prediction Systems settings'!$B$4,'Program and Results'!U422&lt;='Prediction Systems settings'!$C$4),"DRAW",IF(U422&gt;0,"HOME","AWAY"))))</f>
        <v/>
      </c>
      <c r="Z422" s="74" t="str">
        <f t="shared" si="125"/>
        <v/>
      </c>
      <c r="AA422" s="85" t="str">
        <f ca="1">IF(OR($A422="GW 1",$A422="GW 2",$A422="GW 3",$A422="GW 4",$A422="GW 5",$A422="GW 6"),"N/A",IF(G422="","",SUM(OFFSET(Tables!$A$103,MATCH('Program and Results'!$B422,Tables!$A$103:$A$135,0)-1,MATCH('Program and Results'!$A422,Tables!$1:$1,0)-2,1,-6))))</f>
        <v/>
      </c>
      <c r="AB422" s="86" t="str">
        <f ca="1">IF(OR($A422="GW 1",$A422="GW 2",$A422="GW 3",$A422="GW 4",$A422="GW 5",$A422="GW 6"),"N/A",IF(M422="","",SUM(OFFSET(Tables!$A$103,MATCH('Program and Results'!$E422,Tables!$A$103:$A$135,0)-1,MATCH('Program and Results'!$A422,Tables!$1:$1,0)-2,1,-6))))</f>
        <v/>
      </c>
      <c r="AC422" s="86" t="str">
        <f t="shared" si="126"/>
        <v/>
      </c>
      <c r="AD422" s="86" t="str">
        <f>IF(OR($A422="GW 1",$A422="GW 2",$A422="GW 3",$A422="GW 4",$A422="GW 5",$A422="GW 6"),"N/A",IF(AC422="","",IF(AC422&gt;'Prediction Systems settings'!$B$5,"HOME",IF(AC422&lt;-'Prediction Systems settings'!$B$5,"AWAY","DRAW"))))</f>
        <v/>
      </c>
      <c r="AE422" s="86" t="str">
        <f t="shared" si="127"/>
        <v/>
      </c>
      <c r="AK422" t="s">
        <v>231</v>
      </c>
      <c r="AL422" t="s">
        <v>231</v>
      </c>
    </row>
    <row r="423" spans="1:38">
      <c r="A423" s="80"/>
      <c r="F423" s="73" t="str">
        <f t="shared" si="136"/>
        <v/>
      </c>
      <c r="G423" s="73" t="str">
        <f>IF(A423="GW 1",ELO_Initial,IFERROR(INDEX(Tables!$1:$1048576,MATCH('Program and Results'!$B423,Tables!$A:$A,0),MATCH('Program and Results'!$A423,Tables!$1:$1,0)-1),""))</f>
        <v/>
      </c>
      <c r="H423" s="74" t="str">
        <f t="shared" si="129"/>
        <v/>
      </c>
      <c r="I423" s="74" t="str">
        <f t="shared" si="130"/>
        <v/>
      </c>
      <c r="J423" s="75" t="str">
        <f t="shared" si="123"/>
        <v/>
      </c>
      <c r="K423" s="76" t="str">
        <f>IF(E423="","",IF(ABS(C423-D423)=0,0,IF(ABS(C423-D423)&gt;10,2.99,INDEX('ELO settings '!$B$25:$B$34,MATCH(ABS(C423-D423),'ELO settings '!$A$25:$A$34,0)))))</f>
        <v/>
      </c>
      <c r="L423" s="73" t="str">
        <f t="shared" si="135"/>
        <v/>
      </c>
      <c r="M423" s="73" t="str">
        <f>IF(A423="GW 1",ELO_Initial,IFERROR(INDEX(Tables!$1:$1048576,MATCH('Program and Results'!$E423,Tables!$A:$A,0),MATCH('Program and Results'!$A423,Tables!$1:$1,0)-1),""))</f>
        <v/>
      </c>
      <c r="N423" s="74" t="str">
        <f t="shared" si="131"/>
        <v/>
      </c>
      <c r="O423" s="74" t="str">
        <f t="shared" si="132"/>
        <v/>
      </c>
      <c r="P423" s="75" t="str">
        <f t="shared" si="137"/>
        <v/>
      </c>
      <c r="Q423" s="76" t="str">
        <f t="shared" si="133"/>
        <v/>
      </c>
      <c r="R423" s="77" t="str">
        <f t="shared" si="134"/>
        <v/>
      </c>
      <c r="S423" s="87" t="str">
        <f t="shared" si="121"/>
        <v/>
      </c>
      <c r="T423" s="74" t="str">
        <f t="shared" si="128"/>
        <v/>
      </c>
      <c r="U423" s="74" t="str">
        <f ca="1">IF(OR($A423="GW 1",$A423="GW 2",$A423="GW 3",$A423="GW 4",$A423="GW 5",$A423="GW 6"),"N/A",IFERROR(ROUND((OFFSET(Tables!$A$1,MATCH('Program and Results'!$B423,Tables!$A$1:$A$33,0)-1,MATCH('Program and Results'!$A423,Tables!$1:$1,0)-2,1,1)-OFFSET(Tables!$A$1,MATCH('Program and Results'!$B423,Tables!$A$1:$A$33,0)-1,MATCH('Program and Results'!$A423,Tables!$1:$1,0)-7,1,1))-(OFFSET(Tables!$A$1,MATCH('Program and Results'!$E423,Tables!$A$1:$A$33,0)-1,MATCH('Program and Results'!$A423,Tables!$1:$1,0)-2,1,1)-OFFSET(Tables!$A$1,MATCH('Program and Results'!$E423,Tables!$A$1:$A$33,0)-1,MATCH('Program and Results'!$A423,Tables!$1:$1,0)-7,1,1)),0),""))</f>
        <v/>
      </c>
      <c r="V423" s="88" t="str">
        <f t="shared" si="122"/>
        <v/>
      </c>
      <c r="W423" s="88" t="str">
        <f>IF(OR($A423="GW 1",$A423="GW 2",$A423="GW 3",$A423="GW 4",$A423="GW 5",$A423="GW 6"),"N/A",IF(T423="","",IF(AND(T423&gt;='Prediction Systems settings'!$B$3,'Program and Results'!T423&lt;='Prediction Systems settings'!$C$3),"DRAW",IF(T423&gt;0,"HOME","AWAY"))))</f>
        <v/>
      </c>
      <c r="X423" s="89" t="str">
        <f t="shared" si="124"/>
        <v/>
      </c>
      <c r="Y423" s="74" t="str">
        <f ca="1">IF(OR($A423="GW 1",$A423="GW 2",$A423="GW 3",$A423="GW 4",$A423="GW 5",$A423="GW 6"),"N/A",IF(U423="","",IF(AND(U423&gt;='Prediction Systems settings'!$B$4,'Program and Results'!U423&lt;='Prediction Systems settings'!$C$4),"DRAW",IF(U423&gt;0,"HOME","AWAY"))))</f>
        <v/>
      </c>
      <c r="Z423" s="74" t="str">
        <f t="shared" si="125"/>
        <v/>
      </c>
      <c r="AA423" s="85" t="str">
        <f ca="1">IF(OR($A423="GW 1",$A423="GW 2",$A423="GW 3",$A423="GW 4",$A423="GW 5",$A423="GW 6"),"N/A",IF(G423="","",SUM(OFFSET(Tables!$A$103,MATCH('Program and Results'!$B423,Tables!$A$103:$A$135,0)-1,MATCH('Program and Results'!$A423,Tables!$1:$1,0)-2,1,-6))))</f>
        <v/>
      </c>
      <c r="AB423" s="86" t="str">
        <f ca="1">IF(OR($A423="GW 1",$A423="GW 2",$A423="GW 3",$A423="GW 4",$A423="GW 5",$A423="GW 6"),"N/A",IF(M423="","",SUM(OFFSET(Tables!$A$103,MATCH('Program and Results'!$E423,Tables!$A$103:$A$135,0)-1,MATCH('Program and Results'!$A423,Tables!$1:$1,0)-2,1,-6))))</f>
        <v/>
      </c>
      <c r="AC423" s="86" t="str">
        <f t="shared" si="126"/>
        <v/>
      </c>
      <c r="AD423" s="86" t="str">
        <f>IF(OR($A423="GW 1",$A423="GW 2",$A423="GW 3",$A423="GW 4",$A423="GW 5",$A423="GW 6"),"N/A",IF(AC423="","",IF(AC423&gt;'Prediction Systems settings'!$B$5,"HOME",IF(AC423&lt;-'Prediction Systems settings'!$B$5,"AWAY","DRAW"))))</f>
        <v/>
      </c>
      <c r="AE423" s="86" t="str">
        <f t="shared" si="127"/>
        <v/>
      </c>
      <c r="AK423" t="s">
        <v>231</v>
      </c>
      <c r="AL423" t="s">
        <v>231</v>
      </c>
    </row>
    <row r="424" spans="1:38">
      <c r="A424" s="80"/>
      <c r="F424" s="73" t="str">
        <f t="shared" si="136"/>
        <v/>
      </c>
      <c r="G424" s="73" t="str">
        <f>IF(A424="GW 1",ELO_Initial,IFERROR(INDEX(Tables!$1:$1048576,MATCH('Program and Results'!$B424,Tables!$A:$A,0),MATCH('Program and Results'!$A424,Tables!$1:$1,0)-1),""))</f>
        <v/>
      </c>
      <c r="H424" s="74" t="str">
        <f t="shared" si="129"/>
        <v/>
      </c>
      <c r="I424" s="74" t="str">
        <f t="shared" si="130"/>
        <v/>
      </c>
      <c r="J424" s="75" t="str">
        <f t="shared" si="123"/>
        <v/>
      </c>
      <c r="K424" s="76" t="str">
        <f>IF(E424="","",IF(ABS(C424-D424)=0,0,IF(ABS(C424-D424)&gt;10,2.99,INDEX('ELO settings '!$B$25:$B$34,MATCH(ABS(C424-D424),'ELO settings '!$A$25:$A$34,0)))))</f>
        <v/>
      </c>
      <c r="L424" s="73" t="str">
        <f t="shared" si="135"/>
        <v/>
      </c>
      <c r="M424" s="73" t="str">
        <f>IF(A424="GW 1",ELO_Initial,IFERROR(INDEX(Tables!$1:$1048576,MATCH('Program and Results'!$E424,Tables!$A:$A,0),MATCH('Program and Results'!$A424,Tables!$1:$1,0)-1),""))</f>
        <v/>
      </c>
      <c r="N424" s="74" t="str">
        <f t="shared" si="131"/>
        <v/>
      </c>
      <c r="O424" s="74" t="str">
        <f t="shared" si="132"/>
        <v/>
      </c>
      <c r="P424" s="75" t="str">
        <f t="shared" si="137"/>
        <v/>
      </c>
      <c r="Q424" s="76" t="str">
        <f t="shared" si="133"/>
        <v/>
      </c>
      <c r="R424" s="77" t="str">
        <f t="shared" si="134"/>
        <v/>
      </c>
      <c r="S424" s="87" t="str">
        <f t="shared" si="121"/>
        <v/>
      </c>
      <c r="T424" s="74" t="str">
        <f t="shared" si="128"/>
        <v/>
      </c>
      <c r="U424" s="74" t="str">
        <f ca="1">IF(OR($A424="GW 1",$A424="GW 2",$A424="GW 3",$A424="GW 4",$A424="GW 5",$A424="GW 6"),"N/A",IFERROR(ROUND((OFFSET(Tables!$A$1,MATCH('Program and Results'!$B424,Tables!$A$1:$A$33,0)-1,MATCH('Program and Results'!$A424,Tables!$1:$1,0)-2,1,1)-OFFSET(Tables!$A$1,MATCH('Program and Results'!$B424,Tables!$A$1:$A$33,0)-1,MATCH('Program and Results'!$A424,Tables!$1:$1,0)-7,1,1))-(OFFSET(Tables!$A$1,MATCH('Program and Results'!$E424,Tables!$A$1:$A$33,0)-1,MATCH('Program and Results'!$A424,Tables!$1:$1,0)-2,1,1)-OFFSET(Tables!$A$1,MATCH('Program and Results'!$E424,Tables!$A$1:$A$33,0)-1,MATCH('Program and Results'!$A424,Tables!$1:$1,0)-7,1,1)),0),""))</f>
        <v/>
      </c>
      <c r="V424" s="88" t="str">
        <f t="shared" si="122"/>
        <v/>
      </c>
      <c r="W424" s="88" t="str">
        <f>IF(OR($A424="GW 1",$A424="GW 2",$A424="GW 3",$A424="GW 4",$A424="GW 5",$A424="GW 6"),"N/A",IF(T424="","",IF(AND(T424&gt;='Prediction Systems settings'!$B$3,'Program and Results'!T424&lt;='Prediction Systems settings'!$C$3),"DRAW",IF(T424&gt;0,"HOME","AWAY"))))</f>
        <v/>
      </c>
      <c r="X424" s="89" t="str">
        <f t="shared" si="124"/>
        <v/>
      </c>
      <c r="Y424" s="74" t="str">
        <f ca="1">IF(OR($A424="GW 1",$A424="GW 2",$A424="GW 3",$A424="GW 4",$A424="GW 5",$A424="GW 6"),"N/A",IF(U424="","",IF(AND(U424&gt;='Prediction Systems settings'!$B$4,'Program and Results'!U424&lt;='Prediction Systems settings'!$C$4),"DRAW",IF(U424&gt;0,"HOME","AWAY"))))</f>
        <v/>
      </c>
      <c r="Z424" s="74" t="str">
        <f t="shared" si="125"/>
        <v/>
      </c>
      <c r="AA424" s="85" t="str">
        <f ca="1">IF(OR($A424="GW 1",$A424="GW 2",$A424="GW 3",$A424="GW 4",$A424="GW 5",$A424="GW 6"),"N/A",IF(G424="","",SUM(OFFSET(Tables!$A$103,MATCH('Program and Results'!$B424,Tables!$A$103:$A$135,0)-1,MATCH('Program and Results'!$A424,Tables!$1:$1,0)-2,1,-6))))</f>
        <v/>
      </c>
      <c r="AB424" s="86" t="str">
        <f ca="1">IF(OR($A424="GW 1",$A424="GW 2",$A424="GW 3",$A424="GW 4",$A424="GW 5",$A424="GW 6"),"N/A",IF(M424="","",SUM(OFFSET(Tables!$A$103,MATCH('Program and Results'!$E424,Tables!$A$103:$A$135,0)-1,MATCH('Program and Results'!$A424,Tables!$1:$1,0)-2,1,-6))))</f>
        <v/>
      </c>
      <c r="AC424" s="86" t="str">
        <f t="shared" si="126"/>
        <v/>
      </c>
      <c r="AD424" s="86" t="str">
        <f>IF(OR($A424="GW 1",$A424="GW 2",$A424="GW 3",$A424="GW 4",$A424="GW 5",$A424="GW 6"),"N/A",IF(AC424="","",IF(AC424&gt;'Prediction Systems settings'!$B$5,"HOME",IF(AC424&lt;-'Prediction Systems settings'!$B$5,"AWAY","DRAW"))))</f>
        <v/>
      </c>
      <c r="AE424" s="86" t="str">
        <f t="shared" si="127"/>
        <v/>
      </c>
      <c r="AK424" t="s">
        <v>231</v>
      </c>
      <c r="AL424" t="s">
        <v>231</v>
      </c>
    </row>
    <row r="425" spans="1:38">
      <c r="A425" s="80"/>
      <c r="F425" s="73" t="str">
        <f t="shared" si="136"/>
        <v/>
      </c>
      <c r="G425" s="73" t="str">
        <f>IF(A425="GW 1",ELO_Initial,IFERROR(INDEX(Tables!$1:$1048576,MATCH('Program and Results'!$B425,Tables!$A:$A,0),MATCH('Program and Results'!$A425,Tables!$1:$1,0)-1),""))</f>
        <v/>
      </c>
      <c r="H425" s="74" t="str">
        <f t="shared" si="129"/>
        <v/>
      </c>
      <c r="I425" s="74" t="str">
        <f t="shared" si="130"/>
        <v/>
      </c>
      <c r="J425" s="75" t="str">
        <f t="shared" si="123"/>
        <v/>
      </c>
      <c r="K425" s="76" t="str">
        <f>IF(E425="","",IF(ABS(C425-D425)=0,0,IF(ABS(C425-D425)&gt;10,2.99,INDEX('ELO settings '!$B$25:$B$34,MATCH(ABS(C425-D425),'ELO settings '!$A$25:$A$34,0)))))</f>
        <v/>
      </c>
      <c r="L425" s="73" t="str">
        <f t="shared" si="135"/>
        <v/>
      </c>
      <c r="M425" s="73" t="str">
        <f>IF(A425="GW 1",ELO_Initial,IFERROR(INDEX(Tables!$1:$1048576,MATCH('Program and Results'!$E425,Tables!$A:$A,0),MATCH('Program and Results'!$A425,Tables!$1:$1,0)-1),""))</f>
        <v/>
      </c>
      <c r="N425" s="74" t="str">
        <f t="shared" si="131"/>
        <v/>
      </c>
      <c r="O425" s="74" t="str">
        <f t="shared" si="132"/>
        <v/>
      </c>
      <c r="P425" s="75" t="str">
        <f t="shared" si="137"/>
        <v/>
      </c>
      <c r="Q425" s="76" t="str">
        <f t="shared" si="133"/>
        <v/>
      </c>
      <c r="R425" s="77" t="str">
        <f t="shared" si="134"/>
        <v/>
      </c>
      <c r="S425" s="87" t="str">
        <f t="shared" si="121"/>
        <v/>
      </c>
      <c r="T425" s="74" t="str">
        <f t="shared" si="128"/>
        <v/>
      </c>
      <c r="U425" s="74" t="str">
        <f ca="1">IF(OR($A425="GW 1",$A425="GW 2",$A425="GW 3",$A425="GW 4",$A425="GW 5",$A425="GW 6"),"N/A",IFERROR(ROUND((OFFSET(Tables!$A$1,MATCH('Program and Results'!$B425,Tables!$A$1:$A$33,0)-1,MATCH('Program and Results'!$A425,Tables!$1:$1,0)-2,1,1)-OFFSET(Tables!$A$1,MATCH('Program and Results'!$B425,Tables!$A$1:$A$33,0)-1,MATCH('Program and Results'!$A425,Tables!$1:$1,0)-7,1,1))-(OFFSET(Tables!$A$1,MATCH('Program and Results'!$E425,Tables!$A$1:$A$33,0)-1,MATCH('Program and Results'!$A425,Tables!$1:$1,0)-2,1,1)-OFFSET(Tables!$A$1,MATCH('Program and Results'!$E425,Tables!$A$1:$A$33,0)-1,MATCH('Program and Results'!$A425,Tables!$1:$1,0)-7,1,1)),0),""))</f>
        <v/>
      </c>
      <c r="V425" s="88" t="str">
        <f t="shared" si="122"/>
        <v/>
      </c>
      <c r="W425" s="88" t="str">
        <f>IF(OR($A425="GW 1",$A425="GW 2",$A425="GW 3",$A425="GW 4",$A425="GW 5",$A425="GW 6"),"N/A",IF(T425="","",IF(AND(T425&gt;='Prediction Systems settings'!$B$3,'Program and Results'!T425&lt;='Prediction Systems settings'!$C$3),"DRAW",IF(T425&gt;0,"HOME","AWAY"))))</f>
        <v/>
      </c>
      <c r="X425" s="89" t="str">
        <f t="shared" si="124"/>
        <v/>
      </c>
      <c r="Y425" s="74" t="str">
        <f ca="1">IF(OR($A425="GW 1",$A425="GW 2",$A425="GW 3",$A425="GW 4",$A425="GW 5",$A425="GW 6"),"N/A",IF(U425="","",IF(AND(U425&gt;='Prediction Systems settings'!$B$4,'Program and Results'!U425&lt;='Prediction Systems settings'!$C$4),"DRAW",IF(U425&gt;0,"HOME","AWAY"))))</f>
        <v/>
      </c>
      <c r="Z425" s="74" t="str">
        <f t="shared" si="125"/>
        <v/>
      </c>
      <c r="AA425" s="85" t="str">
        <f ca="1">IF(OR($A425="GW 1",$A425="GW 2",$A425="GW 3",$A425="GW 4",$A425="GW 5",$A425="GW 6"),"N/A",IF(G425="","",SUM(OFFSET(Tables!$A$103,MATCH('Program and Results'!$B425,Tables!$A$103:$A$135,0)-1,MATCH('Program and Results'!$A425,Tables!$1:$1,0)-2,1,-6))))</f>
        <v/>
      </c>
      <c r="AB425" s="86" t="str">
        <f ca="1">IF(OR($A425="GW 1",$A425="GW 2",$A425="GW 3",$A425="GW 4",$A425="GW 5",$A425="GW 6"),"N/A",IF(M425="","",SUM(OFFSET(Tables!$A$103,MATCH('Program and Results'!$E425,Tables!$A$103:$A$135,0)-1,MATCH('Program and Results'!$A425,Tables!$1:$1,0)-2,1,-6))))</f>
        <v/>
      </c>
      <c r="AC425" s="86" t="str">
        <f t="shared" si="126"/>
        <v/>
      </c>
      <c r="AD425" s="86" t="str">
        <f>IF(OR($A425="GW 1",$A425="GW 2",$A425="GW 3",$A425="GW 4",$A425="GW 5",$A425="GW 6"),"N/A",IF(AC425="","",IF(AC425&gt;'Prediction Systems settings'!$B$5,"HOME",IF(AC425&lt;-'Prediction Systems settings'!$B$5,"AWAY","DRAW"))))</f>
        <v/>
      </c>
      <c r="AE425" s="86" t="str">
        <f t="shared" si="127"/>
        <v/>
      </c>
      <c r="AK425" t="s">
        <v>231</v>
      </c>
      <c r="AL425" t="s">
        <v>231</v>
      </c>
    </row>
    <row r="426" spans="1:38">
      <c r="A426" s="80"/>
      <c r="F426" s="73" t="str">
        <f t="shared" si="136"/>
        <v/>
      </c>
      <c r="G426" s="73" t="str">
        <f>IF(A426="GW 1",ELO_Initial,IFERROR(INDEX(Tables!$1:$1048576,MATCH('Program and Results'!$B426,Tables!$A:$A,0),MATCH('Program and Results'!$A426,Tables!$1:$1,0)-1),""))</f>
        <v/>
      </c>
      <c r="H426" s="74" t="str">
        <f t="shared" si="129"/>
        <v/>
      </c>
      <c r="I426" s="74" t="str">
        <f t="shared" si="130"/>
        <v/>
      </c>
      <c r="J426" s="75" t="str">
        <f t="shared" si="123"/>
        <v/>
      </c>
      <c r="K426" s="76" t="str">
        <f>IF(E426="","",IF(ABS(C426-D426)=0,0,IF(ABS(C426-D426)&gt;10,2.99,INDEX('ELO settings '!$B$25:$B$34,MATCH(ABS(C426-D426),'ELO settings '!$A$25:$A$34,0)))))</f>
        <v/>
      </c>
      <c r="L426" s="73" t="str">
        <f t="shared" si="135"/>
        <v/>
      </c>
      <c r="M426" s="73" t="str">
        <f>IF(A426="GW 1",ELO_Initial,IFERROR(INDEX(Tables!$1:$1048576,MATCH('Program and Results'!$E426,Tables!$A:$A,0),MATCH('Program and Results'!$A426,Tables!$1:$1,0)-1),""))</f>
        <v/>
      </c>
      <c r="N426" s="74" t="str">
        <f t="shared" si="131"/>
        <v/>
      </c>
      <c r="O426" s="74" t="str">
        <f t="shared" si="132"/>
        <v/>
      </c>
      <c r="P426" s="75" t="str">
        <f t="shared" si="137"/>
        <v/>
      </c>
      <c r="Q426" s="76" t="str">
        <f t="shared" si="133"/>
        <v/>
      </c>
      <c r="R426" s="77" t="str">
        <f t="shared" si="134"/>
        <v/>
      </c>
      <c r="S426" s="87" t="str">
        <f t="shared" si="121"/>
        <v/>
      </c>
      <c r="T426" s="74" t="str">
        <f t="shared" si="128"/>
        <v/>
      </c>
      <c r="U426" s="74" t="str">
        <f ca="1">IF(OR($A426="GW 1",$A426="GW 2",$A426="GW 3",$A426="GW 4",$A426="GW 5",$A426="GW 6"),"N/A",IFERROR(ROUND((OFFSET(Tables!$A$1,MATCH('Program and Results'!$B426,Tables!$A$1:$A$33,0)-1,MATCH('Program and Results'!$A426,Tables!$1:$1,0)-2,1,1)-OFFSET(Tables!$A$1,MATCH('Program and Results'!$B426,Tables!$A$1:$A$33,0)-1,MATCH('Program and Results'!$A426,Tables!$1:$1,0)-7,1,1))-(OFFSET(Tables!$A$1,MATCH('Program and Results'!$E426,Tables!$A$1:$A$33,0)-1,MATCH('Program and Results'!$A426,Tables!$1:$1,0)-2,1,1)-OFFSET(Tables!$A$1,MATCH('Program and Results'!$E426,Tables!$A$1:$A$33,0)-1,MATCH('Program and Results'!$A426,Tables!$1:$1,0)-7,1,1)),0),""))</f>
        <v/>
      </c>
      <c r="V426" s="88" t="str">
        <f t="shared" si="122"/>
        <v/>
      </c>
      <c r="W426" s="88" t="str">
        <f>IF(OR($A426="GW 1",$A426="GW 2",$A426="GW 3",$A426="GW 4",$A426="GW 5",$A426="GW 6"),"N/A",IF(T426="","",IF(AND(T426&gt;='Prediction Systems settings'!$B$3,'Program and Results'!T426&lt;='Prediction Systems settings'!$C$3),"DRAW",IF(T426&gt;0,"HOME","AWAY"))))</f>
        <v/>
      </c>
      <c r="X426" s="89" t="str">
        <f t="shared" si="124"/>
        <v/>
      </c>
      <c r="Y426" s="74" t="str">
        <f ca="1">IF(OR($A426="GW 1",$A426="GW 2",$A426="GW 3",$A426="GW 4",$A426="GW 5",$A426="GW 6"),"N/A",IF(U426="","",IF(AND(U426&gt;='Prediction Systems settings'!$B$4,'Program and Results'!U426&lt;='Prediction Systems settings'!$C$4),"DRAW",IF(U426&gt;0,"HOME","AWAY"))))</f>
        <v/>
      </c>
      <c r="Z426" s="74" t="str">
        <f t="shared" si="125"/>
        <v/>
      </c>
      <c r="AA426" s="85" t="str">
        <f ca="1">IF(OR($A426="GW 1",$A426="GW 2",$A426="GW 3",$A426="GW 4",$A426="GW 5",$A426="GW 6"),"N/A",IF(G426="","",SUM(OFFSET(Tables!$A$103,MATCH('Program and Results'!$B426,Tables!$A$103:$A$135,0)-1,MATCH('Program and Results'!$A426,Tables!$1:$1,0)-2,1,-6))))</f>
        <v/>
      </c>
      <c r="AB426" s="86" t="str">
        <f ca="1">IF(OR($A426="GW 1",$A426="GW 2",$A426="GW 3",$A426="GW 4",$A426="GW 5",$A426="GW 6"),"N/A",IF(M426="","",SUM(OFFSET(Tables!$A$103,MATCH('Program and Results'!$E426,Tables!$A$103:$A$135,0)-1,MATCH('Program and Results'!$A426,Tables!$1:$1,0)-2,1,-6))))</f>
        <v/>
      </c>
      <c r="AC426" s="86" t="str">
        <f t="shared" si="126"/>
        <v/>
      </c>
      <c r="AD426" s="86" t="str">
        <f>IF(OR($A426="GW 1",$A426="GW 2",$A426="GW 3",$A426="GW 4",$A426="GW 5",$A426="GW 6"),"N/A",IF(AC426="","",IF(AC426&gt;'Prediction Systems settings'!$B$5,"HOME",IF(AC426&lt;-'Prediction Systems settings'!$B$5,"AWAY","DRAW"))))</f>
        <v/>
      </c>
      <c r="AE426" s="86" t="str">
        <f t="shared" si="127"/>
        <v/>
      </c>
      <c r="AK426" t="s">
        <v>231</v>
      </c>
      <c r="AL426" t="s">
        <v>231</v>
      </c>
    </row>
    <row r="427" spans="1:38">
      <c r="A427" s="80"/>
      <c r="F427" s="73" t="str">
        <f t="shared" si="136"/>
        <v/>
      </c>
      <c r="G427" s="73" t="str">
        <f>IF(A427="GW 1",ELO_Initial,IFERROR(INDEX(Tables!$1:$1048576,MATCH('Program and Results'!$B427,Tables!$A:$A,0),MATCH('Program and Results'!$A427,Tables!$1:$1,0)-1),""))</f>
        <v/>
      </c>
      <c r="H427" s="74" t="str">
        <f t="shared" si="129"/>
        <v/>
      </c>
      <c r="I427" s="74" t="str">
        <f t="shared" si="130"/>
        <v/>
      </c>
      <c r="J427" s="75" t="str">
        <f t="shared" si="123"/>
        <v/>
      </c>
      <c r="K427" s="76" t="str">
        <f>IF(E427="","",IF(ABS(C427-D427)=0,0,IF(ABS(C427-D427)&gt;10,2.99,INDEX('ELO settings '!$B$25:$B$34,MATCH(ABS(C427-D427),'ELO settings '!$A$25:$A$34,0)))))</f>
        <v/>
      </c>
      <c r="L427" s="73" t="str">
        <f t="shared" si="135"/>
        <v/>
      </c>
      <c r="M427" s="73" t="str">
        <f>IF(A427="GW 1",ELO_Initial,IFERROR(INDEX(Tables!$1:$1048576,MATCH('Program and Results'!$E427,Tables!$A:$A,0),MATCH('Program and Results'!$A427,Tables!$1:$1,0)-1),""))</f>
        <v/>
      </c>
      <c r="N427" s="74" t="str">
        <f t="shared" si="131"/>
        <v/>
      </c>
      <c r="O427" s="74" t="str">
        <f t="shared" si="132"/>
        <v/>
      </c>
      <c r="P427" s="75" t="str">
        <f t="shared" si="137"/>
        <v/>
      </c>
      <c r="Q427" s="76" t="str">
        <f t="shared" si="133"/>
        <v/>
      </c>
      <c r="R427" s="77" t="str">
        <f t="shared" si="134"/>
        <v/>
      </c>
      <c r="S427" s="87" t="str">
        <f t="shared" si="121"/>
        <v/>
      </c>
      <c r="T427" s="74" t="str">
        <f t="shared" si="128"/>
        <v/>
      </c>
      <c r="U427" s="74" t="str">
        <f ca="1">IF(OR($A427="GW 1",$A427="GW 2",$A427="GW 3",$A427="GW 4",$A427="GW 5",$A427="GW 6"),"N/A",IFERROR(ROUND((OFFSET(Tables!$A$1,MATCH('Program and Results'!$B427,Tables!$A$1:$A$33,0)-1,MATCH('Program and Results'!$A427,Tables!$1:$1,0)-2,1,1)-OFFSET(Tables!$A$1,MATCH('Program and Results'!$B427,Tables!$A$1:$A$33,0)-1,MATCH('Program and Results'!$A427,Tables!$1:$1,0)-7,1,1))-(OFFSET(Tables!$A$1,MATCH('Program and Results'!$E427,Tables!$A$1:$A$33,0)-1,MATCH('Program and Results'!$A427,Tables!$1:$1,0)-2,1,1)-OFFSET(Tables!$A$1,MATCH('Program and Results'!$E427,Tables!$A$1:$A$33,0)-1,MATCH('Program and Results'!$A427,Tables!$1:$1,0)-7,1,1)),0),""))</f>
        <v/>
      </c>
      <c r="V427" s="88" t="str">
        <f t="shared" si="122"/>
        <v/>
      </c>
      <c r="W427" s="88" t="str">
        <f>IF(OR($A427="GW 1",$A427="GW 2",$A427="GW 3",$A427="GW 4",$A427="GW 5",$A427="GW 6"),"N/A",IF(T427="","",IF(AND(T427&gt;='Prediction Systems settings'!$B$3,'Program and Results'!T427&lt;='Prediction Systems settings'!$C$3),"DRAW",IF(T427&gt;0,"HOME","AWAY"))))</f>
        <v/>
      </c>
      <c r="X427" s="89" t="str">
        <f t="shared" si="124"/>
        <v/>
      </c>
      <c r="Y427" s="74" t="str">
        <f ca="1">IF(OR($A427="GW 1",$A427="GW 2",$A427="GW 3",$A427="GW 4",$A427="GW 5",$A427="GW 6"),"N/A",IF(U427="","",IF(AND(U427&gt;='Prediction Systems settings'!$B$4,'Program and Results'!U427&lt;='Prediction Systems settings'!$C$4),"DRAW",IF(U427&gt;0,"HOME","AWAY"))))</f>
        <v/>
      </c>
      <c r="Z427" s="74" t="str">
        <f t="shared" si="125"/>
        <v/>
      </c>
      <c r="AA427" s="85" t="str">
        <f ca="1">IF(OR($A427="GW 1",$A427="GW 2",$A427="GW 3",$A427="GW 4",$A427="GW 5",$A427="GW 6"),"N/A",IF(G427="","",SUM(OFFSET(Tables!$A$103,MATCH('Program and Results'!$B427,Tables!$A$103:$A$135,0)-1,MATCH('Program and Results'!$A427,Tables!$1:$1,0)-2,1,-6))))</f>
        <v/>
      </c>
      <c r="AB427" s="86" t="str">
        <f ca="1">IF(OR($A427="GW 1",$A427="GW 2",$A427="GW 3",$A427="GW 4",$A427="GW 5",$A427="GW 6"),"N/A",IF(M427="","",SUM(OFFSET(Tables!$A$103,MATCH('Program and Results'!$E427,Tables!$A$103:$A$135,0)-1,MATCH('Program and Results'!$A427,Tables!$1:$1,0)-2,1,-6))))</f>
        <v/>
      </c>
      <c r="AC427" s="86" t="str">
        <f t="shared" si="126"/>
        <v/>
      </c>
      <c r="AD427" s="86" t="str">
        <f>IF(OR($A427="GW 1",$A427="GW 2",$A427="GW 3",$A427="GW 4",$A427="GW 5",$A427="GW 6"),"N/A",IF(AC427="","",IF(AC427&gt;'Prediction Systems settings'!$B$5,"HOME",IF(AC427&lt;-'Prediction Systems settings'!$B$5,"AWAY","DRAW"))))</f>
        <v/>
      </c>
      <c r="AE427" s="86" t="str">
        <f t="shared" si="127"/>
        <v/>
      </c>
      <c r="AK427" t="s">
        <v>231</v>
      </c>
      <c r="AL427" t="s">
        <v>231</v>
      </c>
    </row>
    <row r="428" spans="1:38">
      <c r="A428" s="80"/>
      <c r="F428" s="73" t="str">
        <f t="shared" si="136"/>
        <v/>
      </c>
      <c r="G428" s="73" t="str">
        <f>IF(A428="GW 1",ELO_Initial,IFERROR(INDEX(Tables!$1:$1048576,MATCH('Program and Results'!$B428,Tables!$A:$A,0),MATCH('Program and Results'!$A428,Tables!$1:$1,0)-1),""))</f>
        <v/>
      </c>
      <c r="H428" s="74" t="str">
        <f t="shared" si="129"/>
        <v/>
      </c>
      <c r="I428" s="74" t="str">
        <f t="shared" si="130"/>
        <v/>
      </c>
      <c r="J428" s="75" t="str">
        <f t="shared" si="123"/>
        <v/>
      </c>
      <c r="K428" s="76" t="str">
        <f>IF(E428="","",IF(ABS(C428-D428)=0,0,IF(ABS(C428-D428)&gt;10,2.99,INDEX('ELO settings '!$B$25:$B$34,MATCH(ABS(C428-D428),'ELO settings '!$A$25:$A$34,0)))))</f>
        <v/>
      </c>
      <c r="L428" s="73" t="str">
        <f t="shared" si="135"/>
        <v/>
      </c>
      <c r="M428" s="73" t="str">
        <f>IF(A428="GW 1",ELO_Initial,IFERROR(INDEX(Tables!$1:$1048576,MATCH('Program and Results'!$E428,Tables!$A:$A,0),MATCH('Program and Results'!$A428,Tables!$1:$1,0)-1),""))</f>
        <v/>
      </c>
      <c r="N428" s="74" t="str">
        <f t="shared" si="131"/>
        <v/>
      </c>
      <c r="O428" s="74" t="str">
        <f t="shared" si="132"/>
        <v/>
      </c>
      <c r="P428" s="75" t="str">
        <f t="shared" si="137"/>
        <v/>
      </c>
      <c r="Q428" s="76" t="str">
        <f t="shared" si="133"/>
        <v/>
      </c>
      <c r="R428" s="77" t="str">
        <f t="shared" si="134"/>
        <v/>
      </c>
      <c r="S428" s="87" t="str">
        <f t="shared" si="121"/>
        <v/>
      </c>
      <c r="T428" s="74" t="str">
        <f t="shared" si="128"/>
        <v/>
      </c>
      <c r="U428" s="74" t="str">
        <f ca="1">IF(OR($A428="GW 1",$A428="GW 2",$A428="GW 3",$A428="GW 4",$A428="GW 5",$A428="GW 6"),"N/A",IFERROR(ROUND((OFFSET(Tables!$A$1,MATCH('Program and Results'!$B428,Tables!$A$1:$A$33,0)-1,MATCH('Program and Results'!$A428,Tables!$1:$1,0)-2,1,1)-OFFSET(Tables!$A$1,MATCH('Program and Results'!$B428,Tables!$A$1:$A$33,0)-1,MATCH('Program and Results'!$A428,Tables!$1:$1,0)-7,1,1))-(OFFSET(Tables!$A$1,MATCH('Program and Results'!$E428,Tables!$A$1:$A$33,0)-1,MATCH('Program and Results'!$A428,Tables!$1:$1,0)-2,1,1)-OFFSET(Tables!$A$1,MATCH('Program and Results'!$E428,Tables!$A$1:$A$33,0)-1,MATCH('Program and Results'!$A428,Tables!$1:$1,0)-7,1,1)),0),""))</f>
        <v/>
      </c>
      <c r="V428" s="88" t="str">
        <f t="shared" si="122"/>
        <v/>
      </c>
      <c r="W428" s="88" t="str">
        <f>IF(OR($A428="GW 1",$A428="GW 2",$A428="GW 3",$A428="GW 4",$A428="GW 5",$A428="GW 6"),"N/A",IF(T428="","",IF(AND(T428&gt;='Prediction Systems settings'!$B$3,'Program and Results'!T428&lt;='Prediction Systems settings'!$C$3),"DRAW",IF(T428&gt;0,"HOME","AWAY"))))</f>
        <v/>
      </c>
      <c r="X428" s="89" t="str">
        <f t="shared" si="124"/>
        <v/>
      </c>
      <c r="Y428" s="74" t="str">
        <f ca="1">IF(OR($A428="GW 1",$A428="GW 2",$A428="GW 3",$A428="GW 4",$A428="GW 5",$A428="GW 6"),"N/A",IF(U428="","",IF(AND(U428&gt;='Prediction Systems settings'!$B$4,'Program and Results'!U428&lt;='Prediction Systems settings'!$C$4),"DRAW",IF(U428&gt;0,"HOME","AWAY"))))</f>
        <v/>
      </c>
      <c r="Z428" s="74" t="str">
        <f t="shared" si="125"/>
        <v/>
      </c>
      <c r="AA428" s="85" t="str">
        <f ca="1">IF(OR($A428="GW 1",$A428="GW 2",$A428="GW 3",$A428="GW 4",$A428="GW 5",$A428="GW 6"),"N/A",IF(G428="","",SUM(OFFSET(Tables!$A$103,MATCH('Program and Results'!$B428,Tables!$A$103:$A$135,0)-1,MATCH('Program and Results'!$A428,Tables!$1:$1,0)-2,1,-6))))</f>
        <v/>
      </c>
      <c r="AB428" s="86" t="str">
        <f ca="1">IF(OR($A428="GW 1",$A428="GW 2",$A428="GW 3",$A428="GW 4",$A428="GW 5",$A428="GW 6"),"N/A",IF(M428="","",SUM(OFFSET(Tables!$A$103,MATCH('Program and Results'!$E428,Tables!$A$103:$A$135,0)-1,MATCH('Program and Results'!$A428,Tables!$1:$1,0)-2,1,-6))))</f>
        <v/>
      </c>
      <c r="AC428" s="86" t="str">
        <f t="shared" si="126"/>
        <v/>
      </c>
      <c r="AD428" s="86" t="str">
        <f>IF(OR($A428="GW 1",$A428="GW 2",$A428="GW 3",$A428="GW 4",$A428="GW 5",$A428="GW 6"),"N/A",IF(AC428="","",IF(AC428&gt;'Prediction Systems settings'!$B$5,"HOME",IF(AC428&lt;-'Prediction Systems settings'!$B$5,"AWAY","DRAW"))))</f>
        <v/>
      </c>
      <c r="AE428" s="86" t="str">
        <f t="shared" si="127"/>
        <v/>
      </c>
      <c r="AK428" t="s">
        <v>231</v>
      </c>
      <c r="AL428" t="s">
        <v>231</v>
      </c>
    </row>
    <row r="429" spans="1:38">
      <c r="A429" s="80"/>
      <c r="F429" s="73" t="str">
        <f t="shared" si="136"/>
        <v/>
      </c>
      <c r="G429" s="73" t="str">
        <f>IF(A429="GW 1",ELO_Initial,IFERROR(INDEX(Tables!$1:$1048576,MATCH('Program and Results'!$B429,Tables!$A:$A,0),MATCH('Program and Results'!$A429,Tables!$1:$1,0)-1),""))</f>
        <v/>
      </c>
      <c r="H429" s="74" t="str">
        <f t="shared" si="129"/>
        <v/>
      </c>
      <c r="I429" s="74" t="str">
        <f t="shared" si="130"/>
        <v/>
      </c>
      <c r="J429" s="75" t="str">
        <f t="shared" si="123"/>
        <v/>
      </c>
      <c r="K429" s="76" t="str">
        <f>IF(E429="","",IF(ABS(C429-D429)=0,0,IF(ABS(C429-D429)&gt;10,2.99,INDEX('ELO settings '!$B$25:$B$34,MATCH(ABS(C429-D429),'ELO settings '!$A$25:$A$34,0)))))</f>
        <v/>
      </c>
      <c r="L429" s="73" t="str">
        <f t="shared" si="135"/>
        <v/>
      </c>
      <c r="M429" s="73" t="str">
        <f>IF(A429="GW 1",ELO_Initial,IFERROR(INDEX(Tables!$1:$1048576,MATCH('Program and Results'!$E429,Tables!$A:$A,0),MATCH('Program and Results'!$A429,Tables!$1:$1,0)-1),""))</f>
        <v/>
      </c>
      <c r="N429" s="74" t="str">
        <f t="shared" si="131"/>
        <v/>
      </c>
      <c r="O429" s="74" t="str">
        <f t="shared" si="132"/>
        <v/>
      </c>
      <c r="P429" s="75" t="str">
        <f t="shared" si="137"/>
        <v/>
      </c>
      <c r="Q429" s="76" t="str">
        <f t="shared" si="133"/>
        <v/>
      </c>
      <c r="R429" s="77" t="str">
        <f t="shared" si="134"/>
        <v/>
      </c>
      <c r="S429" s="87" t="str">
        <f t="shared" ref="S429:S492" si="138">IF(D429="","",IF(I429=1,"HOME",IF(I429=0.5,"DRAW","AWAY")))</f>
        <v/>
      </c>
      <c r="T429" s="74" t="str">
        <f t="shared" si="128"/>
        <v/>
      </c>
      <c r="U429" s="74" t="str">
        <f ca="1">IF(OR($A429="GW 1",$A429="GW 2",$A429="GW 3",$A429="GW 4",$A429="GW 5",$A429="GW 6"),"N/A",IFERROR(ROUND((OFFSET(Tables!$A$1,MATCH('Program and Results'!$B429,Tables!$A$1:$A$33,0)-1,MATCH('Program and Results'!$A429,Tables!$1:$1,0)-2,1,1)-OFFSET(Tables!$A$1,MATCH('Program and Results'!$B429,Tables!$A$1:$A$33,0)-1,MATCH('Program and Results'!$A429,Tables!$1:$1,0)-7,1,1))-(OFFSET(Tables!$A$1,MATCH('Program and Results'!$E429,Tables!$A$1:$A$33,0)-1,MATCH('Program and Results'!$A429,Tables!$1:$1,0)-2,1,1)-OFFSET(Tables!$A$1,MATCH('Program and Results'!$E429,Tables!$A$1:$A$33,0)-1,MATCH('Program and Results'!$A429,Tables!$1:$1,0)-7,1,1)),0),""))</f>
        <v/>
      </c>
      <c r="V429" s="88" t="str">
        <f t="shared" ref="V429:V492" si="139">IF(D429="","",J429-P429)</f>
        <v/>
      </c>
      <c r="W429" s="88" t="str">
        <f>IF(OR($A429="GW 1",$A429="GW 2",$A429="GW 3",$A429="GW 4",$A429="GW 5",$A429="GW 6"),"N/A",IF(T429="","",IF(AND(T429&gt;='Prediction Systems settings'!$B$3,'Program and Results'!T429&lt;='Prediction Systems settings'!$C$3),"DRAW",IF(T429&gt;0,"HOME","AWAY"))))</f>
        <v/>
      </c>
      <c r="X429" s="89" t="str">
        <f t="shared" si="124"/>
        <v/>
      </c>
      <c r="Y429" s="74" t="str">
        <f ca="1">IF(OR($A429="GW 1",$A429="GW 2",$A429="GW 3",$A429="GW 4",$A429="GW 5",$A429="GW 6"),"N/A",IF(U429="","",IF(AND(U429&gt;='Prediction Systems settings'!$B$4,'Program and Results'!U429&lt;='Prediction Systems settings'!$C$4),"DRAW",IF(U429&gt;0,"HOME","AWAY"))))</f>
        <v/>
      </c>
      <c r="Z429" s="74" t="str">
        <f t="shared" si="125"/>
        <v/>
      </c>
      <c r="AA429" s="85" t="str">
        <f ca="1">IF(OR($A429="GW 1",$A429="GW 2",$A429="GW 3",$A429="GW 4",$A429="GW 5",$A429="GW 6"),"N/A",IF(G429="","",SUM(OFFSET(Tables!$A$103,MATCH('Program and Results'!$B429,Tables!$A$103:$A$135,0)-1,MATCH('Program and Results'!$A429,Tables!$1:$1,0)-2,1,-6))))</f>
        <v/>
      </c>
      <c r="AB429" s="86" t="str">
        <f ca="1">IF(OR($A429="GW 1",$A429="GW 2",$A429="GW 3",$A429="GW 4",$A429="GW 5",$A429="GW 6"),"N/A",IF(M429="","",SUM(OFFSET(Tables!$A$103,MATCH('Program and Results'!$E429,Tables!$A$103:$A$135,0)-1,MATCH('Program and Results'!$A429,Tables!$1:$1,0)-2,1,-6))))</f>
        <v/>
      </c>
      <c r="AC429" s="86" t="str">
        <f t="shared" si="126"/>
        <v/>
      </c>
      <c r="AD429" s="86" t="str">
        <f>IF(OR($A429="GW 1",$A429="GW 2",$A429="GW 3",$A429="GW 4",$A429="GW 5",$A429="GW 6"),"N/A",IF(AC429="","",IF(AC429&gt;'Prediction Systems settings'!$B$5,"HOME",IF(AC429&lt;-'Prediction Systems settings'!$B$5,"AWAY","DRAW"))))</f>
        <v/>
      </c>
      <c r="AE429" s="86" t="str">
        <f t="shared" si="127"/>
        <v/>
      </c>
      <c r="AK429" t="s">
        <v>231</v>
      </c>
      <c r="AL429" t="s">
        <v>231</v>
      </c>
    </row>
    <row r="430" spans="1:38">
      <c r="A430" s="80"/>
      <c r="F430" s="73" t="str">
        <f t="shared" si="136"/>
        <v/>
      </c>
      <c r="G430" s="73" t="str">
        <f>IF(A430="GW 1",ELO_Initial,IFERROR(INDEX(Tables!$1:$1048576,MATCH('Program and Results'!$B430,Tables!$A:$A,0),MATCH('Program and Results'!$A430,Tables!$1:$1,0)-1),""))</f>
        <v/>
      </c>
      <c r="H430" s="74" t="str">
        <f t="shared" si="129"/>
        <v/>
      </c>
      <c r="I430" s="74" t="str">
        <f t="shared" si="130"/>
        <v/>
      </c>
      <c r="J430" s="75" t="str">
        <f t="shared" si="123"/>
        <v/>
      </c>
      <c r="K430" s="76" t="str">
        <f>IF(E430="","",IF(ABS(C430-D430)=0,0,IF(ABS(C430-D430)&gt;10,2.99,INDEX('ELO settings '!$B$25:$B$34,MATCH(ABS(C430-D430),'ELO settings '!$A$25:$A$34,0)))))</f>
        <v/>
      </c>
      <c r="L430" s="73" t="str">
        <f t="shared" si="135"/>
        <v/>
      </c>
      <c r="M430" s="73" t="str">
        <f>IF(A430="GW 1",ELO_Initial,IFERROR(INDEX(Tables!$1:$1048576,MATCH('Program and Results'!$E430,Tables!$A:$A,0),MATCH('Program and Results'!$A430,Tables!$1:$1,0)-1),""))</f>
        <v/>
      </c>
      <c r="N430" s="74" t="str">
        <f t="shared" si="131"/>
        <v/>
      </c>
      <c r="O430" s="74" t="str">
        <f t="shared" si="132"/>
        <v/>
      </c>
      <c r="P430" s="75" t="str">
        <f t="shared" si="137"/>
        <v/>
      </c>
      <c r="Q430" s="76" t="str">
        <f t="shared" si="133"/>
        <v/>
      </c>
      <c r="R430" s="77" t="str">
        <f t="shared" si="134"/>
        <v/>
      </c>
      <c r="S430" s="87" t="str">
        <f t="shared" si="138"/>
        <v/>
      </c>
      <c r="T430" s="74" t="str">
        <f t="shared" si="128"/>
        <v/>
      </c>
      <c r="U430" s="74" t="str">
        <f ca="1">IF(OR($A430="GW 1",$A430="GW 2",$A430="GW 3",$A430="GW 4",$A430="GW 5",$A430="GW 6"),"N/A",IFERROR(ROUND((OFFSET(Tables!$A$1,MATCH('Program and Results'!$B430,Tables!$A$1:$A$33,0)-1,MATCH('Program and Results'!$A430,Tables!$1:$1,0)-2,1,1)-OFFSET(Tables!$A$1,MATCH('Program and Results'!$B430,Tables!$A$1:$A$33,0)-1,MATCH('Program and Results'!$A430,Tables!$1:$1,0)-7,1,1))-(OFFSET(Tables!$A$1,MATCH('Program and Results'!$E430,Tables!$A$1:$A$33,0)-1,MATCH('Program and Results'!$A430,Tables!$1:$1,0)-2,1,1)-OFFSET(Tables!$A$1,MATCH('Program and Results'!$E430,Tables!$A$1:$A$33,0)-1,MATCH('Program and Results'!$A430,Tables!$1:$1,0)-7,1,1)),0),""))</f>
        <v/>
      </c>
      <c r="V430" s="88" t="str">
        <f t="shared" si="139"/>
        <v/>
      </c>
      <c r="W430" s="88" t="str">
        <f>IF(OR($A430="GW 1",$A430="GW 2",$A430="GW 3",$A430="GW 4",$A430="GW 5",$A430="GW 6"),"N/A",IF(T430="","",IF(AND(T430&gt;='Prediction Systems settings'!$B$3,'Program and Results'!T430&lt;='Prediction Systems settings'!$C$3),"DRAW",IF(T430&gt;0,"HOME","AWAY"))))</f>
        <v/>
      </c>
      <c r="X430" s="89" t="str">
        <f t="shared" si="124"/>
        <v/>
      </c>
      <c r="Y430" s="74" t="str">
        <f ca="1">IF(OR($A430="GW 1",$A430="GW 2",$A430="GW 3",$A430="GW 4",$A430="GW 5",$A430="GW 6"),"N/A",IF(U430="","",IF(AND(U430&gt;='Prediction Systems settings'!$B$4,'Program and Results'!U430&lt;='Prediction Systems settings'!$C$4),"DRAW",IF(U430&gt;0,"HOME","AWAY"))))</f>
        <v/>
      </c>
      <c r="Z430" s="74" t="str">
        <f t="shared" si="125"/>
        <v/>
      </c>
      <c r="AA430" s="85" t="str">
        <f ca="1">IF(OR($A430="GW 1",$A430="GW 2",$A430="GW 3",$A430="GW 4",$A430="GW 5",$A430="GW 6"),"N/A",IF(G430="","",SUM(OFFSET(Tables!$A$103,MATCH('Program and Results'!$B430,Tables!$A$103:$A$135,0)-1,MATCH('Program and Results'!$A430,Tables!$1:$1,0)-2,1,-6))))</f>
        <v/>
      </c>
      <c r="AB430" s="86" t="str">
        <f ca="1">IF(OR($A430="GW 1",$A430="GW 2",$A430="GW 3",$A430="GW 4",$A430="GW 5",$A430="GW 6"),"N/A",IF(M430="","",SUM(OFFSET(Tables!$A$103,MATCH('Program and Results'!$E430,Tables!$A$103:$A$135,0)-1,MATCH('Program and Results'!$A430,Tables!$1:$1,0)-2,1,-6))))</f>
        <v/>
      </c>
      <c r="AC430" s="86" t="str">
        <f t="shared" si="126"/>
        <v/>
      </c>
      <c r="AD430" s="86" t="str">
        <f>IF(OR($A430="GW 1",$A430="GW 2",$A430="GW 3",$A430="GW 4",$A430="GW 5",$A430="GW 6"),"N/A",IF(AC430="","",IF(AC430&gt;'Prediction Systems settings'!$B$5,"HOME",IF(AC430&lt;-'Prediction Systems settings'!$B$5,"AWAY","DRAW"))))</f>
        <v/>
      </c>
      <c r="AE430" s="86" t="str">
        <f t="shared" si="127"/>
        <v/>
      </c>
      <c r="AK430" t="s">
        <v>231</v>
      </c>
      <c r="AL430" t="s">
        <v>231</v>
      </c>
    </row>
    <row r="431" spans="1:38">
      <c r="A431" s="80"/>
      <c r="F431" s="73" t="str">
        <f t="shared" si="136"/>
        <v/>
      </c>
      <c r="G431" s="73" t="str">
        <f>IF(A431="GW 1",ELO_Initial,IFERROR(INDEX(Tables!$1:$1048576,MATCH('Program and Results'!$B431,Tables!$A:$A,0),MATCH('Program and Results'!$A431,Tables!$1:$1,0)-1),""))</f>
        <v/>
      </c>
      <c r="H431" s="74" t="str">
        <f t="shared" si="129"/>
        <v/>
      </c>
      <c r="I431" s="74" t="str">
        <f t="shared" si="130"/>
        <v/>
      </c>
      <c r="J431" s="75" t="str">
        <f t="shared" si="123"/>
        <v/>
      </c>
      <c r="K431" s="76" t="str">
        <f>IF(E431="","",IF(ABS(C431-D431)=0,0,IF(ABS(C431-D431)&gt;10,2.99,INDEX('ELO settings '!$B$25:$B$34,MATCH(ABS(C431-D431),'ELO settings '!$A$25:$A$34,0)))))</f>
        <v/>
      </c>
      <c r="L431" s="73" t="str">
        <f t="shared" si="135"/>
        <v/>
      </c>
      <c r="M431" s="73" t="str">
        <f>IF(A431="GW 1",ELO_Initial,IFERROR(INDEX(Tables!$1:$1048576,MATCH('Program and Results'!$E431,Tables!$A:$A,0),MATCH('Program and Results'!$A431,Tables!$1:$1,0)-1),""))</f>
        <v/>
      </c>
      <c r="N431" s="74" t="str">
        <f t="shared" si="131"/>
        <v/>
      </c>
      <c r="O431" s="74" t="str">
        <f t="shared" si="132"/>
        <v/>
      </c>
      <c r="P431" s="75" t="str">
        <f t="shared" si="137"/>
        <v/>
      </c>
      <c r="Q431" s="76" t="str">
        <f t="shared" si="133"/>
        <v/>
      </c>
      <c r="R431" s="77" t="str">
        <f t="shared" si="134"/>
        <v/>
      </c>
      <c r="S431" s="87" t="str">
        <f t="shared" si="138"/>
        <v/>
      </c>
      <c r="T431" s="74" t="str">
        <f t="shared" si="128"/>
        <v/>
      </c>
      <c r="U431" s="74" t="str">
        <f ca="1">IF(OR($A431="GW 1",$A431="GW 2",$A431="GW 3",$A431="GW 4",$A431="GW 5",$A431="GW 6"),"N/A",IFERROR(ROUND((OFFSET(Tables!$A$1,MATCH('Program and Results'!$B431,Tables!$A$1:$A$33,0)-1,MATCH('Program and Results'!$A431,Tables!$1:$1,0)-2,1,1)-OFFSET(Tables!$A$1,MATCH('Program and Results'!$B431,Tables!$A$1:$A$33,0)-1,MATCH('Program and Results'!$A431,Tables!$1:$1,0)-7,1,1))-(OFFSET(Tables!$A$1,MATCH('Program and Results'!$E431,Tables!$A$1:$A$33,0)-1,MATCH('Program and Results'!$A431,Tables!$1:$1,0)-2,1,1)-OFFSET(Tables!$A$1,MATCH('Program and Results'!$E431,Tables!$A$1:$A$33,0)-1,MATCH('Program and Results'!$A431,Tables!$1:$1,0)-7,1,1)),0),""))</f>
        <v/>
      </c>
      <c r="V431" s="88" t="str">
        <f t="shared" si="139"/>
        <v/>
      </c>
      <c r="W431" s="88" t="str">
        <f>IF(OR($A431="GW 1",$A431="GW 2",$A431="GW 3",$A431="GW 4",$A431="GW 5",$A431="GW 6"),"N/A",IF(T431="","",IF(AND(T431&gt;='Prediction Systems settings'!$B$3,'Program and Results'!T431&lt;='Prediction Systems settings'!$C$3),"DRAW",IF(T431&gt;0,"HOME","AWAY"))))</f>
        <v/>
      </c>
      <c r="X431" s="89" t="str">
        <f t="shared" si="124"/>
        <v/>
      </c>
      <c r="Y431" s="74" t="str">
        <f ca="1">IF(OR($A431="GW 1",$A431="GW 2",$A431="GW 3",$A431="GW 4",$A431="GW 5",$A431="GW 6"),"N/A",IF(U431="","",IF(AND(U431&gt;='Prediction Systems settings'!$B$4,'Program and Results'!U431&lt;='Prediction Systems settings'!$C$4),"DRAW",IF(U431&gt;0,"HOME","AWAY"))))</f>
        <v/>
      </c>
      <c r="Z431" s="74" t="str">
        <f t="shared" si="125"/>
        <v/>
      </c>
      <c r="AA431" s="85" t="str">
        <f ca="1">IF(OR($A431="GW 1",$A431="GW 2",$A431="GW 3",$A431="GW 4",$A431="GW 5",$A431="GW 6"),"N/A",IF(G431="","",SUM(OFFSET(Tables!$A$103,MATCH('Program and Results'!$B431,Tables!$A$103:$A$135,0)-1,MATCH('Program and Results'!$A431,Tables!$1:$1,0)-2,1,-6))))</f>
        <v/>
      </c>
      <c r="AB431" s="86" t="str">
        <f ca="1">IF(OR($A431="GW 1",$A431="GW 2",$A431="GW 3",$A431="GW 4",$A431="GW 5",$A431="GW 6"),"N/A",IF(M431="","",SUM(OFFSET(Tables!$A$103,MATCH('Program and Results'!$E431,Tables!$A$103:$A$135,0)-1,MATCH('Program and Results'!$A431,Tables!$1:$1,0)-2,1,-6))))</f>
        <v/>
      </c>
      <c r="AC431" s="86" t="str">
        <f t="shared" si="126"/>
        <v/>
      </c>
      <c r="AD431" s="86" t="str">
        <f>IF(OR($A431="GW 1",$A431="GW 2",$A431="GW 3",$A431="GW 4",$A431="GW 5",$A431="GW 6"),"N/A",IF(AC431="","",IF(AC431&gt;'Prediction Systems settings'!$B$5,"HOME",IF(AC431&lt;-'Prediction Systems settings'!$B$5,"AWAY","DRAW"))))</f>
        <v/>
      </c>
      <c r="AE431" s="86" t="str">
        <f t="shared" si="127"/>
        <v/>
      </c>
      <c r="AK431" t="s">
        <v>231</v>
      </c>
      <c r="AL431" t="s">
        <v>231</v>
      </c>
    </row>
    <row r="432" spans="1:38">
      <c r="A432" s="80"/>
      <c r="F432" s="73" t="str">
        <f t="shared" si="136"/>
        <v/>
      </c>
      <c r="G432" s="73" t="str">
        <f>IF(A432="GW 1",ELO_Initial,IFERROR(INDEX(Tables!$1:$1048576,MATCH('Program and Results'!$B432,Tables!$A:$A,0),MATCH('Program and Results'!$A432,Tables!$1:$1,0)-1),""))</f>
        <v/>
      </c>
      <c r="H432" s="74" t="str">
        <f t="shared" si="129"/>
        <v/>
      </c>
      <c r="I432" s="74" t="str">
        <f t="shared" si="130"/>
        <v/>
      </c>
      <c r="J432" s="75" t="str">
        <f t="shared" si="123"/>
        <v/>
      </c>
      <c r="K432" s="76" t="str">
        <f>IF(E432="","",IF(ABS(C432-D432)=0,0,IF(ABS(C432-D432)&gt;10,2.99,INDEX('ELO settings '!$B$25:$B$34,MATCH(ABS(C432-D432),'ELO settings '!$A$25:$A$34,0)))))</f>
        <v/>
      </c>
      <c r="L432" s="73" t="str">
        <f t="shared" si="135"/>
        <v/>
      </c>
      <c r="M432" s="73" t="str">
        <f>IF(A432="GW 1",ELO_Initial,IFERROR(INDEX(Tables!$1:$1048576,MATCH('Program and Results'!$E432,Tables!$A:$A,0),MATCH('Program and Results'!$A432,Tables!$1:$1,0)-1),""))</f>
        <v/>
      </c>
      <c r="N432" s="74" t="str">
        <f t="shared" si="131"/>
        <v/>
      </c>
      <c r="O432" s="74" t="str">
        <f t="shared" si="132"/>
        <v/>
      </c>
      <c r="P432" s="75" t="str">
        <f t="shared" si="137"/>
        <v/>
      </c>
      <c r="Q432" s="76" t="str">
        <f t="shared" si="133"/>
        <v/>
      </c>
      <c r="R432" s="77" t="str">
        <f t="shared" si="134"/>
        <v/>
      </c>
      <c r="S432" s="87" t="str">
        <f t="shared" si="138"/>
        <v/>
      </c>
      <c r="T432" s="74" t="str">
        <f t="shared" si="128"/>
        <v/>
      </c>
      <c r="U432" s="74" t="str">
        <f ca="1">IF(OR($A432="GW 1",$A432="GW 2",$A432="GW 3",$A432="GW 4",$A432="GW 5",$A432="GW 6"),"N/A",IFERROR(ROUND((OFFSET(Tables!$A$1,MATCH('Program and Results'!$B432,Tables!$A$1:$A$33,0)-1,MATCH('Program and Results'!$A432,Tables!$1:$1,0)-2,1,1)-OFFSET(Tables!$A$1,MATCH('Program and Results'!$B432,Tables!$A$1:$A$33,0)-1,MATCH('Program and Results'!$A432,Tables!$1:$1,0)-7,1,1))-(OFFSET(Tables!$A$1,MATCH('Program and Results'!$E432,Tables!$A$1:$A$33,0)-1,MATCH('Program and Results'!$A432,Tables!$1:$1,0)-2,1,1)-OFFSET(Tables!$A$1,MATCH('Program and Results'!$E432,Tables!$A$1:$A$33,0)-1,MATCH('Program and Results'!$A432,Tables!$1:$1,0)-7,1,1)),0),""))</f>
        <v/>
      </c>
      <c r="V432" s="88" t="str">
        <f t="shared" si="139"/>
        <v/>
      </c>
      <c r="W432" s="88" t="str">
        <f>IF(OR($A432="GW 1",$A432="GW 2",$A432="GW 3",$A432="GW 4",$A432="GW 5",$A432="GW 6"),"N/A",IF(T432="","",IF(AND(T432&gt;='Prediction Systems settings'!$B$3,'Program and Results'!T432&lt;='Prediction Systems settings'!$C$3),"DRAW",IF(T432&gt;0,"HOME","AWAY"))))</f>
        <v/>
      </c>
      <c r="X432" s="89" t="str">
        <f t="shared" si="124"/>
        <v/>
      </c>
      <c r="Y432" s="74" t="str">
        <f ca="1">IF(OR($A432="GW 1",$A432="GW 2",$A432="GW 3",$A432="GW 4",$A432="GW 5",$A432="GW 6"),"N/A",IF(U432="","",IF(AND(U432&gt;='Prediction Systems settings'!$B$4,'Program and Results'!U432&lt;='Prediction Systems settings'!$C$4),"DRAW",IF(U432&gt;0,"HOME","AWAY"))))</f>
        <v/>
      </c>
      <c r="Z432" s="74" t="str">
        <f t="shared" si="125"/>
        <v/>
      </c>
      <c r="AA432" s="85" t="str">
        <f ca="1">IF(OR($A432="GW 1",$A432="GW 2",$A432="GW 3",$A432="GW 4",$A432="GW 5",$A432="GW 6"),"N/A",IF(G432="","",SUM(OFFSET(Tables!$A$103,MATCH('Program and Results'!$B432,Tables!$A$103:$A$135,0)-1,MATCH('Program and Results'!$A432,Tables!$1:$1,0)-2,1,-6))))</f>
        <v/>
      </c>
      <c r="AB432" s="86" t="str">
        <f ca="1">IF(OR($A432="GW 1",$A432="GW 2",$A432="GW 3",$A432="GW 4",$A432="GW 5",$A432="GW 6"),"N/A",IF(M432="","",SUM(OFFSET(Tables!$A$103,MATCH('Program and Results'!$E432,Tables!$A$103:$A$135,0)-1,MATCH('Program and Results'!$A432,Tables!$1:$1,0)-2,1,-6))))</f>
        <v/>
      </c>
      <c r="AC432" s="86" t="str">
        <f t="shared" si="126"/>
        <v/>
      </c>
      <c r="AD432" s="86" t="str">
        <f>IF(OR($A432="GW 1",$A432="GW 2",$A432="GW 3",$A432="GW 4",$A432="GW 5",$A432="GW 6"),"N/A",IF(AC432="","",IF(AC432&gt;'Prediction Systems settings'!$B$5,"HOME",IF(AC432&lt;-'Prediction Systems settings'!$B$5,"AWAY","DRAW"))))</f>
        <v/>
      </c>
      <c r="AE432" s="86" t="str">
        <f t="shared" si="127"/>
        <v/>
      </c>
      <c r="AK432" t="s">
        <v>231</v>
      </c>
      <c r="AL432" t="s">
        <v>231</v>
      </c>
    </row>
    <row r="433" spans="1:38">
      <c r="A433" s="80"/>
      <c r="F433" s="73" t="str">
        <f t="shared" si="136"/>
        <v/>
      </c>
      <c r="G433" s="73" t="str">
        <f>IF(A433="GW 1",ELO_Initial,IFERROR(INDEX(Tables!$1:$1048576,MATCH('Program and Results'!$B433,Tables!$A:$A,0),MATCH('Program and Results'!$A433,Tables!$1:$1,0)-1),""))</f>
        <v/>
      </c>
      <c r="H433" s="74" t="str">
        <f t="shared" si="129"/>
        <v/>
      </c>
      <c r="I433" s="74" t="str">
        <f t="shared" si="130"/>
        <v/>
      </c>
      <c r="J433" s="75" t="str">
        <f t="shared" si="123"/>
        <v/>
      </c>
      <c r="K433" s="76" t="str">
        <f>IF(E433="","",IF(ABS(C433-D433)=0,0,IF(ABS(C433-D433)&gt;10,2.99,INDEX('ELO settings '!$B$25:$B$34,MATCH(ABS(C433-D433),'ELO settings '!$A$25:$A$34,0)))))</f>
        <v/>
      </c>
      <c r="L433" s="73" t="str">
        <f t="shared" si="135"/>
        <v/>
      </c>
      <c r="M433" s="73" t="str">
        <f>IF(A433="GW 1",ELO_Initial,IFERROR(INDEX(Tables!$1:$1048576,MATCH('Program and Results'!$E433,Tables!$A:$A,0),MATCH('Program and Results'!$A433,Tables!$1:$1,0)-1),""))</f>
        <v/>
      </c>
      <c r="N433" s="74" t="str">
        <f t="shared" si="131"/>
        <v/>
      </c>
      <c r="O433" s="74" t="str">
        <f t="shared" si="132"/>
        <v/>
      </c>
      <c r="P433" s="75" t="str">
        <f t="shared" si="137"/>
        <v/>
      </c>
      <c r="Q433" s="76" t="str">
        <f t="shared" si="133"/>
        <v/>
      </c>
      <c r="R433" s="77" t="str">
        <f t="shared" si="134"/>
        <v/>
      </c>
      <c r="S433" s="87" t="str">
        <f t="shared" si="138"/>
        <v/>
      </c>
      <c r="T433" s="74" t="str">
        <f t="shared" si="128"/>
        <v/>
      </c>
      <c r="U433" s="74" t="str">
        <f ca="1">IF(OR($A433="GW 1",$A433="GW 2",$A433="GW 3",$A433="GW 4",$A433="GW 5",$A433="GW 6"),"N/A",IFERROR(ROUND((OFFSET(Tables!$A$1,MATCH('Program and Results'!$B433,Tables!$A$1:$A$33,0)-1,MATCH('Program and Results'!$A433,Tables!$1:$1,0)-2,1,1)-OFFSET(Tables!$A$1,MATCH('Program and Results'!$B433,Tables!$A$1:$A$33,0)-1,MATCH('Program and Results'!$A433,Tables!$1:$1,0)-7,1,1))-(OFFSET(Tables!$A$1,MATCH('Program and Results'!$E433,Tables!$A$1:$A$33,0)-1,MATCH('Program and Results'!$A433,Tables!$1:$1,0)-2,1,1)-OFFSET(Tables!$A$1,MATCH('Program and Results'!$E433,Tables!$A$1:$A$33,0)-1,MATCH('Program and Results'!$A433,Tables!$1:$1,0)-7,1,1)),0),""))</f>
        <v/>
      </c>
      <c r="V433" s="88" t="str">
        <f t="shared" si="139"/>
        <v/>
      </c>
      <c r="W433" s="88" t="str">
        <f>IF(OR($A433="GW 1",$A433="GW 2",$A433="GW 3",$A433="GW 4",$A433="GW 5",$A433="GW 6"),"N/A",IF(T433="","",IF(AND(T433&gt;='Prediction Systems settings'!$B$3,'Program and Results'!T433&lt;='Prediction Systems settings'!$C$3),"DRAW",IF(T433&gt;0,"HOME","AWAY"))))</f>
        <v/>
      </c>
      <c r="X433" s="89" t="str">
        <f t="shared" si="124"/>
        <v/>
      </c>
      <c r="Y433" s="74" t="str">
        <f ca="1">IF(OR($A433="GW 1",$A433="GW 2",$A433="GW 3",$A433="GW 4",$A433="GW 5",$A433="GW 6"),"N/A",IF(U433="","",IF(AND(U433&gt;='Prediction Systems settings'!$B$4,'Program and Results'!U433&lt;='Prediction Systems settings'!$C$4),"DRAW",IF(U433&gt;0,"HOME","AWAY"))))</f>
        <v/>
      </c>
      <c r="Z433" s="74" t="str">
        <f t="shared" si="125"/>
        <v/>
      </c>
      <c r="AA433" s="85" t="str">
        <f ca="1">IF(OR($A433="GW 1",$A433="GW 2",$A433="GW 3",$A433="GW 4",$A433="GW 5",$A433="GW 6"),"N/A",IF(G433="","",SUM(OFFSET(Tables!$A$103,MATCH('Program and Results'!$B433,Tables!$A$103:$A$135,0)-1,MATCH('Program and Results'!$A433,Tables!$1:$1,0)-2,1,-6))))</f>
        <v/>
      </c>
      <c r="AB433" s="86" t="str">
        <f ca="1">IF(OR($A433="GW 1",$A433="GW 2",$A433="GW 3",$A433="GW 4",$A433="GW 5",$A433="GW 6"),"N/A",IF(M433="","",SUM(OFFSET(Tables!$A$103,MATCH('Program and Results'!$E433,Tables!$A$103:$A$135,0)-1,MATCH('Program and Results'!$A433,Tables!$1:$1,0)-2,1,-6))))</f>
        <v/>
      </c>
      <c r="AC433" s="86" t="str">
        <f t="shared" si="126"/>
        <v/>
      </c>
      <c r="AD433" s="86" t="str">
        <f>IF(OR($A433="GW 1",$A433="GW 2",$A433="GW 3",$A433="GW 4",$A433="GW 5",$A433="GW 6"),"N/A",IF(AC433="","",IF(AC433&gt;'Prediction Systems settings'!$B$5,"HOME",IF(AC433&lt;-'Prediction Systems settings'!$B$5,"AWAY","DRAW"))))</f>
        <v/>
      </c>
      <c r="AE433" s="86" t="str">
        <f t="shared" si="127"/>
        <v/>
      </c>
      <c r="AK433" t="s">
        <v>231</v>
      </c>
      <c r="AL433" t="s">
        <v>231</v>
      </c>
    </row>
    <row r="434" spans="1:38">
      <c r="A434" s="80"/>
      <c r="F434" s="73" t="str">
        <f t="shared" si="136"/>
        <v/>
      </c>
      <c r="G434" s="73" t="str">
        <f>IF(A434="GW 1",ELO_Initial,IFERROR(INDEX(Tables!$1:$1048576,MATCH('Program and Results'!$B434,Tables!$A:$A,0),MATCH('Program and Results'!$A434,Tables!$1:$1,0)-1),""))</f>
        <v/>
      </c>
      <c r="H434" s="74" t="str">
        <f t="shared" si="129"/>
        <v/>
      </c>
      <c r="I434" s="74" t="str">
        <f t="shared" si="130"/>
        <v/>
      </c>
      <c r="J434" s="75" t="str">
        <f t="shared" si="123"/>
        <v/>
      </c>
      <c r="K434" s="76" t="str">
        <f>IF(E434="","",IF(ABS(C434-D434)=0,0,IF(ABS(C434-D434)&gt;10,2.99,INDEX('ELO settings '!$B$25:$B$34,MATCH(ABS(C434-D434),'ELO settings '!$A$25:$A$34,0)))))</f>
        <v/>
      </c>
      <c r="L434" s="73" t="str">
        <f t="shared" si="135"/>
        <v/>
      </c>
      <c r="M434" s="73" t="str">
        <f>IF(A434="GW 1",ELO_Initial,IFERROR(INDEX(Tables!$1:$1048576,MATCH('Program and Results'!$E434,Tables!$A:$A,0),MATCH('Program and Results'!$A434,Tables!$1:$1,0)-1),""))</f>
        <v/>
      </c>
      <c r="N434" s="74" t="str">
        <f t="shared" si="131"/>
        <v/>
      </c>
      <c r="O434" s="74" t="str">
        <f t="shared" si="132"/>
        <v/>
      </c>
      <c r="P434" s="75" t="str">
        <f t="shared" si="137"/>
        <v/>
      </c>
      <c r="Q434" s="76" t="str">
        <f t="shared" si="133"/>
        <v/>
      </c>
      <c r="R434" s="77" t="str">
        <f t="shared" si="134"/>
        <v/>
      </c>
      <c r="S434" s="87" t="str">
        <f t="shared" si="138"/>
        <v/>
      </c>
      <c r="T434" s="74" t="str">
        <f t="shared" si="128"/>
        <v/>
      </c>
      <c r="U434" s="74" t="str">
        <f ca="1">IF(OR($A434="GW 1",$A434="GW 2",$A434="GW 3",$A434="GW 4",$A434="GW 5",$A434="GW 6"),"N/A",IFERROR(ROUND((OFFSET(Tables!$A$1,MATCH('Program and Results'!$B434,Tables!$A$1:$A$33,0)-1,MATCH('Program and Results'!$A434,Tables!$1:$1,0)-2,1,1)-OFFSET(Tables!$A$1,MATCH('Program and Results'!$B434,Tables!$A$1:$A$33,0)-1,MATCH('Program and Results'!$A434,Tables!$1:$1,0)-7,1,1))-(OFFSET(Tables!$A$1,MATCH('Program and Results'!$E434,Tables!$A$1:$A$33,0)-1,MATCH('Program and Results'!$A434,Tables!$1:$1,0)-2,1,1)-OFFSET(Tables!$A$1,MATCH('Program and Results'!$E434,Tables!$A$1:$A$33,0)-1,MATCH('Program and Results'!$A434,Tables!$1:$1,0)-7,1,1)),0),""))</f>
        <v/>
      </c>
      <c r="V434" s="88" t="str">
        <f t="shared" si="139"/>
        <v/>
      </c>
      <c r="W434" s="88" t="str">
        <f>IF(OR($A434="GW 1",$A434="GW 2",$A434="GW 3",$A434="GW 4",$A434="GW 5",$A434="GW 6"),"N/A",IF(T434="","",IF(AND(T434&gt;='Prediction Systems settings'!$B$3,'Program and Results'!T434&lt;='Prediction Systems settings'!$C$3),"DRAW",IF(T434&gt;0,"HOME","AWAY"))))</f>
        <v/>
      </c>
      <c r="X434" s="89" t="str">
        <f t="shared" si="124"/>
        <v/>
      </c>
      <c r="Y434" s="74" t="str">
        <f ca="1">IF(OR($A434="GW 1",$A434="GW 2",$A434="GW 3",$A434="GW 4",$A434="GW 5",$A434="GW 6"),"N/A",IF(U434="","",IF(AND(U434&gt;='Prediction Systems settings'!$B$4,'Program and Results'!U434&lt;='Prediction Systems settings'!$C$4),"DRAW",IF(U434&gt;0,"HOME","AWAY"))))</f>
        <v/>
      </c>
      <c r="Z434" s="74" t="str">
        <f t="shared" si="125"/>
        <v/>
      </c>
      <c r="AA434" s="85" t="str">
        <f ca="1">IF(OR($A434="GW 1",$A434="GW 2",$A434="GW 3",$A434="GW 4",$A434="GW 5",$A434="GW 6"),"N/A",IF(G434="","",SUM(OFFSET(Tables!$A$103,MATCH('Program and Results'!$B434,Tables!$A$103:$A$135,0)-1,MATCH('Program and Results'!$A434,Tables!$1:$1,0)-2,1,-6))))</f>
        <v/>
      </c>
      <c r="AB434" s="86" t="str">
        <f ca="1">IF(OR($A434="GW 1",$A434="GW 2",$A434="GW 3",$A434="GW 4",$A434="GW 5",$A434="GW 6"),"N/A",IF(M434="","",SUM(OFFSET(Tables!$A$103,MATCH('Program and Results'!$E434,Tables!$A$103:$A$135,0)-1,MATCH('Program and Results'!$A434,Tables!$1:$1,0)-2,1,-6))))</f>
        <v/>
      </c>
      <c r="AC434" s="86" t="str">
        <f t="shared" si="126"/>
        <v/>
      </c>
      <c r="AD434" s="86" t="str">
        <f>IF(OR($A434="GW 1",$A434="GW 2",$A434="GW 3",$A434="GW 4",$A434="GW 5",$A434="GW 6"),"N/A",IF(AC434="","",IF(AC434&gt;'Prediction Systems settings'!$B$5,"HOME",IF(AC434&lt;-'Prediction Systems settings'!$B$5,"AWAY","DRAW"))))</f>
        <v/>
      </c>
      <c r="AE434" s="86" t="str">
        <f t="shared" si="127"/>
        <v/>
      </c>
      <c r="AK434" t="s">
        <v>231</v>
      </c>
      <c r="AL434" t="s">
        <v>231</v>
      </c>
    </row>
    <row r="435" spans="1:38">
      <c r="A435" s="80"/>
      <c r="F435" s="73" t="str">
        <f t="shared" si="136"/>
        <v/>
      </c>
      <c r="G435" s="73" t="str">
        <f>IF(A435="GW 1",ELO_Initial,IFERROR(INDEX(Tables!$1:$1048576,MATCH('Program and Results'!$B435,Tables!$A:$A,0),MATCH('Program and Results'!$A435,Tables!$1:$1,0)-1),""))</f>
        <v/>
      </c>
      <c r="H435" s="74" t="str">
        <f t="shared" si="129"/>
        <v/>
      </c>
      <c r="I435" s="74" t="str">
        <f t="shared" si="130"/>
        <v/>
      </c>
      <c r="J435" s="75" t="str">
        <f t="shared" si="123"/>
        <v/>
      </c>
      <c r="K435" s="76" t="str">
        <f>IF(E435="","",IF(ABS(C435-D435)=0,0,IF(ABS(C435-D435)&gt;10,2.99,INDEX('ELO settings '!$B$25:$B$34,MATCH(ABS(C435-D435),'ELO settings '!$A$25:$A$34,0)))))</f>
        <v/>
      </c>
      <c r="L435" s="73" t="str">
        <f t="shared" si="135"/>
        <v/>
      </c>
      <c r="M435" s="73" t="str">
        <f>IF(A435="GW 1",ELO_Initial,IFERROR(INDEX(Tables!$1:$1048576,MATCH('Program and Results'!$E435,Tables!$A:$A,0),MATCH('Program and Results'!$A435,Tables!$1:$1,0)-1),""))</f>
        <v/>
      </c>
      <c r="N435" s="74" t="str">
        <f t="shared" si="131"/>
        <v/>
      </c>
      <c r="O435" s="74" t="str">
        <f t="shared" si="132"/>
        <v/>
      </c>
      <c r="P435" s="75" t="str">
        <f t="shared" si="137"/>
        <v/>
      </c>
      <c r="Q435" s="76" t="str">
        <f t="shared" si="133"/>
        <v/>
      </c>
      <c r="R435" s="77" t="str">
        <f t="shared" si="134"/>
        <v/>
      </c>
      <c r="S435" s="87" t="str">
        <f t="shared" si="138"/>
        <v/>
      </c>
      <c r="T435" s="74" t="str">
        <f t="shared" si="128"/>
        <v/>
      </c>
      <c r="U435" s="74" t="str">
        <f ca="1">IF(OR($A435="GW 1",$A435="GW 2",$A435="GW 3",$A435="GW 4",$A435="GW 5",$A435="GW 6"),"N/A",IFERROR(ROUND((OFFSET(Tables!$A$1,MATCH('Program and Results'!$B435,Tables!$A$1:$A$33,0)-1,MATCH('Program and Results'!$A435,Tables!$1:$1,0)-2,1,1)-OFFSET(Tables!$A$1,MATCH('Program and Results'!$B435,Tables!$A$1:$A$33,0)-1,MATCH('Program and Results'!$A435,Tables!$1:$1,0)-7,1,1))-(OFFSET(Tables!$A$1,MATCH('Program and Results'!$E435,Tables!$A$1:$A$33,0)-1,MATCH('Program and Results'!$A435,Tables!$1:$1,0)-2,1,1)-OFFSET(Tables!$A$1,MATCH('Program and Results'!$E435,Tables!$A$1:$A$33,0)-1,MATCH('Program and Results'!$A435,Tables!$1:$1,0)-7,1,1)),0),""))</f>
        <v/>
      </c>
      <c r="V435" s="88" t="str">
        <f t="shared" si="139"/>
        <v/>
      </c>
      <c r="W435" s="88" t="str">
        <f>IF(OR($A435="GW 1",$A435="GW 2",$A435="GW 3",$A435="GW 4",$A435="GW 5",$A435="GW 6"),"N/A",IF(T435="","",IF(AND(T435&gt;='Prediction Systems settings'!$B$3,'Program and Results'!T435&lt;='Prediction Systems settings'!$C$3),"DRAW",IF(T435&gt;0,"HOME","AWAY"))))</f>
        <v/>
      </c>
      <c r="X435" s="89" t="str">
        <f t="shared" si="124"/>
        <v/>
      </c>
      <c r="Y435" s="74" t="str">
        <f ca="1">IF(OR($A435="GW 1",$A435="GW 2",$A435="GW 3",$A435="GW 4",$A435="GW 5",$A435="GW 6"),"N/A",IF(U435="","",IF(AND(U435&gt;='Prediction Systems settings'!$B$4,'Program and Results'!U435&lt;='Prediction Systems settings'!$C$4),"DRAW",IF(U435&gt;0,"HOME","AWAY"))))</f>
        <v/>
      </c>
      <c r="Z435" s="74" t="str">
        <f t="shared" si="125"/>
        <v/>
      </c>
      <c r="AA435" s="85" t="str">
        <f ca="1">IF(OR($A435="GW 1",$A435="GW 2",$A435="GW 3",$A435="GW 4",$A435="GW 5",$A435="GW 6"),"N/A",IF(G435="","",SUM(OFFSET(Tables!$A$103,MATCH('Program and Results'!$B435,Tables!$A$103:$A$135,0)-1,MATCH('Program and Results'!$A435,Tables!$1:$1,0)-2,1,-6))))</f>
        <v/>
      </c>
      <c r="AB435" s="86" t="str">
        <f ca="1">IF(OR($A435="GW 1",$A435="GW 2",$A435="GW 3",$A435="GW 4",$A435="GW 5",$A435="GW 6"),"N/A",IF(M435="","",SUM(OFFSET(Tables!$A$103,MATCH('Program and Results'!$E435,Tables!$A$103:$A$135,0)-1,MATCH('Program and Results'!$A435,Tables!$1:$1,0)-2,1,-6))))</f>
        <v/>
      </c>
      <c r="AC435" s="86" t="str">
        <f t="shared" si="126"/>
        <v/>
      </c>
      <c r="AD435" s="86" t="str">
        <f>IF(OR($A435="GW 1",$A435="GW 2",$A435="GW 3",$A435="GW 4",$A435="GW 5",$A435="GW 6"),"N/A",IF(AC435="","",IF(AC435&gt;'Prediction Systems settings'!$B$5,"HOME",IF(AC435&lt;-'Prediction Systems settings'!$B$5,"AWAY","DRAW"))))</f>
        <v/>
      </c>
      <c r="AE435" s="86" t="str">
        <f t="shared" si="127"/>
        <v/>
      </c>
      <c r="AK435" t="s">
        <v>231</v>
      </c>
      <c r="AL435" t="s">
        <v>231</v>
      </c>
    </row>
    <row r="436" spans="1:38">
      <c r="A436" s="80"/>
      <c r="F436" s="73" t="str">
        <f t="shared" si="136"/>
        <v/>
      </c>
      <c r="G436" s="73" t="str">
        <f>IF(A436="GW 1",ELO_Initial,IFERROR(INDEX(Tables!$1:$1048576,MATCH('Program and Results'!$B436,Tables!$A:$A,0),MATCH('Program and Results'!$A436,Tables!$1:$1,0)-1),""))</f>
        <v/>
      </c>
      <c r="H436" s="74" t="str">
        <f t="shared" si="129"/>
        <v/>
      </c>
      <c r="I436" s="74" t="str">
        <f t="shared" si="130"/>
        <v/>
      </c>
      <c r="J436" s="75" t="str">
        <f t="shared" si="123"/>
        <v/>
      </c>
      <c r="K436" s="76" t="str">
        <f>IF(E436="","",IF(ABS(C436-D436)=0,0,IF(ABS(C436-D436)&gt;10,2.99,INDEX('ELO settings '!$B$25:$B$34,MATCH(ABS(C436-D436),'ELO settings '!$A$25:$A$34,0)))))</f>
        <v/>
      </c>
      <c r="L436" s="73" t="str">
        <f t="shared" si="135"/>
        <v/>
      </c>
      <c r="M436" s="73" t="str">
        <f>IF(A436="GW 1",ELO_Initial,IFERROR(INDEX(Tables!$1:$1048576,MATCH('Program and Results'!$E436,Tables!$A:$A,0),MATCH('Program and Results'!$A436,Tables!$1:$1,0)-1),""))</f>
        <v/>
      </c>
      <c r="N436" s="74" t="str">
        <f t="shared" si="131"/>
        <v/>
      </c>
      <c r="O436" s="74" t="str">
        <f t="shared" si="132"/>
        <v/>
      </c>
      <c r="P436" s="75" t="str">
        <f t="shared" si="137"/>
        <v/>
      </c>
      <c r="Q436" s="76" t="str">
        <f t="shared" si="133"/>
        <v/>
      </c>
      <c r="R436" s="77" t="str">
        <f t="shared" si="134"/>
        <v/>
      </c>
      <c r="S436" s="87" t="str">
        <f t="shared" si="138"/>
        <v/>
      </c>
      <c r="T436" s="74" t="str">
        <f t="shared" si="128"/>
        <v/>
      </c>
      <c r="U436" s="74" t="str">
        <f ca="1">IF(OR($A436="GW 1",$A436="GW 2",$A436="GW 3",$A436="GW 4",$A436="GW 5",$A436="GW 6"),"N/A",IFERROR(ROUND((OFFSET(Tables!$A$1,MATCH('Program and Results'!$B436,Tables!$A$1:$A$33,0)-1,MATCH('Program and Results'!$A436,Tables!$1:$1,0)-2,1,1)-OFFSET(Tables!$A$1,MATCH('Program and Results'!$B436,Tables!$A$1:$A$33,0)-1,MATCH('Program and Results'!$A436,Tables!$1:$1,0)-7,1,1))-(OFFSET(Tables!$A$1,MATCH('Program and Results'!$E436,Tables!$A$1:$A$33,0)-1,MATCH('Program and Results'!$A436,Tables!$1:$1,0)-2,1,1)-OFFSET(Tables!$A$1,MATCH('Program and Results'!$E436,Tables!$A$1:$A$33,0)-1,MATCH('Program and Results'!$A436,Tables!$1:$1,0)-7,1,1)),0),""))</f>
        <v/>
      </c>
      <c r="V436" s="88" t="str">
        <f t="shared" si="139"/>
        <v/>
      </c>
      <c r="W436" s="88" t="str">
        <f>IF(OR($A436="GW 1",$A436="GW 2",$A436="GW 3",$A436="GW 4",$A436="GW 5",$A436="GW 6"),"N/A",IF(T436="","",IF(AND(T436&gt;='Prediction Systems settings'!$B$3,'Program and Results'!T436&lt;='Prediction Systems settings'!$C$3),"DRAW",IF(T436&gt;0,"HOME","AWAY"))))</f>
        <v/>
      </c>
      <c r="X436" s="89" t="str">
        <f t="shared" si="124"/>
        <v/>
      </c>
      <c r="Y436" s="74" t="str">
        <f ca="1">IF(OR($A436="GW 1",$A436="GW 2",$A436="GW 3",$A436="GW 4",$A436="GW 5",$A436="GW 6"),"N/A",IF(U436="","",IF(AND(U436&gt;='Prediction Systems settings'!$B$4,'Program and Results'!U436&lt;='Prediction Systems settings'!$C$4),"DRAW",IF(U436&gt;0,"HOME","AWAY"))))</f>
        <v/>
      </c>
      <c r="Z436" s="74" t="str">
        <f t="shared" si="125"/>
        <v/>
      </c>
      <c r="AA436" s="85" t="str">
        <f ca="1">IF(OR($A436="GW 1",$A436="GW 2",$A436="GW 3",$A436="GW 4",$A436="GW 5",$A436="GW 6"),"N/A",IF(G436="","",SUM(OFFSET(Tables!$A$103,MATCH('Program and Results'!$B436,Tables!$A$103:$A$135,0)-1,MATCH('Program and Results'!$A436,Tables!$1:$1,0)-2,1,-6))))</f>
        <v/>
      </c>
      <c r="AB436" s="86" t="str">
        <f ca="1">IF(OR($A436="GW 1",$A436="GW 2",$A436="GW 3",$A436="GW 4",$A436="GW 5",$A436="GW 6"),"N/A",IF(M436="","",SUM(OFFSET(Tables!$A$103,MATCH('Program and Results'!$E436,Tables!$A$103:$A$135,0)-1,MATCH('Program and Results'!$A436,Tables!$1:$1,0)-2,1,-6))))</f>
        <v/>
      </c>
      <c r="AC436" s="86" t="str">
        <f t="shared" si="126"/>
        <v/>
      </c>
      <c r="AD436" s="86" t="str">
        <f>IF(OR($A436="GW 1",$A436="GW 2",$A436="GW 3",$A436="GW 4",$A436="GW 5",$A436="GW 6"),"N/A",IF(AC436="","",IF(AC436&gt;'Prediction Systems settings'!$B$5,"HOME",IF(AC436&lt;-'Prediction Systems settings'!$B$5,"AWAY","DRAW"))))</f>
        <v/>
      </c>
      <c r="AE436" s="86" t="str">
        <f t="shared" si="127"/>
        <v/>
      </c>
      <c r="AK436" t="s">
        <v>231</v>
      </c>
      <c r="AL436" t="s">
        <v>231</v>
      </c>
    </row>
    <row r="437" spans="1:38">
      <c r="A437" s="80"/>
      <c r="F437" s="73" t="str">
        <f t="shared" si="136"/>
        <v/>
      </c>
      <c r="G437" s="73" t="str">
        <f>IF(A437="GW 1",ELO_Initial,IFERROR(INDEX(Tables!$1:$1048576,MATCH('Program and Results'!$B437,Tables!$A:$A,0),MATCH('Program and Results'!$A437,Tables!$1:$1,0)-1),""))</f>
        <v/>
      </c>
      <c r="H437" s="74" t="str">
        <f t="shared" si="129"/>
        <v/>
      </c>
      <c r="I437" s="74" t="str">
        <f t="shared" si="130"/>
        <v/>
      </c>
      <c r="J437" s="75" t="str">
        <f t="shared" si="123"/>
        <v/>
      </c>
      <c r="K437" s="76" t="str">
        <f>IF(E437="","",IF(ABS(C437-D437)=0,0,IF(ABS(C437-D437)&gt;10,2.99,INDEX('ELO settings '!$B$25:$B$34,MATCH(ABS(C437-D437),'ELO settings '!$A$25:$A$34,0)))))</f>
        <v/>
      </c>
      <c r="L437" s="73" t="str">
        <f t="shared" si="135"/>
        <v/>
      </c>
      <c r="M437" s="73" t="str">
        <f>IF(A437="GW 1",ELO_Initial,IFERROR(INDEX(Tables!$1:$1048576,MATCH('Program and Results'!$E437,Tables!$A:$A,0),MATCH('Program and Results'!$A437,Tables!$1:$1,0)-1),""))</f>
        <v/>
      </c>
      <c r="N437" s="74" t="str">
        <f t="shared" si="131"/>
        <v/>
      </c>
      <c r="O437" s="74" t="str">
        <f t="shared" si="132"/>
        <v/>
      </c>
      <c r="P437" s="75" t="str">
        <f t="shared" si="137"/>
        <v/>
      </c>
      <c r="Q437" s="76" t="str">
        <f t="shared" si="133"/>
        <v/>
      </c>
      <c r="R437" s="77" t="str">
        <f t="shared" si="134"/>
        <v/>
      </c>
      <c r="S437" s="87" t="str">
        <f t="shared" si="138"/>
        <v/>
      </c>
      <c r="T437" s="74" t="str">
        <f t="shared" si="128"/>
        <v/>
      </c>
      <c r="U437" s="74" t="str">
        <f ca="1">IF(OR($A437="GW 1",$A437="GW 2",$A437="GW 3",$A437="GW 4",$A437="GW 5",$A437="GW 6"),"N/A",IFERROR(ROUND((OFFSET(Tables!$A$1,MATCH('Program and Results'!$B437,Tables!$A$1:$A$33,0)-1,MATCH('Program and Results'!$A437,Tables!$1:$1,0)-2,1,1)-OFFSET(Tables!$A$1,MATCH('Program and Results'!$B437,Tables!$A$1:$A$33,0)-1,MATCH('Program and Results'!$A437,Tables!$1:$1,0)-7,1,1))-(OFFSET(Tables!$A$1,MATCH('Program and Results'!$E437,Tables!$A$1:$A$33,0)-1,MATCH('Program and Results'!$A437,Tables!$1:$1,0)-2,1,1)-OFFSET(Tables!$A$1,MATCH('Program and Results'!$E437,Tables!$A$1:$A$33,0)-1,MATCH('Program and Results'!$A437,Tables!$1:$1,0)-7,1,1)),0),""))</f>
        <v/>
      </c>
      <c r="V437" s="88" t="str">
        <f t="shared" si="139"/>
        <v/>
      </c>
      <c r="W437" s="88" t="str">
        <f>IF(OR($A437="GW 1",$A437="GW 2",$A437="GW 3",$A437="GW 4",$A437="GW 5",$A437="GW 6"),"N/A",IF(T437="","",IF(AND(T437&gt;='Prediction Systems settings'!$B$3,'Program and Results'!T437&lt;='Prediction Systems settings'!$C$3),"DRAW",IF(T437&gt;0,"HOME","AWAY"))))</f>
        <v/>
      </c>
      <c r="X437" s="89" t="str">
        <f t="shared" si="124"/>
        <v/>
      </c>
      <c r="Y437" s="74" t="str">
        <f ca="1">IF(OR($A437="GW 1",$A437="GW 2",$A437="GW 3",$A437="GW 4",$A437="GW 5",$A437="GW 6"),"N/A",IF(U437="","",IF(AND(U437&gt;='Prediction Systems settings'!$B$4,'Program and Results'!U437&lt;='Prediction Systems settings'!$C$4),"DRAW",IF(U437&gt;0,"HOME","AWAY"))))</f>
        <v/>
      </c>
      <c r="Z437" s="74" t="str">
        <f t="shared" si="125"/>
        <v/>
      </c>
      <c r="AA437" s="85" t="str">
        <f ca="1">IF(OR($A437="GW 1",$A437="GW 2",$A437="GW 3",$A437="GW 4",$A437="GW 5",$A437="GW 6"),"N/A",IF(G437="","",SUM(OFFSET(Tables!$A$103,MATCH('Program and Results'!$B437,Tables!$A$103:$A$135,0)-1,MATCH('Program and Results'!$A437,Tables!$1:$1,0)-2,1,-6))))</f>
        <v/>
      </c>
      <c r="AB437" s="86" t="str">
        <f ca="1">IF(OR($A437="GW 1",$A437="GW 2",$A437="GW 3",$A437="GW 4",$A437="GW 5",$A437="GW 6"),"N/A",IF(M437="","",SUM(OFFSET(Tables!$A$103,MATCH('Program and Results'!$E437,Tables!$A$103:$A$135,0)-1,MATCH('Program and Results'!$A437,Tables!$1:$1,0)-2,1,-6))))</f>
        <v/>
      </c>
      <c r="AC437" s="86" t="str">
        <f t="shared" si="126"/>
        <v/>
      </c>
      <c r="AD437" s="86" t="str">
        <f>IF(OR($A437="GW 1",$A437="GW 2",$A437="GW 3",$A437="GW 4",$A437="GW 5",$A437="GW 6"),"N/A",IF(AC437="","",IF(AC437&gt;'Prediction Systems settings'!$B$5,"HOME",IF(AC437&lt;-'Prediction Systems settings'!$B$5,"AWAY","DRAW"))))</f>
        <v/>
      </c>
      <c r="AE437" s="86" t="str">
        <f t="shared" si="127"/>
        <v/>
      </c>
      <c r="AK437" t="s">
        <v>231</v>
      </c>
      <c r="AL437" t="s">
        <v>231</v>
      </c>
    </row>
    <row r="438" spans="1:38">
      <c r="A438" s="80"/>
      <c r="F438" s="73" t="str">
        <f t="shared" si="136"/>
        <v/>
      </c>
      <c r="G438" s="73" t="str">
        <f>IF(A438="GW 1",ELO_Initial,IFERROR(INDEX(Tables!$1:$1048576,MATCH('Program and Results'!$B438,Tables!$A:$A,0),MATCH('Program and Results'!$A438,Tables!$1:$1,0)-1),""))</f>
        <v/>
      </c>
      <c r="H438" s="74" t="str">
        <f t="shared" si="129"/>
        <v/>
      </c>
      <c r="I438" s="74" t="str">
        <f t="shared" si="130"/>
        <v/>
      </c>
      <c r="J438" s="75" t="str">
        <f t="shared" si="123"/>
        <v/>
      </c>
      <c r="K438" s="76" t="str">
        <f>IF(E438="","",IF(ABS(C438-D438)=0,0,IF(ABS(C438-D438)&gt;10,2.99,INDEX('ELO settings '!$B$25:$B$34,MATCH(ABS(C438-D438),'ELO settings '!$A$25:$A$34,0)))))</f>
        <v/>
      </c>
      <c r="L438" s="73" t="str">
        <f t="shared" si="135"/>
        <v/>
      </c>
      <c r="M438" s="73" t="str">
        <f>IF(A438="GW 1",ELO_Initial,IFERROR(INDEX(Tables!$1:$1048576,MATCH('Program and Results'!$E438,Tables!$A:$A,0),MATCH('Program and Results'!$A438,Tables!$1:$1,0)-1),""))</f>
        <v/>
      </c>
      <c r="N438" s="74" t="str">
        <f t="shared" si="131"/>
        <v/>
      </c>
      <c r="O438" s="74" t="str">
        <f t="shared" si="132"/>
        <v/>
      </c>
      <c r="P438" s="75" t="str">
        <f t="shared" si="137"/>
        <v/>
      </c>
      <c r="Q438" s="76" t="str">
        <f t="shared" si="133"/>
        <v/>
      </c>
      <c r="R438" s="77" t="str">
        <f t="shared" si="134"/>
        <v/>
      </c>
      <c r="S438" s="87" t="str">
        <f t="shared" si="138"/>
        <v/>
      </c>
      <c r="T438" s="74" t="str">
        <f t="shared" si="128"/>
        <v/>
      </c>
      <c r="U438" s="74" t="str">
        <f ca="1">IF(OR($A438="GW 1",$A438="GW 2",$A438="GW 3",$A438="GW 4",$A438="GW 5",$A438="GW 6"),"N/A",IFERROR(ROUND((OFFSET(Tables!$A$1,MATCH('Program and Results'!$B438,Tables!$A$1:$A$33,0)-1,MATCH('Program and Results'!$A438,Tables!$1:$1,0)-2,1,1)-OFFSET(Tables!$A$1,MATCH('Program and Results'!$B438,Tables!$A$1:$A$33,0)-1,MATCH('Program and Results'!$A438,Tables!$1:$1,0)-7,1,1))-(OFFSET(Tables!$A$1,MATCH('Program and Results'!$E438,Tables!$A$1:$A$33,0)-1,MATCH('Program and Results'!$A438,Tables!$1:$1,0)-2,1,1)-OFFSET(Tables!$A$1,MATCH('Program and Results'!$E438,Tables!$A$1:$A$33,0)-1,MATCH('Program and Results'!$A438,Tables!$1:$1,0)-7,1,1)),0),""))</f>
        <v/>
      </c>
      <c r="V438" s="88" t="str">
        <f t="shared" si="139"/>
        <v/>
      </c>
      <c r="W438" s="88" t="str">
        <f>IF(OR($A438="GW 1",$A438="GW 2",$A438="GW 3",$A438="GW 4",$A438="GW 5",$A438="GW 6"),"N/A",IF(T438="","",IF(AND(T438&gt;='Prediction Systems settings'!$B$3,'Program and Results'!T438&lt;='Prediction Systems settings'!$C$3),"DRAW",IF(T438&gt;0,"HOME","AWAY"))))</f>
        <v/>
      </c>
      <c r="X438" s="89" t="str">
        <f t="shared" si="124"/>
        <v/>
      </c>
      <c r="Y438" s="74" t="str">
        <f ca="1">IF(OR($A438="GW 1",$A438="GW 2",$A438="GW 3",$A438="GW 4",$A438="GW 5",$A438="GW 6"),"N/A",IF(U438="","",IF(AND(U438&gt;='Prediction Systems settings'!$B$4,'Program and Results'!U438&lt;='Prediction Systems settings'!$C$4),"DRAW",IF(U438&gt;0,"HOME","AWAY"))))</f>
        <v/>
      </c>
      <c r="Z438" s="74" t="str">
        <f t="shared" si="125"/>
        <v/>
      </c>
      <c r="AA438" s="85" t="str">
        <f ca="1">IF(OR($A438="GW 1",$A438="GW 2",$A438="GW 3",$A438="GW 4",$A438="GW 5",$A438="GW 6"),"N/A",IF(G438="","",SUM(OFFSET(Tables!$A$103,MATCH('Program and Results'!$B438,Tables!$A$103:$A$135,0)-1,MATCH('Program and Results'!$A438,Tables!$1:$1,0)-2,1,-6))))</f>
        <v/>
      </c>
      <c r="AB438" s="86" t="str">
        <f ca="1">IF(OR($A438="GW 1",$A438="GW 2",$A438="GW 3",$A438="GW 4",$A438="GW 5",$A438="GW 6"),"N/A",IF(M438="","",SUM(OFFSET(Tables!$A$103,MATCH('Program and Results'!$E438,Tables!$A$103:$A$135,0)-1,MATCH('Program and Results'!$A438,Tables!$1:$1,0)-2,1,-6))))</f>
        <v/>
      </c>
      <c r="AC438" s="86" t="str">
        <f t="shared" si="126"/>
        <v/>
      </c>
      <c r="AD438" s="86" t="str">
        <f>IF(OR($A438="GW 1",$A438="GW 2",$A438="GW 3",$A438="GW 4",$A438="GW 5",$A438="GW 6"),"N/A",IF(AC438="","",IF(AC438&gt;'Prediction Systems settings'!$B$5,"HOME",IF(AC438&lt;-'Prediction Systems settings'!$B$5,"AWAY","DRAW"))))</f>
        <v/>
      </c>
      <c r="AE438" s="86" t="str">
        <f t="shared" si="127"/>
        <v/>
      </c>
      <c r="AK438" t="s">
        <v>231</v>
      </c>
      <c r="AL438" t="s">
        <v>231</v>
      </c>
    </row>
    <row r="439" spans="1:38">
      <c r="A439" s="80"/>
      <c r="F439" s="73" t="str">
        <f t="shared" si="136"/>
        <v/>
      </c>
      <c r="G439" s="73" t="str">
        <f>IF(A439="GW 1",ELO_Initial,IFERROR(INDEX(Tables!$1:$1048576,MATCH('Program and Results'!$B439,Tables!$A:$A,0),MATCH('Program and Results'!$A439,Tables!$1:$1,0)-1),""))</f>
        <v/>
      </c>
      <c r="H439" s="74" t="str">
        <f t="shared" si="129"/>
        <v/>
      </c>
      <c r="I439" s="74" t="str">
        <f t="shared" si="130"/>
        <v/>
      </c>
      <c r="J439" s="75" t="str">
        <f t="shared" si="123"/>
        <v/>
      </c>
      <c r="K439" s="76" t="str">
        <f>IF(E439="","",IF(ABS(C439-D439)=0,0,IF(ABS(C439-D439)&gt;10,2.99,INDEX('ELO settings '!$B$25:$B$34,MATCH(ABS(C439-D439),'ELO settings '!$A$25:$A$34,0)))))</f>
        <v/>
      </c>
      <c r="L439" s="73" t="str">
        <f t="shared" si="135"/>
        <v/>
      </c>
      <c r="M439" s="73" t="str">
        <f>IF(A439="GW 1",ELO_Initial,IFERROR(INDEX(Tables!$1:$1048576,MATCH('Program and Results'!$E439,Tables!$A:$A,0),MATCH('Program and Results'!$A439,Tables!$1:$1,0)-1),""))</f>
        <v/>
      </c>
      <c r="N439" s="74" t="str">
        <f t="shared" si="131"/>
        <v/>
      </c>
      <c r="O439" s="74" t="str">
        <f t="shared" si="132"/>
        <v/>
      </c>
      <c r="P439" s="75" t="str">
        <f t="shared" si="137"/>
        <v/>
      </c>
      <c r="Q439" s="76" t="str">
        <f t="shared" si="133"/>
        <v/>
      </c>
      <c r="R439" s="77" t="str">
        <f t="shared" si="134"/>
        <v/>
      </c>
      <c r="S439" s="87" t="str">
        <f t="shared" si="138"/>
        <v/>
      </c>
      <c r="T439" s="74" t="str">
        <f t="shared" si="128"/>
        <v/>
      </c>
      <c r="U439" s="74" t="str">
        <f ca="1">IF(OR($A439="GW 1",$A439="GW 2",$A439="GW 3",$A439="GW 4",$A439="GW 5",$A439="GW 6"),"N/A",IFERROR(ROUND((OFFSET(Tables!$A$1,MATCH('Program and Results'!$B439,Tables!$A$1:$A$33,0)-1,MATCH('Program and Results'!$A439,Tables!$1:$1,0)-2,1,1)-OFFSET(Tables!$A$1,MATCH('Program and Results'!$B439,Tables!$A$1:$A$33,0)-1,MATCH('Program and Results'!$A439,Tables!$1:$1,0)-7,1,1))-(OFFSET(Tables!$A$1,MATCH('Program and Results'!$E439,Tables!$A$1:$A$33,0)-1,MATCH('Program and Results'!$A439,Tables!$1:$1,0)-2,1,1)-OFFSET(Tables!$A$1,MATCH('Program and Results'!$E439,Tables!$A$1:$A$33,0)-1,MATCH('Program and Results'!$A439,Tables!$1:$1,0)-7,1,1)),0),""))</f>
        <v/>
      </c>
      <c r="V439" s="88" t="str">
        <f t="shared" si="139"/>
        <v/>
      </c>
      <c r="W439" s="88" t="str">
        <f>IF(OR($A439="GW 1",$A439="GW 2",$A439="GW 3",$A439="GW 4",$A439="GW 5",$A439="GW 6"),"N/A",IF(T439="","",IF(AND(T439&gt;='Prediction Systems settings'!$B$3,'Program and Results'!T439&lt;='Prediction Systems settings'!$C$3),"DRAW",IF(T439&gt;0,"HOME","AWAY"))))</f>
        <v/>
      </c>
      <c r="X439" s="89" t="str">
        <f t="shared" si="124"/>
        <v/>
      </c>
      <c r="Y439" s="74" t="str">
        <f ca="1">IF(OR($A439="GW 1",$A439="GW 2",$A439="GW 3",$A439="GW 4",$A439="GW 5",$A439="GW 6"),"N/A",IF(U439="","",IF(AND(U439&gt;='Prediction Systems settings'!$B$4,'Program and Results'!U439&lt;='Prediction Systems settings'!$C$4),"DRAW",IF(U439&gt;0,"HOME","AWAY"))))</f>
        <v/>
      </c>
      <c r="Z439" s="74" t="str">
        <f t="shared" si="125"/>
        <v/>
      </c>
      <c r="AA439" s="85" t="str">
        <f ca="1">IF(OR($A439="GW 1",$A439="GW 2",$A439="GW 3",$A439="GW 4",$A439="GW 5",$A439="GW 6"),"N/A",IF(G439="","",SUM(OFFSET(Tables!$A$103,MATCH('Program and Results'!$B439,Tables!$A$103:$A$135,0)-1,MATCH('Program and Results'!$A439,Tables!$1:$1,0)-2,1,-6))))</f>
        <v/>
      </c>
      <c r="AB439" s="86" t="str">
        <f ca="1">IF(OR($A439="GW 1",$A439="GW 2",$A439="GW 3",$A439="GW 4",$A439="GW 5",$A439="GW 6"),"N/A",IF(M439="","",SUM(OFFSET(Tables!$A$103,MATCH('Program and Results'!$E439,Tables!$A$103:$A$135,0)-1,MATCH('Program and Results'!$A439,Tables!$1:$1,0)-2,1,-6))))</f>
        <v/>
      </c>
      <c r="AC439" s="86" t="str">
        <f t="shared" si="126"/>
        <v/>
      </c>
      <c r="AD439" s="86" t="str">
        <f>IF(OR($A439="GW 1",$A439="GW 2",$A439="GW 3",$A439="GW 4",$A439="GW 5",$A439="GW 6"),"N/A",IF(AC439="","",IF(AC439&gt;'Prediction Systems settings'!$B$5,"HOME",IF(AC439&lt;-'Prediction Systems settings'!$B$5,"AWAY","DRAW"))))</f>
        <v/>
      </c>
      <c r="AE439" s="86" t="str">
        <f t="shared" si="127"/>
        <v/>
      </c>
      <c r="AK439" t="s">
        <v>231</v>
      </c>
      <c r="AL439" t="s">
        <v>231</v>
      </c>
    </row>
    <row r="440" spans="1:38">
      <c r="A440" s="80"/>
      <c r="F440" s="73" t="str">
        <f t="shared" si="136"/>
        <v/>
      </c>
      <c r="G440" s="73" t="str">
        <f>IF(A440="GW 1",ELO_Initial,IFERROR(INDEX(Tables!$1:$1048576,MATCH('Program and Results'!$B440,Tables!$A:$A,0),MATCH('Program and Results'!$A440,Tables!$1:$1,0)-1),""))</f>
        <v/>
      </c>
      <c r="H440" s="74" t="str">
        <f t="shared" si="129"/>
        <v/>
      </c>
      <c r="I440" s="74" t="str">
        <f t="shared" si="130"/>
        <v/>
      </c>
      <c r="J440" s="75" t="str">
        <f t="shared" si="123"/>
        <v/>
      </c>
      <c r="K440" s="76" t="str">
        <f>IF(E440="","",IF(ABS(C440-D440)=0,0,IF(ABS(C440-D440)&gt;10,2.99,INDEX('ELO settings '!$B$25:$B$34,MATCH(ABS(C440-D440),'ELO settings '!$A$25:$A$34,0)))))</f>
        <v/>
      </c>
      <c r="L440" s="73" t="str">
        <f t="shared" si="135"/>
        <v/>
      </c>
      <c r="M440" s="73" t="str">
        <f>IF(A440="GW 1",ELO_Initial,IFERROR(INDEX(Tables!$1:$1048576,MATCH('Program and Results'!$E440,Tables!$A:$A,0),MATCH('Program and Results'!$A440,Tables!$1:$1,0)-1),""))</f>
        <v/>
      </c>
      <c r="N440" s="74" t="str">
        <f t="shared" si="131"/>
        <v/>
      </c>
      <c r="O440" s="74" t="str">
        <f t="shared" si="132"/>
        <v/>
      </c>
      <c r="P440" s="75" t="str">
        <f t="shared" si="137"/>
        <v/>
      </c>
      <c r="Q440" s="76" t="str">
        <f t="shared" si="133"/>
        <v/>
      </c>
      <c r="R440" s="77" t="str">
        <f t="shared" si="134"/>
        <v/>
      </c>
      <c r="S440" s="87" t="str">
        <f t="shared" si="138"/>
        <v/>
      </c>
      <c r="T440" s="74" t="str">
        <f t="shared" si="128"/>
        <v/>
      </c>
      <c r="U440" s="74" t="str">
        <f ca="1">IF(OR($A440="GW 1",$A440="GW 2",$A440="GW 3",$A440="GW 4",$A440="GW 5",$A440="GW 6"),"N/A",IFERROR(ROUND((OFFSET(Tables!$A$1,MATCH('Program and Results'!$B440,Tables!$A$1:$A$33,0)-1,MATCH('Program and Results'!$A440,Tables!$1:$1,0)-2,1,1)-OFFSET(Tables!$A$1,MATCH('Program and Results'!$B440,Tables!$A$1:$A$33,0)-1,MATCH('Program and Results'!$A440,Tables!$1:$1,0)-7,1,1))-(OFFSET(Tables!$A$1,MATCH('Program and Results'!$E440,Tables!$A$1:$A$33,0)-1,MATCH('Program and Results'!$A440,Tables!$1:$1,0)-2,1,1)-OFFSET(Tables!$A$1,MATCH('Program and Results'!$E440,Tables!$A$1:$A$33,0)-1,MATCH('Program and Results'!$A440,Tables!$1:$1,0)-7,1,1)),0),""))</f>
        <v/>
      </c>
      <c r="V440" s="88" t="str">
        <f t="shared" si="139"/>
        <v/>
      </c>
      <c r="W440" s="88" t="str">
        <f>IF(OR($A440="GW 1",$A440="GW 2",$A440="GW 3",$A440="GW 4",$A440="GW 5",$A440="GW 6"),"N/A",IF(T440="","",IF(AND(T440&gt;='Prediction Systems settings'!$B$3,'Program and Results'!T440&lt;='Prediction Systems settings'!$C$3),"DRAW",IF(T440&gt;0,"HOME","AWAY"))))</f>
        <v/>
      </c>
      <c r="X440" s="89" t="str">
        <f t="shared" si="124"/>
        <v/>
      </c>
      <c r="Y440" s="74" t="str">
        <f ca="1">IF(OR($A440="GW 1",$A440="GW 2",$A440="GW 3",$A440="GW 4",$A440="GW 5",$A440="GW 6"),"N/A",IF(U440="","",IF(AND(U440&gt;='Prediction Systems settings'!$B$4,'Program and Results'!U440&lt;='Prediction Systems settings'!$C$4),"DRAW",IF(U440&gt;0,"HOME","AWAY"))))</f>
        <v/>
      </c>
      <c r="Z440" s="74" t="str">
        <f t="shared" si="125"/>
        <v/>
      </c>
      <c r="AA440" s="85" t="str">
        <f ca="1">IF(OR($A440="GW 1",$A440="GW 2",$A440="GW 3",$A440="GW 4",$A440="GW 5",$A440="GW 6"),"N/A",IF(G440="","",SUM(OFFSET(Tables!$A$103,MATCH('Program and Results'!$B440,Tables!$A$103:$A$135,0)-1,MATCH('Program and Results'!$A440,Tables!$1:$1,0)-2,1,-6))))</f>
        <v/>
      </c>
      <c r="AB440" s="86" t="str">
        <f ca="1">IF(OR($A440="GW 1",$A440="GW 2",$A440="GW 3",$A440="GW 4",$A440="GW 5",$A440="GW 6"),"N/A",IF(M440="","",SUM(OFFSET(Tables!$A$103,MATCH('Program and Results'!$E440,Tables!$A$103:$A$135,0)-1,MATCH('Program and Results'!$A440,Tables!$1:$1,0)-2,1,-6))))</f>
        <v/>
      </c>
      <c r="AC440" s="86" t="str">
        <f t="shared" si="126"/>
        <v/>
      </c>
      <c r="AD440" s="86" t="str">
        <f>IF(OR($A440="GW 1",$A440="GW 2",$A440="GW 3",$A440="GW 4",$A440="GW 5",$A440="GW 6"),"N/A",IF(AC440="","",IF(AC440&gt;'Prediction Systems settings'!$B$5,"HOME",IF(AC440&lt;-'Prediction Systems settings'!$B$5,"AWAY","DRAW"))))</f>
        <v/>
      </c>
      <c r="AE440" s="86" t="str">
        <f t="shared" si="127"/>
        <v/>
      </c>
      <c r="AK440" t="s">
        <v>231</v>
      </c>
      <c r="AL440" t="s">
        <v>231</v>
      </c>
    </row>
    <row r="441" spans="1:38">
      <c r="A441" s="80"/>
      <c r="F441" s="73" t="str">
        <f t="shared" si="136"/>
        <v/>
      </c>
      <c r="G441" s="73" t="str">
        <f>IF(A441="GW 1",ELO_Initial,IFERROR(INDEX(Tables!$1:$1048576,MATCH('Program and Results'!$B441,Tables!$A:$A,0),MATCH('Program and Results'!$A441,Tables!$1:$1,0)-1),""))</f>
        <v/>
      </c>
      <c r="H441" s="74" t="str">
        <f t="shared" si="129"/>
        <v/>
      </c>
      <c r="I441" s="74" t="str">
        <f t="shared" si="130"/>
        <v/>
      </c>
      <c r="J441" s="75" t="str">
        <f t="shared" si="123"/>
        <v/>
      </c>
      <c r="K441" s="76" t="str">
        <f>IF(E441="","",IF(ABS(C441-D441)=0,0,IF(ABS(C441-D441)&gt;10,2.99,INDEX('ELO settings '!$B$25:$B$34,MATCH(ABS(C441-D441),'ELO settings '!$A$25:$A$34,0)))))</f>
        <v/>
      </c>
      <c r="L441" s="73" t="str">
        <f t="shared" si="135"/>
        <v/>
      </c>
      <c r="M441" s="73" t="str">
        <f>IF(A441="GW 1",ELO_Initial,IFERROR(INDEX(Tables!$1:$1048576,MATCH('Program and Results'!$E441,Tables!$A:$A,0),MATCH('Program and Results'!$A441,Tables!$1:$1,0)-1),""))</f>
        <v/>
      </c>
      <c r="N441" s="74" t="str">
        <f t="shared" si="131"/>
        <v/>
      </c>
      <c r="O441" s="74" t="str">
        <f t="shared" si="132"/>
        <v/>
      </c>
      <c r="P441" s="75" t="str">
        <f t="shared" si="137"/>
        <v/>
      </c>
      <c r="Q441" s="76" t="str">
        <f t="shared" si="133"/>
        <v/>
      </c>
      <c r="R441" s="77" t="str">
        <f t="shared" si="134"/>
        <v/>
      </c>
      <c r="S441" s="87" t="str">
        <f t="shared" si="138"/>
        <v/>
      </c>
      <c r="T441" s="74" t="str">
        <f t="shared" si="128"/>
        <v/>
      </c>
      <c r="U441" s="74" t="str">
        <f ca="1">IF(OR($A441="GW 1",$A441="GW 2",$A441="GW 3",$A441="GW 4",$A441="GW 5",$A441="GW 6"),"N/A",IFERROR(ROUND((OFFSET(Tables!$A$1,MATCH('Program and Results'!$B441,Tables!$A$1:$A$33,0)-1,MATCH('Program and Results'!$A441,Tables!$1:$1,0)-2,1,1)-OFFSET(Tables!$A$1,MATCH('Program and Results'!$B441,Tables!$A$1:$A$33,0)-1,MATCH('Program and Results'!$A441,Tables!$1:$1,0)-7,1,1))-(OFFSET(Tables!$A$1,MATCH('Program and Results'!$E441,Tables!$A$1:$A$33,0)-1,MATCH('Program and Results'!$A441,Tables!$1:$1,0)-2,1,1)-OFFSET(Tables!$A$1,MATCH('Program and Results'!$E441,Tables!$A$1:$A$33,0)-1,MATCH('Program and Results'!$A441,Tables!$1:$1,0)-7,1,1)),0),""))</f>
        <v/>
      </c>
      <c r="V441" s="88" t="str">
        <f t="shared" si="139"/>
        <v/>
      </c>
      <c r="W441" s="88" t="str">
        <f>IF(OR($A441="GW 1",$A441="GW 2",$A441="GW 3",$A441="GW 4",$A441="GW 5",$A441="GW 6"),"N/A",IF(T441="","",IF(AND(T441&gt;='Prediction Systems settings'!$B$3,'Program and Results'!T441&lt;='Prediction Systems settings'!$C$3),"DRAW",IF(T441&gt;0,"HOME","AWAY"))))</f>
        <v/>
      </c>
      <c r="X441" s="89" t="str">
        <f t="shared" si="124"/>
        <v/>
      </c>
      <c r="Y441" s="74" t="str">
        <f ca="1">IF(OR($A441="GW 1",$A441="GW 2",$A441="GW 3",$A441="GW 4",$A441="GW 5",$A441="GW 6"),"N/A",IF(U441="","",IF(AND(U441&gt;='Prediction Systems settings'!$B$4,'Program and Results'!U441&lt;='Prediction Systems settings'!$C$4),"DRAW",IF(U441&gt;0,"HOME","AWAY"))))</f>
        <v/>
      </c>
      <c r="Z441" s="74" t="str">
        <f t="shared" si="125"/>
        <v/>
      </c>
      <c r="AA441" s="85" t="str">
        <f ca="1">IF(OR($A441="GW 1",$A441="GW 2",$A441="GW 3",$A441="GW 4",$A441="GW 5",$A441="GW 6"),"N/A",IF(G441="","",SUM(OFFSET(Tables!$A$103,MATCH('Program and Results'!$B441,Tables!$A$103:$A$135,0)-1,MATCH('Program and Results'!$A441,Tables!$1:$1,0)-2,1,-6))))</f>
        <v/>
      </c>
      <c r="AB441" s="86" t="str">
        <f ca="1">IF(OR($A441="GW 1",$A441="GW 2",$A441="GW 3",$A441="GW 4",$A441="GW 5",$A441="GW 6"),"N/A",IF(M441="","",SUM(OFFSET(Tables!$A$103,MATCH('Program and Results'!$E441,Tables!$A$103:$A$135,0)-1,MATCH('Program and Results'!$A441,Tables!$1:$1,0)-2,1,-6))))</f>
        <v/>
      </c>
      <c r="AC441" s="86" t="str">
        <f t="shared" si="126"/>
        <v/>
      </c>
      <c r="AD441" s="86" t="str">
        <f>IF(OR($A441="GW 1",$A441="GW 2",$A441="GW 3",$A441="GW 4",$A441="GW 5",$A441="GW 6"),"N/A",IF(AC441="","",IF(AC441&gt;'Prediction Systems settings'!$B$5,"HOME",IF(AC441&lt;-'Prediction Systems settings'!$B$5,"AWAY","DRAW"))))</f>
        <v/>
      </c>
      <c r="AE441" s="86" t="str">
        <f t="shared" si="127"/>
        <v/>
      </c>
      <c r="AK441" t="s">
        <v>231</v>
      </c>
      <c r="AL441" t="s">
        <v>231</v>
      </c>
    </row>
    <row r="442" spans="1:38">
      <c r="A442" s="80"/>
      <c r="F442" s="73" t="str">
        <f t="shared" si="136"/>
        <v/>
      </c>
      <c r="G442" s="73" t="str">
        <f>IF(A442="GW 1",ELO_Initial,IFERROR(INDEX(Tables!$1:$1048576,MATCH('Program and Results'!$B442,Tables!$A:$A,0),MATCH('Program and Results'!$A442,Tables!$1:$1,0)-1),""))</f>
        <v/>
      </c>
      <c r="H442" s="74" t="str">
        <f t="shared" si="129"/>
        <v/>
      </c>
      <c r="I442" s="74" t="str">
        <f t="shared" si="130"/>
        <v/>
      </c>
      <c r="J442" s="75" t="str">
        <f t="shared" si="123"/>
        <v/>
      </c>
      <c r="K442" s="76" t="str">
        <f>IF(E442="","",IF(ABS(C442-D442)=0,0,IF(ABS(C442-D442)&gt;10,2.99,INDEX('ELO settings '!$B$25:$B$34,MATCH(ABS(C442-D442),'ELO settings '!$A$25:$A$34,0)))))</f>
        <v/>
      </c>
      <c r="L442" s="73" t="str">
        <f t="shared" si="135"/>
        <v/>
      </c>
      <c r="M442" s="73" t="str">
        <f>IF(A442="GW 1",ELO_Initial,IFERROR(INDEX(Tables!$1:$1048576,MATCH('Program and Results'!$E442,Tables!$A:$A,0),MATCH('Program and Results'!$A442,Tables!$1:$1,0)-1),""))</f>
        <v/>
      </c>
      <c r="N442" s="74" t="str">
        <f t="shared" si="131"/>
        <v/>
      </c>
      <c r="O442" s="74" t="str">
        <f t="shared" si="132"/>
        <v/>
      </c>
      <c r="P442" s="75" t="str">
        <f t="shared" si="137"/>
        <v/>
      </c>
      <c r="Q442" s="76" t="str">
        <f t="shared" si="133"/>
        <v/>
      </c>
      <c r="R442" s="77" t="str">
        <f t="shared" si="134"/>
        <v/>
      </c>
      <c r="S442" s="87" t="str">
        <f t="shared" si="138"/>
        <v/>
      </c>
      <c r="T442" s="74" t="str">
        <f t="shared" si="128"/>
        <v/>
      </c>
      <c r="U442" s="74" t="str">
        <f ca="1">IF(OR($A442="GW 1",$A442="GW 2",$A442="GW 3",$A442="GW 4",$A442="GW 5",$A442="GW 6"),"N/A",IFERROR(ROUND((OFFSET(Tables!$A$1,MATCH('Program and Results'!$B442,Tables!$A$1:$A$33,0)-1,MATCH('Program and Results'!$A442,Tables!$1:$1,0)-2,1,1)-OFFSET(Tables!$A$1,MATCH('Program and Results'!$B442,Tables!$A$1:$A$33,0)-1,MATCH('Program and Results'!$A442,Tables!$1:$1,0)-7,1,1))-(OFFSET(Tables!$A$1,MATCH('Program and Results'!$E442,Tables!$A$1:$A$33,0)-1,MATCH('Program and Results'!$A442,Tables!$1:$1,0)-2,1,1)-OFFSET(Tables!$A$1,MATCH('Program and Results'!$E442,Tables!$A$1:$A$33,0)-1,MATCH('Program and Results'!$A442,Tables!$1:$1,0)-7,1,1)),0),""))</f>
        <v/>
      </c>
      <c r="V442" s="88" t="str">
        <f t="shared" si="139"/>
        <v/>
      </c>
      <c r="W442" s="88" t="str">
        <f>IF(OR($A442="GW 1",$A442="GW 2",$A442="GW 3",$A442="GW 4",$A442="GW 5",$A442="GW 6"),"N/A",IF(T442="","",IF(AND(T442&gt;='Prediction Systems settings'!$B$3,'Program and Results'!T442&lt;='Prediction Systems settings'!$C$3),"DRAW",IF(T442&gt;0,"HOME","AWAY"))))</f>
        <v/>
      </c>
      <c r="X442" s="89" t="str">
        <f t="shared" si="124"/>
        <v/>
      </c>
      <c r="Y442" s="74" t="str">
        <f ca="1">IF(OR($A442="GW 1",$A442="GW 2",$A442="GW 3",$A442="GW 4",$A442="GW 5",$A442="GW 6"),"N/A",IF(U442="","",IF(AND(U442&gt;='Prediction Systems settings'!$B$4,'Program and Results'!U442&lt;='Prediction Systems settings'!$C$4),"DRAW",IF(U442&gt;0,"HOME","AWAY"))))</f>
        <v/>
      </c>
      <c r="Z442" s="74" t="str">
        <f t="shared" si="125"/>
        <v/>
      </c>
      <c r="AA442" s="85" t="str">
        <f ca="1">IF(OR($A442="GW 1",$A442="GW 2",$A442="GW 3",$A442="GW 4",$A442="GW 5",$A442="GW 6"),"N/A",IF(G442="","",SUM(OFFSET(Tables!$A$103,MATCH('Program and Results'!$B442,Tables!$A$103:$A$135,0)-1,MATCH('Program and Results'!$A442,Tables!$1:$1,0)-2,1,-6))))</f>
        <v/>
      </c>
      <c r="AB442" s="86" t="str">
        <f ca="1">IF(OR($A442="GW 1",$A442="GW 2",$A442="GW 3",$A442="GW 4",$A442="GW 5",$A442="GW 6"),"N/A",IF(M442="","",SUM(OFFSET(Tables!$A$103,MATCH('Program and Results'!$E442,Tables!$A$103:$A$135,0)-1,MATCH('Program and Results'!$A442,Tables!$1:$1,0)-2,1,-6))))</f>
        <v/>
      </c>
      <c r="AC442" s="86" t="str">
        <f t="shared" si="126"/>
        <v/>
      </c>
      <c r="AD442" s="86" t="str">
        <f>IF(OR($A442="GW 1",$A442="GW 2",$A442="GW 3",$A442="GW 4",$A442="GW 5",$A442="GW 6"),"N/A",IF(AC442="","",IF(AC442&gt;'Prediction Systems settings'!$B$5,"HOME",IF(AC442&lt;-'Prediction Systems settings'!$B$5,"AWAY","DRAW"))))</f>
        <v/>
      </c>
      <c r="AE442" s="86" t="str">
        <f t="shared" si="127"/>
        <v/>
      </c>
      <c r="AK442" t="s">
        <v>231</v>
      </c>
      <c r="AL442" t="s">
        <v>231</v>
      </c>
    </row>
    <row r="443" spans="1:38">
      <c r="A443" s="80"/>
      <c r="F443" s="73" t="str">
        <f t="shared" si="136"/>
        <v/>
      </c>
      <c r="G443" s="73" t="str">
        <f>IF(A443="GW 1",ELO_Initial,IFERROR(INDEX(Tables!$1:$1048576,MATCH('Program and Results'!$B443,Tables!$A:$A,0),MATCH('Program and Results'!$A443,Tables!$1:$1,0)-1),""))</f>
        <v/>
      </c>
      <c r="H443" s="74" t="str">
        <f t="shared" si="129"/>
        <v/>
      </c>
      <c r="I443" s="74" t="str">
        <f t="shared" si="130"/>
        <v/>
      </c>
      <c r="J443" s="75" t="str">
        <f t="shared" si="123"/>
        <v/>
      </c>
      <c r="K443" s="76" t="str">
        <f>IF(E443="","",IF(ABS(C443-D443)=0,0,IF(ABS(C443-D443)&gt;10,2.99,INDEX('ELO settings '!$B$25:$B$34,MATCH(ABS(C443-D443),'ELO settings '!$A$25:$A$34,0)))))</f>
        <v/>
      </c>
      <c r="L443" s="73" t="str">
        <f t="shared" si="135"/>
        <v/>
      </c>
      <c r="M443" s="73" t="str">
        <f>IF(A443="GW 1",ELO_Initial,IFERROR(INDEX(Tables!$1:$1048576,MATCH('Program and Results'!$E443,Tables!$A:$A,0),MATCH('Program and Results'!$A443,Tables!$1:$1,0)-1),""))</f>
        <v/>
      </c>
      <c r="N443" s="74" t="str">
        <f t="shared" si="131"/>
        <v/>
      </c>
      <c r="O443" s="74" t="str">
        <f t="shared" si="132"/>
        <v/>
      </c>
      <c r="P443" s="75" t="str">
        <f t="shared" si="137"/>
        <v/>
      </c>
      <c r="Q443" s="76" t="str">
        <f t="shared" si="133"/>
        <v/>
      </c>
      <c r="R443" s="77" t="str">
        <f t="shared" si="134"/>
        <v/>
      </c>
      <c r="S443" s="87" t="str">
        <f t="shared" si="138"/>
        <v/>
      </c>
      <c r="T443" s="74" t="str">
        <f t="shared" si="128"/>
        <v/>
      </c>
      <c r="U443" s="74" t="str">
        <f ca="1">IF(OR($A443="GW 1",$A443="GW 2",$A443="GW 3",$A443="GW 4",$A443="GW 5",$A443="GW 6"),"N/A",IFERROR(ROUND((OFFSET(Tables!$A$1,MATCH('Program and Results'!$B443,Tables!$A$1:$A$33,0)-1,MATCH('Program and Results'!$A443,Tables!$1:$1,0)-2,1,1)-OFFSET(Tables!$A$1,MATCH('Program and Results'!$B443,Tables!$A$1:$A$33,0)-1,MATCH('Program and Results'!$A443,Tables!$1:$1,0)-7,1,1))-(OFFSET(Tables!$A$1,MATCH('Program and Results'!$E443,Tables!$A$1:$A$33,0)-1,MATCH('Program and Results'!$A443,Tables!$1:$1,0)-2,1,1)-OFFSET(Tables!$A$1,MATCH('Program and Results'!$E443,Tables!$A$1:$A$33,0)-1,MATCH('Program and Results'!$A443,Tables!$1:$1,0)-7,1,1)),0),""))</f>
        <v/>
      </c>
      <c r="V443" s="88" t="str">
        <f t="shared" si="139"/>
        <v/>
      </c>
      <c r="W443" s="88" t="str">
        <f>IF(OR($A443="GW 1",$A443="GW 2",$A443="GW 3",$A443="GW 4",$A443="GW 5",$A443="GW 6"),"N/A",IF(T443="","",IF(AND(T443&gt;='Prediction Systems settings'!$B$3,'Program and Results'!T443&lt;='Prediction Systems settings'!$C$3),"DRAW",IF(T443&gt;0,"HOME","AWAY"))))</f>
        <v/>
      </c>
      <c r="X443" s="89" t="str">
        <f t="shared" si="124"/>
        <v/>
      </c>
      <c r="Y443" s="74" t="str">
        <f ca="1">IF(OR($A443="GW 1",$A443="GW 2",$A443="GW 3",$A443="GW 4",$A443="GW 5",$A443="GW 6"),"N/A",IF(U443="","",IF(AND(U443&gt;='Prediction Systems settings'!$B$4,'Program and Results'!U443&lt;='Prediction Systems settings'!$C$4),"DRAW",IF(U443&gt;0,"HOME","AWAY"))))</f>
        <v/>
      </c>
      <c r="Z443" s="74" t="str">
        <f t="shared" si="125"/>
        <v/>
      </c>
      <c r="AA443" s="85" t="str">
        <f ca="1">IF(OR($A443="GW 1",$A443="GW 2",$A443="GW 3",$A443="GW 4",$A443="GW 5",$A443="GW 6"),"N/A",IF(G443="","",SUM(OFFSET(Tables!$A$103,MATCH('Program and Results'!$B443,Tables!$A$103:$A$135,0)-1,MATCH('Program and Results'!$A443,Tables!$1:$1,0)-2,1,-6))))</f>
        <v/>
      </c>
      <c r="AB443" s="86" t="str">
        <f ca="1">IF(OR($A443="GW 1",$A443="GW 2",$A443="GW 3",$A443="GW 4",$A443="GW 5",$A443="GW 6"),"N/A",IF(M443="","",SUM(OFFSET(Tables!$A$103,MATCH('Program and Results'!$E443,Tables!$A$103:$A$135,0)-1,MATCH('Program and Results'!$A443,Tables!$1:$1,0)-2,1,-6))))</f>
        <v/>
      </c>
      <c r="AC443" s="86" t="str">
        <f t="shared" si="126"/>
        <v/>
      </c>
      <c r="AD443" s="86" t="str">
        <f>IF(OR($A443="GW 1",$A443="GW 2",$A443="GW 3",$A443="GW 4",$A443="GW 5",$A443="GW 6"),"N/A",IF(AC443="","",IF(AC443&gt;'Prediction Systems settings'!$B$5,"HOME",IF(AC443&lt;-'Prediction Systems settings'!$B$5,"AWAY","DRAW"))))</f>
        <v/>
      </c>
      <c r="AE443" s="86" t="str">
        <f t="shared" si="127"/>
        <v/>
      </c>
      <c r="AK443" t="s">
        <v>231</v>
      </c>
      <c r="AL443" t="s">
        <v>231</v>
      </c>
    </row>
    <row r="444" spans="1:38">
      <c r="A444" s="80"/>
      <c r="F444" s="73" t="str">
        <f t="shared" si="136"/>
        <v/>
      </c>
      <c r="G444" s="73" t="str">
        <f>IF(A444="GW 1",ELO_Initial,IFERROR(INDEX(Tables!$1:$1048576,MATCH('Program and Results'!$B444,Tables!$A:$A,0),MATCH('Program and Results'!$A444,Tables!$1:$1,0)-1),""))</f>
        <v/>
      </c>
      <c r="H444" s="74" t="str">
        <f t="shared" si="129"/>
        <v/>
      </c>
      <c r="I444" s="74" t="str">
        <f t="shared" si="130"/>
        <v/>
      </c>
      <c r="J444" s="75" t="str">
        <f t="shared" si="123"/>
        <v/>
      </c>
      <c r="K444" s="76" t="str">
        <f>IF(E444="","",IF(ABS(C444-D444)=0,0,IF(ABS(C444-D444)&gt;10,2.99,INDEX('ELO settings '!$B$25:$B$34,MATCH(ABS(C444-D444),'ELO settings '!$A$25:$A$34,0)))))</f>
        <v/>
      </c>
      <c r="L444" s="73" t="str">
        <f t="shared" si="135"/>
        <v/>
      </c>
      <c r="M444" s="73" t="str">
        <f>IF(A444="GW 1",ELO_Initial,IFERROR(INDEX(Tables!$1:$1048576,MATCH('Program and Results'!$E444,Tables!$A:$A,0),MATCH('Program and Results'!$A444,Tables!$1:$1,0)-1),""))</f>
        <v/>
      </c>
      <c r="N444" s="74" t="str">
        <f t="shared" si="131"/>
        <v/>
      </c>
      <c r="O444" s="74" t="str">
        <f t="shared" si="132"/>
        <v/>
      </c>
      <c r="P444" s="75" t="str">
        <f t="shared" si="137"/>
        <v/>
      </c>
      <c r="Q444" s="76" t="str">
        <f t="shared" si="133"/>
        <v/>
      </c>
      <c r="R444" s="77" t="str">
        <f t="shared" si="134"/>
        <v/>
      </c>
      <c r="S444" s="87" t="str">
        <f t="shared" si="138"/>
        <v/>
      </c>
      <c r="T444" s="74" t="str">
        <f t="shared" si="128"/>
        <v/>
      </c>
      <c r="U444" s="74" t="str">
        <f ca="1">IF(OR($A444="GW 1",$A444="GW 2",$A444="GW 3",$A444="GW 4",$A444="GW 5",$A444="GW 6"),"N/A",IFERROR(ROUND((OFFSET(Tables!$A$1,MATCH('Program and Results'!$B444,Tables!$A$1:$A$33,0)-1,MATCH('Program and Results'!$A444,Tables!$1:$1,0)-2,1,1)-OFFSET(Tables!$A$1,MATCH('Program and Results'!$B444,Tables!$A$1:$A$33,0)-1,MATCH('Program and Results'!$A444,Tables!$1:$1,0)-7,1,1))-(OFFSET(Tables!$A$1,MATCH('Program and Results'!$E444,Tables!$A$1:$A$33,0)-1,MATCH('Program and Results'!$A444,Tables!$1:$1,0)-2,1,1)-OFFSET(Tables!$A$1,MATCH('Program and Results'!$E444,Tables!$A$1:$A$33,0)-1,MATCH('Program and Results'!$A444,Tables!$1:$1,0)-7,1,1)),0),""))</f>
        <v/>
      </c>
      <c r="V444" s="88" t="str">
        <f t="shared" si="139"/>
        <v/>
      </c>
      <c r="W444" s="88" t="str">
        <f>IF(OR($A444="GW 1",$A444="GW 2",$A444="GW 3",$A444="GW 4",$A444="GW 5",$A444="GW 6"),"N/A",IF(T444="","",IF(AND(T444&gt;='Prediction Systems settings'!$B$3,'Program and Results'!T444&lt;='Prediction Systems settings'!$C$3),"DRAW",IF(T444&gt;0,"HOME","AWAY"))))</f>
        <v/>
      </c>
      <c r="X444" s="89" t="str">
        <f t="shared" si="124"/>
        <v/>
      </c>
      <c r="Y444" s="74" t="str">
        <f ca="1">IF(OR($A444="GW 1",$A444="GW 2",$A444="GW 3",$A444="GW 4",$A444="GW 5",$A444="GW 6"),"N/A",IF(U444="","",IF(AND(U444&gt;='Prediction Systems settings'!$B$4,'Program and Results'!U444&lt;='Prediction Systems settings'!$C$4),"DRAW",IF(U444&gt;0,"HOME","AWAY"))))</f>
        <v/>
      </c>
      <c r="Z444" s="74" t="str">
        <f t="shared" si="125"/>
        <v/>
      </c>
      <c r="AA444" s="85" t="str">
        <f ca="1">IF(OR($A444="GW 1",$A444="GW 2",$A444="GW 3",$A444="GW 4",$A444="GW 5",$A444="GW 6"),"N/A",IF(G444="","",SUM(OFFSET(Tables!$A$103,MATCH('Program and Results'!$B444,Tables!$A$103:$A$135,0)-1,MATCH('Program and Results'!$A444,Tables!$1:$1,0)-2,1,-6))))</f>
        <v/>
      </c>
      <c r="AB444" s="86" t="str">
        <f ca="1">IF(OR($A444="GW 1",$A444="GW 2",$A444="GW 3",$A444="GW 4",$A444="GW 5",$A444="GW 6"),"N/A",IF(M444="","",SUM(OFFSET(Tables!$A$103,MATCH('Program and Results'!$E444,Tables!$A$103:$A$135,0)-1,MATCH('Program and Results'!$A444,Tables!$1:$1,0)-2,1,-6))))</f>
        <v/>
      </c>
      <c r="AC444" s="86" t="str">
        <f t="shared" si="126"/>
        <v/>
      </c>
      <c r="AD444" s="86" t="str">
        <f>IF(OR($A444="GW 1",$A444="GW 2",$A444="GW 3",$A444="GW 4",$A444="GW 5",$A444="GW 6"),"N/A",IF(AC444="","",IF(AC444&gt;'Prediction Systems settings'!$B$5,"HOME",IF(AC444&lt;-'Prediction Systems settings'!$B$5,"AWAY","DRAW"))))</f>
        <v/>
      </c>
      <c r="AE444" s="86" t="str">
        <f t="shared" si="127"/>
        <v/>
      </c>
      <c r="AK444" t="s">
        <v>231</v>
      </c>
      <c r="AL444" t="s">
        <v>231</v>
      </c>
    </row>
    <row r="445" spans="1:38">
      <c r="A445" s="80"/>
      <c r="F445" s="73" t="str">
        <f t="shared" si="136"/>
        <v/>
      </c>
      <c r="G445" s="73" t="str">
        <f>IF(A445="GW 1",ELO_Initial,IFERROR(INDEX(Tables!$1:$1048576,MATCH('Program and Results'!$B445,Tables!$A:$A,0),MATCH('Program and Results'!$A445,Tables!$1:$1,0)-1),""))</f>
        <v/>
      </c>
      <c r="H445" s="74" t="str">
        <f t="shared" si="129"/>
        <v/>
      </c>
      <c r="I445" s="74" t="str">
        <f t="shared" si="130"/>
        <v/>
      </c>
      <c r="J445" s="75" t="str">
        <f t="shared" si="123"/>
        <v/>
      </c>
      <c r="K445" s="76" t="str">
        <f>IF(E445="","",IF(ABS(C445-D445)=0,0,IF(ABS(C445-D445)&gt;10,2.99,INDEX('ELO settings '!$B$25:$B$34,MATCH(ABS(C445-D445),'ELO settings '!$A$25:$A$34,0)))))</f>
        <v/>
      </c>
      <c r="L445" s="73" t="str">
        <f t="shared" si="135"/>
        <v/>
      </c>
      <c r="M445" s="73" t="str">
        <f>IF(A445="GW 1",ELO_Initial,IFERROR(INDEX(Tables!$1:$1048576,MATCH('Program and Results'!$E445,Tables!$A:$A,0),MATCH('Program and Results'!$A445,Tables!$1:$1,0)-1),""))</f>
        <v/>
      </c>
      <c r="N445" s="74" t="str">
        <f t="shared" si="131"/>
        <v/>
      </c>
      <c r="O445" s="74" t="str">
        <f t="shared" si="132"/>
        <v/>
      </c>
      <c r="P445" s="75" t="str">
        <f t="shared" si="137"/>
        <v/>
      </c>
      <c r="Q445" s="76" t="str">
        <f t="shared" si="133"/>
        <v/>
      </c>
      <c r="R445" s="77" t="str">
        <f t="shared" si="134"/>
        <v/>
      </c>
      <c r="S445" s="87" t="str">
        <f t="shared" si="138"/>
        <v/>
      </c>
      <c r="T445" s="74" t="str">
        <f t="shared" si="128"/>
        <v/>
      </c>
      <c r="U445" s="74" t="str">
        <f ca="1">IF(OR($A445="GW 1",$A445="GW 2",$A445="GW 3",$A445="GW 4",$A445="GW 5",$A445="GW 6"),"N/A",IFERROR(ROUND((OFFSET(Tables!$A$1,MATCH('Program and Results'!$B445,Tables!$A$1:$A$33,0)-1,MATCH('Program and Results'!$A445,Tables!$1:$1,0)-2,1,1)-OFFSET(Tables!$A$1,MATCH('Program and Results'!$B445,Tables!$A$1:$A$33,0)-1,MATCH('Program and Results'!$A445,Tables!$1:$1,0)-7,1,1))-(OFFSET(Tables!$A$1,MATCH('Program and Results'!$E445,Tables!$A$1:$A$33,0)-1,MATCH('Program and Results'!$A445,Tables!$1:$1,0)-2,1,1)-OFFSET(Tables!$A$1,MATCH('Program and Results'!$E445,Tables!$A$1:$A$33,0)-1,MATCH('Program and Results'!$A445,Tables!$1:$1,0)-7,1,1)),0),""))</f>
        <v/>
      </c>
      <c r="V445" s="88" t="str">
        <f t="shared" si="139"/>
        <v/>
      </c>
      <c r="W445" s="88" t="str">
        <f>IF(OR($A445="GW 1",$A445="GW 2",$A445="GW 3",$A445="GW 4",$A445="GW 5",$A445="GW 6"),"N/A",IF(T445="","",IF(AND(T445&gt;='Prediction Systems settings'!$B$3,'Program and Results'!T445&lt;='Prediction Systems settings'!$C$3),"DRAW",IF(T445&gt;0,"HOME","AWAY"))))</f>
        <v/>
      </c>
      <c r="X445" s="89" t="str">
        <f t="shared" si="124"/>
        <v/>
      </c>
      <c r="Y445" s="74" t="str">
        <f ca="1">IF(OR($A445="GW 1",$A445="GW 2",$A445="GW 3",$A445="GW 4",$A445="GW 5",$A445="GW 6"),"N/A",IF(U445="","",IF(AND(U445&gt;='Prediction Systems settings'!$B$4,'Program and Results'!U445&lt;='Prediction Systems settings'!$C$4),"DRAW",IF(U445&gt;0,"HOME","AWAY"))))</f>
        <v/>
      </c>
      <c r="Z445" s="74" t="str">
        <f t="shared" si="125"/>
        <v/>
      </c>
      <c r="AA445" s="85" t="str">
        <f ca="1">IF(OR($A445="GW 1",$A445="GW 2",$A445="GW 3",$A445="GW 4",$A445="GW 5",$A445="GW 6"),"N/A",IF(G445="","",SUM(OFFSET(Tables!$A$103,MATCH('Program and Results'!$B445,Tables!$A$103:$A$135,0)-1,MATCH('Program and Results'!$A445,Tables!$1:$1,0)-2,1,-6))))</f>
        <v/>
      </c>
      <c r="AB445" s="86" t="str">
        <f ca="1">IF(OR($A445="GW 1",$A445="GW 2",$A445="GW 3",$A445="GW 4",$A445="GW 5",$A445="GW 6"),"N/A",IF(M445="","",SUM(OFFSET(Tables!$A$103,MATCH('Program and Results'!$E445,Tables!$A$103:$A$135,0)-1,MATCH('Program and Results'!$A445,Tables!$1:$1,0)-2,1,-6))))</f>
        <v/>
      </c>
      <c r="AC445" s="86" t="str">
        <f t="shared" si="126"/>
        <v/>
      </c>
      <c r="AD445" s="86" t="str">
        <f>IF(OR($A445="GW 1",$A445="GW 2",$A445="GW 3",$A445="GW 4",$A445="GW 5",$A445="GW 6"),"N/A",IF(AC445="","",IF(AC445&gt;'Prediction Systems settings'!$B$5,"HOME",IF(AC445&lt;-'Prediction Systems settings'!$B$5,"AWAY","DRAW"))))</f>
        <v/>
      </c>
      <c r="AE445" s="86" t="str">
        <f t="shared" si="127"/>
        <v/>
      </c>
      <c r="AK445" t="s">
        <v>231</v>
      </c>
      <c r="AL445" t="s">
        <v>231</v>
      </c>
    </row>
    <row r="446" spans="1:38">
      <c r="A446" s="80"/>
      <c r="F446" s="73" t="str">
        <f t="shared" si="136"/>
        <v/>
      </c>
      <c r="G446" s="73" t="str">
        <f>IF(A446="GW 1",ELO_Initial,IFERROR(INDEX(Tables!$1:$1048576,MATCH('Program and Results'!$B446,Tables!$A:$A,0),MATCH('Program and Results'!$A446,Tables!$1:$1,0)-1),""))</f>
        <v/>
      </c>
      <c r="H446" s="74" t="str">
        <f t="shared" si="129"/>
        <v/>
      </c>
      <c r="I446" s="74" t="str">
        <f t="shared" si="130"/>
        <v/>
      </c>
      <c r="J446" s="75" t="str">
        <f t="shared" si="123"/>
        <v/>
      </c>
      <c r="K446" s="76" t="str">
        <f>IF(E446="","",IF(ABS(C446-D446)=0,0,IF(ABS(C446-D446)&gt;10,2.99,INDEX('ELO settings '!$B$25:$B$34,MATCH(ABS(C446-D446),'ELO settings '!$A$25:$A$34,0)))))</f>
        <v/>
      </c>
      <c r="L446" s="73" t="str">
        <f t="shared" si="135"/>
        <v/>
      </c>
      <c r="M446" s="73" t="str">
        <f>IF(A446="GW 1",ELO_Initial,IFERROR(INDEX(Tables!$1:$1048576,MATCH('Program and Results'!$E446,Tables!$A:$A,0),MATCH('Program and Results'!$A446,Tables!$1:$1,0)-1),""))</f>
        <v/>
      </c>
      <c r="N446" s="74" t="str">
        <f t="shared" si="131"/>
        <v/>
      </c>
      <c r="O446" s="74" t="str">
        <f t="shared" si="132"/>
        <v/>
      </c>
      <c r="P446" s="75" t="str">
        <f t="shared" si="137"/>
        <v/>
      </c>
      <c r="Q446" s="76" t="str">
        <f t="shared" si="133"/>
        <v/>
      </c>
      <c r="R446" s="77" t="str">
        <f t="shared" si="134"/>
        <v/>
      </c>
      <c r="S446" s="87" t="str">
        <f t="shared" si="138"/>
        <v/>
      </c>
      <c r="T446" s="74" t="str">
        <f t="shared" si="128"/>
        <v/>
      </c>
      <c r="U446" s="74" t="str">
        <f ca="1">IF(OR($A446="GW 1",$A446="GW 2",$A446="GW 3",$A446="GW 4",$A446="GW 5",$A446="GW 6"),"N/A",IFERROR(ROUND((OFFSET(Tables!$A$1,MATCH('Program and Results'!$B446,Tables!$A$1:$A$33,0)-1,MATCH('Program and Results'!$A446,Tables!$1:$1,0)-2,1,1)-OFFSET(Tables!$A$1,MATCH('Program and Results'!$B446,Tables!$A$1:$A$33,0)-1,MATCH('Program and Results'!$A446,Tables!$1:$1,0)-7,1,1))-(OFFSET(Tables!$A$1,MATCH('Program and Results'!$E446,Tables!$A$1:$A$33,0)-1,MATCH('Program and Results'!$A446,Tables!$1:$1,0)-2,1,1)-OFFSET(Tables!$A$1,MATCH('Program and Results'!$E446,Tables!$A$1:$A$33,0)-1,MATCH('Program and Results'!$A446,Tables!$1:$1,0)-7,1,1)),0),""))</f>
        <v/>
      </c>
      <c r="V446" s="88" t="str">
        <f t="shared" si="139"/>
        <v/>
      </c>
      <c r="W446" s="88" t="str">
        <f>IF(OR($A446="GW 1",$A446="GW 2",$A446="GW 3",$A446="GW 4",$A446="GW 5",$A446="GW 6"),"N/A",IF(T446="","",IF(AND(T446&gt;='Prediction Systems settings'!$B$3,'Program and Results'!T446&lt;='Prediction Systems settings'!$C$3),"DRAW",IF(T446&gt;0,"HOME","AWAY"))))</f>
        <v/>
      </c>
      <c r="X446" s="89" t="str">
        <f t="shared" si="124"/>
        <v/>
      </c>
      <c r="Y446" s="74" t="str">
        <f ca="1">IF(OR($A446="GW 1",$A446="GW 2",$A446="GW 3",$A446="GW 4",$A446="GW 5",$A446="GW 6"),"N/A",IF(U446="","",IF(AND(U446&gt;='Prediction Systems settings'!$B$4,'Program and Results'!U446&lt;='Prediction Systems settings'!$C$4),"DRAW",IF(U446&gt;0,"HOME","AWAY"))))</f>
        <v/>
      </c>
      <c r="Z446" s="74" t="str">
        <f t="shared" si="125"/>
        <v/>
      </c>
      <c r="AA446" s="85" t="str">
        <f ca="1">IF(OR($A446="GW 1",$A446="GW 2",$A446="GW 3",$A446="GW 4",$A446="GW 5",$A446="GW 6"),"N/A",IF(G446="","",SUM(OFFSET(Tables!$A$103,MATCH('Program and Results'!$B446,Tables!$A$103:$A$135,0)-1,MATCH('Program and Results'!$A446,Tables!$1:$1,0)-2,1,-6))))</f>
        <v/>
      </c>
      <c r="AB446" s="86" t="str">
        <f ca="1">IF(OR($A446="GW 1",$A446="GW 2",$A446="GW 3",$A446="GW 4",$A446="GW 5",$A446="GW 6"),"N/A",IF(M446="","",SUM(OFFSET(Tables!$A$103,MATCH('Program and Results'!$E446,Tables!$A$103:$A$135,0)-1,MATCH('Program and Results'!$A446,Tables!$1:$1,0)-2,1,-6))))</f>
        <v/>
      </c>
      <c r="AC446" s="86" t="str">
        <f t="shared" si="126"/>
        <v/>
      </c>
      <c r="AD446" s="86" t="str">
        <f>IF(OR($A446="GW 1",$A446="GW 2",$A446="GW 3",$A446="GW 4",$A446="GW 5",$A446="GW 6"),"N/A",IF(AC446="","",IF(AC446&gt;'Prediction Systems settings'!$B$5,"HOME",IF(AC446&lt;-'Prediction Systems settings'!$B$5,"AWAY","DRAW"))))</f>
        <v/>
      </c>
      <c r="AE446" s="86" t="str">
        <f t="shared" si="127"/>
        <v/>
      </c>
      <c r="AK446" t="s">
        <v>231</v>
      </c>
      <c r="AL446" t="s">
        <v>231</v>
      </c>
    </row>
    <row r="447" spans="1:38">
      <c r="A447" s="80"/>
      <c r="F447" s="73" t="str">
        <f t="shared" si="136"/>
        <v/>
      </c>
      <c r="G447" s="73" t="str">
        <f>IF(A447="GW 1",ELO_Initial,IFERROR(INDEX(Tables!$1:$1048576,MATCH('Program and Results'!$B447,Tables!$A:$A,0),MATCH('Program and Results'!$A447,Tables!$1:$1,0)-1),""))</f>
        <v/>
      </c>
      <c r="H447" s="74" t="str">
        <f t="shared" si="129"/>
        <v/>
      </c>
      <c r="I447" s="74" t="str">
        <f t="shared" si="130"/>
        <v/>
      </c>
      <c r="J447" s="75" t="str">
        <f t="shared" si="123"/>
        <v/>
      </c>
      <c r="K447" s="76" t="str">
        <f>IF(E447="","",IF(ABS(C447-D447)=0,0,IF(ABS(C447-D447)&gt;10,2.99,INDEX('ELO settings '!$B$25:$B$34,MATCH(ABS(C447-D447),'ELO settings '!$A$25:$A$34,0)))))</f>
        <v/>
      </c>
      <c r="L447" s="73" t="str">
        <f t="shared" si="135"/>
        <v/>
      </c>
      <c r="M447" s="73" t="str">
        <f>IF(A447="GW 1",ELO_Initial,IFERROR(INDEX(Tables!$1:$1048576,MATCH('Program and Results'!$E447,Tables!$A:$A,0),MATCH('Program and Results'!$A447,Tables!$1:$1,0)-1),""))</f>
        <v/>
      </c>
      <c r="N447" s="74" t="str">
        <f t="shared" si="131"/>
        <v/>
      </c>
      <c r="O447" s="74" t="str">
        <f t="shared" si="132"/>
        <v/>
      </c>
      <c r="P447" s="75" t="str">
        <f t="shared" si="137"/>
        <v/>
      </c>
      <c r="Q447" s="76" t="str">
        <f t="shared" si="133"/>
        <v/>
      </c>
      <c r="R447" s="77" t="str">
        <f t="shared" si="134"/>
        <v/>
      </c>
      <c r="S447" s="87" t="str">
        <f t="shared" si="138"/>
        <v/>
      </c>
      <c r="T447" s="74" t="str">
        <f t="shared" si="128"/>
        <v/>
      </c>
      <c r="U447" s="74" t="str">
        <f ca="1">IF(OR($A447="GW 1",$A447="GW 2",$A447="GW 3",$A447="GW 4",$A447="GW 5",$A447="GW 6"),"N/A",IFERROR(ROUND((OFFSET(Tables!$A$1,MATCH('Program and Results'!$B447,Tables!$A$1:$A$33,0)-1,MATCH('Program and Results'!$A447,Tables!$1:$1,0)-2,1,1)-OFFSET(Tables!$A$1,MATCH('Program and Results'!$B447,Tables!$A$1:$A$33,0)-1,MATCH('Program and Results'!$A447,Tables!$1:$1,0)-7,1,1))-(OFFSET(Tables!$A$1,MATCH('Program and Results'!$E447,Tables!$A$1:$A$33,0)-1,MATCH('Program and Results'!$A447,Tables!$1:$1,0)-2,1,1)-OFFSET(Tables!$A$1,MATCH('Program and Results'!$E447,Tables!$A$1:$A$33,0)-1,MATCH('Program and Results'!$A447,Tables!$1:$1,0)-7,1,1)),0),""))</f>
        <v/>
      </c>
      <c r="V447" s="88" t="str">
        <f t="shared" si="139"/>
        <v/>
      </c>
      <c r="W447" s="88" t="str">
        <f>IF(OR($A447="GW 1",$A447="GW 2",$A447="GW 3",$A447="GW 4",$A447="GW 5",$A447="GW 6"),"N/A",IF(T447="","",IF(AND(T447&gt;='Prediction Systems settings'!$B$3,'Program and Results'!T447&lt;='Prediction Systems settings'!$C$3),"DRAW",IF(T447&gt;0,"HOME","AWAY"))))</f>
        <v/>
      </c>
      <c r="X447" s="89" t="str">
        <f t="shared" si="124"/>
        <v/>
      </c>
      <c r="Y447" s="74" t="str">
        <f ca="1">IF(OR($A447="GW 1",$A447="GW 2",$A447="GW 3",$A447="GW 4",$A447="GW 5",$A447="GW 6"),"N/A",IF(U447="","",IF(AND(U447&gt;='Prediction Systems settings'!$B$4,'Program and Results'!U447&lt;='Prediction Systems settings'!$C$4),"DRAW",IF(U447&gt;0,"HOME","AWAY"))))</f>
        <v/>
      </c>
      <c r="Z447" s="74" t="str">
        <f t="shared" si="125"/>
        <v/>
      </c>
      <c r="AA447" s="85" t="str">
        <f ca="1">IF(OR($A447="GW 1",$A447="GW 2",$A447="GW 3",$A447="GW 4",$A447="GW 5",$A447="GW 6"),"N/A",IF(G447="","",SUM(OFFSET(Tables!$A$103,MATCH('Program and Results'!$B447,Tables!$A$103:$A$135,0)-1,MATCH('Program and Results'!$A447,Tables!$1:$1,0)-2,1,-6))))</f>
        <v/>
      </c>
      <c r="AB447" s="86" t="str">
        <f ca="1">IF(OR($A447="GW 1",$A447="GW 2",$A447="GW 3",$A447="GW 4",$A447="GW 5",$A447="GW 6"),"N/A",IF(M447="","",SUM(OFFSET(Tables!$A$103,MATCH('Program and Results'!$E447,Tables!$A$103:$A$135,0)-1,MATCH('Program and Results'!$A447,Tables!$1:$1,0)-2,1,-6))))</f>
        <v/>
      </c>
      <c r="AC447" s="86" t="str">
        <f t="shared" si="126"/>
        <v/>
      </c>
      <c r="AD447" s="86" t="str">
        <f>IF(OR($A447="GW 1",$A447="GW 2",$A447="GW 3",$A447="GW 4",$A447="GW 5",$A447="GW 6"),"N/A",IF(AC447="","",IF(AC447&gt;'Prediction Systems settings'!$B$5,"HOME",IF(AC447&lt;-'Prediction Systems settings'!$B$5,"AWAY","DRAW"))))</f>
        <v/>
      </c>
      <c r="AE447" s="86" t="str">
        <f t="shared" si="127"/>
        <v/>
      </c>
      <c r="AK447" t="s">
        <v>231</v>
      </c>
      <c r="AL447" t="s">
        <v>231</v>
      </c>
    </row>
    <row r="448" spans="1:38">
      <c r="A448" s="80"/>
      <c r="F448" s="73" t="str">
        <f t="shared" si="136"/>
        <v/>
      </c>
      <c r="G448" s="73" t="str">
        <f>IF(A448="GW 1",ELO_Initial,IFERROR(INDEX(Tables!$1:$1048576,MATCH('Program and Results'!$B448,Tables!$A:$A,0),MATCH('Program and Results'!$A448,Tables!$1:$1,0)-1),""))</f>
        <v/>
      </c>
      <c r="H448" s="74" t="str">
        <f t="shared" si="129"/>
        <v/>
      </c>
      <c r="I448" s="74" t="str">
        <f t="shared" si="130"/>
        <v/>
      </c>
      <c r="J448" s="75" t="str">
        <f t="shared" si="123"/>
        <v/>
      </c>
      <c r="K448" s="76" t="str">
        <f>IF(E448="","",IF(ABS(C448-D448)=0,0,IF(ABS(C448-D448)&gt;10,2.99,INDEX('ELO settings '!$B$25:$B$34,MATCH(ABS(C448-D448),'ELO settings '!$A$25:$A$34,0)))))</f>
        <v/>
      </c>
      <c r="L448" s="73" t="str">
        <f t="shared" si="135"/>
        <v/>
      </c>
      <c r="M448" s="73" t="str">
        <f>IF(A448="GW 1",ELO_Initial,IFERROR(INDEX(Tables!$1:$1048576,MATCH('Program and Results'!$E448,Tables!$A:$A,0),MATCH('Program and Results'!$A448,Tables!$1:$1,0)-1),""))</f>
        <v/>
      </c>
      <c r="N448" s="74" t="str">
        <f t="shared" si="131"/>
        <v/>
      </c>
      <c r="O448" s="74" t="str">
        <f t="shared" si="132"/>
        <v/>
      </c>
      <c r="P448" s="75" t="str">
        <f t="shared" si="137"/>
        <v/>
      </c>
      <c r="Q448" s="76" t="str">
        <f t="shared" si="133"/>
        <v/>
      </c>
      <c r="R448" s="77" t="str">
        <f t="shared" si="134"/>
        <v/>
      </c>
      <c r="S448" s="87" t="str">
        <f t="shared" si="138"/>
        <v/>
      </c>
      <c r="T448" s="74" t="str">
        <f t="shared" si="128"/>
        <v/>
      </c>
      <c r="U448" s="74" t="str">
        <f ca="1">IF(OR($A448="GW 1",$A448="GW 2",$A448="GW 3",$A448="GW 4",$A448="GW 5",$A448="GW 6"),"N/A",IFERROR(ROUND((OFFSET(Tables!$A$1,MATCH('Program and Results'!$B448,Tables!$A$1:$A$33,0)-1,MATCH('Program and Results'!$A448,Tables!$1:$1,0)-2,1,1)-OFFSET(Tables!$A$1,MATCH('Program and Results'!$B448,Tables!$A$1:$A$33,0)-1,MATCH('Program and Results'!$A448,Tables!$1:$1,0)-7,1,1))-(OFFSET(Tables!$A$1,MATCH('Program and Results'!$E448,Tables!$A$1:$A$33,0)-1,MATCH('Program and Results'!$A448,Tables!$1:$1,0)-2,1,1)-OFFSET(Tables!$A$1,MATCH('Program and Results'!$E448,Tables!$A$1:$A$33,0)-1,MATCH('Program and Results'!$A448,Tables!$1:$1,0)-7,1,1)),0),""))</f>
        <v/>
      </c>
      <c r="V448" s="88" t="str">
        <f t="shared" si="139"/>
        <v/>
      </c>
      <c r="W448" s="88" t="str">
        <f>IF(OR($A448="GW 1",$A448="GW 2",$A448="GW 3",$A448="GW 4",$A448="GW 5",$A448="GW 6"),"N/A",IF(T448="","",IF(AND(T448&gt;='Prediction Systems settings'!$B$3,'Program and Results'!T448&lt;='Prediction Systems settings'!$C$3),"DRAW",IF(T448&gt;0,"HOME","AWAY"))))</f>
        <v/>
      </c>
      <c r="X448" s="89" t="str">
        <f t="shared" si="124"/>
        <v/>
      </c>
      <c r="Y448" s="74" t="str">
        <f ca="1">IF(OR($A448="GW 1",$A448="GW 2",$A448="GW 3",$A448="GW 4",$A448="GW 5",$A448="GW 6"),"N/A",IF(U448="","",IF(AND(U448&gt;='Prediction Systems settings'!$B$4,'Program and Results'!U448&lt;='Prediction Systems settings'!$C$4),"DRAW",IF(U448&gt;0,"HOME","AWAY"))))</f>
        <v/>
      </c>
      <c r="Z448" s="74" t="str">
        <f t="shared" si="125"/>
        <v/>
      </c>
      <c r="AA448" s="85" t="str">
        <f ca="1">IF(OR($A448="GW 1",$A448="GW 2",$A448="GW 3",$A448="GW 4",$A448="GW 5",$A448="GW 6"),"N/A",IF(G448="","",SUM(OFFSET(Tables!$A$103,MATCH('Program and Results'!$B448,Tables!$A$103:$A$135,0)-1,MATCH('Program and Results'!$A448,Tables!$1:$1,0)-2,1,-6))))</f>
        <v/>
      </c>
      <c r="AB448" s="86" t="str">
        <f ca="1">IF(OR($A448="GW 1",$A448="GW 2",$A448="GW 3",$A448="GW 4",$A448="GW 5",$A448="GW 6"),"N/A",IF(M448="","",SUM(OFFSET(Tables!$A$103,MATCH('Program and Results'!$E448,Tables!$A$103:$A$135,0)-1,MATCH('Program and Results'!$A448,Tables!$1:$1,0)-2,1,-6))))</f>
        <v/>
      </c>
      <c r="AC448" s="86" t="str">
        <f t="shared" si="126"/>
        <v/>
      </c>
      <c r="AD448" s="86" t="str">
        <f>IF(OR($A448="GW 1",$A448="GW 2",$A448="GW 3",$A448="GW 4",$A448="GW 5",$A448="GW 6"),"N/A",IF(AC448="","",IF(AC448&gt;'Prediction Systems settings'!$B$5,"HOME",IF(AC448&lt;-'Prediction Systems settings'!$B$5,"AWAY","DRAW"))))</f>
        <v/>
      </c>
      <c r="AE448" s="86" t="str">
        <f t="shared" si="127"/>
        <v/>
      </c>
      <c r="AK448" t="s">
        <v>231</v>
      </c>
      <c r="AL448" t="s">
        <v>231</v>
      </c>
    </row>
    <row r="449" spans="1:38">
      <c r="A449" s="80"/>
      <c r="F449" s="73" t="str">
        <f t="shared" si="136"/>
        <v/>
      </c>
      <c r="G449" s="73" t="str">
        <f>IF(A449="GW 1",ELO_Initial,IFERROR(INDEX(Tables!$1:$1048576,MATCH('Program and Results'!$B449,Tables!$A:$A,0),MATCH('Program and Results'!$A449,Tables!$1:$1,0)-1),""))</f>
        <v/>
      </c>
      <c r="H449" s="74" t="str">
        <f t="shared" si="129"/>
        <v/>
      </c>
      <c r="I449" s="74" t="str">
        <f t="shared" si="130"/>
        <v/>
      </c>
      <c r="J449" s="75" t="str">
        <f t="shared" si="123"/>
        <v/>
      </c>
      <c r="K449" s="76" t="str">
        <f>IF(E449="","",IF(ABS(C449-D449)=0,0,IF(ABS(C449-D449)&gt;10,2.99,INDEX('ELO settings '!$B$25:$B$34,MATCH(ABS(C449-D449),'ELO settings '!$A$25:$A$34,0)))))</f>
        <v/>
      </c>
      <c r="L449" s="73" t="str">
        <f t="shared" si="135"/>
        <v/>
      </c>
      <c r="M449" s="73" t="str">
        <f>IF(A449="GW 1",ELO_Initial,IFERROR(INDEX(Tables!$1:$1048576,MATCH('Program and Results'!$E449,Tables!$A:$A,0),MATCH('Program and Results'!$A449,Tables!$1:$1,0)-1),""))</f>
        <v/>
      </c>
      <c r="N449" s="74" t="str">
        <f t="shared" si="131"/>
        <v/>
      </c>
      <c r="O449" s="74" t="str">
        <f t="shared" si="132"/>
        <v/>
      </c>
      <c r="P449" s="75" t="str">
        <f t="shared" si="137"/>
        <v/>
      </c>
      <c r="Q449" s="76" t="str">
        <f t="shared" si="133"/>
        <v/>
      </c>
      <c r="R449" s="77" t="str">
        <f t="shared" si="134"/>
        <v/>
      </c>
      <c r="S449" s="87" t="str">
        <f t="shared" si="138"/>
        <v/>
      </c>
      <c r="T449" s="74" t="str">
        <f t="shared" si="128"/>
        <v/>
      </c>
      <c r="U449" s="74" t="str">
        <f ca="1">IF(OR($A449="GW 1",$A449="GW 2",$A449="GW 3",$A449="GW 4",$A449="GW 5",$A449="GW 6"),"N/A",IFERROR(ROUND((OFFSET(Tables!$A$1,MATCH('Program and Results'!$B449,Tables!$A$1:$A$33,0)-1,MATCH('Program and Results'!$A449,Tables!$1:$1,0)-2,1,1)-OFFSET(Tables!$A$1,MATCH('Program and Results'!$B449,Tables!$A$1:$A$33,0)-1,MATCH('Program and Results'!$A449,Tables!$1:$1,0)-7,1,1))-(OFFSET(Tables!$A$1,MATCH('Program and Results'!$E449,Tables!$A$1:$A$33,0)-1,MATCH('Program and Results'!$A449,Tables!$1:$1,0)-2,1,1)-OFFSET(Tables!$A$1,MATCH('Program and Results'!$E449,Tables!$A$1:$A$33,0)-1,MATCH('Program and Results'!$A449,Tables!$1:$1,0)-7,1,1)),0),""))</f>
        <v/>
      </c>
      <c r="V449" s="88" t="str">
        <f t="shared" si="139"/>
        <v/>
      </c>
      <c r="W449" s="88" t="str">
        <f>IF(OR($A449="GW 1",$A449="GW 2",$A449="GW 3",$A449="GW 4",$A449="GW 5",$A449="GW 6"),"N/A",IF(T449="","",IF(AND(T449&gt;='Prediction Systems settings'!$B$3,'Program and Results'!T449&lt;='Prediction Systems settings'!$C$3),"DRAW",IF(T449&gt;0,"HOME","AWAY"))))</f>
        <v/>
      </c>
      <c r="X449" s="89" t="str">
        <f t="shared" si="124"/>
        <v/>
      </c>
      <c r="Y449" s="74" t="str">
        <f ca="1">IF(OR($A449="GW 1",$A449="GW 2",$A449="GW 3",$A449="GW 4",$A449="GW 5",$A449="GW 6"),"N/A",IF(U449="","",IF(AND(U449&gt;='Prediction Systems settings'!$B$4,'Program and Results'!U449&lt;='Prediction Systems settings'!$C$4),"DRAW",IF(U449&gt;0,"HOME","AWAY"))))</f>
        <v/>
      </c>
      <c r="Z449" s="74" t="str">
        <f t="shared" si="125"/>
        <v/>
      </c>
      <c r="AA449" s="85" t="str">
        <f ca="1">IF(OR($A449="GW 1",$A449="GW 2",$A449="GW 3",$A449="GW 4",$A449="GW 5",$A449="GW 6"),"N/A",IF(G449="","",SUM(OFFSET(Tables!$A$103,MATCH('Program and Results'!$B449,Tables!$A$103:$A$135,0)-1,MATCH('Program and Results'!$A449,Tables!$1:$1,0)-2,1,-6))))</f>
        <v/>
      </c>
      <c r="AB449" s="86" t="str">
        <f ca="1">IF(OR($A449="GW 1",$A449="GW 2",$A449="GW 3",$A449="GW 4",$A449="GW 5",$A449="GW 6"),"N/A",IF(M449="","",SUM(OFFSET(Tables!$A$103,MATCH('Program and Results'!$E449,Tables!$A$103:$A$135,0)-1,MATCH('Program and Results'!$A449,Tables!$1:$1,0)-2,1,-6))))</f>
        <v/>
      </c>
      <c r="AC449" s="86" t="str">
        <f t="shared" si="126"/>
        <v/>
      </c>
      <c r="AD449" s="86" t="str">
        <f>IF(OR($A449="GW 1",$A449="GW 2",$A449="GW 3",$A449="GW 4",$A449="GW 5",$A449="GW 6"),"N/A",IF(AC449="","",IF(AC449&gt;'Prediction Systems settings'!$B$5,"HOME",IF(AC449&lt;-'Prediction Systems settings'!$B$5,"AWAY","DRAW"))))</f>
        <v/>
      </c>
      <c r="AE449" s="86" t="str">
        <f t="shared" si="127"/>
        <v/>
      </c>
      <c r="AK449" t="s">
        <v>231</v>
      </c>
      <c r="AL449" t="s">
        <v>231</v>
      </c>
    </row>
    <row r="450" spans="1:38">
      <c r="A450" s="80"/>
      <c r="F450" s="73" t="str">
        <f t="shared" si="136"/>
        <v/>
      </c>
      <c r="G450" s="73" t="str">
        <f>IF(A450="GW 1",ELO_Initial,IFERROR(INDEX(Tables!$1:$1048576,MATCH('Program and Results'!$B450,Tables!$A:$A,0),MATCH('Program and Results'!$A450,Tables!$1:$1,0)-1),""))</f>
        <v/>
      </c>
      <c r="H450" s="74" t="str">
        <f t="shared" si="129"/>
        <v/>
      </c>
      <c r="I450" s="74" t="str">
        <f t="shared" si="130"/>
        <v/>
      </c>
      <c r="J450" s="75" t="str">
        <f t="shared" si="123"/>
        <v/>
      </c>
      <c r="K450" s="76" t="str">
        <f>IF(E450="","",IF(ABS(C450-D450)=0,0,IF(ABS(C450-D450)&gt;10,2.99,INDEX('ELO settings '!$B$25:$B$34,MATCH(ABS(C450-D450),'ELO settings '!$A$25:$A$34,0)))))</f>
        <v/>
      </c>
      <c r="L450" s="73" t="str">
        <f t="shared" si="135"/>
        <v/>
      </c>
      <c r="M450" s="73" t="str">
        <f>IF(A450="GW 1",ELO_Initial,IFERROR(INDEX(Tables!$1:$1048576,MATCH('Program and Results'!$E450,Tables!$A:$A,0),MATCH('Program and Results'!$A450,Tables!$1:$1,0)-1),""))</f>
        <v/>
      </c>
      <c r="N450" s="74" t="str">
        <f t="shared" si="131"/>
        <v/>
      </c>
      <c r="O450" s="74" t="str">
        <f t="shared" si="132"/>
        <v/>
      </c>
      <c r="P450" s="75" t="str">
        <f t="shared" si="137"/>
        <v/>
      </c>
      <c r="Q450" s="76" t="str">
        <f t="shared" si="133"/>
        <v/>
      </c>
      <c r="R450" s="77" t="str">
        <f t="shared" si="134"/>
        <v/>
      </c>
      <c r="S450" s="87" t="str">
        <f t="shared" si="138"/>
        <v/>
      </c>
      <c r="T450" s="74" t="str">
        <f t="shared" si="128"/>
        <v/>
      </c>
      <c r="U450" s="74" t="str">
        <f ca="1">IF(OR($A450="GW 1",$A450="GW 2",$A450="GW 3",$A450="GW 4",$A450="GW 5",$A450="GW 6"),"N/A",IFERROR(ROUND((OFFSET(Tables!$A$1,MATCH('Program and Results'!$B450,Tables!$A$1:$A$33,0)-1,MATCH('Program and Results'!$A450,Tables!$1:$1,0)-2,1,1)-OFFSET(Tables!$A$1,MATCH('Program and Results'!$B450,Tables!$A$1:$A$33,0)-1,MATCH('Program and Results'!$A450,Tables!$1:$1,0)-7,1,1))-(OFFSET(Tables!$A$1,MATCH('Program and Results'!$E450,Tables!$A$1:$A$33,0)-1,MATCH('Program and Results'!$A450,Tables!$1:$1,0)-2,1,1)-OFFSET(Tables!$A$1,MATCH('Program and Results'!$E450,Tables!$A$1:$A$33,0)-1,MATCH('Program and Results'!$A450,Tables!$1:$1,0)-7,1,1)),0),""))</f>
        <v/>
      </c>
      <c r="V450" s="88" t="str">
        <f t="shared" si="139"/>
        <v/>
      </c>
      <c r="W450" s="88" t="str">
        <f>IF(OR($A450="GW 1",$A450="GW 2",$A450="GW 3",$A450="GW 4",$A450="GW 5",$A450="GW 6"),"N/A",IF(T450="","",IF(AND(T450&gt;='Prediction Systems settings'!$B$3,'Program and Results'!T450&lt;='Prediction Systems settings'!$C$3),"DRAW",IF(T450&gt;0,"HOME","AWAY"))))</f>
        <v/>
      </c>
      <c r="X450" s="89" t="str">
        <f t="shared" si="124"/>
        <v/>
      </c>
      <c r="Y450" s="74" t="str">
        <f ca="1">IF(OR($A450="GW 1",$A450="GW 2",$A450="GW 3",$A450="GW 4",$A450="GW 5",$A450="GW 6"),"N/A",IF(U450="","",IF(AND(U450&gt;='Prediction Systems settings'!$B$4,'Program and Results'!U450&lt;='Prediction Systems settings'!$C$4),"DRAW",IF(U450&gt;0,"HOME","AWAY"))))</f>
        <v/>
      </c>
      <c r="Z450" s="74" t="str">
        <f t="shared" si="125"/>
        <v/>
      </c>
      <c r="AA450" s="85" t="str">
        <f ca="1">IF(OR($A450="GW 1",$A450="GW 2",$A450="GW 3",$A450="GW 4",$A450="GW 5",$A450="GW 6"),"N/A",IF(G450="","",SUM(OFFSET(Tables!$A$103,MATCH('Program and Results'!$B450,Tables!$A$103:$A$135,0)-1,MATCH('Program and Results'!$A450,Tables!$1:$1,0)-2,1,-6))))</f>
        <v/>
      </c>
      <c r="AB450" s="86" t="str">
        <f ca="1">IF(OR($A450="GW 1",$A450="GW 2",$A450="GW 3",$A450="GW 4",$A450="GW 5",$A450="GW 6"),"N/A",IF(M450="","",SUM(OFFSET(Tables!$A$103,MATCH('Program and Results'!$E450,Tables!$A$103:$A$135,0)-1,MATCH('Program and Results'!$A450,Tables!$1:$1,0)-2,1,-6))))</f>
        <v/>
      </c>
      <c r="AC450" s="86" t="str">
        <f t="shared" si="126"/>
        <v/>
      </c>
      <c r="AD450" s="86" t="str">
        <f>IF(OR($A450="GW 1",$A450="GW 2",$A450="GW 3",$A450="GW 4",$A450="GW 5",$A450="GW 6"),"N/A",IF(AC450="","",IF(AC450&gt;'Prediction Systems settings'!$B$5,"HOME",IF(AC450&lt;-'Prediction Systems settings'!$B$5,"AWAY","DRAW"))))</f>
        <v/>
      </c>
      <c r="AE450" s="86" t="str">
        <f t="shared" si="127"/>
        <v/>
      </c>
      <c r="AK450" t="s">
        <v>231</v>
      </c>
      <c r="AL450" t="s">
        <v>231</v>
      </c>
    </row>
    <row r="451" spans="1:38">
      <c r="A451" s="80"/>
      <c r="F451" s="73" t="str">
        <f t="shared" si="136"/>
        <v/>
      </c>
      <c r="G451" s="73" t="str">
        <f>IF(A451="GW 1",ELO_Initial,IFERROR(INDEX(Tables!$1:$1048576,MATCH('Program and Results'!$B451,Tables!$A:$A,0),MATCH('Program and Results'!$A451,Tables!$1:$1,0)-1),""))</f>
        <v/>
      </c>
      <c r="H451" s="74" t="str">
        <f t="shared" si="129"/>
        <v/>
      </c>
      <c r="I451" s="74" t="str">
        <f t="shared" si="130"/>
        <v/>
      </c>
      <c r="J451" s="75" t="str">
        <f t="shared" ref="J451:J500" si="140">IFERROR(IF(G451="","",1/(1+10^((M451-G451-AK451)/ELO_s))),"")</f>
        <v/>
      </c>
      <c r="K451" s="76" t="str">
        <f>IF(E451="","",IF(ABS(C451-D451)=0,0,IF(ABS(C451-D451)&gt;10,2.99,INDEX('ELO settings '!$B$25:$B$34,MATCH(ABS(C451-D451),'ELO settings '!$A$25:$A$34,0)))))</f>
        <v/>
      </c>
      <c r="L451" s="73" t="str">
        <f t="shared" si="135"/>
        <v/>
      </c>
      <c r="M451" s="73" t="str">
        <f>IF(A451="GW 1",ELO_Initial,IFERROR(INDEX(Tables!$1:$1048576,MATCH('Program and Results'!$E451,Tables!$A:$A,0),MATCH('Program and Results'!$A451,Tables!$1:$1,0)-1),""))</f>
        <v/>
      </c>
      <c r="N451" s="74" t="str">
        <f t="shared" si="131"/>
        <v/>
      </c>
      <c r="O451" s="74" t="str">
        <f t="shared" si="132"/>
        <v/>
      </c>
      <c r="P451" s="75" t="str">
        <f t="shared" si="137"/>
        <v/>
      </c>
      <c r="Q451" s="76" t="str">
        <f t="shared" si="133"/>
        <v/>
      </c>
      <c r="R451" s="77" t="str">
        <f t="shared" si="134"/>
        <v/>
      </c>
      <c r="S451" s="87" t="str">
        <f t="shared" si="138"/>
        <v/>
      </c>
      <c r="T451" s="74" t="str">
        <f t="shared" si="128"/>
        <v/>
      </c>
      <c r="U451" s="74" t="str">
        <f ca="1">IF(OR($A451="GW 1",$A451="GW 2",$A451="GW 3",$A451="GW 4",$A451="GW 5",$A451="GW 6"),"N/A",IFERROR(ROUND((OFFSET(Tables!$A$1,MATCH('Program and Results'!$B451,Tables!$A$1:$A$33,0)-1,MATCH('Program and Results'!$A451,Tables!$1:$1,0)-2,1,1)-OFFSET(Tables!$A$1,MATCH('Program and Results'!$B451,Tables!$A$1:$A$33,0)-1,MATCH('Program and Results'!$A451,Tables!$1:$1,0)-7,1,1))-(OFFSET(Tables!$A$1,MATCH('Program and Results'!$E451,Tables!$A$1:$A$33,0)-1,MATCH('Program and Results'!$A451,Tables!$1:$1,0)-2,1,1)-OFFSET(Tables!$A$1,MATCH('Program and Results'!$E451,Tables!$A$1:$A$33,0)-1,MATCH('Program and Results'!$A451,Tables!$1:$1,0)-7,1,1)),0),""))</f>
        <v/>
      </c>
      <c r="V451" s="88" t="str">
        <f t="shared" si="139"/>
        <v/>
      </c>
      <c r="W451" s="88" t="str">
        <f>IF(OR($A451="GW 1",$A451="GW 2",$A451="GW 3",$A451="GW 4",$A451="GW 5",$A451="GW 6"),"N/A",IF(T451="","",IF(AND(T451&gt;='Prediction Systems settings'!$B$3,'Program and Results'!T451&lt;='Prediction Systems settings'!$C$3),"DRAW",IF(T451&gt;0,"HOME","AWAY"))))</f>
        <v/>
      </c>
      <c r="X451" s="89" t="str">
        <f t="shared" ref="X451:X500" si="141">IF(OR($A451="GW 1",$A451="GW 2",$A451="GW 3",$A451="GW 4",$A451="GW 5",$A451="GW 6"),"N/A",IF(D451="","",IF(W451=S451,"Succeeded","Failed")))</f>
        <v/>
      </c>
      <c r="Y451" s="74" t="str">
        <f ca="1">IF(OR($A451="GW 1",$A451="GW 2",$A451="GW 3",$A451="GW 4",$A451="GW 5",$A451="GW 6"),"N/A",IF(U451="","",IF(AND(U451&gt;='Prediction Systems settings'!$B$4,'Program and Results'!U451&lt;='Prediction Systems settings'!$C$4),"DRAW",IF(U451&gt;0,"HOME","AWAY"))))</f>
        <v/>
      </c>
      <c r="Z451" s="74" t="str">
        <f t="shared" ref="Z451:Z500" si="142">IF(OR($A451="GW 1",$A451="GW 2",$A451="GW 3",$A451="GW 4",$A451="GW 5",$A451="GW 6"),"N/A",IF(D451="","",IF(Y451=S451,"Succeeded","Failed")))</f>
        <v/>
      </c>
      <c r="AA451" s="85" t="str">
        <f ca="1">IF(OR($A451="GW 1",$A451="GW 2",$A451="GW 3",$A451="GW 4",$A451="GW 5",$A451="GW 6"),"N/A",IF(G451="","",SUM(OFFSET(Tables!$A$103,MATCH('Program and Results'!$B451,Tables!$A$103:$A$135,0)-1,MATCH('Program and Results'!$A451,Tables!$1:$1,0)-2,1,-6))))</f>
        <v/>
      </c>
      <c r="AB451" s="86" t="str">
        <f ca="1">IF(OR($A451="GW 1",$A451="GW 2",$A451="GW 3",$A451="GW 4",$A451="GW 5",$A451="GW 6"),"N/A",IF(M451="","",SUM(OFFSET(Tables!$A$103,MATCH('Program and Results'!$E451,Tables!$A$103:$A$135,0)-1,MATCH('Program and Results'!$A451,Tables!$1:$1,0)-2,1,-6))))</f>
        <v/>
      </c>
      <c r="AC451" s="86" t="str">
        <f t="shared" ref="AC451:AC500" si="143">IF(OR($A451="GW 1",$A451="GW 2",$A451="GW 3",$A451="GW 4",$A451="GW 5",$A451="GW 6"),"N/A",IFERROR(IF(G451="","",AA451-AB451),""))</f>
        <v/>
      </c>
      <c r="AD451" s="86" t="str">
        <f>IF(OR($A451="GW 1",$A451="GW 2",$A451="GW 3",$A451="GW 4",$A451="GW 5",$A451="GW 6"),"N/A",IF(AC451="","",IF(AC451&gt;'Prediction Systems settings'!$B$5,"HOME",IF(AC451&lt;-'Prediction Systems settings'!$B$5,"AWAY","DRAW"))))</f>
        <v/>
      </c>
      <c r="AE451" s="86" t="str">
        <f t="shared" ref="AE451:AE500" si="144">IF(OR($A451="GW 1",$A451="GW 2",$A451="GW 3",$A451="GW 4",$A451="GW 5",$A451="GW 6"),"N/A",IF(C451="","",IF(AD451=S451,"Succeeded","Failed")))</f>
        <v/>
      </c>
      <c r="AK451" t="s">
        <v>231</v>
      </c>
      <c r="AL451" t="s">
        <v>231</v>
      </c>
    </row>
    <row r="452" spans="1:38">
      <c r="A452" s="80"/>
      <c r="F452" s="73" t="str">
        <f t="shared" si="136"/>
        <v/>
      </c>
      <c r="G452" s="73" t="str">
        <f>IF(A452="GW 1",ELO_Initial,IFERROR(INDEX(Tables!$1:$1048576,MATCH('Program and Results'!$B452,Tables!$A:$A,0),MATCH('Program and Results'!$A452,Tables!$1:$1,0)-1),""))</f>
        <v/>
      </c>
      <c r="H452" s="74" t="str">
        <f t="shared" si="129"/>
        <v/>
      </c>
      <c r="I452" s="74" t="str">
        <f t="shared" si="130"/>
        <v/>
      </c>
      <c r="J452" s="75" t="str">
        <f t="shared" si="140"/>
        <v/>
      </c>
      <c r="K452" s="76" t="str">
        <f>IF(E452="","",IF(ABS(C452-D452)=0,0,IF(ABS(C452-D452)&gt;10,2.99,INDEX('ELO settings '!$B$25:$B$34,MATCH(ABS(C452-D452),'ELO settings '!$A$25:$A$34,0)))))</f>
        <v/>
      </c>
      <c r="L452" s="73" t="str">
        <f t="shared" si="135"/>
        <v/>
      </c>
      <c r="M452" s="73" t="str">
        <f>IF(A452="GW 1",ELO_Initial,IFERROR(INDEX(Tables!$1:$1048576,MATCH('Program and Results'!$E452,Tables!$A:$A,0),MATCH('Program and Results'!$A452,Tables!$1:$1,0)-1),""))</f>
        <v/>
      </c>
      <c r="N452" s="74" t="str">
        <f t="shared" si="131"/>
        <v/>
      </c>
      <c r="O452" s="74" t="str">
        <f t="shared" si="132"/>
        <v/>
      </c>
      <c r="P452" s="75" t="str">
        <f t="shared" si="137"/>
        <v/>
      </c>
      <c r="Q452" s="76" t="str">
        <f t="shared" si="133"/>
        <v/>
      </c>
      <c r="R452" s="77" t="str">
        <f t="shared" si="134"/>
        <v/>
      </c>
      <c r="S452" s="87" t="str">
        <f t="shared" si="138"/>
        <v/>
      </c>
      <c r="T452" s="74" t="str">
        <f t="shared" ref="T452:T500" si="145">IFERROR(IF(G452="","",ROUND(G452-M452,0)),"")</f>
        <v/>
      </c>
      <c r="U452" s="74" t="str">
        <f ca="1">IF(OR($A452="GW 1",$A452="GW 2",$A452="GW 3",$A452="GW 4",$A452="GW 5",$A452="GW 6"),"N/A",IFERROR(ROUND((OFFSET(Tables!$A$1,MATCH('Program and Results'!$B452,Tables!$A$1:$A$33,0)-1,MATCH('Program and Results'!$A452,Tables!$1:$1,0)-2,1,1)-OFFSET(Tables!$A$1,MATCH('Program and Results'!$B452,Tables!$A$1:$A$33,0)-1,MATCH('Program and Results'!$A452,Tables!$1:$1,0)-7,1,1))-(OFFSET(Tables!$A$1,MATCH('Program and Results'!$E452,Tables!$A$1:$A$33,0)-1,MATCH('Program and Results'!$A452,Tables!$1:$1,0)-2,1,1)-OFFSET(Tables!$A$1,MATCH('Program and Results'!$E452,Tables!$A$1:$A$33,0)-1,MATCH('Program and Results'!$A452,Tables!$1:$1,0)-7,1,1)),0),""))</f>
        <v/>
      </c>
      <c r="V452" s="88" t="str">
        <f t="shared" si="139"/>
        <v/>
      </c>
      <c r="W452" s="88" t="str">
        <f>IF(OR($A452="GW 1",$A452="GW 2",$A452="GW 3",$A452="GW 4",$A452="GW 5",$A452="GW 6"),"N/A",IF(T452="","",IF(AND(T452&gt;='Prediction Systems settings'!$B$3,'Program and Results'!T452&lt;='Prediction Systems settings'!$C$3),"DRAW",IF(T452&gt;0,"HOME","AWAY"))))</f>
        <v/>
      </c>
      <c r="X452" s="89" t="str">
        <f t="shared" si="141"/>
        <v/>
      </c>
      <c r="Y452" s="74" t="str">
        <f ca="1">IF(OR($A452="GW 1",$A452="GW 2",$A452="GW 3",$A452="GW 4",$A452="GW 5",$A452="GW 6"),"N/A",IF(U452="","",IF(AND(U452&gt;='Prediction Systems settings'!$B$4,'Program and Results'!U452&lt;='Prediction Systems settings'!$C$4),"DRAW",IF(U452&gt;0,"HOME","AWAY"))))</f>
        <v/>
      </c>
      <c r="Z452" s="74" t="str">
        <f t="shared" si="142"/>
        <v/>
      </c>
      <c r="AA452" s="85" t="str">
        <f ca="1">IF(OR($A452="GW 1",$A452="GW 2",$A452="GW 3",$A452="GW 4",$A452="GW 5",$A452="GW 6"),"N/A",IF(G452="","",SUM(OFFSET(Tables!$A$103,MATCH('Program and Results'!$B452,Tables!$A$103:$A$135,0)-1,MATCH('Program and Results'!$A452,Tables!$1:$1,0)-2,1,-6))))</f>
        <v/>
      </c>
      <c r="AB452" s="86" t="str">
        <f ca="1">IF(OR($A452="GW 1",$A452="GW 2",$A452="GW 3",$A452="GW 4",$A452="GW 5",$A452="GW 6"),"N/A",IF(M452="","",SUM(OFFSET(Tables!$A$103,MATCH('Program and Results'!$E452,Tables!$A$103:$A$135,0)-1,MATCH('Program and Results'!$A452,Tables!$1:$1,0)-2,1,-6))))</f>
        <v/>
      </c>
      <c r="AC452" s="86" t="str">
        <f t="shared" si="143"/>
        <v/>
      </c>
      <c r="AD452" s="86" t="str">
        <f>IF(OR($A452="GW 1",$A452="GW 2",$A452="GW 3",$A452="GW 4",$A452="GW 5",$A452="GW 6"),"N/A",IF(AC452="","",IF(AC452&gt;'Prediction Systems settings'!$B$5,"HOME",IF(AC452&lt;-'Prediction Systems settings'!$B$5,"AWAY","DRAW"))))</f>
        <v/>
      </c>
      <c r="AE452" s="86" t="str">
        <f t="shared" si="144"/>
        <v/>
      </c>
      <c r="AK452" t="s">
        <v>231</v>
      </c>
      <c r="AL452" t="s">
        <v>231</v>
      </c>
    </row>
    <row r="453" spans="1:38">
      <c r="A453" s="80"/>
      <c r="F453" s="73" t="str">
        <f t="shared" si="136"/>
        <v/>
      </c>
      <c r="G453" s="73" t="str">
        <f>IF(A453="GW 1",ELO_Initial,IFERROR(INDEX(Tables!$1:$1048576,MATCH('Program and Results'!$B453,Tables!$A:$A,0),MATCH('Program and Results'!$A453,Tables!$1:$1,0)-1),""))</f>
        <v/>
      </c>
      <c r="H453" s="74" t="str">
        <f t="shared" si="129"/>
        <v/>
      </c>
      <c r="I453" s="74" t="str">
        <f t="shared" si="130"/>
        <v/>
      </c>
      <c r="J453" s="75" t="str">
        <f t="shared" si="140"/>
        <v/>
      </c>
      <c r="K453" s="76" t="str">
        <f>IF(E453="","",IF(ABS(C453-D453)=0,0,IF(ABS(C453-D453)&gt;10,2.99,INDEX('ELO settings '!$B$25:$B$34,MATCH(ABS(C453-D453),'ELO settings '!$A$25:$A$34,0)))))</f>
        <v/>
      </c>
      <c r="L453" s="73" t="str">
        <f t="shared" si="135"/>
        <v/>
      </c>
      <c r="M453" s="73" t="str">
        <f>IF(A453="GW 1",ELO_Initial,IFERROR(INDEX(Tables!$1:$1048576,MATCH('Program and Results'!$E453,Tables!$A:$A,0),MATCH('Program and Results'!$A453,Tables!$1:$1,0)-1),""))</f>
        <v/>
      </c>
      <c r="N453" s="74" t="str">
        <f t="shared" si="131"/>
        <v/>
      </c>
      <c r="O453" s="74" t="str">
        <f t="shared" si="132"/>
        <v/>
      </c>
      <c r="P453" s="75" t="str">
        <f t="shared" si="137"/>
        <v/>
      </c>
      <c r="Q453" s="76" t="str">
        <f t="shared" si="133"/>
        <v/>
      </c>
      <c r="R453" s="77" t="str">
        <f t="shared" si="134"/>
        <v/>
      </c>
      <c r="S453" s="87" t="str">
        <f t="shared" si="138"/>
        <v/>
      </c>
      <c r="T453" s="74" t="str">
        <f t="shared" si="145"/>
        <v/>
      </c>
      <c r="U453" s="74" t="str">
        <f ca="1">IF(OR($A453="GW 1",$A453="GW 2",$A453="GW 3",$A453="GW 4",$A453="GW 5",$A453="GW 6"),"N/A",IFERROR(ROUND((OFFSET(Tables!$A$1,MATCH('Program and Results'!$B453,Tables!$A$1:$A$33,0)-1,MATCH('Program and Results'!$A453,Tables!$1:$1,0)-2,1,1)-OFFSET(Tables!$A$1,MATCH('Program and Results'!$B453,Tables!$A$1:$A$33,0)-1,MATCH('Program and Results'!$A453,Tables!$1:$1,0)-7,1,1))-(OFFSET(Tables!$A$1,MATCH('Program and Results'!$E453,Tables!$A$1:$A$33,0)-1,MATCH('Program and Results'!$A453,Tables!$1:$1,0)-2,1,1)-OFFSET(Tables!$A$1,MATCH('Program and Results'!$E453,Tables!$A$1:$A$33,0)-1,MATCH('Program and Results'!$A453,Tables!$1:$1,0)-7,1,1)),0),""))</f>
        <v/>
      </c>
      <c r="V453" s="88" t="str">
        <f t="shared" si="139"/>
        <v/>
      </c>
      <c r="W453" s="88" t="str">
        <f>IF(OR($A453="GW 1",$A453="GW 2",$A453="GW 3",$A453="GW 4",$A453="GW 5",$A453="GW 6"),"N/A",IF(T453="","",IF(AND(T453&gt;='Prediction Systems settings'!$B$3,'Program and Results'!T453&lt;='Prediction Systems settings'!$C$3),"DRAW",IF(T453&gt;0,"HOME","AWAY"))))</f>
        <v/>
      </c>
      <c r="X453" s="89" t="str">
        <f t="shared" si="141"/>
        <v/>
      </c>
      <c r="Y453" s="74" t="str">
        <f ca="1">IF(OR($A453="GW 1",$A453="GW 2",$A453="GW 3",$A453="GW 4",$A453="GW 5",$A453="GW 6"),"N/A",IF(U453="","",IF(AND(U453&gt;='Prediction Systems settings'!$B$4,'Program and Results'!U453&lt;='Prediction Systems settings'!$C$4),"DRAW",IF(U453&gt;0,"HOME","AWAY"))))</f>
        <v/>
      </c>
      <c r="Z453" s="74" t="str">
        <f t="shared" si="142"/>
        <v/>
      </c>
      <c r="AA453" s="85" t="str">
        <f ca="1">IF(OR($A453="GW 1",$A453="GW 2",$A453="GW 3",$A453="GW 4",$A453="GW 5",$A453="GW 6"),"N/A",IF(G453="","",SUM(OFFSET(Tables!$A$103,MATCH('Program and Results'!$B453,Tables!$A$103:$A$135,0)-1,MATCH('Program and Results'!$A453,Tables!$1:$1,0)-2,1,-6))))</f>
        <v/>
      </c>
      <c r="AB453" s="86" t="str">
        <f ca="1">IF(OR($A453="GW 1",$A453="GW 2",$A453="GW 3",$A453="GW 4",$A453="GW 5",$A453="GW 6"),"N/A",IF(M453="","",SUM(OFFSET(Tables!$A$103,MATCH('Program and Results'!$E453,Tables!$A$103:$A$135,0)-1,MATCH('Program and Results'!$A453,Tables!$1:$1,0)-2,1,-6))))</f>
        <v/>
      </c>
      <c r="AC453" s="86" t="str">
        <f t="shared" si="143"/>
        <v/>
      </c>
      <c r="AD453" s="86" t="str">
        <f>IF(OR($A453="GW 1",$A453="GW 2",$A453="GW 3",$A453="GW 4",$A453="GW 5",$A453="GW 6"),"N/A",IF(AC453="","",IF(AC453&gt;'Prediction Systems settings'!$B$5,"HOME",IF(AC453&lt;-'Prediction Systems settings'!$B$5,"AWAY","DRAW"))))</f>
        <v/>
      </c>
      <c r="AE453" s="86" t="str">
        <f t="shared" si="144"/>
        <v/>
      </c>
      <c r="AK453" t="s">
        <v>231</v>
      </c>
      <c r="AL453" t="s">
        <v>231</v>
      </c>
    </row>
    <row r="454" spans="1:38">
      <c r="A454" s="80"/>
      <c r="F454" s="73" t="str">
        <f t="shared" si="136"/>
        <v/>
      </c>
      <c r="G454" s="73" t="str">
        <f>IF(A454="GW 1",ELO_Initial,IFERROR(INDEX(Tables!$1:$1048576,MATCH('Program and Results'!$B454,Tables!$A:$A,0),MATCH('Program and Results'!$A454,Tables!$1:$1,0)-1),""))</f>
        <v/>
      </c>
      <c r="H454" s="74" t="str">
        <f t="shared" si="129"/>
        <v/>
      </c>
      <c r="I454" s="74" t="str">
        <f t="shared" si="130"/>
        <v/>
      </c>
      <c r="J454" s="75" t="str">
        <f t="shared" si="140"/>
        <v/>
      </c>
      <c r="K454" s="76" t="str">
        <f>IF(E454="","",IF(ABS(C454-D454)=0,0,IF(ABS(C454-D454)&gt;10,2.99,INDEX('ELO settings '!$B$25:$B$34,MATCH(ABS(C454-D454),'ELO settings '!$A$25:$A$34,0)))))</f>
        <v/>
      </c>
      <c r="L454" s="73" t="str">
        <f t="shared" si="135"/>
        <v/>
      </c>
      <c r="M454" s="73" t="str">
        <f>IF(A454="GW 1",ELO_Initial,IFERROR(INDEX(Tables!$1:$1048576,MATCH('Program and Results'!$E454,Tables!$A:$A,0),MATCH('Program and Results'!$A454,Tables!$1:$1,0)-1),""))</f>
        <v/>
      </c>
      <c r="N454" s="74" t="str">
        <f t="shared" si="131"/>
        <v/>
      </c>
      <c r="O454" s="74" t="str">
        <f t="shared" si="132"/>
        <v/>
      </c>
      <c r="P454" s="75" t="str">
        <f t="shared" si="137"/>
        <v/>
      </c>
      <c r="Q454" s="76" t="str">
        <f t="shared" si="133"/>
        <v/>
      </c>
      <c r="R454" s="77" t="str">
        <f t="shared" si="134"/>
        <v/>
      </c>
      <c r="S454" s="87" t="str">
        <f t="shared" si="138"/>
        <v/>
      </c>
      <c r="T454" s="74" t="str">
        <f t="shared" si="145"/>
        <v/>
      </c>
      <c r="U454" s="74" t="str">
        <f ca="1">IF(OR($A454="GW 1",$A454="GW 2",$A454="GW 3",$A454="GW 4",$A454="GW 5",$A454="GW 6"),"N/A",IFERROR(ROUND((OFFSET(Tables!$A$1,MATCH('Program and Results'!$B454,Tables!$A$1:$A$33,0)-1,MATCH('Program and Results'!$A454,Tables!$1:$1,0)-2,1,1)-OFFSET(Tables!$A$1,MATCH('Program and Results'!$B454,Tables!$A$1:$A$33,0)-1,MATCH('Program and Results'!$A454,Tables!$1:$1,0)-7,1,1))-(OFFSET(Tables!$A$1,MATCH('Program and Results'!$E454,Tables!$A$1:$A$33,0)-1,MATCH('Program and Results'!$A454,Tables!$1:$1,0)-2,1,1)-OFFSET(Tables!$A$1,MATCH('Program and Results'!$E454,Tables!$A$1:$A$33,0)-1,MATCH('Program and Results'!$A454,Tables!$1:$1,0)-7,1,1)),0),""))</f>
        <v/>
      </c>
      <c r="V454" s="88" t="str">
        <f t="shared" si="139"/>
        <v/>
      </c>
      <c r="W454" s="88" t="str">
        <f>IF(OR($A454="GW 1",$A454="GW 2",$A454="GW 3",$A454="GW 4",$A454="GW 5",$A454="GW 6"),"N/A",IF(T454="","",IF(AND(T454&gt;='Prediction Systems settings'!$B$3,'Program and Results'!T454&lt;='Prediction Systems settings'!$C$3),"DRAW",IF(T454&gt;0,"HOME","AWAY"))))</f>
        <v/>
      </c>
      <c r="X454" s="89" t="str">
        <f t="shared" si="141"/>
        <v/>
      </c>
      <c r="Y454" s="74" t="str">
        <f ca="1">IF(OR($A454="GW 1",$A454="GW 2",$A454="GW 3",$A454="GW 4",$A454="GW 5",$A454="GW 6"),"N/A",IF(U454="","",IF(AND(U454&gt;='Prediction Systems settings'!$B$4,'Program and Results'!U454&lt;='Prediction Systems settings'!$C$4),"DRAW",IF(U454&gt;0,"HOME","AWAY"))))</f>
        <v/>
      </c>
      <c r="Z454" s="74" t="str">
        <f t="shared" si="142"/>
        <v/>
      </c>
      <c r="AA454" s="85" t="str">
        <f ca="1">IF(OR($A454="GW 1",$A454="GW 2",$A454="GW 3",$A454="GW 4",$A454="GW 5",$A454="GW 6"),"N/A",IF(G454="","",SUM(OFFSET(Tables!$A$103,MATCH('Program and Results'!$B454,Tables!$A$103:$A$135,0)-1,MATCH('Program and Results'!$A454,Tables!$1:$1,0)-2,1,-6))))</f>
        <v/>
      </c>
      <c r="AB454" s="86" t="str">
        <f ca="1">IF(OR($A454="GW 1",$A454="GW 2",$A454="GW 3",$A454="GW 4",$A454="GW 5",$A454="GW 6"),"N/A",IF(M454="","",SUM(OFFSET(Tables!$A$103,MATCH('Program and Results'!$E454,Tables!$A$103:$A$135,0)-1,MATCH('Program and Results'!$A454,Tables!$1:$1,0)-2,1,-6))))</f>
        <v/>
      </c>
      <c r="AC454" s="86" t="str">
        <f t="shared" si="143"/>
        <v/>
      </c>
      <c r="AD454" s="86" t="str">
        <f>IF(OR($A454="GW 1",$A454="GW 2",$A454="GW 3",$A454="GW 4",$A454="GW 5",$A454="GW 6"),"N/A",IF(AC454="","",IF(AC454&gt;'Prediction Systems settings'!$B$5,"HOME",IF(AC454&lt;-'Prediction Systems settings'!$B$5,"AWAY","DRAW"))))</f>
        <v/>
      </c>
      <c r="AE454" s="86" t="str">
        <f t="shared" si="144"/>
        <v/>
      </c>
      <c r="AK454" t="s">
        <v>231</v>
      </c>
      <c r="AL454" t="s">
        <v>231</v>
      </c>
    </row>
    <row r="455" spans="1:38">
      <c r="A455" s="80"/>
      <c r="F455" s="73" t="str">
        <f t="shared" si="136"/>
        <v/>
      </c>
      <c r="G455" s="73" t="str">
        <f>IF(A455="GW 1",ELO_Initial,IFERROR(INDEX(Tables!$1:$1048576,MATCH('Program and Results'!$B455,Tables!$A:$A,0),MATCH('Program and Results'!$A455,Tables!$1:$1,0)-1),""))</f>
        <v/>
      </c>
      <c r="H455" s="74" t="str">
        <f t="shared" si="129"/>
        <v/>
      </c>
      <c r="I455" s="74" t="str">
        <f t="shared" si="130"/>
        <v/>
      </c>
      <c r="J455" s="75" t="str">
        <f t="shared" si="140"/>
        <v/>
      </c>
      <c r="K455" s="76" t="str">
        <f>IF(E455="","",IF(ABS(C455-D455)=0,0,IF(ABS(C455-D455)&gt;10,2.99,INDEX('ELO settings '!$B$25:$B$34,MATCH(ABS(C455-D455),'ELO settings '!$A$25:$A$34,0)))))</f>
        <v/>
      </c>
      <c r="L455" s="73" t="str">
        <f t="shared" si="135"/>
        <v/>
      </c>
      <c r="M455" s="73" t="str">
        <f>IF(A455="GW 1",ELO_Initial,IFERROR(INDEX(Tables!$1:$1048576,MATCH('Program and Results'!$E455,Tables!$A:$A,0),MATCH('Program and Results'!$A455,Tables!$1:$1,0)-1),""))</f>
        <v/>
      </c>
      <c r="N455" s="74" t="str">
        <f t="shared" si="131"/>
        <v/>
      </c>
      <c r="O455" s="74" t="str">
        <f t="shared" si="132"/>
        <v/>
      </c>
      <c r="P455" s="75" t="str">
        <f t="shared" si="137"/>
        <v/>
      </c>
      <c r="Q455" s="76" t="str">
        <f t="shared" si="133"/>
        <v/>
      </c>
      <c r="R455" s="77" t="str">
        <f t="shared" si="134"/>
        <v/>
      </c>
      <c r="S455" s="87" t="str">
        <f t="shared" si="138"/>
        <v/>
      </c>
      <c r="T455" s="74" t="str">
        <f t="shared" si="145"/>
        <v/>
      </c>
      <c r="U455" s="74" t="str">
        <f ca="1">IF(OR($A455="GW 1",$A455="GW 2",$A455="GW 3",$A455="GW 4",$A455="GW 5",$A455="GW 6"),"N/A",IFERROR(ROUND((OFFSET(Tables!$A$1,MATCH('Program and Results'!$B455,Tables!$A$1:$A$33,0)-1,MATCH('Program and Results'!$A455,Tables!$1:$1,0)-2,1,1)-OFFSET(Tables!$A$1,MATCH('Program and Results'!$B455,Tables!$A$1:$A$33,0)-1,MATCH('Program and Results'!$A455,Tables!$1:$1,0)-7,1,1))-(OFFSET(Tables!$A$1,MATCH('Program and Results'!$E455,Tables!$A$1:$A$33,0)-1,MATCH('Program and Results'!$A455,Tables!$1:$1,0)-2,1,1)-OFFSET(Tables!$A$1,MATCH('Program and Results'!$E455,Tables!$A$1:$A$33,0)-1,MATCH('Program and Results'!$A455,Tables!$1:$1,0)-7,1,1)),0),""))</f>
        <v/>
      </c>
      <c r="V455" s="88" t="str">
        <f t="shared" si="139"/>
        <v/>
      </c>
      <c r="W455" s="88" t="str">
        <f>IF(OR($A455="GW 1",$A455="GW 2",$A455="GW 3",$A455="GW 4",$A455="GW 5",$A455="GW 6"),"N/A",IF(T455="","",IF(AND(T455&gt;='Prediction Systems settings'!$B$3,'Program and Results'!T455&lt;='Prediction Systems settings'!$C$3),"DRAW",IF(T455&gt;0,"HOME","AWAY"))))</f>
        <v/>
      </c>
      <c r="X455" s="89" t="str">
        <f t="shared" si="141"/>
        <v/>
      </c>
      <c r="Y455" s="74" t="str">
        <f ca="1">IF(OR($A455="GW 1",$A455="GW 2",$A455="GW 3",$A455="GW 4",$A455="GW 5",$A455="GW 6"),"N/A",IF(U455="","",IF(AND(U455&gt;='Prediction Systems settings'!$B$4,'Program and Results'!U455&lt;='Prediction Systems settings'!$C$4),"DRAW",IF(U455&gt;0,"HOME","AWAY"))))</f>
        <v/>
      </c>
      <c r="Z455" s="74" t="str">
        <f t="shared" si="142"/>
        <v/>
      </c>
      <c r="AA455" s="85" t="str">
        <f ca="1">IF(OR($A455="GW 1",$A455="GW 2",$A455="GW 3",$A455="GW 4",$A455="GW 5",$A455="GW 6"),"N/A",IF(G455="","",SUM(OFFSET(Tables!$A$103,MATCH('Program and Results'!$B455,Tables!$A$103:$A$135,0)-1,MATCH('Program and Results'!$A455,Tables!$1:$1,0)-2,1,-6))))</f>
        <v/>
      </c>
      <c r="AB455" s="86" t="str">
        <f ca="1">IF(OR($A455="GW 1",$A455="GW 2",$A455="GW 3",$A455="GW 4",$A455="GW 5",$A455="GW 6"),"N/A",IF(M455="","",SUM(OFFSET(Tables!$A$103,MATCH('Program and Results'!$E455,Tables!$A$103:$A$135,0)-1,MATCH('Program and Results'!$A455,Tables!$1:$1,0)-2,1,-6))))</f>
        <v/>
      </c>
      <c r="AC455" s="86" t="str">
        <f t="shared" si="143"/>
        <v/>
      </c>
      <c r="AD455" s="86" t="str">
        <f>IF(OR($A455="GW 1",$A455="GW 2",$A455="GW 3",$A455="GW 4",$A455="GW 5",$A455="GW 6"),"N/A",IF(AC455="","",IF(AC455&gt;'Prediction Systems settings'!$B$5,"HOME",IF(AC455&lt;-'Prediction Systems settings'!$B$5,"AWAY","DRAW"))))</f>
        <v/>
      </c>
      <c r="AE455" s="86" t="str">
        <f t="shared" si="144"/>
        <v/>
      </c>
      <c r="AK455" t="s">
        <v>231</v>
      </c>
      <c r="AL455" t="s">
        <v>231</v>
      </c>
    </row>
    <row r="456" spans="1:38">
      <c r="A456" s="80"/>
      <c r="F456" s="73" t="str">
        <f t="shared" si="136"/>
        <v/>
      </c>
      <c r="G456" s="73" t="str">
        <f>IF(A456="GW 1",ELO_Initial,IFERROR(INDEX(Tables!$1:$1048576,MATCH('Program and Results'!$B456,Tables!$A:$A,0),MATCH('Program and Results'!$A456,Tables!$1:$1,0)-1),""))</f>
        <v/>
      </c>
      <c r="H456" s="74" t="str">
        <f t="shared" si="129"/>
        <v/>
      </c>
      <c r="I456" s="74" t="str">
        <f t="shared" si="130"/>
        <v/>
      </c>
      <c r="J456" s="75" t="str">
        <f t="shared" si="140"/>
        <v/>
      </c>
      <c r="K456" s="76" t="str">
        <f>IF(E456="","",IF(ABS(C456-D456)=0,0,IF(ABS(C456-D456)&gt;10,2.99,INDEX('ELO settings '!$B$25:$B$34,MATCH(ABS(C456-D456),'ELO settings '!$A$25:$A$34,0)))))</f>
        <v/>
      </c>
      <c r="L456" s="73" t="str">
        <f t="shared" si="135"/>
        <v/>
      </c>
      <c r="M456" s="73" t="str">
        <f>IF(A456="GW 1",ELO_Initial,IFERROR(INDEX(Tables!$1:$1048576,MATCH('Program and Results'!$E456,Tables!$A:$A,0),MATCH('Program and Results'!$A456,Tables!$1:$1,0)-1),""))</f>
        <v/>
      </c>
      <c r="N456" s="74" t="str">
        <f t="shared" si="131"/>
        <v/>
      </c>
      <c r="O456" s="74" t="str">
        <f t="shared" si="132"/>
        <v/>
      </c>
      <c r="P456" s="75" t="str">
        <f t="shared" si="137"/>
        <v/>
      </c>
      <c r="Q456" s="76" t="str">
        <f t="shared" si="133"/>
        <v/>
      </c>
      <c r="R456" s="77" t="str">
        <f t="shared" si="134"/>
        <v/>
      </c>
      <c r="S456" s="87" t="str">
        <f t="shared" si="138"/>
        <v/>
      </c>
      <c r="T456" s="74" t="str">
        <f t="shared" si="145"/>
        <v/>
      </c>
      <c r="U456" s="74" t="str">
        <f ca="1">IF(OR($A456="GW 1",$A456="GW 2",$A456="GW 3",$A456="GW 4",$A456="GW 5",$A456="GW 6"),"N/A",IFERROR(ROUND((OFFSET(Tables!$A$1,MATCH('Program and Results'!$B456,Tables!$A$1:$A$33,0)-1,MATCH('Program and Results'!$A456,Tables!$1:$1,0)-2,1,1)-OFFSET(Tables!$A$1,MATCH('Program and Results'!$B456,Tables!$A$1:$A$33,0)-1,MATCH('Program and Results'!$A456,Tables!$1:$1,0)-7,1,1))-(OFFSET(Tables!$A$1,MATCH('Program and Results'!$E456,Tables!$A$1:$A$33,0)-1,MATCH('Program and Results'!$A456,Tables!$1:$1,0)-2,1,1)-OFFSET(Tables!$A$1,MATCH('Program and Results'!$E456,Tables!$A$1:$A$33,0)-1,MATCH('Program and Results'!$A456,Tables!$1:$1,0)-7,1,1)),0),""))</f>
        <v/>
      </c>
      <c r="V456" s="88" t="str">
        <f t="shared" si="139"/>
        <v/>
      </c>
      <c r="W456" s="88" t="str">
        <f>IF(OR($A456="GW 1",$A456="GW 2",$A456="GW 3",$A456="GW 4",$A456="GW 5",$A456="GW 6"),"N/A",IF(T456="","",IF(AND(T456&gt;='Prediction Systems settings'!$B$3,'Program and Results'!T456&lt;='Prediction Systems settings'!$C$3),"DRAW",IF(T456&gt;0,"HOME","AWAY"))))</f>
        <v/>
      </c>
      <c r="X456" s="89" t="str">
        <f t="shared" si="141"/>
        <v/>
      </c>
      <c r="Y456" s="74" t="str">
        <f ca="1">IF(OR($A456="GW 1",$A456="GW 2",$A456="GW 3",$A456="GW 4",$A456="GW 5",$A456="GW 6"),"N/A",IF(U456="","",IF(AND(U456&gt;='Prediction Systems settings'!$B$4,'Program and Results'!U456&lt;='Prediction Systems settings'!$C$4),"DRAW",IF(U456&gt;0,"HOME","AWAY"))))</f>
        <v/>
      </c>
      <c r="Z456" s="74" t="str">
        <f t="shared" si="142"/>
        <v/>
      </c>
      <c r="AA456" s="85" t="str">
        <f ca="1">IF(OR($A456="GW 1",$A456="GW 2",$A456="GW 3",$A456="GW 4",$A456="GW 5",$A456="GW 6"),"N/A",IF(G456="","",SUM(OFFSET(Tables!$A$103,MATCH('Program and Results'!$B456,Tables!$A$103:$A$135,0)-1,MATCH('Program and Results'!$A456,Tables!$1:$1,0)-2,1,-6))))</f>
        <v/>
      </c>
      <c r="AB456" s="86" t="str">
        <f ca="1">IF(OR($A456="GW 1",$A456="GW 2",$A456="GW 3",$A456="GW 4",$A456="GW 5",$A456="GW 6"),"N/A",IF(M456="","",SUM(OFFSET(Tables!$A$103,MATCH('Program and Results'!$E456,Tables!$A$103:$A$135,0)-1,MATCH('Program and Results'!$A456,Tables!$1:$1,0)-2,1,-6))))</f>
        <v/>
      </c>
      <c r="AC456" s="86" t="str">
        <f t="shared" si="143"/>
        <v/>
      </c>
      <c r="AD456" s="86" t="str">
        <f>IF(OR($A456="GW 1",$A456="GW 2",$A456="GW 3",$A456="GW 4",$A456="GW 5",$A456="GW 6"),"N/A",IF(AC456="","",IF(AC456&gt;'Prediction Systems settings'!$B$5,"HOME",IF(AC456&lt;-'Prediction Systems settings'!$B$5,"AWAY","DRAW"))))</f>
        <v/>
      </c>
      <c r="AE456" s="86" t="str">
        <f t="shared" si="144"/>
        <v/>
      </c>
      <c r="AK456" t="s">
        <v>231</v>
      </c>
      <c r="AL456" t="s">
        <v>231</v>
      </c>
    </row>
    <row r="457" spans="1:38">
      <c r="A457" s="80"/>
      <c r="F457" s="73" t="str">
        <f t="shared" si="136"/>
        <v/>
      </c>
      <c r="G457" s="73" t="str">
        <f>IF(A457="GW 1",ELO_Initial,IFERROR(INDEX(Tables!$1:$1048576,MATCH('Program and Results'!$B457,Tables!$A:$A,0),MATCH('Program and Results'!$A457,Tables!$1:$1,0)-1),""))</f>
        <v/>
      </c>
      <c r="H457" s="74" t="str">
        <f t="shared" ref="H457:H500" si="146">IF(K457="","",ELO_K+K457)</f>
        <v/>
      </c>
      <c r="I457" s="74" t="str">
        <f t="shared" ref="I457:I500" si="147">IF(D457="","",IF(C457="","",IF(C457-D457&gt;0,1,IF(C457-D457=0,0.5,0))))</f>
        <v/>
      </c>
      <c r="J457" s="75" t="str">
        <f t="shared" si="140"/>
        <v/>
      </c>
      <c r="K457" s="76" t="str">
        <f>IF(E457="","",IF(ABS(C457-D457)=0,0,IF(ABS(C457-D457)&gt;10,2.99,INDEX('ELO settings '!$B$25:$B$34,MATCH(ABS(C457-D457),'ELO settings '!$A$25:$A$34,0)))))</f>
        <v/>
      </c>
      <c r="L457" s="73" t="str">
        <f t="shared" si="135"/>
        <v/>
      </c>
      <c r="M457" s="73" t="str">
        <f>IF(A457="GW 1",ELO_Initial,IFERROR(INDEX(Tables!$1:$1048576,MATCH('Program and Results'!$E457,Tables!$A:$A,0),MATCH('Program and Results'!$A457,Tables!$1:$1,0)-1),""))</f>
        <v/>
      </c>
      <c r="N457" s="74" t="str">
        <f t="shared" ref="N457:N500" si="148">IFERROR(ELO_K+Q457,"")</f>
        <v/>
      </c>
      <c r="O457" s="74" t="str">
        <f t="shared" ref="O457:O500" si="149">IF(D457="","",IF(D457="","",IF(D457-C457&gt;0,1,IF(D457-C457=0,0.5,0))))</f>
        <v/>
      </c>
      <c r="P457" s="75" t="str">
        <f t="shared" si="137"/>
        <v/>
      </c>
      <c r="Q457" s="76" t="str">
        <f t="shared" ref="Q457:Q500" si="150">K457</f>
        <v/>
      </c>
      <c r="R457" s="77" t="str">
        <f t="shared" ref="R457:R500" si="151">IFERROR(IF(I457+O457&lt;&gt;1,"check","ok"),"")</f>
        <v/>
      </c>
      <c r="S457" s="87" t="str">
        <f t="shared" si="138"/>
        <v/>
      </c>
      <c r="T457" s="74" t="str">
        <f t="shared" si="145"/>
        <v/>
      </c>
      <c r="U457" s="74" t="str">
        <f ca="1">IF(OR($A457="GW 1",$A457="GW 2",$A457="GW 3",$A457="GW 4",$A457="GW 5",$A457="GW 6"),"N/A",IFERROR(ROUND((OFFSET(Tables!$A$1,MATCH('Program and Results'!$B457,Tables!$A$1:$A$33,0)-1,MATCH('Program and Results'!$A457,Tables!$1:$1,0)-2,1,1)-OFFSET(Tables!$A$1,MATCH('Program and Results'!$B457,Tables!$A$1:$A$33,0)-1,MATCH('Program and Results'!$A457,Tables!$1:$1,0)-7,1,1))-(OFFSET(Tables!$A$1,MATCH('Program and Results'!$E457,Tables!$A$1:$A$33,0)-1,MATCH('Program and Results'!$A457,Tables!$1:$1,0)-2,1,1)-OFFSET(Tables!$A$1,MATCH('Program and Results'!$E457,Tables!$A$1:$A$33,0)-1,MATCH('Program and Results'!$A457,Tables!$1:$1,0)-7,1,1)),0),""))</f>
        <v/>
      </c>
      <c r="V457" s="88" t="str">
        <f t="shared" si="139"/>
        <v/>
      </c>
      <c r="W457" s="88" t="str">
        <f>IF(OR($A457="GW 1",$A457="GW 2",$A457="GW 3",$A457="GW 4",$A457="GW 5",$A457="GW 6"),"N/A",IF(T457="","",IF(AND(T457&gt;='Prediction Systems settings'!$B$3,'Program and Results'!T457&lt;='Prediction Systems settings'!$C$3),"DRAW",IF(T457&gt;0,"HOME","AWAY"))))</f>
        <v/>
      </c>
      <c r="X457" s="89" t="str">
        <f t="shared" si="141"/>
        <v/>
      </c>
      <c r="Y457" s="74" t="str">
        <f ca="1">IF(OR($A457="GW 1",$A457="GW 2",$A457="GW 3",$A457="GW 4",$A457="GW 5",$A457="GW 6"),"N/A",IF(U457="","",IF(AND(U457&gt;='Prediction Systems settings'!$B$4,'Program and Results'!U457&lt;='Prediction Systems settings'!$C$4),"DRAW",IF(U457&gt;0,"HOME","AWAY"))))</f>
        <v/>
      </c>
      <c r="Z457" s="74" t="str">
        <f t="shared" si="142"/>
        <v/>
      </c>
      <c r="AA457" s="85" t="str">
        <f ca="1">IF(OR($A457="GW 1",$A457="GW 2",$A457="GW 3",$A457="GW 4",$A457="GW 5",$A457="GW 6"),"N/A",IF(G457="","",SUM(OFFSET(Tables!$A$103,MATCH('Program and Results'!$B457,Tables!$A$103:$A$135,0)-1,MATCH('Program and Results'!$A457,Tables!$1:$1,0)-2,1,-6))))</f>
        <v/>
      </c>
      <c r="AB457" s="86" t="str">
        <f ca="1">IF(OR($A457="GW 1",$A457="GW 2",$A457="GW 3",$A457="GW 4",$A457="GW 5",$A457="GW 6"),"N/A",IF(M457="","",SUM(OFFSET(Tables!$A$103,MATCH('Program and Results'!$E457,Tables!$A$103:$A$135,0)-1,MATCH('Program and Results'!$A457,Tables!$1:$1,0)-2,1,-6))))</f>
        <v/>
      </c>
      <c r="AC457" s="86" t="str">
        <f t="shared" si="143"/>
        <v/>
      </c>
      <c r="AD457" s="86" t="str">
        <f>IF(OR($A457="GW 1",$A457="GW 2",$A457="GW 3",$A457="GW 4",$A457="GW 5",$A457="GW 6"),"N/A",IF(AC457="","",IF(AC457&gt;'Prediction Systems settings'!$B$5,"HOME",IF(AC457&lt;-'Prediction Systems settings'!$B$5,"AWAY","DRAW"))))</f>
        <v/>
      </c>
      <c r="AE457" s="86" t="str">
        <f t="shared" si="144"/>
        <v/>
      </c>
      <c r="AK457" t="s">
        <v>231</v>
      </c>
      <c r="AL457" t="s">
        <v>231</v>
      </c>
    </row>
    <row r="458" spans="1:38">
      <c r="A458" s="80"/>
      <c r="F458" s="73" t="str">
        <f t="shared" si="136"/>
        <v/>
      </c>
      <c r="G458" s="73" t="str">
        <f>IF(A458="GW 1",ELO_Initial,IFERROR(INDEX(Tables!$1:$1048576,MATCH('Program and Results'!$B458,Tables!$A:$A,0),MATCH('Program and Results'!$A458,Tables!$1:$1,0)-1),""))</f>
        <v/>
      </c>
      <c r="H458" s="74" t="str">
        <f t="shared" si="146"/>
        <v/>
      </c>
      <c r="I458" s="74" t="str">
        <f t="shared" si="147"/>
        <v/>
      </c>
      <c r="J458" s="75" t="str">
        <f t="shared" si="140"/>
        <v/>
      </c>
      <c r="K458" s="76" t="str">
        <f>IF(E458="","",IF(ABS(C458-D458)=0,0,IF(ABS(C458-D458)&gt;10,2.99,INDEX('ELO settings '!$B$25:$B$34,MATCH(ABS(C458-D458),'ELO settings '!$A$25:$A$34,0)))))</f>
        <v/>
      </c>
      <c r="L458" s="73" t="str">
        <f t="shared" ref="L458:L500" si="152">IFERROR(M458+N458*(O458-P458),"")</f>
        <v/>
      </c>
      <c r="M458" s="73" t="str">
        <f>IF(A458="GW 1",ELO_Initial,IFERROR(INDEX(Tables!$1:$1048576,MATCH('Program and Results'!$E458,Tables!$A:$A,0),MATCH('Program and Results'!$A458,Tables!$1:$1,0)-1),""))</f>
        <v/>
      </c>
      <c r="N458" s="74" t="str">
        <f t="shared" si="148"/>
        <v/>
      </c>
      <c r="O458" s="74" t="str">
        <f t="shared" si="149"/>
        <v/>
      </c>
      <c r="P458" s="75" t="str">
        <f t="shared" si="137"/>
        <v/>
      </c>
      <c r="Q458" s="76" t="str">
        <f t="shared" si="150"/>
        <v/>
      </c>
      <c r="R458" s="77" t="str">
        <f t="shared" si="151"/>
        <v/>
      </c>
      <c r="S458" s="87" t="str">
        <f t="shared" si="138"/>
        <v/>
      </c>
      <c r="T458" s="74" t="str">
        <f t="shared" si="145"/>
        <v/>
      </c>
      <c r="U458" s="74" t="str">
        <f ca="1">IF(OR($A458="GW 1",$A458="GW 2",$A458="GW 3",$A458="GW 4",$A458="GW 5",$A458="GW 6"),"N/A",IFERROR(ROUND((OFFSET(Tables!$A$1,MATCH('Program and Results'!$B458,Tables!$A$1:$A$33,0)-1,MATCH('Program and Results'!$A458,Tables!$1:$1,0)-2,1,1)-OFFSET(Tables!$A$1,MATCH('Program and Results'!$B458,Tables!$A$1:$A$33,0)-1,MATCH('Program and Results'!$A458,Tables!$1:$1,0)-7,1,1))-(OFFSET(Tables!$A$1,MATCH('Program and Results'!$E458,Tables!$A$1:$A$33,0)-1,MATCH('Program and Results'!$A458,Tables!$1:$1,0)-2,1,1)-OFFSET(Tables!$A$1,MATCH('Program and Results'!$E458,Tables!$A$1:$A$33,0)-1,MATCH('Program and Results'!$A458,Tables!$1:$1,0)-7,1,1)),0),""))</f>
        <v/>
      </c>
      <c r="V458" s="88" t="str">
        <f t="shared" si="139"/>
        <v/>
      </c>
      <c r="W458" s="88" t="str">
        <f>IF(OR($A458="GW 1",$A458="GW 2",$A458="GW 3",$A458="GW 4",$A458="GW 5",$A458="GW 6"),"N/A",IF(T458="","",IF(AND(T458&gt;='Prediction Systems settings'!$B$3,'Program and Results'!T458&lt;='Prediction Systems settings'!$C$3),"DRAW",IF(T458&gt;0,"HOME","AWAY"))))</f>
        <v/>
      </c>
      <c r="X458" s="89" t="str">
        <f t="shared" si="141"/>
        <v/>
      </c>
      <c r="Y458" s="74" t="str">
        <f ca="1">IF(OR($A458="GW 1",$A458="GW 2",$A458="GW 3",$A458="GW 4",$A458="GW 5",$A458="GW 6"),"N/A",IF(U458="","",IF(AND(U458&gt;='Prediction Systems settings'!$B$4,'Program and Results'!U458&lt;='Prediction Systems settings'!$C$4),"DRAW",IF(U458&gt;0,"HOME","AWAY"))))</f>
        <v/>
      </c>
      <c r="Z458" s="74" t="str">
        <f t="shared" si="142"/>
        <v/>
      </c>
      <c r="AA458" s="85" t="str">
        <f ca="1">IF(OR($A458="GW 1",$A458="GW 2",$A458="GW 3",$A458="GW 4",$A458="GW 5",$A458="GW 6"),"N/A",IF(G458="","",SUM(OFFSET(Tables!$A$103,MATCH('Program and Results'!$B458,Tables!$A$103:$A$135,0)-1,MATCH('Program and Results'!$A458,Tables!$1:$1,0)-2,1,-6))))</f>
        <v/>
      </c>
      <c r="AB458" s="86" t="str">
        <f ca="1">IF(OR($A458="GW 1",$A458="GW 2",$A458="GW 3",$A458="GW 4",$A458="GW 5",$A458="GW 6"),"N/A",IF(M458="","",SUM(OFFSET(Tables!$A$103,MATCH('Program and Results'!$E458,Tables!$A$103:$A$135,0)-1,MATCH('Program and Results'!$A458,Tables!$1:$1,0)-2,1,-6))))</f>
        <v/>
      </c>
      <c r="AC458" s="86" t="str">
        <f t="shared" si="143"/>
        <v/>
      </c>
      <c r="AD458" s="86" t="str">
        <f>IF(OR($A458="GW 1",$A458="GW 2",$A458="GW 3",$A458="GW 4",$A458="GW 5",$A458="GW 6"),"N/A",IF(AC458="","",IF(AC458&gt;'Prediction Systems settings'!$B$5,"HOME",IF(AC458&lt;-'Prediction Systems settings'!$B$5,"AWAY","DRAW"))))</f>
        <v/>
      </c>
      <c r="AE458" s="86" t="str">
        <f t="shared" si="144"/>
        <v/>
      </c>
      <c r="AK458" t="s">
        <v>231</v>
      </c>
      <c r="AL458" t="s">
        <v>231</v>
      </c>
    </row>
    <row r="459" spans="1:38">
      <c r="A459" s="80"/>
      <c r="F459" s="73" t="str">
        <f t="shared" si="136"/>
        <v/>
      </c>
      <c r="G459" s="73" t="str">
        <f>IF(A459="GW 1",ELO_Initial,IFERROR(INDEX(Tables!$1:$1048576,MATCH('Program and Results'!$B459,Tables!$A:$A,0),MATCH('Program and Results'!$A459,Tables!$1:$1,0)-1),""))</f>
        <v/>
      </c>
      <c r="H459" s="74" t="str">
        <f t="shared" si="146"/>
        <v/>
      </c>
      <c r="I459" s="74" t="str">
        <f t="shared" si="147"/>
        <v/>
      </c>
      <c r="J459" s="75" t="str">
        <f t="shared" si="140"/>
        <v/>
      </c>
      <c r="K459" s="76" t="str">
        <f>IF(E459="","",IF(ABS(C459-D459)=0,0,IF(ABS(C459-D459)&gt;10,2.99,INDEX('ELO settings '!$B$25:$B$34,MATCH(ABS(C459-D459),'ELO settings '!$A$25:$A$34,0)))))</f>
        <v/>
      </c>
      <c r="L459" s="73" t="str">
        <f t="shared" si="152"/>
        <v/>
      </c>
      <c r="M459" s="73" t="str">
        <f>IF(A459="GW 1",ELO_Initial,IFERROR(INDEX(Tables!$1:$1048576,MATCH('Program and Results'!$E459,Tables!$A:$A,0),MATCH('Program and Results'!$A459,Tables!$1:$1,0)-1),""))</f>
        <v/>
      </c>
      <c r="N459" s="74" t="str">
        <f t="shared" si="148"/>
        <v/>
      </c>
      <c r="O459" s="74" t="str">
        <f t="shared" si="149"/>
        <v/>
      </c>
      <c r="P459" s="75" t="str">
        <f t="shared" si="137"/>
        <v/>
      </c>
      <c r="Q459" s="76" t="str">
        <f t="shared" si="150"/>
        <v/>
      </c>
      <c r="R459" s="77" t="str">
        <f t="shared" si="151"/>
        <v/>
      </c>
      <c r="S459" s="87" t="str">
        <f t="shared" si="138"/>
        <v/>
      </c>
      <c r="T459" s="74" t="str">
        <f t="shared" si="145"/>
        <v/>
      </c>
      <c r="U459" s="74" t="str">
        <f ca="1">IF(OR($A459="GW 1",$A459="GW 2",$A459="GW 3",$A459="GW 4",$A459="GW 5",$A459="GW 6"),"N/A",IFERROR(ROUND((OFFSET(Tables!$A$1,MATCH('Program and Results'!$B459,Tables!$A$1:$A$33,0)-1,MATCH('Program and Results'!$A459,Tables!$1:$1,0)-2,1,1)-OFFSET(Tables!$A$1,MATCH('Program and Results'!$B459,Tables!$A$1:$A$33,0)-1,MATCH('Program and Results'!$A459,Tables!$1:$1,0)-7,1,1))-(OFFSET(Tables!$A$1,MATCH('Program and Results'!$E459,Tables!$A$1:$A$33,0)-1,MATCH('Program and Results'!$A459,Tables!$1:$1,0)-2,1,1)-OFFSET(Tables!$A$1,MATCH('Program and Results'!$E459,Tables!$A$1:$A$33,0)-1,MATCH('Program and Results'!$A459,Tables!$1:$1,0)-7,1,1)),0),""))</f>
        <v/>
      </c>
      <c r="V459" s="88" t="str">
        <f t="shared" si="139"/>
        <v/>
      </c>
      <c r="W459" s="88" t="str">
        <f>IF(OR($A459="GW 1",$A459="GW 2",$A459="GW 3",$A459="GW 4",$A459="GW 5",$A459="GW 6"),"N/A",IF(T459="","",IF(AND(T459&gt;='Prediction Systems settings'!$B$3,'Program and Results'!T459&lt;='Prediction Systems settings'!$C$3),"DRAW",IF(T459&gt;0,"HOME","AWAY"))))</f>
        <v/>
      </c>
      <c r="X459" s="89" t="str">
        <f t="shared" si="141"/>
        <v/>
      </c>
      <c r="Y459" s="74" t="str">
        <f ca="1">IF(OR($A459="GW 1",$A459="GW 2",$A459="GW 3",$A459="GW 4",$A459="GW 5",$A459="GW 6"),"N/A",IF(U459="","",IF(AND(U459&gt;='Prediction Systems settings'!$B$4,'Program and Results'!U459&lt;='Prediction Systems settings'!$C$4),"DRAW",IF(U459&gt;0,"HOME","AWAY"))))</f>
        <v/>
      </c>
      <c r="Z459" s="74" t="str">
        <f t="shared" si="142"/>
        <v/>
      </c>
      <c r="AA459" s="85" t="str">
        <f ca="1">IF(OR($A459="GW 1",$A459="GW 2",$A459="GW 3",$A459="GW 4",$A459="GW 5",$A459="GW 6"),"N/A",IF(G459="","",SUM(OFFSET(Tables!$A$103,MATCH('Program and Results'!$B459,Tables!$A$103:$A$135,0)-1,MATCH('Program and Results'!$A459,Tables!$1:$1,0)-2,1,-6))))</f>
        <v/>
      </c>
      <c r="AB459" s="86" t="str">
        <f ca="1">IF(OR($A459="GW 1",$A459="GW 2",$A459="GW 3",$A459="GW 4",$A459="GW 5",$A459="GW 6"),"N/A",IF(M459="","",SUM(OFFSET(Tables!$A$103,MATCH('Program and Results'!$E459,Tables!$A$103:$A$135,0)-1,MATCH('Program and Results'!$A459,Tables!$1:$1,0)-2,1,-6))))</f>
        <v/>
      </c>
      <c r="AC459" s="86" t="str">
        <f t="shared" si="143"/>
        <v/>
      </c>
      <c r="AD459" s="86" t="str">
        <f>IF(OR($A459="GW 1",$A459="GW 2",$A459="GW 3",$A459="GW 4",$A459="GW 5",$A459="GW 6"),"N/A",IF(AC459="","",IF(AC459&gt;'Prediction Systems settings'!$B$5,"HOME",IF(AC459&lt;-'Prediction Systems settings'!$B$5,"AWAY","DRAW"))))</f>
        <v/>
      </c>
      <c r="AE459" s="86" t="str">
        <f t="shared" si="144"/>
        <v/>
      </c>
      <c r="AK459" t="s">
        <v>231</v>
      </c>
      <c r="AL459" t="s">
        <v>231</v>
      </c>
    </row>
    <row r="460" spans="1:38">
      <c r="A460" s="80"/>
      <c r="F460" s="73" t="str">
        <f t="shared" ref="F460:F500" si="153">IFERROR(IF(G460+H460*(I460-J460)=0,"",G460+H460*(I460-J460)),"")</f>
        <v/>
      </c>
      <c r="G460" s="73" t="str">
        <f>IF(A460="GW 1",ELO_Initial,IFERROR(INDEX(Tables!$1:$1048576,MATCH('Program and Results'!$B460,Tables!$A:$A,0),MATCH('Program and Results'!$A460,Tables!$1:$1,0)-1),""))</f>
        <v/>
      </c>
      <c r="H460" s="74" t="str">
        <f t="shared" si="146"/>
        <v/>
      </c>
      <c r="I460" s="74" t="str">
        <f t="shared" si="147"/>
        <v/>
      </c>
      <c r="J460" s="75" t="str">
        <f t="shared" si="140"/>
        <v/>
      </c>
      <c r="K460" s="76" t="str">
        <f>IF(E460="","",IF(ABS(C460-D460)=0,0,IF(ABS(C460-D460)&gt;10,2.99,INDEX('ELO settings '!$B$25:$B$34,MATCH(ABS(C460-D460),'ELO settings '!$A$25:$A$34,0)))))</f>
        <v/>
      </c>
      <c r="L460" s="73" t="str">
        <f t="shared" si="152"/>
        <v/>
      </c>
      <c r="M460" s="73" t="str">
        <f>IF(A460="GW 1",ELO_Initial,IFERROR(INDEX(Tables!$1:$1048576,MATCH('Program and Results'!$E460,Tables!$A:$A,0),MATCH('Program and Results'!$A460,Tables!$1:$1,0)-1),""))</f>
        <v/>
      </c>
      <c r="N460" s="74" t="str">
        <f t="shared" si="148"/>
        <v/>
      </c>
      <c r="O460" s="74" t="str">
        <f t="shared" si="149"/>
        <v/>
      </c>
      <c r="P460" s="75" t="str">
        <f t="shared" ref="P460:P500" si="154">IFERROR(1-J460,"")</f>
        <v/>
      </c>
      <c r="Q460" s="76" t="str">
        <f t="shared" si="150"/>
        <v/>
      </c>
      <c r="R460" s="77" t="str">
        <f t="shared" si="151"/>
        <v/>
      </c>
      <c r="S460" s="87" t="str">
        <f t="shared" si="138"/>
        <v/>
      </c>
      <c r="T460" s="74" t="str">
        <f t="shared" si="145"/>
        <v/>
      </c>
      <c r="U460" s="74" t="str">
        <f ca="1">IF(OR($A460="GW 1",$A460="GW 2",$A460="GW 3",$A460="GW 4",$A460="GW 5",$A460="GW 6"),"N/A",IFERROR(ROUND((OFFSET(Tables!$A$1,MATCH('Program and Results'!$B460,Tables!$A$1:$A$33,0)-1,MATCH('Program and Results'!$A460,Tables!$1:$1,0)-2,1,1)-OFFSET(Tables!$A$1,MATCH('Program and Results'!$B460,Tables!$A$1:$A$33,0)-1,MATCH('Program and Results'!$A460,Tables!$1:$1,0)-7,1,1))-(OFFSET(Tables!$A$1,MATCH('Program and Results'!$E460,Tables!$A$1:$A$33,0)-1,MATCH('Program and Results'!$A460,Tables!$1:$1,0)-2,1,1)-OFFSET(Tables!$A$1,MATCH('Program and Results'!$E460,Tables!$A$1:$A$33,0)-1,MATCH('Program and Results'!$A460,Tables!$1:$1,0)-7,1,1)),0),""))</f>
        <v/>
      </c>
      <c r="V460" s="88" t="str">
        <f t="shared" si="139"/>
        <v/>
      </c>
      <c r="W460" s="88" t="str">
        <f>IF(OR($A460="GW 1",$A460="GW 2",$A460="GW 3",$A460="GW 4",$A460="GW 5",$A460="GW 6"),"N/A",IF(T460="","",IF(AND(T460&gt;='Prediction Systems settings'!$B$3,'Program and Results'!T460&lt;='Prediction Systems settings'!$C$3),"DRAW",IF(T460&gt;0,"HOME","AWAY"))))</f>
        <v/>
      </c>
      <c r="X460" s="89" t="str">
        <f t="shared" si="141"/>
        <v/>
      </c>
      <c r="Y460" s="74" t="str">
        <f ca="1">IF(OR($A460="GW 1",$A460="GW 2",$A460="GW 3",$A460="GW 4",$A460="GW 5",$A460="GW 6"),"N/A",IF(U460="","",IF(AND(U460&gt;='Prediction Systems settings'!$B$4,'Program and Results'!U460&lt;='Prediction Systems settings'!$C$4),"DRAW",IF(U460&gt;0,"HOME","AWAY"))))</f>
        <v/>
      </c>
      <c r="Z460" s="74" t="str">
        <f t="shared" si="142"/>
        <v/>
      </c>
      <c r="AA460" s="85" t="str">
        <f ca="1">IF(OR($A460="GW 1",$A460="GW 2",$A460="GW 3",$A460="GW 4",$A460="GW 5",$A460="GW 6"),"N/A",IF(G460="","",SUM(OFFSET(Tables!$A$103,MATCH('Program and Results'!$B460,Tables!$A$103:$A$135,0)-1,MATCH('Program and Results'!$A460,Tables!$1:$1,0)-2,1,-6))))</f>
        <v/>
      </c>
      <c r="AB460" s="86" t="str">
        <f ca="1">IF(OR($A460="GW 1",$A460="GW 2",$A460="GW 3",$A460="GW 4",$A460="GW 5",$A460="GW 6"),"N/A",IF(M460="","",SUM(OFFSET(Tables!$A$103,MATCH('Program and Results'!$E460,Tables!$A$103:$A$135,0)-1,MATCH('Program and Results'!$A460,Tables!$1:$1,0)-2,1,-6))))</f>
        <v/>
      </c>
      <c r="AC460" s="86" t="str">
        <f t="shared" si="143"/>
        <v/>
      </c>
      <c r="AD460" s="86" t="str">
        <f>IF(OR($A460="GW 1",$A460="GW 2",$A460="GW 3",$A460="GW 4",$A460="GW 5",$A460="GW 6"),"N/A",IF(AC460="","",IF(AC460&gt;'Prediction Systems settings'!$B$5,"HOME",IF(AC460&lt;-'Prediction Systems settings'!$B$5,"AWAY","DRAW"))))</f>
        <v/>
      </c>
      <c r="AE460" s="86" t="str">
        <f t="shared" si="144"/>
        <v/>
      </c>
      <c r="AK460" t="s">
        <v>231</v>
      </c>
      <c r="AL460" t="s">
        <v>231</v>
      </c>
    </row>
    <row r="461" spans="1:38">
      <c r="A461" s="80"/>
      <c r="F461" s="73" t="str">
        <f t="shared" si="153"/>
        <v/>
      </c>
      <c r="G461" s="73" t="str">
        <f>IF(A461="GW 1",ELO_Initial,IFERROR(INDEX(Tables!$1:$1048576,MATCH('Program and Results'!$B461,Tables!$A:$A,0),MATCH('Program and Results'!$A461,Tables!$1:$1,0)-1),""))</f>
        <v/>
      </c>
      <c r="H461" s="74" t="str">
        <f t="shared" si="146"/>
        <v/>
      </c>
      <c r="I461" s="74" t="str">
        <f t="shared" si="147"/>
        <v/>
      </c>
      <c r="J461" s="75" t="str">
        <f t="shared" si="140"/>
        <v/>
      </c>
      <c r="K461" s="76" t="str">
        <f>IF(E461="","",IF(ABS(C461-D461)=0,0,IF(ABS(C461-D461)&gt;10,2.99,INDEX('ELO settings '!$B$25:$B$34,MATCH(ABS(C461-D461),'ELO settings '!$A$25:$A$34,0)))))</f>
        <v/>
      </c>
      <c r="L461" s="73" t="str">
        <f t="shared" si="152"/>
        <v/>
      </c>
      <c r="M461" s="73" t="str">
        <f>IF(A461="GW 1",ELO_Initial,IFERROR(INDEX(Tables!$1:$1048576,MATCH('Program and Results'!$E461,Tables!$A:$A,0),MATCH('Program and Results'!$A461,Tables!$1:$1,0)-1),""))</f>
        <v/>
      </c>
      <c r="N461" s="74" t="str">
        <f t="shared" si="148"/>
        <v/>
      </c>
      <c r="O461" s="74" t="str">
        <f t="shared" si="149"/>
        <v/>
      </c>
      <c r="P461" s="75" t="str">
        <f t="shared" si="154"/>
        <v/>
      </c>
      <c r="Q461" s="76" t="str">
        <f t="shared" si="150"/>
        <v/>
      </c>
      <c r="R461" s="77" t="str">
        <f t="shared" si="151"/>
        <v/>
      </c>
      <c r="S461" s="87" t="str">
        <f t="shared" si="138"/>
        <v/>
      </c>
      <c r="T461" s="74" t="str">
        <f t="shared" si="145"/>
        <v/>
      </c>
      <c r="U461" s="74" t="str">
        <f ca="1">IF(OR($A461="GW 1",$A461="GW 2",$A461="GW 3",$A461="GW 4",$A461="GW 5",$A461="GW 6"),"N/A",IFERROR(ROUND((OFFSET(Tables!$A$1,MATCH('Program and Results'!$B461,Tables!$A$1:$A$33,0)-1,MATCH('Program and Results'!$A461,Tables!$1:$1,0)-2,1,1)-OFFSET(Tables!$A$1,MATCH('Program and Results'!$B461,Tables!$A$1:$A$33,0)-1,MATCH('Program and Results'!$A461,Tables!$1:$1,0)-7,1,1))-(OFFSET(Tables!$A$1,MATCH('Program and Results'!$E461,Tables!$A$1:$A$33,0)-1,MATCH('Program and Results'!$A461,Tables!$1:$1,0)-2,1,1)-OFFSET(Tables!$A$1,MATCH('Program and Results'!$E461,Tables!$A$1:$A$33,0)-1,MATCH('Program and Results'!$A461,Tables!$1:$1,0)-7,1,1)),0),""))</f>
        <v/>
      </c>
      <c r="V461" s="88" t="str">
        <f t="shared" si="139"/>
        <v/>
      </c>
      <c r="W461" s="88" t="str">
        <f>IF(OR($A461="GW 1",$A461="GW 2",$A461="GW 3",$A461="GW 4",$A461="GW 5",$A461="GW 6"),"N/A",IF(T461="","",IF(AND(T461&gt;='Prediction Systems settings'!$B$3,'Program and Results'!T461&lt;='Prediction Systems settings'!$C$3),"DRAW",IF(T461&gt;0,"HOME","AWAY"))))</f>
        <v/>
      </c>
      <c r="X461" s="89" t="str">
        <f t="shared" si="141"/>
        <v/>
      </c>
      <c r="Y461" s="74" t="str">
        <f ca="1">IF(OR($A461="GW 1",$A461="GW 2",$A461="GW 3",$A461="GW 4",$A461="GW 5",$A461="GW 6"),"N/A",IF(U461="","",IF(AND(U461&gt;='Prediction Systems settings'!$B$4,'Program and Results'!U461&lt;='Prediction Systems settings'!$C$4),"DRAW",IF(U461&gt;0,"HOME","AWAY"))))</f>
        <v/>
      </c>
      <c r="Z461" s="74" t="str">
        <f t="shared" si="142"/>
        <v/>
      </c>
      <c r="AA461" s="85" t="str">
        <f ca="1">IF(OR($A461="GW 1",$A461="GW 2",$A461="GW 3",$A461="GW 4",$A461="GW 5",$A461="GW 6"),"N/A",IF(G461="","",SUM(OFFSET(Tables!$A$103,MATCH('Program and Results'!$B461,Tables!$A$103:$A$135,0)-1,MATCH('Program and Results'!$A461,Tables!$1:$1,0)-2,1,-6))))</f>
        <v/>
      </c>
      <c r="AB461" s="86" t="str">
        <f ca="1">IF(OR($A461="GW 1",$A461="GW 2",$A461="GW 3",$A461="GW 4",$A461="GW 5",$A461="GW 6"),"N/A",IF(M461="","",SUM(OFFSET(Tables!$A$103,MATCH('Program and Results'!$E461,Tables!$A$103:$A$135,0)-1,MATCH('Program and Results'!$A461,Tables!$1:$1,0)-2,1,-6))))</f>
        <v/>
      </c>
      <c r="AC461" s="86" t="str">
        <f t="shared" si="143"/>
        <v/>
      </c>
      <c r="AD461" s="86" t="str">
        <f>IF(OR($A461="GW 1",$A461="GW 2",$A461="GW 3",$A461="GW 4",$A461="GW 5",$A461="GW 6"),"N/A",IF(AC461="","",IF(AC461&gt;'Prediction Systems settings'!$B$5,"HOME",IF(AC461&lt;-'Prediction Systems settings'!$B$5,"AWAY","DRAW"))))</f>
        <v/>
      </c>
      <c r="AE461" s="86" t="str">
        <f t="shared" si="144"/>
        <v/>
      </c>
      <c r="AK461" t="s">
        <v>231</v>
      </c>
      <c r="AL461" t="s">
        <v>231</v>
      </c>
    </row>
    <row r="462" spans="1:38">
      <c r="A462" s="80"/>
      <c r="F462" s="73" t="str">
        <f t="shared" si="153"/>
        <v/>
      </c>
      <c r="G462" s="73" t="str">
        <f>IF(A462="GW 1",ELO_Initial,IFERROR(INDEX(Tables!$1:$1048576,MATCH('Program and Results'!$B462,Tables!$A:$A,0),MATCH('Program and Results'!$A462,Tables!$1:$1,0)-1),""))</f>
        <v/>
      </c>
      <c r="H462" s="74" t="str">
        <f t="shared" si="146"/>
        <v/>
      </c>
      <c r="I462" s="74" t="str">
        <f t="shared" si="147"/>
        <v/>
      </c>
      <c r="J462" s="75" t="str">
        <f t="shared" si="140"/>
        <v/>
      </c>
      <c r="K462" s="76" t="str">
        <f>IF(E462="","",IF(ABS(C462-D462)=0,0,IF(ABS(C462-D462)&gt;10,2.99,INDEX('ELO settings '!$B$25:$B$34,MATCH(ABS(C462-D462),'ELO settings '!$A$25:$A$34,0)))))</f>
        <v/>
      </c>
      <c r="L462" s="73" t="str">
        <f t="shared" si="152"/>
        <v/>
      </c>
      <c r="M462" s="73" t="str">
        <f>IF(A462="GW 1",ELO_Initial,IFERROR(INDEX(Tables!$1:$1048576,MATCH('Program and Results'!$E462,Tables!$A:$A,0),MATCH('Program and Results'!$A462,Tables!$1:$1,0)-1),""))</f>
        <v/>
      </c>
      <c r="N462" s="74" t="str">
        <f t="shared" si="148"/>
        <v/>
      </c>
      <c r="O462" s="74" t="str">
        <f t="shared" si="149"/>
        <v/>
      </c>
      <c r="P462" s="75" t="str">
        <f t="shared" si="154"/>
        <v/>
      </c>
      <c r="Q462" s="76" t="str">
        <f t="shared" si="150"/>
        <v/>
      </c>
      <c r="R462" s="77" t="str">
        <f t="shared" si="151"/>
        <v/>
      </c>
      <c r="S462" s="87" t="str">
        <f t="shared" si="138"/>
        <v/>
      </c>
      <c r="T462" s="74" t="str">
        <f t="shared" si="145"/>
        <v/>
      </c>
      <c r="U462" s="74" t="str">
        <f ca="1">IF(OR($A462="GW 1",$A462="GW 2",$A462="GW 3",$A462="GW 4",$A462="GW 5",$A462="GW 6"),"N/A",IFERROR(ROUND((OFFSET(Tables!$A$1,MATCH('Program and Results'!$B462,Tables!$A$1:$A$33,0)-1,MATCH('Program and Results'!$A462,Tables!$1:$1,0)-2,1,1)-OFFSET(Tables!$A$1,MATCH('Program and Results'!$B462,Tables!$A$1:$A$33,0)-1,MATCH('Program and Results'!$A462,Tables!$1:$1,0)-7,1,1))-(OFFSET(Tables!$A$1,MATCH('Program and Results'!$E462,Tables!$A$1:$A$33,0)-1,MATCH('Program and Results'!$A462,Tables!$1:$1,0)-2,1,1)-OFFSET(Tables!$A$1,MATCH('Program and Results'!$E462,Tables!$A$1:$A$33,0)-1,MATCH('Program and Results'!$A462,Tables!$1:$1,0)-7,1,1)),0),""))</f>
        <v/>
      </c>
      <c r="V462" s="88" t="str">
        <f t="shared" si="139"/>
        <v/>
      </c>
      <c r="W462" s="88" t="str">
        <f>IF(OR($A462="GW 1",$A462="GW 2",$A462="GW 3",$A462="GW 4",$A462="GW 5",$A462="GW 6"),"N/A",IF(T462="","",IF(AND(T462&gt;='Prediction Systems settings'!$B$3,'Program and Results'!T462&lt;='Prediction Systems settings'!$C$3),"DRAW",IF(T462&gt;0,"HOME","AWAY"))))</f>
        <v/>
      </c>
      <c r="X462" s="89" t="str">
        <f t="shared" si="141"/>
        <v/>
      </c>
      <c r="Y462" s="74" t="str">
        <f ca="1">IF(OR($A462="GW 1",$A462="GW 2",$A462="GW 3",$A462="GW 4",$A462="GW 5",$A462="GW 6"),"N/A",IF(U462="","",IF(AND(U462&gt;='Prediction Systems settings'!$B$4,'Program and Results'!U462&lt;='Prediction Systems settings'!$C$4),"DRAW",IF(U462&gt;0,"HOME","AWAY"))))</f>
        <v/>
      </c>
      <c r="Z462" s="74" t="str">
        <f t="shared" si="142"/>
        <v/>
      </c>
      <c r="AA462" s="85" t="str">
        <f ca="1">IF(OR($A462="GW 1",$A462="GW 2",$A462="GW 3",$A462="GW 4",$A462="GW 5",$A462="GW 6"),"N/A",IF(G462="","",SUM(OFFSET(Tables!$A$103,MATCH('Program and Results'!$B462,Tables!$A$103:$A$135,0)-1,MATCH('Program and Results'!$A462,Tables!$1:$1,0)-2,1,-6))))</f>
        <v/>
      </c>
      <c r="AB462" s="86" t="str">
        <f ca="1">IF(OR($A462="GW 1",$A462="GW 2",$A462="GW 3",$A462="GW 4",$A462="GW 5",$A462="GW 6"),"N/A",IF(M462="","",SUM(OFFSET(Tables!$A$103,MATCH('Program and Results'!$E462,Tables!$A$103:$A$135,0)-1,MATCH('Program and Results'!$A462,Tables!$1:$1,0)-2,1,-6))))</f>
        <v/>
      </c>
      <c r="AC462" s="86" t="str">
        <f t="shared" si="143"/>
        <v/>
      </c>
      <c r="AD462" s="86" t="str">
        <f>IF(OR($A462="GW 1",$A462="GW 2",$A462="GW 3",$A462="GW 4",$A462="GW 5",$A462="GW 6"),"N/A",IF(AC462="","",IF(AC462&gt;'Prediction Systems settings'!$B$5,"HOME",IF(AC462&lt;-'Prediction Systems settings'!$B$5,"AWAY","DRAW"))))</f>
        <v/>
      </c>
      <c r="AE462" s="86" t="str">
        <f t="shared" si="144"/>
        <v/>
      </c>
      <c r="AK462" t="s">
        <v>231</v>
      </c>
      <c r="AL462" t="s">
        <v>231</v>
      </c>
    </row>
    <row r="463" spans="1:38">
      <c r="A463" s="80"/>
      <c r="F463" s="73" t="str">
        <f t="shared" si="153"/>
        <v/>
      </c>
      <c r="G463" s="73" t="str">
        <f>IF(A463="GW 1",ELO_Initial,IFERROR(INDEX(Tables!$1:$1048576,MATCH('Program and Results'!$B463,Tables!$A:$A,0),MATCH('Program and Results'!$A463,Tables!$1:$1,0)-1),""))</f>
        <v/>
      </c>
      <c r="H463" s="74" t="str">
        <f t="shared" si="146"/>
        <v/>
      </c>
      <c r="I463" s="74" t="str">
        <f t="shared" si="147"/>
        <v/>
      </c>
      <c r="J463" s="75" t="str">
        <f t="shared" si="140"/>
        <v/>
      </c>
      <c r="K463" s="76" t="str">
        <f>IF(E463="","",IF(ABS(C463-D463)=0,0,IF(ABS(C463-D463)&gt;10,2.99,INDEX('ELO settings '!$B$25:$B$34,MATCH(ABS(C463-D463),'ELO settings '!$A$25:$A$34,0)))))</f>
        <v/>
      </c>
      <c r="L463" s="73" t="str">
        <f t="shared" si="152"/>
        <v/>
      </c>
      <c r="M463" s="73" t="str">
        <f>IF(A463="GW 1",ELO_Initial,IFERROR(INDEX(Tables!$1:$1048576,MATCH('Program and Results'!$E463,Tables!$A:$A,0),MATCH('Program and Results'!$A463,Tables!$1:$1,0)-1),""))</f>
        <v/>
      </c>
      <c r="N463" s="74" t="str">
        <f t="shared" si="148"/>
        <v/>
      </c>
      <c r="O463" s="74" t="str">
        <f t="shared" si="149"/>
        <v/>
      </c>
      <c r="P463" s="75" t="str">
        <f t="shared" si="154"/>
        <v/>
      </c>
      <c r="Q463" s="76" t="str">
        <f t="shared" si="150"/>
        <v/>
      </c>
      <c r="R463" s="77" t="str">
        <f t="shared" si="151"/>
        <v/>
      </c>
      <c r="S463" s="87" t="str">
        <f t="shared" si="138"/>
        <v/>
      </c>
      <c r="T463" s="74" t="str">
        <f t="shared" si="145"/>
        <v/>
      </c>
      <c r="U463" s="74" t="str">
        <f ca="1">IF(OR($A463="GW 1",$A463="GW 2",$A463="GW 3",$A463="GW 4",$A463="GW 5",$A463="GW 6"),"N/A",IFERROR(ROUND((OFFSET(Tables!$A$1,MATCH('Program and Results'!$B463,Tables!$A$1:$A$33,0)-1,MATCH('Program and Results'!$A463,Tables!$1:$1,0)-2,1,1)-OFFSET(Tables!$A$1,MATCH('Program and Results'!$B463,Tables!$A$1:$A$33,0)-1,MATCH('Program and Results'!$A463,Tables!$1:$1,0)-7,1,1))-(OFFSET(Tables!$A$1,MATCH('Program and Results'!$E463,Tables!$A$1:$A$33,0)-1,MATCH('Program and Results'!$A463,Tables!$1:$1,0)-2,1,1)-OFFSET(Tables!$A$1,MATCH('Program and Results'!$E463,Tables!$A$1:$A$33,0)-1,MATCH('Program and Results'!$A463,Tables!$1:$1,0)-7,1,1)),0),""))</f>
        <v/>
      </c>
      <c r="V463" s="88" t="str">
        <f t="shared" si="139"/>
        <v/>
      </c>
      <c r="W463" s="88" t="str">
        <f>IF(OR($A463="GW 1",$A463="GW 2",$A463="GW 3",$A463="GW 4",$A463="GW 5",$A463="GW 6"),"N/A",IF(T463="","",IF(AND(T463&gt;='Prediction Systems settings'!$B$3,'Program and Results'!T463&lt;='Prediction Systems settings'!$C$3),"DRAW",IF(T463&gt;0,"HOME","AWAY"))))</f>
        <v/>
      </c>
      <c r="X463" s="89" t="str">
        <f t="shared" si="141"/>
        <v/>
      </c>
      <c r="Y463" s="74" t="str">
        <f ca="1">IF(OR($A463="GW 1",$A463="GW 2",$A463="GW 3",$A463="GW 4",$A463="GW 5",$A463="GW 6"),"N/A",IF(U463="","",IF(AND(U463&gt;='Prediction Systems settings'!$B$4,'Program and Results'!U463&lt;='Prediction Systems settings'!$C$4),"DRAW",IF(U463&gt;0,"HOME","AWAY"))))</f>
        <v/>
      </c>
      <c r="Z463" s="74" t="str">
        <f t="shared" si="142"/>
        <v/>
      </c>
      <c r="AA463" s="85" t="str">
        <f ca="1">IF(OR($A463="GW 1",$A463="GW 2",$A463="GW 3",$A463="GW 4",$A463="GW 5",$A463="GW 6"),"N/A",IF(G463="","",SUM(OFFSET(Tables!$A$103,MATCH('Program and Results'!$B463,Tables!$A$103:$A$135,0)-1,MATCH('Program and Results'!$A463,Tables!$1:$1,0)-2,1,-6))))</f>
        <v/>
      </c>
      <c r="AB463" s="86" t="str">
        <f ca="1">IF(OR($A463="GW 1",$A463="GW 2",$A463="GW 3",$A463="GW 4",$A463="GW 5",$A463="GW 6"),"N/A",IF(M463="","",SUM(OFFSET(Tables!$A$103,MATCH('Program and Results'!$E463,Tables!$A$103:$A$135,0)-1,MATCH('Program and Results'!$A463,Tables!$1:$1,0)-2,1,-6))))</f>
        <v/>
      </c>
      <c r="AC463" s="86" t="str">
        <f t="shared" si="143"/>
        <v/>
      </c>
      <c r="AD463" s="86" t="str">
        <f>IF(OR($A463="GW 1",$A463="GW 2",$A463="GW 3",$A463="GW 4",$A463="GW 5",$A463="GW 6"),"N/A",IF(AC463="","",IF(AC463&gt;'Prediction Systems settings'!$B$5,"HOME",IF(AC463&lt;-'Prediction Systems settings'!$B$5,"AWAY","DRAW"))))</f>
        <v/>
      </c>
      <c r="AE463" s="86" t="str">
        <f t="shared" si="144"/>
        <v/>
      </c>
      <c r="AK463" t="s">
        <v>231</v>
      </c>
      <c r="AL463" t="s">
        <v>231</v>
      </c>
    </row>
    <row r="464" spans="1:38">
      <c r="A464" s="80"/>
      <c r="F464" s="73" t="str">
        <f t="shared" si="153"/>
        <v/>
      </c>
      <c r="G464" s="73" t="str">
        <f>IF(A464="GW 1",ELO_Initial,IFERROR(INDEX(Tables!$1:$1048576,MATCH('Program and Results'!$B464,Tables!$A:$A,0),MATCH('Program and Results'!$A464,Tables!$1:$1,0)-1),""))</f>
        <v/>
      </c>
      <c r="H464" s="74" t="str">
        <f t="shared" si="146"/>
        <v/>
      </c>
      <c r="I464" s="74" t="str">
        <f t="shared" si="147"/>
        <v/>
      </c>
      <c r="J464" s="75" t="str">
        <f t="shared" si="140"/>
        <v/>
      </c>
      <c r="K464" s="76" t="str">
        <f>IF(E464="","",IF(ABS(C464-D464)=0,0,IF(ABS(C464-D464)&gt;10,2.99,INDEX('ELO settings '!$B$25:$B$34,MATCH(ABS(C464-D464),'ELO settings '!$A$25:$A$34,0)))))</f>
        <v/>
      </c>
      <c r="L464" s="73" t="str">
        <f t="shared" si="152"/>
        <v/>
      </c>
      <c r="M464" s="73" t="str">
        <f>IF(A464="GW 1",ELO_Initial,IFERROR(INDEX(Tables!$1:$1048576,MATCH('Program and Results'!$E464,Tables!$A:$A,0),MATCH('Program and Results'!$A464,Tables!$1:$1,0)-1),""))</f>
        <v/>
      </c>
      <c r="N464" s="74" t="str">
        <f t="shared" si="148"/>
        <v/>
      </c>
      <c r="O464" s="74" t="str">
        <f t="shared" si="149"/>
        <v/>
      </c>
      <c r="P464" s="75" t="str">
        <f t="shared" si="154"/>
        <v/>
      </c>
      <c r="Q464" s="76" t="str">
        <f t="shared" si="150"/>
        <v/>
      </c>
      <c r="R464" s="77" t="str">
        <f t="shared" si="151"/>
        <v/>
      </c>
      <c r="S464" s="87" t="str">
        <f t="shared" si="138"/>
        <v/>
      </c>
      <c r="T464" s="74" t="str">
        <f t="shared" si="145"/>
        <v/>
      </c>
      <c r="U464" s="74" t="str">
        <f ca="1">IF(OR($A464="GW 1",$A464="GW 2",$A464="GW 3",$A464="GW 4",$A464="GW 5",$A464="GW 6"),"N/A",IFERROR(ROUND((OFFSET(Tables!$A$1,MATCH('Program and Results'!$B464,Tables!$A$1:$A$33,0)-1,MATCH('Program and Results'!$A464,Tables!$1:$1,0)-2,1,1)-OFFSET(Tables!$A$1,MATCH('Program and Results'!$B464,Tables!$A$1:$A$33,0)-1,MATCH('Program and Results'!$A464,Tables!$1:$1,0)-7,1,1))-(OFFSET(Tables!$A$1,MATCH('Program and Results'!$E464,Tables!$A$1:$A$33,0)-1,MATCH('Program and Results'!$A464,Tables!$1:$1,0)-2,1,1)-OFFSET(Tables!$A$1,MATCH('Program and Results'!$E464,Tables!$A$1:$A$33,0)-1,MATCH('Program and Results'!$A464,Tables!$1:$1,0)-7,1,1)),0),""))</f>
        <v/>
      </c>
      <c r="V464" s="88" t="str">
        <f t="shared" si="139"/>
        <v/>
      </c>
      <c r="W464" s="88" t="str">
        <f>IF(OR($A464="GW 1",$A464="GW 2",$A464="GW 3",$A464="GW 4",$A464="GW 5",$A464="GW 6"),"N/A",IF(T464="","",IF(AND(T464&gt;='Prediction Systems settings'!$B$3,'Program and Results'!T464&lt;='Prediction Systems settings'!$C$3),"DRAW",IF(T464&gt;0,"HOME","AWAY"))))</f>
        <v/>
      </c>
      <c r="X464" s="89" t="str">
        <f t="shared" si="141"/>
        <v/>
      </c>
      <c r="Y464" s="74" t="str">
        <f ca="1">IF(OR($A464="GW 1",$A464="GW 2",$A464="GW 3",$A464="GW 4",$A464="GW 5",$A464="GW 6"),"N/A",IF(U464="","",IF(AND(U464&gt;='Prediction Systems settings'!$B$4,'Program and Results'!U464&lt;='Prediction Systems settings'!$C$4),"DRAW",IF(U464&gt;0,"HOME","AWAY"))))</f>
        <v/>
      </c>
      <c r="Z464" s="74" t="str">
        <f t="shared" si="142"/>
        <v/>
      </c>
      <c r="AA464" s="85" t="str">
        <f ca="1">IF(OR($A464="GW 1",$A464="GW 2",$A464="GW 3",$A464="GW 4",$A464="GW 5",$A464="GW 6"),"N/A",IF(G464="","",SUM(OFFSET(Tables!$A$103,MATCH('Program and Results'!$B464,Tables!$A$103:$A$135,0)-1,MATCH('Program and Results'!$A464,Tables!$1:$1,0)-2,1,-6))))</f>
        <v/>
      </c>
      <c r="AB464" s="86" t="str">
        <f ca="1">IF(OR($A464="GW 1",$A464="GW 2",$A464="GW 3",$A464="GW 4",$A464="GW 5",$A464="GW 6"),"N/A",IF(M464="","",SUM(OFFSET(Tables!$A$103,MATCH('Program and Results'!$E464,Tables!$A$103:$A$135,0)-1,MATCH('Program and Results'!$A464,Tables!$1:$1,0)-2,1,-6))))</f>
        <v/>
      </c>
      <c r="AC464" s="86" t="str">
        <f t="shared" si="143"/>
        <v/>
      </c>
      <c r="AD464" s="86" t="str">
        <f>IF(OR($A464="GW 1",$A464="GW 2",$A464="GW 3",$A464="GW 4",$A464="GW 5",$A464="GW 6"),"N/A",IF(AC464="","",IF(AC464&gt;'Prediction Systems settings'!$B$5,"HOME",IF(AC464&lt;-'Prediction Systems settings'!$B$5,"AWAY","DRAW"))))</f>
        <v/>
      </c>
      <c r="AE464" s="86" t="str">
        <f t="shared" si="144"/>
        <v/>
      </c>
      <c r="AK464" t="s">
        <v>231</v>
      </c>
      <c r="AL464" t="s">
        <v>231</v>
      </c>
    </row>
    <row r="465" spans="1:38">
      <c r="A465" s="80"/>
      <c r="F465" s="73" t="str">
        <f t="shared" si="153"/>
        <v/>
      </c>
      <c r="G465" s="73" t="str">
        <f>IF(A465="GW 1",ELO_Initial,IFERROR(INDEX(Tables!$1:$1048576,MATCH('Program and Results'!$B465,Tables!$A:$A,0),MATCH('Program and Results'!$A465,Tables!$1:$1,0)-1),""))</f>
        <v/>
      </c>
      <c r="H465" s="74" t="str">
        <f t="shared" si="146"/>
        <v/>
      </c>
      <c r="I465" s="74" t="str">
        <f t="shared" si="147"/>
        <v/>
      </c>
      <c r="J465" s="75" t="str">
        <f t="shared" si="140"/>
        <v/>
      </c>
      <c r="K465" s="76" t="str">
        <f>IF(E465="","",IF(ABS(C465-D465)=0,0,IF(ABS(C465-D465)&gt;10,2.99,INDEX('ELO settings '!$B$25:$B$34,MATCH(ABS(C465-D465),'ELO settings '!$A$25:$A$34,0)))))</f>
        <v/>
      </c>
      <c r="L465" s="73" t="str">
        <f t="shared" si="152"/>
        <v/>
      </c>
      <c r="M465" s="73" t="str">
        <f>IF(A465="GW 1",ELO_Initial,IFERROR(INDEX(Tables!$1:$1048576,MATCH('Program and Results'!$E465,Tables!$A:$A,0),MATCH('Program and Results'!$A465,Tables!$1:$1,0)-1),""))</f>
        <v/>
      </c>
      <c r="N465" s="74" t="str">
        <f t="shared" si="148"/>
        <v/>
      </c>
      <c r="O465" s="74" t="str">
        <f t="shared" si="149"/>
        <v/>
      </c>
      <c r="P465" s="75" t="str">
        <f t="shared" si="154"/>
        <v/>
      </c>
      <c r="Q465" s="76" t="str">
        <f t="shared" si="150"/>
        <v/>
      </c>
      <c r="R465" s="77" t="str">
        <f t="shared" si="151"/>
        <v/>
      </c>
      <c r="S465" s="87" t="str">
        <f t="shared" si="138"/>
        <v/>
      </c>
      <c r="T465" s="74" t="str">
        <f t="shared" si="145"/>
        <v/>
      </c>
      <c r="U465" s="74" t="str">
        <f ca="1">IF(OR($A465="GW 1",$A465="GW 2",$A465="GW 3",$A465="GW 4",$A465="GW 5",$A465="GW 6"),"N/A",IFERROR(ROUND((OFFSET(Tables!$A$1,MATCH('Program and Results'!$B465,Tables!$A$1:$A$33,0)-1,MATCH('Program and Results'!$A465,Tables!$1:$1,0)-2,1,1)-OFFSET(Tables!$A$1,MATCH('Program and Results'!$B465,Tables!$A$1:$A$33,0)-1,MATCH('Program and Results'!$A465,Tables!$1:$1,0)-7,1,1))-(OFFSET(Tables!$A$1,MATCH('Program and Results'!$E465,Tables!$A$1:$A$33,0)-1,MATCH('Program and Results'!$A465,Tables!$1:$1,0)-2,1,1)-OFFSET(Tables!$A$1,MATCH('Program and Results'!$E465,Tables!$A$1:$A$33,0)-1,MATCH('Program and Results'!$A465,Tables!$1:$1,0)-7,1,1)),0),""))</f>
        <v/>
      </c>
      <c r="V465" s="88" t="str">
        <f t="shared" si="139"/>
        <v/>
      </c>
      <c r="W465" s="88" t="str">
        <f>IF(OR($A465="GW 1",$A465="GW 2",$A465="GW 3",$A465="GW 4",$A465="GW 5",$A465="GW 6"),"N/A",IF(T465="","",IF(AND(T465&gt;='Prediction Systems settings'!$B$3,'Program and Results'!T465&lt;='Prediction Systems settings'!$C$3),"DRAW",IF(T465&gt;0,"HOME","AWAY"))))</f>
        <v/>
      </c>
      <c r="X465" s="89" t="str">
        <f t="shared" si="141"/>
        <v/>
      </c>
      <c r="Y465" s="74" t="str">
        <f ca="1">IF(OR($A465="GW 1",$A465="GW 2",$A465="GW 3",$A465="GW 4",$A465="GW 5",$A465="GW 6"),"N/A",IF(U465="","",IF(AND(U465&gt;='Prediction Systems settings'!$B$4,'Program and Results'!U465&lt;='Prediction Systems settings'!$C$4),"DRAW",IF(U465&gt;0,"HOME","AWAY"))))</f>
        <v/>
      </c>
      <c r="Z465" s="74" t="str">
        <f t="shared" si="142"/>
        <v/>
      </c>
      <c r="AA465" s="85" t="str">
        <f ca="1">IF(OR($A465="GW 1",$A465="GW 2",$A465="GW 3",$A465="GW 4",$A465="GW 5",$A465="GW 6"),"N/A",IF(G465="","",SUM(OFFSET(Tables!$A$103,MATCH('Program and Results'!$B465,Tables!$A$103:$A$135,0)-1,MATCH('Program and Results'!$A465,Tables!$1:$1,0)-2,1,-6))))</f>
        <v/>
      </c>
      <c r="AB465" s="86" t="str">
        <f ca="1">IF(OR($A465="GW 1",$A465="GW 2",$A465="GW 3",$A465="GW 4",$A465="GW 5",$A465="GW 6"),"N/A",IF(M465="","",SUM(OFFSET(Tables!$A$103,MATCH('Program and Results'!$E465,Tables!$A$103:$A$135,0)-1,MATCH('Program and Results'!$A465,Tables!$1:$1,0)-2,1,-6))))</f>
        <v/>
      </c>
      <c r="AC465" s="86" t="str">
        <f t="shared" si="143"/>
        <v/>
      </c>
      <c r="AD465" s="86" t="str">
        <f>IF(OR($A465="GW 1",$A465="GW 2",$A465="GW 3",$A465="GW 4",$A465="GW 5",$A465="GW 6"),"N/A",IF(AC465="","",IF(AC465&gt;'Prediction Systems settings'!$B$5,"HOME",IF(AC465&lt;-'Prediction Systems settings'!$B$5,"AWAY","DRAW"))))</f>
        <v/>
      </c>
      <c r="AE465" s="86" t="str">
        <f t="shared" si="144"/>
        <v/>
      </c>
      <c r="AK465" t="s">
        <v>231</v>
      </c>
      <c r="AL465" t="s">
        <v>231</v>
      </c>
    </row>
    <row r="466" spans="1:38">
      <c r="A466" s="80"/>
      <c r="F466" s="73" t="str">
        <f t="shared" si="153"/>
        <v/>
      </c>
      <c r="G466" s="73" t="str">
        <f>IF(A466="GW 1",ELO_Initial,IFERROR(INDEX(Tables!$1:$1048576,MATCH('Program and Results'!$B466,Tables!$A:$A,0),MATCH('Program and Results'!$A466,Tables!$1:$1,0)-1),""))</f>
        <v/>
      </c>
      <c r="H466" s="74" t="str">
        <f t="shared" si="146"/>
        <v/>
      </c>
      <c r="I466" s="74" t="str">
        <f t="shared" si="147"/>
        <v/>
      </c>
      <c r="J466" s="75" t="str">
        <f t="shared" si="140"/>
        <v/>
      </c>
      <c r="K466" s="76" t="str">
        <f>IF(E466="","",IF(ABS(C466-D466)=0,0,IF(ABS(C466-D466)&gt;10,2.99,INDEX('ELO settings '!$B$25:$B$34,MATCH(ABS(C466-D466),'ELO settings '!$A$25:$A$34,0)))))</f>
        <v/>
      </c>
      <c r="L466" s="73" t="str">
        <f t="shared" si="152"/>
        <v/>
      </c>
      <c r="M466" s="73" t="str">
        <f>IF(A466="GW 1",ELO_Initial,IFERROR(INDEX(Tables!$1:$1048576,MATCH('Program and Results'!$E466,Tables!$A:$A,0),MATCH('Program and Results'!$A466,Tables!$1:$1,0)-1),""))</f>
        <v/>
      </c>
      <c r="N466" s="74" t="str">
        <f t="shared" si="148"/>
        <v/>
      </c>
      <c r="O466" s="74" t="str">
        <f t="shared" si="149"/>
        <v/>
      </c>
      <c r="P466" s="75" t="str">
        <f t="shared" si="154"/>
        <v/>
      </c>
      <c r="Q466" s="76" t="str">
        <f t="shared" si="150"/>
        <v/>
      </c>
      <c r="R466" s="77" t="str">
        <f t="shared" si="151"/>
        <v/>
      </c>
      <c r="S466" s="87" t="str">
        <f t="shared" si="138"/>
        <v/>
      </c>
      <c r="T466" s="74" t="str">
        <f t="shared" si="145"/>
        <v/>
      </c>
      <c r="U466" s="74" t="str">
        <f ca="1">IF(OR($A466="GW 1",$A466="GW 2",$A466="GW 3",$A466="GW 4",$A466="GW 5",$A466="GW 6"),"N/A",IFERROR(ROUND((OFFSET(Tables!$A$1,MATCH('Program and Results'!$B466,Tables!$A$1:$A$33,0)-1,MATCH('Program and Results'!$A466,Tables!$1:$1,0)-2,1,1)-OFFSET(Tables!$A$1,MATCH('Program and Results'!$B466,Tables!$A$1:$A$33,0)-1,MATCH('Program and Results'!$A466,Tables!$1:$1,0)-7,1,1))-(OFFSET(Tables!$A$1,MATCH('Program and Results'!$E466,Tables!$A$1:$A$33,0)-1,MATCH('Program and Results'!$A466,Tables!$1:$1,0)-2,1,1)-OFFSET(Tables!$A$1,MATCH('Program and Results'!$E466,Tables!$A$1:$A$33,0)-1,MATCH('Program and Results'!$A466,Tables!$1:$1,0)-7,1,1)),0),""))</f>
        <v/>
      </c>
      <c r="V466" s="88" t="str">
        <f t="shared" si="139"/>
        <v/>
      </c>
      <c r="W466" s="88" t="str">
        <f>IF(OR($A466="GW 1",$A466="GW 2",$A466="GW 3",$A466="GW 4",$A466="GW 5",$A466="GW 6"),"N/A",IF(T466="","",IF(AND(T466&gt;='Prediction Systems settings'!$B$3,'Program and Results'!T466&lt;='Prediction Systems settings'!$C$3),"DRAW",IF(T466&gt;0,"HOME","AWAY"))))</f>
        <v/>
      </c>
      <c r="X466" s="89" t="str">
        <f t="shared" si="141"/>
        <v/>
      </c>
      <c r="Y466" s="74" t="str">
        <f ca="1">IF(OR($A466="GW 1",$A466="GW 2",$A466="GW 3",$A466="GW 4",$A466="GW 5",$A466="GW 6"),"N/A",IF(U466="","",IF(AND(U466&gt;='Prediction Systems settings'!$B$4,'Program and Results'!U466&lt;='Prediction Systems settings'!$C$4),"DRAW",IF(U466&gt;0,"HOME","AWAY"))))</f>
        <v/>
      </c>
      <c r="Z466" s="74" t="str">
        <f t="shared" si="142"/>
        <v/>
      </c>
      <c r="AA466" s="85" t="str">
        <f ca="1">IF(OR($A466="GW 1",$A466="GW 2",$A466="GW 3",$A466="GW 4",$A466="GW 5",$A466="GW 6"),"N/A",IF(G466="","",SUM(OFFSET(Tables!$A$103,MATCH('Program and Results'!$B466,Tables!$A$103:$A$135,0)-1,MATCH('Program and Results'!$A466,Tables!$1:$1,0)-2,1,-6))))</f>
        <v/>
      </c>
      <c r="AB466" s="86" t="str">
        <f ca="1">IF(OR($A466="GW 1",$A466="GW 2",$A466="GW 3",$A466="GW 4",$A466="GW 5",$A466="GW 6"),"N/A",IF(M466="","",SUM(OFFSET(Tables!$A$103,MATCH('Program and Results'!$E466,Tables!$A$103:$A$135,0)-1,MATCH('Program and Results'!$A466,Tables!$1:$1,0)-2,1,-6))))</f>
        <v/>
      </c>
      <c r="AC466" s="86" t="str">
        <f t="shared" si="143"/>
        <v/>
      </c>
      <c r="AD466" s="86" t="str">
        <f>IF(OR($A466="GW 1",$A466="GW 2",$A466="GW 3",$A466="GW 4",$A466="GW 5",$A466="GW 6"),"N/A",IF(AC466="","",IF(AC466&gt;'Prediction Systems settings'!$B$5,"HOME",IF(AC466&lt;-'Prediction Systems settings'!$B$5,"AWAY","DRAW"))))</f>
        <v/>
      </c>
      <c r="AE466" s="86" t="str">
        <f t="shared" si="144"/>
        <v/>
      </c>
      <c r="AK466" t="s">
        <v>231</v>
      </c>
      <c r="AL466" t="s">
        <v>231</v>
      </c>
    </row>
    <row r="467" spans="1:38">
      <c r="A467" s="80"/>
      <c r="F467" s="73" t="str">
        <f t="shared" si="153"/>
        <v/>
      </c>
      <c r="G467" s="73" t="str">
        <f>IF(A467="GW 1",ELO_Initial,IFERROR(INDEX(Tables!$1:$1048576,MATCH('Program and Results'!$B467,Tables!$A:$A,0),MATCH('Program and Results'!$A467,Tables!$1:$1,0)-1),""))</f>
        <v/>
      </c>
      <c r="H467" s="74" t="str">
        <f t="shared" si="146"/>
        <v/>
      </c>
      <c r="I467" s="74" t="str">
        <f t="shared" si="147"/>
        <v/>
      </c>
      <c r="J467" s="75" t="str">
        <f t="shared" si="140"/>
        <v/>
      </c>
      <c r="K467" s="76" t="str">
        <f>IF(E467="","",IF(ABS(C467-D467)=0,0,IF(ABS(C467-D467)&gt;10,2.99,INDEX('ELO settings '!$B$25:$B$34,MATCH(ABS(C467-D467),'ELO settings '!$A$25:$A$34,0)))))</f>
        <v/>
      </c>
      <c r="L467" s="73" t="str">
        <f t="shared" si="152"/>
        <v/>
      </c>
      <c r="M467" s="73" t="str">
        <f>IF(A467="GW 1",ELO_Initial,IFERROR(INDEX(Tables!$1:$1048576,MATCH('Program and Results'!$E467,Tables!$A:$A,0),MATCH('Program and Results'!$A467,Tables!$1:$1,0)-1),""))</f>
        <v/>
      </c>
      <c r="N467" s="74" t="str">
        <f t="shared" si="148"/>
        <v/>
      </c>
      <c r="O467" s="74" t="str">
        <f t="shared" si="149"/>
        <v/>
      </c>
      <c r="P467" s="75" t="str">
        <f t="shared" si="154"/>
        <v/>
      </c>
      <c r="Q467" s="76" t="str">
        <f t="shared" si="150"/>
        <v/>
      </c>
      <c r="R467" s="77" t="str">
        <f t="shared" si="151"/>
        <v/>
      </c>
      <c r="S467" s="87" t="str">
        <f t="shared" si="138"/>
        <v/>
      </c>
      <c r="T467" s="74" t="str">
        <f t="shared" si="145"/>
        <v/>
      </c>
      <c r="U467" s="74" t="str">
        <f ca="1">IF(OR($A467="GW 1",$A467="GW 2",$A467="GW 3",$A467="GW 4",$A467="GW 5",$A467="GW 6"),"N/A",IFERROR(ROUND((OFFSET(Tables!$A$1,MATCH('Program and Results'!$B467,Tables!$A$1:$A$33,0)-1,MATCH('Program and Results'!$A467,Tables!$1:$1,0)-2,1,1)-OFFSET(Tables!$A$1,MATCH('Program and Results'!$B467,Tables!$A$1:$A$33,0)-1,MATCH('Program and Results'!$A467,Tables!$1:$1,0)-7,1,1))-(OFFSET(Tables!$A$1,MATCH('Program and Results'!$E467,Tables!$A$1:$A$33,0)-1,MATCH('Program and Results'!$A467,Tables!$1:$1,0)-2,1,1)-OFFSET(Tables!$A$1,MATCH('Program and Results'!$E467,Tables!$A$1:$A$33,0)-1,MATCH('Program and Results'!$A467,Tables!$1:$1,0)-7,1,1)),0),""))</f>
        <v/>
      </c>
      <c r="V467" s="88" t="str">
        <f t="shared" si="139"/>
        <v/>
      </c>
      <c r="W467" s="88" t="str">
        <f>IF(OR($A467="GW 1",$A467="GW 2",$A467="GW 3",$A467="GW 4",$A467="GW 5",$A467="GW 6"),"N/A",IF(T467="","",IF(AND(T467&gt;='Prediction Systems settings'!$B$3,'Program and Results'!T467&lt;='Prediction Systems settings'!$C$3),"DRAW",IF(T467&gt;0,"HOME","AWAY"))))</f>
        <v/>
      </c>
      <c r="X467" s="89" t="str">
        <f t="shared" si="141"/>
        <v/>
      </c>
      <c r="Y467" s="74" t="str">
        <f ca="1">IF(OR($A467="GW 1",$A467="GW 2",$A467="GW 3",$A467="GW 4",$A467="GW 5",$A467="GW 6"),"N/A",IF(U467="","",IF(AND(U467&gt;='Prediction Systems settings'!$B$4,'Program and Results'!U467&lt;='Prediction Systems settings'!$C$4),"DRAW",IF(U467&gt;0,"HOME","AWAY"))))</f>
        <v/>
      </c>
      <c r="Z467" s="74" t="str">
        <f t="shared" si="142"/>
        <v/>
      </c>
      <c r="AA467" s="85" t="str">
        <f ca="1">IF(OR($A467="GW 1",$A467="GW 2",$A467="GW 3",$A467="GW 4",$A467="GW 5",$A467="GW 6"),"N/A",IF(G467="","",SUM(OFFSET(Tables!$A$103,MATCH('Program and Results'!$B467,Tables!$A$103:$A$135,0)-1,MATCH('Program and Results'!$A467,Tables!$1:$1,0)-2,1,-6))))</f>
        <v/>
      </c>
      <c r="AB467" s="86" t="str">
        <f ca="1">IF(OR($A467="GW 1",$A467="GW 2",$A467="GW 3",$A467="GW 4",$A467="GW 5",$A467="GW 6"),"N/A",IF(M467="","",SUM(OFFSET(Tables!$A$103,MATCH('Program and Results'!$E467,Tables!$A$103:$A$135,0)-1,MATCH('Program and Results'!$A467,Tables!$1:$1,0)-2,1,-6))))</f>
        <v/>
      </c>
      <c r="AC467" s="86" t="str">
        <f t="shared" si="143"/>
        <v/>
      </c>
      <c r="AD467" s="86" t="str">
        <f>IF(OR($A467="GW 1",$A467="GW 2",$A467="GW 3",$A467="GW 4",$A467="GW 5",$A467="GW 6"),"N/A",IF(AC467="","",IF(AC467&gt;'Prediction Systems settings'!$B$5,"HOME",IF(AC467&lt;-'Prediction Systems settings'!$B$5,"AWAY","DRAW"))))</f>
        <v/>
      </c>
      <c r="AE467" s="86" t="str">
        <f t="shared" si="144"/>
        <v/>
      </c>
      <c r="AK467" t="s">
        <v>231</v>
      </c>
      <c r="AL467" t="s">
        <v>231</v>
      </c>
    </row>
    <row r="468" spans="1:38">
      <c r="A468" s="80"/>
      <c r="F468" s="73" t="str">
        <f t="shared" si="153"/>
        <v/>
      </c>
      <c r="G468" s="73" t="str">
        <f>IF(A468="GW 1",ELO_Initial,IFERROR(INDEX(Tables!$1:$1048576,MATCH('Program and Results'!$B468,Tables!$A:$A,0),MATCH('Program and Results'!$A468,Tables!$1:$1,0)-1),""))</f>
        <v/>
      </c>
      <c r="H468" s="74" t="str">
        <f t="shared" si="146"/>
        <v/>
      </c>
      <c r="I468" s="74" t="str">
        <f t="shared" si="147"/>
        <v/>
      </c>
      <c r="J468" s="75" t="str">
        <f t="shared" si="140"/>
        <v/>
      </c>
      <c r="K468" s="76" t="str">
        <f>IF(E468="","",IF(ABS(C468-D468)=0,0,IF(ABS(C468-D468)&gt;10,2.99,INDEX('ELO settings '!$B$25:$B$34,MATCH(ABS(C468-D468),'ELO settings '!$A$25:$A$34,0)))))</f>
        <v/>
      </c>
      <c r="L468" s="73" t="str">
        <f t="shared" si="152"/>
        <v/>
      </c>
      <c r="M468" s="73" t="str">
        <f>IF(A468="GW 1",ELO_Initial,IFERROR(INDEX(Tables!$1:$1048576,MATCH('Program and Results'!$E468,Tables!$A:$A,0),MATCH('Program and Results'!$A468,Tables!$1:$1,0)-1),""))</f>
        <v/>
      </c>
      <c r="N468" s="74" t="str">
        <f t="shared" si="148"/>
        <v/>
      </c>
      <c r="O468" s="74" t="str">
        <f t="shared" si="149"/>
        <v/>
      </c>
      <c r="P468" s="75" t="str">
        <f t="shared" si="154"/>
        <v/>
      </c>
      <c r="Q468" s="76" t="str">
        <f t="shared" si="150"/>
        <v/>
      </c>
      <c r="R468" s="77" t="str">
        <f t="shared" si="151"/>
        <v/>
      </c>
      <c r="S468" s="87" t="str">
        <f t="shared" si="138"/>
        <v/>
      </c>
      <c r="T468" s="74" t="str">
        <f t="shared" si="145"/>
        <v/>
      </c>
      <c r="U468" s="74" t="str">
        <f ca="1">IF(OR($A468="GW 1",$A468="GW 2",$A468="GW 3",$A468="GW 4",$A468="GW 5",$A468="GW 6"),"N/A",IFERROR(ROUND((OFFSET(Tables!$A$1,MATCH('Program and Results'!$B468,Tables!$A$1:$A$33,0)-1,MATCH('Program and Results'!$A468,Tables!$1:$1,0)-2,1,1)-OFFSET(Tables!$A$1,MATCH('Program and Results'!$B468,Tables!$A$1:$A$33,0)-1,MATCH('Program and Results'!$A468,Tables!$1:$1,0)-7,1,1))-(OFFSET(Tables!$A$1,MATCH('Program and Results'!$E468,Tables!$A$1:$A$33,0)-1,MATCH('Program and Results'!$A468,Tables!$1:$1,0)-2,1,1)-OFFSET(Tables!$A$1,MATCH('Program and Results'!$E468,Tables!$A$1:$A$33,0)-1,MATCH('Program and Results'!$A468,Tables!$1:$1,0)-7,1,1)),0),""))</f>
        <v/>
      </c>
      <c r="V468" s="88" t="str">
        <f t="shared" si="139"/>
        <v/>
      </c>
      <c r="W468" s="88" t="str">
        <f>IF(OR($A468="GW 1",$A468="GW 2",$A468="GW 3",$A468="GW 4",$A468="GW 5",$A468="GW 6"),"N/A",IF(T468="","",IF(AND(T468&gt;='Prediction Systems settings'!$B$3,'Program and Results'!T468&lt;='Prediction Systems settings'!$C$3),"DRAW",IF(T468&gt;0,"HOME","AWAY"))))</f>
        <v/>
      </c>
      <c r="X468" s="89" t="str">
        <f t="shared" si="141"/>
        <v/>
      </c>
      <c r="Y468" s="74" t="str">
        <f ca="1">IF(OR($A468="GW 1",$A468="GW 2",$A468="GW 3",$A468="GW 4",$A468="GW 5",$A468="GW 6"),"N/A",IF(U468="","",IF(AND(U468&gt;='Prediction Systems settings'!$B$4,'Program and Results'!U468&lt;='Prediction Systems settings'!$C$4),"DRAW",IF(U468&gt;0,"HOME","AWAY"))))</f>
        <v/>
      </c>
      <c r="Z468" s="74" t="str">
        <f t="shared" si="142"/>
        <v/>
      </c>
      <c r="AA468" s="85" t="str">
        <f ca="1">IF(OR($A468="GW 1",$A468="GW 2",$A468="GW 3",$A468="GW 4",$A468="GW 5",$A468="GW 6"),"N/A",IF(G468="","",SUM(OFFSET(Tables!$A$103,MATCH('Program and Results'!$B468,Tables!$A$103:$A$135,0)-1,MATCH('Program and Results'!$A468,Tables!$1:$1,0)-2,1,-6))))</f>
        <v/>
      </c>
      <c r="AB468" s="86" t="str">
        <f ca="1">IF(OR($A468="GW 1",$A468="GW 2",$A468="GW 3",$A468="GW 4",$A468="GW 5",$A468="GW 6"),"N/A",IF(M468="","",SUM(OFFSET(Tables!$A$103,MATCH('Program and Results'!$E468,Tables!$A$103:$A$135,0)-1,MATCH('Program and Results'!$A468,Tables!$1:$1,0)-2,1,-6))))</f>
        <v/>
      </c>
      <c r="AC468" s="86" t="str">
        <f t="shared" si="143"/>
        <v/>
      </c>
      <c r="AD468" s="86" t="str">
        <f>IF(OR($A468="GW 1",$A468="GW 2",$A468="GW 3",$A468="GW 4",$A468="GW 5",$A468="GW 6"),"N/A",IF(AC468="","",IF(AC468&gt;'Prediction Systems settings'!$B$5,"HOME",IF(AC468&lt;-'Prediction Systems settings'!$B$5,"AWAY","DRAW"))))</f>
        <v/>
      </c>
      <c r="AE468" s="86" t="str">
        <f t="shared" si="144"/>
        <v/>
      </c>
      <c r="AK468" t="s">
        <v>231</v>
      </c>
      <c r="AL468" t="s">
        <v>231</v>
      </c>
    </row>
    <row r="469" spans="1:38">
      <c r="A469" s="80"/>
      <c r="F469" s="73" t="str">
        <f t="shared" si="153"/>
        <v/>
      </c>
      <c r="G469" s="73" t="str">
        <f>IF(A469="GW 1",ELO_Initial,IFERROR(INDEX(Tables!$1:$1048576,MATCH('Program and Results'!$B469,Tables!$A:$A,0),MATCH('Program and Results'!$A469,Tables!$1:$1,0)-1),""))</f>
        <v/>
      </c>
      <c r="H469" s="74" t="str">
        <f t="shared" si="146"/>
        <v/>
      </c>
      <c r="I469" s="74" t="str">
        <f t="shared" si="147"/>
        <v/>
      </c>
      <c r="J469" s="75" t="str">
        <f t="shared" si="140"/>
        <v/>
      </c>
      <c r="K469" s="76" t="str">
        <f>IF(E469="","",IF(ABS(C469-D469)=0,0,IF(ABS(C469-D469)&gt;10,2.99,INDEX('ELO settings '!$B$25:$B$34,MATCH(ABS(C469-D469),'ELO settings '!$A$25:$A$34,0)))))</f>
        <v/>
      </c>
      <c r="L469" s="73" t="str">
        <f t="shared" si="152"/>
        <v/>
      </c>
      <c r="M469" s="73" t="str">
        <f>IF(A469="GW 1",ELO_Initial,IFERROR(INDEX(Tables!$1:$1048576,MATCH('Program and Results'!$E469,Tables!$A:$A,0),MATCH('Program and Results'!$A469,Tables!$1:$1,0)-1),""))</f>
        <v/>
      </c>
      <c r="N469" s="74" t="str">
        <f t="shared" si="148"/>
        <v/>
      </c>
      <c r="O469" s="74" t="str">
        <f t="shared" si="149"/>
        <v/>
      </c>
      <c r="P469" s="75" t="str">
        <f t="shared" si="154"/>
        <v/>
      </c>
      <c r="Q469" s="76" t="str">
        <f t="shared" si="150"/>
        <v/>
      </c>
      <c r="R469" s="77" t="str">
        <f t="shared" si="151"/>
        <v/>
      </c>
      <c r="S469" s="87" t="str">
        <f t="shared" si="138"/>
        <v/>
      </c>
      <c r="T469" s="74" t="str">
        <f t="shared" si="145"/>
        <v/>
      </c>
      <c r="U469" s="74" t="str">
        <f ca="1">IF(OR($A469="GW 1",$A469="GW 2",$A469="GW 3",$A469="GW 4",$A469="GW 5",$A469="GW 6"),"N/A",IFERROR(ROUND((OFFSET(Tables!$A$1,MATCH('Program and Results'!$B469,Tables!$A$1:$A$33,0)-1,MATCH('Program and Results'!$A469,Tables!$1:$1,0)-2,1,1)-OFFSET(Tables!$A$1,MATCH('Program and Results'!$B469,Tables!$A$1:$A$33,0)-1,MATCH('Program and Results'!$A469,Tables!$1:$1,0)-7,1,1))-(OFFSET(Tables!$A$1,MATCH('Program and Results'!$E469,Tables!$A$1:$A$33,0)-1,MATCH('Program and Results'!$A469,Tables!$1:$1,0)-2,1,1)-OFFSET(Tables!$A$1,MATCH('Program and Results'!$E469,Tables!$A$1:$A$33,0)-1,MATCH('Program and Results'!$A469,Tables!$1:$1,0)-7,1,1)),0),""))</f>
        <v/>
      </c>
      <c r="V469" s="88" t="str">
        <f t="shared" si="139"/>
        <v/>
      </c>
      <c r="W469" s="88" t="str">
        <f>IF(OR($A469="GW 1",$A469="GW 2",$A469="GW 3",$A469="GW 4",$A469="GW 5",$A469="GW 6"),"N/A",IF(T469="","",IF(AND(T469&gt;='Prediction Systems settings'!$B$3,'Program and Results'!T469&lt;='Prediction Systems settings'!$C$3),"DRAW",IF(T469&gt;0,"HOME","AWAY"))))</f>
        <v/>
      </c>
      <c r="X469" s="89" t="str">
        <f t="shared" si="141"/>
        <v/>
      </c>
      <c r="Y469" s="74" t="str">
        <f ca="1">IF(OR($A469="GW 1",$A469="GW 2",$A469="GW 3",$A469="GW 4",$A469="GW 5",$A469="GW 6"),"N/A",IF(U469="","",IF(AND(U469&gt;='Prediction Systems settings'!$B$4,'Program and Results'!U469&lt;='Prediction Systems settings'!$C$4),"DRAW",IF(U469&gt;0,"HOME","AWAY"))))</f>
        <v/>
      </c>
      <c r="Z469" s="74" t="str">
        <f t="shared" si="142"/>
        <v/>
      </c>
      <c r="AA469" s="85" t="str">
        <f ca="1">IF(OR($A469="GW 1",$A469="GW 2",$A469="GW 3",$A469="GW 4",$A469="GW 5",$A469="GW 6"),"N/A",IF(G469="","",SUM(OFFSET(Tables!$A$103,MATCH('Program and Results'!$B469,Tables!$A$103:$A$135,0)-1,MATCH('Program and Results'!$A469,Tables!$1:$1,0)-2,1,-6))))</f>
        <v/>
      </c>
      <c r="AB469" s="86" t="str">
        <f ca="1">IF(OR($A469="GW 1",$A469="GW 2",$A469="GW 3",$A469="GW 4",$A469="GW 5",$A469="GW 6"),"N/A",IF(M469="","",SUM(OFFSET(Tables!$A$103,MATCH('Program and Results'!$E469,Tables!$A$103:$A$135,0)-1,MATCH('Program and Results'!$A469,Tables!$1:$1,0)-2,1,-6))))</f>
        <v/>
      </c>
      <c r="AC469" s="86" t="str">
        <f t="shared" si="143"/>
        <v/>
      </c>
      <c r="AD469" s="86" t="str">
        <f>IF(OR($A469="GW 1",$A469="GW 2",$A469="GW 3",$A469="GW 4",$A469="GW 5",$A469="GW 6"),"N/A",IF(AC469="","",IF(AC469&gt;'Prediction Systems settings'!$B$5,"HOME",IF(AC469&lt;-'Prediction Systems settings'!$B$5,"AWAY","DRAW"))))</f>
        <v/>
      </c>
      <c r="AE469" s="86" t="str">
        <f t="shared" si="144"/>
        <v/>
      </c>
      <c r="AK469" t="s">
        <v>231</v>
      </c>
      <c r="AL469" t="s">
        <v>231</v>
      </c>
    </row>
    <row r="470" spans="1:38">
      <c r="A470" s="80"/>
      <c r="F470" s="73" t="str">
        <f t="shared" si="153"/>
        <v/>
      </c>
      <c r="G470" s="73" t="str">
        <f>IF(A470="GW 1",ELO_Initial,IFERROR(INDEX(Tables!$1:$1048576,MATCH('Program and Results'!$B470,Tables!$A:$A,0),MATCH('Program and Results'!$A470,Tables!$1:$1,0)-1),""))</f>
        <v/>
      </c>
      <c r="H470" s="74" t="str">
        <f t="shared" si="146"/>
        <v/>
      </c>
      <c r="I470" s="74" t="str">
        <f t="shared" si="147"/>
        <v/>
      </c>
      <c r="J470" s="75" t="str">
        <f t="shared" si="140"/>
        <v/>
      </c>
      <c r="K470" s="76" t="str">
        <f>IF(E470="","",IF(ABS(C470-D470)=0,0,IF(ABS(C470-D470)&gt;10,2.99,INDEX('ELO settings '!$B$25:$B$34,MATCH(ABS(C470-D470),'ELO settings '!$A$25:$A$34,0)))))</f>
        <v/>
      </c>
      <c r="L470" s="73" t="str">
        <f t="shared" si="152"/>
        <v/>
      </c>
      <c r="M470" s="73" t="str">
        <f>IF(A470="GW 1",ELO_Initial,IFERROR(INDEX(Tables!$1:$1048576,MATCH('Program and Results'!$E470,Tables!$A:$A,0),MATCH('Program and Results'!$A470,Tables!$1:$1,0)-1),""))</f>
        <v/>
      </c>
      <c r="N470" s="74" t="str">
        <f t="shared" si="148"/>
        <v/>
      </c>
      <c r="O470" s="74" t="str">
        <f t="shared" si="149"/>
        <v/>
      </c>
      <c r="P470" s="75" t="str">
        <f t="shared" si="154"/>
        <v/>
      </c>
      <c r="Q470" s="76" t="str">
        <f t="shared" si="150"/>
        <v/>
      </c>
      <c r="R470" s="77" t="str">
        <f t="shared" si="151"/>
        <v/>
      </c>
      <c r="S470" s="87" t="str">
        <f t="shared" si="138"/>
        <v/>
      </c>
      <c r="T470" s="74" t="str">
        <f t="shared" si="145"/>
        <v/>
      </c>
      <c r="U470" s="74" t="str">
        <f ca="1">IF(OR($A470="GW 1",$A470="GW 2",$A470="GW 3",$A470="GW 4",$A470="GW 5",$A470="GW 6"),"N/A",IFERROR(ROUND((OFFSET(Tables!$A$1,MATCH('Program and Results'!$B470,Tables!$A$1:$A$33,0)-1,MATCH('Program and Results'!$A470,Tables!$1:$1,0)-2,1,1)-OFFSET(Tables!$A$1,MATCH('Program and Results'!$B470,Tables!$A$1:$A$33,0)-1,MATCH('Program and Results'!$A470,Tables!$1:$1,0)-7,1,1))-(OFFSET(Tables!$A$1,MATCH('Program and Results'!$E470,Tables!$A$1:$A$33,0)-1,MATCH('Program and Results'!$A470,Tables!$1:$1,0)-2,1,1)-OFFSET(Tables!$A$1,MATCH('Program and Results'!$E470,Tables!$A$1:$A$33,0)-1,MATCH('Program and Results'!$A470,Tables!$1:$1,0)-7,1,1)),0),""))</f>
        <v/>
      </c>
      <c r="V470" s="88" t="str">
        <f t="shared" si="139"/>
        <v/>
      </c>
      <c r="W470" s="88" t="str">
        <f>IF(OR($A470="GW 1",$A470="GW 2",$A470="GW 3",$A470="GW 4",$A470="GW 5",$A470="GW 6"),"N/A",IF(T470="","",IF(AND(T470&gt;='Prediction Systems settings'!$B$3,'Program and Results'!T470&lt;='Prediction Systems settings'!$C$3),"DRAW",IF(T470&gt;0,"HOME","AWAY"))))</f>
        <v/>
      </c>
      <c r="X470" s="89" t="str">
        <f t="shared" si="141"/>
        <v/>
      </c>
      <c r="Y470" s="74" t="str">
        <f ca="1">IF(OR($A470="GW 1",$A470="GW 2",$A470="GW 3",$A470="GW 4",$A470="GW 5",$A470="GW 6"),"N/A",IF(U470="","",IF(AND(U470&gt;='Prediction Systems settings'!$B$4,'Program and Results'!U470&lt;='Prediction Systems settings'!$C$4),"DRAW",IF(U470&gt;0,"HOME","AWAY"))))</f>
        <v/>
      </c>
      <c r="Z470" s="74" t="str">
        <f t="shared" si="142"/>
        <v/>
      </c>
      <c r="AA470" s="85" t="str">
        <f ca="1">IF(OR($A470="GW 1",$A470="GW 2",$A470="GW 3",$A470="GW 4",$A470="GW 5",$A470="GW 6"),"N/A",IF(G470="","",SUM(OFFSET(Tables!$A$103,MATCH('Program and Results'!$B470,Tables!$A$103:$A$135,0)-1,MATCH('Program and Results'!$A470,Tables!$1:$1,0)-2,1,-6))))</f>
        <v/>
      </c>
      <c r="AB470" s="86" t="str">
        <f ca="1">IF(OR($A470="GW 1",$A470="GW 2",$A470="GW 3",$A470="GW 4",$A470="GW 5",$A470="GW 6"),"N/A",IF(M470="","",SUM(OFFSET(Tables!$A$103,MATCH('Program and Results'!$E470,Tables!$A$103:$A$135,0)-1,MATCH('Program and Results'!$A470,Tables!$1:$1,0)-2,1,-6))))</f>
        <v/>
      </c>
      <c r="AC470" s="86" t="str">
        <f t="shared" si="143"/>
        <v/>
      </c>
      <c r="AD470" s="86" t="str">
        <f>IF(OR($A470="GW 1",$A470="GW 2",$A470="GW 3",$A470="GW 4",$A470="GW 5",$A470="GW 6"),"N/A",IF(AC470="","",IF(AC470&gt;'Prediction Systems settings'!$B$5,"HOME",IF(AC470&lt;-'Prediction Systems settings'!$B$5,"AWAY","DRAW"))))</f>
        <v/>
      </c>
      <c r="AE470" s="86" t="str">
        <f t="shared" si="144"/>
        <v/>
      </c>
      <c r="AK470" t="s">
        <v>231</v>
      </c>
      <c r="AL470" t="s">
        <v>231</v>
      </c>
    </row>
    <row r="471" spans="1:38">
      <c r="A471" s="80"/>
      <c r="F471" s="73" t="str">
        <f t="shared" si="153"/>
        <v/>
      </c>
      <c r="G471" s="73" t="str">
        <f>IF(A471="GW 1",ELO_Initial,IFERROR(INDEX(Tables!$1:$1048576,MATCH('Program and Results'!$B471,Tables!$A:$A,0),MATCH('Program and Results'!$A471,Tables!$1:$1,0)-1),""))</f>
        <v/>
      </c>
      <c r="H471" s="74" t="str">
        <f t="shared" si="146"/>
        <v/>
      </c>
      <c r="I471" s="74" t="str">
        <f t="shared" si="147"/>
        <v/>
      </c>
      <c r="J471" s="75" t="str">
        <f t="shared" si="140"/>
        <v/>
      </c>
      <c r="K471" s="76" t="str">
        <f>IF(E471="","",IF(ABS(C471-D471)=0,0,IF(ABS(C471-D471)&gt;10,2.99,INDEX('ELO settings '!$B$25:$B$34,MATCH(ABS(C471-D471),'ELO settings '!$A$25:$A$34,0)))))</f>
        <v/>
      </c>
      <c r="L471" s="73" t="str">
        <f t="shared" si="152"/>
        <v/>
      </c>
      <c r="M471" s="73" t="str">
        <f>IF(A471="GW 1",ELO_Initial,IFERROR(INDEX(Tables!$1:$1048576,MATCH('Program and Results'!$E471,Tables!$A:$A,0),MATCH('Program and Results'!$A471,Tables!$1:$1,0)-1),""))</f>
        <v/>
      </c>
      <c r="N471" s="74" t="str">
        <f t="shared" si="148"/>
        <v/>
      </c>
      <c r="O471" s="74" t="str">
        <f t="shared" si="149"/>
        <v/>
      </c>
      <c r="P471" s="75" t="str">
        <f t="shared" si="154"/>
        <v/>
      </c>
      <c r="Q471" s="76" t="str">
        <f t="shared" si="150"/>
        <v/>
      </c>
      <c r="R471" s="77" t="str">
        <f t="shared" si="151"/>
        <v/>
      </c>
      <c r="S471" s="87" t="str">
        <f t="shared" si="138"/>
        <v/>
      </c>
      <c r="T471" s="74" t="str">
        <f t="shared" si="145"/>
        <v/>
      </c>
      <c r="U471" s="74" t="str">
        <f ca="1">IF(OR($A471="GW 1",$A471="GW 2",$A471="GW 3",$A471="GW 4",$A471="GW 5",$A471="GW 6"),"N/A",IFERROR(ROUND((OFFSET(Tables!$A$1,MATCH('Program and Results'!$B471,Tables!$A$1:$A$33,0)-1,MATCH('Program and Results'!$A471,Tables!$1:$1,0)-2,1,1)-OFFSET(Tables!$A$1,MATCH('Program and Results'!$B471,Tables!$A$1:$A$33,0)-1,MATCH('Program and Results'!$A471,Tables!$1:$1,0)-7,1,1))-(OFFSET(Tables!$A$1,MATCH('Program and Results'!$E471,Tables!$A$1:$A$33,0)-1,MATCH('Program and Results'!$A471,Tables!$1:$1,0)-2,1,1)-OFFSET(Tables!$A$1,MATCH('Program and Results'!$E471,Tables!$A$1:$A$33,0)-1,MATCH('Program and Results'!$A471,Tables!$1:$1,0)-7,1,1)),0),""))</f>
        <v/>
      </c>
      <c r="V471" s="88" t="str">
        <f t="shared" si="139"/>
        <v/>
      </c>
      <c r="W471" s="88" t="str">
        <f>IF(OR($A471="GW 1",$A471="GW 2",$A471="GW 3",$A471="GW 4",$A471="GW 5",$A471="GW 6"),"N/A",IF(T471="","",IF(AND(T471&gt;='Prediction Systems settings'!$B$3,'Program and Results'!T471&lt;='Prediction Systems settings'!$C$3),"DRAW",IF(T471&gt;0,"HOME","AWAY"))))</f>
        <v/>
      </c>
      <c r="X471" s="89" t="str">
        <f t="shared" si="141"/>
        <v/>
      </c>
      <c r="Y471" s="74" t="str">
        <f ca="1">IF(OR($A471="GW 1",$A471="GW 2",$A471="GW 3",$A471="GW 4",$A471="GW 5",$A471="GW 6"),"N/A",IF(U471="","",IF(AND(U471&gt;='Prediction Systems settings'!$B$4,'Program and Results'!U471&lt;='Prediction Systems settings'!$C$4),"DRAW",IF(U471&gt;0,"HOME","AWAY"))))</f>
        <v/>
      </c>
      <c r="Z471" s="74" t="str">
        <f t="shared" si="142"/>
        <v/>
      </c>
      <c r="AA471" s="85" t="str">
        <f ca="1">IF(OR($A471="GW 1",$A471="GW 2",$A471="GW 3",$A471="GW 4",$A471="GW 5",$A471="GW 6"),"N/A",IF(G471="","",SUM(OFFSET(Tables!$A$103,MATCH('Program and Results'!$B471,Tables!$A$103:$A$135,0)-1,MATCH('Program and Results'!$A471,Tables!$1:$1,0)-2,1,-6))))</f>
        <v/>
      </c>
      <c r="AB471" s="86" t="str">
        <f ca="1">IF(OR($A471="GW 1",$A471="GW 2",$A471="GW 3",$A471="GW 4",$A471="GW 5",$A471="GW 6"),"N/A",IF(M471="","",SUM(OFFSET(Tables!$A$103,MATCH('Program and Results'!$E471,Tables!$A$103:$A$135,0)-1,MATCH('Program and Results'!$A471,Tables!$1:$1,0)-2,1,-6))))</f>
        <v/>
      </c>
      <c r="AC471" s="86" t="str">
        <f t="shared" si="143"/>
        <v/>
      </c>
      <c r="AD471" s="86" t="str">
        <f>IF(OR($A471="GW 1",$A471="GW 2",$A471="GW 3",$A471="GW 4",$A471="GW 5",$A471="GW 6"),"N/A",IF(AC471="","",IF(AC471&gt;'Prediction Systems settings'!$B$5,"HOME",IF(AC471&lt;-'Prediction Systems settings'!$B$5,"AWAY","DRAW"))))</f>
        <v/>
      </c>
      <c r="AE471" s="86" t="str">
        <f t="shared" si="144"/>
        <v/>
      </c>
      <c r="AK471" t="s">
        <v>231</v>
      </c>
      <c r="AL471" t="s">
        <v>231</v>
      </c>
    </row>
    <row r="472" spans="1:38">
      <c r="A472" s="80"/>
      <c r="F472" s="73" t="str">
        <f t="shared" si="153"/>
        <v/>
      </c>
      <c r="G472" s="73" t="str">
        <f>IF(A472="GW 1",ELO_Initial,IFERROR(INDEX(Tables!$1:$1048576,MATCH('Program and Results'!$B472,Tables!$A:$A,0),MATCH('Program and Results'!$A472,Tables!$1:$1,0)-1),""))</f>
        <v/>
      </c>
      <c r="H472" s="74" t="str">
        <f t="shared" si="146"/>
        <v/>
      </c>
      <c r="I472" s="74" t="str">
        <f t="shared" si="147"/>
        <v/>
      </c>
      <c r="J472" s="75" t="str">
        <f t="shared" si="140"/>
        <v/>
      </c>
      <c r="K472" s="76" t="str">
        <f>IF(E472="","",IF(ABS(C472-D472)=0,0,IF(ABS(C472-D472)&gt;10,2.99,INDEX('ELO settings '!$B$25:$B$34,MATCH(ABS(C472-D472),'ELO settings '!$A$25:$A$34,0)))))</f>
        <v/>
      </c>
      <c r="L472" s="73" t="str">
        <f t="shared" si="152"/>
        <v/>
      </c>
      <c r="M472" s="73" t="str">
        <f>IF(A472="GW 1",ELO_Initial,IFERROR(INDEX(Tables!$1:$1048576,MATCH('Program and Results'!$E472,Tables!$A:$A,0),MATCH('Program and Results'!$A472,Tables!$1:$1,0)-1),""))</f>
        <v/>
      </c>
      <c r="N472" s="74" t="str">
        <f t="shared" si="148"/>
        <v/>
      </c>
      <c r="O472" s="74" t="str">
        <f t="shared" si="149"/>
        <v/>
      </c>
      <c r="P472" s="75" t="str">
        <f t="shared" si="154"/>
        <v/>
      </c>
      <c r="Q472" s="76" t="str">
        <f t="shared" si="150"/>
        <v/>
      </c>
      <c r="R472" s="77" t="str">
        <f t="shared" si="151"/>
        <v/>
      </c>
      <c r="S472" s="87" t="str">
        <f t="shared" si="138"/>
        <v/>
      </c>
      <c r="T472" s="74" t="str">
        <f t="shared" si="145"/>
        <v/>
      </c>
      <c r="U472" s="74" t="str">
        <f ca="1">IF(OR($A472="GW 1",$A472="GW 2",$A472="GW 3",$A472="GW 4",$A472="GW 5",$A472="GW 6"),"N/A",IFERROR(ROUND((OFFSET(Tables!$A$1,MATCH('Program and Results'!$B472,Tables!$A$1:$A$33,0)-1,MATCH('Program and Results'!$A472,Tables!$1:$1,0)-2,1,1)-OFFSET(Tables!$A$1,MATCH('Program and Results'!$B472,Tables!$A$1:$A$33,0)-1,MATCH('Program and Results'!$A472,Tables!$1:$1,0)-7,1,1))-(OFFSET(Tables!$A$1,MATCH('Program and Results'!$E472,Tables!$A$1:$A$33,0)-1,MATCH('Program and Results'!$A472,Tables!$1:$1,0)-2,1,1)-OFFSET(Tables!$A$1,MATCH('Program and Results'!$E472,Tables!$A$1:$A$33,0)-1,MATCH('Program and Results'!$A472,Tables!$1:$1,0)-7,1,1)),0),""))</f>
        <v/>
      </c>
      <c r="V472" s="88" t="str">
        <f t="shared" si="139"/>
        <v/>
      </c>
      <c r="W472" s="88" t="str">
        <f>IF(OR($A472="GW 1",$A472="GW 2",$A472="GW 3",$A472="GW 4",$A472="GW 5",$A472="GW 6"),"N/A",IF(T472="","",IF(AND(T472&gt;='Prediction Systems settings'!$B$3,'Program and Results'!T472&lt;='Prediction Systems settings'!$C$3),"DRAW",IF(T472&gt;0,"HOME","AWAY"))))</f>
        <v/>
      </c>
      <c r="X472" s="89" t="str">
        <f t="shared" si="141"/>
        <v/>
      </c>
      <c r="Y472" s="74" t="str">
        <f ca="1">IF(OR($A472="GW 1",$A472="GW 2",$A472="GW 3",$A472="GW 4",$A472="GW 5",$A472="GW 6"),"N/A",IF(U472="","",IF(AND(U472&gt;='Prediction Systems settings'!$B$4,'Program and Results'!U472&lt;='Prediction Systems settings'!$C$4),"DRAW",IF(U472&gt;0,"HOME","AWAY"))))</f>
        <v/>
      </c>
      <c r="Z472" s="74" t="str">
        <f t="shared" si="142"/>
        <v/>
      </c>
      <c r="AA472" s="85" t="str">
        <f ca="1">IF(OR($A472="GW 1",$A472="GW 2",$A472="GW 3",$A472="GW 4",$A472="GW 5",$A472="GW 6"),"N/A",IF(G472="","",SUM(OFFSET(Tables!$A$103,MATCH('Program and Results'!$B472,Tables!$A$103:$A$135,0)-1,MATCH('Program and Results'!$A472,Tables!$1:$1,0)-2,1,-6))))</f>
        <v/>
      </c>
      <c r="AB472" s="86" t="str">
        <f ca="1">IF(OR($A472="GW 1",$A472="GW 2",$A472="GW 3",$A472="GW 4",$A472="GW 5",$A472="GW 6"),"N/A",IF(M472="","",SUM(OFFSET(Tables!$A$103,MATCH('Program and Results'!$E472,Tables!$A$103:$A$135,0)-1,MATCH('Program and Results'!$A472,Tables!$1:$1,0)-2,1,-6))))</f>
        <v/>
      </c>
      <c r="AC472" s="86" t="str">
        <f t="shared" si="143"/>
        <v/>
      </c>
      <c r="AD472" s="86" t="str">
        <f>IF(OR($A472="GW 1",$A472="GW 2",$A472="GW 3",$A472="GW 4",$A472="GW 5",$A472="GW 6"),"N/A",IF(AC472="","",IF(AC472&gt;'Prediction Systems settings'!$B$5,"HOME",IF(AC472&lt;-'Prediction Systems settings'!$B$5,"AWAY","DRAW"))))</f>
        <v/>
      </c>
      <c r="AE472" s="86" t="str">
        <f t="shared" si="144"/>
        <v/>
      </c>
      <c r="AK472" t="s">
        <v>231</v>
      </c>
      <c r="AL472" t="s">
        <v>231</v>
      </c>
    </row>
    <row r="473" spans="1:38">
      <c r="A473" s="80"/>
      <c r="F473" s="73" t="str">
        <f t="shared" si="153"/>
        <v/>
      </c>
      <c r="G473" s="73" t="str">
        <f>IF(A473="GW 1",ELO_Initial,IFERROR(INDEX(Tables!$1:$1048576,MATCH('Program and Results'!$B473,Tables!$A:$A,0),MATCH('Program and Results'!$A473,Tables!$1:$1,0)-1),""))</f>
        <v/>
      </c>
      <c r="H473" s="74" t="str">
        <f t="shared" si="146"/>
        <v/>
      </c>
      <c r="I473" s="74" t="str">
        <f t="shared" si="147"/>
        <v/>
      </c>
      <c r="J473" s="75" t="str">
        <f t="shared" si="140"/>
        <v/>
      </c>
      <c r="K473" s="76" t="str">
        <f>IF(E473="","",IF(ABS(C473-D473)=0,0,IF(ABS(C473-D473)&gt;10,2.99,INDEX('ELO settings '!$B$25:$B$34,MATCH(ABS(C473-D473),'ELO settings '!$A$25:$A$34,0)))))</f>
        <v/>
      </c>
      <c r="L473" s="73" t="str">
        <f t="shared" si="152"/>
        <v/>
      </c>
      <c r="M473" s="73" t="str">
        <f>IF(A473="GW 1",ELO_Initial,IFERROR(INDEX(Tables!$1:$1048576,MATCH('Program and Results'!$E473,Tables!$A:$A,0),MATCH('Program and Results'!$A473,Tables!$1:$1,0)-1),""))</f>
        <v/>
      </c>
      <c r="N473" s="74" t="str">
        <f t="shared" si="148"/>
        <v/>
      </c>
      <c r="O473" s="74" t="str">
        <f t="shared" si="149"/>
        <v/>
      </c>
      <c r="P473" s="75" t="str">
        <f t="shared" si="154"/>
        <v/>
      </c>
      <c r="Q473" s="76" t="str">
        <f t="shared" si="150"/>
        <v/>
      </c>
      <c r="R473" s="77" t="str">
        <f t="shared" si="151"/>
        <v/>
      </c>
      <c r="S473" s="87" t="str">
        <f t="shared" si="138"/>
        <v/>
      </c>
      <c r="T473" s="74" t="str">
        <f t="shared" si="145"/>
        <v/>
      </c>
      <c r="U473" s="74" t="str">
        <f ca="1">IF(OR($A473="GW 1",$A473="GW 2",$A473="GW 3",$A473="GW 4",$A473="GW 5",$A473="GW 6"),"N/A",IFERROR(ROUND((OFFSET(Tables!$A$1,MATCH('Program and Results'!$B473,Tables!$A$1:$A$33,0)-1,MATCH('Program and Results'!$A473,Tables!$1:$1,0)-2,1,1)-OFFSET(Tables!$A$1,MATCH('Program and Results'!$B473,Tables!$A$1:$A$33,0)-1,MATCH('Program and Results'!$A473,Tables!$1:$1,0)-7,1,1))-(OFFSET(Tables!$A$1,MATCH('Program and Results'!$E473,Tables!$A$1:$A$33,0)-1,MATCH('Program and Results'!$A473,Tables!$1:$1,0)-2,1,1)-OFFSET(Tables!$A$1,MATCH('Program and Results'!$E473,Tables!$A$1:$A$33,0)-1,MATCH('Program and Results'!$A473,Tables!$1:$1,0)-7,1,1)),0),""))</f>
        <v/>
      </c>
      <c r="V473" s="88" t="str">
        <f t="shared" si="139"/>
        <v/>
      </c>
      <c r="W473" s="88" t="str">
        <f>IF(OR($A473="GW 1",$A473="GW 2",$A473="GW 3",$A473="GW 4",$A473="GW 5",$A473="GW 6"),"N/A",IF(T473="","",IF(AND(T473&gt;='Prediction Systems settings'!$B$3,'Program and Results'!T473&lt;='Prediction Systems settings'!$C$3),"DRAW",IF(T473&gt;0,"HOME","AWAY"))))</f>
        <v/>
      </c>
      <c r="X473" s="89" t="str">
        <f t="shared" si="141"/>
        <v/>
      </c>
      <c r="Y473" s="74" t="str">
        <f ca="1">IF(OR($A473="GW 1",$A473="GW 2",$A473="GW 3",$A473="GW 4",$A473="GW 5",$A473="GW 6"),"N/A",IF(U473="","",IF(AND(U473&gt;='Prediction Systems settings'!$B$4,'Program and Results'!U473&lt;='Prediction Systems settings'!$C$4),"DRAW",IF(U473&gt;0,"HOME","AWAY"))))</f>
        <v/>
      </c>
      <c r="Z473" s="74" t="str">
        <f t="shared" si="142"/>
        <v/>
      </c>
      <c r="AA473" s="85" t="str">
        <f ca="1">IF(OR($A473="GW 1",$A473="GW 2",$A473="GW 3",$A473="GW 4",$A473="GW 5",$A473="GW 6"),"N/A",IF(G473="","",SUM(OFFSET(Tables!$A$103,MATCH('Program and Results'!$B473,Tables!$A$103:$A$135,0)-1,MATCH('Program and Results'!$A473,Tables!$1:$1,0)-2,1,-6))))</f>
        <v/>
      </c>
      <c r="AB473" s="86" t="str">
        <f ca="1">IF(OR($A473="GW 1",$A473="GW 2",$A473="GW 3",$A473="GW 4",$A473="GW 5",$A473="GW 6"),"N/A",IF(M473="","",SUM(OFFSET(Tables!$A$103,MATCH('Program and Results'!$E473,Tables!$A$103:$A$135,0)-1,MATCH('Program and Results'!$A473,Tables!$1:$1,0)-2,1,-6))))</f>
        <v/>
      </c>
      <c r="AC473" s="86" t="str">
        <f t="shared" si="143"/>
        <v/>
      </c>
      <c r="AD473" s="86" t="str">
        <f>IF(OR($A473="GW 1",$A473="GW 2",$A473="GW 3",$A473="GW 4",$A473="GW 5",$A473="GW 6"),"N/A",IF(AC473="","",IF(AC473&gt;'Prediction Systems settings'!$B$5,"HOME",IF(AC473&lt;-'Prediction Systems settings'!$B$5,"AWAY","DRAW"))))</f>
        <v/>
      </c>
      <c r="AE473" s="86" t="str">
        <f t="shared" si="144"/>
        <v/>
      </c>
      <c r="AK473" t="s">
        <v>231</v>
      </c>
      <c r="AL473" t="s">
        <v>231</v>
      </c>
    </row>
    <row r="474" spans="1:38">
      <c r="A474" s="80"/>
      <c r="F474" s="73" t="str">
        <f t="shared" si="153"/>
        <v/>
      </c>
      <c r="G474" s="73" t="str">
        <f>IF(A474="GW 1",ELO_Initial,IFERROR(INDEX(Tables!$1:$1048576,MATCH('Program and Results'!$B474,Tables!$A:$A,0),MATCH('Program and Results'!$A474,Tables!$1:$1,0)-1),""))</f>
        <v/>
      </c>
      <c r="H474" s="74" t="str">
        <f t="shared" si="146"/>
        <v/>
      </c>
      <c r="I474" s="74" t="str">
        <f t="shared" si="147"/>
        <v/>
      </c>
      <c r="J474" s="75" t="str">
        <f t="shared" si="140"/>
        <v/>
      </c>
      <c r="K474" s="76" t="str">
        <f>IF(E474="","",IF(ABS(C474-D474)=0,0,IF(ABS(C474-D474)&gt;10,2.99,INDEX('ELO settings '!$B$25:$B$34,MATCH(ABS(C474-D474),'ELO settings '!$A$25:$A$34,0)))))</f>
        <v/>
      </c>
      <c r="L474" s="73" t="str">
        <f t="shared" si="152"/>
        <v/>
      </c>
      <c r="M474" s="73" t="str">
        <f>IF(A474="GW 1",ELO_Initial,IFERROR(INDEX(Tables!$1:$1048576,MATCH('Program and Results'!$E474,Tables!$A:$A,0),MATCH('Program and Results'!$A474,Tables!$1:$1,0)-1),""))</f>
        <v/>
      </c>
      <c r="N474" s="74" t="str">
        <f t="shared" si="148"/>
        <v/>
      </c>
      <c r="O474" s="74" t="str">
        <f t="shared" si="149"/>
        <v/>
      </c>
      <c r="P474" s="75" t="str">
        <f t="shared" si="154"/>
        <v/>
      </c>
      <c r="Q474" s="76" t="str">
        <f t="shared" si="150"/>
        <v/>
      </c>
      <c r="R474" s="77" t="str">
        <f t="shared" si="151"/>
        <v/>
      </c>
      <c r="S474" s="87" t="str">
        <f t="shared" si="138"/>
        <v/>
      </c>
      <c r="T474" s="74" t="str">
        <f t="shared" si="145"/>
        <v/>
      </c>
      <c r="U474" s="74" t="str">
        <f ca="1">IF(OR($A474="GW 1",$A474="GW 2",$A474="GW 3",$A474="GW 4",$A474="GW 5",$A474="GW 6"),"N/A",IFERROR(ROUND((OFFSET(Tables!$A$1,MATCH('Program and Results'!$B474,Tables!$A$1:$A$33,0)-1,MATCH('Program and Results'!$A474,Tables!$1:$1,0)-2,1,1)-OFFSET(Tables!$A$1,MATCH('Program and Results'!$B474,Tables!$A$1:$A$33,0)-1,MATCH('Program and Results'!$A474,Tables!$1:$1,0)-7,1,1))-(OFFSET(Tables!$A$1,MATCH('Program and Results'!$E474,Tables!$A$1:$A$33,0)-1,MATCH('Program and Results'!$A474,Tables!$1:$1,0)-2,1,1)-OFFSET(Tables!$A$1,MATCH('Program and Results'!$E474,Tables!$A$1:$A$33,0)-1,MATCH('Program and Results'!$A474,Tables!$1:$1,0)-7,1,1)),0),""))</f>
        <v/>
      </c>
      <c r="V474" s="88" t="str">
        <f t="shared" si="139"/>
        <v/>
      </c>
      <c r="W474" s="88" t="str">
        <f>IF(OR($A474="GW 1",$A474="GW 2",$A474="GW 3",$A474="GW 4",$A474="GW 5",$A474="GW 6"),"N/A",IF(T474="","",IF(AND(T474&gt;='Prediction Systems settings'!$B$3,'Program and Results'!T474&lt;='Prediction Systems settings'!$C$3),"DRAW",IF(T474&gt;0,"HOME","AWAY"))))</f>
        <v/>
      </c>
      <c r="X474" s="89" t="str">
        <f t="shared" si="141"/>
        <v/>
      </c>
      <c r="Y474" s="74" t="str">
        <f ca="1">IF(OR($A474="GW 1",$A474="GW 2",$A474="GW 3",$A474="GW 4",$A474="GW 5",$A474="GW 6"),"N/A",IF(U474="","",IF(AND(U474&gt;='Prediction Systems settings'!$B$4,'Program and Results'!U474&lt;='Prediction Systems settings'!$C$4),"DRAW",IF(U474&gt;0,"HOME","AWAY"))))</f>
        <v/>
      </c>
      <c r="Z474" s="74" t="str">
        <f t="shared" si="142"/>
        <v/>
      </c>
      <c r="AA474" s="85" t="str">
        <f ca="1">IF(OR($A474="GW 1",$A474="GW 2",$A474="GW 3",$A474="GW 4",$A474="GW 5",$A474="GW 6"),"N/A",IF(G474="","",SUM(OFFSET(Tables!$A$103,MATCH('Program and Results'!$B474,Tables!$A$103:$A$135,0)-1,MATCH('Program and Results'!$A474,Tables!$1:$1,0)-2,1,-6))))</f>
        <v/>
      </c>
      <c r="AB474" s="86" t="str">
        <f ca="1">IF(OR($A474="GW 1",$A474="GW 2",$A474="GW 3",$A474="GW 4",$A474="GW 5",$A474="GW 6"),"N/A",IF(M474="","",SUM(OFFSET(Tables!$A$103,MATCH('Program and Results'!$E474,Tables!$A$103:$A$135,0)-1,MATCH('Program and Results'!$A474,Tables!$1:$1,0)-2,1,-6))))</f>
        <v/>
      </c>
      <c r="AC474" s="86" t="str">
        <f t="shared" si="143"/>
        <v/>
      </c>
      <c r="AD474" s="86" t="str">
        <f>IF(OR($A474="GW 1",$A474="GW 2",$A474="GW 3",$A474="GW 4",$A474="GW 5",$A474="GW 6"),"N/A",IF(AC474="","",IF(AC474&gt;'Prediction Systems settings'!$B$5,"HOME",IF(AC474&lt;-'Prediction Systems settings'!$B$5,"AWAY","DRAW"))))</f>
        <v/>
      </c>
      <c r="AE474" s="86" t="str">
        <f t="shared" si="144"/>
        <v/>
      </c>
      <c r="AK474" t="s">
        <v>231</v>
      </c>
      <c r="AL474" t="s">
        <v>231</v>
      </c>
    </row>
    <row r="475" spans="1:38">
      <c r="A475" s="80"/>
      <c r="F475" s="73" t="str">
        <f t="shared" si="153"/>
        <v/>
      </c>
      <c r="G475" s="73" t="str">
        <f>IF(A475="GW 1",ELO_Initial,IFERROR(INDEX(Tables!$1:$1048576,MATCH('Program and Results'!$B475,Tables!$A:$A,0),MATCH('Program and Results'!$A475,Tables!$1:$1,0)-1),""))</f>
        <v/>
      </c>
      <c r="H475" s="74" t="str">
        <f t="shared" si="146"/>
        <v/>
      </c>
      <c r="I475" s="74" t="str">
        <f t="shared" si="147"/>
        <v/>
      </c>
      <c r="J475" s="75" t="str">
        <f t="shared" si="140"/>
        <v/>
      </c>
      <c r="K475" s="76" t="str">
        <f>IF(E475="","",IF(ABS(C475-D475)=0,0,IF(ABS(C475-D475)&gt;10,2.99,INDEX('ELO settings '!$B$25:$B$34,MATCH(ABS(C475-D475),'ELO settings '!$A$25:$A$34,0)))))</f>
        <v/>
      </c>
      <c r="L475" s="73" t="str">
        <f t="shared" si="152"/>
        <v/>
      </c>
      <c r="M475" s="73" t="str">
        <f>IF(A475="GW 1",ELO_Initial,IFERROR(INDEX(Tables!$1:$1048576,MATCH('Program and Results'!$E475,Tables!$A:$A,0),MATCH('Program and Results'!$A475,Tables!$1:$1,0)-1),""))</f>
        <v/>
      </c>
      <c r="N475" s="74" t="str">
        <f t="shared" si="148"/>
        <v/>
      </c>
      <c r="O475" s="74" t="str">
        <f t="shared" si="149"/>
        <v/>
      </c>
      <c r="P475" s="75" t="str">
        <f t="shared" si="154"/>
        <v/>
      </c>
      <c r="Q475" s="76" t="str">
        <f t="shared" si="150"/>
        <v/>
      </c>
      <c r="R475" s="77" t="str">
        <f t="shared" si="151"/>
        <v/>
      </c>
      <c r="S475" s="87" t="str">
        <f t="shared" si="138"/>
        <v/>
      </c>
      <c r="T475" s="74" t="str">
        <f t="shared" si="145"/>
        <v/>
      </c>
      <c r="U475" s="74" t="str">
        <f ca="1">IF(OR($A475="GW 1",$A475="GW 2",$A475="GW 3",$A475="GW 4",$A475="GW 5",$A475="GW 6"),"N/A",IFERROR(ROUND((OFFSET(Tables!$A$1,MATCH('Program and Results'!$B475,Tables!$A$1:$A$33,0)-1,MATCH('Program and Results'!$A475,Tables!$1:$1,0)-2,1,1)-OFFSET(Tables!$A$1,MATCH('Program and Results'!$B475,Tables!$A$1:$A$33,0)-1,MATCH('Program and Results'!$A475,Tables!$1:$1,0)-7,1,1))-(OFFSET(Tables!$A$1,MATCH('Program and Results'!$E475,Tables!$A$1:$A$33,0)-1,MATCH('Program and Results'!$A475,Tables!$1:$1,0)-2,1,1)-OFFSET(Tables!$A$1,MATCH('Program and Results'!$E475,Tables!$A$1:$A$33,0)-1,MATCH('Program and Results'!$A475,Tables!$1:$1,0)-7,1,1)),0),""))</f>
        <v/>
      </c>
      <c r="V475" s="88" t="str">
        <f t="shared" si="139"/>
        <v/>
      </c>
      <c r="W475" s="88" t="str">
        <f>IF(OR($A475="GW 1",$A475="GW 2",$A475="GW 3",$A475="GW 4",$A475="GW 5",$A475="GW 6"),"N/A",IF(T475="","",IF(AND(T475&gt;='Prediction Systems settings'!$B$3,'Program and Results'!T475&lt;='Prediction Systems settings'!$C$3),"DRAW",IF(T475&gt;0,"HOME","AWAY"))))</f>
        <v/>
      </c>
      <c r="X475" s="89" t="str">
        <f t="shared" si="141"/>
        <v/>
      </c>
      <c r="Y475" s="74" t="str">
        <f ca="1">IF(OR($A475="GW 1",$A475="GW 2",$A475="GW 3",$A475="GW 4",$A475="GW 5",$A475="GW 6"),"N/A",IF(U475="","",IF(AND(U475&gt;='Prediction Systems settings'!$B$4,'Program and Results'!U475&lt;='Prediction Systems settings'!$C$4),"DRAW",IF(U475&gt;0,"HOME","AWAY"))))</f>
        <v/>
      </c>
      <c r="Z475" s="74" t="str">
        <f t="shared" si="142"/>
        <v/>
      </c>
      <c r="AA475" s="85" t="str">
        <f ca="1">IF(OR($A475="GW 1",$A475="GW 2",$A475="GW 3",$A475="GW 4",$A475="GW 5",$A475="GW 6"),"N/A",IF(G475="","",SUM(OFFSET(Tables!$A$103,MATCH('Program and Results'!$B475,Tables!$A$103:$A$135,0)-1,MATCH('Program and Results'!$A475,Tables!$1:$1,0)-2,1,-6))))</f>
        <v/>
      </c>
      <c r="AB475" s="86" t="str">
        <f ca="1">IF(OR($A475="GW 1",$A475="GW 2",$A475="GW 3",$A475="GW 4",$A475="GW 5",$A475="GW 6"),"N/A",IF(M475="","",SUM(OFFSET(Tables!$A$103,MATCH('Program and Results'!$E475,Tables!$A$103:$A$135,0)-1,MATCH('Program and Results'!$A475,Tables!$1:$1,0)-2,1,-6))))</f>
        <v/>
      </c>
      <c r="AC475" s="86" t="str">
        <f t="shared" si="143"/>
        <v/>
      </c>
      <c r="AD475" s="86" t="str">
        <f>IF(OR($A475="GW 1",$A475="GW 2",$A475="GW 3",$A475="GW 4",$A475="GW 5",$A475="GW 6"),"N/A",IF(AC475="","",IF(AC475&gt;'Prediction Systems settings'!$B$5,"HOME",IF(AC475&lt;-'Prediction Systems settings'!$B$5,"AWAY","DRAW"))))</f>
        <v/>
      </c>
      <c r="AE475" s="86" t="str">
        <f t="shared" si="144"/>
        <v/>
      </c>
      <c r="AK475" t="s">
        <v>231</v>
      </c>
      <c r="AL475" t="s">
        <v>231</v>
      </c>
    </row>
    <row r="476" spans="1:38">
      <c r="A476" s="80"/>
      <c r="F476" s="73" t="str">
        <f t="shared" si="153"/>
        <v/>
      </c>
      <c r="G476" s="73" t="str">
        <f>IF(A476="GW 1",ELO_Initial,IFERROR(INDEX(Tables!$1:$1048576,MATCH('Program and Results'!$B476,Tables!$A:$A,0),MATCH('Program and Results'!$A476,Tables!$1:$1,0)-1),""))</f>
        <v/>
      </c>
      <c r="H476" s="74" t="str">
        <f t="shared" si="146"/>
        <v/>
      </c>
      <c r="I476" s="74" t="str">
        <f t="shared" si="147"/>
        <v/>
      </c>
      <c r="J476" s="75" t="str">
        <f t="shared" si="140"/>
        <v/>
      </c>
      <c r="K476" s="76" t="str">
        <f>IF(E476="","",IF(ABS(C476-D476)=0,0,IF(ABS(C476-D476)&gt;10,2.99,INDEX('ELO settings '!$B$25:$B$34,MATCH(ABS(C476-D476),'ELO settings '!$A$25:$A$34,0)))))</f>
        <v/>
      </c>
      <c r="L476" s="73" t="str">
        <f t="shared" si="152"/>
        <v/>
      </c>
      <c r="M476" s="73" t="str">
        <f>IF(A476="GW 1",ELO_Initial,IFERROR(INDEX(Tables!$1:$1048576,MATCH('Program and Results'!$E476,Tables!$A:$A,0),MATCH('Program and Results'!$A476,Tables!$1:$1,0)-1),""))</f>
        <v/>
      </c>
      <c r="N476" s="74" t="str">
        <f t="shared" si="148"/>
        <v/>
      </c>
      <c r="O476" s="74" t="str">
        <f t="shared" si="149"/>
        <v/>
      </c>
      <c r="P476" s="75" t="str">
        <f t="shared" si="154"/>
        <v/>
      </c>
      <c r="Q476" s="76" t="str">
        <f t="shared" si="150"/>
        <v/>
      </c>
      <c r="R476" s="77" t="str">
        <f t="shared" si="151"/>
        <v/>
      </c>
      <c r="S476" s="87" t="str">
        <f t="shared" si="138"/>
        <v/>
      </c>
      <c r="T476" s="74" t="str">
        <f t="shared" si="145"/>
        <v/>
      </c>
      <c r="U476" s="74" t="str">
        <f ca="1">IF(OR($A476="GW 1",$A476="GW 2",$A476="GW 3",$A476="GW 4",$A476="GW 5",$A476="GW 6"),"N/A",IFERROR(ROUND((OFFSET(Tables!$A$1,MATCH('Program and Results'!$B476,Tables!$A$1:$A$33,0)-1,MATCH('Program and Results'!$A476,Tables!$1:$1,0)-2,1,1)-OFFSET(Tables!$A$1,MATCH('Program and Results'!$B476,Tables!$A$1:$A$33,0)-1,MATCH('Program and Results'!$A476,Tables!$1:$1,0)-7,1,1))-(OFFSET(Tables!$A$1,MATCH('Program and Results'!$E476,Tables!$A$1:$A$33,0)-1,MATCH('Program and Results'!$A476,Tables!$1:$1,0)-2,1,1)-OFFSET(Tables!$A$1,MATCH('Program and Results'!$E476,Tables!$A$1:$A$33,0)-1,MATCH('Program and Results'!$A476,Tables!$1:$1,0)-7,1,1)),0),""))</f>
        <v/>
      </c>
      <c r="V476" s="88" t="str">
        <f t="shared" si="139"/>
        <v/>
      </c>
      <c r="W476" s="88" t="str">
        <f>IF(OR($A476="GW 1",$A476="GW 2",$A476="GW 3",$A476="GW 4",$A476="GW 5",$A476="GW 6"),"N/A",IF(T476="","",IF(AND(T476&gt;='Prediction Systems settings'!$B$3,'Program and Results'!T476&lt;='Prediction Systems settings'!$C$3),"DRAW",IF(T476&gt;0,"HOME","AWAY"))))</f>
        <v/>
      </c>
      <c r="X476" s="89" t="str">
        <f t="shared" si="141"/>
        <v/>
      </c>
      <c r="Y476" s="74" t="str">
        <f ca="1">IF(OR($A476="GW 1",$A476="GW 2",$A476="GW 3",$A476="GW 4",$A476="GW 5",$A476="GW 6"),"N/A",IF(U476="","",IF(AND(U476&gt;='Prediction Systems settings'!$B$4,'Program and Results'!U476&lt;='Prediction Systems settings'!$C$4),"DRAW",IF(U476&gt;0,"HOME","AWAY"))))</f>
        <v/>
      </c>
      <c r="Z476" s="74" t="str">
        <f t="shared" si="142"/>
        <v/>
      </c>
      <c r="AA476" s="85" t="str">
        <f ca="1">IF(OR($A476="GW 1",$A476="GW 2",$A476="GW 3",$A476="GW 4",$A476="GW 5",$A476="GW 6"),"N/A",IF(G476="","",SUM(OFFSET(Tables!$A$103,MATCH('Program and Results'!$B476,Tables!$A$103:$A$135,0)-1,MATCH('Program and Results'!$A476,Tables!$1:$1,0)-2,1,-6))))</f>
        <v/>
      </c>
      <c r="AB476" s="86" t="str">
        <f ca="1">IF(OR($A476="GW 1",$A476="GW 2",$A476="GW 3",$A476="GW 4",$A476="GW 5",$A476="GW 6"),"N/A",IF(M476="","",SUM(OFFSET(Tables!$A$103,MATCH('Program and Results'!$E476,Tables!$A$103:$A$135,0)-1,MATCH('Program and Results'!$A476,Tables!$1:$1,0)-2,1,-6))))</f>
        <v/>
      </c>
      <c r="AC476" s="86" t="str">
        <f t="shared" si="143"/>
        <v/>
      </c>
      <c r="AD476" s="86" t="str">
        <f>IF(OR($A476="GW 1",$A476="GW 2",$A476="GW 3",$A476="GW 4",$A476="GW 5",$A476="GW 6"),"N/A",IF(AC476="","",IF(AC476&gt;'Prediction Systems settings'!$B$5,"HOME",IF(AC476&lt;-'Prediction Systems settings'!$B$5,"AWAY","DRAW"))))</f>
        <v/>
      </c>
      <c r="AE476" s="86" t="str">
        <f t="shared" si="144"/>
        <v/>
      </c>
      <c r="AK476" t="s">
        <v>231</v>
      </c>
      <c r="AL476" t="s">
        <v>231</v>
      </c>
    </row>
    <row r="477" spans="1:38">
      <c r="A477" s="80"/>
      <c r="F477" s="73" t="str">
        <f t="shared" si="153"/>
        <v/>
      </c>
      <c r="G477" s="73" t="str">
        <f>IF(A477="GW 1",ELO_Initial,IFERROR(INDEX(Tables!$1:$1048576,MATCH('Program and Results'!$B477,Tables!$A:$A,0),MATCH('Program and Results'!$A477,Tables!$1:$1,0)-1),""))</f>
        <v/>
      </c>
      <c r="H477" s="74" t="str">
        <f t="shared" si="146"/>
        <v/>
      </c>
      <c r="I477" s="74" t="str">
        <f t="shared" si="147"/>
        <v/>
      </c>
      <c r="J477" s="75" t="str">
        <f t="shared" si="140"/>
        <v/>
      </c>
      <c r="K477" s="76" t="str">
        <f>IF(E477="","",IF(ABS(C477-D477)=0,0,IF(ABS(C477-D477)&gt;10,2.99,INDEX('ELO settings '!$B$25:$B$34,MATCH(ABS(C477-D477),'ELO settings '!$A$25:$A$34,0)))))</f>
        <v/>
      </c>
      <c r="L477" s="73" t="str">
        <f t="shared" si="152"/>
        <v/>
      </c>
      <c r="M477" s="73" t="str">
        <f>IF(A477="GW 1",ELO_Initial,IFERROR(INDEX(Tables!$1:$1048576,MATCH('Program and Results'!$E477,Tables!$A:$A,0),MATCH('Program and Results'!$A477,Tables!$1:$1,0)-1),""))</f>
        <v/>
      </c>
      <c r="N477" s="74" t="str">
        <f t="shared" si="148"/>
        <v/>
      </c>
      <c r="O477" s="74" t="str">
        <f t="shared" si="149"/>
        <v/>
      </c>
      <c r="P477" s="75" t="str">
        <f t="shared" si="154"/>
        <v/>
      </c>
      <c r="Q477" s="76" t="str">
        <f t="shared" si="150"/>
        <v/>
      </c>
      <c r="R477" s="77" t="str">
        <f t="shared" si="151"/>
        <v/>
      </c>
      <c r="S477" s="87" t="str">
        <f t="shared" si="138"/>
        <v/>
      </c>
      <c r="T477" s="74" t="str">
        <f t="shared" si="145"/>
        <v/>
      </c>
      <c r="U477" s="74" t="str">
        <f ca="1">IF(OR($A477="GW 1",$A477="GW 2",$A477="GW 3",$A477="GW 4",$A477="GW 5",$A477="GW 6"),"N/A",IFERROR(ROUND((OFFSET(Tables!$A$1,MATCH('Program and Results'!$B477,Tables!$A$1:$A$33,0)-1,MATCH('Program and Results'!$A477,Tables!$1:$1,0)-2,1,1)-OFFSET(Tables!$A$1,MATCH('Program and Results'!$B477,Tables!$A$1:$A$33,0)-1,MATCH('Program and Results'!$A477,Tables!$1:$1,0)-7,1,1))-(OFFSET(Tables!$A$1,MATCH('Program and Results'!$E477,Tables!$A$1:$A$33,0)-1,MATCH('Program and Results'!$A477,Tables!$1:$1,0)-2,1,1)-OFFSET(Tables!$A$1,MATCH('Program and Results'!$E477,Tables!$A$1:$A$33,0)-1,MATCH('Program and Results'!$A477,Tables!$1:$1,0)-7,1,1)),0),""))</f>
        <v/>
      </c>
      <c r="V477" s="88" t="str">
        <f t="shared" si="139"/>
        <v/>
      </c>
      <c r="W477" s="88" t="str">
        <f>IF(OR($A477="GW 1",$A477="GW 2",$A477="GW 3",$A477="GW 4",$A477="GW 5",$A477="GW 6"),"N/A",IF(T477="","",IF(AND(T477&gt;='Prediction Systems settings'!$B$3,'Program and Results'!T477&lt;='Prediction Systems settings'!$C$3),"DRAW",IF(T477&gt;0,"HOME","AWAY"))))</f>
        <v/>
      </c>
      <c r="X477" s="89" t="str">
        <f t="shared" si="141"/>
        <v/>
      </c>
      <c r="Y477" s="74" t="str">
        <f ca="1">IF(OR($A477="GW 1",$A477="GW 2",$A477="GW 3",$A477="GW 4",$A477="GW 5",$A477="GW 6"),"N/A",IF(U477="","",IF(AND(U477&gt;='Prediction Systems settings'!$B$4,'Program and Results'!U477&lt;='Prediction Systems settings'!$C$4),"DRAW",IF(U477&gt;0,"HOME","AWAY"))))</f>
        <v/>
      </c>
      <c r="Z477" s="74" t="str">
        <f t="shared" si="142"/>
        <v/>
      </c>
      <c r="AA477" s="85" t="str">
        <f ca="1">IF(OR($A477="GW 1",$A477="GW 2",$A477="GW 3",$A477="GW 4",$A477="GW 5",$A477="GW 6"),"N/A",IF(G477="","",SUM(OFFSET(Tables!$A$103,MATCH('Program and Results'!$B477,Tables!$A$103:$A$135,0)-1,MATCH('Program and Results'!$A477,Tables!$1:$1,0)-2,1,-6))))</f>
        <v/>
      </c>
      <c r="AB477" s="86" t="str">
        <f ca="1">IF(OR($A477="GW 1",$A477="GW 2",$A477="GW 3",$A477="GW 4",$A477="GW 5",$A477="GW 6"),"N/A",IF(M477="","",SUM(OFFSET(Tables!$A$103,MATCH('Program and Results'!$E477,Tables!$A$103:$A$135,0)-1,MATCH('Program and Results'!$A477,Tables!$1:$1,0)-2,1,-6))))</f>
        <v/>
      </c>
      <c r="AC477" s="86" t="str">
        <f t="shared" si="143"/>
        <v/>
      </c>
      <c r="AD477" s="86" t="str">
        <f>IF(OR($A477="GW 1",$A477="GW 2",$A477="GW 3",$A477="GW 4",$A477="GW 5",$A477="GW 6"),"N/A",IF(AC477="","",IF(AC477&gt;'Prediction Systems settings'!$B$5,"HOME",IF(AC477&lt;-'Prediction Systems settings'!$B$5,"AWAY","DRAW"))))</f>
        <v/>
      </c>
      <c r="AE477" s="86" t="str">
        <f t="shared" si="144"/>
        <v/>
      </c>
      <c r="AK477" t="s">
        <v>231</v>
      </c>
      <c r="AL477" t="s">
        <v>231</v>
      </c>
    </row>
    <row r="478" spans="1:38">
      <c r="A478" s="80"/>
      <c r="F478" s="73" t="str">
        <f t="shared" si="153"/>
        <v/>
      </c>
      <c r="G478" s="73" t="str">
        <f>IF(A478="GW 1",ELO_Initial,IFERROR(INDEX(Tables!$1:$1048576,MATCH('Program and Results'!$B478,Tables!$A:$A,0),MATCH('Program and Results'!$A478,Tables!$1:$1,0)-1),""))</f>
        <v/>
      </c>
      <c r="H478" s="74" t="str">
        <f t="shared" si="146"/>
        <v/>
      </c>
      <c r="I478" s="74" t="str">
        <f t="shared" si="147"/>
        <v/>
      </c>
      <c r="J478" s="75" t="str">
        <f t="shared" si="140"/>
        <v/>
      </c>
      <c r="K478" s="76" t="str">
        <f>IF(E478="","",IF(ABS(C478-D478)=0,0,IF(ABS(C478-D478)&gt;10,2.99,INDEX('ELO settings '!$B$25:$B$34,MATCH(ABS(C478-D478),'ELO settings '!$A$25:$A$34,0)))))</f>
        <v/>
      </c>
      <c r="L478" s="73" t="str">
        <f t="shared" si="152"/>
        <v/>
      </c>
      <c r="M478" s="73" t="str">
        <f>IF(A478="GW 1",ELO_Initial,IFERROR(INDEX(Tables!$1:$1048576,MATCH('Program and Results'!$E478,Tables!$A:$A,0),MATCH('Program and Results'!$A478,Tables!$1:$1,0)-1),""))</f>
        <v/>
      </c>
      <c r="N478" s="74" t="str">
        <f t="shared" si="148"/>
        <v/>
      </c>
      <c r="O478" s="74" t="str">
        <f t="shared" si="149"/>
        <v/>
      </c>
      <c r="P478" s="75" t="str">
        <f t="shared" si="154"/>
        <v/>
      </c>
      <c r="Q478" s="76" t="str">
        <f t="shared" si="150"/>
        <v/>
      </c>
      <c r="R478" s="77" t="str">
        <f t="shared" si="151"/>
        <v/>
      </c>
      <c r="S478" s="87" t="str">
        <f t="shared" si="138"/>
        <v/>
      </c>
      <c r="T478" s="74" t="str">
        <f t="shared" si="145"/>
        <v/>
      </c>
      <c r="U478" s="74" t="str">
        <f ca="1">IF(OR($A478="GW 1",$A478="GW 2",$A478="GW 3",$A478="GW 4",$A478="GW 5",$A478="GW 6"),"N/A",IFERROR(ROUND((OFFSET(Tables!$A$1,MATCH('Program and Results'!$B478,Tables!$A$1:$A$33,0)-1,MATCH('Program and Results'!$A478,Tables!$1:$1,0)-2,1,1)-OFFSET(Tables!$A$1,MATCH('Program and Results'!$B478,Tables!$A$1:$A$33,0)-1,MATCH('Program and Results'!$A478,Tables!$1:$1,0)-7,1,1))-(OFFSET(Tables!$A$1,MATCH('Program and Results'!$E478,Tables!$A$1:$A$33,0)-1,MATCH('Program and Results'!$A478,Tables!$1:$1,0)-2,1,1)-OFFSET(Tables!$A$1,MATCH('Program and Results'!$E478,Tables!$A$1:$A$33,0)-1,MATCH('Program and Results'!$A478,Tables!$1:$1,0)-7,1,1)),0),""))</f>
        <v/>
      </c>
      <c r="V478" s="88" t="str">
        <f t="shared" si="139"/>
        <v/>
      </c>
      <c r="W478" s="88" t="str">
        <f>IF(OR($A478="GW 1",$A478="GW 2",$A478="GW 3",$A478="GW 4",$A478="GW 5",$A478="GW 6"),"N/A",IF(T478="","",IF(AND(T478&gt;='Prediction Systems settings'!$B$3,'Program and Results'!T478&lt;='Prediction Systems settings'!$C$3),"DRAW",IF(T478&gt;0,"HOME","AWAY"))))</f>
        <v/>
      </c>
      <c r="X478" s="89" t="str">
        <f t="shared" si="141"/>
        <v/>
      </c>
      <c r="Y478" s="74" t="str">
        <f ca="1">IF(OR($A478="GW 1",$A478="GW 2",$A478="GW 3",$A478="GW 4",$A478="GW 5",$A478="GW 6"),"N/A",IF(U478="","",IF(AND(U478&gt;='Prediction Systems settings'!$B$4,'Program and Results'!U478&lt;='Prediction Systems settings'!$C$4),"DRAW",IF(U478&gt;0,"HOME","AWAY"))))</f>
        <v/>
      </c>
      <c r="Z478" s="74" t="str">
        <f t="shared" si="142"/>
        <v/>
      </c>
      <c r="AA478" s="85" t="str">
        <f ca="1">IF(OR($A478="GW 1",$A478="GW 2",$A478="GW 3",$A478="GW 4",$A478="GW 5",$A478="GW 6"),"N/A",IF(G478="","",SUM(OFFSET(Tables!$A$103,MATCH('Program and Results'!$B478,Tables!$A$103:$A$135,0)-1,MATCH('Program and Results'!$A478,Tables!$1:$1,0)-2,1,-6))))</f>
        <v/>
      </c>
      <c r="AB478" s="86" t="str">
        <f ca="1">IF(OR($A478="GW 1",$A478="GW 2",$A478="GW 3",$A478="GW 4",$A478="GW 5",$A478="GW 6"),"N/A",IF(M478="","",SUM(OFFSET(Tables!$A$103,MATCH('Program and Results'!$E478,Tables!$A$103:$A$135,0)-1,MATCH('Program and Results'!$A478,Tables!$1:$1,0)-2,1,-6))))</f>
        <v/>
      </c>
      <c r="AC478" s="86" t="str">
        <f t="shared" si="143"/>
        <v/>
      </c>
      <c r="AD478" s="86" t="str">
        <f>IF(OR($A478="GW 1",$A478="GW 2",$A478="GW 3",$A478="GW 4",$A478="GW 5",$A478="GW 6"),"N/A",IF(AC478="","",IF(AC478&gt;'Prediction Systems settings'!$B$5,"HOME",IF(AC478&lt;-'Prediction Systems settings'!$B$5,"AWAY","DRAW"))))</f>
        <v/>
      </c>
      <c r="AE478" s="86" t="str">
        <f t="shared" si="144"/>
        <v/>
      </c>
      <c r="AK478" t="s">
        <v>231</v>
      </c>
      <c r="AL478" t="s">
        <v>231</v>
      </c>
    </row>
    <row r="479" spans="1:38">
      <c r="A479" s="80"/>
      <c r="F479" s="73" t="str">
        <f t="shared" si="153"/>
        <v/>
      </c>
      <c r="G479" s="73" t="str">
        <f>IF(A479="GW 1",ELO_Initial,IFERROR(INDEX(Tables!$1:$1048576,MATCH('Program and Results'!$B479,Tables!$A:$A,0),MATCH('Program and Results'!$A479,Tables!$1:$1,0)-1),""))</f>
        <v/>
      </c>
      <c r="H479" s="74" t="str">
        <f t="shared" si="146"/>
        <v/>
      </c>
      <c r="I479" s="74" t="str">
        <f t="shared" si="147"/>
        <v/>
      </c>
      <c r="J479" s="75" t="str">
        <f t="shared" si="140"/>
        <v/>
      </c>
      <c r="K479" s="76" t="str">
        <f>IF(E479="","",IF(ABS(C479-D479)=0,0,IF(ABS(C479-D479)&gt;10,2.99,INDEX('ELO settings '!$B$25:$B$34,MATCH(ABS(C479-D479),'ELO settings '!$A$25:$A$34,0)))))</f>
        <v/>
      </c>
      <c r="L479" s="73" t="str">
        <f t="shared" si="152"/>
        <v/>
      </c>
      <c r="M479" s="73" t="str">
        <f>IF(A479="GW 1",ELO_Initial,IFERROR(INDEX(Tables!$1:$1048576,MATCH('Program and Results'!$E479,Tables!$A:$A,0),MATCH('Program and Results'!$A479,Tables!$1:$1,0)-1),""))</f>
        <v/>
      </c>
      <c r="N479" s="74" t="str">
        <f t="shared" si="148"/>
        <v/>
      </c>
      <c r="O479" s="74" t="str">
        <f t="shared" si="149"/>
        <v/>
      </c>
      <c r="P479" s="75" t="str">
        <f t="shared" si="154"/>
        <v/>
      </c>
      <c r="Q479" s="76" t="str">
        <f t="shared" si="150"/>
        <v/>
      </c>
      <c r="R479" s="77" t="str">
        <f t="shared" si="151"/>
        <v/>
      </c>
      <c r="S479" s="87" t="str">
        <f t="shared" si="138"/>
        <v/>
      </c>
      <c r="T479" s="74" t="str">
        <f t="shared" si="145"/>
        <v/>
      </c>
      <c r="U479" s="74" t="str">
        <f ca="1">IF(OR($A479="GW 1",$A479="GW 2",$A479="GW 3",$A479="GW 4",$A479="GW 5",$A479="GW 6"),"N/A",IFERROR(ROUND((OFFSET(Tables!$A$1,MATCH('Program and Results'!$B479,Tables!$A$1:$A$33,0)-1,MATCH('Program and Results'!$A479,Tables!$1:$1,0)-2,1,1)-OFFSET(Tables!$A$1,MATCH('Program and Results'!$B479,Tables!$A$1:$A$33,0)-1,MATCH('Program and Results'!$A479,Tables!$1:$1,0)-7,1,1))-(OFFSET(Tables!$A$1,MATCH('Program and Results'!$E479,Tables!$A$1:$A$33,0)-1,MATCH('Program and Results'!$A479,Tables!$1:$1,0)-2,1,1)-OFFSET(Tables!$A$1,MATCH('Program and Results'!$E479,Tables!$A$1:$A$33,0)-1,MATCH('Program and Results'!$A479,Tables!$1:$1,0)-7,1,1)),0),""))</f>
        <v/>
      </c>
      <c r="V479" s="88" t="str">
        <f t="shared" si="139"/>
        <v/>
      </c>
      <c r="W479" s="88" t="str">
        <f>IF(OR($A479="GW 1",$A479="GW 2",$A479="GW 3",$A479="GW 4",$A479="GW 5",$A479="GW 6"),"N/A",IF(T479="","",IF(AND(T479&gt;='Prediction Systems settings'!$B$3,'Program and Results'!T479&lt;='Prediction Systems settings'!$C$3),"DRAW",IF(T479&gt;0,"HOME","AWAY"))))</f>
        <v/>
      </c>
      <c r="X479" s="89" t="str">
        <f t="shared" si="141"/>
        <v/>
      </c>
      <c r="Y479" s="74" t="str">
        <f ca="1">IF(OR($A479="GW 1",$A479="GW 2",$A479="GW 3",$A479="GW 4",$A479="GW 5",$A479="GW 6"),"N/A",IF(U479="","",IF(AND(U479&gt;='Prediction Systems settings'!$B$4,'Program and Results'!U479&lt;='Prediction Systems settings'!$C$4),"DRAW",IF(U479&gt;0,"HOME","AWAY"))))</f>
        <v/>
      </c>
      <c r="Z479" s="74" t="str">
        <f t="shared" si="142"/>
        <v/>
      </c>
      <c r="AA479" s="85" t="str">
        <f ca="1">IF(OR($A479="GW 1",$A479="GW 2",$A479="GW 3",$A479="GW 4",$A479="GW 5",$A479="GW 6"),"N/A",IF(G479="","",SUM(OFFSET(Tables!$A$103,MATCH('Program and Results'!$B479,Tables!$A$103:$A$135,0)-1,MATCH('Program and Results'!$A479,Tables!$1:$1,0)-2,1,-6))))</f>
        <v/>
      </c>
      <c r="AB479" s="86" t="str">
        <f ca="1">IF(OR($A479="GW 1",$A479="GW 2",$A479="GW 3",$A479="GW 4",$A479="GW 5",$A479="GW 6"),"N/A",IF(M479="","",SUM(OFFSET(Tables!$A$103,MATCH('Program and Results'!$E479,Tables!$A$103:$A$135,0)-1,MATCH('Program and Results'!$A479,Tables!$1:$1,0)-2,1,-6))))</f>
        <v/>
      </c>
      <c r="AC479" s="86" t="str">
        <f t="shared" si="143"/>
        <v/>
      </c>
      <c r="AD479" s="86" t="str">
        <f>IF(OR($A479="GW 1",$A479="GW 2",$A479="GW 3",$A479="GW 4",$A479="GW 5",$A479="GW 6"),"N/A",IF(AC479="","",IF(AC479&gt;'Prediction Systems settings'!$B$5,"HOME",IF(AC479&lt;-'Prediction Systems settings'!$B$5,"AWAY","DRAW"))))</f>
        <v/>
      </c>
      <c r="AE479" s="86" t="str">
        <f t="shared" si="144"/>
        <v/>
      </c>
      <c r="AK479" t="s">
        <v>231</v>
      </c>
      <c r="AL479" t="s">
        <v>231</v>
      </c>
    </row>
    <row r="480" spans="1:38">
      <c r="A480" s="80"/>
      <c r="F480" s="73" t="str">
        <f t="shared" si="153"/>
        <v/>
      </c>
      <c r="G480" s="73" t="str">
        <f>IF(A480="GW 1",ELO_Initial,IFERROR(INDEX(Tables!$1:$1048576,MATCH('Program and Results'!$B480,Tables!$A:$A,0),MATCH('Program and Results'!$A480,Tables!$1:$1,0)-1),""))</f>
        <v/>
      </c>
      <c r="H480" s="74" t="str">
        <f t="shared" si="146"/>
        <v/>
      </c>
      <c r="I480" s="74" t="str">
        <f t="shared" si="147"/>
        <v/>
      </c>
      <c r="J480" s="75" t="str">
        <f t="shared" si="140"/>
        <v/>
      </c>
      <c r="K480" s="76" t="str">
        <f>IF(E480="","",IF(ABS(C480-D480)=0,0,IF(ABS(C480-D480)&gt;10,2.99,INDEX('ELO settings '!$B$25:$B$34,MATCH(ABS(C480-D480),'ELO settings '!$A$25:$A$34,0)))))</f>
        <v/>
      </c>
      <c r="L480" s="73" t="str">
        <f t="shared" si="152"/>
        <v/>
      </c>
      <c r="M480" s="73" t="str">
        <f>IF(A480="GW 1",ELO_Initial,IFERROR(INDEX(Tables!$1:$1048576,MATCH('Program and Results'!$E480,Tables!$A:$A,0),MATCH('Program and Results'!$A480,Tables!$1:$1,0)-1),""))</f>
        <v/>
      </c>
      <c r="N480" s="74" t="str">
        <f t="shared" si="148"/>
        <v/>
      </c>
      <c r="O480" s="74" t="str">
        <f t="shared" si="149"/>
        <v/>
      </c>
      <c r="P480" s="75" t="str">
        <f t="shared" si="154"/>
        <v/>
      </c>
      <c r="Q480" s="76" t="str">
        <f t="shared" si="150"/>
        <v/>
      </c>
      <c r="R480" s="77" t="str">
        <f t="shared" si="151"/>
        <v/>
      </c>
      <c r="S480" s="87" t="str">
        <f t="shared" si="138"/>
        <v/>
      </c>
      <c r="T480" s="74" t="str">
        <f t="shared" si="145"/>
        <v/>
      </c>
      <c r="U480" s="74" t="str">
        <f ca="1">IF(OR($A480="GW 1",$A480="GW 2",$A480="GW 3",$A480="GW 4",$A480="GW 5",$A480="GW 6"),"N/A",IFERROR(ROUND((OFFSET(Tables!$A$1,MATCH('Program and Results'!$B480,Tables!$A$1:$A$33,0)-1,MATCH('Program and Results'!$A480,Tables!$1:$1,0)-2,1,1)-OFFSET(Tables!$A$1,MATCH('Program and Results'!$B480,Tables!$A$1:$A$33,0)-1,MATCH('Program and Results'!$A480,Tables!$1:$1,0)-7,1,1))-(OFFSET(Tables!$A$1,MATCH('Program and Results'!$E480,Tables!$A$1:$A$33,0)-1,MATCH('Program and Results'!$A480,Tables!$1:$1,0)-2,1,1)-OFFSET(Tables!$A$1,MATCH('Program and Results'!$E480,Tables!$A$1:$A$33,0)-1,MATCH('Program and Results'!$A480,Tables!$1:$1,0)-7,1,1)),0),""))</f>
        <v/>
      </c>
      <c r="V480" s="88" t="str">
        <f t="shared" si="139"/>
        <v/>
      </c>
      <c r="W480" s="88" t="str">
        <f>IF(OR($A480="GW 1",$A480="GW 2",$A480="GW 3",$A480="GW 4",$A480="GW 5",$A480="GW 6"),"N/A",IF(T480="","",IF(AND(T480&gt;='Prediction Systems settings'!$B$3,'Program and Results'!T480&lt;='Prediction Systems settings'!$C$3),"DRAW",IF(T480&gt;0,"HOME","AWAY"))))</f>
        <v/>
      </c>
      <c r="X480" s="89" t="str">
        <f t="shared" si="141"/>
        <v/>
      </c>
      <c r="Y480" s="74" t="str">
        <f ca="1">IF(OR($A480="GW 1",$A480="GW 2",$A480="GW 3",$A480="GW 4",$A480="GW 5",$A480="GW 6"),"N/A",IF(U480="","",IF(AND(U480&gt;='Prediction Systems settings'!$B$4,'Program and Results'!U480&lt;='Prediction Systems settings'!$C$4),"DRAW",IF(U480&gt;0,"HOME","AWAY"))))</f>
        <v/>
      </c>
      <c r="Z480" s="74" t="str">
        <f t="shared" si="142"/>
        <v/>
      </c>
      <c r="AA480" s="85" t="str">
        <f ca="1">IF(OR($A480="GW 1",$A480="GW 2",$A480="GW 3",$A480="GW 4",$A480="GW 5",$A480="GW 6"),"N/A",IF(G480="","",SUM(OFFSET(Tables!$A$103,MATCH('Program and Results'!$B480,Tables!$A$103:$A$135,0)-1,MATCH('Program and Results'!$A480,Tables!$1:$1,0)-2,1,-6))))</f>
        <v/>
      </c>
      <c r="AB480" s="86" t="str">
        <f ca="1">IF(OR($A480="GW 1",$A480="GW 2",$A480="GW 3",$A480="GW 4",$A480="GW 5",$A480="GW 6"),"N/A",IF(M480="","",SUM(OFFSET(Tables!$A$103,MATCH('Program and Results'!$E480,Tables!$A$103:$A$135,0)-1,MATCH('Program and Results'!$A480,Tables!$1:$1,0)-2,1,-6))))</f>
        <v/>
      </c>
      <c r="AC480" s="86" t="str">
        <f t="shared" si="143"/>
        <v/>
      </c>
      <c r="AD480" s="86" t="str">
        <f>IF(OR($A480="GW 1",$A480="GW 2",$A480="GW 3",$A480="GW 4",$A480="GW 5",$A480="GW 6"),"N/A",IF(AC480="","",IF(AC480&gt;'Prediction Systems settings'!$B$5,"HOME",IF(AC480&lt;-'Prediction Systems settings'!$B$5,"AWAY","DRAW"))))</f>
        <v/>
      </c>
      <c r="AE480" s="86" t="str">
        <f t="shared" si="144"/>
        <v/>
      </c>
      <c r="AK480" t="s">
        <v>231</v>
      </c>
      <c r="AL480" t="s">
        <v>231</v>
      </c>
    </row>
    <row r="481" spans="1:38">
      <c r="A481" s="80"/>
      <c r="F481" s="73" t="str">
        <f t="shared" si="153"/>
        <v/>
      </c>
      <c r="G481" s="73" t="str">
        <f>IF(A481="GW 1",ELO_Initial,IFERROR(INDEX(Tables!$1:$1048576,MATCH('Program and Results'!$B481,Tables!$A:$A,0),MATCH('Program and Results'!$A481,Tables!$1:$1,0)-1),""))</f>
        <v/>
      </c>
      <c r="H481" s="74" t="str">
        <f t="shared" si="146"/>
        <v/>
      </c>
      <c r="I481" s="74" t="str">
        <f t="shared" si="147"/>
        <v/>
      </c>
      <c r="J481" s="75" t="str">
        <f t="shared" si="140"/>
        <v/>
      </c>
      <c r="K481" s="76" t="str">
        <f>IF(E481="","",IF(ABS(C481-D481)=0,0,IF(ABS(C481-D481)&gt;10,2.99,INDEX('ELO settings '!$B$25:$B$34,MATCH(ABS(C481-D481),'ELO settings '!$A$25:$A$34,0)))))</f>
        <v/>
      </c>
      <c r="L481" s="73" t="str">
        <f t="shared" si="152"/>
        <v/>
      </c>
      <c r="M481" s="73" t="str">
        <f>IF(A481="GW 1",ELO_Initial,IFERROR(INDEX(Tables!$1:$1048576,MATCH('Program and Results'!$E481,Tables!$A:$A,0),MATCH('Program and Results'!$A481,Tables!$1:$1,0)-1),""))</f>
        <v/>
      </c>
      <c r="N481" s="74" t="str">
        <f t="shared" si="148"/>
        <v/>
      </c>
      <c r="O481" s="74" t="str">
        <f t="shared" si="149"/>
        <v/>
      </c>
      <c r="P481" s="75" t="str">
        <f t="shared" si="154"/>
        <v/>
      </c>
      <c r="Q481" s="76" t="str">
        <f t="shared" si="150"/>
        <v/>
      </c>
      <c r="R481" s="77" t="str">
        <f t="shared" si="151"/>
        <v/>
      </c>
      <c r="S481" s="87" t="str">
        <f t="shared" si="138"/>
        <v/>
      </c>
      <c r="T481" s="74" t="str">
        <f t="shared" si="145"/>
        <v/>
      </c>
      <c r="U481" s="74" t="str">
        <f ca="1">IF(OR($A481="GW 1",$A481="GW 2",$A481="GW 3",$A481="GW 4",$A481="GW 5",$A481="GW 6"),"N/A",IFERROR(ROUND((OFFSET(Tables!$A$1,MATCH('Program and Results'!$B481,Tables!$A$1:$A$33,0)-1,MATCH('Program and Results'!$A481,Tables!$1:$1,0)-2,1,1)-OFFSET(Tables!$A$1,MATCH('Program and Results'!$B481,Tables!$A$1:$A$33,0)-1,MATCH('Program and Results'!$A481,Tables!$1:$1,0)-7,1,1))-(OFFSET(Tables!$A$1,MATCH('Program and Results'!$E481,Tables!$A$1:$A$33,0)-1,MATCH('Program and Results'!$A481,Tables!$1:$1,0)-2,1,1)-OFFSET(Tables!$A$1,MATCH('Program and Results'!$E481,Tables!$A$1:$A$33,0)-1,MATCH('Program and Results'!$A481,Tables!$1:$1,0)-7,1,1)),0),""))</f>
        <v/>
      </c>
      <c r="V481" s="88" t="str">
        <f t="shared" si="139"/>
        <v/>
      </c>
      <c r="W481" s="88" t="str">
        <f>IF(OR($A481="GW 1",$A481="GW 2",$A481="GW 3",$A481="GW 4",$A481="GW 5",$A481="GW 6"),"N/A",IF(T481="","",IF(AND(T481&gt;='Prediction Systems settings'!$B$3,'Program and Results'!T481&lt;='Prediction Systems settings'!$C$3),"DRAW",IF(T481&gt;0,"HOME","AWAY"))))</f>
        <v/>
      </c>
      <c r="X481" s="89" t="str">
        <f t="shared" si="141"/>
        <v/>
      </c>
      <c r="Y481" s="74" t="str">
        <f ca="1">IF(OR($A481="GW 1",$A481="GW 2",$A481="GW 3",$A481="GW 4",$A481="GW 5",$A481="GW 6"),"N/A",IF(U481="","",IF(AND(U481&gt;='Prediction Systems settings'!$B$4,'Program and Results'!U481&lt;='Prediction Systems settings'!$C$4),"DRAW",IF(U481&gt;0,"HOME","AWAY"))))</f>
        <v/>
      </c>
      <c r="Z481" s="74" t="str">
        <f t="shared" si="142"/>
        <v/>
      </c>
      <c r="AA481" s="85" t="str">
        <f ca="1">IF(OR($A481="GW 1",$A481="GW 2",$A481="GW 3",$A481="GW 4",$A481="GW 5",$A481="GW 6"),"N/A",IF(G481="","",SUM(OFFSET(Tables!$A$103,MATCH('Program and Results'!$B481,Tables!$A$103:$A$135,0)-1,MATCH('Program and Results'!$A481,Tables!$1:$1,0)-2,1,-6))))</f>
        <v/>
      </c>
      <c r="AB481" s="86" t="str">
        <f ca="1">IF(OR($A481="GW 1",$A481="GW 2",$A481="GW 3",$A481="GW 4",$A481="GW 5",$A481="GW 6"),"N/A",IF(M481="","",SUM(OFFSET(Tables!$A$103,MATCH('Program and Results'!$E481,Tables!$A$103:$A$135,0)-1,MATCH('Program and Results'!$A481,Tables!$1:$1,0)-2,1,-6))))</f>
        <v/>
      </c>
      <c r="AC481" s="86" t="str">
        <f t="shared" si="143"/>
        <v/>
      </c>
      <c r="AD481" s="86" t="str">
        <f>IF(OR($A481="GW 1",$A481="GW 2",$A481="GW 3",$A481="GW 4",$A481="GW 5",$A481="GW 6"),"N/A",IF(AC481="","",IF(AC481&gt;'Prediction Systems settings'!$B$5,"HOME",IF(AC481&lt;-'Prediction Systems settings'!$B$5,"AWAY","DRAW"))))</f>
        <v/>
      </c>
      <c r="AE481" s="86" t="str">
        <f t="shared" si="144"/>
        <v/>
      </c>
      <c r="AK481" t="s">
        <v>231</v>
      </c>
      <c r="AL481" t="s">
        <v>231</v>
      </c>
    </row>
    <row r="482" spans="1:38">
      <c r="A482" s="80"/>
      <c r="F482" s="73" t="str">
        <f t="shared" si="153"/>
        <v/>
      </c>
      <c r="G482" s="73" t="str">
        <f>IF(A482="GW 1",ELO_Initial,IFERROR(INDEX(Tables!$1:$1048576,MATCH('Program and Results'!$B482,Tables!$A:$A,0),MATCH('Program and Results'!$A482,Tables!$1:$1,0)-1),""))</f>
        <v/>
      </c>
      <c r="H482" s="74" t="str">
        <f t="shared" si="146"/>
        <v/>
      </c>
      <c r="I482" s="74" t="str">
        <f t="shared" si="147"/>
        <v/>
      </c>
      <c r="J482" s="75" t="str">
        <f t="shared" si="140"/>
        <v/>
      </c>
      <c r="K482" s="76" t="str">
        <f>IF(E482="","",IF(ABS(C482-D482)=0,0,IF(ABS(C482-D482)&gt;10,2.99,INDEX('ELO settings '!$B$25:$B$34,MATCH(ABS(C482-D482),'ELO settings '!$A$25:$A$34,0)))))</f>
        <v/>
      </c>
      <c r="L482" s="73" t="str">
        <f t="shared" si="152"/>
        <v/>
      </c>
      <c r="M482" s="73" t="str">
        <f>IF(A482="GW 1",ELO_Initial,IFERROR(INDEX(Tables!$1:$1048576,MATCH('Program and Results'!$E482,Tables!$A:$A,0),MATCH('Program and Results'!$A482,Tables!$1:$1,0)-1),""))</f>
        <v/>
      </c>
      <c r="N482" s="74" t="str">
        <f t="shared" si="148"/>
        <v/>
      </c>
      <c r="O482" s="74" t="str">
        <f t="shared" si="149"/>
        <v/>
      </c>
      <c r="P482" s="75" t="str">
        <f t="shared" si="154"/>
        <v/>
      </c>
      <c r="Q482" s="76" t="str">
        <f t="shared" si="150"/>
        <v/>
      </c>
      <c r="R482" s="77" t="str">
        <f t="shared" si="151"/>
        <v/>
      </c>
      <c r="S482" s="87" t="str">
        <f t="shared" si="138"/>
        <v/>
      </c>
      <c r="T482" s="74" t="str">
        <f t="shared" si="145"/>
        <v/>
      </c>
      <c r="U482" s="74" t="str">
        <f ca="1">IF(OR($A482="GW 1",$A482="GW 2",$A482="GW 3",$A482="GW 4",$A482="GW 5",$A482="GW 6"),"N/A",IFERROR(ROUND((OFFSET(Tables!$A$1,MATCH('Program and Results'!$B482,Tables!$A$1:$A$33,0)-1,MATCH('Program and Results'!$A482,Tables!$1:$1,0)-2,1,1)-OFFSET(Tables!$A$1,MATCH('Program and Results'!$B482,Tables!$A$1:$A$33,0)-1,MATCH('Program and Results'!$A482,Tables!$1:$1,0)-7,1,1))-(OFFSET(Tables!$A$1,MATCH('Program and Results'!$E482,Tables!$A$1:$A$33,0)-1,MATCH('Program and Results'!$A482,Tables!$1:$1,0)-2,1,1)-OFFSET(Tables!$A$1,MATCH('Program and Results'!$E482,Tables!$A$1:$A$33,0)-1,MATCH('Program and Results'!$A482,Tables!$1:$1,0)-7,1,1)),0),""))</f>
        <v/>
      </c>
      <c r="V482" s="88" t="str">
        <f t="shared" si="139"/>
        <v/>
      </c>
      <c r="W482" s="88" t="str">
        <f>IF(OR($A482="GW 1",$A482="GW 2",$A482="GW 3",$A482="GW 4",$A482="GW 5",$A482="GW 6"),"N/A",IF(T482="","",IF(AND(T482&gt;='Prediction Systems settings'!$B$3,'Program and Results'!T482&lt;='Prediction Systems settings'!$C$3),"DRAW",IF(T482&gt;0,"HOME","AWAY"))))</f>
        <v/>
      </c>
      <c r="X482" s="89" t="str">
        <f t="shared" si="141"/>
        <v/>
      </c>
      <c r="Y482" s="74" t="str">
        <f ca="1">IF(OR($A482="GW 1",$A482="GW 2",$A482="GW 3",$A482="GW 4",$A482="GW 5",$A482="GW 6"),"N/A",IF(U482="","",IF(AND(U482&gt;='Prediction Systems settings'!$B$4,'Program and Results'!U482&lt;='Prediction Systems settings'!$C$4),"DRAW",IF(U482&gt;0,"HOME","AWAY"))))</f>
        <v/>
      </c>
      <c r="Z482" s="74" t="str">
        <f t="shared" si="142"/>
        <v/>
      </c>
      <c r="AA482" s="85" t="str">
        <f ca="1">IF(OR($A482="GW 1",$A482="GW 2",$A482="GW 3",$A482="GW 4",$A482="GW 5",$A482="GW 6"),"N/A",IF(G482="","",SUM(OFFSET(Tables!$A$103,MATCH('Program and Results'!$B482,Tables!$A$103:$A$135,0)-1,MATCH('Program and Results'!$A482,Tables!$1:$1,0)-2,1,-6))))</f>
        <v/>
      </c>
      <c r="AB482" s="86" t="str">
        <f ca="1">IF(OR($A482="GW 1",$A482="GW 2",$A482="GW 3",$A482="GW 4",$A482="GW 5",$A482="GW 6"),"N/A",IF(M482="","",SUM(OFFSET(Tables!$A$103,MATCH('Program and Results'!$E482,Tables!$A$103:$A$135,0)-1,MATCH('Program and Results'!$A482,Tables!$1:$1,0)-2,1,-6))))</f>
        <v/>
      </c>
      <c r="AC482" s="86" t="str">
        <f t="shared" si="143"/>
        <v/>
      </c>
      <c r="AD482" s="86" t="str">
        <f>IF(OR($A482="GW 1",$A482="GW 2",$A482="GW 3",$A482="GW 4",$A482="GW 5",$A482="GW 6"),"N/A",IF(AC482="","",IF(AC482&gt;'Prediction Systems settings'!$B$5,"HOME",IF(AC482&lt;-'Prediction Systems settings'!$B$5,"AWAY","DRAW"))))</f>
        <v/>
      </c>
      <c r="AE482" s="86" t="str">
        <f t="shared" si="144"/>
        <v/>
      </c>
      <c r="AK482" t="s">
        <v>231</v>
      </c>
      <c r="AL482" t="s">
        <v>231</v>
      </c>
    </row>
    <row r="483" spans="1:38">
      <c r="A483" s="80"/>
      <c r="F483" s="73" t="str">
        <f t="shared" si="153"/>
        <v/>
      </c>
      <c r="G483" s="73" t="str">
        <f>IF(A483="GW 1",ELO_Initial,IFERROR(INDEX(Tables!$1:$1048576,MATCH('Program and Results'!$B483,Tables!$A:$A,0),MATCH('Program and Results'!$A483,Tables!$1:$1,0)-1),""))</f>
        <v/>
      </c>
      <c r="H483" s="74" t="str">
        <f t="shared" si="146"/>
        <v/>
      </c>
      <c r="I483" s="74" t="str">
        <f t="shared" si="147"/>
        <v/>
      </c>
      <c r="J483" s="75" t="str">
        <f t="shared" si="140"/>
        <v/>
      </c>
      <c r="K483" s="76" t="str">
        <f>IF(E483="","",IF(ABS(C483-D483)=0,0,IF(ABS(C483-D483)&gt;10,2.99,INDEX('ELO settings '!$B$25:$B$34,MATCH(ABS(C483-D483),'ELO settings '!$A$25:$A$34,0)))))</f>
        <v/>
      </c>
      <c r="L483" s="73" t="str">
        <f t="shared" si="152"/>
        <v/>
      </c>
      <c r="M483" s="73" t="str">
        <f>IF(A483="GW 1",ELO_Initial,IFERROR(INDEX(Tables!$1:$1048576,MATCH('Program and Results'!$E483,Tables!$A:$A,0),MATCH('Program and Results'!$A483,Tables!$1:$1,0)-1),""))</f>
        <v/>
      </c>
      <c r="N483" s="74" t="str">
        <f t="shared" si="148"/>
        <v/>
      </c>
      <c r="O483" s="74" t="str">
        <f t="shared" si="149"/>
        <v/>
      </c>
      <c r="P483" s="75" t="str">
        <f t="shared" si="154"/>
        <v/>
      </c>
      <c r="Q483" s="76" t="str">
        <f t="shared" si="150"/>
        <v/>
      </c>
      <c r="R483" s="77" t="str">
        <f t="shared" si="151"/>
        <v/>
      </c>
      <c r="S483" s="87" t="str">
        <f t="shared" si="138"/>
        <v/>
      </c>
      <c r="T483" s="74" t="str">
        <f t="shared" si="145"/>
        <v/>
      </c>
      <c r="U483" s="74" t="str">
        <f ca="1">IF(OR($A483="GW 1",$A483="GW 2",$A483="GW 3",$A483="GW 4",$A483="GW 5",$A483="GW 6"),"N/A",IFERROR(ROUND((OFFSET(Tables!$A$1,MATCH('Program and Results'!$B483,Tables!$A$1:$A$33,0)-1,MATCH('Program and Results'!$A483,Tables!$1:$1,0)-2,1,1)-OFFSET(Tables!$A$1,MATCH('Program and Results'!$B483,Tables!$A$1:$A$33,0)-1,MATCH('Program and Results'!$A483,Tables!$1:$1,0)-7,1,1))-(OFFSET(Tables!$A$1,MATCH('Program and Results'!$E483,Tables!$A$1:$A$33,0)-1,MATCH('Program and Results'!$A483,Tables!$1:$1,0)-2,1,1)-OFFSET(Tables!$A$1,MATCH('Program and Results'!$E483,Tables!$A$1:$A$33,0)-1,MATCH('Program and Results'!$A483,Tables!$1:$1,0)-7,1,1)),0),""))</f>
        <v/>
      </c>
      <c r="V483" s="88" t="str">
        <f t="shared" si="139"/>
        <v/>
      </c>
      <c r="W483" s="88" t="str">
        <f>IF(OR($A483="GW 1",$A483="GW 2",$A483="GW 3",$A483="GW 4",$A483="GW 5",$A483="GW 6"),"N/A",IF(T483="","",IF(AND(T483&gt;='Prediction Systems settings'!$B$3,'Program and Results'!T483&lt;='Prediction Systems settings'!$C$3),"DRAW",IF(T483&gt;0,"HOME","AWAY"))))</f>
        <v/>
      </c>
      <c r="X483" s="89" t="str">
        <f t="shared" si="141"/>
        <v/>
      </c>
      <c r="Y483" s="74" t="str">
        <f ca="1">IF(OR($A483="GW 1",$A483="GW 2",$A483="GW 3",$A483="GW 4",$A483="GW 5",$A483="GW 6"),"N/A",IF(U483="","",IF(AND(U483&gt;='Prediction Systems settings'!$B$4,'Program and Results'!U483&lt;='Prediction Systems settings'!$C$4),"DRAW",IF(U483&gt;0,"HOME","AWAY"))))</f>
        <v/>
      </c>
      <c r="Z483" s="74" t="str">
        <f t="shared" si="142"/>
        <v/>
      </c>
      <c r="AA483" s="85" t="str">
        <f ca="1">IF(OR($A483="GW 1",$A483="GW 2",$A483="GW 3",$A483="GW 4",$A483="GW 5",$A483="GW 6"),"N/A",IF(G483="","",SUM(OFFSET(Tables!$A$103,MATCH('Program and Results'!$B483,Tables!$A$103:$A$135,0)-1,MATCH('Program and Results'!$A483,Tables!$1:$1,0)-2,1,-6))))</f>
        <v/>
      </c>
      <c r="AB483" s="86" t="str">
        <f ca="1">IF(OR($A483="GW 1",$A483="GW 2",$A483="GW 3",$A483="GW 4",$A483="GW 5",$A483="GW 6"),"N/A",IF(M483="","",SUM(OFFSET(Tables!$A$103,MATCH('Program and Results'!$E483,Tables!$A$103:$A$135,0)-1,MATCH('Program and Results'!$A483,Tables!$1:$1,0)-2,1,-6))))</f>
        <v/>
      </c>
      <c r="AC483" s="86" t="str">
        <f t="shared" si="143"/>
        <v/>
      </c>
      <c r="AD483" s="86" t="str">
        <f>IF(OR($A483="GW 1",$A483="GW 2",$A483="GW 3",$A483="GW 4",$A483="GW 5",$A483="GW 6"),"N/A",IF(AC483="","",IF(AC483&gt;'Prediction Systems settings'!$B$5,"HOME",IF(AC483&lt;-'Prediction Systems settings'!$B$5,"AWAY","DRAW"))))</f>
        <v/>
      </c>
      <c r="AE483" s="86" t="str">
        <f t="shared" si="144"/>
        <v/>
      </c>
      <c r="AK483" t="s">
        <v>231</v>
      </c>
      <c r="AL483" t="s">
        <v>231</v>
      </c>
    </row>
    <row r="484" spans="1:38">
      <c r="A484" s="80"/>
      <c r="F484" s="73" t="str">
        <f t="shared" si="153"/>
        <v/>
      </c>
      <c r="G484" s="73" t="str">
        <f>IF(A484="GW 1",ELO_Initial,IFERROR(INDEX(Tables!$1:$1048576,MATCH('Program and Results'!$B484,Tables!$A:$A,0),MATCH('Program and Results'!$A484,Tables!$1:$1,0)-1),""))</f>
        <v/>
      </c>
      <c r="H484" s="74" t="str">
        <f t="shared" si="146"/>
        <v/>
      </c>
      <c r="I484" s="74" t="str">
        <f t="shared" si="147"/>
        <v/>
      </c>
      <c r="J484" s="75" t="str">
        <f t="shared" si="140"/>
        <v/>
      </c>
      <c r="K484" s="76" t="str">
        <f>IF(E484="","",IF(ABS(C484-D484)=0,0,IF(ABS(C484-D484)&gt;10,2.99,INDEX('ELO settings '!$B$25:$B$34,MATCH(ABS(C484-D484),'ELO settings '!$A$25:$A$34,0)))))</f>
        <v/>
      </c>
      <c r="L484" s="73" t="str">
        <f t="shared" si="152"/>
        <v/>
      </c>
      <c r="M484" s="73" t="str">
        <f>IF(A484="GW 1",ELO_Initial,IFERROR(INDEX(Tables!$1:$1048576,MATCH('Program and Results'!$E484,Tables!$A:$A,0),MATCH('Program and Results'!$A484,Tables!$1:$1,0)-1),""))</f>
        <v/>
      </c>
      <c r="N484" s="74" t="str">
        <f t="shared" si="148"/>
        <v/>
      </c>
      <c r="O484" s="74" t="str">
        <f t="shared" si="149"/>
        <v/>
      </c>
      <c r="P484" s="75" t="str">
        <f t="shared" si="154"/>
        <v/>
      </c>
      <c r="Q484" s="76" t="str">
        <f t="shared" si="150"/>
        <v/>
      </c>
      <c r="R484" s="77" t="str">
        <f t="shared" si="151"/>
        <v/>
      </c>
      <c r="S484" s="87" t="str">
        <f t="shared" si="138"/>
        <v/>
      </c>
      <c r="T484" s="74" t="str">
        <f t="shared" si="145"/>
        <v/>
      </c>
      <c r="U484" s="74" t="str">
        <f ca="1">IF(OR($A484="GW 1",$A484="GW 2",$A484="GW 3",$A484="GW 4",$A484="GW 5",$A484="GW 6"),"N/A",IFERROR(ROUND((OFFSET(Tables!$A$1,MATCH('Program and Results'!$B484,Tables!$A$1:$A$33,0)-1,MATCH('Program and Results'!$A484,Tables!$1:$1,0)-2,1,1)-OFFSET(Tables!$A$1,MATCH('Program and Results'!$B484,Tables!$A$1:$A$33,0)-1,MATCH('Program and Results'!$A484,Tables!$1:$1,0)-7,1,1))-(OFFSET(Tables!$A$1,MATCH('Program and Results'!$E484,Tables!$A$1:$A$33,0)-1,MATCH('Program and Results'!$A484,Tables!$1:$1,0)-2,1,1)-OFFSET(Tables!$A$1,MATCH('Program and Results'!$E484,Tables!$A$1:$A$33,0)-1,MATCH('Program and Results'!$A484,Tables!$1:$1,0)-7,1,1)),0),""))</f>
        <v/>
      </c>
      <c r="V484" s="88" t="str">
        <f t="shared" si="139"/>
        <v/>
      </c>
      <c r="W484" s="88" t="str">
        <f>IF(OR($A484="GW 1",$A484="GW 2",$A484="GW 3",$A484="GW 4",$A484="GW 5",$A484="GW 6"),"N/A",IF(T484="","",IF(AND(T484&gt;='Prediction Systems settings'!$B$3,'Program and Results'!T484&lt;='Prediction Systems settings'!$C$3),"DRAW",IF(T484&gt;0,"HOME","AWAY"))))</f>
        <v/>
      </c>
      <c r="X484" s="89" t="str">
        <f t="shared" si="141"/>
        <v/>
      </c>
      <c r="Y484" s="74" t="str">
        <f ca="1">IF(OR($A484="GW 1",$A484="GW 2",$A484="GW 3",$A484="GW 4",$A484="GW 5",$A484="GW 6"),"N/A",IF(U484="","",IF(AND(U484&gt;='Prediction Systems settings'!$B$4,'Program and Results'!U484&lt;='Prediction Systems settings'!$C$4),"DRAW",IF(U484&gt;0,"HOME","AWAY"))))</f>
        <v/>
      </c>
      <c r="Z484" s="74" t="str">
        <f t="shared" si="142"/>
        <v/>
      </c>
      <c r="AA484" s="85" t="str">
        <f ca="1">IF(OR($A484="GW 1",$A484="GW 2",$A484="GW 3",$A484="GW 4",$A484="GW 5",$A484="GW 6"),"N/A",IF(G484="","",SUM(OFFSET(Tables!$A$103,MATCH('Program and Results'!$B484,Tables!$A$103:$A$135,0)-1,MATCH('Program and Results'!$A484,Tables!$1:$1,0)-2,1,-6))))</f>
        <v/>
      </c>
      <c r="AB484" s="86" t="str">
        <f ca="1">IF(OR($A484="GW 1",$A484="GW 2",$A484="GW 3",$A484="GW 4",$A484="GW 5",$A484="GW 6"),"N/A",IF(M484="","",SUM(OFFSET(Tables!$A$103,MATCH('Program and Results'!$E484,Tables!$A$103:$A$135,0)-1,MATCH('Program and Results'!$A484,Tables!$1:$1,0)-2,1,-6))))</f>
        <v/>
      </c>
      <c r="AC484" s="86" t="str">
        <f t="shared" si="143"/>
        <v/>
      </c>
      <c r="AD484" s="86" t="str">
        <f>IF(OR($A484="GW 1",$A484="GW 2",$A484="GW 3",$A484="GW 4",$A484="GW 5",$A484="GW 6"),"N/A",IF(AC484="","",IF(AC484&gt;'Prediction Systems settings'!$B$5,"HOME",IF(AC484&lt;-'Prediction Systems settings'!$B$5,"AWAY","DRAW"))))</f>
        <v/>
      </c>
      <c r="AE484" s="86" t="str">
        <f t="shared" si="144"/>
        <v/>
      </c>
      <c r="AK484" t="s">
        <v>231</v>
      </c>
      <c r="AL484" t="s">
        <v>231</v>
      </c>
    </row>
    <row r="485" spans="1:38">
      <c r="A485" s="80"/>
      <c r="F485" s="73" t="str">
        <f t="shared" si="153"/>
        <v/>
      </c>
      <c r="G485" s="73" t="str">
        <f>IF(A485="GW 1",ELO_Initial,IFERROR(INDEX(Tables!$1:$1048576,MATCH('Program and Results'!$B485,Tables!$A:$A,0),MATCH('Program and Results'!$A485,Tables!$1:$1,0)-1),""))</f>
        <v/>
      </c>
      <c r="H485" s="74" t="str">
        <f t="shared" si="146"/>
        <v/>
      </c>
      <c r="I485" s="74" t="str">
        <f t="shared" si="147"/>
        <v/>
      </c>
      <c r="J485" s="75" t="str">
        <f t="shared" si="140"/>
        <v/>
      </c>
      <c r="K485" s="76" t="str">
        <f>IF(E485="","",IF(ABS(C485-D485)=0,0,IF(ABS(C485-D485)&gt;10,2.99,INDEX('ELO settings '!$B$25:$B$34,MATCH(ABS(C485-D485),'ELO settings '!$A$25:$A$34,0)))))</f>
        <v/>
      </c>
      <c r="L485" s="73" t="str">
        <f t="shared" si="152"/>
        <v/>
      </c>
      <c r="M485" s="73" t="str">
        <f>IF(A485="GW 1",ELO_Initial,IFERROR(INDEX(Tables!$1:$1048576,MATCH('Program and Results'!$E485,Tables!$A:$A,0),MATCH('Program and Results'!$A485,Tables!$1:$1,0)-1),""))</f>
        <v/>
      </c>
      <c r="N485" s="74" t="str">
        <f t="shared" si="148"/>
        <v/>
      </c>
      <c r="O485" s="74" t="str">
        <f t="shared" si="149"/>
        <v/>
      </c>
      <c r="P485" s="75" t="str">
        <f t="shared" si="154"/>
        <v/>
      </c>
      <c r="Q485" s="76" t="str">
        <f t="shared" si="150"/>
        <v/>
      </c>
      <c r="R485" s="77" t="str">
        <f t="shared" si="151"/>
        <v/>
      </c>
      <c r="S485" s="87" t="str">
        <f t="shared" si="138"/>
        <v/>
      </c>
      <c r="T485" s="74" t="str">
        <f t="shared" si="145"/>
        <v/>
      </c>
      <c r="U485" s="74" t="str">
        <f ca="1">IF(OR($A485="GW 1",$A485="GW 2",$A485="GW 3",$A485="GW 4",$A485="GW 5",$A485="GW 6"),"N/A",IFERROR(ROUND((OFFSET(Tables!$A$1,MATCH('Program and Results'!$B485,Tables!$A$1:$A$33,0)-1,MATCH('Program and Results'!$A485,Tables!$1:$1,0)-2,1,1)-OFFSET(Tables!$A$1,MATCH('Program and Results'!$B485,Tables!$A$1:$A$33,0)-1,MATCH('Program and Results'!$A485,Tables!$1:$1,0)-7,1,1))-(OFFSET(Tables!$A$1,MATCH('Program and Results'!$E485,Tables!$A$1:$A$33,0)-1,MATCH('Program and Results'!$A485,Tables!$1:$1,0)-2,1,1)-OFFSET(Tables!$A$1,MATCH('Program and Results'!$E485,Tables!$A$1:$A$33,0)-1,MATCH('Program and Results'!$A485,Tables!$1:$1,0)-7,1,1)),0),""))</f>
        <v/>
      </c>
      <c r="V485" s="88" t="str">
        <f t="shared" si="139"/>
        <v/>
      </c>
      <c r="W485" s="88" t="str">
        <f>IF(OR($A485="GW 1",$A485="GW 2",$A485="GW 3",$A485="GW 4",$A485="GW 5",$A485="GW 6"),"N/A",IF(T485="","",IF(AND(T485&gt;='Prediction Systems settings'!$B$3,'Program and Results'!T485&lt;='Prediction Systems settings'!$C$3),"DRAW",IF(T485&gt;0,"HOME","AWAY"))))</f>
        <v/>
      </c>
      <c r="X485" s="89" t="str">
        <f t="shared" si="141"/>
        <v/>
      </c>
      <c r="Y485" s="74" t="str">
        <f ca="1">IF(OR($A485="GW 1",$A485="GW 2",$A485="GW 3",$A485="GW 4",$A485="GW 5",$A485="GW 6"),"N/A",IF(U485="","",IF(AND(U485&gt;='Prediction Systems settings'!$B$4,'Program and Results'!U485&lt;='Prediction Systems settings'!$C$4),"DRAW",IF(U485&gt;0,"HOME","AWAY"))))</f>
        <v/>
      </c>
      <c r="Z485" s="74" t="str">
        <f t="shared" si="142"/>
        <v/>
      </c>
      <c r="AA485" s="85" t="str">
        <f ca="1">IF(OR($A485="GW 1",$A485="GW 2",$A485="GW 3",$A485="GW 4",$A485="GW 5",$A485="GW 6"),"N/A",IF(G485="","",SUM(OFFSET(Tables!$A$103,MATCH('Program and Results'!$B485,Tables!$A$103:$A$135,0)-1,MATCH('Program and Results'!$A485,Tables!$1:$1,0)-2,1,-6))))</f>
        <v/>
      </c>
      <c r="AB485" s="86" t="str">
        <f ca="1">IF(OR($A485="GW 1",$A485="GW 2",$A485="GW 3",$A485="GW 4",$A485="GW 5",$A485="GW 6"),"N/A",IF(M485="","",SUM(OFFSET(Tables!$A$103,MATCH('Program and Results'!$E485,Tables!$A$103:$A$135,0)-1,MATCH('Program and Results'!$A485,Tables!$1:$1,0)-2,1,-6))))</f>
        <v/>
      </c>
      <c r="AC485" s="86" t="str">
        <f t="shared" si="143"/>
        <v/>
      </c>
      <c r="AD485" s="86" t="str">
        <f>IF(OR($A485="GW 1",$A485="GW 2",$A485="GW 3",$A485="GW 4",$A485="GW 5",$A485="GW 6"),"N/A",IF(AC485="","",IF(AC485&gt;'Prediction Systems settings'!$B$5,"HOME",IF(AC485&lt;-'Prediction Systems settings'!$B$5,"AWAY","DRAW"))))</f>
        <v/>
      </c>
      <c r="AE485" s="86" t="str">
        <f t="shared" si="144"/>
        <v/>
      </c>
      <c r="AK485" t="s">
        <v>231</v>
      </c>
      <c r="AL485" t="s">
        <v>231</v>
      </c>
    </row>
    <row r="486" spans="1:38">
      <c r="A486" s="80"/>
      <c r="F486" s="73" t="str">
        <f t="shared" si="153"/>
        <v/>
      </c>
      <c r="G486" s="73" t="str">
        <f>IF(A486="GW 1",ELO_Initial,IFERROR(INDEX(Tables!$1:$1048576,MATCH('Program and Results'!$B486,Tables!$A:$A,0),MATCH('Program and Results'!$A486,Tables!$1:$1,0)-1),""))</f>
        <v/>
      </c>
      <c r="H486" s="74" t="str">
        <f t="shared" si="146"/>
        <v/>
      </c>
      <c r="I486" s="74" t="str">
        <f t="shared" si="147"/>
        <v/>
      </c>
      <c r="J486" s="75" t="str">
        <f t="shared" si="140"/>
        <v/>
      </c>
      <c r="K486" s="76" t="str">
        <f>IF(E486="","",IF(ABS(C486-D486)=0,0,IF(ABS(C486-D486)&gt;10,2.99,INDEX('ELO settings '!$B$25:$B$34,MATCH(ABS(C486-D486),'ELO settings '!$A$25:$A$34,0)))))</f>
        <v/>
      </c>
      <c r="L486" s="73" t="str">
        <f t="shared" si="152"/>
        <v/>
      </c>
      <c r="M486" s="73" t="str">
        <f>IF(A486="GW 1",ELO_Initial,IFERROR(INDEX(Tables!$1:$1048576,MATCH('Program and Results'!$E486,Tables!$A:$A,0),MATCH('Program and Results'!$A486,Tables!$1:$1,0)-1),""))</f>
        <v/>
      </c>
      <c r="N486" s="74" t="str">
        <f t="shared" si="148"/>
        <v/>
      </c>
      <c r="O486" s="74" t="str">
        <f t="shared" si="149"/>
        <v/>
      </c>
      <c r="P486" s="75" t="str">
        <f t="shared" si="154"/>
        <v/>
      </c>
      <c r="Q486" s="76" t="str">
        <f t="shared" si="150"/>
        <v/>
      </c>
      <c r="R486" s="77" t="str">
        <f t="shared" si="151"/>
        <v/>
      </c>
      <c r="S486" s="87" t="str">
        <f t="shared" si="138"/>
        <v/>
      </c>
      <c r="T486" s="74" t="str">
        <f t="shared" si="145"/>
        <v/>
      </c>
      <c r="U486" s="74" t="str">
        <f ca="1">IF(OR($A486="GW 1",$A486="GW 2",$A486="GW 3",$A486="GW 4",$A486="GW 5",$A486="GW 6"),"N/A",IFERROR(ROUND((OFFSET(Tables!$A$1,MATCH('Program and Results'!$B486,Tables!$A$1:$A$33,0)-1,MATCH('Program and Results'!$A486,Tables!$1:$1,0)-2,1,1)-OFFSET(Tables!$A$1,MATCH('Program and Results'!$B486,Tables!$A$1:$A$33,0)-1,MATCH('Program and Results'!$A486,Tables!$1:$1,0)-7,1,1))-(OFFSET(Tables!$A$1,MATCH('Program and Results'!$E486,Tables!$A$1:$A$33,0)-1,MATCH('Program and Results'!$A486,Tables!$1:$1,0)-2,1,1)-OFFSET(Tables!$A$1,MATCH('Program and Results'!$E486,Tables!$A$1:$A$33,0)-1,MATCH('Program and Results'!$A486,Tables!$1:$1,0)-7,1,1)),0),""))</f>
        <v/>
      </c>
      <c r="V486" s="88" t="str">
        <f t="shared" si="139"/>
        <v/>
      </c>
      <c r="W486" s="88" t="str">
        <f>IF(OR($A486="GW 1",$A486="GW 2",$A486="GW 3",$A486="GW 4",$A486="GW 5",$A486="GW 6"),"N/A",IF(T486="","",IF(AND(T486&gt;='Prediction Systems settings'!$B$3,'Program and Results'!T486&lt;='Prediction Systems settings'!$C$3),"DRAW",IF(T486&gt;0,"HOME","AWAY"))))</f>
        <v/>
      </c>
      <c r="X486" s="89" t="str">
        <f t="shared" si="141"/>
        <v/>
      </c>
      <c r="Y486" s="74" t="str">
        <f ca="1">IF(OR($A486="GW 1",$A486="GW 2",$A486="GW 3",$A486="GW 4",$A486="GW 5",$A486="GW 6"),"N/A",IF(U486="","",IF(AND(U486&gt;='Prediction Systems settings'!$B$4,'Program and Results'!U486&lt;='Prediction Systems settings'!$C$4),"DRAW",IF(U486&gt;0,"HOME","AWAY"))))</f>
        <v/>
      </c>
      <c r="Z486" s="74" t="str">
        <f t="shared" si="142"/>
        <v/>
      </c>
      <c r="AA486" s="85" t="str">
        <f ca="1">IF(OR($A486="GW 1",$A486="GW 2",$A486="GW 3",$A486="GW 4",$A486="GW 5",$A486="GW 6"),"N/A",IF(G486="","",SUM(OFFSET(Tables!$A$103,MATCH('Program and Results'!$B486,Tables!$A$103:$A$135,0)-1,MATCH('Program and Results'!$A486,Tables!$1:$1,0)-2,1,-6))))</f>
        <v/>
      </c>
      <c r="AB486" s="86" t="str">
        <f ca="1">IF(OR($A486="GW 1",$A486="GW 2",$A486="GW 3",$A486="GW 4",$A486="GW 5",$A486="GW 6"),"N/A",IF(M486="","",SUM(OFFSET(Tables!$A$103,MATCH('Program and Results'!$E486,Tables!$A$103:$A$135,0)-1,MATCH('Program and Results'!$A486,Tables!$1:$1,0)-2,1,-6))))</f>
        <v/>
      </c>
      <c r="AC486" s="86" t="str">
        <f t="shared" si="143"/>
        <v/>
      </c>
      <c r="AD486" s="86" t="str">
        <f>IF(OR($A486="GW 1",$A486="GW 2",$A486="GW 3",$A486="GW 4",$A486="GW 5",$A486="GW 6"),"N/A",IF(AC486="","",IF(AC486&gt;'Prediction Systems settings'!$B$5,"HOME",IF(AC486&lt;-'Prediction Systems settings'!$B$5,"AWAY","DRAW"))))</f>
        <v/>
      </c>
      <c r="AE486" s="86" t="str">
        <f t="shared" si="144"/>
        <v/>
      </c>
      <c r="AK486" t="s">
        <v>231</v>
      </c>
      <c r="AL486" t="s">
        <v>231</v>
      </c>
    </row>
    <row r="487" spans="1:38">
      <c r="A487" s="80"/>
      <c r="F487" s="73" t="str">
        <f t="shared" si="153"/>
        <v/>
      </c>
      <c r="G487" s="73" t="str">
        <f>IF(A487="GW 1",ELO_Initial,IFERROR(INDEX(Tables!$1:$1048576,MATCH('Program and Results'!$B487,Tables!$A:$A,0),MATCH('Program and Results'!$A487,Tables!$1:$1,0)-1),""))</f>
        <v/>
      </c>
      <c r="H487" s="74" t="str">
        <f t="shared" si="146"/>
        <v/>
      </c>
      <c r="I487" s="74" t="str">
        <f t="shared" si="147"/>
        <v/>
      </c>
      <c r="J487" s="75" t="str">
        <f t="shared" si="140"/>
        <v/>
      </c>
      <c r="K487" s="76" t="str">
        <f>IF(E487="","",IF(ABS(C487-D487)=0,0,IF(ABS(C487-D487)&gt;10,2.99,INDEX('ELO settings '!$B$25:$B$34,MATCH(ABS(C487-D487),'ELO settings '!$A$25:$A$34,0)))))</f>
        <v/>
      </c>
      <c r="L487" s="73" t="str">
        <f t="shared" si="152"/>
        <v/>
      </c>
      <c r="M487" s="73" t="str">
        <f>IF(A487="GW 1",ELO_Initial,IFERROR(INDEX(Tables!$1:$1048576,MATCH('Program and Results'!$E487,Tables!$A:$A,0),MATCH('Program and Results'!$A487,Tables!$1:$1,0)-1),""))</f>
        <v/>
      </c>
      <c r="N487" s="74" t="str">
        <f t="shared" si="148"/>
        <v/>
      </c>
      <c r="O487" s="74" t="str">
        <f t="shared" si="149"/>
        <v/>
      </c>
      <c r="P487" s="75" t="str">
        <f t="shared" si="154"/>
        <v/>
      </c>
      <c r="Q487" s="76" t="str">
        <f t="shared" si="150"/>
        <v/>
      </c>
      <c r="R487" s="77" t="str">
        <f t="shared" si="151"/>
        <v/>
      </c>
      <c r="S487" s="87" t="str">
        <f t="shared" si="138"/>
        <v/>
      </c>
      <c r="T487" s="74" t="str">
        <f t="shared" si="145"/>
        <v/>
      </c>
      <c r="U487" s="74" t="str">
        <f ca="1">IF(OR($A487="GW 1",$A487="GW 2",$A487="GW 3",$A487="GW 4",$A487="GW 5",$A487="GW 6"),"N/A",IFERROR(ROUND((OFFSET(Tables!$A$1,MATCH('Program and Results'!$B487,Tables!$A$1:$A$33,0)-1,MATCH('Program and Results'!$A487,Tables!$1:$1,0)-2,1,1)-OFFSET(Tables!$A$1,MATCH('Program and Results'!$B487,Tables!$A$1:$A$33,0)-1,MATCH('Program and Results'!$A487,Tables!$1:$1,0)-7,1,1))-(OFFSET(Tables!$A$1,MATCH('Program and Results'!$E487,Tables!$A$1:$A$33,0)-1,MATCH('Program and Results'!$A487,Tables!$1:$1,0)-2,1,1)-OFFSET(Tables!$A$1,MATCH('Program and Results'!$E487,Tables!$A$1:$A$33,0)-1,MATCH('Program and Results'!$A487,Tables!$1:$1,0)-7,1,1)),0),""))</f>
        <v/>
      </c>
      <c r="V487" s="88" t="str">
        <f t="shared" si="139"/>
        <v/>
      </c>
      <c r="W487" s="88" t="str">
        <f>IF(OR($A487="GW 1",$A487="GW 2",$A487="GW 3",$A487="GW 4",$A487="GW 5",$A487="GW 6"),"N/A",IF(T487="","",IF(AND(T487&gt;='Prediction Systems settings'!$B$3,'Program and Results'!T487&lt;='Prediction Systems settings'!$C$3),"DRAW",IF(T487&gt;0,"HOME","AWAY"))))</f>
        <v/>
      </c>
      <c r="X487" s="89" t="str">
        <f t="shared" si="141"/>
        <v/>
      </c>
      <c r="Y487" s="74" t="str">
        <f ca="1">IF(OR($A487="GW 1",$A487="GW 2",$A487="GW 3",$A487="GW 4",$A487="GW 5",$A487="GW 6"),"N/A",IF(U487="","",IF(AND(U487&gt;='Prediction Systems settings'!$B$4,'Program and Results'!U487&lt;='Prediction Systems settings'!$C$4),"DRAW",IF(U487&gt;0,"HOME","AWAY"))))</f>
        <v/>
      </c>
      <c r="Z487" s="74" t="str">
        <f t="shared" si="142"/>
        <v/>
      </c>
      <c r="AA487" s="85" t="str">
        <f ca="1">IF(OR($A487="GW 1",$A487="GW 2",$A487="GW 3",$A487="GW 4",$A487="GW 5",$A487="GW 6"),"N/A",IF(G487="","",SUM(OFFSET(Tables!$A$103,MATCH('Program and Results'!$B487,Tables!$A$103:$A$135,0)-1,MATCH('Program and Results'!$A487,Tables!$1:$1,0)-2,1,-6))))</f>
        <v/>
      </c>
      <c r="AB487" s="86" t="str">
        <f ca="1">IF(OR($A487="GW 1",$A487="GW 2",$A487="GW 3",$A487="GW 4",$A487="GW 5",$A487="GW 6"),"N/A",IF(M487="","",SUM(OFFSET(Tables!$A$103,MATCH('Program and Results'!$E487,Tables!$A$103:$A$135,0)-1,MATCH('Program and Results'!$A487,Tables!$1:$1,0)-2,1,-6))))</f>
        <v/>
      </c>
      <c r="AC487" s="86" t="str">
        <f t="shared" si="143"/>
        <v/>
      </c>
      <c r="AD487" s="86" t="str">
        <f>IF(OR($A487="GW 1",$A487="GW 2",$A487="GW 3",$A487="GW 4",$A487="GW 5",$A487="GW 6"),"N/A",IF(AC487="","",IF(AC487&gt;'Prediction Systems settings'!$B$5,"HOME",IF(AC487&lt;-'Prediction Systems settings'!$B$5,"AWAY","DRAW"))))</f>
        <v/>
      </c>
      <c r="AE487" s="86" t="str">
        <f t="shared" si="144"/>
        <v/>
      </c>
      <c r="AK487" t="s">
        <v>231</v>
      </c>
      <c r="AL487" t="s">
        <v>231</v>
      </c>
    </row>
    <row r="488" spans="1:38">
      <c r="A488" s="80"/>
      <c r="F488" s="73" t="str">
        <f t="shared" si="153"/>
        <v/>
      </c>
      <c r="G488" s="73" t="str">
        <f>IF(A488="GW 1",ELO_Initial,IFERROR(INDEX(Tables!$1:$1048576,MATCH('Program and Results'!$B488,Tables!$A:$A,0),MATCH('Program and Results'!$A488,Tables!$1:$1,0)-1),""))</f>
        <v/>
      </c>
      <c r="H488" s="74" t="str">
        <f t="shared" si="146"/>
        <v/>
      </c>
      <c r="I488" s="74" t="str">
        <f t="shared" si="147"/>
        <v/>
      </c>
      <c r="J488" s="75" t="str">
        <f t="shared" si="140"/>
        <v/>
      </c>
      <c r="K488" s="76" t="str">
        <f>IF(E488="","",IF(ABS(C488-D488)=0,0,IF(ABS(C488-D488)&gt;10,2.99,INDEX('ELO settings '!$B$25:$B$34,MATCH(ABS(C488-D488),'ELO settings '!$A$25:$A$34,0)))))</f>
        <v/>
      </c>
      <c r="L488" s="73" t="str">
        <f t="shared" si="152"/>
        <v/>
      </c>
      <c r="M488" s="73" t="str">
        <f>IF(A488="GW 1",ELO_Initial,IFERROR(INDEX(Tables!$1:$1048576,MATCH('Program and Results'!$E488,Tables!$A:$A,0),MATCH('Program and Results'!$A488,Tables!$1:$1,0)-1),""))</f>
        <v/>
      </c>
      <c r="N488" s="74" t="str">
        <f t="shared" si="148"/>
        <v/>
      </c>
      <c r="O488" s="74" t="str">
        <f t="shared" si="149"/>
        <v/>
      </c>
      <c r="P488" s="75" t="str">
        <f t="shared" si="154"/>
        <v/>
      </c>
      <c r="Q488" s="76" t="str">
        <f t="shared" si="150"/>
        <v/>
      </c>
      <c r="R488" s="77" t="str">
        <f t="shared" si="151"/>
        <v/>
      </c>
      <c r="S488" s="87" t="str">
        <f t="shared" si="138"/>
        <v/>
      </c>
      <c r="T488" s="74" t="str">
        <f t="shared" si="145"/>
        <v/>
      </c>
      <c r="U488" s="74" t="str">
        <f ca="1">IF(OR($A488="GW 1",$A488="GW 2",$A488="GW 3",$A488="GW 4",$A488="GW 5",$A488="GW 6"),"N/A",IFERROR(ROUND((OFFSET(Tables!$A$1,MATCH('Program and Results'!$B488,Tables!$A$1:$A$33,0)-1,MATCH('Program and Results'!$A488,Tables!$1:$1,0)-2,1,1)-OFFSET(Tables!$A$1,MATCH('Program and Results'!$B488,Tables!$A$1:$A$33,0)-1,MATCH('Program and Results'!$A488,Tables!$1:$1,0)-7,1,1))-(OFFSET(Tables!$A$1,MATCH('Program and Results'!$E488,Tables!$A$1:$A$33,0)-1,MATCH('Program and Results'!$A488,Tables!$1:$1,0)-2,1,1)-OFFSET(Tables!$A$1,MATCH('Program and Results'!$E488,Tables!$A$1:$A$33,0)-1,MATCH('Program and Results'!$A488,Tables!$1:$1,0)-7,1,1)),0),""))</f>
        <v/>
      </c>
      <c r="V488" s="88" t="str">
        <f t="shared" si="139"/>
        <v/>
      </c>
      <c r="W488" s="88" t="str">
        <f>IF(OR($A488="GW 1",$A488="GW 2",$A488="GW 3",$A488="GW 4",$A488="GW 5",$A488="GW 6"),"N/A",IF(T488="","",IF(AND(T488&gt;='Prediction Systems settings'!$B$3,'Program and Results'!T488&lt;='Prediction Systems settings'!$C$3),"DRAW",IF(T488&gt;0,"HOME","AWAY"))))</f>
        <v/>
      </c>
      <c r="X488" s="89" t="str">
        <f t="shared" si="141"/>
        <v/>
      </c>
      <c r="Y488" s="74" t="str">
        <f ca="1">IF(OR($A488="GW 1",$A488="GW 2",$A488="GW 3",$A488="GW 4",$A488="GW 5",$A488="GW 6"),"N/A",IF(U488="","",IF(AND(U488&gt;='Prediction Systems settings'!$B$4,'Program and Results'!U488&lt;='Prediction Systems settings'!$C$4),"DRAW",IF(U488&gt;0,"HOME","AWAY"))))</f>
        <v/>
      </c>
      <c r="Z488" s="74" t="str">
        <f t="shared" si="142"/>
        <v/>
      </c>
      <c r="AA488" s="85" t="str">
        <f ca="1">IF(OR($A488="GW 1",$A488="GW 2",$A488="GW 3",$A488="GW 4",$A488="GW 5",$A488="GW 6"),"N/A",IF(G488="","",SUM(OFFSET(Tables!$A$103,MATCH('Program and Results'!$B488,Tables!$A$103:$A$135,0)-1,MATCH('Program and Results'!$A488,Tables!$1:$1,0)-2,1,-6))))</f>
        <v/>
      </c>
      <c r="AB488" s="86" t="str">
        <f ca="1">IF(OR($A488="GW 1",$A488="GW 2",$A488="GW 3",$A488="GW 4",$A488="GW 5",$A488="GW 6"),"N/A",IF(M488="","",SUM(OFFSET(Tables!$A$103,MATCH('Program and Results'!$E488,Tables!$A$103:$A$135,0)-1,MATCH('Program and Results'!$A488,Tables!$1:$1,0)-2,1,-6))))</f>
        <v/>
      </c>
      <c r="AC488" s="86" t="str">
        <f t="shared" si="143"/>
        <v/>
      </c>
      <c r="AD488" s="86" t="str">
        <f>IF(OR($A488="GW 1",$A488="GW 2",$A488="GW 3",$A488="GW 4",$A488="GW 5",$A488="GW 6"),"N/A",IF(AC488="","",IF(AC488&gt;'Prediction Systems settings'!$B$5,"HOME",IF(AC488&lt;-'Prediction Systems settings'!$B$5,"AWAY","DRAW"))))</f>
        <v/>
      </c>
      <c r="AE488" s="86" t="str">
        <f t="shared" si="144"/>
        <v/>
      </c>
      <c r="AK488" t="s">
        <v>231</v>
      </c>
      <c r="AL488" t="s">
        <v>231</v>
      </c>
    </row>
    <row r="489" spans="1:38">
      <c r="A489" s="80"/>
      <c r="F489" s="73" t="str">
        <f t="shared" si="153"/>
        <v/>
      </c>
      <c r="G489" s="73" t="str">
        <f>IF(A489="GW 1",ELO_Initial,IFERROR(INDEX(Tables!$1:$1048576,MATCH('Program and Results'!$B489,Tables!$A:$A,0),MATCH('Program and Results'!$A489,Tables!$1:$1,0)-1),""))</f>
        <v/>
      </c>
      <c r="H489" s="74" t="str">
        <f t="shared" si="146"/>
        <v/>
      </c>
      <c r="I489" s="74" t="str">
        <f t="shared" si="147"/>
        <v/>
      </c>
      <c r="J489" s="75" t="str">
        <f t="shared" si="140"/>
        <v/>
      </c>
      <c r="K489" s="76" t="str">
        <f>IF(E489="","",IF(ABS(C489-D489)=0,0,IF(ABS(C489-D489)&gt;10,2.99,INDEX('ELO settings '!$B$25:$B$34,MATCH(ABS(C489-D489),'ELO settings '!$A$25:$A$34,0)))))</f>
        <v/>
      </c>
      <c r="L489" s="73" t="str">
        <f t="shared" si="152"/>
        <v/>
      </c>
      <c r="M489" s="73" t="str">
        <f>IF(A489="GW 1",ELO_Initial,IFERROR(INDEX(Tables!$1:$1048576,MATCH('Program and Results'!$E489,Tables!$A:$A,0),MATCH('Program and Results'!$A489,Tables!$1:$1,0)-1),""))</f>
        <v/>
      </c>
      <c r="N489" s="74" t="str">
        <f t="shared" si="148"/>
        <v/>
      </c>
      <c r="O489" s="74" t="str">
        <f t="shared" si="149"/>
        <v/>
      </c>
      <c r="P489" s="75" t="str">
        <f t="shared" si="154"/>
        <v/>
      </c>
      <c r="Q489" s="76" t="str">
        <f t="shared" si="150"/>
        <v/>
      </c>
      <c r="R489" s="77" t="str">
        <f t="shared" si="151"/>
        <v/>
      </c>
      <c r="S489" s="87" t="str">
        <f t="shared" si="138"/>
        <v/>
      </c>
      <c r="T489" s="74" t="str">
        <f t="shared" si="145"/>
        <v/>
      </c>
      <c r="U489" s="74" t="str">
        <f ca="1">IF(OR($A489="GW 1",$A489="GW 2",$A489="GW 3",$A489="GW 4",$A489="GW 5",$A489="GW 6"),"N/A",IFERROR(ROUND((OFFSET(Tables!$A$1,MATCH('Program and Results'!$B489,Tables!$A$1:$A$33,0)-1,MATCH('Program and Results'!$A489,Tables!$1:$1,0)-2,1,1)-OFFSET(Tables!$A$1,MATCH('Program and Results'!$B489,Tables!$A$1:$A$33,0)-1,MATCH('Program and Results'!$A489,Tables!$1:$1,0)-7,1,1))-(OFFSET(Tables!$A$1,MATCH('Program and Results'!$E489,Tables!$A$1:$A$33,0)-1,MATCH('Program and Results'!$A489,Tables!$1:$1,0)-2,1,1)-OFFSET(Tables!$A$1,MATCH('Program and Results'!$E489,Tables!$A$1:$A$33,0)-1,MATCH('Program and Results'!$A489,Tables!$1:$1,0)-7,1,1)),0),""))</f>
        <v/>
      </c>
      <c r="V489" s="88" t="str">
        <f t="shared" si="139"/>
        <v/>
      </c>
      <c r="W489" s="88" t="str">
        <f>IF(OR($A489="GW 1",$A489="GW 2",$A489="GW 3",$A489="GW 4",$A489="GW 5",$A489="GW 6"),"N/A",IF(T489="","",IF(AND(T489&gt;='Prediction Systems settings'!$B$3,'Program and Results'!T489&lt;='Prediction Systems settings'!$C$3),"DRAW",IF(T489&gt;0,"HOME","AWAY"))))</f>
        <v/>
      </c>
      <c r="X489" s="89" t="str">
        <f t="shared" si="141"/>
        <v/>
      </c>
      <c r="Y489" s="74" t="str">
        <f ca="1">IF(OR($A489="GW 1",$A489="GW 2",$A489="GW 3",$A489="GW 4",$A489="GW 5",$A489="GW 6"),"N/A",IF(U489="","",IF(AND(U489&gt;='Prediction Systems settings'!$B$4,'Program and Results'!U489&lt;='Prediction Systems settings'!$C$4),"DRAW",IF(U489&gt;0,"HOME","AWAY"))))</f>
        <v/>
      </c>
      <c r="Z489" s="74" t="str">
        <f t="shared" si="142"/>
        <v/>
      </c>
      <c r="AA489" s="85" t="str">
        <f ca="1">IF(OR($A489="GW 1",$A489="GW 2",$A489="GW 3",$A489="GW 4",$A489="GW 5",$A489="GW 6"),"N/A",IF(G489="","",SUM(OFFSET(Tables!$A$103,MATCH('Program and Results'!$B489,Tables!$A$103:$A$135,0)-1,MATCH('Program and Results'!$A489,Tables!$1:$1,0)-2,1,-6))))</f>
        <v/>
      </c>
      <c r="AB489" s="86" t="str">
        <f ca="1">IF(OR($A489="GW 1",$A489="GW 2",$A489="GW 3",$A489="GW 4",$A489="GW 5",$A489="GW 6"),"N/A",IF(M489="","",SUM(OFFSET(Tables!$A$103,MATCH('Program and Results'!$E489,Tables!$A$103:$A$135,0)-1,MATCH('Program and Results'!$A489,Tables!$1:$1,0)-2,1,-6))))</f>
        <v/>
      </c>
      <c r="AC489" s="86" t="str">
        <f t="shared" si="143"/>
        <v/>
      </c>
      <c r="AD489" s="86" t="str">
        <f>IF(OR($A489="GW 1",$A489="GW 2",$A489="GW 3",$A489="GW 4",$A489="GW 5",$A489="GW 6"),"N/A",IF(AC489="","",IF(AC489&gt;'Prediction Systems settings'!$B$5,"HOME",IF(AC489&lt;-'Prediction Systems settings'!$B$5,"AWAY","DRAW"))))</f>
        <v/>
      </c>
      <c r="AE489" s="86" t="str">
        <f t="shared" si="144"/>
        <v/>
      </c>
      <c r="AK489" t="s">
        <v>231</v>
      </c>
      <c r="AL489" t="s">
        <v>231</v>
      </c>
    </row>
    <row r="490" spans="1:38">
      <c r="A490" s="80"/>
      <c r="F490" s="73" t="str">
        <f t="shared" si="153"/>
        <v/>
      </c>
      <c r="G490" s="73" t="str">
        <f>IF(A490="GW 1",ELO_Initial,IFERROR(INDEX(Tables!$1:$1048576,MATCH('Program and Results'!$B490,Tables!$A:$A,0),MATCH('Program and Results'!$A490,Tables!$1:$1,0)-1),""))</f>
        <v/>
      </c>
      <c r="H490" s="74" t="str">
        <f t="shared" si="146"/>
        <v/>
      </c>
      <c r="I490" s="74" t="str">
        <f t="shared" si="147"/>
        <v/>
      </c>
      <c r="J490" s="75" t="str">
        <f t="shared" si="140"/>
        <v/>
      </c>
      <c r="K490" s="76" t="str">
        <f>IF(E490="","",IF(ABS(C490-D490)=0,0,IF(ABS(C490-D490)&gt;10,2.99,INDEX('ELO settings '!$B$25:$B$34,MATCH(ABS(C490-D490),'ELO settings '!$A$25:$A$34,0)))))</f>
        <v/>
      </c>
      <c r="L490" s="73" t="str">
        <f t="shared" si="152"/>
        <v/>
      </c>
      <c r="M490" s="73" t="str">
        <f>IF(A490="GW 1",ELO_Initial,IFERROR(INDEX(Tables!$1:$1048576,MATCH('Program and Results'!$E490,Tables!$A:$A,0),MATCH('Program and Results'!$A490,Tables!$1:$1,0)-1),""))</f>
        <v/>
      </c>
      <c r="N490" s="74" t="str">
        <f t="shared" si="148"/>
        <v/>
      </c>
      <c r="O490" s="74" t="str">
        <f t="shared" si="149"/>
        <v/>
      </c>
      <c r="P490" s="75" t="str">
        <f t="shared" si="154"/>
        <v/>
      </c>
      <c r="Q490" s="76" t="str">
        <f t="shared" si="150"/>
        <v/>
      </c>
      <c r="R490" s="77" t="str">
        <f t="shared" si="151"/>
        <v/>
      </c>
      <c r="S490" s="87" t="str">
        <f t="shared" si="138"/>
        <v/>
      </c>
      <c r="T490" s="74" t="str">
        <f t="shared" si="145"/>
        <v/>
      </c>
      <c r="U490" s="74" t="str">
        <f ca="1">IF(OR($A490="GW 1",$A490="GW 2",$A490="GW 3",$A490="GW 4",$A490="GW 5",$A490="GW 6"),"N/A",IFERROR(ROUND((OFFSET(Tables!$A$1,MATCH('Program and Results'!$B490,Tables!$A$1:$A$33,0)-1,MATCH('Program and Results'!$A490,Tables!$1:$1,0)-2,1,1)-OFFSET(Tables!$A$1,MATCH('Program and Results'!$B490,Tables!$A$1:$A$33,0)-1,MATCH('Program and Results'!$A490,Tables!$1:$1,0)-7,1,1))-(OFFSET(Tables!$A$1,MATCH('Program and Results'!$E490,Tables!$A$1:$A$33,0)-1,MATCH('Program and Results'!$A490,Tables!$1:$1,0)-2,1,1)-OFFSET(Tables!$A$1,MATCH('Program and Results'!$E490,Tables!$A$1:$A$33,0)-1,MATCH('Program and Results'!$A490,Tables!$1:$1,0)-7,1,1)),0),""))</f>
        <v/>
      </c>
      <c r="V490" s="88" t="str">
        <f t="shared" si="139"/>
        <v/>
      </c>
      <c r="W490" s="88" t="str">
        <f>IF(OR($A490="GW 1",$A490="GW 2",$A490="GW 3",$A490="GW 4",$A490="GW 5",$A490="GW 6"),"N/A",IF(T490="","",IF(AND(T490&gt;='Prediction Systems settings'!$B$3,'Program and Results'!T490&lt;='Prediction Systems settings'!$C$3),"DRAW",IF(T490&gt;0,"HOME","AWAY"))))</f>
        <v/>
      </c>
      <c r="X490" s="89" t="str">
        <f t="shared" si="141"/>
        <v/>
      </c>
      <c r="Y490" s="74" t="str">
        <f ca="1">IF(OR($A490="GW 1",$A490="GW 2",$A490="GW 3",$A490="GW 4",$A490="GW 5",$A490="GW 6"),"N/A",IF(U490="","",IF(AND(U490&gt;='Prediction Systems settings'!$B$4,'Program and Results'!U490&lt;='Prediction Systems settings'!$C$4),"DRAW",IF(U490&gt;0,"HOME","AWAY"))))</f>
        <v/>
      </c>
      <c r="Z490" s="74" t="str">
        <f t="shared" si="142"/>
        <v/>
      </c>
      <c r="AA490" s="85" t="str">
        <f ca="1">IF(OR($A490="GW 1",$A490="GW 2",$A490="GW 3",$A490="GW 4",$A490="GW 5",$A490="GW 6"),"N/A",IF(G490="","",SUM(OFFSET(Tables!$A$103,MATCH('Program and Results'!$B490,Tables!$A$103:$A$135,0)-1,MATCH('Program and Results'!$A490,Tables!$1:$1,0)-2,1,-6))))</f>
        <v/>
      </c>
      <c r="AB490" s="86" t="str">
        <f ca="1">IF(OR($A490="GW 1",$A490="GW 2",$A490="GW 3",$A490="GW 4",$A490="GW 5",$A490="GW 6"),"N/A",IF(M490="","",SUM(OFFSET(Tables!$A$103,MATCH('Program and Results'!$E490,Tables!$A$103:$A$135,0)-1,MATCH('Program and Results'!$A490,Tables!$1:$1,0)-2,1,-6))))</f>
        <v/>
      </c>
      <c r="AC490" s="86" t="str">
        <f t="shared" si="143"/>
        <v/>
      </c>
      <c r="AD490" s="86" t="str">
        <f>IF(OR($A490="GW 1",$A490="GW 2",$A490="GW 3",$A490="GW 4",$A490="GW 5",$A490="GW 6"),"N/A",IF(AC490="","",IF(AC490&gt;'Prediction Systems settings'!$B$5,"HOME",IF(AC490&lt;-'Prediction Systems settings'!$B$5,"AWAY","DRAW"))))</f>
        <v/>
      </c>
      <c r="AE490" s="86" t="str">
        <f t="shared" si="144"/>
        <v/>
      </c>
      <c r="AK490" t="s">
        <v>231</v>
      </c>
      <c r="AL490" t="s">
        <v>231</v>
      </c>
    </row>
    <row r="491" spans="1:38">
      <c r="A491" s="80"/>
      <c r="F491" s="73" t="str">
        <f t="shared" si="153"/>
        <v/>
      </c>
      <c r="G491" s="73" t="str">
        <f>IF(A491="GW 1",ELO_Initial,IFERROR(INDEX(Tables!$1:$1048576,MATCH('Program and Results'!$B491,Tables!$A:$A,0),MATCH('Program and Results'!$A491,Tables!$1:$1,0)-1),""))</f>
        <v/>
      </c>
      <c r="H491" s="74" t="str">
        <f t="shared" si="146"/>
        <v/>
      </c>
      <c r="I491" s="74" t="str">
        <f t="shared" si="147"/>
        <v/>
      </c>
      <c r="J491" s="75" t="str">
        <f t="shared" si="140"/>
        <v/>
      </c>
      <c r="K491" s="76" t="str">
        <f>IF(E491="","",IF(ABS(C491-D491)=0,0,IF(ABS(C491-D491)&gt;10,2.99,INDEX('ELO settings '!$B$25:$B$34,MATCH(ABS(C491-D491),'ELO settings '!$A$25:$A$34,0)))))</f>
        <v/>
      </c>
      <c r="L491" s="73" t="str">
        <f t="shared" si="152"/>
        <v/>
      </c>
      <c r="M491" s="73" t="str">
        <f>IF(A491="GW 1",ELO_Initial,IFERROR(INDEX(Tables!$1:$1048576,MATCH('Program and Results'!$E491,Tables!$A:$A,0),MATCH('Program and Results'!$A491,Tables!$1:$1,0)-1),""))</f>
        <v/>
      </c>
      <c r="N491" s="74" t="str">
        <f t="shared" si="148"/>
        <v/>
      </c>
      <c r="O491" s="74" t="str">
        <f t="shared" si="149"/>
        <v/>
      </c>
      <c r="P491" s="75" t="str">
        <f t="shared" si="154"/>
        <v/>
      </c>
      <c r="Q491" s="76" t="str">
        <f t="shared" si="150"/>
        <v/>
      </c>
      <c r="R491" s="77" t="str">
        <f t="shared" si="151"/>
        <v/>
      </c>
      <c r="S491" s="87" t="str">
        <f t="shared" si="138"/>
        <v/>
      </c>
      <c r="T491" s="74" t="str">
        <f t="shared" si="145"/>
        <v/>
      </c>
      <c r="U491" s="74" t="str">
        <f ca="1">IF(OR($A491="GW 1",$A491="GW 2",$A491="GW 3",$A491="GW 4",$A491="GW 5",$A491="GW 6"),"N/A",IFERROR(ROUND((OFFSET(Tables!$A$1,MATCH('Program and Results'!$B491,Tables!$A$1:$A$33,0)-1,MATCH('Program and Results'!$A491,Tables!$1:$1,0)-2,1,1)-OFFSET(Tables!$A$1,MATCH('Program and Results'!$B491,Tables!$A$1:$A$33,0)-1,MATCH('Program and Results'!$A491,Tables!$1:$1,0)-7,1,1))-(OFFSET(Tables!$A$1,MATCH('Program and Results'!$E491,Tables!$A$1:$A$33,0)-1,MATCH('Program and Results'!$A491,Tables!$1:$1,0)-2,1,1)-OFFSET(Tables!$A$1,MATCH('Program and Results'!$E491,Tables!$A$1:$A$33,0)-1,MATCH('Program and Results'!$A491,Tables!$1:$1,0)-7,1,1)),0),""))</f>
        <v/>
      </c>
      <c r="V491" s="88" t="str">
        <f t="shared" si="139"/>
        <v/>
      </c>
      <c r="W491" s="88" t="str">
        <f>IF(OR($A491="GW 1",$A491="GW 2",$A491="GW 3",$A491="GW 4",$A491="GW 5",$A491="GW 6"),"N/A",IF(T491="","",IF(AND(T491&gt;='Prediction Systems settings'!$B$3,'Program and Results'!T491&lt;='Prediction Systems settings'!$C$3),"DRAW",IF(T491&gt;0,"HOME","AWAY"))))</f>
        <v/>
      </c>
      <c r="X491" s="89" t="str">
        <f t="shared" si="141"/>
        <v/>
      </c>
      <c r="Y491" s="74" t="str">
        <f ca="1">IF(OR($A491="GW 1",$A491="GW 2",$A491="GW 3",$A491="GW 4",$A491="GW 5",$A491="GW 6"),"N/A",IF(U491="","",IF(AND(U491&gt;='Prediction Systems settings'!$B$4,'Program and Results'!U491&lt;='Prediction Systems settings'!$C$4),"DRAW",IF(U491&gt;0,"HOME","AWAY"))))</f>
        <v/>
      </c>
      <c r="Z491" s="74" t="str">
        <f t="shared" si="142"/>
        <v/>
      </c>
      <c r="AA491" s="85" t="str">
        <f ca="1">IF(OR($A491="GW 1",$A491="GW 2",$A491="GW 3",$A491="GW 4",$A491="GW 5",$A491="GW 6"),"N/A",IF(G491="","",SUM(OFFSET(Tables!$A$103,MATCH('Program and Results'!$B491,Tables!$A$103:$A$135,0)-1,MATCH('Program and Results'!$A491,Tables!$1:$1,0)-2,1,-6))))</f>
        <v/>
      </c>
      <c r="AB491" s="86" t="str">
        <f ca="1">IF(OR($A491="GW 1",$A491="GW 2",$A491="GW 3",$A491="GW 4",$A491="GW 5",$A491="GW 6"),"N/A",IF(M491="","",SUM(OFFSET(Tables!$A$103,MATCH('Program and Results'!$E491,Tables!$A$103:$A$135,0)-1,MATCH('Program and Results'!$A491,Tables!$1:$1,0)-2,1,-6))))</f>
        <v/>
      </c>
      <c r="AC491" s="86" t="str">
        <f t="shared" si="143"/>
        <v/>
      </c>
      <c r="AD491" s="86" t="str">
        <f>IF(OR($A491="GW 1",$A491="GW 2",$A491="GW 3",$A491="GW 4",$A491="GW 5",$A491="GW 6"),"N/A",IF(AC491="","",IF(AC491&gt;'Prediction Systems settings'!$B$5,"HOME",IF(AC491&lt;-'Prediction Systems settings'!$B$5,"AWAY","DRAW"))))</f>
        <v/>
      </c>
      <c r="AE491" s="86" t="str">
        <f t="shared" si="144"/>
        <v/>
      </c>
      <c r="AK491" t="s">
        <v>231</v>
      </c>
      <c r="AL491" t="s">
        <v>231</v>
      </c>
    </row>
    <row r="492" spans="1:38">
      <c r="A492" s="80"/>
      <c r="F492" s="73" t="str">
        <f t="shared" si="153"/>
        <v/>
      </c>
      <c r="G492" s="73" t="str">
        <f>IF(A492="GW 1",ELO_Initial,IFERROR(INDEX(Tables!$1:$1048576,MATCH('Program and Results'!$B492,Tables!$A:$A,0),MATCH('Program and Results'!$A492,Tables!$1:$1,0)-1),""))</f>
        <v/>
      </c>
      <c r="H492" s="74" t="str">
        <f t="shared" si="146"/>
        <v/>
      </c>
      <c r="I492" s="74" t="str">
        <f t="shared" si="147"/>
        <v/>
      </c>
      <c r="J492" s="75" t="str">
        <f t="shared" si="140"/>
        <v/>
      </c>
      <c r="K492" s="76" t="str">
        <f>IF(E492="","",IF(ABS(C492-D492)=0,0,IF(ABS(C492-D492)&gt;10,2.99,INDEX('ELO settings '!$B$25:$B$34,MATCH(ABS(C492-D492),'ELO settings '!$A$25:$A$34,0)))))</f>
        <v/>
      </c>
      <c r="L492" s="73" t="str">
        <f t="shared" si="152"/>
        <v/>
      </c>
      <c r="M492" s="73" t="str">
        <f>IF(A492="GW 1",ELO_Initial,IFERROR(INDEX(Tables!$1:$1048576,MATCH('Program and Results'!$E492,Tables!$A:$A,0),MATCH('Program and Results'!$A492,Tables!$1:$1,0)-1),""))</f>
        <v/>
      </c>
      <c r="N492" s="74" t="str">
        <f t="shared" si="148"/>
        <v/>
      </c>
      <c r="O492" s="74" t="str">
        <f t="shared" si="149"/>
        <v/>
      </c>
      <c r="P492" s="75" t="str">
        <f t="shared" si="154"/>
        <v/>
      </c>
      <c r="Q492" s="76" t="str">
        <f t="shared" si="150"/>
        <v/>
      </c>
      <c r="R492" s="77" t="str">
        <f t="shared" si="151"/>
        <v/>
      </c>
      <c r="S492" s="87" t="str">
        <f t="shared" si="138"/>
        <v/>
      </c>
      <c r="T492" s="74" t="str">
        <f t="shared" si="145"/>
        <v/>
      </c>
      <c r="U492" s="74" t="str">
        <f ca="1">IF(OR($A492="GW 1",$A492="GW 2",$A492="GW 3",$A492="GW 4",$A492="GW 5",$A492="GW 6"),"N/A",IFERROR(ROUND((OFFSET(Tables!$A$1,MATCH('Program and Results'!$B492,Tables!$A$1:$A$33,0)-1,MATCH('Program and Results'!$A492,Tables!$1:$1,0)-2,1,1)-OFFSET(Tables!$A$1,MATCH('Program and Results'!$B492,Tables!$A$1:$A$33,0)-1,MATCH('Program and Results'!$A492,Tables!$1:$1,0)-7,1,1))-(OFFSET(Tables!$A$1,MATCH('Program and Results'!$E492,Tables!$A$1:$A$33,0)-1,MATCH('Program and Results'!$A492,Tables!$1:$1,0)-2,1,1)-OFFSET(Tables!$A$1,MATCH('Program and Results'!$E492,Tables!$A$1:$A$33,0)-1,MATCH('Program and Results'!$A492,Tables!$1:$1,0)-7,1,1)),0),""))</f>
        <v/>
      </c>
      <c r="V492" s="88" t="str">
        <f t="shared" si="139"/>
        <v/>
      </c>
      <c r="W492" s="88" t="str">
        <f>IF(OR($A492="GW 1",$A492="GW 2",$A492="GW 3",$A492="GW 4",$A492="GW 5",$A492="GW 6"),"N/A",IF(T492="","",IF(AND(T492&gt;='Prediction Systems settings'!$B$3,'Program and Results'!T492&lt;='Prediction Systems settings'!$C$3),"DRAW",IF(T492&gt;0,"HOME","AWAY"))))</f>
        <v/>
      </c>
      <c r="X492" s="89" t="str">
        <f t="shared" si="141"/>
        <v/>
      </c>
      <c r="Y492" s="74" t="str">
        <f ca="1">IF(OR($A492="GW 1",$A492="GW 2",$A492="GW 3",$A492="GW 4",$A492="GW 5",$A492="GW 6"),"N/A",IF(U492="","",IF(AND(U492&gt;='Prediction Systems settings'!$B$4,'Program and Results'!U492&lt;='Prediction Systems settings'!$C$4),"DRAW",IF(U492&gt;0,"HOME","AWAY"))))</f>
        <v/>
      </c>
      <c r="Z492" s="74" t="str">
        <f t="shared" si="142"/>
        <v/>
      </c>
      <c r="AA492" s="85" t="str">
        <f ca="1">IF(OR($A492="GW 1",$A492="GW 2",$A492="GW 3",$A492="GW 4",$A492="GW 5",$A492="GW 6"),"N/A",IF(G492="","",SUM(OFFSET(Tables!$A$103,MATCH('Program and Results'!$B492,Tables!$A$103:$A$135,0)-1,MATCH('Program and Results'!$A492,Tables!$1:$1,0)-2,1,-6))))</f>
        <v/>
      </c>
      <c r="AB492" s="86" t="str">
        <f ca="1">IF(OR($A492="GW 1",$A492="GW 2",$A492="GW 3",$A492="GW 4",$A492="GW 5",$A492="GW 6"),"N/A",IF(M492="","",SUM(OFFSET(Tables!$A$103,MATCH('Program and Results'!$E492,Tables!$A$103:$A$135,0)-1,MATCH('Program and Results'!$A492,Tables!$1:$1,0)-2,1,-6))))</f>
        <v/>
      </c>
      <c r="AC492" s="86" t="str">
        <f t="shared" si="143"/>
        <v/>
      </c>
      <c r="AD492" s="86" t="str">
        <f>IF(OR($A492="GW 1",$A492="GW 2",$A492="GW 3",$A492="GW 4",$A492="GW 5",$A492="GW 6"),"N/A",IF(AC492="","",IF(AC492&gt;'Prediction Systems settings'!$B$5,"HOME",IF(AC492&lt;-'Prediction Systems settings'!$B$5,"AWAY","DRAW"))))</f>
        <v/>
      </c>
      <c r="AE492" s="86" t="str">
        <f t="shared" si="144"/>
        <v/>
      </c>
      <c r="AK492" t="s">
        <v>231</v>
      </c>
      <c r="AL492" t="s">
        <v>231</v>
      </c>
    </row>
    <row r="493" spans="1:38">
      <c r="A493" s="80"/>
      <c r="F493" s="73" t="str">
        <f t="shared" si="153"/>
        <v/>
      </c>
      <c r="G493" s="73" t="str">
        <f>IF(A493="GW 1",ELO_Initial,IFERROR(INDEX(Tables!$1:$1048576,MATCH('Program and Results'!$B493,Tables!$A:$A,0),MATCH('Program and Results'!$A493,Tables!$1:$1,0)-1),""))</f>
        <v/>
      </c>
      <c r="H493" s="74" t="str">
        <f t="shared" si="146"/>
        <v/>
      </c>
      <c r="I493" s="74" t="str">
        <f t="shared" si="147"/>
        <v/>
      </c>
      <c r="J493" s="75" t="str">
        <f t="shared" si="140"/>
        <v/>
      </c>
      <c r="K493" s="76" t="str">
        <f>IF(E493="","",IF(ABS(C493-D493)=0,0,IF(ABS(C493-D493)&gt;10,2.99,INDEX('ELO settings '!$B$25:$B$34,MATCH(ABS(C493-D493),'ELO settings '!$A$25:$A$34,0)))))</f>
        <v/>
      </c>
      <c r="L493" s="73" t="str">
        <f t="shared" si="152"/>
        <v/>
      </c>
      <c r="M493" s="73" t="str">
        <f>IF(A493="GW 1",ELO_Initial,IFERROR(INDEX(Tables!$1:$1048576,MATCH('Program and Results'!$E493,Tables!$A:$A,0),MATCH('Program and Results'!$A493,Tables!$1:$1,0)-1),""))</f>
        <v/>
      </c>
      <c r="N493" s="74" t="str">
        <f t="shared" si="148"/>
        <v/>
      </c>
      <c r="O493" s="74" t="str">
        <f t="shared" si="149"/>
        <v/>
      </c>
      <c r="P493" s="75" t="str">
        <f t="shared" si="154"/>
        <v/>
      </c>
      <c r="Q493" s="76" t="str">
        <f t="shared" si="150"/>
        <v/>
      </c>
      <c r="R493" s="77" t="str">
        <f t="shared" si="151"/>
        <v/>
      </c>
      <c r="S493" s="87" t="str">
        <f t="shared" ref="S493:S500" si="155">IF(D493="","",IF(I493=1,"HOME",IF(I493=0.5,"DRAW","AWAY")))</f>
        <v/>
      </c>
      <c r="T493" s="74" t="str">
        <f t="shared" si="145"/>
        <v/>
      </c>
      <c r="U493" s="74" t="str">
        <f ca="1">IF(OR($A493="GW 1",$A493="GW 2",$A493="GW 3",$A493="GW 4",$A493="GW 5",$A493="GW 6"),"N/A",IFERROR(ROUND((OFFSET(Tables!$A$1,MATCH('Program and Results'!$B493,Tables!$A$1:$A$33,0)-1,MATCH('Program and Results'!$A493,Tables!$1:$1,0)-2,1,1)-OFFSET(Tables!$A$1,MATCH('Program and Results'!$B493,Tables!$A$1:$A$33,0)-1,MATCH('Program and Results'!$A493,Tables!$1:$1,0)-7,1,1))-(OFFSET(Tables!$A$1,MATCH('Program and Results'!$E493,Tables!$A$1:$A$33,0)-1,MATCH('Program and Results'!$A493,Tables!$1:$1,0)-2,1,1)-OFFSET(Tables!$A$1,MATCH('Program and Results'!$E493,Tables!$A$1:$A$33,0)-1,MATCH('Program and Results'!$A493,Tables!$1:$1,0)-7,1,1)),0),""))</f>
        <v/>
      </c>
      <c r="V493" s="88" t="str">
        <f t="shared" ref="V493:V500" si="156">IF(D493="","",J493-P493)</f>
        <v/>
      </c>
      <c r="W493" s="88" t="str">
        <f>IF(OR($A493="GW 1",$A493="GW 2",$A493="GW 3",$A493="GW 4",$A493="GW 5",$A493="GW 6"),"N/A",IF(T493="","",IF(AND(T493&gt;='Prediction Systems settings'!$B$3,'Program and Results'!T493&lt;='Prediction Systems settings'!$C$3),"DRAW",IF(T493&gt;0,"HOME","AWAY"))))</f>
        <v/>
      </c>
      <c r="X493" s="89" t="str">
        <f t="shared" si="141"/>
        <v/>
      </c>
      <c r="Y493" s="74" t="str">
        <f ca="1">IF(OR($A493="GW 1",$A493="GW 2",$A493="GW 3",$A493="GW 4",$A493="GW 5",$A493="GW 6"),"N/A",IF(U493="","",IF(AND(U493&gt;='Prediction Systems settings'!$B$4,'Program and Results'!U493&lt;='Prediction Systems settings'!$C$4),"DRAW",IF(U493&gt;0,"HOME","AWAY"))))</f>
        <v/>
      </c>
      <c r="Z493" s="74" t="str">
        <f t="shared" si="142"/>
        <v/>
      </c>
      <c r="AA493" s="85" t="str">
        <f ca="1">IF(OR($A493="GW 1",$A493="GW 2",$A493="GW 3",$A493="GW 4",$A493="GW 5",$A493="GW 6"),"N/A",IF(G493="","",SUM(OFFSET(Tables!$A$103,MATCH('Program and Results'!$B493,Tables!$A$103:$A$135,0)-1,MATCH('Program and Results'!$A493,Tables!$1:$1,0)-2,1,-6))))</f>
        <v/>
      </c>
      <c r="AB493" s="86" t="str">
        <f ca="1">IF(OR($A493="GW 1",$A493="GW 2",$A493="GW 3",$A493="GW 4",$A493="GW 5",$A493="GW 6"),"N/A",IF(M493="","",SUM(OFFSET(Tables!$A$103,MATCH('Program and Results'!$E493,Tables!$A$103:$A$135,0)-1,MATCH('Program and Results'!$A493,Tables!$1:$1,0)-2,1,-6))))</f>
        <v/>
      </c>
      <c r="AC493" s="86" t="str">
        <f t="shared" si="143"/>
        <v/>
      </c>
      <c r="AD493" s="86" t="str">
        <f>IF(OR($A493="GW 1",$A493="GW 2",$A493="GW 3",$A493="GW 4",$A493="GW 5",$A493="GW 6"),"N/A",IF(AC493="","",IF(AC493&gt;'Prediction Systems settings'!$B$5,"HOME",IF(AC493&lt;-'Prediction Systems settings'!$B$5,"AWAY","DRAW"))))</f>
        <v/>
      </c>
      <c r="AE493" s="86" t="str">
        <f t="shared" si="144"/>
        <v/>
      </c>
      <c r="AK493" t="s">
        <v>231</v>
      </c>
      <c r="AL493" t="s">
        <v>231</v>
      </c>
    </row>
    <row r="494" spans="1:38">
      <c r="A494" s="80"/>
      <c r="F494" s="73" t="str">
        <f t="shared" si="153"/>
        <v/>
      </c>
      <c r="G494" s="73" t="str">
        <f>IF(A494="GW 1",ELO_Initial,IFERROR(INDEX(Tables!$1:$1048576,MATCH('Program and Results'!$B494,Tables!$A:$A,0),MATCH('Program and Results'!$A494,Tables!$1:$1,0)-1),""))</f>
        <v/>
      </c>
      <c r="H494" s="74" t="str">
        <f t="shared" si="146"/>
        <v/>
      </c>
      <c r="I494" s="74" t="str">
        <f t="shared" si="147"/>
        <v/>
      </c>
      <c r="J494" s="75" t="str">
        <f t="shared" si="140"/>
        <v/>
      </c>
      <c r="K494" s="76" t="str">
        <f>IF(E494="","",IF(ABS(C494-D494)=0,0,IF(ABS(C494-D494)&gt;10,2.99,INDEX('ELO settings '!$B$25:$B$34,MATCH(ABS(C494-D494),'ELO settings '!$A$25:$A$34,0)))))</f>
        <v/>
      </c>
      <c r="L494" s="73" t="str">
        <f t="shared" si="152"/>
        <v/>
      </c>
      <c r="M494" s="73" t="str">
        <f>IF(A494="GW 1",ELO_Initial,IFERROR(INDEX(Tables!$1:$1048576,MATCH('Program and Results'!$E494,Tables!$A:$A,0),MATCH('Program and Results'!$A494,Tables!$1:$1,0)-1),""))</f>
        <v/>
      </c>
      <c r="N494" s="74" t="str">
        <f t="shared" si="148"/>
        <v/>
      </c>
      <c r="O494" s="74" t="str">
        <f t="shared" si="149"/>
        <v/>
      </c>
      <c r="P494" s="75" t="str">
        <f t="shared" si="154"/>
        <v/>
      </c>
      <c r="Q494" s="76" t="str">
        <f t="shared" si="150"/>
        <v/>
      </c>
      <c r="R494" s="77" t="str">
        <f t="shared" si="151"/>
        <v/>
      </c>
      <c r="S494" s="87" t="str">
        <f t="shared" si="155"/>
        <v/>
      </c>
      <c r="T494" s="74" t="str">
        <f t="shared" si="145"/>
        <v/>
      </c>
      <c r="U494" s="74" t="str">
        <f ca="1">IF(OR($A494="GW 1",$A494="GW 2",$A494="GW 3",$A494="GW 4",$A494="GW 5",$A494="GW 6"),"N/A",IFERROR(ROUND((OFFSET(Tables!$A$1,MATCH('Program and Results'!$B494,Tables!$A$1:$A$33,0)-1,MATCH('Program and Results'!$A494,Tables!$1:$1,0)-2,1,1)-OFFSET(Tables!$A$1,MATCH('Program and Results'!$B494,Tables!$A$1:$A$33,0)-1,MATCH('Program and Results'!$A494,Tables!$1:$1,0)-7,1,1))-(OFFSET(Tables!$A$1,MATCH('Program and Results'!$E494,Tables!$A$1:$A$33,0)-1,MATCH('Program and Results'!$A494,Tables!$1:$1,0)-2,1,1)-OFFSET(Tables!$A$1,MATCH('Program and Results'!$E494,Tables!$A$1:$A$33,0)-1,MATCH('Program and Results'!$A494,Tables!$1:$1,0)-7,1,1)),0),""))</f>
        <v/>
      </c>
      <c r="V494" s="88" t="str">
        <f t="shared" si="156"/>
        <v/>
      </c>
      <c r="W494" s="88" t="str">
        <f>IF(OR($A494="GW 1",$A494="GW 2",$A494="GW 3",$A494="GW 4",$A494="GW 5",$A494="GW 6"),"N/A",IF(T494="","",IF(AND(T494&gt;='Prediction Systems settings'!$B$3,'Program and Results'!T494&lt;='Prediction Systems settings'!$C$3),"DRAW",IF(T494&gt;0,"HOME","AWAY"))))</f>
        <v/>
      </c>
      <c r="X494" s="89" t="str">
        <f t="shared" si="141"/>
        <v/>
      </c>
      <c r="Y494" s="74" t="str">
        <f ca="1">IF(OR($A494="GW 1",$A494="GW 2",$A494="GW 3",$A494="GW 4",$A494="GW 5",$A494="GW 6"),"N/A",IF(U494="","",IF(AND(U494&gt;='Prediction Systems settings'!$B$4,'Program and Results'!U494&lt;='Prediction Systems settings'!$C$4),"DRAW",IF(U494&gt;0,"HOME","AWAY"))))</f>
        <v/>
      </c>
      <c r="Z494" s="74" t="str">
        <f t="shared" si="142"/>
        <v/>
      </c>
      <c r="AA494" s="85" t="str">
        <f ca="1">IF(OR($A494="GW 1",$A494="GW 2",$A494="GW 3",$A494="GW 4",$A494="GW 5",$A494="GW 6"),"N/A",IF(G494="","",SUM(OFFSET(Tables!$A$103,MATCH('Program and Results'!$B494,Tables!$A$103:$A$135,0)-1,MATCH('Program and Results'!$A494,Tables!$1:$1,0)-2,1,-6))))</f>
        <v/>
      </c>
      <c r="AB494" s="86" t="str">
        <f ca="1">IF(OR($A494="GW 1",$A494="GW 2",$A494="GW 3",$A494="GW 4",$A494="GW 5",$A494="GW 6"),"N/A",IF(M494="","",SUM(OFFSET(Tables!$A$103,MATCH('Program and Results'!$E494,Tables!$A$103:$A$135,0)-1,MATCH('Program and Results'!$A494,Tables!$1:$1,0)-2,1,-6))))</f>
        <v/>
      </c>
      <c r="AC494" s="86" t="str">
        <f t="shared" si="143"/>
        <v/>
      </c>
      <c r="AD494" s="86" t="str">
        <f>IF(OR($A494="GW 1",$A494="GW 2",$A494="GW 3",$A494="GW 4",$A494="GW 5",$A494="GW 6"),"N/A",IF(AC494="","",IF(AC494&gt;'Prediction Systems settings'!$B$5,"HOME",IF(AC494&lt;-'Prediction Systems settings'!$B$5,"AWAY","DRAW"))))</f>
        <v/>
      </c>
      <c r="AE494" s="86" t="str">
        <f t="shared" si="144"/>
        <v/>
      </c>
      <c r="AK494" t="s">
        <v>231</v>
      </c>
      <c r="AL494" t="s">
        <v>231</v>
      </c>
    </row>
    <row r="495" spans="1:38">
      <c r="A495" s="80"/>
      <c r="F495" s="73" t="str">
        <f t="shared" si="153"/>
        <v/>
      </c>
      <c r="G495" s="73" t="str">
        <f>IF(A495="GW 1",ELO_Initial,IFERROR(INDEX(Tables!$1:$1048576,MATCH('Program and Results'!$B495,Tables!$A:$A,0),MATCH('Program and Results'!$A495,Tables!$1:$1,0)-1),""))</f>
        <v/>
      </c>
      <c r="H495" s="74" t="str">
        <f t="shared" si="146"/>
        <v/>
      </c>
      <c r="I495" s="74" t="str">
        <f t="shared" si="147"/>
        <v/>
      </c>
      <c r="J495" s="75" t="str">
        <f t="shared" si="140"/>
        <v/>
      </c>
      <c r="K495" s="76" t="str">
        <f>IF(E495="","",IF(ABS(C495-D495)=0,0,IF(ABS(C495-D495)&gt;10,2.99,INDEX('ELO settings '!$B$25:$B$34,MATCH(ABS(C495-D495),'ELO settings '!$A$25:$A$34,0)))))</f>
        <v/>
      </c>
      <c r="L495" s="73" t="str">
        <f t="shared" si="152"/>
        <v/>
      </c>
      <c r="M495" s="73" t="str">
        <f>IF(A495="GW 1",ELO_Initial,IFERROR(INDEX(Tables!$1:$1048576,MATCH('Program and Results'!$E495,Tables!$A:$A,0),MATCH('Program and Results'!$A495,Tables!$1:$1,0)-1),""))</f>
        <v/>
      </c>
      <c r="N495" s="74" t="str">
        <f t="shared" si="148"/>
        <v/>
      </c>
      <c r="O495" s="74" t="str">
        <f t="shared" si="149"/>
        <v/>
      </c>
      <c r="P495" s="75" t="str">
        <f t="shared" si="154"/>
        <v/>
      </c>
      <c r="Q495" s="76" t="str">
        <f t="shared" si="150"/>
        <v/>
      </c>
      <c r="R495" s="77" t="str">
        <f t="shared" si="151"/>
        <v/>
      </c>
      <c r="S495" s="87" t="str">
        <f t="shared" si="155"/>
        <v/>
      </c>
      <c r="T495" s="74" t="str">
        <f t="shared" si="145"/>
        <v/>
      </c>
      <c r="U495" s="74" t="str">
        <f ca="1">IF(OR($A495="GW 1",$A495="GW 2",$A495="GW 3",$A495="GW 4",$A495="GW 5",$A495="GW 6"),"N/A",IFERROR(ROUND((OFFSET(Tables!$A$1,MATCH('Program and Results'!$B495,Tables!$A$1:$A$33,0)-1,MATCH('Program and Results'!$A495,Tables!$1:$1,0)-2,1,1)-OFFSET(Tables!$A$1,MATCH('Program and Results'!$B495,Tables!$A$1:$A$33,0)-1,MATCH('Program and Results'!$A495,Tables!$1:$1,0)-7,1,1))-(OFFSET(Tables!$A$1,MATCH('Program and Results'!$E495,Tables!$A$1:$A$33,0)-1,MATCH('Program and Results'!$A495,Tables!$1:$1,0)-2,1,1)-OFFSET(Tables!$A$1,MATCH('Program and Results'!$E495,Tables!$A$1:$A$33,0)-1,MATCH('Program and Results'!$A495,Tables!$1:$1,0)-7,1,1)),0),""))</f>
        <v/>
      </c>
      <c r="V495" s="88" t="str">
        <f t="shared" si="156"/>
        <v/>
      </c>
      <c r="W495" s="88" t="str">
        <f>IF(OR($A495="GW 1",$A495="GW 2",$A495="GW 3",$A495="GW 4",$A495="GW 5",$A495="GW 6"),"N/A",IF(T495="","",IF(AND(T495&gt;='Prediction Systems settings'!$B$3,'Program and Results'!T495&lt;='Prediction Systems settings'!$C$3),"DRAW",IF(T495&gt;0,"HOME","AWAY"))))</f>
        <v/>
      </c>
      <c r="X495" s="89" t="str">
        <f t="shared" si="141"/>
        <v/>
      </c>
      <c r="Y495" s="74" t="str">
        <f ca="1">IF(OR($A495="GW 1",$A495="GW 2",$A495="GW 3",$A495="GW 4",$A495="GW 5",$A495="GW 6"),"N/A",IF(U495="","",IF(AND(U495&gt;='Prediction Systems settings'!$B$4,'Program and Results'!U495&lt;='Prediction Systems settings'!$C$4),"DRAW",IF(U495&gt;0,"HOME","AWAY"))))</f>
        <v/>
      </c>
      <c r="Z495" s="74" t="str">
        <f t="shared" si="142"/>
        <v/>
      </c>
      <c r="AA495" s="85" t="str">
        <f ca="1">IF(OR($A495="GW 1",$A495="GW 2",$A495="GW 3",$A495="GW 4",$A495="GW 5",$A495="GW 6"),"N/A",IF(G495="","",SUM(OFFSET(Tables!$A$103,MATCH('Program and Results'!$B495,Tables!$A$103:$A$135,0)-1,MATCH('Program and Results'!$A495,Tables!$1:$1,0)-2,1,-6))))</f>
        <v/>
      </c>
      <c r="AB495" s="86" t="str">
        <f ca="1">IF(OR($A495="GW 1",$A495="GW 2",$A495="GW 3",$A495="GW 4",$A495="GW 5",$A495="GW 6"),"N/A",IF(M495="","",SUM(OFFSET(Tables!$A$103,MATCH('Program and Results'!$E495,Tables!$A$103:$A$135,0)-1,MATCH('Program and Results'!$A495,Tables!$1:$1,0)-2,1,-6))))</f>
        <v/>
      </c>
      <c r="AC495" s="86" t="str">
        <f t="shared" si="143"/>
        <v/>
      </c>
      <c r="AD495" s="86" t="str">
        <f>IF(OR($A495="GW 1",$A495="GW 2",$A495="GW 3",$A495="GW 4",$A495="GW 5",$A495="GW 6"),"N/A",IF(AC495="","",IF(AC495&gt;'Prediction Systems settings'!$B$5,"HOME",IF(AC495&lt;-'Prediction Systems settings'!$B$5,"AWAY","DRAW"))))</f>
        <v/>
      </c>
      <c r="AE495" s="86" t="str">
        <f t="shared" si="144"/>
        <v/>
      </c>
      <c r="AK495" t="s">
        <v>231</v>
      </c>
      <c r="AL495" t="s">
        <v>231</v>
      </c>
    </row>
    <row r="496" spans="1:38">
      <c r="A496" s="80"/>
      <c r="F496" s="73" t="str">
        <f t="shared" si="153"/>
        <v/>
      </c>
      <c r="G496" s="73" t="str">
        <f>IF(A496="GW 1",ELO_Initial,IFERROR(INDEX(Tables!$1:$1048576,MATCH('Program and Results'!$B496,Tables!$A:$A,0),MATCH('Program and Results'!$A496,Tables!$1:$1,0)-1),""))</f>
        <v/>
      </c>
      <c r="H496" s="74" t="str">
        <f t="shared" si="146"/>
        <v/>
      </c>
      <c r="I496" s="74" t="str">
        <f t="shared" si="147"/>
        <v/>
      </c>
      <c r="J496" s="75" t="str">
        <f t="shared" si="140"/>
        <v/>
      </c>
      <c r="K496" s="76" t="str">
        <f>IF(E496="","",IF(ABS(C496-D496)=0,0,IF(ABS(C496-D496)&gt;10,2.99,INDEX('ELO settings '!$B$25:$B$34,MATCH(ABS(C496-D496),'ELO settings '!$A$25:$A$34,0)))))</f>
        <v/>
      </c>
      <c r="L496" s="73" t="str">
        <f t="shared" si="152"/>
        <v/>
      </c>
      <c r="M496" s="73" t="str">
        <f>IF(A496="GW 1",ELO_Initial,IFERROR(INDEX(Tables!$1:$1048576,MATCH('Program and Results'!$E496,Tables!$A:$A,0),MATCH('Program and Results'!$A496,Tables!$1:$1,0)-1),""))</f>
        <v/>
      </c>
      <c r="N496" s="74" t="str">
        <f t="shared" si="148"/>
        <v/>
      </c>
      <c r="O496" s="74" t="str">
        <f t="shared" si="149"/>
        <v/>
      </c>
      <c r="P496" s="75" t="str">
        <f t="shared" si="154"/>
        <v/>
      </c>
      <c r="Q496" s="76" t="str">
        <f t="shared" si="150"/>
        <v/>
      </c>
      <c r="R496" s="77" t="str">
        <f t="shared" si="151"/>
        <v/>
      </c>
      <c r="S496" s="87" t="str">
        <f t="shared" si="155"/>
        <v/>
      </c>
      <c r="T496" s="74" t="str">
        <f t="shared" si="145"/>
        <v/>
      </c>
      <c r="U496" s="74" t="str">
        <f ca="1">IF(OR($A496="GW 1",$A496="GW 2",$A496="GW 3",$A496="GW 4",$A496="GW 5",$A496="GW 6"),"N/A",IFERROR(ROUND((OFFSET(Tables!$A$1,MATCH('Program and Results'!$B496,Tables!$A$1:$A$33,0)-1,MATCH('Program and Results'!$A496,Tables!$1:$1,0)-2,1,1)-OFFSET(Tables!$A$1,MATCH('Program and Results'!$B496,Tables!$A$1:$A$33,0)-1,MATCH('Program and Results'!$A496,Tables!$1:$1,0)-7,1,1))-(OFFSET(Tables!$A$1,MATCH('Program and Results'!$E496,Tables!$A$1:$A$33,0)-1,MATCH('Program and Results'!$A496,Tables!$1:$1,0)-2,1,1)-OFFSET(Tables!$A$1,MATCH('Program and Results'!$E496,Tables!$A$1:$A$33,0)-1,MATCH('Program and Results'!$A496,Tables!$1:$1,0)-7,1,1)),0),""))</f>
        <v/>
      </c>
      <c r="V496" s="88" t="str">
        <f t="shared" si="156"/>
        <v/>
      </c>
      <c r="W496" s="88" t="str">
        <f>IF(OR($A496="GW 1",$A496="GW 2",$A496="GW 3",$A496="GW 4",$A496="GW 5",$A496="GW 6"),"N/A",IF(T496="","",IF(AND(T496&gt;='Prediction Systems settings'!$B$3,'Program and Results'!T496&lt;='Prediction Systems settings'!$C$3),"DRAW",IF(T496&gt;0,"HOME","AWAY"))))</f>
        <v/>
      </c>
      <c r="X496" s="89" t="str">
        <f t="shared" si="141"/>
        <v/>
      </c>
      <c r="Y496" s="74" t="str">
        <f ca="1">IF(OR($A496="GW 1",$A496="GW 2",$A496="GW 3",$A496="GW 4",$A496="GW 5",$A496="GW 6"),"N/A",IF(U496="","",IF(AND(U496&gt;='Prediction Systems settings'!$B$4,'Program and Results'!U496&lt;='Prediction Systems settings'!$C$4),"DRAW",IF(U496&gt;0,"HOME","AWAY"))))</f>
        <v/>
      </c>
      <c r="Z496" s="74" t="str">
        <f t="shared" si="142"/>
        <v/>
      </c>
      <c r="AA496" s="85" t="str">
        <f ca="1">IF(OR($A496="GW 1",$A496="GW 2",$A496="GW 3",$A496="GW 4",$A496="GW 5",$A496="GW 6"),"N/A",IF(G496="","",SUM(OFFSET(Tables!$A$103,MATCH('Program and Results'!$B496,Tables!$A$103:$A$135,0)-1,MATCH('Program and Results'!$A496,Tables!$1:$1,0)-2,1,-6))))</f>
        <v/>
      </c>
      <c r="AB496" s="86" t="str">
        <f ca="1">IF(OR($A496="GW 1",$A496="GW 2",$A496="GW 3",$A496="GW 4",$A496="GW 5",$A496="GW 6"),"N/A",IF(M496="","",SUM(OFFSET(Tables!$A$103,MATCH('Program and Results'!$E496,Tables!$A$103:$A$135,0)-1,MATCH('Program and Results'!$A496,Tables!$1:$1,0)-2,1,-6))))</f>
        <v/>
      </c>
      <c r="AC496" s="86" t="str">
        <f t="shared" si="143"/>
        <v/>
      </c>
      <c r="AD496" s="86" t="str">
        <f>IF(OR($A496="GW 1",$A496="GW 2",$A496="GW 3",$A496="GW 4",$A496="GW 5",$A496="GW 6"),"N/A",IF(AC496="","",IF(AC496&gt;'Prediction Systems settings'!$B$5,"HOME",IF(AC496&lt;-'Prediction Systems settings'!$B$5,"AWAY","DRAW"))))</f>
        <v/>
      </c>
      <c r="AE496" s="86" t="str">
        <f t="shared" si="144"/>
        <v/>
      </c>
      <c r="AK496" t="s">
        <v>231</v>
      </c>
      <c r="AL496" t="s">
        <v>231</v>
      </c>
    </row>
    <row r="497" spans="1:38">
      <c r="A497" s="80"/>
      <c r="F497" s="73" t="str">
        <f t="shared" si="153"/>
        <v/>
      </c>
      <c r="G497" s="73" t="str">
        <f>IF(A497="GW 1",ELO_Initial,IFERROR(INDEX(Tables!$1:$1048576,MATCH('Program and Results'!$B497,Tables!$A:$A,0),MATCH('Program and Results'!$A497,Tables!$1:$1,0)-1),""))</f>
        <v/>
      </c>
      <c r="H497" s="74" t="str">
        <f t="shared" si="146"/>
        <v/>
      </c>
      <c r="I497" s="74" t="str">
        <f t="shared" si="147"/>
        <v/>
      </c>
      <c r="J497" s="75" t="str">
        <f t="shared" si="140"/>
        <v/>
      </c>
      <c r="K497" s="76" t="str">
        <f>IF(E497="","",IF(ABS(C497-D497)=0,0,IF(ABS(C497-D497)&gt;10,2.99,INDEX('ELO settings '!$B$25:$B$34,MATCH(ABS(C497-D497),'ELO settings '!$A$25:$A$34,0)))))</f>
        <v/>
      </c>
      <c r="L497" s="73" t="str">
        <f t="shared" si="152"/>
        <v/>
      </c>
      <c r="M497" s="73" t="str">
        <f>IF(A497="GW 1",ELO_Initial,IFERROR(INDEX(Tables!$1:$1048576,MATCH('Program and Results'!$E497,Tables!$A:$A,0),MATCH('Program and Results'!$A497,Tables!$1:$1,0)-1),""))</f>
        <v/>
      </c>
      <c r="N497" s="74" t="str">
        <f t="shared" si="148"/>
        <v/>
      </c>
      <c r="O497" s="74" t="str">
        <f t="shared" si="149"/>
        <v/>
      </c>
      <c r="P497" s="75" t="str">
        <f t="shared" si="154"/>
        <v/>
      </c>
      <c r="Q497" s="76" t="str">
        <f t="shared" si="150"/>
        <v/>
      </c>
      <c r="R497" s="77" t="str">
        <f t="shared" si="151"/>
        <v/>
      </c>
      <c r="S497" s="87" t="str">
        <f t="shared" si="155"/>
        <v/>
      </c>
      <c r="T497" s="74" t="str">
        <f t="shared" si="145"/>
        <v/>
      </c>
      <c r="U497" s="74" t="str">
        <f ca="1">IF(OR($A497="GW 1",$A497="GW 2",$A497="GW 3",$A497="GW 4",$A497="GW 5",$A497="GW 6"),"N/A",IFERROR(ROUND((OFFSET(Tables!$A$1,MATCH('Program and Results'!$B497,Tables!$A$1:$A$33,0)-1,MATCH('Program and Results'!$A497,Tables!$1:$1,0)-2,1,1)-OFFSET(Tables!$A$1,MATCH('Program and Results'!$B497,Tables!$A$1:$A$33,0)-1,MATCH('Program and Results'!$A497,Tables!$1:$1,0)-7,1,1))-(OFFSET(Tables!$A$1,MATCH('Program and Results'!$E497,Tables!$A$1:$A$33,0)-1,MATCH('Program and Results'!$A497,Tables!$1:$1,0)-2,1,1)-OFFSET(Tables!$A$1,MATCH('Program and Results'!$E497,Tables!$A$1:$A$33,0)-1,MATCH('Program and Results'!$A497,Tables!$1:$1,0)-7,1,1)),0),""))</f>
        <v/>
      </c>
      <c r="V497" s="88" t="str">
        <f t="shared" si="156"/>
        <v/>
      </c>
      <c r="W497" s="88" t="str">
        <f>IF(OR($A497="GW 1",$A497="GW 2",$A497="GW 3",$A497="GW 4",$A497="GW 5",$A497="GW 6"),"N/A",IF(T497="","",IF(AND(T497&gt;='Prediction Systems settings'!$B$3,'Program and Results'!T497&lt;='Prediction Systems settings'!$C$3),"DRAW",IF(T497&gt;0,"HOME","AWAY"))))</f>
        <v/>
      </c>
      <c r="X497" s="89" t="str">
        <f t="shared" si="141"/>
        <v/>
      </c>
      <c r="Y497" s="74" t="str">
        <f ca="1">IF(OR($A497="GW 1",$A497="GW 2",$A497="GW 3",$A497="GW 4",$A497="GW 5",$A497="GW 6"),"N/A",IF(U497="","",IF(AND(U497&gt;='Prediction Systems settings'!$B$4,'Program and Results'!U497&lt;='Prediction Systems settings'!$C$4),"DRAW",IF(U497&gt;0,"HOME","AWAY"))))</f>
        <v/>
      </c>
      <c r="Z497" s="74" t="str">
        <f t="shared" si="142"/>
        <v/>
      </c>
      <c r="AA497" s="85" t="str">
        <f ca="1">IF(OR($A497="GW 1",$A497="GW 2",$A497="GW 3",$A497="GW 4",$A497="GW 5",$A497="GW 6"),"N/A",IF(G497="","",SUM(OFFSET(Tables!$A$103,MATCH('Program and Results'!$B497,Tables!$A$103:$A$135,0)-1,MATCH('Program and Results'!$A497,Tables!$1:$1,0)-2,1,-6))))</f>
        <v/>
      </c>
      <c r="AB497" s="86" t="str">
        <f ca="1">IF(OR($A497="GW 1",$A497="GW 2",$A497="GW 3",$A497="GW 4",$A497="GW 5",$A497="GW 6"),"N/A",IF(M497="","",SUM(OFFSET(Tables!$A$103,MATCH('Program and Results'!$E497,Tables!$A$103:$A$135,0)-1,MATCH('Program and Results'!$A497,Tables!$1:$1,0)-2,1,-6))))</f>
        <v/>
      </c>
      <c r="AC497" s="86" t="str">
        <f t="shared" si="143"/>
        <v/>
      </c>
      <c r="AD497" s="86" t="str">
        <f>IF(OR($A497="GW 1",$A497="GW 2",$A497="GW 3",$A497="GW 4",$A497="GW 5",$A497="GW 6"),"N/A",IF(AC497="","",IF(AC497&gt;'Prediction Systems settings'!$B$5,"HOME",IF(AC497&lt;-'Prediction Systems settings'!$B$5,"AWAY","DRAW"))))</f>
        <v/>
      </c>
      <c r="AE497" s="86" t="str">
        <f t="shared" si="144"/>
        <v/>
      </c>
      <c r="AK497" t="s">
        <v>231</v>
      </c>
      <c r="AL497" t="s">
        <v>231</v>
      </c>
    </row>
    <row r="498" spans="1:38">
      <c r="A498" s="80"/>
      <c r="F498" s="73" t="str">
        <f t="shared" si="153"/>
        <v/>
      </c>
      <c r="G498" s="73" t="str">
        <f>IF(A498="GW 1",ELO_Initial,IFERROR(INDEX(Tables!$1:$1048576,MATCH('Program and Results'!$B498,Tables!$A:$A,0),MATCH('Program and Results'!$A498,Tables!$1:$1,0)-1),""))</f>
        <v/>
      </c>
      <c r="H498" s="74" t="str">
        <f t="shared" si="146"/>
        <v/>
      </c>
      <c r="I498" s="74" t="str">
        <f t="shared" si="147"/>
        <v/>
      </c>
      <c r="J498" s="75" t="str">
        <f t="shared" si="140"/>
        <v/>
      </c>
      <c r="K498" s="76" t="str">
        <f>IF(E498="","",IF(ABS(C498-D498)=0,0,IF(ABS(C498-D498)&gt;10,2.99,INDEX('ELO settings '!$B$25:$B$34,MATCH(ABS(C498-D498),'ELO settings '!$A$25:$A$34,0)))))</f>
        <v/>
      </c>
      <c r="L498" s="73" t="str">
        <f t="shared" si="152"/>
        <v/>
      </c>
      <c r="M498" s="73" t="str">
        <f>IF(A498="GW 1",ELO_Initial,IFERROR(INDEX(Tables!$1:$1048576,MATCH('Program and Results'!$E498,Tables!$A:$A,0),MATCH('Program and Results'!$A498,Tables!$1:$1,0)-1),""))</f>
        <v/>
      </c>
      <c r="N498" s="74" t="str">
        <f t="shared" si="148"/>
        <v/>
      </c>
      <c r="O498" s="74" t="str">
        <f t="shared" si="149"/>
        <v/>
      </c>
      <c r="P498" s="75" t="str">
        <f t="shared" si="154"/>
        <v/>
      </c>
      <c r="Q498" s="76" t="str">
        <f t="shared" si="150"/>
        <v/>
      </c>
      <c r="R498" s="77" t="str">
        <f t="shared" si="151"/>
        <v/>
      </c>
      <c r="S498" s="87" t="str">
        <f t="shared" si="155"/>
        <v/>
      </c>
      <c r="T498" s="74" t="str">
        <f t="shared" si="145"/>
        <v/>
      </c>
      <c r="U498" s="74" t="str">
        <f ca="1">IF(OR($A498="GW 1",$A498="GW 2",$A498="GW 3",$A498="GW 4",$A498="GW 5",$A498="GW 6"),"N/A",IFERROR(ROUND((OFFSET(Tables!$A$1,MATCH('Program and Results'!$B498,Tables!$A$1:$A$33,0)-1,MATCH('Program and Results'!$A498,Tables!$1:$1,0)-2,1,1)-OFFSET(Tables!$A$1,MATCH('Program and Results'!$B498,Tables!$A$1:$A$33,0)-1,MATCH('Program and Results'!$A498,Tables!$1:$1,0)-7,1,1))-(OFFSET(Tables!$A$1,MATCH('Program and Results'!$E498,Tables!$A$1:$A$33,0)-1,MATCH('Program and Results'!$A498,Tables!$1:$1,0)-2,1,1)-OFFSET(Tables!$A$1,MATCH('Program and Results'!$E498,Tables!$A$1:$A$33,0)-1,MATCH('Program and Results'!$A498,Tables!$1:$1,0)-7,1,1)),0),""))</f>
        <v/>
      </c>
      <c r="V498" s="88" t="str">
        <f t="shared" si="156"/>
        <v/>
      </c>
      <c r="W498" s="88" t="str">
        <f>IF(OR($A498="GW 1",$A498="GW 2",$A498="GW 3",$A498="GW 4",$A498="GW 5",$A498="GW 6"),"N/A",IF(T498="","",IF(AND(T498&gt;='Prediction Systems settings'!$B$3,'Program and Results'!T498&lt;='Prediction Systems settings'!$C$3),"DRAW",IF(T498&gt;0,"HOME","AWAY"))))</f>
        <v/>
      </c>
      <c r="X498" s="89" t="str">
        <f t="shared" si="141"/>
        <v/>
      </c>
      <c r="Y498" s="74" t="str">
        <f ca="1">IF(OR($A498="GW 1",$A498="GW 2",$A498="GW 3",$A498="GW 4",$A498="GW 5",$A498="GW 6"),"N/A",IF(U498="","",IF(AND(U498&gt;='Prediction Systems settings'!$B$4,'Program and Results'!U498&lt;='Prediction Systems settings'!$C$4),"DRAW",IF(U498&gt;0,"HOME","AWAY"))))</f>
        <v/>
      </c>
      <c r="Z498" s="74" t="str">
        <f t="shared" si="142"/>
        <v/>
      </c>
      <c r="AA498" s="85" t="str">
        <f ca="1">IF(OR($A498="GW 1",$A498="GW 2",$A498="GW 3",$A498="GW 4",$A498="GW 5",$A498="GW 6"),"N/A",IF(G498="","",SUM(OFFSET(Tables!$A$103,MATCH('Program and Results'!$B498,Tables!$A$103:$A$135,0)-1,MATCH('Program and Results'!$A498,Tables!$1:$1,0)-2,1,-6))))</f>
        <v/>
      </c>
      <c r="AB498" s="86" t="str">
        <f ca="1">IF(OR($A498="GW 1",$A498="GW 2",$A498="GW 3",$A498="GW 4",$A498="GW 5",$A498="GW 6"),"N/A",IF(M498="","",SUM(OFFSET(Tables!$A$103,MATCH('Program and Results'!$E498,Tables!$A$103:$A$135,0)-1,MATCH('Program and Results'!$A498,Tables!$1:$1,0)-2,1,-6))))</f>
        <v/>
      </c>
      <c r="AC498" s="86" t="str">
        <f t="shared" si="143"/>
        <v/>
      </c>
      <c r="AD498" s="86" t="str">
        <f>IF(OR($A498="GW 1",$A498="GW 2",$A498="GW 3",$A498="GW 4",$A498="GW 5",$A498="GW 6"),"N/A",IF(AC498="","",IF(AC498&gt;'Prediction Systems settings'!$B$5,"HOME",IF(AC498&lt;-'Prediction Systems settings'!$B$5,"AWAY","DRAW"))))</f>
        <v/>
      </c>
      <c r="AE498" s="86" t="str">
        <f t="shared" si="144"/>
        <v/>
      </c>
      <c r="AK498" t="s">
        <v>231</v>
      </c>
      <c r="AL498" t="s">
        <v>231</v>
      </c>
    </row>
    <row r="499" spans="1:38">
      <c r="A499" s="80"/>
      <c r="F499" s="73" t="str">
        <f t="shared" si="153"/>
        <v/>
      </c>
      <c r="G499" s="73" t="str">
        <f>IF(A499="GW 1",ELO_Initial,IFERROR(INDEX(Tables!$1:$1048576,MATCH('Program and Results'!$B499,Tables!$A:$A,0),MATCH('Program and Results'!$A499,Tables!$1:$1,0)-1),""))</f>
        <v/>
      </c>
      <c r="H499" s="74" t="str">
        <f t="shared" si="146"/>
        <v/>
      </c>
      <c r="I499" s="74" t="str">
        <f t="shared" si="147"/>
        <v/>
      </c>
      <c r="J499" s="75" t="str">
        <f t="shared" si="140"/>
        <v/>
      </c>
      <c r="K499" s="76" t="str">
        <f>IF(E499="","",IF(ABS(C499-D499)=0,0,IF(ABS(C499-D499)&gt;10,2.99,INDEX('ELO settings '!$B$25:$B$34,MATCH(ABS(C499-D499),'ELO settings '!$A$25:$A$34,0)))))</f>
        <v/>
      </c>
      <c r="L499" s="73" t="str">
        <f t="shared" si="152"/>
        <v/>
      </c>
      <c r="M499" s="73" t="str">
        <f>IF(A499="GW 1",ELO_Initial,IFERROR(INDEX(Tables!$1:$1048576,MATCH('Program and Results'!$E499,Tables!$A:$A,0),MATCH('Program and Results'!$A499,Tables!$1:$1,0)-1),""))</f>
        <v/>
      </c>
      <c r="N499" s="74" t="str">
        <f t="shared" si="148"/>
        <v/>
      </c>
      <c r="O499" s="74" t="str">
        <f t="shared" si="149"/>
        <v/>
      </c>
      <c r="P499" s="75" t="str">
        <f t="shared" si="154"/>
        <v/>
      </c>
      <c r="Q499" s="76" t="str">
        <f t="shared" si="150"/>
        <v/>
      </c>
      <c r="R499" s="77" t="str">
        <f t="shared" si="151"/>
        <v/>
      </c>
      <c r="S499" s="87" t="str">
        <f t="shared" si="155"/>
        <v/>
      </c>
      <c r="T499" s="74" t="str">
        <f t="shared" si="145"/>
        <v/>
      </c>
      <c r="U499" s="74" t="str">
        <f ca="1">IF(OR($A499="GW 1",$A499="GW 2",$A499="GW 3",$A499="GW 4",$A499="GW 5",$A499="GW 6"),"N/A",IFERROR(ROUND((OFFSET(Tables!$A$1,MATCH('Program and Results'!$B499,Tables!$A$1:$A$33,0)-1,MATCH('Program and Results'!$A499,Tables!$1:$1,0)-2,1,1)-OFFSET(Tables!$A$1,MATCH('Program and Results'!$B499,Tables!$A$1:$A$33,0)-1,MATCH('Program and Results'!$A499,Tables!$1:$1,0)-7,1,1))-(OFFSET(Tables!$A$1,MATCH('Program and Results'!$E499,Tables!$A$1:$A$33,0)-1,MATCH('Program and Results'!$A499,Tables!$1:$1,0)-2,1,1)-OFFSET(Tables!$A$1,MATCH('Program and Results'!$E499,Tables!$A$1:$A$33,0)-1,MATCH('Program and Results'!$A499,Tables!$1:$1,0)-7,1,1)),0),""))</f>
        <v/>
      </c>
      <c r="V499" s="88" t="str">
        <f t="shared" si="156"/>
        <v/>
      </c>
      <c r="W499" s="88" t="str">
        <f>IF(OR($A499="GW 1",$A499="GW 2",$A499="GW 3",$A499="GW 4",$A499="GW 5",$A499="GW 6"),"N/A",IF(T499="","",IF(AND(T499&gt;='Prediction Systems settings'!$B$3,'Program and Results'!T499&lt;='Prediction Systems settings'!$C$3),"DRAW",IF(T499&gt;0,"HOME","AWAY"))))</f>
        <v/>
      </c>
      <c r="X499" s="89" t="str">
        <f t="shared" si="141"/>
        <v/>
      </c>
      <c r="Y499" s="74" t="str">
        <f ca="1">IF(OR($A499="GW 1",$A499="GW 2",$A499="GW 3",$A499="GW 4",$A499="GW 5",$A499="GW 6"),"N/A",IF(U499="","",IF(AND(U499&gt;='Prediction Systems settings'!$B$4,'Program and Results'!U499&lt;='Prediction Systems settings'!$C$4),"DRAW",IF(U499&gt;0,"HOME","AWAY"))))</f>
        <v/>
      </c>
      <c r="Z499" s="74" t="str">
        <f t="shared" si="142"/>
        <v/>
      </c>
      <c r="AA499" s="85" t="str">
        <f ca="1">IF(OR($A499="GW 1",$A499="GW 2",$A499="GW 3",$A499="GW 4",$A499="GW 5",$A499="GW 6"),"N/A",IF(G499="","",SUM(OFFSET(Tables!$A$103,MATCH('Program and Results'!$B499,Tables!$A$103:$A$135,0)-1,MATCH('Program and Results'!$A499,Tables!$1:$1,0)-2,1,-6))))</f>
        <v/>
      </c>
      <c r="AB499" s="86" t="str">
        <f ca="1">IF(OR($A499="GW 1",$A499="GW 2",$A499="GW 3",$A499="GW 4",$A499="GW 5",$A499="GW 6"),"N/A",IF(M499="","",SUM(OFFSET(Tables!$A$103,MATCH('Program and Results'!$E499,Tables!$A$103:$A$135,0)-1,MATCH('Program and Results'!$A499,Tables!$1:$1,0)-2,1,-6))))</f>
        <v/>
      </c>
      <c r="AC499" s="86" t="str">
        <f t="shared" si="143"/>
        <v/>
      </c>
      <c r="AD499" s="86" t="str">
        <f>IF(OR($A499="GW 1",$A499="GW 2",$A499="GW 3",$A499="GW 4",$A499="GW 5",$A499="GW 6"),"N/A",IF(AC499="","",IF(AC499&gt;'Prediction Systems settings'!$B$5,"HOME",IF(AC499&lt;-'Prediction Systems settings'!$B$5,"AWAY","DRAW"))))</f>
        <v/>
      </c>
      <c r="AE499" s="86" t="str">
        <f t="shared" si="144"/>
        <v/>
      </c>
      <c r="AK499" t="s">
        <v>231</v>
      </c>
      <c r="AL499" t="s">
        <v>231</v>
      </c>
    </row>
    <row r="500" spans="1:38">
      <c r="A500" s="80"/>
      <c r="F500" s="73" t="str">
        <f t="shared" si="153"/>
        <v/>
      </c>
      <c r="G500" s="73" t="str">
        <f>IF(A500="GW 1",ELO_Initial,IFERROR(INDEX(Tables!$1:$1048576,MATCH('Program and Results'!$B500,Tables!$A:$A,0),MATCH('Program and Results'!$A500,Tables!$1:$1,0)-1),""))</f>
        <v/>
      </c>
      <c r="H500" s="74" t="str">
        <f t="shared" si="146"/>
        <v/>
      </c>
      <c r="I500" s="74" t="str">
        <f t="shared" si="147"/>
        <v/>
      </c>
      <c r="J500" s="75" t="str">
        <f t="shared" si="140"/>
        <v/>
      </c>
      <c r="K500" s="76" t="str">
        <f>IF(E500="","",IF(ABS(C500-D500)=0,0,IF(ABS(C500-D500)&gt;10,2.99,INDEX('ELO settings '!$B$25:$B$34,MATCH(ABS(C500-D500),'ELO settings '!$A$25:$A$34,0)))))</f>
        <v/>
      </c>
      <c r="L500" s="73" t="str">
        <f t="shared" si="152"/>
        <v/>
      </c>
      <c r="M500" s="73" t="str">
        <f>IF(A500="GW 1",ELO_Initial,IFERROR(INDEX(Tables!$1:$1048576,MATCH('Program and Results'!$E500,Tables!$A:$A,0),MATCH('Program and Results'!$A500,Tables!$1:$1,0)-1),""))</f>
        <v/>
      </c>
      <c r="N500" s="74" t="str">
        <f t="shared" si="148"/>
        <v/>
      </c>
      <c r="O500" s="74" t="str">
        <f t="shared" si="149"/>
        <v/>
      </c>
      <c r="P500" s="75" t="str">
        <f t="shared" si="154"/>
        <v/>
      </c>
      <c r="Q500" s="76" t="str">
        <f t="shared" si="150"/>
        <v/>
      </c>
      <c r="R500" s="77" t="str">
        <f t="shared" si="151"/>
        <v/>
      </c>
      <c r="S500" s="87" t="str">
        <f t="shared" si="155"/>
        <v/>
      </c>
      <c r="T500" s="74" t="str">
        <f t="shared" si="145"/>
        <v/>
      </c>
      <c r="U500" s="74" t="str">
        <f ca="1">IF(OR($A500="GW 1",$A500="GW 2",$A500="GW 3",$A500="GW 4",$A500="GW 5",$A500="GW 6"),"N/A",IFERROR(ROUND((OFFSET(Tables!$A$1,MATCH('Program and Results'!$B500,Tables!$A$1:$A$33,0)-1,MATCH('Program and Results'!$A500,Tables!$1:$1,0)-2,1,1)-OFFSET(Tables!$A$1,MATCH('Program and Results'!$B500,Tables!$A$1:$A$33,0)-1,MATCH('Program and Results'!$A500,Tables!$1:$1,0)-7,1,1))-(OFFSET(Tables!$A$1,MATCH('Program and Results'!$E500,Tables!$A$1:$A$33,0)-1,MATCH('Program and Results'!$A500,Tables!$1:$1,0)-2,1,1)-OFFSET(Tables!$A$1,MATCH('Program and Results'!$E500,Tables!$A$1:$A$33,0)-1,MATCH('Program and Results'!$A500,Tables!$1:$1,0)-7,1,1)),0),""))</f>
        <v/>
      </c>
      <c r="V500" s="88" t="str">
        <f t="shared" si="156"/>
        <v/>
      </c>
      <c r="W500" s="88" t="str">
        <f>IF(OR($A500="GW 1",$A500="GW 2",$A500="GW 3",$A500="GW 4",$A500="GW 5",$A500="GW 6"),"N/A",IF(T500="","",IF(AND(T500&gt;='Prediction Systems settings'!$B$3,'Program and Results'!T500&lt;='Prediction Systems settings'!$C$3),"DRAW",IF(T500&gt;0,"HOME","AWAY"))))</f>
        <v/>
      </c>
      <c r="X500" s="89" t="str">
        <f t="shared" si="141"/>
        <v/>
      </c>
      <c r="Y500" s="74" t="str">
        <f ca="1">IF(OR($A500="GW 1",$A500="GW 2",$A500="GW 3",$A500="GW 4",$A500="GW 5",$A500="GW 6"),"N/A",IF(U500="","",IF(AND(U500&gt;='Prediction Systems settings'!$B$4,'Program and Results'!U500&lt;='Prediction Systems settings'!$C$4),"DRAW",IF(U500&gt;0,"HOME","AWAY"))))</f>
        <v/>
      </c>
      <c r="Z500" s="74" t="str">
        <f t="shared" si="142"/>
        <v/>
      </c>
      <c r="AA500" s="85" t="str">
        <f ca="1">IF(OR($A500="GW 1",$A500="GW 2",$A500="GW 3",$A500="GW 4",$A500="GW 5",$A500="GW 6"),"N/A",IF(G500="","",SUM(OFFSET(Tables!$A$103,MATCH('Program and Results'!$B500,Tables!$A$103:$A$135,0)-1,MATCH('Program and Results'!$A500,Tables!$1:$1,0)-2,1,-6))))</f>
        <v/>
      </c>
      <c r="AB500" s="86" t="str">
        <f ca="1">IF(OR($A500="GW 1",$A500="GW 2",$A500="GW 3",$A500="GW 4",$A500="GW 5",$A500="GW 6"),"N/A",IF(M500="","",SUM(OFFSET(Tables!$A$103,MATCH('Program and Results'!$E500,Tables!$A$103:$A$135,0)-1,MATCH('Program and Results'!$A500,Tables!$1:$1,0)-2,1,-6))))</f>
        <v/>
      </c>
      <c r="AC500" s="86" t="str">
        <f t="shared" si="143"/>
        <v/>
      </c>
      <c r="AD500" s="86" t="str">
        <f>IF(OR($A500="GW 1",$A500="GW 2",$A500="GW 3",$A500="GW 4",$A500="GW 5",$A500="GW 6"),"N/A",IF(AC500="","",IF(AC500&gt;'Prediction Systems settings'!$B$5,"HOME",IF(AC500&lt;-'Prediction Systems settings'!$B$5,"AWAY","DRAW"))))</f>
        <v/>
      </c>
      <c r="AE500" s="86" t="str">
        <f t="shared" si="144"/>
        <v/>
      </c>
      <c r="AK500" t="s">
        <v>231</v>
      </c>
      <c r="AL500" t="s">
        <v>231</v>
      </c>
    </row>
    <row r="501" spans="1:38">
      <c r="A501" s="80"/>
    </row>
    <row r="502" spans="1:38">
      <c r="A502" s="80"/>
    </row>
    <row r="503" spans="1:38">
      <c r="A503" s="80"/>
    </row>
    <row r="504" spans="1:38">
      <c r="A504" s="80"/>
    </row>
    <row r="505" spans="1:38">
      <c r="A505" s="80"/>
    </row>
    <row r="506" spans="1:38">
      <c r="A506" s="80"/>
    </row>
    <row r="507" spans="1:38">
      <c r="A507" s="80"/>
    </row>
    <row r="508" spans="1:38">
      <c r="A508" s="80"/>
    </row>
    <row r="509" spans="1:38">
      <c r="A509" s="80"/>
    </row>
    <row r="510" spans="1:38">
      <c r="A510" s="80"/>
    </row>
    <row r="511" spans="1:38">
      <c r="A511" s="80"/>
    </row>
    <row r="512" spans="1:38">
      <c r="A512" s="80"/>
    </row>
    <row r="513" spans="1:1">
      <c r="A513" s="80"/>
    </row>
    <row r="514" spans="1:1">
      <c r="A514" s="80"/>
    </row>
    <row r="515" spans="1:1">
      <c r="A515" s="80"/>
    </row>
    <row r="516" spans="1:1">
      <c r="A516" s="80"/>
    </row>
    <row r="517" spans="1:1">
      <c r="A517" s="80"/>
    </row>
    <row r="518" spans="1:1">
      <c r="A518" s="80"/>
    </row>
    <row r="519" spans="1:1">
      <c r="A519" s="80"/>
    </row>
    <row r="520" spans="1:1">
      <c r="A520" s="80"/>
    </row>
    <row r="521" spans="1:1">
      <c r="A521" s="80"/>
    </row>
    <row r="522" spans="1:1">
      <c r="A522" s="80"/>
    </row>
    <row r="523" spans="1:1">
      <c r="A523" s="80"/>
    </row>
    <row r="524" spans="1:1">
      <c r="A524" s="80"/>
    </row>
    <row r="525" spans="1:1">
      <c r="A525" s="80"/>
    </row>
    <row r="526" spans="1:1">
      <c r="A526" s="80"/>
    </row>
    <row r="527" spans="1:1">
      <c r="A527" s="80"/>
    </row>
    <row r="528" spans="1:1">
      <c r="A528" s="80"/>
    </row>
    <row r="529" spans="1:1">
      <c r="A529" s="80"/>
    </row>
    <row r="530" spans="1:1">
      <c r="A530" s="80"/>
    </row>
    <row r="531" spans="1:1">
      <c r="A531" s="80"/>
    </row>
    <row r="532" spans="1:1">
      <c r="A532" s="80"/>
    </row>
    <row r="533" spans="1:1">
      <c r="A533" s="80"/>
    </row>
    <row r="534" spans="1:1">
      <c r="A534" s="80"/>
    </row>
    <row r="535" spans="1:1">
      <c r="A535" s="80"/>
    </row>
    <row r="536" spans="1:1">
      <c r="A536" s="80"/>
    </row>
    <row r="537" spans="1:1">
      <c r="A537" s="80"/>
    </row>
    <row r="538" spans="1:1">
      <c r="A538" s="80"/>
    </row>
    <row r="539" spans="1:1">
      <c r="A539" s="80"/>
    </row>
    <row r="540" spans="1:1">
      <c r="A540" s="80"/>
    </row>
    <row r="541" spans="1:1">
      <c r="A541" s="80"/>
    </row>
    <row r="542" spans="1:1">
      <c r="A542" s="80"/>
    </row>
    <row r="543" spans="1:1">
      <c r="A543" s="80"/>
    </row>
    <row r="544" spans="1:1">
      <c r="A544" s="80"/>
    </row>
    <row r="545" spans="1:1">
      <c r="A545" s="80"/>
    </row>
    <row r="546" spans="1:1">
      <c r="A546" s="80"/>
    </row>
    <row r="547" spans="1:1">
      <c r="A547" s="80"/>
    </row>
    <row r="548" spans="1:1">
      <c r="A548" s="80"/>
    </row>
    <row r="549" spans="1:1">
      <c r="A549" s="80"/>
    </row>
    <row r="550" spans="1:1">
      <c r="A550" s="80"/>
    </row>
    <row r="551" spans="1:1">
      <c r="A551" s="80"/>
    </row>
    <row r="552" spans="1:1">
      <c r="A552" s="80"/>
    </row>
    <row r="553" spans="1:1">
      <c r="A553" s="80"/>
    </row>
    <row r="554" spans="1:1">
      <c r="A554" s="80"/>
    </row>
    <row r="555" spans="1:1">
      <c r="A555" s="80"/>
    </row>
    <row r="556" spans="1:1">
      <c r="A556" s="80"/>
    </row>
    <row r="557" spans="1:1">
      <c r="A557" s="80"/>
    </row>
    <row r="558" spans="1:1">
      <c r="A558" s="80"/>
    </row>
    <row r="559" spans="1:1">
      <c r="A559" s="80"/>
    </row>
    <row r="560" spans="1:1">
      <c r="A560" s="80"/>
    </row>
    <row r="561" spans="1:1">
      <c r="A561" s="80"/>
    </row>
    <row r="562" spans="1:1">
      <c r="A562" s="80"/>
    </row>
    <row r="563" spans="1:1">
      <c r="A563" s="80"/>
    </row>
    <row r="564" spans="1:1">
      <c r="A564" s="80"/>
    </row>
    <row r="565" spans="1:1">
      <c r="A565" s="80"/>
    </row>
    <row r="566" spans="1:1">
      <c r="A566" s="80"/>
    </row>
    <row r="567" spans="1:1">
      <c r="A567" s="80"/>
    </row>
    <row r="568" spans="1:1">
      <c r="A568" s="80"/>
    </row>
    <row r="569" spans="1:1">
      <c r="A569" s="80"/>
    </row>
    <row r="570" spans="1:1">
      <c r="A570" s="80"/>
    </row>
    <row r="571" spans="1:1">
      <c r="A571" s="80"/>
    </row>
    <row r="572" spans="1:1">
      <c r="A572" s="80"/>
    </row>
    <row r="573" spans="1:1">
      <c r="A573" s="80"/>
    </row>
    <row r="574" spans="1:1">
      <c r="A574" s="80"/>
    </row>
    <row r="575" spans="1:1">
      <c r="A575" s="80"/>
    </row>
    <row r="576" spans="1:1">
      <c r="A576" s="80"/>
    </row>
    <row r="577" spans="1:1">
      <c r="A577" s="80"/>
    </row>
    <row r="578" spans="1:1">
      <c r="A578" s="80"/>
    </row>
    <row r="579" spans="1:1">
      <c r="A579" s="80"/>
    </row>
    <row r="580" spans="1:1">
      <c r="A580" s="80"/>
    </row>
    <row r="581" spans="1:1">
      <c r="A581" s="80"/>
    </row>
    <row r="582" spans="1:1">
      <c r="A582" s="80"/>
    </row>
    <row r="583" spans="1:1">
      <c r="A583" s="80"/>
    </row>
    <row r="584" spans="1:1">
      <c r="A584" s="80"/>
    </row>
    <row r="585" spans="1:1">
      <c r="A585" s="80"/>
    </row>
    <row r="586" spans="1:1">
      <c r="A586" s="80"/>
    </row>
    <row r="587" spans="1:1">
      <c r="A587" s="80"/>
    </row>
    <row r="588" spans="1:1">
      <c r="A588" s="80"/>
    </row>
    <row r="589" spans="1:1">
      <c r="A589" s="80"/>
    </row>
    <row r="590" spans="1:1">
      <c r="A590" s="80"/>
    </row>
    <row r="591" spans="1:1">
      <c r="A591" s="80"/>
    </row>
    <row r="592" spans="1:1">
      <c r="A592" s="80"/>
    </row>
    <row r="593" spans="1:1">
      <c r="A593" s="80"/>
    </row>
    <row r="594" spans="1:1">
      <c r="A594" s="80"/>
    </row>
    <row r="595" spans="1:1">
      <c r="A595" s="80"/>
    </row>
    <row r="596" spans="1:1">
      <c r="A596" s="80"/>
    </row>
    <row r="597" spans="1:1">
      <c r="A597" s="80"/>
    </row>
    <row r="598" spans="1:1">
      <c r="A598" s="80"/>
    </row>
    <row r="599" spans="1:1">
      <c r="A599" s="80"/>
    </row>
    <row r="600" spans="1:1">
      <c r="A600" s="80"/>
    </row>
    <row r="601" spans="1:1">
      <c r="A601" s="80"/>
    </row>
    <row r="602" spans="1:1">
      <c r="A602" s="80"/>
    </row>
    <row r="603" spans="1:1">
      <c r="A603" s="80"/>
    </row>
    <row r="604" spans="1:1">
      <c r="A604" s="80"/>
    </row>
    <row r="605" spans="1:1">
      <c r="A605" s="80"/>
    </row>
    <row r="606" spans="1:1">
      <c r="A606" s="80"/>
    </row>
    <row r="607" spans="1:1">
      <c r="A607" s="80"/>
    </row>
    <row r="608" spans="1:1">
      <c r="A608" s="80"/>
    </row>
    <row r="609" spans="1:1">
      <c r="A609" s="80"/>
    </row>
    <row r="610" spans="1:1">
      <c r="A610" s="80"/>
    </row>
    <row r="611" spans="1:1">
      <c r="A611" s="80"/>
    </row>
    <row r="612" spans="1:1">
      <c r="A612" s="80"/>
    </row>
    <row r="613" spans="1:1">
      <c r="A613" s="80"/>
    </row>
    <row r="614" spans="1:1">
      <c r="A614" s="80"/>
    </row>
    <row r="615" spans="1:1">
      <c r="A615" s="80"/>
    </row>
    <row r="616" spans="1:1">
      <c r="A616" s="80"/>
    </row>
    <row r="617" spans="1:1">
      <c r="A617" s="80"/>
    </row>
    <row r="618" spans="1:1">
      <c r="A618" s="80"/>
    </row>
    <row r="619" spans="1:1">
      <c r="A619" s="80"/>
    </row>
    <row r="620" spans="1:1">
      <c r="A620" s="80"/>
    </row>
    <row r="621" spans="1:1">
      <c r="A621" s="80"/>
    </row>
    <row r="622" spans="1:1">
      <c r="A622" s="80"/>
    </row>
    <row r="623" spans="1:1">
      <c r="A623" s="80"/>
    </row>
    <row r="624" spans="1:1">
      <c r="A624" s="80"/>
    </row>
    <row r="625" spans="1:1">
      <c r="A625" s="80"/>
    </row>
    <row r="626" spans="1:1">
      <c r="A626" s="80"/>
    </row>
    <row r="627" spans="1:1">
      <c r="A627" s="80"/>
    </row>
    <row r="628" spans="1:1">
      <c r="A628" s="80"/>
    </row>
    <row r="629" spans="1:1">
      <c r="A629" s="80"/>
    </row>
    <row r="630" spans="1:1">
      <c r="A630" s="80"/>
    </row>
    <row r="631" spans="1:1">
      <c r="A631" s="80"/>
    </row>
    <row r="632" spans="1:1">
      <c r="A632" s="80"/>
    </row>
    <row r="633" spans="1:1">
      <c r="A633" s="80"/>
    </row>
    <row r="634" spans="1:1">
      <c r="A634" s="80"/>
    </row>
    <row r="635" spans="1:1">
      <c r="A635" s="80"/>
    </row>
    <row r="636" spans="1:1">
      <c r="A636" s="80"/>
    </row>
    <row r="637" spans="1:1">
      <c r="A637" s="80"/>
    </row>
    <row r="638" spans="1:1">
      <c r="A638" s="80"/>
    </row>
    <row r="639" spans="1:1">
      <c r="A639" s="80"/>
    </row>
    <row r="640" spans="1:1">
      <c r="A640" s="80"/>
    </row>
    <row r="641" spans="1:1">
      <c r="A641" s="80"/>
    </row>
    <row r="642" spans="1:1">
      <c r="A642" s="80"/>
    </row>
    <row r="643" spans="1:1">
      <c r="A643" s="80"/>
    </row>
    <row r="644" spans="1:1">
      <c r="A644" s="80"/>
    </row>
    <row r="645" spans="1:1">
      <c r="A645" s="80"/>
    </row>
    <row r="646" spans="1:1">
      <c r="A646" s="80"/>
    </row>
    <row r="647" spans="1:1">
      <c r="A647" s="80"/>
    </row>
    <row r="648" spans="1:1">
      <c r="A648" s="80"/>
    </row>
    <row r="649" spans="1:1">
      <c r="A649" s="80"/>
    </row>
    <row r="650" spans="1:1">
      <c r="A650" s="80"/>
    </row>
    <row r="651" spans="1:1">
      <c r="A651" s="80"/>
    </row>
    <row r="652" spans="1:1">
      <c r="A652" s="80"/>
    </row>
    <row r="653" spans="1:1">
      <c r="A653" s="80"/>
    </row>
    <row r="654" spans="1:1">
      <c r="A654" s="80"/>
    </row>
    <row r="655" spans="1:1">
      <c r="A655" s="80"/>
    </row>
    <row r="656" spans="1:1">
      <c r="A656" s="80"/>
    </row>
    <row r="657" spans="1:1">
      <c r="A657" s="80"/>
    </row>
    <row r="658" spans="1:1">
      <c r="A658" s="80"/>
    </row>
    <row r="659" spans="1:1">
      <c r="A659" s="80"/>
    </row>
    <row r="660" spans="1:1">
      <c r="A660" s="80"/>
    </row>
    <row r="661" spans="1:1">
      <c r="A661" s="80"/>
    </row>
    <row r="662" spans="1:1">
      <c r="A662" s="80"/>
    </row>
    <row r="663" spans="1:1">
      <c r="A663" s="80"/>
    </row>
    <row r="664" spans="1:1">
      <c r="A664" s="80"/>
    </row>
    <row r="665" spans="1:1">
      <c r="A665" s="80"/>
    </row>
    <row r="666" spans="1:1">
      <c r="A666" s="80"/>
    </row>
    <row r="667" spans="1:1">
      <c r="A667" s="80"/>
    </row>
    <row r="668" spans="1:1">
      <c r="A668" s="80"/>
    </row>
    <row r="669" spans="1:1">
      <c r="A669" s="80"/>
    </row>
    <row r="670" spans="1:1">
      <c r="A670" s="80"/>
    </row>
    <row r="671" spans="1:1">
      <c r="A671" s="80"/>
    </row>
    <row r="672" spans="1:1">
      <c r="A672" s="80"/>
    </row>
    <row r="673" spans="1:1">
      <c r="A673" s="80"/>
    </row>
    <row r="674" spans="1:1">
      <c r="A674" s="80"/>
    </row>
    <row r="675" spans="1:1">
      <c r="A675" s="80"/>
    </row>
    <row r="676" spans="1:1">
      <c r="A676" s="80"/>
    </row>
    <row r="677" spans="1:1">
      <c r="A677" s="80"/>
    </row>
    <row r="678" spans="1:1">
      <c r="A678" s="80"/>
    </row>
    <row r="679" spans="1:1">
      <c r="A679" s="80"/>
    </row>
    <row r="680" spans="1:1">
      <c r="A680" s="80"/>
    </row>
    <row r="681" spans="1:1">
      <c r="A681" s="80"/>
    </row>
    <row r="682" spans="1:1">
      <c r="A682" s="80"/>
    </row>
    <row r="683" spans="1:1">
      <c r="A683" s="80"/>
    </row>
    <row r="684" spans="1:1">
      <c r="A684" s="80"/>
    </row>
    <row r="685" spans="1:1">
      <c r="A685" s="80"/>
    </row>
    <row r="686" spans="1:1">
      <c r="A686" s="80"/>
    </row>
    <row r="687" spans="1:1">
      <c r="A687" s="80"/>
    </row>
    <row r="688" spans="1:1">
      <c r="A688" s="80"/>
    </row>
    <row r="689" spans="1:1">
      <c r="A689" s="80"/>
    </row>
    <row r="690" spans="1:1">
      <c r="A690" s="80"/>
    </row>
    <row r="691" spans="1:1">
      <c r="A691" s="80"/>
    </row>
    <row r="692" spans="1:1">
      <c r="A692" s="80"/>
    </row>
    <row r="693" spans="1:1">
      <c r="A693" s="80"/>
    </row>
    <row r="694" spans="1:1">
      <c r="A694" s="80"/>
    </row>
    <row r="695" spans="1:1">
      <c r="A695" s="80"/>
    </row>
    <row r="696" spans="1:1">
      <c r="A696" s="80"/>
    </row>
    <row r="697" spans="1:1">
      <c r="A697" s="80"/>
    </row>
    <row r="698" spans="1:1">
      <c r="A698" s="80"/>
    </row>
    <row r="699" spans="1:1">
      <c r="A699" s="80"/>
    </row>
    <row r="700" spans="1:1">
      <c r="A700" s="80"/>
    </row>
    <row r="701" spans="1:1">
      <c r="A701" s="80"/>
    </row>
    <row r="702" spans="1:1">
      <c r="A702" s="80"/>
    </row>
    <row r="703" spans="1:1">
      <c r="A703" s="80"/>
    </row>
    <row r="704" spans="1:1">
      <c r="A704" s="80"/>
    </row>
    <row r="705" spans="1:1">
      <c r="A705" s="80"/>
    </row>
    <row r="706" spans="1:1">
      <c r="A706" s="80"/>
    </row>
    <row r="707" spans="1:1">
      <c r="A707" s="80"/>
    </row>
    <row r="708" spans="1:1">
      <c r="A708" s="80"/>
    </row>
    <row r="709" spans="1:1">
      <c r="A709" s="80"/>
    </row>
    <row r="710" spans="1:1">
      <c r="A710" s="80"/>
    </row>
    <row r="711" spans="1:1">
      <c r="A711" s="80"/>
    </row>
    <row r="712" spans="1:1">
      <c r="A712" s="80"/>
    </row>
    <row r="713" spans="1:1">
      <c r="A713" s="80"/>
    </row>
    <row r="714" spans="1:1">
      <c r="A714" s="80"/>
    </row>
    <row r="715" spans="1:1">
      <c r="A715" s="80"/>
    </row>
    <row r="716" spans="1:1">
      <c r="A716" s="80"/>
    </row>
    <row r="717" spans="1:1">
      <c r="A717" s="80"/>
    </row>
    <row r="718" spans="1:1">
      <c r="A718" s="80"/>
    </row>
    <row r="719" spans="1:1">
      <c r="A719" s="80"/>
    </row>
    <row r="720" spans="1:1">
      <c r="A720" s="80"/>
    </row>
    <row r="721" spans="1:1">
      <c r="A721" s="80"/>
    </row>
    <row r="722" spans="1:1">
      <c r="A722" s="80"/>
    </row>
    <row r="723" spans="1:1">
      <c r="A723" s="80"/>
    </row>
    <row r="724" spans="1:1">
      <c r="A724" s="80"/>
    </row>
    <row r="725" spans="1:1">
      <c r="A725" s="80"/>
    </row>
    <row r="726" spans="1:1">
      <c r="A726" s="80"/>
    </row>
    <row r="727" spans="1:1">
      <c r="A727" s="80"/>
    </row>
    <row r="728" spans="1:1">
      <c r="A728" s="80"/>
    </row>
    <row r="729" spans="1:1">
      <c r="A729" s="80"/>
    </row>
    <row r="730" spans="1:1">
      <c r="A730" s="80"/>
    </row>
    <row r="731" spans="1:1">
      <c r="A731" s="80"/>
    </row>
    <row r="732" spans="1:1">
      <c r="A732" s="80"/>
    </row>
    <row r="733" spans="1:1">
      <c r="A733" s="80"/>
    </row>
    <row r="734" spans="1:1">
      <c r="A734" s="80"/>
    </row>
    <row r="735" spans="1:1">
      <c r="A735" s="80"/>
    </row>
    <row r="736" spans="1:1">
      <c r="A736" s="80"/>
    </row>
    <row r="737" spans="1:1">
      <c r="A737" s="80"/>
    </row>
    <row r="738" spans="1:1">
      <c r="A738" s="80"/>
    </row>
    <row r="739" spans="1:1">
      <c r="A739" s="80"/>
    </row>
    <row r="740" spans="1:1">
      <c r="A740" s="80"/>
    </row>
    <row r="741" spans="1:1">
      <c r="A741" s="80"/>
    </row>
    <row r="742" spans="1:1">
      <c r="A742" s="80"/>
    </row>
    <row r="743" spans="1:1">
      <c r="A743" s="80"/>
    </row>
    <row r="744" spans="1:1">
      <c r="A744" s="80"/>
    </row>
    <row r="745" spans="1:1">
      <c r="A745" s="80"/>
    </row>
    <row r="746" spans="1:1">
      <c r="A746" s="80"/>
    </row>
    <row r="747" spans="1:1">
      <c r="A747" s="80"/>
    </row>
    <row r="748" spans="1:1">
      <c r="A748" s="80"/>
    </row>
    <row r="749" spans="1:1">
      <c r="A749" s="80"/>
    </row>
    <row r="750" spans="1:1">
      <c r="A750" s="80"/>
    </row>
    <row r="751" spans="1:1">
      <c r="A751" s="80"/>
    </row>
    <row r="752" spans="1:1">
      <c r="A752" s="80"/>
    </row>
    <row r="753" spans="1:1">
      <c r="A753" s="80"/>
    </row>
    <row r="754" spans="1:1">
      <c r="A754" s="80"/>
    </row>
    <row r="755" spans="1:1">
      <c r="A755" s="80"/>
    </row>
    <row r="756" spans="1:1">
      <c r="A756" s="80"/>
    </row>
    <row r="757" spans="1:1">
      <c r="A757" s="80"/>
    </row>
    <row r="758" spans="1:1">
      <c r="A758" s="80"/>
    </row>
    <row r="759" spans="1:1">
      <c r="A759" s="80"/>
    </row>
    <row r="760" spans="1:1">
      <c r="A760" s="80"/>
    </row>
    <row r="761" spans="1:1">
      <c r="A761" s="80"/>
    </row>
    <row r="762" spans="1:1">
      <c r="A762" s="80"/>
    </row>
    <row r="763" spans="1:1">
      <c r="A763" s="80"/>
    </row>
    <row r="764" spans="1:1">
      <c r="A764" s="80"/>
    </row>
    <row r="765" spans="1:1">
      <c r="A765" s="80"/>
    </row>
    <row r="766" spans="1:1">
      <c r="A766" s="80"/>
    </row>
    <row r="767" spans="1:1">
      <c r="A767" s="80"/>
    </row>
    <row r="768" spans="1:1">
      <c r="A768" s="80"/>
    </row>
    <row r="769" spans="1:1">
      <c r="A769" s="80"/>
    </row>
    <row r="770" spans="1:1">
      <c r="A770" s="80"/>
    </row>
    <row r="771" spans="1:1">
      <c r="A771" s="80"/>
    </row>
    <row r="772" spans="1:1">
      <c r="A772" s="80"/>
    </row>
    <row r="773" spans="1:1">
      <c r="A773" s="80"/>
    </row>
    <row r="774" spans="1:1">
      <c r="A774" s="80"/>
    </row>
    <row r="775" spans="1:1">
      <c r="A775" s="80"/>
    </row>
    <row r="776" spans="1:1">
      <c r="A776" s="80"/>
    </row>
    <row r="777" spans="1:1">
      <c r="A777" s="80"/>
    </row>
    <row r="778" spans="1:1">
      <c r="A778" s="80"/>
    </row>
    <row r="779" spans="1:1">
      <c r="A779" s="80"/>
    </row>
    <row r="780" spans="1:1">
      <c r="A780" s="80"/>
    </row>
    <row r="781" spans="1:1">
      <c r="A781" s="80"/>
    </row>
    <row r="782" spans="1:1">
      <c r="A782" s="80"/>
    </row>
    <row r="783" spans="1:1">
      <c r="A783" s="80"/>
    </row>
    <row r="784" spans="1:1">
      <c r="A784" s="80"/>
    </row>
    <row r="785" spans="1:1">
      <c r="A785" s="80"/>
    </row>
    <row r="786" spans="1:1">
      <c r="A786" s="80"/>
    </row>
    <row r="787" spans="1:1">
      <c r="A787" s="80"/>
    </row>
    <row r="788" spans="1:1">
      <c r="A788" s="80"/>
    </row>
    <row r="789" spans="1:1">
      <c r="A789" s="80"/>
    </row>
    <row r="790" spans="1:1">
      <c r="A790" s="80"/>
    </row>
    <row r="791" spans="1:1">
      <c r="A791" s="80"/>
    </row>
    <row r="792" spans="1:1">
      <c r="A792" s="80"/>
    </row>
    <row r="793" spans="1:1">
      <c r="A793" s="80"/>
    </row>
    <row r="794" spans="1:1">
      <c r="A794" s="80"/>
    </row>
    <row r="795" spans="1:1">
      <c r="A795" s="80"/>
    </row>
    <row r="796" spans="1:1">
      <c r="A796" s="80"/>
    </row>
    <row r="797" spans="1:1">
      <c r="A797" s="80"/>
    </row>
    <row r="798" spans="1:1">
      <c r="A798" s="80"/>
    </row>
    <row r="799" spans="1:1">
      <c r="A799" s="80"/>
    </row>
    <row r="800" spans="1:1">
      <c r="A800" s="80"/>
    </row>
    <row r="801" spans="1:1">
      <c r="A801" s="80"/>
    </row>
    <row r="802" spans="1:1">
      <c r="A802" s="80"/>
    </row>
    <row r="803" spans="1:1">
      <c r="A803" s="80"/>
    </row>
    <row r="804" spans="1:1">
      <c r="A804" s="80"/>
    </row>
    <row r="805" spans="1:1">
      <c r="A805" s="80"/>
    </row>
    <row r="806" spans="1:1">
      <c r="A806" s="80"/>
    </row>
    <row r="807" spans="1:1">
      <c r="A807" s="80"/>
    </row>
    <row r="808" spans="1:1">
      <c r="A808" s="80"/>
    </row>
    <row r="809" spans="1:1">
      <c r="A809" s="80"/>
    </row>
    <row r="810" spans="1:1">
      <c r="A810" s="80"/>
    </row>
    <row r="811" spans="1:1">
      <c r="A811" s="80"/>
    </row>
    <row r="812" spans="1:1">
      <c r="A812" s="80"/>
    </row>
    <row r="813" spans="1:1">
      <c r="A813" s="80"/>
    </row>
    <row r="814" spans="1:1">
      <c r="A814" s="80"/>
    </row>
    <row r="815" spans="1:1">
      <c r="A815" s="80"/>
    </row>
    <row r="816" spans="1:1">
      <c r="A816" s="80"/>
    </row>
    <row r="817" spans="1:1">
      <c r="A817" s="80"/>
    </row>
    <row r="818" spans="1:1">
      <c r="A818" s="80"/>
    </row>
    <row r="819" spans="1:1">
      <c r="A819" s="80"/>
    </row>
    <row r="820" spans="1:1">
      <c r="A820" s="80"/>
    </row>
    <row r="821" spans="1:1">
      <c r="A821" s="80"/>
    </row>
    <row r="822" spans="1:1">
      <c r="A822" s="80"/>
    </row>
    <row r="823" spans="1:1">
      <c r="A823" s="80"/>
    </row>
    <row r="824" spans="1:1">
      <c r="A824" s="80"/>
    </row>
    <row r="825" spans="1:1">
      <c r="A825" s="80"/>
    </row>
    <row r="826" spans="1:1">
      <c r="A826" s="80"/>
    </row>
    <row r="827" spans="1:1">
      <c r="A827" s="80"/>
    </row>
    <row r="828" spans="1:1">
      <c r="A828" s="80"/>
    </row>
    <row r="829" spans="1:1">
      <c r="A829" s="80"/>
    </row>
    <row r="830" spans="1:1">
      <c r="A830" s="80"/>
    </row>
    <row r="831" spans="1:1">
      <c r="A831" s="80"/>
    </row>
    <row r="832" spans="1:1">
      <c r="A832" s="80"/>
    </row>
    <row r="833" spans="1:1">
      <c r="A833" s="80"/>
    </row>
    <row r="834" spans="1:1">
      <c r="A834" s="80"/>
    </row>
    <row r="835" spans="1:1">
      <c r="A835" s="80"/>
    </row>
    <row r="836" spans="1:1">
      <c r="A836" s="80"/>
    </row>
    <row r="837" spans="1:1">
      <c r="A837" s="80"/>
    </row>
    <row r="838" spans="1:1">
      <c r="A838" s="80"/>
    </row>
    <row r="839" spans="1:1">
      <c r="A839" s="80"/>
    </row>
    <row r="840" spans="1:1">
      <c r="A840" s="80"/>
    </row>
    <row r="841" spans="1:1">
      <c r="A841" s="80"/>
    </row>
    <row r="842" spans="1:1">
      <c r="A842" s="80"/>
    </row>
    <row r="843" spans="1:1">
      <c r="A843" s="80"/>
    </row>
    <row r="844" spans="1:1">
      <c r="A844" s="80"/>
    </row>
    <row r="845" spans="1:1">
      <c r="A845" s="80"/>
    </row>
    <row r="846" spans="1:1">
      <c r="A846" s="80"/>
    </row>
    <row r="847" spans="1:1">
      <c r="A847" s="80"/>
    </row>
    <row r="848" spans="1:1">
      <c r="A848" s="80"/>
    </row>
    <row r="849" spans="1:1">
      <c r="A849" s="80"/>
    </row>
    <row r="850" spans="1:1">
      <c r="A850" s="80"/>
    </row>
    <row r="851" spans="1:1">
      <c r="A851" s="80"/>
    </row>
    <row r="852" spans="1:1">
      <c r="A852" s="80"/>
    </row>
    <row r="853" spans="1:1">
      <c r="A853" s="80"/>
    </row>
    <row r="854" spans="1:1">
      <c r="A854" s="80"/>
    </row>
    <row r="855" spans="1:1">
      <c r="A855" s="80"/>
    </row>
    <row r="856" spans="1:1">
      <c r="A856" s="80"/>
    </row>
    <row r="857" spans="1:1">
      <c r="A857" s="80"/>
    </row>
    <row r="858" spans="1:1">
      <c r="A858" s="80"/>
    </row>
    <row r="859" spans="1:1">
      <c r="A859" s="80"/>
    </row>
    <row r="860" spans="1:1">
      <c r="A860" s="80"/>
    </row>
    <row r="861" spans="1:1">
      <c r="A861" s="80"/>
    </row>
    <row r="862" spans="1:1">
      <c r="A862" s="80"/>
    </row>
    <row r="863" spans="1:1">
      <c r="A863" s="80"/>
    </row>
    <row r="864" spans="1:1">
      <c r="A864" s="80"/>
    </row>
    <row r="865" spans="1:1">
      <c r="A865" s="80"/>
    </row>
    <row r="866" spans="1:1">
      <c r="A866" s="80"/>
    </row>
    <row r="867" spans="1:1">
      <c r="A867" s="80"/>
    </row>
    <row r="868" spans="1:1">
      <c r="A868" s="80"/>
    </row>
    <row r="869" spans="1:1">
      <c r="A869" s="80"/>
    </row>
    <row r="870" spans="1:1">
      <c r="A870" s="80"/>
    </row>
    <row r="871" spans="1:1">
      <c r="A871" s="80"/>
    </row>
    <row r="872" spans="1:1">
      <c r="A872" s="80"/>
    </row>
    <row r="873" spans="1:1">
      <c r="A873" s="80"/>
    </row>
    <row r="874" spans="1:1">
      <c r="A874" s="80"/>
    </row>
    <row r="875" spans="1:1">
      <c r="A875" s="80"/>
    </row>
    <row r="876" spans="1:1">
      <c r="A876" s="80"/>
    </row>
    <row r="877" spans="1:1">
      <c r="A877" s="80"/>
    </row>
    <row r="878" spans="1:1">
      <c r="A878" s="80"/>
    </row>
    <row r="879" spans="1:1">
      <c r="A879" s="80"/>
    </row>
    <row r="880" spans="1:1">
      <c r="A880" s="80"/>
    </row>
    <row r="881" spans="1:1">
      <c r="A881" s="80"/>
    </row>
    <row r="882" spans="1:1">
      <c r="A882" s="80"/>
    </row>
    <row r="883" spans="1:1">
      <c r="A883" s="80"/>
    </row>
    <row r="884" spans="1:1">
      <c r="A884" s="80"/>
    </row>
    <row r="885" spans="1:1">
      <c r="A885" s="80"/>
    </row>
    <row r="886" spans="1:1">
      <c r="A886" s="80"/>
    </row>
    <row r="887" spans="1:1">
      <c r="A887" s="80"/>
    </row>
    <row r="888" spans="1:1">
      <c r="A888" s="80"/>
    </row>
    <row r="889" spans="1:1">
      <c r="A889" s="80"/>
    </row>
    <row r="890" spans="1:1">
      <c r="A890" s="80"/>
    </row>
    <row r="891" spans="1:1">
      <c r="A891" s="80"/>
    </row>
    <row r="892" spans="1:1">
      <c r="A892" s="80"/>
    </row>
    <row r="893" spans="1:1">
      <c r="A893" s="80"/>
    </row>
    <row r="894" spans="1:1">
      <c r="A894" s="80"/>
    </row>
    <row r="895" spans="1:1">
      <c r="A895" s="80"/>
    </row>
    <row r="896" spans="1:1">
      <c r="A896" s="80"/>
    </row>
    <row r="897" spans="1:1">
      <c r="A897" s="80"/>
    </row>
    <row r="898" spans="1:1">
      <c r="A898" s="80"/>
    </row>
    <row r="899" spans="1:1">
      <c r="A899" s="80"/>
    </row>
    <row r="900" spans="1:1">
      <c r="A900" s="80"/>
    </row>
    <row r="901" spans="1:1">
      <c r="A901" s="80"/>
    </row>
    <row r="902" spans="1:1">
      <c r="A902" s="80"/>
    </row>
    <row r="903" spans="1:1">
      <c r="A903" s="80"/>
    </row>
    <row r="904" spans="1:1">
      <c r="A904" s="80"/>
    </row>
    <row r="905" spans="1:1">
      <c r="A905" s="80"/>
    </row>
    <row r="906" spans="1:1">
      <c r="A906" s="80"/>
    </row>
    <row r="907" spans="1:1">
      <c r="A907" s="80"/>
    </row>
    <row r="908" spans="1:1">
      <c r="A908" s="80"/>
    </row>
    <row r="909" spans="1:1">
      <c r="A909" s="80"/>
    </row>
    <row r="910" spans="1:1">
      <c r="A910" s="80"/>
    </row>
    <row r="911" spans="1:1">
      <c r="A911" s="80"/>
    </row>
    <row r="912" spans="1:1">
      <c r="A912" s="80"/>
    </row>
    <row r="913" spans="1:1">
      <c r="A913" s="80"/>
    </row>
    <row r="914" spans="1:1">
      <c r="A914" s="80"/>
    </row>
    <row r="915" spans="1:1">
      <c r="A915" s="80"/>
    </row>
    <row r="916" spans="1:1">
      <c r="A916" s="80"/>
    </row>
    <row r="917" spans="1:1">
      <c r="A917" s="80"/>
    </row>
    <row r="918" spans="1:1">
      <c r="A918" s="80"/>
    </row>
    <row r="919" spans="1:1">
      <c r="A919" s="80"/>
    </row>
    <row r="920" spans="1:1">
      <c r="A920" s="80"/>
    </row>
    <row r="921" spans="1:1">
      <c r="A921" s="80"/>
    </row>
    <row r="922" spans="1:1">
      <c r="A922" s="80"/>
    </row>
    <row r="923" spans="1:1">
      <c r="A923" s="80"/>
    </row>
    <row r="924" spans="1:1">
      <c r="A924" s="80"/>
    </row>
    <row r="925" spans="1:1">
      <c r="A925" s="80"/>
    </row>
    <row r="926" spans="1:1">
      <c r="A926" s="80"/>
    </row>
    <row r="927" spans="1:1">
      <c r="A927" s="80"/>
    </row>
    <row r="928" spans="1:1">
      <c r="A928" s="80"/>
    </row>
    <row r="929" spans="1:1">
      <c r="A929" s="80"/>
    </row>
    <row r="930" spans="1:1">
      <c r="A930" s="80"/>
    </row>
    <row r="931" spans="1:1">
      <c r="A931" s="80"/>
    </row>
    <row r="932" spans="1:1">
      <c r="A932" s="80"/>
    </row>
    <row r="933" spans="1:1">
      <c r="A933" s="80"/>
    </row>
    <row r="934" spans="1:1">
      <c r="A934" s="80"/>
    </row>
    <row r="935" spans="1:1">
      <c r="A935" s="80"/>
    </row>
    <row r="936" spans="1:1">
      <c r="A936" s="80"/>
    </row>
    <row r="937" spans="1:1">
      <c r="A937" s="80"/>
    </row>
    <row r="938" spans="1:1">
      <c r="A938" s="80"/>
    </row>
    <row r="939" spans="1:1">
      <c r="A939" s="80"/>
    </row>
    <row r="940" spans="1:1">
      <c r="A940" s="80"/>
    </row>
    <row r="941" spans="1:1">
      <c r="A941" s="80"/>
    </row>
    <row r="942" spans="1:1">
      <c r="A942" s="80"/>
    </row>
    <row r="943" spans="1:1">
      <c r="A943" s="80"/>
    </row>
    <row r="944" spans="1:1">
      <c r="A944" s="80"/>
    </row>
    <row r="945" spans="1:1">
      <c r="A945" s="80"/>
    </row>
    <row r="946" spans="1:1">
      <c r="A946" s="80"/>
    </row>
    <row r="947" spans="1:1">
      <c r="A947" s="80"/>
    </row>
    <row r="948" spans="1:1">
      <c r="A948" s="80"/>
    </row>
    <row r="949" spans="1:1">
      <c r="A949" s="80"/>
    </row>
    <row r="950" spans="1:1">
      <c r="A950" s="80"/>
    </row>
    <row r="951" spans="1:1">
      <c r="A951" s="80"/>
    </row>
    <row r="952" spans="1:1">
      <c r="A952" s="80"/>
    </row>
    <row r="953" spans="1:1">
      <c r="A953" s="80"/>
    </row>
    <row r="954" spans="1:1">
      <c r="A954" s="80"/>
    </row>
    <row r="955" spans="1:1">
      <c r="A955" s="80"/>
    </row>
    <row r="956" spans="1:1">
      <c r="A956" s="80"/>
    </row>
    <row r="957" spans="1:1">
      <c r="A957" s="80"/>
    </row>
    <row r="958" spans="1:1">
      <c r="A958" s="80"/>
    </row>
    <row r="959" spans="1:1">
      <c r="A959" s="80"/>
    </row>
    <row r="960" spans="1:1">
      <c r="A960" s="80"/>
    </row>
    <row r="961" spans="1:1">
      <c r="A961" s="80"/>
    </row>
    <row r="962" spans="1:1">
      <c r="A962" s="80"/>
    </row>
    <row r="963" spans="1:1">
      <c r="A963" s="80"/>
    </row>
    <row r="964" spans="1:1">
      <c r="A964" s="80"/>
    </row>
    <row r="965" spans="1:1">
      <c r="A965" s="80"/>
    </row>
    <row r="966" spans="1:1">
      <c r="A966" s="80"/>
    </row>
    <row r="967" spans="1:1">
      <c r="A967" s="80"/>
    </row>
    <row r="968" spans="1:1">
      <c r="A968" s="80"/>
    </row>
    <row r="969" spans="1:1">
      <c r="A969" s="80"/>
    </row>
    <row r="970" spans="1:1">
      <c r="A970" s="80"/>
    </row>
    <row r="971" spans="1:1">
      <c r="A971" s="80"/>
    </row>
    <row r="972" spans="1:1">
      <c r="A972" s="80"/>
    </row>
    <row r="973" spans="1:1">
      <c r="A973" s="80"/>
    </row>
    <row r="974" spans="1:1">
      <c r="A974" s="80"/>
    </row>
    <row r="975" spans="1:1">
      <c r="A975" s="80"/>
    </row>
    <row r="976" spans="1:1">
      <c r="A976" s="80"/>
    </row>
    <row r="977" spans="1:1">
      <c r="A977" s="80"/>
    </row>
    <row r="978" spans="1:1">
      <c r="A978" s="80"/>
    </row>
    <row r="979" spans="1:1">
      <c r="A979" s="80"/>
    </row>
    <row r="980" spans="1:1">
      <c r="A980" s="80"/>
    </row>
    <row r="981" spans="1:1">
      <c r="A981" s="80"/>
    </row>
    <row r="982" spans="1:1">
      <c r="A982" s="80"/>
    </row>
    <row r="983" spans="1:1">
      <c r="A983" s="80"/>
    </row>
    <row r="984" spans="1:1">
      <c r="A984" s="80"/>
    </row>
    <row r="985" spans="1:1">
      <c r="A985" s="80"/>
    </row>
    <row r="986" spans="1:1">
      <c r="A986" s="80"/>
    </row>
    <row r="987" spans="1:1">
      <c r="A987" s="80"/>
    </row>
    <row r="988" spans="1:1">
      <c r="A988" s="80"/>
    </row>
    <row r="989" spans="1:1">
      <c r="A989" s="80"/>
    </row>
    <row r="990" spans="1:1">
      <c r="A990" s="80"/>
    </row>
    <row r="991" spans="1:1">
      <c r="A991" s="80"/>
    </row>
    <row r="992" spans="1:1">
      <c r="A992" s="80"/>
    </row>
    <row r="993" spans="1:1">
      <c r="A993" s="80"/>
    </row>
    <row r="994" spans="1:1">
      <c r="A994" s="80"/>
    </row>
    <row r="995" spans="1:1">
      <c r="A995" s="80"/>
    </row>
    <row r="996" spans="1:1">
      <c r="A996" s="80"/>
    </row>
    <row r="997" spans="1:1">
      <c r="A997" s="80"/>
    </row>
    <row r="998" spans="1:1">
      <c r="A998" s="80"/>
    </row>
    <row r="999" spans="1:1">
      <c r="A999" s="80"/>
    </row>
    <row r="1000" spans="1:1">
      <c r="A1000" s="80"/>
    </row>
  </sheetData>
  <mergeCells count="7">
    <mergeCell ref="AF1:AG1"/>
    <mergeCell ref="AH1:AI1"/>
    <mergeCell ref="B1:E1"/>
    <mergeCell ref="L1:Q1"/>
    <mergeCell ref="F1:K1"/>
    <mergeCell ref="S1:Z1"/>
    <mergeCell ref="AA1:AE1"/>
  </mergeCells>
  <conditionalFormatting sqref="X2:Z1048576">
    <cfRule type="cellIs" dxfId="17" priority="10" operator="equal">
      <formula>"Failed"</formula>
    </cfRule>
    <cfRule type="cellIs" dxfId="16" priority="11" operator="equal">
      <formula>"Succeeded"</formula>
    </cfRule>
  </conditionalFormatting>
  <conditionalFormatting sqref="AE3:AE500">
    <cfRule type="cellIs" dxfId="15" priority="6" operator="equal">
      <formula>"Failed"</formula>
    </cfRule>
    <cfRule type="cellIs" dxfId="14" priority="7" operator="equal">
      <formula>"Succeeded"</formula>
    </cfRule>
  </conditionalFormatting>
  <conditionalFormatting sqref="F2:AI500">
    <cfRule type="cellIs" dxfId="13" priority="5" operator="equal">
      <formula>"N/A"</formula>
    </cfRule>
  </conditionalFormatting>
  <conditionalFormatting sqref="AL2">
    <cfRule type="cellIs" dxfId="12" priority="2" operator="equal">
      <formula>"Failed"</formula>
    </cfRule>
    <cfRule type="cellIs" dxfId="11" priority="3" operator="equal">
      <formula>"Succeeded"</formula>
    </cfRule>
  </conditionalFormatting>
  <conditionalFormatting sqref="AK2:AL2">
    <cfRule type="cellIs" dxfId="10" priority="1" operator="equal">
      <formula>"N/A"</formula>
    </cfRule>
  </conditionalFormatting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3" tint="0.39997558519241921"/>
    <pageSetUpPr autoPageBreaks="0"/>
  </sheetPr>
  <dimension ref="A1:BE407"/>
  <sheetViews>
    <sheetView zoomScale="70" zoomScaleNormal="70" workbookViewId="0">
      <pane xSplit="1" ySplit="1" topLeftCell="B359" activePane="bottomRight" state="frozen"/>
      <selection pane="topRight" activeCell="B1" sqref="B1"/>
      <selection pane="bottomLeft" activeCell="A2" sqref="A2"/>
      <selection pane="bottomRight" activeCell="M406" sqref="M406"/>
    </sheetView>
  </sheetViews>
  <sheetFormatPr defaultRowHeight="15"/>
  <cols>
    <col min="1" max="1" width="29.7109375" bestFit="1" customWidth="1"/>
    <col min="2" max="2" width="8.85546875" bestFit="1" customWidth="1"/>
  </cols>
  <sheetData>
    <row r="1" spans="1:57" ht="30.75" customHeight="1">
      <c r="A1" s="28" t="s">
        <v>70</v>
      </c>
      <c r="B1" s="29" t="s">
        <v>0</v>
      </c>
      <c r="C1" s="29" t="s">
        <v>1</v>
      </c>
      <c r="D1" s="29" t="s">
        <v>2</v>
      </c>
      <c r="E1" s="29" t="s">
        <v>3</v>
      </c>
      <c r="F1" s="29" t="s">
        <v>4</v>
      </c>
      <c r="G1" s="29" t="s">
        <v>5</v>
      </c>
      <c r="H1" s="29" t="s">
        <v>6</v>
      </c>
      <c r="I1" s="29" t="s">
        <v>7</v>
      </c>
      <c r="J1" s="29" t="s">
        <v>8</v>
      </c>
      <c r="K1" s="29" t="s">
        <v>9</v>
      </c>
      <c r="L1" s="29" t="s">
        <v>10</v>
      </c>
      <c r="M1" s="29" t="s">
        <v>11</v>
      </c>
      <c r="N1" s="29" t="s">
        <v>12</v>
      </c>
      <c r="O1" s="29" t="s">
        <v>13</v>
      </c>
      <c r="P1" s="29" t="s">
        <v>14</v>
      </c>
      <c r="Q1" s="29" t="s">
        <v>15</v>
      </c>
      <c r="R1" s="29" t="s">
        <v>16</v>
      </c>
      <c r="S1" s="29" t="s">
        <v>17</v>
      </c>
      <c r="T1" s="29" t="s">
        <v>18</v>
      </c>
      <c r="U1" s="29" t="s">
        <v>19</v>
      </c>
      <c r="V1" s="29" t="s">
        <v>20</v>
      </c>
      <c r="W1" s="29" t="s">
        <v>21</v>
      </c>
      <c r="X1" s="29" t="s">
        <v>22</v>
      </c>
      <c r="Y1" s="29" t="s">
        <v>23</v>
      </c>
      <c r="Z1" s="29" t="s">
        <v>24</v>
      </c>
      <c r="AA1" s="29" t="s">
        <v>25</v>
      </c>
      <c r="AB1" s="30" t="s">
        <v>212</v>
      </c>
      <c r="AC1" s="30" t="s">
        <v>213</v>
      </c>
      <c r="AD1" s="30" t="s">
        <v>214</v>
      </c>
      <c r="AE1" s="30" t="s">
        <v>215</v>
      </c>
      <c r="AF1" s="30" t="s">
        <v>216</v>
      </c>
      <c r="AG1" s="30" t="s">
        <v>217</v>
      </c>
      <c r="AH1" s="30" t="s">
        <v>218</v>
      </c>
      <c r="AI1" s="30" t="s">
        <v>219</v>
      </c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0"/>
      <c r="BC1" s="30"/>
      <c r="BD1" s="30"/>
      <c r="BE1" s="30"/>
    </row>
    <row r="2" spans="1:57">
      <c r="A2" s="3" t="str">
        <f>IF(Lists!A2="","",Lists!A2)</f>
        <v>Bayern Munich</v>
      </c>
      <c r="B2" s="22">
        <f ca="1">IFERROR(IF(IFERROR(VLOOKUP($A2,OFFSET('Program and Results'!$A$1,MATCH(Tables!B$1,'Program and Results'!$A:$A,0)-1,1,COUNTIF('Program and Results'!$A:$A,Tables!B$1),17),5,0),VLOOKUP($A2,OFFSET('Program and Results'!$A$1,MATCH(Tables!B$1,'Program and Results'!$A:$A,0)-1,4,COUNTIF('Program and Results'!$A:$A,Tables!B$1),17),8,0))=0,"",IFERROR(VLOOKUP($A2,OFFSET('Program and Results'!$A$1,MATCH(Tables!B$1,'Program and Results'!$A:$A,0)-1,1,COUNTIF('Program and Results'!$A:$A,Tables!B$1),17),5,0),VLOOKUP($A2,OFFSET('Program and Results'!$A$1,MATCH(Tables!B$1,'Program and Results'!$A:$A,0)-1,4,COUNTIF('Program and Results'!$A:$A,Tables!B$1),17),8,0))),"")</f>
        <v>1508.7660513801311</v>
      </c>
      <c r="C2" s="22">
        <f ca="1">IFERROR(IF(IFERROR(VLOOKUP($A2,OFFSET('Program and Results'!$A$1,MATCH(Tables!C$1,'Program and Results'!$A:$A,0)-1,1,COUNTIF('Program and Results'!$A:$A,Tables!C$1),17),5,0),VLOOKUP($A2,OFFSET('Program and Results'!$A$1,MATCH(Tables!C$1,'Program and Results'!$A:$A,0)-1,4,COUNTIF('Program and Results'!$A:$A,Tables!C$1),17),8,0))=0,"",IFERROR(VLOOKUP($A2,OFFSET('Program and Results'!$A$1,MATCH(Tables!C$1,'Program and Results'!$A:$A,0)-1,1,COUNTIF('Program and Results'!$A:$A,Tables!C$1),17),5,0),VLOOKUP($A2,OFFSET('Program and Results'!$A$1,MATCH(Tables!C$1,'Program and Results'!$A:$A,0)-1,4,COUNTIF('Program and Results'!$A:$A,Tables!C$1),17),8,0))),"")</f>
        <v>1518.7267051173633</v>
      </c>
      <c r="D2" s="22">
        <f ca="1">IFERROR(IF(IFERROR(VLOOKUP($A2,OFFSET('Program and Results'!$A$1,MATCH(Tables!D$1,'Program and Results'!$A:$A,0)-1,1,COUNTIF('Program and Results'!$A:$A,Tables!D$1),17),5,0),VLOOKUP($A2,OFFSET('Program and Results'!$A$1,MATCH(Tables!D$1,'Program and Results'!$A:$A,0)-1,4,COUNTIF('Program and Results'!$A:$A,Tables!D$1),17),8,0))=0,"",IFERROR(VLOOKUP($A2,OFFSET('Program and Results'!$A$1,MATCH(Tables!D$1,'Program and Results'!$A:$A,0)-1,1,COUNTIF('Program and Results'!$A:$A,Tables!D$1),17),5,0),VLOOKUP($A2,OFFSET('Program and Results'!$A$1,MATCH(Tables!D$1,'Program and Results'!$A:$A,0)-1,4,COUNTIF('Program and Results'!$A:$A,Tables!D$1),17),8,0))),"")</f>
        <v>1526.9457680673986</v>
      </c>
      <c r="E2" s="22">
        <f ca="1">IFERROR(IF(IFERROR(VLOOKUP($A2,OFFSET('Program and Results'!$A$1,MATCH(Tables!E$1,'Program and Results'!$A:$A,0)-1,1,COUNTIF('Program and Results'!$A:$A,Tables!E$1),17),5,0),VLOOKUP($A2,OFFSET('Program and Results'!$A$1,MATCH(Tables!E$1,'Program and Results'!$A:$A,0)-1,4,COUNTIF('Program and Results'!$A:$A,Tables!E$1),17),8,0))=0,"",IFERROR(VLOOKUP($A2,OFFSET('Program and Results'!$A$1,MATCH(Tables!E$1,'Program and Results'!$A:$A,0)-1,1,COUNTIF('Program and Results'!$A:$A,Tables!E$1),17),5,0),VLOOKUP($A2,OFFSET('Program and Results'!$A$1,MATCH(Tables!E$1,'Program and Results'!$A:$A,0)-1,4,COUNTIF('Program and Results'!$A:$A,Tables!E$1),17),8,0))),"")</f>
        <v>1526.1504992660127</v>
      </c>
      <c r="F2" s="22">
        <f ca="1">IFERROR(IF(IFERROR(VLOOKUP($A2,OFFSET('Program and Results'!$A$1,MATCH(Tables!F$1,'Program and Results'!$A:$A,0)-1,1,COUNTIF('Program and Results'!$A:$A,Tables!F$1),17),5,0),VLOOKUP($A2,OFFSET('Program and Results'!$A$1,MATCH(Tables!F$1,'Program and Results'!$A:$A,0)-1,4,COUNTIF('Program and Results'!$A:$A,Tables!F$1),17),8,0))=0,"",IFERROR(VLOOKUP($A2,OFFSET('Program and Results'!$A$1,MATCH(Tables!F$1,'Program and Results'!$A:$A,0)-1,1,COUNTIF('Program and Results'!$A:$A,Tables!F$1),17),5,0),VLOOKUP($A2,OFFSET('Program and Results'!$A$1,MATCH(Tables!F$1,'Program and Results'!$A:$A,0)-1,4,COUNTIF('Program and Results'!$A:$A,Tables!F$1),17),8,0))),"")</f>
        <v>1534.6472828780222</v>
      </c>
      <c r="G2" s="22">
        <f ca="1">IFERROR(IF(IFERROR(VLOOKUP($A2,OFFSET('Program and Results'!$A$1,MATCH(Tables!G$1,'Program and Results'!$A:$A,0)-1,1,COUNTIF('Program and Results'!$A:$A,Tables!G$1),17),5,0),VLOOKUP($A2,OFFSET('Program and Results'!$A$1,MATCH(Tables!G$1,'Program and Results'!$A:$A,0)-1,4,COUNTIF('Program and Results'!$A:$A,Tables!G$1),17),8,0))=0,"",IFERROR(VLOOKUP($A2,OFFSET('Program and Results'!$A$1,MATCH(Tables!G$1,'Program and Results'!$A:$A,0)-1,1,COUNTIF('Program and Results'!$A:$A,Tables!G$1),17),5,0),VLOOKUP($A2,OFFSET('Program and Results'!$A$1,MATCH(Tables!G$1,'Program and Results'!$A:$A,0)-1,4,COUNTIF('Program and Results'!$A:$A,Tables!G$1),17),8,0))),"")</f>
        <v>1545.7843656734619</v>
      </c>
      <c r="H2" s="22">
        <f ca="1">IFERROR(IF(IFERROR(VLOOKUP($A2,OFFSET('Program and Results'!$A$1,MATCH(Tables!H$1,'Program and Results'!$A:$A,0)-1,1,COUNTIF('Program and Results'!$A:$A,Tables!H$1),17),5,0),VLOOKUP($A2,OFFSET('Program and Results'!$A$1,MATCH(Tables!H$1,'Program and Results'!$A:$A,0)-1,4,COUNTIF('Program and Results'!$A:$A,Tables!H$1),17),8,0))=0,"",IFERROR(VLOOKUP($A2,OFFSET('Program and Results'!$A$1,MATCH(Tables!H$1,'Program and Results'!$A:$A,0)-1,1,COUNTIF('Program and Results'!$A:$A,Tables!H$1),17),5,0),VLOOKUP($A2,OFFSET('Program and Results'!$A$1,MATCH(Tables!H$1,'Program and Results'!$A:$A,0)-1,4,COUNTIF('Program and Results'!$A:$A,Tables!H$1),17),8,0))),"")</f>
        <v>1553.1111373881461</v>
      </c>
      <c r="I2" s="22">
        <f ca="1">IFERROR(IF(IFERROR(VLOOKUP($A2,OFFSET('Program and Results'!$A$1,MATCH(Tables!I$1,'Program and Results'!$A:$A,0)-1,1,COUNTIF('Program and Results'!$A:$A,Tables!I$1),17),5,0),VLOOKUP($A2,OFFSET('Program and Results'!$A$1,MATCH(Tables!I$1,'Program and Results'!$A:$A,0)-1,4,COUNTIF('Program and Results'!$A:$A,Tables!I$1),17),8,0))=0,"",IFERROR(VLOOKUP($A2,OFFSET('Program and Results'!$A$1,MATCH(Tables!I$1,'Program and Results'!$A:$A,0)-1,1,COUNTIF('Program and Results'!$A:$A,Tables!I$1),17),5,0),VLOOKUP($A2,OFFSET('Program and Results'!$A$1,MATCH(Tables!I$1,'Program and Results'!$A:$A,0)-1,4,COUNTIF('Program and Results'!$A:$A,Tables!I$1),17),8,0))),"")</f>
        <v>1554.5284786247628</v>
      </c>
      <c r="J2" s="22">
        <f ca="1">IFERROR(IF(IFERROR(VLOOKUP($A2,OFFSET('Program and Results'!$A$1,MATCH(Tables!J$1,'Program and Results'!$A:$A,0)-1,1,COUNTIF('Program and Results'!$A:$A,Tables!J$1),17),5,0),VLOOKUP($A2,OFFSET('Program and Results'!$A$1,MATCH(Tables!J$1,'Program and Results'!$A:$A,0)-1,4,COUNTIF('Program and Results'!$A:$A,Tables!J$1),17),8,0))=0,"",IFERROR(VLOOKUP($A2,OFFSET('Program and Results'!$A$1,MATCH(Tables!J$1,'Program and Results'!$A:$A,0)-1,1,COUNTIF('Program and Results'!$A:$A,Tables!J$1),17),5,0),VLOOKUP($A2,OFFSET('Program and Results'!$A$1,MATCH(Tables!J$1,'Program and Results'!$A:$A,0)-1,4,COUNTIF('Program and Results'!$A:$A,Tables!J$1),17),8,0))),"")</f>
        <v>1561.3859024011131</v>
      </c>
      <c r="K2" s="22">
        <f ca="1">IFERROR(IF(IFERROR(VLOOKUP($A2,OFFSET('Program and Results'!$A$1,MATCH(Tables!K$1,'Program and Results'!$A:$A,0)-1,1,COUNTIF('Program and Results'!$A:$A,Tables!K$1),17),5,0),VLOOKUP($A2,OFFSET('Program and Results'!$A$1,MATCH(Tables!K$1,'Program and Results'!$A:$A,0)-1,4,COUNTIF('Program and Results'!$A:$A,Tables!K$1),17),8,0))=0,"",IFERROR(VLOOKUP($A2,OFFSET('Program and Results'!$A$1,MATCH(Tables!K$1,'Program and Results'!$A:$A,0)-1,1,COUNTIF('Program and Results'!$A:$A,Tables!K$1),17),5,0),VLOOKUP($A2,OFFSET('Program and Results'!$A$1,MATCH(Tables!K$1,'Program and Results'!$A:$A,0)-1,4,COUNTIF('Program and Results'!$A:$A,Tables!K$1),17),8,0))),"")</f>
        <v>1568.6520935595445</v>
      </c>
      <c r="L2" s="22">
        <f ca="1">IFERROR(IF(IFERROR(VLOOKUP($A2,OFFSET('Program and Results'!$A$1,MATCH(Tables!L$1,'Program and Results'!$A:$A,0)-1,1,COUNTIF('Program and Results'!$A:$A,Tables!L$1),17),5,0),VLOOKUP($A2,OFFSET('Program and Results'!$A$1,MATCH(Tables!L$1,'Program and Results'!$A:$A,0)-1,4,COUNTIF('Program and Results'!$A:$A,Tables!L$1),17),8,0))=0,"",IFERROR(VLOOKUP($A2,OFFSET('Program and Results'!$A$1,MATCH(Tables!L$1,'Program and Results'!$A:$A,0)-1,1,COUNTIF('Program and Results'!$A:$A,Tables!L$1),17),5,0),VLOOKUP($A2,OFFSET('Program and Results'!$A$1,MATCH(Tables!L$1,'Program and Results'!$A:$A,0)-1,4,COUNTIF('Program and Results'!$A:$A,Tables!L$1),17),8,0))),"")</f>
        <v>1577.8925216194871</v>
      </c>
      <c r="M2" s="22">
        <f ca="1">IFERROR(IF(IFERROR(VLOOKUP($A2,OFFSET('Program and Results'!$A$1,MATCH(Tables!M$1,'Program and Results'!$A:$A,0)-1,1,COUNTIF('Program and Results'!$A:$A,Tables!M$1),17),5,0),VLOOKUP($A2,OFFSET('Program and Results'!$A$1,MATCH(Tables!M$1,'Program and Results'!$A:$A,0)-1,4,COUNTIF('Program and Results'!$A:$A,Tables!M$1),17),8,0))=0,"",IFERROR(VLOOKUP($A2,OFFSET('Program and Results'!$A$1,MATCH(Tables!M$1,'Program and Results'!$A:$A,0)-1,1,COUNTIF('Program and Results'!$A:$A,Tables!M$1),17),5,0),VLOOKUP($A2,OFFSET('Program and Results'!$A$1,MATCH(Tables!M$1,'Program and Results'!$A:$A,0)-1,4,COUNTIF('Program and Results'!$A:$A,Tables!M$1),17),8,0))),"")</f>
        <v>1584.0906173102003</v>
      </c>
      <c r="N2" s="22">
        <f ca="1">IFERROR(IF(IFERROR(VLOOKUP($A2,OFFSET('Program and Results'!$A$1,MATCH(Tables!N$1,'Program and Results'!$A:$A,0)-1,1,COUNTIF('Program and Results'!$A:$A,Tables!N$1),17),5,0),VLOOKUP($A2,OFFSET('Program and Results'!$A$1,MATCH(Tables!N$1,'Program and Results'!$A:$A,0)-1,4,COUNTIF('Program and Results'!$A:$A,Tables!N$1),17),8,0))=0,"",IFERROR(VLOOKUP($A2,OFFSET('Program and Results'!$A$1,MATCH(Tables!N$1,'Program and Results'!$A:$A,0)-1,1,COUNTIF('Program and Results'!$A:$A,Tables!N$1),17),5,0),VLOOKUP($A2,OFFSET('Program and Results'!$A$1,MATCH(Tables!N$1,'Program and Results'!$A:$A,0)-1,4,COUNTIF('Program and Results'!$A:$A,Tables!N$1),17),8,0))),"")</f>
        <v>1595.8664346541225</v>
      </c>
      <c r="O2" s="22">
        <f ca="1">IFERROR(IF(IFERROR(VLOOKUP($A2,OFFSET('Program and Results'!$A$1,MATCH(Tables!O$1,'Program and Results'!$A:$A,0)-1,1,COUNTIF('Program and Results'!$A:$A,Tables!O$1),17),5,0),VLOOKUP($A2,OFFSET('Program and Results'!$A$1,MATCH(Tables!O$1,'Program and Results'!$A:$A,0)-1,4,COUNTIF('Program and Results'!$A:$A,Tables!O$1),17),8,0))=0,"",IFERROR(VLOOKUP($A2,OFFSET('Program and Results'!$A$1,MATCH(Tables!O$1,'Program and Results'!$A:$A,0)-1,1,COUNTIF('Program and Results'!$A:$A,Tables!O$1),17),5,0),VLOOKUP($A2,OFFSET('Program and Results'!$A$1,MATCH(Tables!O$1,'Program and Results'!$A:$A,0)-1,4,COUNTIF('Program and Results'!$A:$A,Tables!O$1),17),8,0))),"")</f>
        <v>1600.6629701390573</v>
      </c>
      <c r="P2" s="22">
        <f ca="1">IFERROR(IF(IFERROR(VLOOKUP($A2,OFFSET('Program and Results'!$A$1,MATCH(Tables!P$1,'Program and Results'!$A:$A,0)-1,1,COUNTIF('Program and Results'!$A:$A,Tables!P$1),17),5,0),VLOOKUP($A2,OFFSET('Program and Results'!$A$1,MATCH(Tables!P$1,'Program and Results'!$A:$A,0)-1,4,COUNTIF('Program and Results'!$A:$A,Tables!P$1),17),8,0))=0,"",IFERROR(VLOOKUP($A2,OFFSET('Program and Results'!$A$1,MATCH(Tables!P$1,'Program and Results'!$A:$A,0)-1,1,COUNTIF('Program and Results'!$A:$A,Tables!P$1),17),5,0),VLOOKUP($A2,OFFSET('Program and Results'!$A$1,MATCH(Tables!P$1,'Program and Results'!$A:$A,0)-1,4,COUNTIF('Program and Results'!$A:$A,Tables!P$1),17),8,0))),"")</f>
        <v>1608.9362795863829</v>
      </c>
      <c r="Q2" s="22">
        <f ca="1">IFERROR(IF(IFERROR(VLOOKUP($A2,OFFSET('Program and Results'!$A$1,MATCH(Tables!Q$1,'Program and Results'!$A:$A,0)-1,1,COUNTIF('Program and Results'!$A:$A,Tables!Q$1),17),5,0),VLOOKUP($A2,OFFSET('Program and Results'!$A$1,MATCH(Tables!Q$1,'Program and Results'!$A:$A,0)-1,4,COUNTIF('Program and Results'!$A:$A,Tables!Q$1),17),8,0))=0,"",IFERROR(VLOOKUP($A2,OFFSET('Program and Results'!$A$1,MATCH(Tables!Q$1,'Program and Results'!$A:$A,0)-1,1,COUNTIF('Program and Results'!$A:$A,Tables!Q$1),17),5,0),VLOOKUP($A2,OFFSET('Program and Results'!$A$1,MATCH(Tables!Q$1,'Program and Results'!$A:$A,0)-1,4,COUNTIF('Program and Results'!$A:$A,Tables!Q$1),17),8,0))),"")</f>
        <v>1614.2253087616109</v>
      </c>
      <c r="R2" s="22">
        <f ca="1">IFERROR(IF(IFERROR(VLOOKUP($A2,OFFSET('Program and Results'!$A$1,MATCH(Tables!R$1,'Program and Results'!$A:$A,0)-1,1,COUNTIF('Program and Results'!$A:$A,Tables!R$1),17),5,0),VLOOKUP($A2,OFFSET('Program and Results'!$A$1,MATCH(Tables!R$1,'Program and Results'!$A:$A,0)-1,4,COUNTIF('Program and Results'!$A:$A,Tables!R$1),17),8,0))=0,"",IFERROR(VLOOKUP($A2,OFFSET('Program and Results'!$A$1,MATCH(Tables!R$1,'Program and Results'!$A:$A,0)-1,1,COUNTIF('Program and Results'!$A:$A,Tables!R$1),17),5,0),VLOOKUP($A2,OFFSET('Program and Results'!$A$1,MATCH(Tables!R$1,'Program and Results'!$A:$A,0)-1,4,COUNTIF('Program and Results'!$A:$A,Tables!R$1),17),8,0))),"")</f>
        <v>1621.8121026819074</v>
      </c>
      <c r="S2" s="22">
        <f ca="1">IFERROR(IF(IFERROR(VLOOKUP($A2,OFFSET('Program and Results'!$A$1,MATCH(Tables!S$1,'Program and Results'!$A:$A,0)-1,1,COUNTIF('Program and Results'!$A:$A,Tables!S$1),17),5,0),VLOOKUP($A2,OFFSET('Program and Results'!$A$1,MATCH(Tables!S$1,'Program and Results'!$A:$A,0)-1,4,COUNTIF('Program and Results'!$A:$A,Tables!S$1),17),8,0))=0,"",IFERROR(VLOOKUP($A2,OFFSET('Program and Results'!$A$1,MATCH(Tables!S$1,'Program and Results'!$A:$A,0)-1,1,COUNTIF('Program and Results'!$A:$A,Tables!S$1),17),5,0),VLOOKUP($A2,OFFSET('Program and Results'!$A$1,MATCH(Tables!S$1,'Program and Results'!$A:$A,0)-1,4,COUNTIF('Program and Results'!$A:$A,Tables!S$1),17),8,0))),"")</f>
        <v>1632.1123409769882</v>
      </c>
      <c r="T2" s="22">
        <f ca="1">IFERROR(IF(IFERROR(VLOOKUP($A2,OFFSET('Program and Results'!$A$1,MATCH(Tables!T$1,'Program and Results'!$A:$A,0)-1,1,COUNTIF('Program and Results'!$A:$A,Tables!T$1),17),5,0),VLOOKUP($A2,OFFSET('Program and Results'!$A$1,MATCH(Tables!T$1,'Program and Results'!$A:$A,0)-1,4,COUNTIF('Program and Results'!$A:$A,Tables!T$1),17),8,0))=0,"",IFERROR(VLOOKUP($A2,OFFSET('Program and Results'!$A$1,MATCH(Tables!T$1,'Program and Results'!$A:$A,0)-1,1,COUNTIF('Program and Results'!$A:$A,Tables!T$1),17),5,0),VLOOKUP($A2,OFFSET('Program and Results'!$A$1,MATCH(Tables!T$1,'Program and Results'!$A:$A,0)-1,4,COUNTIF('Program and Results'!$A:$A,Tables!T$1),17),8,0))),"")</f>
        <v>1636.9726933075847</v>
      </c>
      <c r="U2" s="22">
        <f ca="1">IFERROR(IF(IFERROR(VLOOKUP($A2,OFFSET('Program and Results'!$A$1,MATCH(Tables!U$1,'Program and Results'!$A:$A,0)-1,1,COUNTIF('Program and Results'!$A:$A,Tables!U$1),17),5,0),VLOOKUP($A2,OFFSET('Program and Results'!$A$1,MATCH(Tables!U$1,'Program and Results'!$A:$A,0)-1,4,COUNTIF('Program and Results'!$A:$A,Tables!U$1),17),8,0))=0,"",IFERROR(VLOOKUP($A2,OFFSET('Program and Results'!$A$1,MATCH(Tables!U$1,'Program and Results'!$A:$A,0)-1,1,COUNTIF('Program and Results'!$A:$A,Tables!U$1),17),5,0),VLOOKUP($A2,OFFSET('Program and Results'!$A$1,MATCH(Tables!U$1,'Program and Results'!$A:$A,0)-1,4,COUNTIF('Program and Results'!$A:$A,Tables!U$1),17),8,0))),"")</f>
        <v>1643.7352959983364</v>
      </c>
      <c r="V2" s="22">
        <f ca="1">IFERROR(IF(IFERROR(VLOOKUP($A2,OFFSET('Program and Results'!$A$1,MATCH(Tables!V$1,'Program and Results'!$A:$A,0)-1,1,COUNTIF('Program and Results'!$A:$A,Tables!V$1),17),5,0),VLOOKUP($A2,OFFSET('Program and Results'!$A$1,MATCH(Tables!V$1,'Program and Results'!$A:$A,0)-1,4,COUNTIF('Program and Results'!$A:$A,Tables!V$1),17),8,0))=0,"",IFERROR(VLOOKUP($A2,OFFSET('Program and Results'!$A$1,MATCH(Tables!V$1,'Program and Results'!$A:$A,0)-1,1,COUNTIF('Program and Results'!$A:$A,Tables!V$1),17),5,0),VLOOKUP($A2,OFFSET('Program and Results'!$A$1,MATCH(Tables!V$1,'Program and Results'!$A:$A,0)-1,4,COUNTIF('Program and Results'!$A:$A,Tables!V$1),17),8,0))),"")</f>
        <v>1648.0236145335978</v>
      </c>
      <c r="W2" s="22">
        <f ca="1">IFERROR(IF(IFERROR(VLOOKUP($A2,OFFSET('Program and Results'!$A$1,MATCH(Tables!W$1,'Program and Results'!$A:$A,0)-1,1,COUNTIF('Program and Results'!$A:$A,Tables!W$1),17),5,0),VLOOKUP($A2,OFFSET('Program and Results'!$A$1,MATCH(Tables!W$1,'Program and Results'!$A:$A,0)-1,4,COUNTIF('Program and Results'!$A:$A,Tables!W$1),17),8,0))=0,"",IFERROR(VLOOKUP($A2,OFFSET('Program and Results'!$A$1,MATCH(Tables!W$1,'Program and Results'!$A:$A,0)-1,1,COUNTIF('Program and Results'!$A:$A,Tables!W$1),17),5,0),VLOOKUP($A2,OFFSET('Program and Results'!$A$1,MATCH(Tables!W$1,'Program and Results'!$A:$A,0)-1,4,COUNTIF('Program and Results'!$A:$A,Tables!W$1),17),8,0))),"")</f>
        <v>1654.8543137043105</v>
      </c>
      <c r="X2" s="22">
        <f ca="1">IFERROR(IF(IFERROR(VLOOKUP($A2,OFFSET('Program and Results'!$A$1,MATCH(Tables!X$1,'Program and Results'!$A:$A,0)-1,1,COUNTIF('Program and Results'!$A:$A,Tables!X$1),17),5,0),VLOOKUP($A2,OFFSET('Program and Results'!$A$1,MATCH(Tables!X$1,'Program and Results'!$A:$A,0)-1,4,COUNTIF('Program and Results'!$A:$A,Tables!X$1),17),8,0))=0,"",IFERROR(VLOOKUP($A2,OFFSET('Program and Results'!$A$1,MATCH(Tables!X$1,'Program and Results'!$A:$A,0)-1,1,COUNTIF('Program and Results'!$A:$A,Tables!X$1),17),5,0),VLOOKUP($A2,OFFSET('Program and Results'!$A$1,MATCH(Tables!X$1,'Program and Results'!$A:$A,0)-1,4,COUNTIF('Program and Results'!$A:$A,Tables!X$1),17),8,0))),"")</f>
        <v>1661.2654903496721</v>
      </c>
      <c r="Y2" s="22">
        <f ca="1">IFERROR(IF(IFERROR(VLOOKUP($A2,OFFSET('Program and Results'!$A$1,MATCH(Tables!Y$1,'Program and Results'!$A:$A,0)-1,1,COUNTIF('Program and Results'!$A:$A,Tables!Y$1),17),5,0),VLOOKUP($A2,OFFSET('Program and Results'!$A$1,MATCH(Tables!Y$1,'Program and Results'!$A:$A,0)-1,4,COUNTIF('Program and Results'!$A:$A,Tables!Y$1),17),8,0))=0,"",IFERROR(VLOOKUP($A2,OFFSET('Program and Results'!$A$1,MATCH(Tables!Y$1,'Program and Results'!$A:$A,0)-1,1,COUNTIF('Program and Results'!$A:$A,Tables!Y$1),17),5,0),VLOOKUP($A2,OFFSET('Program and Results'!$A$1,MATCH(Tables!Y$1,'Program and Results'!$A:$A,0)-1,4,COUNTIF('Program and Results'!$A:$A,Tables!Y$1),17),8,0))),"")</f>
        <v>1669.8631493288817</v>
      </c>
      <c r="Z2" s="22">
        <f ca="1">IFERROR(IF(IFERROR(VLOOKUP($A2,OFFSET('Program and Results'!$A$1,MATCH(Tables!Z$1,'Program and Results'!$A:$A,0)-1,1,COUNTIF('Program and Results'!$A:$A,Tables!Z$1),17),5,0),VLOOKUP($A2,OFFSET('Program and Results'!$A$1,MATCH(Tables!Z$1,'Program and Results'!$A:$A,0)-1,4,COUNTIF('Program and Results'!$A:$A,Tables!Z$1),17),8,0))=0,"",IFERROR(VLOOKUP($A2,OFFSET('Program and Results'!$A$1,MATCH(Tables!Z$1,'Program and Results'!$A:$A,0)-1,1,COUNTIF('Program and Results'!$A:$A,Tables!Z$1),17),5,0),VLOOKUP($A2,OFFSET('Program and Results'!$A$1,MATCH(Tables!Z$1,'Program and Results'!$A:$A,0)-1,4,COUNTIF('Program and Results'!$A:$A,Tables!Z$1),17),8,0))),"")</f>
        <v>1674.6657962591203</v>
      </c>
      <c r="AA2" s="22">
        <f ca="1">IFERROR(IF(IFERROR(VLOOKUP($A2,OFFSET('Program and Results'!$A$1,MATCH(Tables!AA$1,'Program and Results'!$A:$A,0)-1,1,COUNTIF('Program and Results'!$A:$A,Tables!AA$1),17),5,0),VLOOKUP($A2,OFFSET('Program and Results'!$A$1,MATCH(Tables!AA$1,'Program and Results'!$A:$A,0)-1,4,COUNTIF('Program and Results'!$A:$A,Tables!AA$1),17),8,0))=0,"",IFERROR(VLOOKUP($A2,OFFSET('Program and Results'!$A$1,MATCH(Tables!AA$1,'Program and Results'!$A:$A,0)-1,1,COUNTIF('Program and Results'!$A:$A,Tables!AA$1),17),5,0),VLOOKUP($A2,OFFSET('Program and Results'!$A$1,MATCH(Tables!AA$1,'Program and Results'!$A:$A,0)-1,4,COUNTIF('Program and Results'!$A:$A,Tables!AA$1),17),8,0))),"")</f>
        <v>1682.4667481739227</v>
      </c>
      <c r="AB2" s="22">
        <f ca="1">IFERROR(IF(IFERROR(VLOOKUP($A2,OFFSET('Program and Results'!$A$1,MATCH(Tables!AB$1,'Program and Results'!$A:$A,0)-1,1,COUNTIF('Program and Results'!$A:$A,Tables!AB$1),17),5,0),VLOOKUP($A2,OFFSET('Program and Results'!$A$1,MATCH(Tables!AB$1,'Program and Results'!$A:$A,0)-1,4,COUNTIF('Program and Results'!$A:$A,Tables!AB$1),17),8,0))=0,"",IFERROR(VLOOKUP($A2,OFFSET('Program and Results'!$A$1,MATCH(Tables!AB$1,'Program and Results'!$A:$A,0)-1,1,COUNTIF('Program and Results'!$A:$A,Tables!AB$1),17),5,0),VLOOKUP($A2,OFFSET('Program and Results'!$A$1,MATCH(Tables!AB$1,'Program and Results'!$A:$A,0)-1,4,COUNTIF('Program and Results'!$A:$A,Tables!AB$1),17),8,0))),"")</f>
        <v>1688.3749709821477</v>
      </c>
      <c r="AC2" s="22">
        <f ca="1">IFERROR(IF(IFERROR(VLOOKUP($A2,OFFSET('Program and Results'!$A$1,MATCH(Tables!AC$1,'Program and Results'!$A:$A,0)-1,1,COUNTIF('Program and Results'!$A:$A,Tables!AC$1),17),5,0),VLOOKUP($A2,OFFSET('Program and Results'!$A$1,MATCH(Tables!AC$1,'Program and Results'!$A:$A,0)-1,4,COUNTIF('Program and Results'!$A:$A,Tables!AC$1),17),8,0))=0,"",IFERROR(VLOOKUP($A2,OFFSET('Program and Results'!$A$1,MATCH(Tables!AC$1,'Program and Results'!$A:$A,0)-1,1,COUNTIF('Program and Results'!$A:$A,Tables!AC$1),17),5,0),VLOOKUP($A2,OFFSET('Program and Results'!$A$1,MATCH(Tables!AC$1,'Program and Results'!$A:$A,0)-1,4,COUNTIF('Program and Results'!$A:$A,Tables!AC$1),17),8,0))),"")</f>
        <v>1682.1341776739068</v>
      </c>
      <c r="AD2" s="22">
        <f ca="1">IFERROR(IF(IFERROR(VLOOKUP($A2,OFFSET('Program and Results'!$A$1,MATCH(Tables!AD$1,'Program and Results'!$A:$A,0)-1,1,COUNTIF('Program and Results'!$A:$A,Tables!AD$1),17),5,0),VLOOKUP($A2,OFFSET('Program and Results'!$A$1,MATCH(Tables!AD$1,'Program and Results'!$A:$A,0)-1,4,COUNTIF('Program and Results'!$A:$A,Tables!AD$1),17),8,0))=0,"",IFERROR(VLOOKUP($A2,OFFSET('Program and Results'!$A$1,MATCH(Tables!AD$1,'Program and Results'!$A:$A,0)-1,1,COUNTIF('Program and Results'!$A:$A,Tables!AD$1),17),5,0),VLOOKUP($A2,OFFSET('Program and Results'!$A$1,MATCH(Tables!AD$1,'Program and Results'!$A:$A,0)-1,4,COUNTIF('Program and Results'!$A:$A,Tables!AD$1),17),8,0))),"")</f>
        <v>1667.4704875609984</v>
      </c>
      <c r="AE2" s="22">
        <f ca="1">IFERROR(IF(IFERROR(VLOOKUP($A2,OFFSET('Program and Results'!$A$1,MATCH(Tables!AE$1,'Program and Results'!$A:$A,0)-1,1,COUNTIF('Program and Results'!$A:$A,Tables!AE$1),17),5,0),VLOOKUP($A2,OFFSET('Program and Results'!$A$1,MATCH(Tables!AE$1,'Program and Results'!$A:$A,0)-1,4,COUNTIF('Program and Results'!$A:$A,Tables!AE$1),17),8,0))=0,"",IFERROR(VLOOKUP($A2,OFFSET('Program and Results'!$A$1,MATCH(Tables!AE$1,'Program and Results'!$A:$A,0)-1,1,COUNTIF('Program and Results'!$A:$A,Tables!AE$1),17),5,0),VLOOKUP($A2,OFFSET('Program and Results'!$A$1,MATCH(Tables!AE$1,'Program and Results'!$A:$A,0)-1,4,COUNTIF('Program and Results'!$A:$A,Tables!AE$1),17),8,0))),"")</f>
        <v>1651.87775742393</v>
      </c>
      <c r="AF2" s="22">
        <f ca="1">IFERROR(IF(IFERROR(VLOOKUP($A2,OFFSET('Program and Results'!$A$1,MATCH(Tables!AF$1,'Program and Results'!$A:$A,0)-1,1,COUNTIF('Program and Results'!$A:$A,Tables!AF$1),17),5,0),VLOOKUP($A2,OFFSET('Program and Results'!$A$1,MATCH(Tables!AF$1,'Program and Results'!$A:$A,0)-1,4,COUNTIF('Program and Results'!$A:$A,Tables!AF$1),17),8,0))=0,"",IFERROR(VLOOKUP($A2,OFFSET('Program and Results'!$A$1,MATCH(Tables!AF$1,'Program and Results'!$A:$A,0)-1,1,COUNTIF('Program and Results'!$A:$A,Tables!AF$1),17),5,0),VLOOKUP($A2,OFFSET('Program and Results'!$A$1,MATCH(Tables!AF$1,'Program and Results'!$A:$A,0)-1,4,COUNTIF('Program and Results'!$A:$A,Tables!AF$1),17),8,0))),"")</f>
        <v>1657.3545184320051</v>
      </c>
      <c r="AG2" s="22">
        <f ca="1">IFERROR(IF(IFERROR(VLOOKUP($A2,OFFSET('Program and Results'!$A$1,MATCH(Tables!AG$1,'Program and Results'!$A:$A,0)-1,1,COUNTIF('Program and Results'!$A:$A,Tables!AG$1),17),5,0),VLOOKUP($A2,OFFSET('Program and Results'!$A$1,MATCH(Tables!AG$1,'Program and Results'!$A:$A,0)-1,4,COUNTIF('Program and Results'!$A:$A,Tables!AG$1),17),8,0))=0,"",IFERROR(VLOOKUP($A2,OFFSET('Program and Results'!$A$1,MATCH(Tables!AG$1,'Program and Results'!$A:$A,0)-1,1,COUNTIF('Program and Results'!$A:$A,Tables!AG$1),17),5,0),VLOOKUP($A2,OFFSET('Program and Results'!$A$1,MATCH(Tables!AG$1,'Program and Results'!$A:$A,0)-1,4,COUNTIF('Program and Results'!$A:$A,Tables!AG$1),17),8,0))),"")</f>
        <v>1661.6385936807033</v>
      </c>
      <c r="AH2" s="22">
        <f ca="1">IFERROR(IF(IFERROR(VLOOKUP($A2,OFFSET('Program and Results'!$A$1,MATCH(Tables!AH$1,'Program and Results'!$A:$A,0)-1,1,COUNTIF('Program and Results'!$A:$A,Tables!AH$1),17),5,0),VLOOKUP($A2,OFFSET('Program and Results'!$A$1,MATCH(Tables!AH$1,'Program and Results'!$A:$A,0)-1,4,COUNTIF('Program and Results'!$A:$A,Tables!AH$1),17),8,0))=0,"",IFERROR(VLOOKUP($A2,OFFSET('Program and Results'!$A$1,MATCH(Tables!AH$1,'Program and Results'!$A:$A,0)-1,1,COUNTIF('Program and Results'!$A:$A,Tables!AH$1),17),5,0),VLOOKUP($A2,OFFSET('Program and Results'!$A$1,MATCH(Tables!AH$1,'Program and Results'!$A:$A,0)-1,4,COUNTIF('Program and Results'!$A:$A,Tables!AH$1),17),8,0))),"")</f>
        <v>1666.3308983553334</v>
      </c>
      <c r="AI2" s="22">
        <f ca="1">IFERROR(IF(IFERROR(VLOOKUP($A2,OFFSET('Program and Results'!$A$1,MATCH(Tables!AI$1,'Program and Results'!$A:$A,0)-1,1,COUNTIF('Program and Results'!$A:$A,Tables!AI$1),17),5,0),VLOOKUP($A2,OFFSET('Program and Results'!$A$1,MATCH(Tables!AI$1,'Program and Results'!$A:$A,0)-1,4,COUNTIF('Program and Results'!$A:$A,Tables!AI$1),17),8,0))=0,"",IFERROR(VLOOKUP($A2,OFFSET('Program and Results'!$A$1,MATCH(Tables!AI$1,'Program and Results'!$A:$A,0)-1,1,COUNTIF('Program and Results'!$A:$A,Tables!AI$1),17),5,0),VLOOKUP($A2,OFFSET('Program and Results'!$A$1,MATCH(Tables!AI$1,'Program and Results'!$A:$A,0)-1,4,COUNTIF('Program and Results'!$A:$A,Tables!AI$1),17),8,0))),"")</f>
        <v>1669.7669300761097</v>
      </c>
      <c r="AJ2" s="22" t="str">
        <f ca="1">IFERROR(IF(IFERROR(VLOOKUP($A2,OFFSET('Program and Results'!$A$1,MATCH(Tables!AJ$1,'Program and Results'!$A:$A,0)-1,1,COUNTIF('Program and Results'!$A:$A,Tables!AJ$1),17),5,0),VLOOKUP($A2,OFFSET('Program and Results'!$A$1,MATCH(Tables!AJ$1,'Program and Results'!$A:$A,0)-1,4,COUNTIF('Program and Results'!$A:$A,Tables!AJ$1),17),8,0))=0,"",IFERROR(VLOOKUP($A2,OFFSET('Program and Results'!$A$1,MATCH(Tables!AJ$1,'Program and Results'!$A:$A,0)-1,1,COUNTIF('Program and Results'!$A:$A,Tables!AJ$1),17),5,0),VLOOKUP($A2,OFFSET('Program and Results'!$A$1,MATCH(Tables!AJ$1,'Program and Results'!$A:$A,0)-1,4,COUNTIF('Program and Results'!$A:$A,Tables!AJ$1),17),8,0))),"")</f>
        <v/>
      </c>
      <c r="AK2" s="22" t="str">
        <f ca="1">IFERROR(IF(IFERROR(VLOOKUP($A2,OFFSET('Program and Results'!$A$1,MATCH(Tables!AK$1,'Program and Results'!$A:$A,0)-1,1,COUNTIF('Program and Results'!$A:$A,Tables!AK$1),17),5,0),VLOOKUP($A2,OFFSET('Program and Results'!$A$1,MATCH(Tables!AK$1,'Program and Results'!$A:$A,0)-1,4,COUNTIF('Program and Results'!$A:$A,Tables!AK$1),17),8,0))=0,"",IFERROR(VLOOKUP($A2,OFFSET('Program and Results'!$A$1,MATCH(Tables!AK$1,'Program and Results'!$A:$A,0)-1,1,COUNTIF('Program and Results'!$A:$A,Tables!AK$1),17),5,0),VLOOKUP($A2,OFFSET('Program and Results'!$A$1,MATCH(Tables!AK$1,'Program and Results'!$A:$A,0)-1,4,COUNTIF('Program and Results'!$A:$A,Tables!AK$1),17),8,0))),"")</f>
        <v/>
      </c>
      <c r="AL2" s="22" t="str">
        <f ca="1">IFERROR(IF(IFERROR(VLOOKUP($A2,OFFSET('Program and Results'!$A$1,MATCH(Tables!AL$1,'Program and Results'!$A:$A,0)-1,1,COUNTIF('Program and Results'!$A:$A,Tables!AL$1),17),5,0),VLOOKUP($A2,OFFSET('Program and Results'!$A$1,MATCH(Tables!AL$1,'Program and Results'!$A:$A,0)-1,4,COUNTIF('Program and Results'!$A:$A,Tables!AL$1),17),8,0))=0,"",IFERROR(VLOOKUP($A2,OFFSET('Program and Results'!$A$1,MATCH(Tables!AL$1,'Program and Results'!$A:$A,0)-1,1,COUNTIF('Program and Results'!$A:$A,Tables!AL$1),17),5,0),VLOOKUP($A2,OFFSET('Program and Results'!$A$1,MATCH(Tables!AL$1,'Program and Results'!$A:$A,0)-1,4,COUNTIF('Program and Results'!$A:$A,Tables!AL$1),17),8,0))),"")</f>
        <v/>
      </c>
      <c r="AM2" s="22" t="str">
        <f ca="1">IFERROR(IF(IFERROR(VLOOKUP($A2,OFFSET('Program and Results'!$A$1,MATCH(Tables!AM$1,'Program and Results'!$A:$A,0)-1,1,COUNTIF('Program and Results'!$A:$A,Tables!AM$1),17),5,0),VLOOKUP($A2,OFFSET('Program and Results'!$A$1,MATCH(Tables!AM$1,'Program and Results'!$A:$A,0)-1,4,COUNTIF('Program and Results'!$A:$A,Tables!AM$1),17),8,0))=0,"",IFERROR(VLOOKUP($A2,OFFSET('Program and Results'!$A$1,MATCH(Tables!AM$1,'Program and Results'!$A:$A,0)-1,1,COUNTIF('Program and Results'!$A:$A,Tables!AM$1),17),5,0),VLOOKUP($A2,OFFSET('Program and Results'!$A$1,MATCH(Tables!AM$1,'Program and Results'!$A:$A,0)-1,4,COUNTIF('Program and Results'!$A:$A,Tables!AM$1),17),8,0))),"")</f>
        <v/>
      </c>
      <c r="AN2" s="22" t="str">
        <f ca="1">IFERROR(IF(IFERROR(VLOOKUP($A2,OFFSET('Program and Results'!$A$1,MATCH(Tables!AN$1,'Program and Results'!$A:$A,0)-1,1,COUNTIF('Program and Results'!$A:$A,Tables!AN$1),17),5,0),VLOOKUP($A2,OFFSET('Program and Results'!$A$1,MATCH(Tables!AN$1,'Program and Results'!$A:$A,0)-1,4,COUNTIF('Program and Results'!$A:$A,Tables!AN$1),17),8,0))=0,"",IFERROR(VLOOKUP($A2,OFFSET('Program and Results'!$A$1,MATCH(Tables!AN$1,'Program and Results'!$A:$A,0)-1,1,COUNTIF('Program and Results'!$A:$A,Tables!AN$1),17),5,0),VLOOKUP($A2,OFFSET('Program and Results'!$A$1,MATCH(Tables!AN$1,'Program and Results'!$A:$A,0)-1,4,COUNTIF('Program and Results'!$A:$A,Tables!AN$1),17),8,0))),"")</f>
        <v/>
      </c>
      <c r="AO2" s="22" t="str">
        <f ca="1">IFERROR(IF(IFERROR(VLOOKUP($A2,OFFSET('Program and Results'!$A$1,MATCH(Tables!AO$1,'Program and Results'!$A:$A,0)-1,1,COUNTIF('Program and Results'!$A:$A,Tables!AO$1),17),5,0),VLOOKUP($A2,OFFSET('Program and Results'!$A$1,MATCH(Tables!AO$1,'Program and Results'!$A:$A,0)-1,4,COUNTIF('Program and Results'!$A:$A,Tables!AO$1),17),8,0))=0,"",IFERROR(VLOOKUP($A2,OFFSET('Program and Results'!$A$1,MATCH(Tables!AO$1,'Program and Results'!$A:$A,0)-1,1,COUNTIF('Program and Results'!$A:$A,Tables!AO$1),17),5,0),VLOOKUP($A2,OFFSET('Program and Results'!$A$1,MATCH(Tables!AO$1,'Program and Results'!$A:$A,0)-1,4,COUNTIF('Program and Results'!$A:$A,Tables!AO$1),17),8,0))),"")</f>
        <v/>
      </c>
      <c r="AP2" s="22" t="str">
        <f ca="1">IFERROR(IF(IFERROR(VLOOKUP($A2,OFFSET('Program and Results'!$A$1,MATCH(Tables!AP$1,'Program and Results'!$A:$A,0)-1,1,COUNTIF('Program and Results'!$A:$A,Tables!AP$1),17),5,0),VLOOKUP($A2,OFFSET('Program and Results'!$A$1,MATCH(Tables!AP$1,'Program and Results'!$A:$A,0)-1,4,COUNTIF('Program and Results'!$A:$A,Tables!AP$1),17),8,0))=0,"",IFERROR(VLOOKUP($A2,OFFSET('Program and Results'!$A$1,MATCH(Tables!AP$1,'Program and Results'!$A:$A,0)-1,1,COUNTIF('Program and Results'!$A:$A,Tables!AP$1),17),5,0),VLOOKUP($A2,OFFSET('Program and Results'!$A$1,MATCH(Tables!AP$1,'Program and Results'!$A:$A,0)-1,4,COUNTIF('Program and Results'!$A:$A,Tables!AP$1),17),8,0))),"")</f>
        <v/>
      </c>
      <c r="AQ2" s="22" t="str">
        <f ca="1">IFERROR(IF(IFERROR(VLOOKUP($A2,OFFSET('Program and Results'!$A$1,MATCH(Tables!AQ$1,'Program and Results'!$A:$A,0)-1,1,COUNTIF('Program and Results'!$A:$A,Tables!AQ$1),17),5,0),VLOOKUP($A2,OFFSET('Program and Results'!$A$1,MATCH(Tables!AQ$1,'Program and Results'!$A:$A,0)-1,4,COUNTIF('Program and Results'!$A:$A,Tables!AQ$1),17),8,0))=0,"",IFERROR(VLOOKUP($A2,OFFSET('Program and Results'!$A$1,MATCH(Tables!AQ$1,'Program and Results'!$A:$A,0)-1,1,COUNTIF('Program and Results'!$A:$A,Tables!AQ$1),17),5,0),VLOOKUP($A2,OFFSET('Program and Results'!$A$1,MATCH(Tables!AQ$1,'Program and Results'!$A:$A,0)-1,4,COUNTIF('Program and Results'!$A:$A,Tables!AQ$1),17),8,0))),"")</f>
        <v/>
      </c>
      <c r="AR2" s="22" t="str">
        <f ca="1">IFERROR(IF(IFERROR(VLOOKUP($A2,OFFSET('Program and Results'!$A$1,MATCH(Tables!AR$1,'Program and Results'!$A:$A,0)-1,1,COUNTIF('Program and Results'!$A:$A,Tables!AR$1),17),5,0),VLOOKUP($A2,OFFSET('Program and Results'!$A$1,MATCH(Tables!AR$1,'Program and Results'!$A:$A,0)-1,4,COUNTIF('Program and Results'!$A:$A,Tables!AR$1),17),8,0))=0,"",IFERROR(VLOOKUP($A2,OFFSET('Program and Results'!$A$1,MATCH(Tables!AR$1,'Program and Results'!$A:$A,0)-1,1,COUNTIF('Program and Results'!$A:$A,Tables!AR$1),17),5,0),VLOOKUP($A2,OFFSET('Program and Results'!$A$1,MATCH(Tables!AR$1,'Program and Results'!$A:$A,0)-1,4,COUNTIF('Program and Results'!$A:$A,Tables!AR$1),17),8,0))),"")</f>
        <v/>
      </c>
      <c r="AS2" s="22" t="str">
        <f ca="1">IFERROR(IF(IFERROR(VLOOKUP($A2,OFFSET('Program and Results'!$A$1,MATCH(Tables!AS$1,'Program and Results'!$A:$A,0)-1,1,COUNTIF('Program and Results'!$A:$A,Tables!AS$1),17),5,0),VLOOKUP($A2,OFFSET('Program and Results'!$A$1,MATCH(Tables!AS$1,'Program and Results'!$A:$A,0)-1,4,COUNTIF('Program and Results'!$A:$A,Tables!AS$1),17),8,0))=0,"",IFERROR(VLOOKUP($A2,OFFSET('Program and Results'!$A$1,MATCH(Tables!AS$1,'Program and Results'!$A:$A,0)-1,1,COUNTIF('Program and Results'!$A:$A,Tables!AS$1),17),5,0),VLOOKUP($A2,OFFSET('Program and Results'!$A$1,MATCH(Tables!AS$1,'Program and Results'!$A:$A,0)-1,4,COUNTIF('Program and Results'!$A:$A,Tables!AS$1),17),8,0))),"")</f>
        <v/>
      </c>
      <c r="AT2" s="22" t="str">
        <f ca="1">IFERROR(IF(IFERROR(VLOOKUP($A2,OFFSET('Program and Results'!$A$1,MATCH(Tables!AT$1,'Program and Results'!$A:$A,0)-1,1,COUNTIF('Program and Results'!$A:$A,Tables!AT$1),17),5,0),VLOOKUP($A2,OFFSET('Program and Results'!$A$1,MATCH(Tables!AT$1,'Program and Results'!$A:$A,0)-1,4,COUNTIF('Program and Results'!$A:$A,Tables!AT$1),17),8,0))=0,"",IFERROR(VLOOKUP($A2,OFFSET('Program and Results'!$A$1,MATCH(Tables!AT$1,'Program and Results'!$A:$A,0)-1,1,COUNTIF('Program and Results'!$A:$A,Tables!AT$1),17),5,0),VLOOKUP($A2,OFFSET('Program and Results'!$A$1,MATCH(Tables!AT$1,'Program and Results'!$A:$A,0)-1,4,COUNTIF('Program and Results'!$A:$A,Tables!AT$1),17),8,0))),"")</f>
        <v/>
      </c>
      <c r="AU2" s="22" t="str">
        <f ca="1">IFERROR(IF(IFERROR(VLOOKUP($A2,OFFSET('Program and Results'!$A$1,MATCH(Tables!AU$1,'Program and Results'!$A:$A,0)-1,1,COUNTIF('Program and Results'!$A:$A,Tables!AU$1),17),5,0),VLOOKUP($A2,OFFSET('Program and Results'!$A$1,MATCH(Tables!AU$1,'Program and Results'!$A:$A,0)-1,4,COUNTIF('Program and Results'!$A:$A,Tables!AU$1),17),8,0))=0,"",IFERROR(VLOOKUP($A2,OFFSET('Program and Results'!$A$1,MATCH(Tables!AU$1,'Program and Results'!$A:$A,0)-1,1,COUNTIF('Program and Results'!$A:$A,Tables!AU$1),17),5,0),VLOOKUP($A2,OFFSET('Program and Results'!$A$1,MATCH(Tables!AU$1,'Program and Results'!$A:$A,0)-1,4,COUNTIF('Program and Results'!$A:$A,Tables!AU$1),17),8,0))),"")</f>
        <v/>
      </c>
      <c r="AV2" s="22" t="str">
        <f ca="1">IFERROR(IF(IFERROR(VLOOKUP($A2,OFFSET('Program and Results'!$A$1,MATCH(Tables!AV$1,'Program and Results'!$A:$A,0)-1,1,COUNTIF('Program and Results'!$A:$A,Tables!AV$1),17),5,0),VLOOKUP($A2,OFFSET('Program and Results'!$A$1,MATCH(Tables!AV$1,'Program and Results'!$A:$A,0)-1,4,COUNTIF('Program and Results'!$A:$A,Tables!AV$1),17),8,0))=0,"",IFERROR(VLOOKUP($A2,OFFSET('Program and Results'!$A$1,MATCH(Tables!AV$1,'Program and Results'!$A:$A,0)-1,1,COUNTIF('Program and Results'!$A:$A,Tables!AV$1),17),5,0),VLOOKUP($A2,OFFSET('Program and Results'!$A$1,MATCH(Tables!AV$1,'Program and Results'!$A:$A,0)-1,4,COUNTIF('Program and Results'!$A:$A,Tables!AV$1),17),8,0))),"")</f>
        <v/>
      </c>
      <c r="AW2" s="22" t="str">
        <f ca="1">IFERROR(IF(IFERROR(VLOOKUP($A2,OFFSET('Program and Results'!$A$1,MATCH(Tables!AW$1,'Program and Results'!$A:$A,0)-1,1,COUNTIF('Program and Results'!$A:$A,Tables!AW$1),17),5,0),VLOOKUP($A2,OFFSET('Program and Results'!$A$1,MATCH(Tables!AW$1,'Program and Results'!$A:$A,0)-1,4,COUNTIF('Program and Results'!$A:$A,Tables!AW$1),17),8,0))=0,"",IFERROR(VLOOKUP($A2,OFFSET('Program and Results'!$A$1,MATCH(Tables!AW$1,'Program and Results'!$A:$A,0)-1,1,COUNTIF('Program and Results'!$A:$A,Tables!AW$1),17),5,0),VLOOKUP($A2,OFFSET('Program and Results'!$A$1,MATCH(Tables!AW$1,'Program and Results'!$A:$A,0)-1,4,COUNTIF('Program and Results'!$A:$A,Tables!AW$1),17),8,0))),"")</f>
        <v/>
      </c>
      <c r="AX2" s="22" t="str">
        <f ca="1">IFERROR(IF(IFERROR(VLOOKUP($A2,OFFSET('Program and Results'!$A$1,MATCH(Tables!AX$1,'Program and Results'!$A:$A,0)-1,1,COUNTIF('Program and Results'!$A:$A,Tables!AX$1),17),5,0),VLOOKUP($A2,OFFSET('Program and Results'!$A$1,MATCH(Tables!AX$1,'Program and Results'!$A:$A,0)-1,4,COUNTIF('Program and Results'!$A:$A,Tables!AX$1),17),8,0))=0,"",IFERROR(VLOOKUP($A2,OFFSET('Program and Results'!$A$1,MATCH(Tables!AX$1,'Program and Results'!$A:$A,0)-1,1,COUNTIF('Program and Results'!$A:$A,Tables!AX$1),17),5,0),VLOOKUP($A2,OFFSET('Program and Results'!$A$1,MATCH(Tables!AX$1,'Program and Results'!$A:$A,0)-1,4,COUNTIF('Program and Results'!$A:$A,Tables!AX$1),17),8,0))),"")</f>
        <v/>
      </c>
      <c r="AY2" s="22" t="str">
        <f ca="1">IFERROR(IF(IFERROR(VLOOKUP($A2,OFFSET('Program and Results'!$A$1,MATCH(Tables!AY$1,'Program and Results'!$A:$A,0)-1,1,COUNTIF('Program and Results'!$A:$A,Tables!AY$1),17),5,0),VLOOKUP($A2,OFFSET('Program and Results'!$A$1,MATCH(Tables!AY$1,'Program and Results'!$A:$A,0)-1,4,COUNTIF('Program and Results'!$A:$A,Tables!AY$1),17),8,0))=0,"",IFERROR(VLOOKUP($A2,OFFSET('Program and Results'!$A$1,MATCH(Tables!AY$1,'Program and Results'!$A:$A,0)-1,1,COUNTIF('Program and Results'!$A:$A,Tables!AY$1),17),5,0),VLOOKUP($A2,OFFSET('Program and Results'!$A$1,MATCH(Tables!AY$1,'Program and Results'!$A:$A,0)-1,4,COUNTIF('Program and Results'!$A:$A,Tables!AY$1),17),8,0))),"")</f>
        <v/>
      </c>
      <c r="AZ2" s="22" t="str">
        <f ca="1">IFERROR(IF(IFERROR(VLOOKUP($A2,OFFSET('Program and Results'!$A$1,MATCH(Tables!AZ$1,'Program and Results'!$A:$A,0)-1,1,COUNTIF('Program and Results'!$A:$A,Tables!AZ$1),17),5,0),VLOOKUP($A2,OFFSET('Program and Results'!$A$1,MATCH(Tables!AZ$1,'Program and Results'!$A:$A,0)-1,4,COUNTIF('Program and Results'!$A:$A,Tables!AZ$1),17),8,0))=0,"",IFERROR(VLOOKUP($A2,OFFSET('Program and Results'!$A$1,MATCH(Tables!AZ$1,'Program and Results'!$A:$A,0)-1,1,COUNTIF('Program and Results'!$A:$A,Tables!AZ$1),17),5,0),VLOOKUP($A2,OFFSET('Program and Results'!$A$1,MATCH(Tables!AZ$1,'Program and Results'!$A:$A,0)-1,4,COUNTIF('Program and Results'!$A:$A,Tables!AZ$1),17),8,0))),"")</f>
        <v/>
      </c>
      <c r="BA2" s="22" t="str">
        <f ca="1">IFERROR(IF(IFERROR(VLOOKUP($A2,OFFSET('Program and Results'!$A$1,MATCH(Tables!BA$1,'Program and Results'!$A:$A,0)-1,1,COUNTIF('Program and Results'!$A:$A,Tables!BA$1),17),5,0),VLOOKUP($A2,OFFSET('Program and Results'!$A$1,MATCH(Tables!BA$1,'Program and Results'!$A:$A,0)-1,4,COUNTIF('Program and Results'!$A:$A,Tables!BA$1),17),8,0))=0,"",IFERROR(VLOOKUP($A2,OFFSET('Program and Results'!$A$1,MATCH(Tables!BA$1,'Program and Results'!$A:$A,0)-1,1,COUNTIF('Program and Results'!$A:$A,Tables!BA$1),17),5,0),VLOOKUP($A2,OFFSET('Program and Results'!$A$1,MATCH(Tables!BA$1,'Program and Results'!$A:$A,0)-1,4,COUNTIF('Program and Results'!$A:$A,Tables!BA$1),17),8,0))),"")</f>
        <v/>
      </c>
      <c r="BB2" s="22" t="str">
        <f ca="1">IFERROR(IF(IFERROR(VLOOKUP($A2,OFFSET('Program and Results'!$A$1,MATCH(Tables!BB$1,'Program and Results'!$A:$A,0)-1,1,COUNTIF('Program and Results'!$A:$A,Tables!BB$1),17),5,0),VLOOKUP($A2,OFFSET('Program and Results'!$A$1,MATCH(Tables!BB$1,'Program and Results'!$A:$A,0)-1,4,COUNTIF('Program and Results'!$A:$A,Tables!BB$1),17),8,0))=0,"",IFERROR(VLOOKUP($A2,OFFSET('Program and Results'!$A$1,MATCH(Tables!BB$1,'Program and Results'!$A:$A,0)-1,1,COUNTIF('Program and Results'!$A:$A,Tables!BB$1),17),5,0),VLOOKUP($A2,OFFSET('Program and Results'!$A$1,MATCH(Tables!BB$1,'Program and Results'!$A:$A,0)-1,4,COUNTIF('Program and Results'!$A:$A,Tables!BB$1),17),8,0))),"")</f>
        <v/>
      </c>
      <c r="BC2" s="22" t="str">
        <f ca="1">IFERROR(IF(IFERROR(VLOOKUP($A2,OFFSET('Program and Results'!$A$1,MATCH(Tables!BC$1,'Program and Results'!$A:$A,0)-1,1,COUNTIF('Program and Results'!$A:$A,Tables!BC$1),17),5,0),VLOOKUP($A2,OFFSET('Program and Results'!$A$1,MATCH(Tables!BC$1,'Program and Results'!$A:$A,0)-1,4,COUNTIF('Program and Results'!$A:$A,Tables!BC$1),17),8,0))=0,"",IFERROR(VLOOKUP($A2,OFFSET('Program and Results'!$A$1,MATCH(Tables!BC$1,'Program and Results'!$A:$A,0)-1,1,COUNTIF('Program and Results'!$A:$A,Tables!BC$1),17),5,0),VLOOKUP($A2,OFFSET('Program and Results'!$A$1,MATCH(Tables!BC$1,'Program and Results'!$A:$A,0)-1,4,COUNTIF('Program and Results'!$A:$A,Tables!BC$1),17),8,0))),"")</f>
        <v/>
      </c>
      <c r="BD2" s="22" t="str">
        <f ca="1">IFERROR(IF(IFERROR(VLOOKUP($A2,OFFSET('Program and Results'!$A$1,MATCH(Tables!BD$1,'Program and Results'!$A:$A,0)-1,1,COUNTIF('Program and Results'!$A:$A,Tables!BD$1),17),5,0),VLOOKUP($A2,OFFSET('Program and Results'!$A$1,MATCH(Tables!BD$1,'Program and Results'!$A:$A,0)-1,4,COUNTIF('Program and Results'!$A:$A,Tables!BD$1),17),8,0))=0,"",IFERROR(VLOOKUP($A2,OFFSET('Program and Results'!$A$1,MATCH(Tables!BD$1,'Program and Results'!$A:$A,0)-1,1,COUNTIF('Program and Results'!$A:$A,Tables!BD$1),17),5,0),VLOOKUP($A2,OFFSET('Program and Results'!$A$1,MATCH(Tables!BD$1,'Program and Results'!$A:$A,0)-1,4,COUNTIF('Program and Results'!$A:$A,Tables!BD$1),17),8,0))),"")</f>
        <v/>
      </c>
      <c r="BE2" s="22" t="str">
        <f ca="1">IFERROR(IF(IFERROR(VLOOKUP($A2,OFFSET('Program and Results'!$A$1,MATCH(Tables!BE$1,'Program and Results'!$A:$A,0)-1,1,COUNTIF('Program and Results'!$A:$A,Tables!BE$1),17),5,0),VLOOKUP($A2,OFFSET('Program and Results'!$A$1,MATCH(Tables!BE$1,'Program and Results'!$A:$A,0)-1,4,COUNTIF('Program and Results'!$A:$A,Tables!BE$1),17),8,0))=0,"",IFERROR(VLOOKUP($A2,OFFSET('Program and Results'!$A$1,MATCH(Tables!BE$1,'Program and Results'!$A:$A,0)-1,1,COUNTIF('Program and Results'!$A:$A,Tables!BE$1),17),5,0),VLOOKUP($A2,OFFSET('Program and Results'!$A$1,MATCH(Tables!BE$1,'Program and Results'!$A:$A,0)-1,4,COUNTIF('Program and Results'!$A:$A,Tables!BE$1),17),8,0))),"")</f>
        <v/>
      </c>
    </row>
    <row r="3" spans="1:57">
      <c r="A3" s="3" t="str">
        <f>IF(Lists!A3="","",Lists!A3)</f>
        <v>Augsburg</v>
      </c>
      <c r="B3" s="22">
        <f ca="1">IFERROR(IF(IFERROR(VLOOKUP($A3,OFFSET('Program and Results'!$A$1,MATCH(Tables!B$1,'Program and Results'!$A:$A,0)-1,1,COUNTIF('Program and Results'!$A:$A,Tables!B$1),17),5,0),VLOOKUP($A3,OFFSET('Program and Results'!$A$1,MATCH(Tables!B$1,'Program and Results'!$A:$A,0)-1,4,COUNTIF('Program and Results'!$A:$A,Tables!B$1),17),8,0))=0,"",IFERROR(VLOOKUP($A3,OFFSET('Program and Results'!$A$1,MATCH(Tables!B$1,'Program and Results'!$A:$A,0)-1,1,COUNTIF('Program and Results'!$A:$A,Tables!B$1),17),5,0),VLOOKUP($A3,OFFSET('Program and Results'!$A$1,MATCH(Tables!B$1,'Program and Results'!$A:$A,0)-1,4,COUNTIF('Program and Results'!$A:$A,Tables!B$1),17),8,0))),"")</f>
        <v>1488.9449999999999</v>
      </c>
      <c r="C3" s="22">
        <f ca="1">IFERROR(IF(IFERROR(VLOOKUP($A3,OFFSET('Program and Results'!$A$1,MATCH(Tables!C$1,'Program and Results'!$A:$A,0)-1,1,COUNTIF('Program and Results'!$A:$A,Tables!C$1),17),5,0),VLOOKUP($A3,OFFSET('Program and Results'!$A$1,MATCH(Tables!C$1,'Program and Results'!$A:$A,0)-1,4,COUNTIF('Program and Results'!$A:$A,Tables!C$1),17),8,0))=0,"",IFERROR(VLOOKUP($A3,OFFSET('Program and Results'!$A$1,MATCH(Tables!C$1,'Program and Results'!$A:$A,0)-1,1,COUNTIF('Program and Results'!$A:$A,Tables!C$1),17),5,0),VLOOKUP($A3,OFFSET('Program and Results'!$A$1,MATCH(Tables!C$1,'Program and Results'!$A:$A,0)-1,4,COUNTIF('Program and Results'!$A:$A,Tables!C$1),17),8,0))),"")</f>
        <v>1481.0080108391801</v>
      </c>
      <c r="D3" s="22">
        <f ca="1">IFERROR(IF(IFERROR(VLOOKUP($A3,OFFSET('Program and Results'!$A$1,MATCH(Tables!D$1,'Program and Results'!$A:$A,0)-1,1,COUNTIF('Program and Results'!$A:$A,Tables!D$1),17),5,0),VLOOKUP($A3,OFFSET('Program and Results'!$A$1,MATCH(Tables!D$1,'Program and Results'!$A:$A,0)-1,4,COUNTIF('Program and Results'!$A:$A,Tables!D$1),17),8,0))=0,"",IFERROR(VLOOKUP($A3,OFFSET('Program and Results'!$A$1,MATCH(Tables!D$1,'Program and Results'!$A:$A,0)-1,1,COUNTIF('Program and Results'!$A:$A,Tables!D$1),17),5,0),VLOOKUP($A3,OFFSET('Program and Results'!$A$1,MATCH(Tables!D$1,'Program and Results'!$A:$A,0)-1,4,COUNTIF('Program and Results'!$A:$A,Tables!D$1),17),8,0))),"")</f>
        <v>1490.5423592317984</v>
      </c>
      <c r="E3" s="22">
        <f ca="1">IFERROR(IF(IFERROR(VLOOKUP($A3,OFFSET('Program and Results'!$A$1,MATCH(Tables!E$1,'Program and Results'!$A:$A,0)-1,1,COUNTIF('Program and Results'!$A:$A,Tables!E$1),17),5,0),VLOOKUP($A3,OFFSET('Program and Results'!$A$1,MATCH(Tables!E$1,'Program and Results'!$A:$A,0)-1,4,COUNTIF('Program and Results'!$A:$A,Tables!E$1),17),8,0))=0,"",IFERROR(VLOOKUP($A3,OFFSET('Program and Results'!$A$1,MATCH(Tables!E$1,'Program and Results'!$A:$A,0)-1,1,COUNTIF('Program and Results'!$A:$A,Tables!E$1),17),5,0),VLOOKUP($A3,OFFSET('Program and Results'!$A$1,MATCH(Tables!E$1,'Program and Results'!$A:$A,0)-1,4,COUNTIF('Program and Results'!$A:$A,Tables!E$1),17),8,0))),"")</f>
        <v>1501.577478339352</v>
      </c>
      <c r="F3" s="22">
        <f ca="1">IFERROR(IF(IFERROR(VLOOKUP($A3,OFFSET('Program and Results'!$A$1,MATCH(Tables!F$1,'Program and Results'!$A:$A,0)-1,1,COUNTIF('Program and Results'!$A:$A,Tables!F$1),17),5,0),VLOOKUP($A3,OFFSET('Program and Results'!$A$1,MATCH(Tables!F$1,'Program and Results'!$A:$A,0)-1,4,COUNTIF('Program and Results'!$A:$A,Tables!F$1),17),8,0))=0,"",IFERROR(VLOOKUP($A3,OFFSET('Program and Results'!$A$1,MATCH(Tables!F$1,'Program and Results'!$A:$A,0)-1,1,COUNTIF('Program and Results'!$A:$A,Tables!F$1),17),5,0),VLOOKUP($A3,OFFSET('Program and Results'!$A$1,MATCH(Tables!F$1,'Program and Results'!$A:$A,0)-1,4,COUNTIF('Program and Results'!$A:$A,Tables!F$1),17),8,0))),"")</f>
        <v>1510.2494967353384</v>
      </c>
      <c r="G3" s="22">
        <f ca="1">IFERROR(IF(IFERROR(VLOOKUP($A3,OFFSET('Program and Results'!$A$1,MATCH(Tables!G$1,'Program and Results'!$A:$A,0)-1,1,COUNTIF('Program and Results'!$A:$A,Tables!G$1),17),5,0),VLOOKUP($A3,OFFSET('Program and Results'!$A$1,MATCH(Tables!G$1,'Program and Results'!$A:$A,0)-1,4,COUNTIF('Program and Results'!$A:$A,Tables!G$1),17),8,0))=0,"",IFERROR(VLOOKUP($A3,OFFSET('Program and Results'!$A$1,MATCH(Tables!G$1,'Program and Results'!$A:$A,0)-1,1,COUNTIF('Program and Results'!$A:$A,Tables!G$1),17),5,0),VLOOKUP($A3,OFFSET('Program and Results'!$A$1,MATCH(Tables!G$1,'Program and Results'!$A:$A,0)-1,4,COUNTIF('Program and Results'!$A:$A,Tables!G$1),17),8,0))),"")</f>
        <v>1501.6431494311539</v>
      </c>
      <c r="H3" s="22">
        <f ca="1">IFERROR(IF(IFERROR(VLOOKUP($A3,OFFSET('Program and Results'!$A$1,MATCH(Tables!H$1,'Program and Results'!$A:$A,0)-1,1,COUNTIF('Program and Results'!$A:$A,Tables!H$1),17),5,0),VLOOKUP($A3,OFFSET('Program and Results'!$A$1,MATCH(Tables!H$1,'Program and Results'!$A:$A,0)-1,4,COUNTIF('Program and Results'!$A:$A,Tables!H$1),17),8,0))=0,"",IFERROR(VLOOKUP($A3,OFFSET('Program and Results'!$A$1,MATCH(Tables!H$1,'Program and Results'!$A:$A,0)-1,1,COUNTIF('Program and Results'!$A:$A,Tables!H$1),17),5,0),VLOOKUP($A3,OFFSET('Program and Results'!$A$1,MATCH(Tables!H$1,'Program and Results'!$A:$A,0)-1,4,COUNTIF('Program and Results'!$A:$A,Tables!H$1),17),8,0))),"")</f>
        <v>1500.4473938153058</v>
      </c>
      <c r="I3" s="22">
        <f ca="1">IFERROR(IF(IFERROR(VLOOKUP($A3,OFFSET('Program and Results'!$A$1,MATCH(Tables!I$1,'Program and Results'!$A:$A,0)-1,1,COUNTIF('Program and Results'!$A:$A,Tables!I$1),17),5,0),VLOOKUP($A3,OFFSET('Program and Results'!$A$1,MATCH(Tables!I$1,'Program and Results'!$A:$A,0)-1,4,COUNTIF('Program and Results'!$A:$A,Tables!I$1),17),8,0))=0,"",IFERROR(VLOOKUP($A3,OFFSET('Program and Results'!$A$1,MATCH(Tables!I$1,'Program and Results'!$A:$A,0)-1,1,COUNTIF('Program and Results'!$A:$A,Tables!I$1),17),5,0),VLOOKUP($A3,OFFSET('Program and Results'!$A$1,MATCH(Tables!I$1,'Program and Results'!$A:$A,0)-1,4,COUNTIF('Program and Results'!$A:$A,Tables!I$1),17),8,0))),"")</f>
        <v>1490.6206934572931</v>
      </c>
      <c r="J3" s="22">
        <f ca="1">IFERROR(IF(IFERROR(VLOOKUP($A3,OFFSET('Program and Results'!$A$1,MATCH(Tables!J$1,'Program and Results'!$A:$A,0)-1,1,COUNTIF('Program and Results'!$A:$A,Tables!J$1),17),5,0),VLOOKUP($A3,OFFSET('Program and Results'!$A$1,MATCH(Tables!J$1,'Program and Results'!$A:$A,0)-1,4,COUNTIF('Program and Results'!$A:$A,Tables!J$1),17),8,0))=0,"",IFERROR(VLOOKUP($A3,OFFSET('Program and Results'!$A$1,MATCH(Tables!J$1,'Program and Results'!$A:$A,0)-1,1,COUNTIF('Program and Results'!$A:$A,Tables!J$1),17),5,0),VLOOKUP($A3,OFFSET('Program and Results'!$A$1,MATCH(Tables!J$1,'Program and Results'!$A:$A,0)-1,4,COUNTIF('Program and Results'!$A:$A,Tables!J$1),17),8,0))),"")</f>
        <v>1478.8627073457385</v>
      </c>
      <c r="K3" s="22">
        <f ca="1">IFERROR(IF(IFERROR(VLOOKUP($A3,OFFSET('Program and Results'!$A$1,MATCH(Tables!K$1,'Program and Results'!$A:$A,0)-1,1,COUNTIF('Program and Results'!$A:$A,Tables!K$1),17),5,0),VLOOKUP($A3,OFFSET('Program and Results'!$A$1,MATCH(Tables!K$1,'Program and Results'!$A:$A,0)-1,4,COUNTIF('Program and Results'!$A:$A,Tables!K$1),17),8,0))=0,"",IFERROR(VLOOKUP($A3,OFFSET('Program and Results'!$A$1,MATCH(Tables!K$1,'Program and Results'!$A:$A,0)-1,1,COUNTIF('Program and Results'!$A:$A,Tables!K$1),17),5,0),VLOOKUP($A3,OFFSET('Program and Results'!$A$1,MATCH(Tables!K$1,'Program and Results'!$A:$A,0)-1,4,COUNTIF('Program and Results'!$A:$A,Tables!K$1),17),8,0))),"")</f>
        <v>1472.2121087743517</v>
      </c>
      <c r="L3" s="22">
        <f ca="1">IFERROR(IF(IFERROR(VLOOKUP($A3,OFFSET('Program and Results'!$A$1,MATCH(Tables!L$1,'Program and Results'!$A:$A,0)-1,1,COUNTIF('Program and Results'!$A:$A,Tables!L$1),17),5,0),VLOOKUP($A3,OFFSET('Program and Results'!$A$1,MATCH(Tables!L$1,'Program and Results'!$A:$A,0)-1,4,COUNTIF('Program and Results'!$A:$A,Tables!L$1),17),8,0))=0,"",IFERROR(VLOOKUP($A3,OFFSET('Program and Results'!$A$1,MATCH(Tables!L$1,'Program and Results'!$A:$A,0)-1,1,COUNTIF('Program and Results'!$A:$A,Tables!L$1),17),5,0),VLOOKUP($A3,OFFSET('Program and Results'!$A$1,MATCH(Tables!L$1,'Program and Results'!$A:$A,0)-1,4,COUNTIF('Program and Results'!$A:$A,Tables!L$1),17),8,0))),"")</f>
        <v>1481.9689587432956</v>
      </c>
      <c r="M3" s="22">
        <f ca="1">IFERROR(IF(IFERROR(VLOOKUP($A3,OFFSET('Program and Results'!$A$1,MATCH(Tables!M$1,'Program and Results'!$A:$A,0)-1,1,COUNTIF('Program and Results'!$A:$A,Tables!M$1),17),5,0),VLOOKUP($A3,OFFSET('Program and Results'!$A$1,MATCH(Tables!M$1,'Program and Results'!$A:$A,0)-1,4,COUNTIF('Program and Results'!$A:$A,Tables!M$1),17),8,0))=0,"",IFERROR(VLOOKUP($A3,OFFSET('Program and Results'!$A$1,MATCH(Tables!M$1,'Program and Results'!$A:$A,0)-1,1,COUNTIF('Program and Results'!$A:$A,Tables!M$1),17),5,0),VLOOKUP($A3,OFFSET('Program and Results'!$A$1,MATCH(Tables!M$1,'Program and Results'!$A:$A,0)-1,4,COUNTIF('Program and Results'!$A:$A,Tables!M$1),17),8,0))),"")</f>
        <v>1475.7708630525824</v>
      </c>
      <c r="N3" s="22">
        <f ca="1">IFERROR(IF(IFERROR(VLOOKUP($A3,OFFSET('Program and Results'!$A$1,MATCH(Tables!N$1,'Program and Results'!$A:$A,0)-1,1,COUNTIF('Program and Results'!$A:$A,Tables!N$1),17),5,0),VLOOKUP($A3,OFFSET('Program and Results'!$A$1,MATCH(Tables!N$1,'Program and Results'!$A:$A,0)-1,4,COUNTIF('Program and Results'!$A:$A,Tables!N$1),17),8,0))=0,"",IFERROR(VLOOKUP($A3,OFFSET('Program and Results'!$A$1,MATCH(Tables!N$1,'Program and Results'!$A:$A,0)-1,1,COUNTIF('Program and Results'!$A:$A,Tables!N$1),17),5,0),VLOOKUP($A3,OFFSET('Program and Results'!$A$1,MATCH(Tables!N$1,'Program and Results'!$A:$A,0)-1,4,COUNTIF('Program and Results'!$A:$A,Tables!N$1),17),8,0))),"")</f>
        <v>1485.3501578454984</v>
      </c>
      <c r="O3" s="22">
        <f ca="1">IFERROR(IF(IFERROR(VLOOKUP($A3,OFFSET('Program and Results'!$A$1,MATCH(Tables!O$1,'Program and Results'!$A:$A,0)-1,1,COUNTIF('Program and Results'!$A:$A,Tables!O$1),17),5,0),VLOOKUP($A3,OFFSET('Program and Results'!$A$1,MATCH(Tables!O$1,'Program and Results'!$A:$A,0)-1,4,COUNTIF('Program and Results'!$A:$A,Tables!O$1),17),8,0))=0,"",IFERROR(VLOOKUP($A3,OFFSET('Program and Results'!$A$1,MATCH(Tables!O$1,'Program and Results'!$A:$A,0)-1,1,COUNTIF('Program and Results'!$A:$A,Tables!O$1),17),5,0),VLOOKUP($A3,OFFSET('Program and Results'!$A$1,MATCH(Tables!O$1,'Program and Results'!$A:$A,0)-1,4,COUNTIF('Program and Results'!$A:$A,Tables!O$1),17),8,0))),"")</f>
        <v>1486.7307692838992</v>
      </c>
      <c r="P3" s="22">
        <f ca="1">IFERROR(IF(IFERROR(VLOOKUP($A3,OFFSET('Program and Results'!$A$1,MATCH(Tables!P$1,'Program and Results'!$A:$A,0)-1,1,COUNTIF('Program and Results'!$A:$A,Tables!P$1),17),5,0),VLOOKUP($A3,OFFSET('Program and Results'!$A$1,MATCH(Tables!P$1,'Program and Results'!$A:$A,0)-1,4,COUNTIF('Program and Results'!$A:$A,Tables!P$1),17),8,0))=0,"",IFERROR(VLOOKUP($A3,OFFSET('Program and Results'!$A$1,MATCH(Tables!P$1,'Program and Results'!$A:$A,0)-1,1,COUNTIF('Program and Results'!$A:$A,Tables!P$1),17),5,0),VLOOKUP($A3,OFFSET('Program and Results'!$A$1,MATCH(Tables!P$1,'Program and Results'!$A:$A,0)-1,4,COUNTIF('Program and Results'!$A:$A,Tables!P$1),17),8,0))),"")</f>
        <v>1498.046774877296</v>
      </c>
      <c r="Q3" s="22">
        <f ca="1">IFERROR(IF(IFERROR(VLOOKUP($A3,OFFSET('Program and Results'!$A$1,MATCH(Tables!Q$1,'Program and Results'!$A:$A,0)-1,1,COUNTIF('Program and Results'!$A:$A,Tables!Q$1),17),5,0),VLOOKUP($A3,OFFSET('Program and Results'!$A$1,MATCH(Tables!Q$1,'Program and Results'!$A:$A,0)-1,4,COUNTIF('Program and Results'!$A:$A,Tables!Q$1),17),8,0))=0,"",IFERROR(VLOOKUP($A3,OFFSET('Program and Results'!$A$1,MATCH(Tables!Q$1,'Program and Results'!$A:$A,0)-1,1,COUNTIF('Program and Results'!$A:$A,Tables!Q$1),17),5,0),VLOOKUP($A3,OFFSET('Program and Results'!$A$1,MATCH(Tables!Q$1,'Program and Results'!$A:$A,0)-1,4,COUNTIF('Program and Results'!$A:$A,Tables!Q$1),17),8,0))),"")</f>
        <v>1505.5412384624663</v>
      </c>
      <c r="R3" s="22">
        <f ca="1">IFERROR(IF(IFERROR(VLOOKUP($A3,OFFSET('Program and Results'!$A$1,MATCH(Tables!R$1,'Program and Results'!$A:$A,0)-1,1,COUNTIF('Program and Results'!$A:$A,Tables!R$1),17),5,0),VLOOKUP($A3,OFFSET('Program and Results'!$A$1,MATCH(Tables!R$1,'Program and Results'!$A:$A,0)-1,4,COUNTIF('Program and Results'!$A:$A,Tables!R$1),17),8,0))=0,"",IFERROR(VLOOKUP($A3,OFFSET('Program and Results'!$A$1,MATCH(Tables!R$1,'Program and Results'!$A:$A,0)-1,1,COUNTIF('Program and Results'!$A:$A,Tables!R$1),17),5,0),VLOOKUP($A3,OFFSET('Program and Results'!$A$1,MATCH(Tables!R$1,'Program and Results'!$A:$A,0)-1,4,COUNTIF('Program and Results'!$A:$A,Tables!R$1),17),8,0))),"")</f>
        <v>1504.7704991356482</v>
      </c>
      <c r="S3" s="22">
        <f ca="1">IFERROR(IF(IFERROR(VLOOKUP($A3,OFFSET('Program and Results'!$A$1,MATCH(Tables!S$1,'Program and Results'!$A:$A,0)-1,1,COUNTIF('Program and Results'!$A:$A,Tables!S$1),17),5,0),VLOOKUP($A3,OFFSET('Program and Results'!$A$1,MATCH(Tables!S$1,'Program and Results'!$A:$A,0)-1,4,COUNTIF('Program and Results'!$A:$A,Tables!S$1),17),8,0))=0,"",IFERROR(VLOOKUP($A3,OFFSET('Program and Results'!$A$1,MATCH(Tables!S$1,'Program and Results'!$A:$A,0)-1,1,COUNTIF('Program and Results'!$A:$A,Tables!S$1),17),5,0),VLOOKUP($A3,OFFSET('Program and Results'!$A$1,MATCH(Tables!S$1,'Program and Results'!$A:$A,0)-1,4,COUNTIF('Program and Results'!$A:$A,Tables!S$1),17),8,0))),"")</f>
        <v>1506.658773887398</v>
      </c>
      <c r="T3" s="22">
        <f ca="1">IFERROR(IF(IFERROR(VLOOKUP($A3,OFFSET('Program and Results'!$A$1,MATCH(Tables!T$1,'Program and Results'!$A:$A,0)-1,1,COUNTIF('Program and Results'!$A:$A,Tables!T$1),17),5,0),VLOOKUP($A3,OFFSET('Program and Results'!$A$1,MATCH(Tables!T$1,'Program and Results'!$A:$A,0)-1,4,COUNTIF('Program and Results'!$A:$A,Tables!T$1),17),8,0))=0,"",IFERROR(VLOOKUP($A3,OFFSET('Program and Results'!$A$1,MATCH(Tables!T$1,'Program and Results'!$A:$A,0)-1,1,COUNTIF('Program and Results'!$A:$A,Tables!T$1),17),5,0),VLOOKUP($A3,OFFSET('Program and Results'!$A$1,MATCH(Tables!T$1,'Program and Results'!$A:$A,0)-1,4,COUNTIF('Program and Results'!$A:$A,Tables!T$1),17),8,0))),"")</f>
        <v>1514.9053288161479</v>
      </c>
      <c r="U3" s="22">
        <f ca="1">IFERROR(IF(IFERROR(VLOOKUP($A3,OFFSET('Program and Results'!$A$1,MATCH(Tables!U$1,'Program and Results'!$A:$A,0)-1,1,COUNTIF('Program and Results'!$A:$A,Tables!U$1),17),5,0),VLOOKUP($A3,OFFSET('Program and Results'!$A$1,MATCH(Tables!U$1,'Program and Results'!$A:$A,0)-1,4,COUNTIF('Program and Results'!$A:$A,Tables!U$1),17),8,0))=0,"",IFERROR(VLOOKUP($A3,OFFSET('Program and Results'!$A$1,MATCH(Tables!U$1,'Program and Results'!$A:$A,0)-1,1,COUNTIF('Program and Results'!$A:$A,Tables!U$1),17),5,0),VLOOKUP($A3,OFFSET('Program and Results'!$A$1,MATCH(Tables!U$1,'Program and Results'!$A:$A,0)-1,4,COUNTIF('Program and Results'!$A:$A,Tables!U$1),17),8,0))),"")</f>
        <v>1524.8739648008741</v>
      </c>
      <c r="V3" s="22">
        <f ca="1">IFERROR(IF(IFERROR(VLOOKUP($A3,OFFSET('Program and Results'!$A$1,MATCH(Tables!V$1,'Program and Results'!$A:$A,0)-1,1,COUNTIF('Program and Results'!$A:$A,Tables!V$1),17),5,0),VLOOKUP($A3,OFFSET('Program and Results'!$A$1,MATCH(Tables!V$1,'Program and Results'!$A:$A,0)-1,4,COUNTIF('Program and Results'!$A:$A,Tables!V$1),17),8,0))=0,"",IFERROR(VLOOKUP($A3,OFFSET('Program and Results'!$A$1,MATCH(Tables!V$1,'Program and Results'!$A:$A,0)-1,1,COUNTIF('Program and Results'!$A:$A,Tables!V$1),17),5,0),VLOOKUP($A3,OFFSET('Program and Results'!$A$1,MATCH(Tables!V$1,'Program and Results'!$A:$A,0)-1,4,COUNTIF('Program and Results'!$A:$A,Tables!V$1),17),8,0))),"")</f>
        <v>1511.5694706623358</v>
      </c>
      <c r="W3" s="22">
        <f ca="1">IFERROR(IF(IFERROR(VLOOKUP($A3,OFFSET('Program and Results'!$A$1,MATCH(Tables!W$1,'Program and Results'!$A:$A,0)-1,1,COUNTIF('Program and Results'!$A:$A,Tables!W$1),17),5,0),VLOOKUP($A3,OFFSET('Program and Results'!$A$1,MATCH(Tables!W$1,'Program and Results'!$A:$A,0)-1,4,COUNTIF('Program and Results'!$A:$A,Tables!W$1),17),8,0))=0,"",IFERROR(VLOOKUP($A3,OFFSET('Program and Results'!$A$1,MATCH(Tables!W$1,'Program and Results'!$A:$A,0)-1,1,COUNTIF('Program and Results'!$A:$A,Tables!W$1),17),5,0),VLOOKUP($A3,OFFSET('Program and Results'!$A$1,MATCH(Tables!W$1,'Program and Results'!$A:$A,0)-1,4,COUNTIF('Program and Results'!$A:$A,Tables!W$1),17),8,0))),"")</f>
        <v>1521.3689038030302</v>
      </c>
      <c r="X3" s="22">
        <f ca="1">IFERROR(IF(IFERROR(VLOOKUP($A3,OFFSET('Program and Results'!$A$1,MATCH(Tables!X$1,'Program and Results'!$A:$A,0)-1,1,COUNTIF('Program and Results'!$A:$A,Tables!X$1),17),5,0),VLOOKUP($A3,OFFSET('Program and Results'!$A$1,MATCH(Tables!X$1,'Program and Results'!$A:$A,0)-1,4,COUNTIF('Program and Results'!$A:$A,Tables!X$1),17),8,0))=0,"",IFERROR(VLOOKUP($A3,OFFSET('Program and Results'!$A$1,MATCH(Tables!X$1,'Program and Results'!$A:$A,0)-1,1,COUNTIF('Program and Results'!$A:$A,Tables!X$1),17),5,0),VLOOKUP($A3,OFFSET('Program and Results'!$A$1,MATCH(Tables!X$1,'Program and Results'!$A:$A,0)-1,4,COUNTIF('Program and Results'!$A:$A,Tables!X$1),17),8,0))),"")</f>
        <v>1518.4167787513784</v>
      </c>
      <c r="Y3" s="22">
        <f ca="1">IFERROR(IF(IFERROR(VLOOKUP($A3,OFFSET('Program and Results'!$A$1,MATCH(Tables!Y$1,'Program and Results'!$A:$A,0)-1,1,COUNTIF('Program and Results'!$A:$A,Tables!Y$1),17),5,0),VLOOKUP($A3,OFFSET('Program and Results'!$A$1,MATCH(Tables!Y$1,'Program and Results'!$A:$A,0)-1,4,COUNTIF('Program and Results'!$A:$A,Tables!Y$1),17),8,0))=0,"",IFERROR(VLOOKUP($A3,OFFSET('Program and Results'!$A$1,MATCH(Tables!Y$1,'Program and Results'!$A:$A,0)-1,1,COUNTIF('Program and Results'!$A:$A,Tables!Y$1),17),5,0),VLOOKUP($A3,OFFSET('Program and Results'!$A$1,MATCH(Tables!Y$1,'Program and Results'!$A:$A,0)-1,4,COUNTIF('Program and Results'!$A:$A,Tables!Y$1),17),8,0))),"")</f>
        <v>1530.1075350671767</v>
      </c>
      <c r="Z3" s="22">
        <f ca="1">IFERROR(IF(IFERROR(VLOOKUP($A3,OFFSET('Program and Results'!$A$1,MATCH(Tables!Z$1,'Program and Results'!$A:$A,0)-1,1,COUNTIF('Program and Results'!$A:$A,Tables!Z$1),17),5,0),VLOOKUP($A3,OFFSET('Program and Results'!$A$1,MATCH(Tables!Z$1,'Program and Results'!$A:$A,0)-1,4,COUNTIF('Program and Results'!$A:$A,Tables!Z$1),17),8,0))=0,"",IFERROR(VLOOKUP($A3,OFFSET('Program and Results'!$A$1,MATCH(Tables!Z$1,'Program and Results'!$A:$A,0)-1,1,COUNTIF('Program and Results'!$A:$A,Tables!Z$1),17),5,0),VLOOKUP($A3,OFFSET('Program and Results'!$A$1,MATCH(Tables!Z$1,'Program and Results'!$A:$A,0)-1,4,COUNTIF('Program and Results'!$A:$A,Tables!Z$1),17),8,0))),"")</f>
        <v>1519.5291112559603</v>
      </c>
      <c r="AA3" s="22">
        <f ca="1">IFERROR(IF(IFERROR(VLOOKUP($A3,OFFSET('Program and Results'!$A$1,MATCH(Tables!AA$1,'Program and Results'!$A:$A,0)-1,1,COUNTIF('Program and Results'!$A:$A,Tables!AA$1),17),5,0),VLOOKUP($A3,OFFSET('Program and Results'!$A$1,MATCH(Tables!AA$1,'Program and Results'!$A:$A,0)-1,4,COUNTIF('Program and Results'!$A:$A,Tables!AA$1),17),8,0))=0,"",IFERROR(VLOOKUP($A3,OFFSET('Program and Results'!$A$1,MATCH(Tables!AA$1,'Program and Results'!$A:$A,0)-1,1,COUNTIF('Program and Results'!$A:$A,Tables!AA$1),17),5,0),VLOOKUP($A3,OFFSET('Program and Results'!$A$1,MATCH(Tables!AA$1,'Program and Results'!$A:$A,0)-1,4,COUNTIF('Program and Results'!$A:$A,Tables!AA$1),17),8,0))),"")</f>
        <v>1520.920315026842</v>
      </c>
      <c r="AB3" s="22">
        <f ca="1">IFERROR(IF(IFERROR(VLOOKUP($A3,OFFSET('Program and Results'!$A$1,MATCH(Tables!AB$1,'Program and Results'!$A:$A,0)-1,1,COUNTIF('Program and Results'!$A:$A,Tables!AB$1),17),5,0),VLOOKUP($A3,OFFSET('Program and Results'!$A$1,MATCH(Tables!AB$1,'Program and Results'!$A:$A,0)-1,4,COUNTIF('Program and Results'!$A:$A,Tables!AB$1),17),8,0))=0,"",IFERROR(VLOOKUP($A3,OFFSET('Program and Results'!$A$1,MATCH(Tables!AB$1,'Program and Results'!$A:$A,0)-1,1,COUNTIF('Program and Results'!$A:$A,Tables!AB$1),17),5,0),VLOOKUP($A3,OFFSET('Program and Results'!$A$1,MATCH(Tables!AB$1,'Program and Results'!$A:$A,0)-1,4,COUNTIF('Program and Results'!$A:$A,Tables!AB$1),17),8,0))),"")</f>
        <v>1508.6248777861249</v>
      </c>
      <c r="AC3" s="22">
        <f ca="1">IFERROR(IF(IFERROR(VLOOKUP($A3,OFFSET('Program and Results'!$A$1,MATCH(Tables!AC$1,'Program and Results'!$A:$A,0)-1,1,COUNTIF('Program and Results'!$A:$A,Tables!AC$1),17),5,0),VLOOKUP($A3,OFFSET('Program and Results'!$A$1,MATCH(Tables!AC$1,'Program and Results'!$A:$A,0)-1,4,COUNTIF('Program and Results'!$A:$A,Tables!AC$1),17),8,0))=0,"",IFERROR(VLOOKUP($A3,OFFSET('Program and Results'!$A$1,MATCH(Tables!AC$1,'Program and Results'!$A:$A,0)-1,1,COUNTIF('Program and Results'!$A:$A,Tables!AC$1),17),5,0),VLOOKUP($A3,OFFSET('Program and Results'!$A$1,MATCH(Tables!AC$1,'Program and Results'!$A:$A,0)-1,4,COUNTIF('Program and Results'!$A:$A,Tables!AC$1),17),8,0))),"")</f>
        <v>1499.2285744599706</v>
      </c>
      <c r="AD3" s="22">
        <f ca="1">IFERROR(IF(IFERROR(VLOOKUP($A3,OFFSET('Program and Results'!$A$1,MATCH(Tables!AD$1,'Program and Results'!$A:$A,0)-1,1,COUNTIF('Program and Results'!$A:$A,Tables!AD$1),17),5,0),VLOOKUP($A3,OFFSET('Program and Results'!$A$1,MATCH(Tables!AD$1,'Program and Results'!$A:$A,0)-1,4,COUNTIF('Program and Results'!$A:$A,Tables!AD$1),17),8,0))=0,"",IFERROR(VLOOKUP($A3,OFFSET('Program and Results'!$A$1,MATCH(Tables!AD$1,'Program and Results'!$A:$A,0)-1,1,COUNTIF('Program and Results'!$A:$A,Tables!AD$1),17),5,0),VLOOKUP($A3,OFFSET('Program and Results'!$A$1,MATCH(Tables!AD$1,'Program and Results'!$A:$A,0)-1,4,COUNTIF('Program and Results'!$A:$A,Tables!AD$1),17),8,0))),"")</f>
        <v>1513.892264572879</v>
      </c>
      <c r="AE3" s="22">
        <f ca="1">IFERROR(IF(IFERROR(VLOOKUP($A3,OFFSET('Program and Results'!$A$1,MATCH(Tables!AE$1,'Program and Results'!$A:$A,0)-1,1,COUNTIF('Program and Results'!$A:$A,Tables!AE$1),17),5,0),VLOOKUP($A3,OFFSET('Program and Results'!$A$1,MATCH(Tables!AE$1,'Program and Results'!$A:$A,0)-1,4,COUNTIF('Program and Results'!$A:$A,Tables!AE$1),17),8,0))=0,"",IFERROR(VLOOKUP($A3,OFFSET('Program and Results'!$A$1,MATCH(Tables!AE$1,'Program and Results'!$A:$A,0)-1,1,COUNTIF('Program and Results'!$A:$A,Tables!AE$1),17),5,0),VLOOKUP($A3,OFFSET('Program and Results'!$A$1,MATCH(Tables!AE$1,'Program and Results'!$A:$A,0)-1,4,COUNTIF('Program and Results'!$A:$A,Tables!AE$1),17),8,0))),"")</f>
        <v>1503.9404764902129</v>
      </c>
      <c r="AF3" s="22">
        <f ca="1">IFERROR(IF(IFERROR(VLOOKUP($A3,OFFSET('Program and Results'!$A$1,MATCH(Tables!AF$1,'Program and Results'!$A:$A,0)-1,1,COUNTIF('Program and Results'!$A:$A,Tables!AF$1),17),5,0),VLOOKUP($A3,OFFSET('Program and Results'!$A$1,MATCH(Tables!AF$1,'Program and Results'!$A:$A,0)-1,4,COUNTIF('Program and Results'!$A:$A,Tables!AF$1),17),8,0))=0,"",IFERROR(VLOOKUP($A3,OFFSET('Program and Results'!$A$1,MATCH(Tables!AF$1,'Program and Results'!$A:$A,0)-1,1,COUNTIF('Program and Results'!$A:$A,Tables!AF$1),17),5,0),VLOOKUP($A3,OFFSET('Program and Results'!$A$1,MATCH(Tables!AF$1,'Program and Results'!$A:$A,0)-1,4,COUNTIF('Program and Results'!$A:$A,Tables!AF$1),17),8,0))),"")</f>
        <v>1501.8038451616592</v>
      </c>
      <c r="AG3" s="22">
        <f ca="1">IFERROR(IF(IFERROR(VLOOKUP($A3,OFFSET('Program and Results'!$A$1,MATCH(Tables!AG$1,'Program and Results'!$A:$A,0)-1,1,COUNTIF('Program and Results'!$A:$A,Tables!AG$1),17),5,0),VLOOKUP($A3,OFFSET('Program and Results'!$A$1,MATCH(Tables!AG$1,'Program and Results'!$A:$A,0)-1,4,COUNTIF('Program and Results'!$A:$A,Tables!AG$1),17),8,0))=0,"",IFERROR(VLOOKUP($A3,OFFSET('Program and Results'!$A$1,MATCH(Tables!AG$1,'Program and Results'!$A:$A,0)-1,1,COUNTIF('Program and Results'!$A:$A,Tables!AG$1),17),5,0),VLOOKUP($A3,OFFSET('Program and Results'!$A$1,MATCH(Tables!AG$1,'Program and Results'!$A:$A,0)-1,4,COUNTIF('Program and Results'!$A:$A,Tables!AG$1),17),8,0))),"")</f>
        <v>1508.9382668378473</v>
      </c>
      <c r="AH3" s="22">
        <f ca="1">IFERROR(IF(IFERROR(VLOOKUP($A3,OFFSET('Program and Results'!$A$1,MATCH(Tables!AH$1,'Program and Results'!$A:$A,0)-1,1,COUNTIF('Program and Results'!$A:$A,Tables!AH$1),17),5,0),VLOOKUP($A3,OFFSET('Program and Results'!$A$1,MATCH(Tables!AH$1,'Program and Results'!$A:$A,0)-1,4,COUNTIF('Program and Results'!$A:$A,Tables!AH$1),17),8,0))=0,"",IFERROR(VLOOKUP($A3,OFFSET('Program and Results'!$A$1,MATCH(Tables!AH$1,'Program and Results'!$A:$A,0)-1,1,COUNTIF('Program and Results'!$A:$A,Tables!AH$1),17),5,0),VLOOKUP($A3,OFFSET('Program and Results'!$A$1,MATCH(Tables!AH$1,'Program and Results'!$A:$A,0)-1,4,COUNTIF('Program and Results'!$A:$A,Tables!AH$1),17),8,0))),"")</f>
        <v>1517.658407739839</v>
      </c>
      <c r="AI3" s="22">
        <f ca="1">IFERROR(IF(IFERROR(VLOOKUP($A3,OFFSET('Program and Results'!$A$1,MATCH(Tables!AI$1,'Program and Results'!$A:$A,0)-1,1,COUNTIF('Program and Results'!$A:$A,Tables!AI$1),17),5,0),VLOOKUP($A3,OFFSET('Program and Results'!$A$1,MATCH(Tables!AI$1,'Program and Results'!$A:$A,0)-1,4,COUNTIF('Program and Results'!$A:$A,Tables!AI$1),17),8,0))=0,"",IFERROR(VLOOKUP($A3,OFFSET('Program and Results'!$A$1,MATCH(Tables!AI$1,'Program and Results'!$A:$A,0)-1,1,COUNTIF('Program and Results'!$A:$A,Tables!AI$1),17),5,0),VLOOKUP($A3,OFFSET('Program and Results'!$A$1,MATCH(Tables!AI$1,'Program and Results'!$A:$A,0)-1,4,COUNTIF('Program and Results'!$A:$A,Tables!AI$1),17),8,0))),"")</f>
        <v>1525.3722927147862</v>
      </c>
      <c r="AJ3" s="22" t="str">
        <f ca="1">IFERROR(IF(IFERROR(VLOOKUP($A3,OFFSET('Program and Results'!$A$1,MATCH(Tables!AJ$1,'Program and Results'!$A:$A,0)-1,1,COUNTIF('Program and Results'!$A:$A,Tables!AJ$1),17),5,0),VLOOKUP($A3,OFFSET('Program and Results'!$A$1,MATCH(Tables!AJ$1,'Program and Results'!$A:$A,0)-1,4,COUNTIF('Program and Results'!$A:$A,Tables!AJ$1),17),8,0))=0,"",IFERROR(VLOOKUP($A3,OFFSET('Program and Results'!$A$1,MATCH(Tables!AJ$1,'Program and Results'!$A:$A,0)-1,1,COUNTIF('Program and Results'!$A:$A,Tables!AJ$1),17),5,0),VLOOKUP($A3,OFFSET('Program and Results'!$A$1,MATCH(Tables!AJ$1,'Program and Results'!$A:$A,0)-1,4,COUNTIF('Program and Results'!$A:$A,Tables!AJ$1),17),8,0))),"")</f>
        <v/>
      </c>
      <c r="AK3" s="22" t="str">
        <f ca="1">IFERROR(IF(IFERROR(VLOOKUP($A3,OFFSET('Program and Results'!$A$1,MATCH(Tables!AK$1,'Program and Results'!$A:$A,0)-1,1,COUNTIF('Program and Results'!$A:$A,Tables!AK$1),17),5,0),VLOOKUP($A3,OFFSET('Program and Results'!$A$1,MATCH(Tables!AK$1,'Program and Results'!$A:$A,0)-1,4,COUNTIF('Program and Results'!$A:$A,Tables!AK$1),17),8,0))=0,"",IFERROR(VLOOKUP($A3,OFFSET('Program and Results'!$A$1,MATCH(Tables!AK$1,'Program and Results'!$A:$A,0)-1,1,COUNTIF('Program and Results'!$A:$A,Tables!AK$1),17),5,0),VLOOKUP($A3,OFFSET('Program and Results'!$A$1,MATCH(Tables!AK$1,'Program and Results'!$A:$A,0)-1,4,COUNTIF('Program and Results'!$A:$A,Tables!AK$1),17),8,0))),"")</f>
        <v/>
      </c>
      <c r="AL3" s="22" t="str">
        <f ca="1">IFERROR(IF(IFERROR(VLOOKUP($A3,OFFSET('Program and Results'!$A$1,MATCH(Tables!AL$1,'Program and Results'!$A:$A,0)-1,1,COUNTIF('Program and Results'!$A:$A,Tables!AL$1),17),5,0),VLOOKUP($A3,OFFSET('Program and Results'!$A$1,MATCH(Tables!AL$1,'Program and Results'!$A:$A,0)-1,4,COUNTIF('Program and Results'!$A:$A,Tables!AL$1),17),8,0))=0,"",IFERROR(VLOOKUP($A3,OFFSET('Program and Results'!$A$1,MATCH(Tables!AL$1,'Program and Results'!$A:$A,0)-1,1,COUNTIF('Program and Results'!$A:$A,Tables!AL$1),17),5,0),VLOOKUP($A3,OFFSET('Program and Results'!$A$1,MATCH(Tables!AL$1,'Program and Results'!$A:$A,0)-1,4,COUNTIF('Program and Results'!$A:$A,Tables!AL$1),17),8,0))),"")</f>
        <v/>
      </c>
      <c r="AM3" s="22" t="str">
        <f ca="1">IFERROR(IF(IFERROR(VLOOKUP($A3,OFFSET('Program and Results'!$A$1,MATCH(Tables!AM$1,'Program and Results'!$A:$A,0)-1,1,COUNTIF('Program and Results'!$A:$A,Tables!AM$1),17),5,0),VLOOKUP($A3,OFFSET('Program and Results'!$A$1,MATCH(Tables!AM$1,'Program and Results'!$A:$A,0)-1,4,COUNTIF('Program and Results'!$A:$A,Tables!AM$1),17),8,0))=0,"",IFERROR(VLOOKUP($A3,OFFSET('Program and Results'!$A$1,MATCH(Tables!AM$1,'Program and Results'!$A:$A,0)-1,1,COUNTIF('Program and Results'!$A:$A,Tables!AM$1),17),5,0),VLOOKUP($A3,OFFSET('Program and Results'!$A$1,MATCH(Tables!AM$1,'Program and Results'!$A:$A,0)-1,4,COUNTIF('Program and Results'!$A:$A,Tables!AM$1),17),8,0))),"")</f>
        <v/>
      </c>
      <c r="AN3" s="22" t="str">
        <f ca="1">IFERROR(IF(IFERROR(VLOOKUP($A3,OFFSET('Program and Results'!$A$1,MATCH(Tables!AN$1,'Program and Results'!$A:$A,0)-1,1,COUNTIF('Program and Results'!$A:$A,Tables!AN$1),17),5,0),VLOOKUP($A3,OFFSET('Program and Results'!$A$1,MATCH(Tables!AN$1,'Program and Results'!$A:$A,0)-1,4,COUNTIF('Program and Results'!$A:$A,Tables!AN$1),17),8,0))=0,"",IFERROR(VLOOKUP($A3,OFFSET('Program and Results'!$A$1,MATCH(Tables!AN$1,'Program and Results'!$A:$A,0)-1,1,COUNTIF('Program and Results'!$A:$A,Tables!AN$1),17),5,0),VLOOKUP($A3,OFFSET('Program and Results'!$A$1,MATCH(Tables!AN$1,'Program and Results'!$A:$A,0)-1,4,COUNTIF('Program and Results'!$A:$A,Tables!AN$1),17),8,0))),"")</f>
        <v/>
      </c>
      <c r="AO3" s="22" t="str">
        <f ca="1">IFERROR(IF(IFERROR(VLOOKUP($A3,OFFSET('Program and Results'!$A$1,MATCH(Tables!AO$1,'Program and Results'!$A:$A,0)-1,1,COUNTIF('Program and Results'!$A:$A,Tables!AO$1),17),5,0),VLOOKUP($A3,OFFSET('Program and Results'!$A$1,MATCH(Tables!AO$1,'Program and Results'!$A:$A,0)-1,4,COUNTIF('Program and Results'!$A:$A,Tables!AO$1),17),8,0))=0,"",IFERROR(VLOOKUP($A3,OFFSET('Program and Results'!$A$1,MATCH(Tables!AO$1,'Program and Results'!$A:$A,0)-1,1,COUNTIF('Program and Results'!$A:$A,Tables!AO$1),17),5,0),VLOOKUP($A3,OFFSET('Program and Results'!$A$1,MATCH(Tables!AO$1,'Program and Results'!$A:$A,0)-1,4,COUNTIF('Program and Results'!$A:$A,Tables!AO$1),17),8,0))),"")</f>
        <v/>
      </c>
      <c r="AP3" s="22" t="str">
        <f ca="1">IFERROR(IF(IFERROR(VLOOKUP($A3,OFFSET('Program and Results'!$A$1,MATCH(Tables!AP$1,'Program and Results'!$A:$A,0)-1,1,COUNTIF('Program and Results'!$A:$A,Tables!AP$1),17),5,0),VLOOKUP($A3,OFFSET('Program and Results'!$A$1,MATCH(Tables!AP$1,'Program and Results'!$A:$A,0)-1,4,COUNTIF('Program and Results'!$A:$A,Tables!AP$1),17),8,0))=0,"",IFERROR(VLOOKUP($A3,OFFSET('Program and Results'!$A$1,MATCH(Tables!AP$1,'Program and Results'!$A:$A,0)-1,1,COUNTIF('Program and Results'!$A:$A,Tables!AP$1),17),5,0),VLOOKUP($A3,OFFSET('Program and Results'!$A$1,MATCH(Tables!AP$1,'Program and Results'!$A:$A,0)-1,4,COUNTIF('Program and Results'!$A:$A,Tables!AP$1),17),8,0))),"")</f>
        <v/>
      </c>
      <c r="AQ3" s="22" t="str">
        <f ca="1">IFERROR(IF(IFERROR(VLOOKUP($A3,OFFSET('Program and Results'!$A$1,MATCH(Tables!AQ$1,'Program and Results'!$A:$A,0)-1,1,COUNTIF('Program and Results'!$A:$A,Tables!AQ$1),17),5,0),VLOOKUP($A3,OFFSET('Program and Results'!$A$1,MATCH(Tables!AQ$1,'Program and Results'!$A:$A,0)-1,4,COUNTIF('Program and Results'!$A:$A,Tables!AQ$1),17),8,0))=0,"",IFERROR(VLOOKUP($A3,OFFSET('Program and Results'!$A$1,MATCH(Tables!AQ$1,'Program and Results'!$A:$A,0)-1,1,COUNTIF('Program and Results'!$A:$A,Tables!AQ$1),17),5,0),VLOOKUP($A3,OFFSET('Program and Results'!$A$1,MATCH(Tables!AQ$1,'Program and Results'!$A:$A,0)-1,4,COUNTIF('Program and Results'!$A:$A,Tables!AQ$1),17),8,0))),"")</f>
        <v/>
      </c>
      <c r="AR3" s="22" t="str">
        <f ca="1">IFERROR(IF(IFERROR(VLOOKUP($A3,OFFSET('Program and Results'!$A$1,MATCH(Tables!AR$1,'Program and Results'!$A:$A,0)-1,1,COUNTIF('Program and Results'!$A:$A,Tables!AR$1),17),5,0),VLOOKUP($A3,OFFSET('Program and Results'!$A$1,MATCH(Tables!AR$1,'Program and Results'!$A:$A,0)-1,4,COUNTIF('Program and Results'!$A:$A,Tables!AR$1),17),8,0))=0,"",IFERROR(VLOOKUP($A3,OFFSET('Program and Results'!$A$1,MATCH(Tables!AR$1,'Program and Results'!$A:$A,0)-1,1,COUNTIF('Program and Results'!$A:$A,Tables!AR$1),17),5,0),VLOOKUP($A3,OFFSET('Program and Results'!$A$1,MATCH(Tables!AR$1,'Program and Results'!$A:$A,0)-1,4,COUNTIF('Program and Results'!$A:$A,Tables!AR$1),17),8,0))),"")</f>
        <v/>
      </c>
      <c r="AS3" s="22" t="str">
        <f ca="1">IFERROR(IF(IFERROR(VLOOKUP($A3,OFFSET('Program and Results'!$A$1,MATCH(Tables!AS$1,'Program and Results'!$A:$A,0)-1,1,COUNTIF('Program and Results'!$A:$A,Tables!AS$1),17),5,0),VLOOKUP($A3,OFFSET('Program and Results'!$A$1,MATCH(Tables!AS$1,'Program and Results'!$A:$A,0)-1,4,COUNTIF('Program and Results'!$A:$A,Tables!AS$1),17),8,0))=0,"",IFERROR(VLOOKUP($A3,OFFSET('Program and Results'!$A$1,MATCH(Tables!AS$1,'Program and Results'!$A:$A,0)-1,1,COUNTIF('Program and Results'!$A:$A,Tables!AS$1),17),5,0),VLOOKUP($A3,OFFSET('Program and Results'!$A$1,MATCH(Tables!AS$1,'Program and Results'!$A:$A,0)-1,4,COUNTIF('Program and Results'!$A:$A,Tables!AS$1),17),8,0))),"")</f>
        <v/>
      </c>
      <c r="AT3" s="22" t="str">
        <f ca="1">IFERROR(IF(IFERROR(VLOOKUP($A3,OFFSET('Program and Results'!$A$1,MATCH(Tables!AT$1,'Program and Results'!$A:$A,0)-1,1,COUNTIF('Program and Results'!$A:$A,Tables!AT$1),17),5,0),VLOOKUP($A3,OFFSET('Program and Results'!$A$1,MATCH(Tables!AT$1,'Program and Results'!$A:$A,0)-1,4,COUNTIF('Program and Results'!$A:$A,Tables!AT$1),17),8,0))=0,"",IFERROR(VLOOKUP($A3,OFFSET('Program and Results'!$A$1,MATCH(Tables!AT$1,'Program and Results'!$A:$A,0)-1,1,COUNTIF('Program and Results'!$A:$A,Tables!AT$1),17),5,0),VLOOKUP($A3,OFFSET('Program and Results'!$A$1,MATCH(Tables!AT$1,'Program and Results'!$A:$A,0)-1,4,COUNTIF('Program and Results'!$A:$A,Tables!AT$1),17),8,0))),"")</f>
        <v/>
      </c>
      <c r="AU3" s="22" t="str">
        <f ca="1">IFERROR(IF(IFERROR(VLOOKUP($A3,OFFSET('Program and Results'!$A$1,MATCH(Tables!AU$1,'Program and Results'!$A:$A,0)-1,1,COUNTIF('Program and Results'!$A:$A,Tables!AU$1),17),5,0),VLOOKUP($A3,OFFSET('Program and Results'!$A$1,MATCH(Tables!AU$1,'Program and Results'!$A:$A,0)-1,4,COUNTIF('Program and Results'!$A:$A,Tables!AU$1),17),8,0))=0,"",IFERROR(VLOOKUP($A3,OFFSET('Program and Results'!$A$1,MATCH(Tables!AU$1,'Program and Results'!$A:$A,0)-1,1,COUNTIF('Program and Results'!$A:$A,Tables!AU$1),17),5,0),VLOOKUP($A3,OFFSET('Program and Results'!$A$1,MATCH(Tables!AU$1,'Program and Results'!$A:$A,0)-1,4,COUNTIF('Program and Results'!$A:$A,Tables!AU$1),17),8,0))),"")</f>
        <v/>
      </c>
      <c r="AV3" s="22" t="str">
        <f ca="1">IFERROR(IF(IFERROR(VLOOKUP($A3,OFFSET('Program and Results'!$A$1,MATCH(Tables!AV$1,'Program and Results'!$A:$A,0)-1,1,COUNTIF('Program and Results'!$A:$A,Tables!AV$1),17),5,0),VLOOKUP($A3,OFFSET('Program and Results'!$A$1,MATCH(Tables!AV$1,'Program and Results'!$A:$A,0)-1,4,COUNTIF('Program and Results'!$A:$A,Tables!AV$1),17),8,0))=0,"",IFERROR(VLOOKUP($A3,OFFSET('Program and Results'!$A$1,MATCH(Tables!AV$1,'Program and Results'!$A:$A,0)-1,1,COUNTIF('Program and Results'!$A:$A,Tables!AV$1),17),5,0),VLOOKUP($A3,OFFSET('Program and Results'!$A$1,MATCH(Tables!AV$1,'Program and Results'!$A:$A,0)-1,4,COUNTIF('Program and Results'!$A:$A,Tables!AV$1),17),8,0))),"")</f>
        <v/>
      </c>
      <c r="AW3" s="22" t="str">
        <f ca="1">IFERROR(IF(IFERROR(VLOOKUP($A3,OFFSET('Program and Results'!$A$1,MATCH(Tables!AW$1,'Program and Results'!$A:$A,0)-1,1,COUNTIF('Program and Results'!$A:$A,Tables!AW$1),17),5,0),VLOOKUP($A3,OFFSET('Program and Results'!$A$1,MATCH(Tables!AW$1,'Program and Results'!$A:$A,0)-1,4,COUNTIF('Program and Results'!$A:$A,Tables!AW$1),17),8,0))=0,"",IFERROR(VLOOKUP($A3,OFFSET('Program and Results'!$A$1,MATCH(Tables!AW$1,'Program and Results'!$A:$A,0)-1,1,COUNTIF('Program and Results'!$A:$A,Tables!AW$1),17),5,0),VLOOKUP($A3,OFFSET('Program and Results'!$A$1,MATCH(Tables!AW$1,'Program and Results'!$A:$A,0)-1,4,COUNTIF('Program and Results'!$A:$A,Tables!AW$1),17),8,0))),"")</f>
        <v/>
      </c>
      <c r="AX3" s="22" t="str">
        <f ca="1">IFERROR(IF(IFERROR(VLOOKUP($A3,OFFSET('Program and Results'!$A$1,MATCH(Tables!AX$1,'Program and Results'!$A:$A,0)-1,1,COUNTIF('Program and Results'!$A:$A,Tables!AX$1),17),5,0),VLOOKUP($A3,OFFSET('Program and Results'!$A$1,MATCH(Tables!AX$1,'Program and Results'!$A:$A,0)-1,4,COUNTIF('Program and Results'!$A:$A,Tables!AX$1),17),8,0))=0,"",IFERROR(VLOOKUP($A3,OFFSET('Program and Results'!$A$1,MATCH(Tables!AX$1,'Program and Results'!$A:$A,0)-1,1,COUNTIF('Program and Results'!$A:$A,Tables!AX$1),17),5,0),VLOOKUP($A3,OFFSET('Program and Results'!$A$1,MATCH(Tables!AX$1,'Program and Results'!$A:$A,0)-1,4,COUNTIF('Program and Results'!$A:$A,Tables!AX$1),17),8,0))),"")</f>
        <v/>
      </c>
      <c r="AY3" s="22" t="str">
        <f ca="1">IFERROR(IF(IFERROR(VLOOKUP($A3,OFFSET('Program and Results'!$A$1,MATCH(Tables!AY$1,'Program and Results'!$A:$A,0)-1,1,COUNTIF('Program and Results'!$A:$A,Tables!AY$1),17),5,0),VLOOKUP($A3,OFFSET('Program and Results'!$A$1,MATCH(Tables!AY$1,'Program and Results'!$A:$A,0)-1,4,COUNTIF('Program and Results'!$A:$A,Tables!AY$1),17),8,0))=0,"",IFERROR(VLOOKUP($A3,OFFSET('Program and Results'!$A$1,MATCH(Tables!AY$1,'Program and Results'!$A:$A,0)-1,1,COUNTIF('Program and Results'!$A:$A,Tables!AY$1),17),5,0),VLOOKUP($A3,OFFSET('Program and Results'!$A$1,MATCH(Tables!AY$1,'Program and Results'!$A:$A,0)-1,4,COUNTIF('Program and Results'!$A:$A,Tables!AY$1),17),8,0))),"")</f>
        <v/>
      </c>
      <c r="AZ3" s="22" t="str">
        <f ca="1">IFERROR(IF(IFERROR(VLOOKUP($A3,OFFSET('Program and Results'!$A$1,MATCH(Tables!AZ$1,'Program and Results'!$A:$A,0)-1,1,COUNTIF('Program and Results'!$A:$A,Tables!AZ$1),17),5,0),VLOOKUP($A3,OFFSET('Program and Results'!$A$1,MATCH(Tables!AZ$1,'Program and Results'!$A:$A,0)-1,4,COUNTIF('Program and Results'!$A:$A,Tables!AZ$1),17),8,0))=0,"",IFERROR(VLOOKUP($A3,OFFSET('Program and Results'!$A$1,MATCH(Tables!AZ$1,'Program and Results'!$A:$A,0)-1,1,COUNTIF('Program and Results'!$A:$A,Tables!AZ$1),17),5,0),VLOOKUP($A3,OFFSET('Program and Results'!$A$1,MATCH(Tables!AZ$1,'Program and Results'!$A:$A,0)-1,4,COUNTIF('Program and Results'!$A:$A,Tables!AZ$1),17),8,0))),"")</f>
        <v/>
      </c>
      <c r="BA3" s="22" t="str">
        <f ca="1">IFERROR(IF(IFERROR(VLOOKUP($A3,OFFSET('Program and Results'!$A$1,MATCH(Tables!BA$1,'Program and Results'!$A:$A,0)-1,1,COUNTIF('Program and Results'!$A:$A,Tables!BA$1),17),5,0),VLOOKUP($A3,OFFSET('Program and Results'!$A$1,MATCH(Tables!BA$1,'Program and Results'!$A:$A,0)-1,4,COUNTIF('Program and Results'!$A:$A,Tables!BA$1),17),8,0))=0,"",IFERROR(VLOOKUP($A3,OFFSET('Program and Results'!$A$1,MATCH(Tables!BA$1,'Program and Results'!$A:$A,0)-1,1,COUNTIF('Program and Results'!$A:$A,Tables!BA$1),17),5,0),VLOOKUP($A3,OFFSET('Program and Results'!$A$1,MATCH(Tables!BA$1,'Program and Results'!$A:$A,0)-1,4,COUNTIF('Program and Results'!$A:$A,Tables!BA$1),17),8,0))),"")</f>
        <v/>
      </c>
      <c r="BB3" s="22" t="str">
        <f ca="1">IFERROR(IF(IFERROR(VLOOKUP($A3,OFFSET('Program and Results'!$A$1,MATCH(Tables!BB$1,'Program and Results'!$A:$A,0)-1,1,COUNTIF('Program and Results'!$A:$A,Tables!BB$1),17),5,0),VLOOKUP($A3,OFFSET('Program and Results'!$A$1,MATCH(Tables!BB$1,'Program and Results'!$A:$A,0)-1,4,COUNTIF('Program and Results'!$A:$A,Tables!BB$1),17),8,0))=0,"",IFERROR(VLOOKUP($A3,OFFSET('Program and Results'!$A$1,MATCH(Tables!BB$1,'Program and Results'!$A:$A,0)-1,1,COUNTIF('Program and Results'!$A:$A,Tables!BB$1),17),5,0),VLOOKUP($A3,OFFSET('Program and Results'!$A$1,MATCH(Tables!BB$1,'Program and Results'!$A:$A,0)-1,4,COUNTIF('Program and Results'!$A:$A,Tables!BB$1),17),8,0))),"")</f>
        <v/>
      </c>
      <c r="BC3" s="22" t="str">
        <f ca="1">IFERROR(IF(IFERROR(VLOOKUP($A3,OFFSET('Program and Results'!$A$1,MATCH(Tables!BC$1,'Program and Results'!$A:$A,0)-1,1,COUNTIF('Program and Results'!$A:$A,Tables!BC$1),17),5,0),VLOOKUP($A3,OFFSET('Program and Results'!$A$1,MATCH(Tables!BC$1,'Program and Results'!$A:$A,0)-1,4,COUNTIF('Program and Results'!$A:$A,Tables!BC$1),17),8,0))=0,"",IFERROR(VLOOKUP($A3,OFFSET('Program and Results'!$A$1,MATCH(Tables!BC$1,'Program and Results'!$A:$A,0)-1,1,COUNTIF('Program and Results'!$A:$A,Tables!BC$1),17),5,0),VLOOKUP($A3,OFFSET('Program and Results'!$A$1,MATCH(Tables!BC$1,'Program and Results'!$A:$A,0)-1,4,COUNTIF('Program and Results'!$A:$A,Tables!BC$1),17),8,0))),"")</f>
        <v/>
      </c>
      <c r="BD3" s="22" t="str">
        <f ca="1">IFERROR(IF(IFERROR(VLOOKUP($A3,OFFSET('Program and Results'!$A$1,MATCH(Tables!BD$1,'Program and Results'!$A:$A,0)-1,1,COUNTIF('Program and Results'!$A:$A,Tables!BD$1),17),5,0),VLOOKUP($A3,OFFSET('Program and Results'!$A$1,MATCH(Tables!BD$1,'Program and Results'!$A:$A,0)-1,4,COUNTIF('Program and Results'!$A:$A,Tables!BD$1),17),8,0))=0,"",IFERROR(VLOOKUP($A3,OFFSET('Program and Results'!$A$1,MATCH(Tables!BD$1,'Program and Results'!$A:$A,0)-1,1,COUNTIF('Program and Results'!$A:$A,Tables!BD$1),17),5,0),VLOOKUP($A3,OFFSET('Program and Results'!$A$1,MATCH(Tables!BD$1,'Program and Results'!$A:$A,0)-1,4,COUNTIF('Program and Results'!$A:$A,Tables!BD$1),17),8,0))),"")</f>
        <v/>
      </c>
      <c r="BE3" s="22" t="str">
        <f ca="1">IFERROR(IF(IFERROR(VLOOKUP($A3,OFFSET('Program and Results'!$A$1,MATCH(Tables!BE$1,'Program and Results'!$A:$A,0)-1,1,COUNTIF('Program and Results'!$A:$A,Tables!BE$1),17),5,0),VLOOKUP($A3,OFFSET('Program and Results'!$A$1,MATCH(Tables!BE$1,'Program and Results'!$A:$A,0)-1,4,COUNTIF('Program and Results'!$A:$A,Tables!BE$1),17),8,0))=0,"",IFERROR(VLOOKUP($A3,OFFSET('Program and Results'!$A$1,MATCH(Tables!BE$1,'Program and Results'!$A:$A,0)-1,1,COUNTIF('Program and Results'!$A:$A,Tables!BE$1),17),5,0),VLOOKUP($A3,OFFSET('Program and Results'!$A$1,MATCH(Tables!BE$1,'Program and Results'!$A:$A,0)-1,4,COUNTIF('Program and Results'!$A:$A,Tables!BE$1),17),8,0))),"")</f>
        <v/>
      </c>
    </row>
    <row r="4" spans="1:57">
      <c r="A4" s="3" t="str">
        <f>IF(Lists!A4="","",Lists!A4)</f>
        <v>Braunschweig</v>
      </c>
      <c r="B4" s="22">
        <f ca="1">IFERROR(IF(IFERROR(VLOOKUP($A4,OFFSET('Program and Results'!$A$1,MATCH(Tables!B$1,'Program and Results'!$A:$A,0)-1,1,COUNTIF('Program and Results'!$A:$A,Tables!B$1),17),5,0),VLOOKUP($A4,OFFSET('Program and Results'!$A$1,MATCH(Tables!B$1,'Program and Results'!$A:$A,0)-1,4,COUNTIF('Program and Results'!$A:$A,Tables!B$1),17),8,0))=0,"",IFERROR(VLOOKUP($A4,OFFSET('Program and Results'!$A$1,MATCH(Tables!B$1,'Program and Results'!$A:$A,0)-1,1,COUNTIF('Program and Results'!$A:$A,Tables!B$1),17),5,0),VLOOKUP($A4,OFFSET('Program and Results'!$A$1,MATCH(Tables!B$1,'Program and Results'!$A:$A,0)-1,4,COUNTIF('Program and Results'!$A:$A,Tables!B$1),17),8,0))),"")</f>
        <v>1489.5</v>
      </c>
      <c r="C4" s="22">
        <f ca="1">IFERROR(IF(IFERROR(VLOOKUP($A4,OFFSET('Program and Results'!$A$1,MATCH(Tables!C$1,'Program and Results'!$A:$A,0)-1,1,COUNTIF('Program and Results'!$A:$A,Tables!C$1),17),5,0),VLOOKUP($A4,OFFSET('Program and Results'!$A$1,MATCH(Tables!C$1,'Program and Results'!$A:$A,0)-1,4,COUNTIF('Program and Results'!$A:$A,Tables!C$1),17),8,0))=0,"",IFERROR(VLOOKUP($A4,OFFSET('Program and Results'!$A$1,MATCH(Tables!C$1,'Program and Results'!$A:$A,0)-1,1,COUNTIF('Program and Results'!$A:$A,Tables!C$1),17),5,0),VLOOKUP($A4,OFFSET('Program and Results'!$A$1,MATCH(Tables!C$1,'Program and Results'!$A:$A,0)-1,4,COUNTIF('Program and Results'!$A:$A,Tables!C$1),17),8,0))),"")</f>
        <v>1481.5630108391802</v>
      </c>
      <c r="D4" s="22">
        <f ca="1">IFERROR(IF(IFERROR(VLOOKUP($A4,OFFSET('Program and Results'!$A$1,MATCH(Tables!D$1,'Program and Results'!$A:$A,0)-1,1,COUNTIF('Program and Results'!$A:$A,Tables!D$1),17),5,0),VLOOKUP($A4,OFFSET('Program and Results'!$A$1,MATCH(Tables!D$1,'Program and Results'!$A:$A,0)-1,4,COUNTIF('Program and Results'!$A:$A,Tables!D$1),17),8,0))=0,"",IFERROR(VLOOKUP($A4,OFFSET('Program and Results'!$A$1,MATCH(Tables!D$1,'Program and Results'!$A:$A,0)-1,1,COUNTIF('Program and Results'!$A:$A,Tables!D$1),17),5,0),VLOOKUP($A4,OFFSET('Program and Results'!$A$1,MATCH(Tables!D$1,'Program and Results'!$A:$A,0)-1,4,COUNTIF('Program and Results'!$A:$A,Tables!D$1),17),8,0))),"")</f>
        <v>1470.7888241492512</v>
      </c>
      <c r="E4" s="22">
        <f ca="1">IFERROR(IF(IFERROR(VLOOKUP($A4,OFFSET('Program and Results'!$A$1,MATCH(Tables!E$1,'Program and Results'!$A:$A,0)-1,1,COUNTIF('Program and Results'!$A:$A,Tables!E$1),17),5,0),VLOOKUP($A4,OFFSET('Program and Results'!$A$1,MATCH(Tables!E$1,'Program and Results'!$A:$A,0)-1,4,COUNTIF('Program and Results'!$A:$A,Tables!E$1),17),8,0))=0,"",IFERROR(VLOOKUP($A4,OFFSET('Program and Results'!$A$1,MATCH(Tables!E$1,'Program and Results'!$A:$A,0)-1,1,COUNTIF('Program and Results'!$A:$A,Tables!E$1),17),5,0),VLOOKUP($A4,OFFSET('Program and Results'!$A$1,MATCH(Tables!E$1,'Program and Results'!$A:$A,0)-1,4,COUNTIF('Program and Results'!$A:$A,Tables!E$1),17),8,0))),"")</f>
        <v>1461.1122491357678</v>
      </c>
      <c r="F4" s="22">
        <f ca="1">IFERROR(IF(IFERROR(VLOOKUP($A4,OFFSET('Program and Results'!$A$1,MATCH(Tables!F$1,'Program and Results'!$A:$A,0)-1,1,COUNTIF('Program and Results'!$A:$A,Tables!F$1),17),5,0),VLOOKUP($A4,OFFSET('Program and Results'!$A$1,MATCH(Tables!F$1,'Program and Results'!$A:$A,0)-1,4,COUNTIF('Program and Results'!$A:$A,Tables!F$1),17),8,0))=0,"",IFERROR(VLOOKUP($A4,OFFSET('Program and Results'!$A$1,MATCH(Tables!F$1,'Program and Results'!$A:$A,0)-1,1,COUNTIF('Program and Results'!$A:$A,Tables!F$1),17),5,0),VLOOKUP($A4,OFFSET('Program and Results'!$A$1,MATCH(Tables!F$1,'Program and Results'!$A:$A,0)-1,4,COUNTIF('Program and Results'!$A:$A,Tables!F$1),17),8,0))),"")</f>
        <v>1461.3721991258869</v>
      </c>
      <c r="G4" s="22">
        <f ca="1">IFERROR(IF(IFERROR(VLOOKUP($A4,OFFSET('Program and Results'!$A$1,MATCH(Tables!G$1,'Program and Results'!$A:$A,0)-1,1,COUNTIF('Program and Results'!$A:$A,Tables!G$1),17),5,0),VLOOKUP($A4,OFFSET('Program and Results'!$A$1,MATCH(Tables!G$1,'Program and Results'!$A:$A,0)-1,4,COUNTIF('Program and Results'!$A:$A,Tables!G$1),17),8,0))=0,"",IFERROR(VLOOKUP($A4,OFFSET('Program and Results'!$A$1,MATCH(Tables!G$1,'Program and Results'!$A:$A,0)-1,1,COUNTIF('Program and Results'!$A:$A,Tables!G$1),17),5,0),VLOOKUP($A4,OFFSET('Program and Results'!$A$1,MATCH(Tables!G$1,'Program and Results'!$A:$A,0)-1,4,COUNTIF('Program and Results'!$A:$A,Tables!G$1),17),8,0))),"")</f>
        <v>1453.3964634979275</v>
      </c>
      <c r="H4" s="22">
        <f ca="1">IFERROR(IF(IFERROR(VLOOKUP($A4,OFFSET('Program and Results'!$A$1,MATCH(Tables!H$1,'Program and Results'!$A:$A,0)-1,1,COUNTIF('Program and Results'!$A:$A,Tables!H$1),17),5,0),VLOOKUP($A4,OFFSET('Program and Results'!$A$1,MATCH(Tables!H$1,'Program and Results'!$A:$A,0)-1,4,COUNTIF('Program and Results'!$A:$A,Tables!H$1),17),8,0))=0,"",IFERROR(VLOOKUP($A4,OFFSET('Program and Results'!$A$1,MATCH(Tables!H$1,'Program and Results'!$A:$A,0)-1,1,COUNTIF('Program and Results'!$A:$A,Tables!H$1),17),5,0),VLOOKUP($A4,OFFSET('Program and Results'!$A$1,MATCH(Tables!H$1,'Program and Results'!$A:$A,0)-1,4,COUNTIF('Program and Results'!$A:$A,Tables!H$1),17),8,0))),"")</f>
        <v>1443.3939195070827</v>
      </c>
      <c r="I4" s="22">
        <f ca="1">IFERROR(IF(IFERROR(VLOOKUP($A4,OFFSET('Program and Results'!$A$1,MATCH(Tables!I$1,'Program and Results'!$A:$A,0)-1,1,COUNTIF('Program and Results'!$A:$A,Tables!I$1),17),5,0),VLOOKUP($A4,OFFSET('Program and Results'!$A$1,MATCH(Tables!I$1,'Program and Results'!$A:$A,0)-1,4,COUNTIF('Program and Results'!$A:$A,Tables!I$1),17),8,0))=0,"",IFERROR(VLOOKUP($A4,OFFSET('Program and Results'!$A$1,MATCH(Tables!I$1,'Program and Results'!$A:$A,0)-1,1,COUNTIF('Program and Results'!$A:$A,Tables!I$1),17),5,0),VLOOKUP($A4,OFFSET('Program and Results'!$A$1,MATCH(Tables!I$1,'Program and Results'!$A:$A,0)-1,4,COUNTIF('Program and Results'!$A:$A,Tables!I$1),17),8,0))),"")</f>
        <v>1457.1739885823411</v>
      </c>
      <c r="J4" s="22">
        <f ca="1">IFERROR(IF(IFERROR(VLOOKUP($A4,OFFSET('Program and Results'!$A$1,MATCH(Tables!J$1,'Program and Results'!$A:$A,0)-1,1,COUNTIF('Program and Results'!$A:$A,Tables!J$1),17),5,0),VLOOKUP($A4,OFFSET('Program and Results'!$A$1,MATCH(Tables!J$1,'Program and Results'!$A:$A,0)-1,4,COUNTIF('Program and Results'!$A:$A,Tables!J$1),17),8,0))=0,"",IFERROR(VLOOKUP($A4,OFFSET('Program and Results'!$A$1,MATCH(Tables!J$1,'Program and Results'!$A:$A,0)-1,1,COUNTIF('Program and Results'!$A:$A,Tables!J$1),17),5,0),VLOOKUP($A4,OFFSET('Program and Results'!$A$1,MATCH(Tables!J$1,'Program and Results'!$A:$A,0)-1,4,COUNTIF('Program and Results'!$A:$A,Tables!J$1),17),8,0))),"")</f>
        <v>1447.9079877850993</v>
      </c>
      <c r="K4" s="22">
        <f ca="1">IFERROR(IF(IFERROR(VLOOKUP($A4,OFFSET('Program and Results'!$A$1,MATCH(Tables!K$1,'Program and Results'!$A:$A,0)-1,1,COUNTIF('Program and Results'!$A:$A,Tables!K$1),17),5,0),VLOOKUP($A4,OFFSET('Program and Results'!$A$1,MATCH(Tables!K$1,'Program and Results'!$A:$A,0)-1,4,COUNTIF('Program and Results'!$A:$A,Tables!K$1),17),8,0))=0,"",IFERROR(VLOOKUP($A4,OFFSET('Program and Results'!$A$1,MATCH(Tables!K$1,'Program and Results'!$A:$A,0)-1,1,COUNTIF('Program and Results'!$A:$A,Tables!K$1),17),5,0),VLOOKUP($A4,OFFSET('Program and Results'!$A$1,MATCH(Tables!K$1,'Program and Results'!$A:$A,0)-1,4,COUNTIF('Program and Results'!$A:$A,Tables!K$1),17),8,0))),"")</f>
        <v>1439.1955082021479</v>
      </c>
      <c r="L4" s="22">
        <f ca="1">IFERROR(IF(IFERROR(VLOOKUP($A4,OFFSET('Program and Results'!$A$1,MATCH(Tables!L$1,'Program and Results'!$A:$A,0)-1,1,COUNTIF('Program and Results'!$A:$A,Tables!L$1),17),5,0),VLOOKUP($A4,OFFSET('Program and Results'!$A$1,MATCH(Tables!L$1,'Program and Results'!$A:$A,0)-1,4,COUNTIF('Program and Results'!$A:$A,Tables!L$1),17),8,0))=0,"",IFERROR(VLOOKUP($A4,OFFSET('Program and Results'!$A$1,MATCH(Tables!L$1,'Program and Results'!$A:$A,0)-1,1,COUNTIF('Program and Results'!$A:$A,Tables!L$1),17),5,0),VLOOKUP($A4,OFFSET('Program and Results'!$A$1,MATCH(Tables!L$1,'Program and Results'!$A:$A,0)-1,4,COUNTIF('Program and Results'!$A:$A,Tables!L$1),17),8,0))),"")</f>
        <v>1452.7499481998482</v>
      </c>
      <c r="M4" s="22">
        <f ca="1">IFERROR(IF(IFERROR(VLOOKUP($A4,OFFSET('Program and Results'!$A$1,MATCH(Tables!M$1,'Program and Results'!$A:$A,0)-1,1,COUNTIF('Program and Results'!$A:$A,Tables!M$1),17),5,0),VLOOKUP($A4,OFFSET('Program and Results'!$A$1,MATCH(Tables!M$1,'Program and Results'!$A:$A,0)-1,4,COUNTIF('Program and Results'!$A:$A,Tables!M$1),17),8,0))=0,"",IFERROR(VLOOKUP($A4,OFFSET('Program and Results'!$A$1,MATCH(Tables!M$1,'Program and Results'!$A:$A,0)-1,1,COUNTIF('Program and Results'!$A:$A,Tables!M$1),17),5,0),VLOOKUP($A4,OFFSET('Program and Results'!$A$1,MATCH(Tables!M$1,'Program and Results'!$A:$A,0)-1,4,COUNTIF('Program and Results'!$A:$A,Tables!M$1),17),8,0))),"")</f>
        <v>1454.7694565092811</v>
      </c>
      <c r="N4" s="22">
        <f ca="1">IFERROR(IF(IFERROR(VLOOKUP($A4,OFFSET('Program and Results'!$A$1,MATCH(Tables!N$1,'Program and Results'!$A:$A,0)-1,1,COUNTIF('Program and Results'!$A:$A,Tables!N$1),17),5,0),VLOOKUP($A4,OFFSET('Program and Results'!$A$1,MATCH(Tables!N$1,'Program and Results'!$A:$A,0)-1,4,COUNTIF('Program and Results'!$A:$A,Tables!N$1),17),8,0))=0,"",IFERROR(VLOOKUP($A4,OFFSET('Program and Results'!$A$1,MATCH(Tables!N$1,'Program and Results'!$A:$A,0)-1,1,COUNTIF('Program and Results'!$A:$A,Tables!N$1),17),5,0),VLOOKUP($A4,OFFSET('Program and Results'!$A$1,MATCH(Tables!N$1,'Program and Results'!$A:$A,0)-1,4,COUNTIF('Program and Results'!$A:$A,Tables!N$1),17),8,0))),"")</f>
        <v>1444.0109058975702</v>
      </c>
      <c r="O4" s="22">
        <f ca="1">IFERROR(IF(IFERROR(VLOOKUP($A4,OFFSET('Program and Results'!$A$1,MATCH(Tables!O$1,'Program and Results'!$A:$A,0)-1,1,COUNTIF('Program and Results'!$A:$A,Tables!O$1),17),5,0),VLOOKUP($A4,OFFSET('Program and Results'!$A$1,MATCH(Tables!O$1,'Program and Results'!$A:$A,0)-1,4,COUNTIF('Program and Results'!$A:$A,Tables!O$1),17),8,0))=0,"",IFERROR(VLOOKUP($A4,OFFSET('Program and Results'!$A$1,MATCH(Tables!O$1,'Program and Results'!$A:$A,0)-1,1,COUNTIF('Program and Results'!$A:$A,Tables!O$1),17),5,0),VLOOKUP($A4,OFFSET('Program and Results'!$A$1,MATCH(Tables!O$1,'Program and Results'!$A:$A,0)-1,4,COUNTIF('Program and Results'!$A:$A,Tables!O$1),17),8,0))),"")</f>
        <v>1439.2143704126354</v>
      </c>
      <c r="P4" s="22">
        <f ca="1">IFERROR(IF(IFERROR(VLOOKUP($A4,OFFSET('Program and Results'!$A$1,MATCH(Tables!P$1,'Program and Results'!$A:$A,0)-1,1,COUNTIF('Program and Results'!$A:$A,Tables!P$1),17),5,0),VLOOKUP($A4,OFFSET('Program and Results'!$A$1,MATCH(Tables!P$1,'Program and Results'!$A:$A,0)-1,4,COUNTIF('Program and Results'!$A:$A,Tables!P$1),17),8,0))=0,"",IFERROR(VLOOKUP($A4,OFFSET('Program and Results'!$A$1,MATCH(Tables!P$1,'Program and Results'!$A:$A,0)-1,1,COUNTIF('Program and Results'!$A:$A,Tables!P$1),17),5,0),VLOOKUP($A4,OFFSET('Program and Results'!$A$1,MATCH(Tables!P$1,'Program and Results'!$A:$A,0)-1,4,COUNTIF('Program and Results'!$A:$A,Tables!P$1),17),8,0))),"")</f>
        <v>1429.8227263132367</v>
      </c>
      <c r="Q4" s="22">
        <f ca="1">IFERROR(IF(IFERROR(VLOOKUP($A4,OFFSET('Program and Results'!$A$1,MATCH(Tables!Q$1,'Program and Results'!$A:$A,0)-1,1,COUNTIF('Program and Results'!$A:$A,Tables!Q$1),17),5,0),VLOOKUP($A4,OFFSET('Program and Results'!$A$1,MATCH(Tables!Q$1,'Program and Results'!$A:$A,0)-1,4,COUNTIF('Program and Results'!$A:$A,Tables!Q$1),17),8,0))=0,"",IFERROR(VLOOKUP($A4,OFFSET('Program and Results'!$A$1,MATCH(Tables!Q$1,'Program and Results'!$A:$A,0)-1,1,COUNTIF('Program and Results'!$A:$A,Tables!Q$1),17),5,0),VLOOKUP($A4,OFFSET('Program and Results'!$A$1,MATCH(Tables!Q$1,'Program and Results'!$A:$A,0)-1,4,COUNTIF('Program and Results'!$A:$A,Tables!Q$1),17),8,0))),"")</f>
        <v>1422.3282627280664</v>
      </c>
      <c r="R4" s="22">
        <f ca="1">IFERROR(IF(IFERROR(VLOOKUP($A4,OFFSET('Program and Results'!$A$1,MATCH(Tables!R$1,'Program and Results'!$A:$A,0)-1,1,COUNTIF('Program and Results'!$A:$A,Tables!R$1),17),5,0),VLOOKUP($A4,OFFSET('Program and Results'!$A$1,MATCH(Tables!R$1,'Program and Results'!$A:$A,0)-1,4,COUNTIF('Program and Results'!$A:$A,Tables!R$1),17),8,0))=0,"",IFERROR(VLOOKUP($A4,OFFSET('Program and Results'!$A$1,MATCH(Tables!R$1,'Program and Results'!$A:$A,0)-1,1,COUNTIF('Program and Results'!$A:$A,Tables!R$1),17),5,0),VLOOKUP($A4,OFFSET('Program and Results'!$A$1,MATCH(Tables!R$1,'Program and Results'!$A:$A,0)-1,4,COUNTIF('Program and Results'!$A:$A,Tables!R$1),17),8,0))),"")</f>
        <v>1434.0491262663518</v>
      </c>
      <c r="S4" s="22">
        <f ca="1">IFERROR(IF(IFERROR(VLOOKUP($A4,OFFSET('Program and Results'!$A$1,MATCH(Tables!S$1,'Program and Results'!$A:$A,0)-1,1,COUNTIF('Program and Results'!$A:$A,Tables!S$1),17),5,0),VLOOKUP($A4,OFFSET('Program and Results'!$A$1,MATCH(Tables!S$1,'Program and Results'!$A:$A,0)-1,4,COUNTIF('Program and Results'!$A:$A,Tables!S$1),17),8,0))=0,"",IFERROR(VLOOKUP($A4,OFFSET('Program and Results'!$A$1,MATCH(Tables!S$1,'Program and Results'!$A:$A,0)-1,1,COUNTIF('Program and Results'!$A:$A,Tables!S$1),17),5,0),VLOOKUP($A4,OFFSET('Program and Results'!$A$1,MATCH(Tables!S$1,'Program and Results'!$A:$A,0)-1,4,COUNTIF('Program and Results'!$A:$A,Tables!S$1),17),8,0))),"")</f>
        <v>1436.0793435054368</v>
      </c>
      <c r="T4" s="22">
        <f ca="1">IFERROR(IF(IFERROR(VLOOKUP($A4,OFFSET('Program and Results'!$A$1,MATCH(Tables!T$1,'Program and Results'!$A:$A,0)-1,1,COUNTIF('Program and Results'!$A:$A,Tables!T$1),17),5,0),VLOOKUP($A4,OFFSET('Program and Results'!$A$1,MATCH(Tables!T$1,'Program and Results'!$A:$A,0)-1,4,COUNTIF('Program and Results'!$A:$A,Tables!T$1),17),8,0))=0,"",IFERROR(VLOOKUP($A4,OFFSET('Program and Results'!$A$1,MATCH(Tables!T$1,'Program and Results'!$A:$A,0)-1,1,COUNTIF('Program and Results'!$A:$A,Tables!T$1),17),5,0),VLOOKUP($A4,OFFSET('Program and Results'!$A$1,MATCH(Tables!T$1,'Program and Results'!$A:$A,0)-1,4,COUNTIF('Program and Results'!$A:$A,Tables!T$1),17),8,0))),"")</f>
        <v>1427.8028773221147</v>
      </c>
      <c r="U4" s="22">
        <f ca="1">IFERROR(IF(IFERROR(VLOOKUP($A4,OFFSET('Program and Results'!$A$1,MATCH(Tables!U$1,'Program and Results'!$A:$A,0)-1,1,COUNTIF('Program and Results'!$A:$A,Tables!U$1),17),5,0),VLOOKUP($A4,OFFSET('Program and Results'!$A$1,MATCH(Tables!U$1,'Program and Results'!$A:$A,0)-1,4,COUNTIF('Program and Results'!$A:$A,Tables!U$1),17),8,0))=0,"",IFERROR(VLOOKUP($A4,OFFSET('Program and Results'!$A$1,MATCH(Tables!U$1,'Program and Results'!$A:$A,0)-1,1,COUNTIF('Program and Results'!$A:$A,Tables!U$1),17),5,0),VLOOKUP($A4,OFFSET('Program and Results'!$A$1,MATCH(Tables!U$1,'Program and Results'!$A:$A,0)-1,4,COUNTIF('Program and Results'!$A:$A,Tables!U$1),17),8,0))),"")</f>
        <v>1418.9983655108633</v>
      </c>
      <c r="V4" s="22">
        <f ca="1">IFERROR(IF(IFERROR(VLOOKUP($A4,OFFSET('Program and Results'!$A$1,MATCH(Tables!V$1,'Program and Results'!$A:$A,0)-1,1,COUNTIF('Program and Results'!$A:$A,Tables!V$1),17),5,0),VLOOKUP($A4,OFFSET('Program and Results'!$A$1,MATCH(Tables!V$1,'Program and Results'!$A:$A,0)-1,4,COUNTIF('Program and Results'!$A:$A,Tables!V$1),17),8,0))=0,"",IFERROR(VLOOKUP($A4,OFFSET('Program and Results'!$A$1,MATCH(Tables!V$1,'Program and Results'!$A:$A,0)-1,1,COUNTIF('Program and Results'!$A:$A,Tables!V$1),17),5,0),VLOOKUP($A4,OFFSET('Program and Results'!$A$1,MATCH(Tables!V$1,'Program and Results'!$A:$A,0)-1,4,COUNTIF('Program and Results'!$A:$A,Tables!V$1),17),8,0))),"")</f>
        <v>1429.5870233949136</v>
      </c>
      <c r="W4" s="22">
        <f ca="1">IFERROR(IF(IFERROR(VLOOKUP($A4,OFFSET('Program and Results'!$A$1,MATCH(Tables!W$1,'Program and Results'!$A:$A,0)-1,1,COUNTIF('Program and Results'!$A:$A,Tables!W$1),17),5,0),VLOOKUP($A4,OFFSET('Program and Results'!$A$1,MATCH(Tables!W$1,'Program and Results'!$A:$A,0)-1,4,COUNTIF('Program and Results'!$A:$A,Tables!W$1),17),8,0))=0,"",IFERROR(VLOOKUP($A4,OFFSET('Program and Results'!$A$1,MATCH(Tables!W$1,'Program and Results'!$A:$A,0)-1,1,COUNTIF('Program and Results'!$A:$A,Tables!W$1),17),5,0),VLOOKUP($A4,OFFSET('Program and Results'!$A$1,MATCH(Tables!W$1,'Program and Results'!$A:$A,0)-1,4,COUNTIF('Program and Results'!$A:$A,Tables!W$1),17),8,0))),"")</f>
        <v>1421.529544078692</v>
      </c>
      <c r="X4" s="22">
        <f ca="1">IFERROR(IF(IFERROR(VLOOKUP($A4,OFFSET('Program and Results'!$A$1,MATCH(Tables!X$1,'Program and Results'!$A:$A,0)-1,1,COUNTIF('Program and Results'!$A:$A,Tables!X$1),17),5,0),VLOOKUP($A4,OFFSET('Program and Results'!$A$1,MATCH(Tables!X$1,'Program and Results'!$A:$A,0)-1,4,COUNTIF('Program and Results'!$A:$A,Tables!X$1),17),8,0))=0,"",IFERROR(VLOOKUP($A4,OFFSET('Program and Results'!$A$1,MATCH(Tables!X$1,'Program and Results'!$A:$A,0)-1,1,COUNTIF('Program and Results'!$A:$A,Tables!X$1),17),5,0),VLOOKUP($A4,OFFSET('Program and Results'!$A$1,MATCH(Tables!X$1,'Program and Results'!$A:$A,0)-1,4,COUNTIF('Program and Results'!$A:$A,Tables!X$1),17),8,0))),"")</f>
        <v>1423.5680259414057</v>
      </c>
      <c r="Y4" s="22">
        <f ca="1">IFERROR(IF(IFERROR(VLOOKUP($A4,OFFSET('Program and Results'!$A$1,MATCH(Tables!Y$1,'Program and Results'!$A:$A,0)-1,1,COUNTIF('Program and Results'!$A:$A,Tables!Y$1),17),5,0),VLOOKUP($A4,OFFSET('Program and Results'!$A$1,MATCH(Tables!Y$1,'Program and Results'!$A:$A,0)-1,4,COUNTIF('Program and Results'!$A:$A,Tables!Y$1),17),8,0))=0,"",IFERROR(VLOOKUP($A4,OFFSET('Program and Results'!$A$1,MATCH(Tables!Y$1,'Program and Results'!$A:$A,0)-1,1,COUNTIF('Program and Results'!$A:$A,Tables!Y$1),17),5,0),VLOOKUP($A4,OFFSET('Program and Results'!$A$1,MATCH(Tables!Y$1,'Program and Results'!$A:$A,0)-1,4,COUNTIF('Program and Results'!$A:$A,Tables!Y$1),17),8,0))),"")</f>
        <v>1424.2152286339347</v>
      </c>
      <c r="Z4" s="22">
        <f ca="1">IFERROR(IF(IFERROR(VLOOKUP($A4,OFFSET('Program and Results'!$A$1,MATCH(Tables!Z$1,'Program and Results'!$A:$A,0)-1,1,COUNTIF('Program and Results'!$A:$A,Tables!Z$1),17),5,0),VLOOKUP($A4,OFFSET('Program and Results'!$A$1,MATCH(Tables!Z$1,'Program and Results'!$A:$A,0)-1,4,COUNTIF('Program and Results'!$A:$A,Tables!Z$1),17),8,0))=0,"",IFERROR(VLOOKUP($A4,OFFSET('Program and Results'!$A$1,MATCH(Tables!Z$1,'Program and Results'!$A:$A,0)-1,1,COUNTIF('Program and Results'!$A:$A,Tables!Z$1),17),5,0),VLOOKUP($A4,OFFSET('Program and Results'!$A$1,MATCH(Tables!Z$1,'Program and Results'!$A:$A,0)-1,4,COUNTIF('Program and Results'!$A:$A,Tables!Z$1),17),8,0))),"")</f>
        <v>1426.4422078746738</v>
      </c>
      <c r="AA4" s="22">
        <f ca="1">IFERROR(IF(IFERROR(VLOOKUP($A4,OFFSET('Program and Results'!$A$1,MATCH(Tables!AA$1,'Program and Results'!$A:$A,0)-1,1,COUNTIF('Program and Results'!$A:$A,Tables!AA$1),17),5,0),VLOOKUP($A4,OFFSET('Program and Results'!$A$1,MATCH(Tables!AA$1,'Program and Results'!$A:$A,0)-1,4,COUNTIF('Program and Results'!$A:$A,Tables!AA$1),17),8,0))=0,"",IFERROR(VLOOKUP($A4,OFFSET('Program and Results'!$A$1,MATCH(Tables!AA$1,'Program and Results'!$A:$A,0)-1,1,COUNTIF('Program and Results'!$A:$A,Tables!AA$1),17),5,0),VLOOKUP($A4,OFFSET('Program and Results'!$A$1,MATCH(Tables!AA$1,'Program and Results'!$A:$A,0)-1,4,COUNTIF('Program and Results'!$A:$A,Tables!AA$1),17),8,0))),"")</f>
        <v>1421.2645352519298</v>
      </c>
      <c r="AB4" s="22">
        <f ca="1">IFERROR(IF(IFERROR(VLOOKUP($A4,OFFSET('Program and Results'!$A$1,MATCH(Tables!AB$1,'Program and Results'!$A:$A,0)-1,1,COUNTIF('Program and Results'!$A:$A,Tables!AB$1),17),5,0),VLOOKUP($A4,OFFSET('Program and Results'!$A$1,MATCH(Tables!AB$1,'Program and Results'!$A:$A,0)-1,4,COUNTIF('Program and Results'!$A:$A,Tables!AB$1),17),8,0))=0,"",IFERROR(VLOOKUP($A4,OFFSET('Program and Results'!$A$1,MATCH(Tables!AB$1,'Program and Results'!$A:$A,0)-1,1,COUNTIF('Program and Results'!$A:$A,Tables!AB$1),17),5,0),VLOOKUP($A4,OFFSET('Program and Results'!$A$1,MATCH(Tables!AB$1,'Program and Results'!$A:$A,0)-1,4,COUNTIF('Program and Results'!$A:$A,Tables!AB$1),17),8,0))),"")</f>
        <v>1434.5884057039057</v>
      </c>
      <c r="AC4" s="22">
        <f ca="1">IFERROR(IF(IFERROR(VLOOKUP($A4,OFFSET('Program and Results'!$A$1,MATCH(Tables!AC$1,'Program and Results'!$A:$A,0)-1,1,COUNTIF('Program and Results'!$A:$A,Tables!AC$1),17),5,0),VLOOKUP($A4,OFFSET('Program and Results'!$A$1,MATCH(Tables!AC$1,'Program and Results'!$A:$A,0)-1,4,COUNTIF('Program and Results'!$A:$A,Tables!AC$1),17),8,0))=0,"",IFERROR(VLOOKUP($A4,OFFSET('Program and Results'!$A$1,MATCH(Tables!AC$1,'Program and Results'!$A:$A,0)-1,1,COUNTIF('Program and Results'!$A:$A,Tables!AC$1),17),5,0),VLOOKUP($A4,OFFSET('Program and Results'!$A$1,MATCH(Tables!AC$1,'Program and Results'!$A:$A,0)-1,4,COUNTIF('Program and Results'!$A:$A,Tables!AC$1),17),8,0))),"")</f>
        <v>1438.0463390363716</v>
      </c>
      <c r="AD4" s="22">
        <f ca="1">IFERROR(IF(IFERROR(VLOOKUP($A4,OFFSET('Program and Results'!$A$1,MATCH(Tables!AD$1,'Program and Results'!$A:$A,0)-1,1,COUNTIF('Program and Results'!$A:$A,Tables!AD$1),17),5,0),VLOOKUP($A4,OFFSET('Program and Results'!$A$1,MATCH(Tables!AD$1,'Program and Results'!$A:$A,0)-1,4,COUNTIF('Program and Results'!$A:$A,Tables!AD$1),17),8,0))=0,"",IFERROR(VLOOKUP($A4,OFFSET('Program and Results'!$A$1,MATCH(Tables!AD$1,'Program and Results'!$A:$A,0)-1,1,COUNTIF('Program and Results'!$A:$A,Tables!AD$1),17),5,0),VLOOKUP($A4,OFFSET('Program and Results'!$A$1,MATCH(Tables!AD$1,'Program and Results'!$A:$A,0)-1,4,COUNTIF('Program and Results'!$A:$A,Tables!AD$1),17),8,0))),"")</f>
        <v>1448.2498334853578</v>
      </c>
      <c r="AE4" s="22">
        <f ca="1">IFERROR(IF(IFERROR(VLOOKUP($A4,OFFSET('Program and Results'!$A$1,MATCH(Tables!AE$1,'Program and Results'!$A:$A,0)-1,1,COUNTIF('Program and Results'!$A:$A,Tables!AE$1),17),5,0),VLOOKUP($A4,OFFSET('Program and Results'!$A$1,MATCH(Tables!AE$1,'Program and Results'!$A:$A,0)-1,4,COUNTIF('Program and Results'!$A:$A,Tables!AE$1),17),8,0))=0,"",IFERROR(VLOOKUP($A4,OFFSET('Program and Results'!$A$1,MATCH(Tables!AE$1,'Program and Results'!$A:$A,0)-1,1,COUNTIF('Program and Results'!$A:$A,Tables!AE$1),17),5,0),VLOOKUP($A4,OFFSET('Program and Results'!$A$1,MATCH(Tables!AE$1,'Program and Results'!$A:$A,0)-1,4,COUNTIF('Program and Results'!$A:$A,Tables!AE$1),17),8,0))),"")</f>
        <v>1438.8725168687099</v>
      </c>
      <c r="AF4" s="22">
        <f ca="1">IFERROR(IF(IFERROR(VLOOKUP($A4,OFFSET('Program and Results'!$A$1,MATCH(Tables!AF$1,'Program and Results'!$A:$A,0)-1,1,COUNTIF('Program and Results'!$A:$A,Tables!AF$1),17),5,0),VLOOKUP($A4,OFFSET('Program and Results'!$A$1,MATCH(Tables!AF$1,'Program and Results'!$A:$A,0)-1,4,COUNTIF('Program and Results'!$A:$A,Tables!AF$1),17),8,0))=0,"",IFERROR(VLOOKUP($A4,OFFSET('Program and Results'!$A$1,MATCH(Tables!AF$1,'Program and Results'!$A:$A,0)-1,1,COUNTIF('Program and Results'!$A:$A,Tables!AF$1),17),5,0),VLOOKUP($A4,OFFSET('Program and Results'!$A$1,MATCH(Tables!AF$1,'Program and Results'!$A:$A,0)-1,4,COUNTIF('Program and Results'!$A:$A,Tables!AF$1),17),8,0))),"")</f>
        <v>1433.3957558606348</v>
      </c>
      <c r="AG4" s="22">
        <f ca="1">IFERROR(IF(IFERROR(VLOOKUP($A4,OFFSET('Program and Results'!$A$1,MATCH(Tables!AG$1,'Program and Results'!$A:$A,0)-1,1,COUNTIF('Program and Results'!$A:$A,Tables!AG$1),17),5,0),VLOOKUP($A4,OFFSET('Program and Results'!$A$1,MATCH(Tables!AG$1,'Program and Results'!$A:$A,0)-1,4,COUNTIF('Program and Results'!$A:$A,Tables!AG$1),17),8,0))=0,"",IFERROR(VLOOKUP($A4,OFFSET('Program and Results'!$A$1,MATCH(Tables!AG$1,'Program and Results'!$A:$A,0)-1,1,COUNTIF('Program and Results'!$A:$A,Tables!AG$1),17),5,0),VLOOKUP($A4,OFFSET('Program and Results'!$A$1,MATCH(Tables!AG$1,'Program and Results'!$A:$A,0)-1,4,COUNTIF('Program and Results'!$A:$A,Tables!AG$1),17),8,0))),"")</f>
        <v>1424.617373173445</v>
      </c>
      <c r="AH4" s="22">
        <f ca="1">IFERROR(IF(IFERROR(VLOOKUP($A4,OFFSET('Program and Results'!$A$1,MATCH(Tables!AH$1,'Program and Results'!$A:$A,0)-1,1,COUNTIF('Program and Results'!$A:$A,Tables!AH$1),17),5,0),VLOOKUP($A4,OFFSET('Program and Results'!$A$1,MATCH(Tables!AH$1,'Program and Results'!$A:$A,0)-1,4,COUNTIF('Program and Results'!$A:$A,Tables!AH$1),17),8,0))=0,"",IFERROR(VLOOKUP($A4,OFFSET('Program and Results'!$A$1,MATCH(Tables!AH$1,'Program and Results'!$A:$A,0)-1,1,COUNTIF('Program and Results'!$A:$A,Tables!AH$1),17),5,0),VLOOKUP($A4,OFFSET('Program and Results'!$A$1,MATCH(Tables!AH$1,'Program and Results'!$A:$A,0)-1,4,COUNTIF('Program and Results'!$A:$A,Tables!AH$1),17),8,0))),"")</f>
        <v>1415.8972322714533</v>
      </c>
      <c r="AI4" s="22">
        <f ca="1">IFERROR(IF(IFERROR(VLOOKUP($A4,OFFSET('Program and Results'!$A$1,MATCH(Tables!AI$1,'Program and Results'!$A:$A,0)-1,1,COUNTIF('Program and Results'!$A:$A,Tables!AI$1),17),5,0),VLOOKUP($A4,OFFSET('Program and Results'!$A$1,MATCH(Tables!AI$1,'Program and Results'!$A:$A,0)-1,4,COUNTIF('Program and Results'!$A:$A,Tables!AI$1),17),8,0))=0,"",IFERROR(VLOOKUP($A4,OFFSET('Program and Results'!$A$1,MATCH(Tables!AI$1,'Program and Results'!$A:$A,0)-1,1,COUNTIF('Program and Results'!$A:$A,Tables!AI$1),17),5,0),VLOOKUP($A4,OFFSET('Program and Results'!$A$1,MATCH(Tables!AI$1,'Program and Results'!$A:$A,0)-1,4,COUNTIF('Program and Results'!$A:$A,Tables!AI$1),17),8,0))),"")</f>
        <v>1408.5905272863656</v>
      </c>
      <c r="AJ4" s="22" t="str">
        <f ca="1">IFERROR(IF(IFERROR(VLOOKUP($A4,OFFSET('Program and Results'!$A$1,MATCH(Tables!AJ$1,'Program and Results'!$A:$A,0)-1,1,COUNTIF('Program and Results'!$A:$A,Tables!AJ$1),17),5,0),VLOOKUP($A4,OFFSET('Program and Results'!$A$1,MATCH(Tables!AJ$1,'Program and Results'!$A:$A,0)-1,4,COUNTIF('Program and Results'!$A:$A,Tables!AJ$1),17),8,0))=0,"",IFERROR(VLOOKUP($A4,OFFSET('Program and Results'!$A$1,MATCH(Tables!AJ$1,'Program and Results'!$A:$A,0)-1,1,COUNTIF('Program and Results'!$A:$A,Tables!AJ$1),17),5,0),VLOOKUP($A4,OFFSET('Program and Results'!$A$1,MATCH(Tables!AJ$1,'Program and Results'!$A:$A,0)-1,4,COUNTIF('Program and Results'!$A:$A,Tables!AJ$1),17),8,0))),"")</f>
        <v/>
      </c>
      <c r="AK4" s="22" t="str">
        <f ca="1">IFERROR(IF(IFERROR(VLOOKUP($A4,OFFSET('Program and Results'!$A$1,MATCH(Tables!AK$1,'Program and Results'!$A:$A,0)-1,1,COUNTIF('Program and Results'!$A:$A,Tables!AK$1),17),5,0),VLOOKUP($A4,OFFSET('Program and Results'!$A$1,MATCH(Tables!AK$1,'Program and Results'!$A:$A,0)-1,4,COUNTIF('Program and Results'!$A:$A,Tables!AK$1),17),8,0))=0,"",IFERROR(VLOOKUP($A4,OFFSET('Program and Results'!$A$1,MATCH(Tables!AK$1,'Program and Results'!$A:$A,0)-1,1,COUNTIF('Program and Results'!$A:$A,Tables!AK$1),17),5,0),VLOOKUP($A4,OFFSET('Program and Results'!$A$1,MATCH(Tables!AK$1,'Program and Results'!$A:$A,0)-1,4,COUNTIF('Program and Results'!$A:$A,Tables!AK$1),17),8,0))),"")</f>
        <v/>
      </c>
      <c r="AL4" s="22" t="str">
        <f ca="1">IFERROR(IF(IFERROR(VLOOKUP($A4,OFFSET('Program and Results'!$A$1,MATCH(Tables!AL$1,'Program and Results'!$A:$A,0)-1,1,COUNTIF('Program and Results'!$A:$A,Tables!AL$1),17),5,0),VLOOKUP($A4,OFFSET('Program and Results'!$A$1,MATCH(Tables!AL$1,'Program and Results'!$A:$A,0)-1,4,COUNTIF('Program and Results'!$A:$A,Tables!AL$1),17),8,0))=0,"",IFERROR(VLOOKUP($A4,OFFSET('Program and Results'!$A$1,MATCH(Tables!AL$1,'Program and Results'!$A:$A,0)-1,1,COUNTIF('Program and Results'!$A:$A,Tables!AL$1),17),5,0),VLOOKUP($A4,OFFSET('Program and Results'!$A$1,MATCH(Tables!AL$1,'Program and Results'!$A:$A,0)-1,4,COUNTIF('Program and Results'!$A:$A,Tables!AL$1),17),8,0))),"")</f>
        <v/>
      </c>
      <c r="AM4" s="22" t="str">
        <f ca="1">IFERROR(IF(IFERROR(VLOOKUP($A4,OFFSET('Program and Results'!$A$1,MATCH(Tables!AM$1,'Program and Results'!$A:$A,0)-1,1,COUNTIF('Program and Results'!$A:$A,Tables!AM$1),17),5,0),VLOOKUP($A4,OFFSET('Program and Results'!$A$1,MATCH(Tables!AM$1,'Program and Results'!$A:$A,0)-1,4,COUNTIF('Program and Results'!$A:$A,Tables!AM$1),17),8,0))=0,"",IFERROR(VLOOKUP($A4,OFFSET('Program and Results'!$A$1,MATCH(Tables!AM$1,'Program and Results'!$A:$A,0)-1,1,COUNTIF('Program and Results'!$A:$A,Tables!AM$1),17),5,0),VLOOKUP($A4,OFFSET('Program and Results'!$A$1,MATCH(Tables!AM$1,'Program and Results'!$A:$A,0)-1,4,COUNTIF('Program and Results'!$A:$A,Tables!AM$1),17),8,0))),"")</f>
        <v/>
      </c>
      <c r="AN4" s="22" t="str">
        <f ca="1">IFERROR(IF(IFERROR(VLOOKUP($A4,OFFSET('Program and Results'!$A$1,MATCH(Tables!AN$1,'Program and Results'!$A:$A,0)-1,1,COUNTIF('Program and Results'!$A:$A,Tables!AN$1),17),5,0),VLOOKUP($A4,OFFSET('Program and Results'!$A$1,MATCH(Tables!AN$1,'Program and Results'!$A:$A,0)-1,4,COUNTIF('Program and Results'!$A:$A,Tables!AN$1),17),8,0))=0,"",IFERROR(VLOOKUP($A4,OFFSET('Program and Results'!$A$1,MATCH(Tables!AN$1,'Program and Results'!$A:$A,0)-1,1,COUNTIF('Program and Results'!$A:$A,Tables!AN$1),17),5,0),VLOOKUP($A4,OFFSET('Program and Results'!$A$1,MATCH(Tables!AN$1,'Program and Results'!$A:$A,0)-1,4,COUNTIF('Program and Results'!$A:$A,Tables!AN$1),17),8,0))),"")</f>
        <v/>
      </c>
      <c r="AO4" s="22" t="str">
        <f ca="1">IFERROR(IF(IFERROR(VLOOKUP($A4,OFFSET('Program and Results'!$A$1,MATCH(Tables!AO$1,'Program and Results'!$A:$A,0)-1,1,COUNTIF('Program and Results'!$A:$A,Tables!AO$1),17),5,0),VLOOKUP($A4,OFFSET('Program and Results'!$A$1,MATCH(Tables!AO$1,'Program and Results'!$A:$A,0)-1,4,COUNTIF('Program and Results'!$A:$A,Tables!AO$1),17),8,0))=0,"",IFERROR(VLOOKUP($A4,OFFSET('Program and Results'!$A$1,MATCH(Tables!AO$1,'Program and Results'!$A:$A,0)-1,1,COUNTIF('Program and Results'!$A:$A,Tables!AO$1),17),5,0),VLOOKUP($A4,OFFSET('Program and Results'!$A$1,MATCH(Tables!AO$1,'Program and Results'!$A:$A,0)-1,4,COUNTIF('Program and Results'!$A:$A,Tables!AO$1),17),8,0))),"")</f>
        <v/>
      </c>
      <c r="AP4" s="22" t="str">
        <f ca="1">IFERROR(IF(IFERROR(VLOOKUP($A4,OFFSET('Program and Results'!$A$1,MATCH(Tables!AP$1,'Program and Results'!$A:$A,0)-1,1,COUNTIF('Program and Results'!$A:$A,Tables!AP$1),17),5,0),VLOOKUP($A4,OFFSET('Program and Results'!$A$1,MATCH(Tables!AP$1,'Program and Results'!$A:$A,0)-1,4,COUNTIF('Program and Results'!$A:$A,Tables!AP$1),17),8,0))=0,"",IFERROR(VLOOKUP($A4,OFFSET('Program and Results'!$A$1,MATCH(Tables!AP$1,'Program and Results'!$A:$A,0)-1,1,COUNTIF('Program and Results'!$A:$A,Tables!AP$1),17),5,0),VLOOKUP($A4,OFFSET('Program and Results'!$A$1,MATCH(Tables!AP$1,'Program and Results'!$A:$A,0)-1,4,COUNTIF('Program and Results'!$A:$A,Tables!AP$1),17),8,0))),"")</f>
        <v/>
      </c>
      <c r="AQ4" s="22" t="str">
        <f ca="1">IFERROR(IF(IFERROR(VLOOKUP($A4,OFFSET('Program and Results'!$A$1,MATCH(Tables!AQ$1,'Program and Results'!$A:$A,0)-1,1,COUNTIF('Program and Results'!$A:$A,Tables!AQ$1),17),5,0),VLOOKUP($A4,OFFSET('Program and Results'!$A$1,MATCH(Tables!AQ$1,'Program and Results'!$A:$A,0)-1,4,COUNTIF('Program and Results'!$A:$A,Tables!AQ$1),17),8,0))=0,"",IFERROR(VLOOKUP($A4,OFFSET('Program and Results'!$A$1,MATCH(Tables!AQ$1,'Program and Results'!$A:$A,0)-1,1,COUNTIF('Program and Results'!$A:$A,Tables!AQ$1),17),5,0),VLOOKUP($A4,OFFSET('Program and Results'!$A$1,MATCH(Tables!AQ$1,'Program and Results'!$A:$A,0)-1,4,COUNTIF('Program and Results'!$A:$A,Tables!AQ$1),17),8,0))),"")</f>
        <v/>
      </c>
      <c r="AR4" s="22" t="str">
        <f ca="1">IFERROR(IF(IFERROR(VLOOKUP($A4,OFFSET('Program and Results'!$A$1,MATCH(Tables!AR$1,'Program and Results'!$A:$A,0)-1,1,COUNTIF('Program and Results'!$A:$A,Tables!AR$1),17),5,0),VLOOKUP($A4,OFFSET('Program and Results'!$A$1,MATCH(Tables!AR$1,'Program and Results'!$A:$A,0)-1,4,COUNTIF('Program and Results'!$A:$A,Tables!AR$1),17),8,0))=0,"",IFERROR(VLOOKUP($A4,OFFSET('Program and Results'!$A$1,MATCH(Tables!AR$1,'Program and Results'!$A:$A,0)-1,1,COUNTIF('Program and Results'!$A:$A,Tables!AR$1),17),5,0),VLOOKUP($A4,OFFSET('Program and Results'!$A$1,MATCH(Tables!AR$1,'Program and Results'!$A:$A,0)-1,4,COUNTIF('Program and Results'!$A:$A,Tables!AR$1),17),8,0))),"")</f>
        <v/>
      </c>
      <c r="AS4" s="22" t="str">
        <f ca="1">IFERROR(IF(IFERROR(VLOOKUP($A4,OFFSET('Program and Results'!$A$1,MATCH(Tables!AS$1,'Program and Results'!$A:$A,0)-1,1,COUNTIF('Program and Results'!$A:$A,Tables!AS$1),17),5,0),VLOOKUP($A4,OFFSET('Program and Results'!$A$1,MATCH(Tables!AS$1,'Program and Results'!$A:$A,0)-1,4,COUNTIF('Program and Results'!$A:$A,Tables!AS$1),17),8,0))=0,"",IFERROR(VLOOKUP($A4,OFFSET('Program and Results'!$A$1,MATCH(Tables!AS$1,'Program and Results'!$A:$A,0)-1,1,COUNTIF('Program and Results'!$A:$A,Tables!AS$1),17),5,0),VLOOKUP($A4,OFFSET('Program and Results'!$A$1,MATCH(Tables!AS$1,'Program and Results'!$A:$A,0)-1,4,COUNTIF('Program and Results'!$A:$A,Tables!AS$1),17),8,0))),"")</f>
        <v/>
      </c>
      <c r="AT4" s="22" t="str">
        <f ca="1">IFERROR(IF(IFERROR(VLOOKUP($A4,OFFSET('Program and Results'!$A$1,MATCH(Tables!AT$1,'Program and Results'!$A:$A,0)-1,1,COUNTIF('Program and Results'!$A:$A,Tables!AT$1),17),5,0),VLOOKUP($A4,OFFSET('Program and Results'!$A$1,MATCH(Tables!AT$1,'Program and Results'!$A:$A,0)-1,4,COUNTIF('Program and Results'!$A:$A,Tables!AT$1),17),8,0))=0,"",IFERROR(VLOOKUP($A4,OFFSET('Program and Results'!$A$1,MATCH(Tables!AT$1,'Program and Results'!$A:$A,0)-1,1,COUNTIF('Program and Results'!$A:$A,Tables!AT$1),17),5,0),VLOOKUP($A4,OFFSET('Program and Results'!$A$1,MATCH(Tables!AT$1,'Program and Results'!$A:$A,0)-1,4,COUNTIF('Program and Results'!$A:$A,Tables!AT$1),17),8,0))),"")</f>
        <v/>
      </c>
      <c r="AU4" s="22" t="str">
        <f ca="1">IFERROR(IF(IFERROR(VLOOKUP($A4,OFFSET('Program and Results'!$A$1,MATCH(Tables!AU$1,'Program and Results'!$A:$A,0)-1,1,COUNTIF('Program and Results'!$A:$A,Tables!AU$1),17),5,0),VLOOKUP($A4,OFFSET('Program and Results'!$A$1,MATCH(Tables!AU$1,'Program and Results'!$A:$A,0)-1,4,COUNTIF('Program and Results'!$A:$A,Tables!AU$1),17),8,0))=0,"",IFERROR(VLOOKUP($A4,OFFSET('Program and Results'!$A$1,MATCH(Tables!AU$1,'Program and Results'!$A:$A,0)-1,1,COUNTIF('Program and Results'!$A:$A,Tables!AU$1),17),5,0),VLOOKUP($A4,OFFSET('Program and Results'!$A$1,MATCH(Tables!AU$1,'Program and Results'!$A:$A,0)-1,4,COUNTIF('Program and Results'!$A:$A,Tables!AU$1),17),8,0))),"")</f>
        <v/>
      </c>
      <c r="AV4" s="22" t="str">
        <f ca="1">IFERROR(IF(IFERROR(VLOOKUP($A4,OFFSET('Program and Results'!$A$1,MATCH(Tables!AV$1,'Program and Results'!$A:$A,0)-1,1,COUNTIF('Program and Results'!$A:$A,Tables!AV$1),17),5,0),VLOOKUP($A4,OFFSET('Program and Results'!$A$1,MATCH(Tables!AV$1,'Program and Results'!$A:$A,0)-1,4,COUNTIF('Program and Results'!$A:$A,Tables!AV$1),17),8,0))=0,"",IFERROR(VLOOKUP($A4,OFFSET('Program and Results'!$A$1,MATCH(Tables!AV$1,'Program and Results'!$A:$A,0)-1,1,COUNTIF('Program and Results'!$A:$A,Tables!AV$1),17),5,0),VLOOKUP($A4,OFFSET('Program and Results'!$A$1,MATCH(Tables!AV$1,'Program and Results'!$A:$A,0)-1,4,COUNTIF('Program and Results'!$A:$A,Tables!AV$1),17),8,0))),"")</f>
        <v/>
      </c>
      <c r="AW4" s="22" t="str">
        <f ca="1">IFERROR(IF(IFERROR(VLOOKUP($A4,OFFSET('Program and Results'!$A$1,MATCH(Tables!AW$1,'Program and Results'!$A:$A,0)-1,1,COUNTIF('Program and Results'!$A:$A,Tables!AW$1),17),5,0),VLOOKUP($A4,OFFSET('Program and Results'!$A$1,MATCH(Tables!AW$1,'Program and Results'!$A:$A,0)-1,4,COUNTIF('Program and Results'!$A:$A,Tables!AW$1),17),8,0))=0,"",IFERROR(VLOOKUP($A4,OFFSET('Program and Results'!$A$1,MATCH(Tables!AW$1,'Program and Results'!$A:$A,0)-1,1,COUNTIF('Program and Results'!$A:$A,Tables!AW$1),17),5,0),VLOOKUP($A4,OFFSET('Program and Results'!$A$1,MATCH(Tables!AW$1,'Program and Results'!$A:$A,0)-1,4,COUNTIF('Program and Results'!$A:$A,Tables!AW$1),17),8,0))),"")</f>
        <v/>
      </c>
      <c r="AX4" s="22" t="str">
        <f ca="1">IFERROR(IF(IFERROR(VLOOKUP($A4,OFFSET('Program and Results'!$A$1,MATCH(Tables!AX$1,'Program and Results'!$A:$A,0)-1,1,COUNTIF('Program and Results'!$A:$A,Tables!AX$1),17),5,0),VLOOKUP($A4,OFFSET('Program and Results'!$A$1,MATCH(Tables!AX$1,'Program and Results'!$A:$A,0)-1,4,COUNTIF('Program and Results'!$A:$A,Tables!AX$1),17),8,0))=0,"",IFERROR(VLOOKUP($A4,OFFSET('Program and Results'!$A$1,MATCH(Tables!AX$1,'Program and Results'!$A:$A,0)-1,1,COUNTIF('Program and Results'!$A:$A,Tables!AX$1),17),5,0),VLOOKUP($A4,OFFSET('Program and Results'!$A$1,MATCH(Tables!AX$1,'Program and Results'!$A:$A,0)-1,4,COUNTIF('Program and Results'!$A:$A,Tables!AX$1),17),8,0))),"")</f>
        <v/>
      </c>
      <c r="AY4" s="22" t="str">
        <f ca="1">IFERROR(IF(IFERROR(VLOOKUP($A4,OFFSET('Program and Results'!$A$1,MATCH(Tables!AY$1,'Program and Results'!$A:$A,0)-1,1,COUNTIF('Program and Results'!$A:$A,Tables!AY$1),17),5,0),VLOOKUP($A4,OFFSET('Program and Results'!$A$1,MATCH(Tables!AY$1,'Program and Results'!$A:$A,0)-1,4,COUNTIF('Program and Results'!$A:$A,Tables!AY$1),17),8,0))=0,"",IFERROR(VLOOKUP($A4,OFFSET('Program and Results'!$A$1,MATCH(Tables!AY$1,'Program and Results'!$A:$A,0)-1,1,COUNTIF('Program and Results'!$A:$A,Tables!AY$1),17),5,0),VLOOKUP($A4,OFFSET('Program and Results'!$A$1,MATCH(Tables!AY$1,'Program and Results'!$A:$A,0)-1,4,COUNTIF('Program and Results'!$A:$A,Tables!AY$1),17),8,0))),"")</f>
        <v/>
      </c>
      <c r="AZ4" s="22" t="str">
        <f ca="1">IFERROR(IF(IFERROR(VLOOKUP($A4,OFFSET('Program and Results'!$A$1,MATCH(Tables!AZ$1,'Program and Results'!$A:$A,0)-1,1,COUNTIF('Program and Results'!$A:$A,Tables!AZ$1),17),5,0),VLOOKUP($A4,OFFSET('Program and Results'!$A$1,MATCH(Tables!AZ$1,'Program and Results'!$A:$A,0)-1,4,COUNTIF('Program and Results'!$A:$A,Tables!AZ$1),17),8,0))=0,"",IFERROR(VLOOKUP($A4,OFFSET('Program and Results'!$A$1,MATCH(Tables!AZ$1,'Program and Results'!$A:$A,0)-1,1,COUNTIF('Program and Results'!$A:$A,Tables!AZ$1),17),5,0),VLOOKUP($A4,OFFSET('Program and Results'!$A$1,MATCH(Tables!AZ$1,'Program and Results'!$A:$A,0)-1,4,COUNTIF('Program and Results'!$A:$A,Tables!AZ$1),17),8,0))),"")</f>
        <v/>
      </c>
      <c r="BA4" s="22" t="str">
        <f ca="1">IFERROR(IF(IFERROR(VLOOKUP($A4,OFFSET('Program and Results'!$A$1,MATCH(Tables!BA$1,'Program and Results'!$A:$A,0)-1,1,COUNTIF('Program and Results'!$A:$A,Tables!BA$1),17),5,0),VLOOKUP($A4,OFFSET('Program and Results'!$A$1,MATCH(Tables!BA$1,'Program and Results'!$A:$A,0)-1,4,COUNTIF('Program and Results'!$A:$A,Tables!BA$1),17),8,0))=0,"",IFERROR(VLOOKUP($A4,OFFSET('Program and Results'!$A$1,MATCH(Tables!BA$1,'Program and Results'!$A:$A,0)-1,1,COUNTIF('Program and Results'!$A:$A,Tables!BA$1),17),5,0),VLOOKUP($A4,OFFSET('Program and Results'!$A$1,MATCH(Tables!BA$1,'Program and Results'!$A:$A,0)-1,4,COUNTIF('Program and Results'!$A:$A,Tables!BA$1),17),8,0))),"")</f>
        <v/>
      </c>
      <c r="BB4" s="22" t="str">
        <f ca="1">IFERROR(IF(IFERROR(VLOOKUP($A4,OFFSET('Program and Results'!$A$1,MATCH(Tables!BB$1,'Program and Results'!$A:$A,0)-1,1,COUNTIF('Program and Results'!$A:$A,Tables!BB$1),17),5,0),VLOOKUP($A4,OFFSET('Program and Results'!$A$1,MATCH(Tables!BB$1,'Program and Results'!$A:$A,0)-1,4,COUNTIF('Program and Results'!$A:$A,Tables!BB$1),17),8,0))=0,"",IFERROR(VLOOKUP($A4,OFFSET('Program and Results'!$A$1,MATCH(Tables!BB$1,'Program and Results'!$A:$A,0)-1,1,COUNTIF('Program and Results'!$A:$A,Tables!BB$1),17),5,0),VLOOKUP($A4,OFFSET('Program and Results'!$A$1,MATCH(Tables!BB$1,'Program and Results'!$A:$A,0)-1,4,COUNTIF('Program and Results'!$A:$A,Tables!BB$1),17),8,0))),"")</f>
        <v/>
      </c>
      <c r="BC4" s="22" t="str">
        <f ca="1">IFERROR(IF(IFERROR(VLOOKUP($A4,OFFSET('Program and Results'!$A$1,MATCH(Tables!BC$1,'Program and Results'!$A:$A,0)-1,1,COUNTIF('Program and Results'!$A:$A,Tables!BC$1),17),5,0),VLOOKUP($A4,OFFSET('Program and Results'!$A$1,MATCH(Tables!BC$1,'Program and Results'!$A:$A,0)-1,4,COUNTIF('Program and Results'!$A:$A,Tables!BC$1),17),8,0))=0,"",IFERROR(VLOOKUP($A4,OFFSET('Program and Results'!$A$1,MATCH(Tables!BC$1,'Program and Results'!$A:$A,0)-1,1,COUNTIF('Program and Results'!$A:$A,Tables!BC$1),17),5,0),VLOOKUP($A4,OFFSET('Program and Results'!$A$1,MATCH(Tables!BC$1,'Program and Results'!$A:$A,0)-1,4,COUNTIF('Program and Results'!$A:$A,Tables!BC$1),17),8,0))),"")</f>
        <v/>
      </c>
      <c r="BD4" s="22" t="str">
        <f ca="1">IFERROR(IF(IFERROR(VLOOKUP($A4,OFFSET('Program and Results'!$A$1,MATCH(Tables!BD$1,'Program and Results'!$A:$A,0)-1,1,COUNTIF('Program and Results'!$A:$A,Tables!BD$1),17),5,0),VLOOKUP($A4,OFFSET('Program and Results'!$A$1,MATCH(Tables!BD$1,'Program and Results'!$A:$A,0)-1,4,COUNTIF('Program and Results'!$A:$A,Tables!BD$1),17),8,0))=0,"",IFERROR(VLOOKUP($A4,OFFSET('Program and Results'!$A$1,MATCH(Tables!BD$1,'Program and Results'!$A:$A,0)-1,1,COUNTIF('Program and Results'!$A:$A,Tables!BD$1),17),5,0),VLOOKUP($A4,OFFSET('Program and Results'!$A$1,MATCH(Tables!BD$1,'Program and Results'!$A:$A,0)-1,4,COUNTIF('Program and Results'!$A:$A,Tables!BD$1),17),8,0))),"")</f>
        <v/>
      </c>
      <c r="BE4" s="22" t="str">
        <f ca="1">IFERROR(IF(IFERROR(VLOOKUP($A4,OFFSET('Program and Results'!$A$1,MATCH(Tables!BE$1,'Program and Results'!$A:$A,0)-1,1,COUNTIF('Program and Results'!$A:$A,Tables!BE$1),17),5,0),VLOOKUP($A4,OFFSET('Program and Results'!$A$1,MATCH(Tables!BE$1,'Program and Results'!$A:$A,0)-1,4,COUNTIF('Program and Results'!$A:$A,Tables!BE$1),17),8,0))=0,"",IFERROR(VLOOKUP($A4,OFFSET('Program and Results'!$A$1,MATCH(Tables!BE$1,'Program and Results'!$A:$A,0)-1,1,COUNTIF('Program and Results'!$A:$A,Tables!BE$1),17),5,0),VLOOKUP($A4,OFFSET('Program and Results'!$A$1,MATCH(Tables!BE$1,'Program and Results'!$A:$A,0)-1,4,COUNTIF('Program and Results'!$A:$A,Tables!BE$1),17),8,0))),"")</f>
        <v/>
      </c>
    </row>
    <row r="5" spans="1:57">
      <c r="A5" s="3" t="str">
        <f>IF(Lists!A5="","",Lists!A5)</f>
        <v>Hannover</v>
      </c>
      <c r="B5" s="22">
        <f ca="1">IFERROR(IF(IFERROR(VLOOKUP($A5,OFFSET('Program and Results'!$A$1,MATCH(Tables!B$1,'Program and Results'!$A:$A,0)-1,1,COUNTIF('Program and Results'!$A:$A,Tables!B$1),17),5,0),VLOOKUP($A5,OFFSET('Program and Results'!$A$1,MATCH(Tables!B$1,'Program and Results'!$A:$A,0)-1,4,COUNTIF('Program and Results'!$A:$A,Tables!B$1),17),8,0))=0,"",IFERROR(VLOOKUP($A5,OFFSET('Program and Results'!$A$1,MATCH(Tables!B$1,'Program and Results'!$A:$A,0)-1,1,COUNTIF('Program and Results'!$A:$A,Tables!B$1),17),5,0),VLOOKUP($A5,OFFSET('Program and Results'!$A$1,MATCH(Tables!B$1,'Program and Results'!$A:$A,0)-1,4,COUNTIF('Program and Results'!$A:$A,Tables!B$1),17),8,0))),"")</f>
        <v>1508.7660513801311</v>
      </c>
      <c r="C5" s="22">
        <f ca="1">IFERROR(IF(IFERROR(VLOOKUP($A5,OFFSET('Program and Results'!$A$1,MATCH(Tables!C$1,'Program and Results'!$A:$A,0)-1,1,COUNTIF('Program and Results'!$A:$A,Tables!C$1),17),5,0),VLOOKUP($A5,OFFSET('Program and Results'!$A$1,MATCH(Tables!C$1,'Program and Results'!$A:$A,0)-1,4,COUNTIF('Program and Results'!$A:$A,Tables!C$1),17),8,0))=0,"",IFERROR(VLOOKUP($A5,OFFSET('Program and Results'!$A$1,MATCH(Tables!C$1,'Program and Results'!$A:$A,0)-1,1,COUNTIF('Program and Results'!$A:$A,Tables!C$1),17),5,0),VLOOKUP($A5,OFFSET('Program and Results'!$A$1,MATCH(Tables!C$1,'Program and Results'!$A:$A,0)-1,4,COUNTIF('Program and Results'!$A:$A,Tables!C$1),17),8,0))),"")</f>
        <v>1499.3244458904594</v>
      </c>
      <c r="D5" s="22">
        <f ca="1">IFERROR(IF(IFERROR(VLOOKUP($A5,OFFSET('Program and Results'!$A$1,MATCH(Tables!D$1,'Program and Results'!$A:$A,0)-1,1,COUNTIF('Program and Results'!$A:$A,Tables!D$1),17),5,0),VLOOKUP($A5,OFFSET('Program and Results'!$A$1,MATCH(Tables!D$1,'Program and Results'!$A:$A,0)-1,4,COUNTIF('Program and Results'!$A:$A,Tables!D$1),17),8,0))=0,"",IFERROR(VLOOKUP($A5,OFFSET('Program and Results'!$A$1,MATCH(Tables!D$1,'Program and Results'!$A:$A,0)-1,1,COUNTIF('Program and Results'!$A:$A,Tables!D$1),17),5,0),VLOOKUP($A5,OFFSET('Program and Results'!$A$1,MATCH(Tables!D$1,'Program and Results'!$A:$A,0)-1,4,COUNTIF('Program and Results'!$A:$A,Tables!D$1),17),8,0))),"")</f>
        <v>1507.6065620587647</v>
      </c>
      <c r="E5" s="22">
        <f ca="1">IFERROR(IF(IFERROR(VLOOKUP($A5,OFFSET('Program and Results'!$A$1,MATCH(Tables!E$1,'Program and Results'!$A:$A,0)-1,1,COUNTIF('Program and Results'!$A:$A,Tables!E$1),17),5,0),VLOOKUP($A5,OFFSET('Program and Results'!$A$1,MATCH(Tables!E$1,'Program and Results'!$A:$A,0)-1,4,COUNTIF('Program and Results'!$A:$A,Tables!E$1),17),8,0))=0,"",IFERROR(VLOOKUP($A5,OFFSET('Program and Results'!$A$1,MATCH(Tables!E$1,'Program and Results'!$A:$A,0)-1,1,COUNTIF('Program and Results'!$A:$A,Tables!E$1),17),5,0),VLOOKUP($A5,OFFSET('Program and Results'!$A$1,MATCH(Tables!E$1,'Program and Results'!$A:$A,0)-1,4,COUNTIF('Program and Results'!$A:$A,Tables!E$1),17),8,0))),"")</f>
        <v>1517.0984619699366</v>
      </c>
      <c r="F5" s="22">
        <f ca="1">IFERROR(IF(IFERROR(VLOOKUP($A5,OFFSET('Program and Results'!$A$1,MATCH(Tables!F$1,'Program and Results'!$A:$A,0)-1,1,COUNTIF('Program and Results'!$A:$A,Tables!F$1),17),5,0),VLOOKUP($A5,OFFSET('Program and Results'!$A$1,MATCH(Tables!F$1,'Program and Results'!$A:$A,0)-1,4,COUNTIF('Program and Results'!$A:$A,Tables!F$1),17),8,0))=0,"",IFERROR(VLOOKUP($A5,OFFSET('Program and Results'!$A$1,MATCH(Tables!F$1,'Program and Results'!$A:$A,0)-1,1,COUNTIF('Program and Results'!$A:$A,Tables!F$1),17),5,0),VLOOKUP($A5,OFFSET('Program and Results'!$A$1,MATCH(Tables!F$1,'Program and Results'!$A:$A,0)-1,4,COUNTIF('Program and Results'!$A:$A,Tables!F$1),17),8,0))),"")</f>
        <v>1508.6016783579271</v>
      </c>
      <c r="G5" s="22">
        <f ca="1">IFERROR(IF(IFERROR(VLOOKUP($A5,OFFSET('Program and Results'!$A$1,MATCH(Tables!G$1,'Program and Results'!$A:$A,0)-1,1,COUNTIF('Program and Results'!$A:$A,Tables!G$1),17),5,0),VLOOKUP($A5,OFFSET('Program and Results'!$A$1,MATCH(Tables!G$1,'Program and Results'!$A:$A,0)-1,4,COUNTIF('Program and Results'!$A:$A,Tables!G$1),17),8,0))=0,"",IFERROR(VLOOKUP($A5,OFFSET('Program and Results'!$A$1,MATCH(Tables!G$1,'Program and Results'!$A:$A,0)-1,1,COUNTIF('Program and Results'!$A:$A,Tables!G$1),17),5,0),VLOOKUP($A5,OFFSET('Program and Results'!$A$1,MATCH(Tables!G$1,'Program and Results'!$A:$A,0)-1,4,COUNTIF('Program and Results'!$A:$A,Tables!G$1),17),8,0))),"")</f>
        <v>1517.2080256621116</v>
      </c>
      <c r="H5" s="22">
        <f ca="1">IFERROR(IF(IFERROR(VLOOKUP($A5,OFFSET('Program and Results'!$A$1,MATCH(Tables!H$1,'Program and Results'!$A:$A,0)-1,1,COUNTIF('Program and Results'!$A:$A,Tables!H$1),17),5,0),VLOOKUP($A5,OFFSET('Program and Results'!$A$1,MATCH(Tables!H$1,'Program and Results'!$A:$A,0)-1,4,COUNTIF('Program and Results'!$A:$A,Tables!H$1),17),8,0))=0,"",IFERROR(VLOOKUP($A5,OFFSET('Program and Results'!$A$1,MATCH(Tables!H$1,'Program and Results'!$A:$A,0)-1,1,COUNTIF('Program and Results'!$A:$A,Tables!H$1),17),5,0),VLOOKUP($A5,OFFSET('Program and Results'!$A$1,MATCH(Tables!H$1,'Program and Results'!$A:$A,0)-1,4,COUNTIF('Program and Results'!$A:$A,Tables!H$1),17),8,0))),"")</f>
        <v>1508.9970314522825</v>
      </c>
      <c r="I5" s="22">
        <f ca="1">IFERROR(IF(IFERROR(VLOOKUP($A5,OFFSET('Program and Results'!$A$1,MATCH(Tables!I$1,'Program and Results'!$A:$A,0)-1,1,COUNTIF('Program and Results'!$A:$A,Tables!I$1),17),5,0),VLOOKUP($A5,OFFSET('Program and Results'!$A$1,MATCH(Tables!I$1,'Program and Results'!$A:$A,0)-1,4,COUNTIF('Program and Results'!$A:$A,Tables!I$1),17),8,0))=0,"",IFERROR(VLOOKUP($A5,OFFSET('Program and Results'!$A$1,MATCH(Tables!I$1,'Program and Results'!$A:$A,0)-1,1,COUNTIF('Program and Results'!$A:$A,Tables!I$1),17),5,0),VLOOKUP($A5,OFFSET('Program and Results'!$A$1,MATCH(Tables!I$1,'Program and Results'!$A:$A,0)-1,4,COUNTIF('Program and Results'!$A:$A,Tables!I$1),17),8,0))),"")</f>
        <v>1507.2149730526025</v>
      </c>
      <c r="J5" s="22">
        <f ca="1">IFERROR(IF(IFERROR(VLOOKUP($A5,OFFSET('Program and Results'!$A$1,MATCH(Tables!J$1,'Program and Results'!$A:$A,0)-1,1,COUNTIF('Program and Results'!$A:$A,Tables!J$1),17),5,0),VLOOKUP($A5,OFFSET('Program and Results'!$A$1,MATCH(Tables!J$1,'Program and Results'!$A:$A,0)-1,4,COUNTIF('Program and Results'!$A:$A,Tables!J$1),17),8,0))=0,"",IFERROR(VLOOKUP($A5,OFFSET('Program and Results'!$A$1,MATCH(Tables!J$1,'Program and Results'!$A:$A,0)-1,1,COUNTIF('Program and Results'!$A:$A,Tables!J$1),17),5,0),VLOOKUP($A5,OFFSET('Program and Results'!$A$1,MATCH(Tables!J$1,'Program and Results'!$A:$A,0)-1,4,COUNTIF('Program and Results'!$A:$A,Tables!J$1),17),8,0))),"")</f>
        <v>1499.6008203298386</v>
      </c>
      <c r="K5" s="22">
        <f ca="1">IFERROR(IF(IFERROR(VLOOKUP($A5,OFFSET('Program and Results'!$A$1,MATCH(Tables!K$1,'Program and Results'!$A:$A,0)-1,1,COUNTIF('Program and Results'!$A:$A,Tables!K$1),17),5,0),VLOOKUP($A5,OFFSET('Program and Results'!$A$1,MATCH(Tables!K$1,'Program and Results'!$A:$A,0)-1,4,COUNTIF('Program and Results'!$A:$A,Tables!K$1),17),8,0))=0,"",IFERROR(VLOOKUP($A5,OFFSET('Program and Results'!$A$1,MATCH(Tables!K$1,'Program and Results'!$A:$A,0)-1,1,COUNTIF('Program and Results'!$A:$A,Tables!K$1),17),5,0),VLOOKUP($A5,OFFSET('Program and Results'!$A$1,MATCH(Tables!K$1,'Program and Results'!$A:$A,0)-1,4,COUNTIF('Program and Results'!$A:$A,Tables!K$1),17),8,0))),"")</f>
        <v>1486.7618974890991</v>
      </c>
      <c r="L5" s="22">
        <f ca="1">IFERROR(IF(IFERROR(VLOOKUP($A5,OFFSET('Program and Results'!$A$1,MATCH(Tables!L$1,'Program and Results'!$A:$A,0)-1,1,COUNTIF('Program and Results'!$A:$A,Tables!L$1),17),5,0),VLOOKUP($A5,OFFSET('Program and Results'!$A$1,MATCH(Tables!L$1,'Program and Results'!$A:$A,0)-1,4,COUNTIF('Program and Results'!$A:$A,Tables!L$1),17),8,0))=0,"",IFERROR(VLOOKUP($A5,OFFSET('Program and Results'!$A$1,MATCH(Tables!L$1,'Program and Results'!$A:$A,0)-1,1,COUNTIF('Program and Results'!$A:$A,Tables!L$1),17),5,0),VLOOKUP($A5,OFFSET('Program and Results'!$A$1,MATCH(Tables!L$1,'Program and Results'!$A:$A,0)-1,4,COUNTIF('Program and Results'!$A:$A,Tables!L$1),17),8,0))),"")</f>
        <v>1477.4641976913624</v>
      </c>
      <c r="M5" s="22">
        <f ca="1">IFERROR(IF(IFERROR(VLOOKUP($A5,OFFSET('Program and Results'!$A$1,MATCH(Tables!M$1,'Program and Results'!$A:$A,0)-1,1,COUNTIF('Program and Results'!$A:$A,Tables!M$1),17),5,0),VLOOKUP($A5,OFFSET('Program and Results'!$A$1,MATCH(Tables!M$1,'Program and Results'!$A:$A,0)-1,4,COUNTIF('Program and Results'!$A:$A,Tables!M$1),17),8,0))=0,"",IFERROR(VLOOKUP($A5,OFFSET('Program and Results'!$A$1,MATCH(Tables!M$1,'Program and Results'!$A:$A,0)-1,1,COUNTIF('Program and Results'!$A:$A,Tables!M$1),17),5,0),VLOOKUP($A5,OFFSET('Program and Results'!$A$1,MATCH(Tables!M$1,'Program and Results'!$A:$A,0)-1,4,COUNTIF('Program and Results'!$A:$A,Tables!M$1),17),8,0))),"")</f>
        <v>1475.4446893819295</v>
      </c>
      <c r="N5" s="22">
        <f ca="1">IFERROR(IF(IFERROR(VLOOKUP($A5,OFFSET('Program and Results'!$A$1,MATCH(Tables!N$1,'Program and Results'!$A:$A,0)-1,1,COUNTIF('Program and Results'!$A:$A,Tables!N$1),17),5,0),VLOOKUP($A5,OFFSET('Program and Results'!$A$1,MATCH(Tables!N$1,'Program and Results'!$A:$A,0)-1,4,COUNTIF('Program and Results'!$A:$A,Tables!N$1),17),8,0))=0,"",IFERROR(VLOOKUP($A5,OFFSET('Program and Results'!$A$1,MATCH(Tables!N$1,'Program and Results'!$A:$A,0)-1,1,COUNTIF('Program and Results'!$A:$A,Tables!N$1),17),5,0),VLOOKUP($A5,OFFSET('Program and Results'!$A$1,MATCH(Tables!N$1,'Program and Results'!$A:$A,0)-1,4,COUNTIF('Program and Results'!$A:$A,Tables!N$1),17),8,0))),"")</f>
        <v>1465.6157483380591</v>
      </c>
      <c r="O5" s="22">
        <f ca="1">IFERROR(IF(IFERROR(VLOOKUP($A5,OFFSET('Program and Results'!$A$1,MATCH(Tables!O$1,'Program and Results'!$A:$A,0)-1,1,COUNTIF('Program and Results'!$A:$A,Tables!O$1),17),5,0),VLOOKUP($A5,OFFSET('Program and Results'!$A$1,MATCH(Tables!O$1,'Program and Results'!$A:$A,0)-1,4,COUNTIF('Program and Results'!$A:$A,Tables!O$1),17),8,0))=0,"",IFERROR(VLOOKUP($A5,OFFSET('Program and Results'!$A$1,MATCH(Tables!O$1,'Program and Results'!$A:$A,0)-1,1,COUNTIF('Program and Results'!$A:$A,Tables!O$1),17),5,0),VLOOKUP($A5,OFFSET('Program and Results'!$A$1,MATCH(Tables!O$1,'Program and Results'!$A:$A,0)-1,4,COUNTIF('Program and Results'!$A:$A,Tables!O$1),17),8,0))),"")</f>
        <v>1474.9017445931343</v>
      </c>
      <c r="P5" s="22">
        <f ca="1">IFERROR(IF(IFERROR(VLOOKUP($A5,OFFSET('Program and Results'!$A$1,MATCH(Tables!P$1,'Program and Results'!$A:$A,0)-1,1,COUNTIF('Program and Results'!$A:$A,Tables!P$1),17),5,0),VLOOKUP($A5,OFFSET('Program and Results'!$A$1,MATCH(Tables!P$1,'Program and Results'!$A:$A,0)-1,4,COUNTIF('Program and Results'!$A:$A,Tables!P$1),17),8,0))=0,"",IFERROR(VLOOKUP($A5,OFFSET('Program and Results'!$A$1,MATCH(Tables!P$1,'Program and Results'!$A:$A,0)-1,1,COUNTIF('Program and Results'!$A:$A,Tables!P$1),17),5,0),VLOOKUP($A5,OFFSET('Program and Results'!$A$1,MATCH(Tables!P$1,'Program and Results'!$A:$A,0)-1,4,COUNTIF('Program and Results'!$A:$A,Tables!P$1),17),8,0))),"")</f>
        <v>1465.4736854330999</v>
      </c>
      <c r="Q5" s="22">
        <f ca="1">IFERROR(IF(IFERROR(VLOOKUP($A5,OFFSET('Program and Results'!$A$1,MATCH(Tables!Q$1,'Program and Results'!$A:$A,0)-1,1,COUNTIF('Program and Results'!$A:$A,Tables!Q$1),17),5,0),VLOOKUP($A5,OFFSET('Program and Results'!$A$1,MATCH(Tables!Q$1,'Program and Results'!$A:$A,0)-1,4,COUNTIF('Program and Results'!$A:$A,Tables!Q$1),17),8,0))=0,"",IFERROR(VLOOKUP($A5,OFFSET('Program and Results'!$A$1,MATCH(Tables!Q$1,'Program and Results'!$A:$A,0)-1,1,COUNTIF('Program and Results'!$A:$A,Tables!Q$1),17),5,0),VLOOKUP($A5,OFFSET('Program and Results'!$A$1,MATCH(Tables!Q$1,'Program and Results'!$A:$A,0)-1,4,COUNTIF('Program and Results'!$A:$A,Tables!Q$1),17),8,0))),"")</f>
        <v>1463.7341927407176</v>
      </c>
      <c r="R5" s="22">
        <f ca="1">IFERROR(IF(IFERROR(VLOOKUP($A5,OFFSET('Program and Results'!$A$1,MATCH(Tables!R$1,'Program and Results'!$A:$A,0)-1,1,COUNTIF('Program and Results'!$A:$A,Tables!R$1),17),5,0),VLOOKUP($A5,OFFSET('Program and Results'!$A$1,MATCH(Tables!R$1,'Program and Results'!$A:$A,0)-1,4,COUNTIF('Program and Results'!$A:$A,Tables!R$1),17),8,0))=0,"",IFERROR(VLOOKUP($A5,OFFSET('Program and Results'!$A$1,MATCH(Tables!R$1,'Program and Results'!$A:$A,0)-1,1,COUNTIF('Program and Results'!$A:$A,Tables!R$1),17),5,0),VLOOKUP($A5,OFFSET('Program and Results'!$A$1,MATCH(Tables!R$1,'Program and Results'!$A:$A,0)-1,4,COUNTIF('Program and Results'!$A:$A,Tables!R$1),17),8,0))),"")</f>
        <v>1453.3509903197141</v>
      </c>
      <c r="S5" s="22">
        <f ca="1">IFERROR(IF(IFERROR(VLOOKUP($A5,OFFSET('Program and Results'!$A$1,MATCH(Tables!S$1,'Program and Results'!$A:$A,0)-1,1,COUNTIF('Program and Results'!$A:$A,Tables!S$1),17),5,0),VLOOKUP($A5,OFFSET('Program and Results'!$A$1,MATCH(Tables!S$1,'Program and Results'!$A:$A,0)-1,4,COUNTIF('Program and Results'!$A:$A,Tables!S$1),17),8,0))=0,"",IFERROR(VLOOKUP($A5,OFFSET('Program and Results'!$A$1,MATCH(Tables!S$1,'Program and Results'!$A:$A,0)-1,1,COUNTIF('Program and Results'!$A:$A,Tables!S$1),17),5,0),VLOOKUP($A5,OFFSET('Program and Results'!$A$1,MATCH(Tables!S$1,'Program and Results'!$A:$A,0)-1,4,COUNTIF('Program and Results'!$A:$A,Tables!S$1),17),8,0))),"")</f>
        <v>1468.0332356385818</v>
      </c>
      <c r="T5" s="22">
        <f ca="1">IFERROR(IF(IFERROR(VLOOKUP($A5,OFFSET('Program and Results'!$A$1,MATCH(Tables!T$1,'Program and Results'!$A:$A,0)-1,1,COUNTIF('Program and Results'!$A:$A,Tables!T$1),17),5,0),VLOOKUP($A5,OFFSET('Program and Results'!$A$1,MATCH(Tables!T$1,'Program and Results'!$A:$A,0)-1,4,COUNTIF('Program and Results'!$A:$A,Tables!T$1),17),8,0))=0,"",IFERROR(VLOOKUP($A5,OFFSET('Program and Results'!$A$1,MATCH(Tables!T$1,'Program and Results'!$A:$A,0)-1,1,COUNTIF('Program and Results'!$A:$A,Tables!T$1),17),5,0),VLOOKUP($A5,OFFSET('Program and Results'!$A$1,MATCH(Tables!T$1,'Program and Results'!$A:$A,0)-1,4,COUNTIF('Program and Results'!$A:$A,Tables!T$1),17),8,0))),"")</f>
        <v>1479.5539806280399</v>
      </c>
      <c r="U5" s="22">
        <f ca="1">IFERROR(IF(IFERROR(VLOOKUP($A5,OFFSET('Program and Results'!$A$1,MATCH(Tables!U$1,'Program and Results'!$A:$A,0)-1,1,COUNTIF('Program and Results'!$A:$A,Tables!U$1),17),5,0),VLOOKUP($A5,OFFSET('Program and Results'!$A$1,MATCH(Tables!U$1,'Program and Results'!$A:$A,0)-1,4,COUNTIF('Program and Results'!$A:$A,Tables!U$1),17),8,0))=0,"",IFERROR(VLOOKUP($A5,OFFSET('Program and Results'!$A$1,MATCH(Tables!U$1,'Program and Results'!$A:$A,0)-1,1,COUNTIF('Program and Results'!$A:$A,Tables!U$1),17),5,0),VLOOKUP($A5,OFFSET('Program and Results'!$A$1,MATCH(Tables!U$1,'Program and Results'!$A:$A,0)-1,4,COUNTIF('Program and Results'!$A:$A,Tables!U$1),17),8,0))),"")</f>
        <v>1472.2863266303866</v>
      </c>
      <c r="V5" s="22">
        <f ca="1">IFERROR(IF(IFERROR(VLOOKUP($A5,OFFSET('Program and Results'!$A$1,MATCH(Tables!V$1,'Program and Results'!$A:$A,0)-1,1,COUNTIF('Program and Results'!$A:$A,Tables!V$1),17),5,0),VLOOKUP($A5,OFFSET('Program and Results'!$A$1,MATCH(Tables!V$1,'Program and Results'!$A:$A,0)-1,4,COUNTIF('Program and Results'!$A:$A,Tables!V$1),17),8,0))=0,"",IFERROR(VLOOKUP($A5,OFFSET('Program and Results'!$A$1,MATCH(Tables!V$1,'Program and Results'!$A:$A,0)-1,1,COUNTIF('Program and Results'!$A:$A,Tables!V$1),17),5,0),VLOOKUP($A5,OFFSET('Program and Results'!$A$1,MATCH(Tables!V$1,'Program and Results'!$A:$A,0)-1,4,COUNTIF('Program and Results'!$A:$A,Tables!V$1),17),8,0))),"")</f>
        <v>1463.8501036852331</v>
      </c>
      <c r="W5" s="22">
        <f ca="1">IFERROR(IF(IFERROR(VLOOKUP($A5,OFFSET('Program and Results'!$A$1,MATCH(Tables!W$1,'Program and Results'!$A:$A,0)-1,1,COUNTIF('Program and Results'!$A:$A,Tables!W$1),17),5,0),VLOOKUP($A5,OFFSET('Program and Results'!$A$1,MATCH(Tables!W$1,'Program and Results'!$A:$A,0)-1,4,COUNTIF('Program and Results'!$A:$A,Tables!W$1),17),8,0))=0,"",IFERROR(VLOOKUP($A5,OFFSET('Program and Results'!$A$1,MATCH(Tables!W$1,'Program and Results'!$A:$A,0)-1,1,COUNTIF('Program and Results'!$A:$A,Tables!W$1),17),5,0),VLOOKUP($A5,OFFSET('Program and Results'!$A$1,MATCH(Tables!W$1,'Program and Results'!$A:$A,0)-1,4,COUNTIF('Program and Results'!$A:$A,Tables!W$1),17),8,0))),"")</f>
        <v>1457.0194045145204</v>
      </c>
      <c r="X5" s="22">
        <f ca="1">IFERROR(IF(IFERROR(VLOOKUP($A5,OFFSET('Program and Results'!$A$1,MATCH(Tables!X$1,'Program and Results'!$A:$A,0)-1,1,COUNTIF('Program and Results'!$A:$A,Tables!X$1),17),5,0),VLOOKUP($A5,OFFSET('Program and Results'!$A$1,MATCH(Tables!X$1,'Program and Results'!$A:$A,0)-1,4,COUNTIF('Program and Results'!$A:$A,Tables!X$1),17),8,0))=0,"",IFERROR(VLOOKUP($A5,OFFSET('Program and Results'!$A$1,MATCH(Tables!X$1,'Program and Results'!$A:$A,0)-1,1,COUNTIF('Program and Results'!$A:$A,Tables!X$1),17),5,0),VLOOKUP($A5,OFFSET('Program and Results'!$A$1,MATCH(Tables!X$1,'Program and Results'!$A:$A,0)-1,4,COUNTIF('Program and Results'!$A:$A,Tables!X$1),17),8,0))),"")</f>
        <v>1459.9715295661722</v>
      </c>
      <c r="Y5" s="22">
        <f ca="1">IFERROR(IF(IFERROR(VLOOKUP($A5,OFFSET('Program and Results'!$A$1,MATCH(Tables!Y$1,'Program and Results'!$A:$A,0)-1,1,COUNTIF('Program and Results'!$A:$A,Tables!Y$1),17),5,0),VLOOKUP($A5,OFFSET('Program and Results'!$A$1,MATCH(Tables!Y$1,'Program and Results'!$A:$A,0)-1,4,COUNTIF('Program and Results'!$A:$A,Tables!Y$1),17),8,0))=0,"",IFERROR(VLOOKUP($A5,OFFSET('Program and Results'!$A$1,MATCH(Tables!Y$1,'Program and Results'!$A:$A,0)-1,1,COUNTIF('Program and Results'!$A:$A,Tables!Y$1),17),5,0),VLOOKUP($A5,OFFSET('Program and Results'!$A$1,MATCH(Tables!Y$1,'Program and Results'!$A:$A,0)-1,4,COUNTIF('Program and Results'!$A:$A,Tables!Y$1),17),8,0))),"")</f>
        <v>1460.5745330246175</v>
      </c>
      <c r="Z5" s="22">
        <f ca="1">IFERROR(IF(IFERROR(VLOOKUP($A5,OFFSET('Program and Results'!$A$1,MATCH(Tables!Z$1,'Program and Results'!$A:$A,0)-1,1,COUNTIF('Program and Results'!$A:$A,Tables!Z$1),17),5,0),VLOOKUP($A5,OFFSET('Program and Results'!$A$1,MATCH(Tables!Z$1,'Program and Results'!$A:$A,0)-1,4,COUNTIF('Program and Results'!$A:$A,Tables!Z$1),17),8,0))=0,"",IFERROR(VLOOKUP($A5,OFFSET('Program and Results'!$A$1,MATCH(Tables!Z$1,'Program and Results'!$A:$A,0)-1,1,COUNTIF('Program and Results'!$A:$A,Tables!Z$1),17),5,0),VLOOKUP($A5,OFFSET('Program and Results'!$A$1,MATCH(Tables!Z$1,'Program and Results'!$A:$A,0)-1,4,COUNTIF('Program and Results'!$A:$A,Tables!Z$1),17),8,0))),"")</f>
        <v>1473.8979969609745</v>
      </c>
      <c r="AA5" s="22">
        <f ca="1">IFERROR(IF(IFERROR(VLOOKUP($A5,OFFSET('Program and Results'!$A$1,MATCH(Tables!AA$1,'Program and Results'!$A:$A,0)-1,1,COUNTIF('Program and Results'!$A:$A,Tables!AA$1),17),5,0),VLOOKUP($A5,OFFSET('Program and Results'!$A$1,MATCH(Tables!AA$1,'Program and Results'!$A:$A,0)-1,4,COUNTIF('Program and Results'!$A:$A,Tables!AA$1),17),8,0))=0,"",IFERROR(VLOOKUP($A5,OFFSET('Program and Results'!$A$1,MATCH(Tables!AA$1,'Program and Results'!$A:$A,0)-1,1,COUNTIF('Program and Results'!$A:$A,Tables!AA$1),17),5,0),VLOOKUP($A5,OFFSET('Program and Results'!$A$1,MATCH(Tables!AA$1,'Program and Results'!$A:$A,0)-1,4,COUNTIF('Program and Results'!$A:$A,Tables!AA$1),17),8,0))),"")</f>
        <v>1463.8387986253047</v>
      </c>
      <c r="AB5" s="22">
        <f ca="1">IFERROR(IF(IFERROR(VLOOKUP($A5,OFFSET('Program and Results'!$A$1,MATCH(Tables!AB$1,'Program and Results'!$A:$A,0)-1,1,COUNTIF('Program and Results'!$A:$A,Tables!AB$1),17),5,0),VLOOKUP($A5,OFFSET('Program and Results'!$A$1,MATCH(Tables!AB$1,'Program and Results'!$A:$A,0)-1,4,COUNTIF('Program and Results'!$A:$A,Tables!AB$1),17),8,0))=0,"",IFERROR(VLOOKUP($A5,OFFSET('Program and Results'!$A$1,MATCH(Tables!AB$1,'Program and Results'!$A:$A,0)-1,1,COUNTIF('Program and Results'!$A:$A,Tables!AB$1),17),5,0),VLOOKUP($A5,OFFSET('Program and Results'!$A$1,MATCH(Tables!AB$1,'Program and Results'!$A:$A,0)-1,4,COUNTIF('Program and Results'!$A:$A,Tables!AB$1),17),8,0))),"")</f>
        <v>1454.8892675009386</v>
      </c>
      <c r="AC5" s="22">
        <f ca="1">IFERROR(IF(IFERROR(VLOOKUP($A5,OFFSET('Program and Results'!$A$1,MATCH(Tables!AC$1,'Program and Results'!$A:$A,0)-1,1,COUNTIF('Program and Results'!$A:$A,Tables!AC$1),17),5,0),VLOOKUP($A5,OFFSET('Program and Results'!$A$1,MATCH(Tables!AC$1,'Program and Results'!$A:$A,0)-1,4,COUNTIF('Program and Results'!$A:$A,Tables!AC$1),17),8,0))=0,"",IFERROR(VLOOKUP($A5,OFFSET('Program and Results'!$A$1,MATCH(Tables!AC$1,'Program and Results'!$A:$A,0)-1,1,COUNTIF('Program and Results'!$A:$A,Tables!AC$1),17),5,0),VLOOKUP($A5,OFFSET('Program and Results'!$A$1,MATCH(Tables!AC$1,'Program and Results'!$A:$A,0)-1,4,COUNTIF('Program and Results'!$A:$A,Tables!AC$1),17),8,0))),"")</f>
        <v>1443.234323514889</v>
      </c>
      <c r="AD5" s="22">
        <f ca="1">IFERROR(IF(IFERROR(VLOOKUP($A5,OFFSET('Program and Results'!$A$1,MATCH(Tables!AD$1,'Program and Results'!$A:$A,0)-1,1,COUNTIF('Program and Results'!$A:$A,Tables!AD$1),17),5,0),VLOOKUP($A5,OFFSET('Program and Results'!$A$1,MATCH(Tables!AD$1,'Program and Results'!$A:$A,0)-1,4,COUNTIF('Program and Results'!$A:$A,Tables!AD$1),17),8,0))=0,"",IFERROR(VLOOKUP($A5,OFFSET('Program and Results'!$A$1,MATCH(Tables!AD$1,'Program and Results'!$A:$A,0)-1,1,COUNTIF('Program and Results'!$A:$A,Tables!AD$1),17),5,0),VLOOKUP($A5,OFFSET('Program and Results'!$A$1,MATCH(Tables!AD$1,'Program and Results'!$A:$A,0)-1,4,COUNTIF('Program and Results'!$A:$A,Tables!AD$1),17),8,0))),"")</f>
        <v>1433.0308290659027</v>
      </c>
      <c r="AE5" s="22">
        <f ca="1">IFERROR(IF(IFERROR(VLOOKUP($A5,OFFSET('Program and Results'!$A$1,MATCH(Tables!AE$1,'Program and Results'!$A:$A,0)-1,1,COUNTIF('Program and Results'!$A:$A,Tables!AE$1),17),5,0),VLOOKUP($A5,OFFSET('Program and Results'!$A$1,MATCH(Tables!AE$1,'Program and Results'!$A:$A,0)-1,4,COUNTIF('Program and Results'!$A:$A,Tables!AE$1),17),8,0))=0,"",IFERROR(VLOOKUP($A5,OFFSET('Program and Results'!$A$1,MATCH(Tables!AE$1,'Program and Results'!$A:$A,0)-1,1,COUNTIF('Program and Results'!$A:$A,Tables!AE$1),17),5,0),VLOOKUP($A5,OFFSET('Program and Results'!$A$1,MATCH(Tables!AE$1,'Program and Results'!$A:$A,0)-1,4,COUNTIF('Program and Results'!$A:$A,Tables!AE$1),17),8,0))),"")</f>
        <v>1442.4550208262715</v>
      </c>
      <c r="AF5" s="22">
        <f ca="1">IFERROR(IF(IFERROR(VLOOKUP($A5,OFFSET('Program and Results'!$A$1,MATCH(Tables!AF$1,'Program and Results'!$A:$A,0)-1,1,COUNTIF('Program and Results'!$A:$A,Tables!AF$1),17),5,0),VLOOKUP($A5,OFFSET('Program and Results'!$A$1,MATCH(Tables!AF$1,'Program and Results'!$A:$A,0)-1,4,COUNTIF('Program and Results'!$A:$A,Tables!AF$1),17),8,0))=0,"",IFERROR(VLOOKUP($A5,OFFSET('Program and Results'!$A$1,MATCH(Tables!AF$1,'Program and Results'!$A:$A,0)-1,1,COUNTIF('Program and Results'!$A:$A,Tables!AF$1),17),5,0),VLOOKUP($A5,OFFSET('Program and Results'!$A$1,MATCH(Tables!AF$1,'Program and Results'!$A:$A,0)-1,4,COUNTIF('Program and Results'!$A:$A,Tables!AF$1),17),8,0))),"")</f>
        <v>1455.1094857619423</v>
      </c>
      <c r="AG5" s="22">
        <f ca="1">IFERROR(IF(IFERROR(VLOOKUP($A5,OFFSET('Program and Results'!$A$1,MATCH(Tables!AG$1,'Program and Results'!$A:$A,0)-1,1,COUNTIF('Program and Results'!$A:$A,Tables!AG$1),17),5,0),VLOOKUP($A5,OFFSET('Program and Results'!$A$1,MATCH(Tables!AG$1,'Program and Results'!$A:$A,0)-1,4,COUNTIF('Program and Results'!$A:$A,Tables!AG$1),17),8,0))=0,"",IFERROR(VLOOKUP($A5,OFFSET('Program and Results'!$A$1,MATCH(Tables!AG$1,'Program and Results'!$A:$A,0)-1,1,COUNTIF('Program and Results'!$A:$A,Tables!AG$1),17),5,0),VLOOKUP($A5,OFFSET('Program and Results'!$A$1,MATCH(Tables!AG$1,'Program and Results'!$A:$A,0)-1,4,COUNTIF('Program and Results'!$A:$A,Tables!AG$1),17),8,0))),"")</f>
        <v>1453.8426336672007</v>
      </c>
      <c r="AH5" s="22">
        <f ca="1">IFERROR(IF(IFERROR(VLOOKUP($A5,OFFSET('Program and Results'!$A$1,MATCH(Tables!AH$1,'Program and Results'!$A:$A,0)-1,1,COUNTIF('Program and Results'!$A:$A,Tables!AH$1),17),5,0),VLOOKUP($A5,OFFSET('Program and Results'!$A$1,MATCH(Tables!AH$1,'Program and Results'!$A:$A,0)-1,4,COUNTIF('Program and Results'!$A:$A,Tables!AH$1),17),8,0))=0,"",IFERROR(VLOOKUP($A5,OFFSET('Program and Results'!$A$1,MATCH(Tables!AH$1,'Program and Results'!$A:$A,0)-1,1,COUNTIF('Program and Results'!$A:$A,Tables!AH$1),17),5,0),VLOOKUP($A5,OFFSET('Program and Results'!$A$1,MATCH(Tables!AH$1,'Program and Results'!$A:$A,0)-1,4,COUNTIF('Program and Results'!$A:$A,Tables!AH$1),17),8,0))),"")</f>
        <v>1464.1487879762601</v>
      </c>
      <c r="AI5" s="22">
        <f ca="1">IFERROR(IF(IFERROR(VLOOKUP($A5,OFFSET('Program and Results'!$A$1,MATCH(Tables!AI$1,'Program and Results'!$A:$A,0)-1,1,COUNTIF('Program and Results'!$A:$A,Tables!AI$1),17),5,0),VLOOKUP($A5,OFFSET('Program and Results'!$A$1,MATCH(Tables!AI$1,'Program and Results'!$A:$A,0)-1,4,COUNTIF('Program and Results'!$A:$A,Tables!AI$1),17),8,0))=0,"",IFERROR(VLOOKUP($A5,OFFSET('Program and Results'!$A$1,MATCH(Tables!AI$1,'Program and Results'!$A:$A,0)-1,1,COUNTIF('Program and Results'!$A:$A,Tables!AI$1),17),5,0),VLOOKUP($A5,OFFSET('Program and Results'!$A$1,MATCH(Tables!AI$1,'Program and Results'!$A:$A,0)-1,4,COUNTIF('Program and Results'!$A:$A,Tables!AI$1),17),8,0))),"")</f>
        <v>1473.8297932017483</v>
      </c>
      <c r="AJ5" s="22" t="str">
        <f ca="1">IFERROR(IF(IFERROR(VLOOKUP($A5,OFFSET('Program and Results'!$A$1,MATCH(Tables!AJ$1,'Program and Results'!$A:$A,0)-1,1,COUNTIF('Program and Results'!$A:$A,Tables!AJ$1),17),5,0),VLOOKUP($A5,OFFSET('Program and Results'!$A$1,MATCH(Tables!AJ$1,'Program and Results'!$A:$A,0)-1,4,COUNTIF('Program and Results'!$A:$A,Tables!AJ$1),17),8,0))=0,"",IFERROR(VLOOKUP($A5,OFFSET('Program and Results'!$A$1,MATCH(Tables!AJ$1,'Program and Results'!$A:$A,0)-1,1,COUNTIF('Program and Results'!$A:$A,Tables!AJ$1),17),5,0),VLOOKUP($A5,OFFSET('Program and Results'!$A$1,MATCH(Tables!AJ$1,'Program and Results'!$A:$A,0)-1,4,COUNTIF('Program and Results'!$A:$A,Tables!AJ$1),17),8,0))),"")</f>
        <v/>
      </c>
      <c r="AK5" s="22" t="str">
        <f ca="1">IFERROR(IF(IFERROR(VLOOKUP($A5,OFFSET('Program and Results'!$A$1,MATCH(Tables!AK$1,'Program and Results'!$A:$A,0)-1,1,COUNTIF('Program and Results'!$A:$A,Tables!AK$1),17),5,0),VLOOKUP($A5,OFFSET('Program and Results'!$A$1,MATCH(Tables!AK$1,'Program and Results'!$A:$A,0)-1,4,COUNTIF('Program and Results'!$A:$A,Tables!AK$1),17),8,0))=0,"",IFERROR(VLOOKUP($A5,OFFSET('Program and Results'!$A$1,MATCH(Tables!AK$1,'Program and Results'!$A:$A,0)-1,1,COUNTIF('Program and Results'!$A:$A,Tables!AK$1),17),5,0),VLOOKUP($A5,OFFSET('Program and Results'!$A$1,MATCH(Tables!AK$1,'Program and Results'!$A:$A,0)-1,4,COUNTIF('Program and Results'!$A:$A,Tables!AK$1),17),8,0))),"")</f>
        <v/>
      </c>
      <c r="AL5" s="22" t="str">
        <f ca="1">IFERROR(IF(IFERROR(VLOOKUP($A5,OFFSET('Program and Results'!$A$1,MATCH(Tables!AL$1,'Program and Results'!$A:$A,0)-1,1,COUNTIF('Program and Results'!$A:$A,Tables!AL$1),17),5,0),VLOOKUP($A5,OFFSET('Program and Results'!$A$1,MATCH(Tables!AL$1,'Program and Results'!$A:$A,0)-1,4,COUNTIF('Program and Results'!$A:$A,Tables!AL$1),17),8,0))=0,"",IFERROR(VLOOKUP($A5,OFFSET('Program and Results'!$A$1,MATCH(Tables!AL$1,'Program and Results'!$A:$A,0)-1,1,COUNTIF('Program and Results'!$A:$A,Tables!AL$1),17),5,0),VLOOKUP($A5,OFFSET('Program and Results'!$A$1,MATCH(Tables!AL$1,'Program and Results'!$A:$A,0)-1,4,COUNTIF('Program and Results'!$A:$A,Tables!AL$1),17),8,0))),"")</f>
        <v/>
      </c>
      <c r="AM5" s="22" t="str">
        <f ca="1">IFERROR(IF(IFERROR(VLOOKUP($A5,OFFSET('Program and Results'!$A$1,MATCH(Tables!AM$1,'Program and Results'!$A:$A,0)-1,1,COUNTIF('Program and Results'!$A:$A,Tables!AM$1),17),5,0),VLOOKUP($A5,OFFSET('Program and Results'!$A$1,MATCH(Tables!AM$1,'Program and Results'!$A:$A,0)-1,4,COUNTIF('Program and Results'!$A:$A,Tables!AM$1),17),8,0))=0,"",IFERROR(VLOOKUP($A5,OFFSET('Program and Results'!$A$1,MATCH(Tables!AM$1,'Program and Results'!$A:$A,0)-1,1,COUNTIF('Program and Results'!$A:$A,Tables!AM$1),17),5,0),VLOOKUP($A5,OFFSET('Program and Results'!$A$1,MATCH(Tables!AM$1,'Program and Results'!$A:$A,0)-1,4,COUNTIF('Program and Results'!$A:$A,Tables!AM$1),17),8,0))),"")</f>
        <v/>
      </c>
      <c r="AN5" s="22" t="str">
        <f ca="1">IFERROR(IF(IFERROR(VLOOKUP($A5,OFFSET('Program and Results'!$A$1,MATCH(Tables!AN$1,'Program and Results'!$A:$A,0)-1,1,COUNTIF('Program and Results'!$A:$A,Tables!AN$1),17),5,0),VLOOKUP($A5,OFFSET('Program and Results'!$A$1,MATCH(Tables!AN$1,'Program and Results'!$A:$A,0)-1,4,COUNTIF('Program and Results'!$A:$A,Tables!AN$1),17),8,0))=0,"",IFERROR(VLOOKUP($A5,OFFSET('Program and Results'!$A$1,MATCH(Tables!AN$1,'Program and Results'!$A:$A,0)-1,1,COUNTIF('Program and Results'!$A:$A,Tables!AN$1),17),5,0),VLOOKUP($A5,OFFSET('Program and Results'!$A$1,MATCH(Tables!AN$1,'Program and Results'!$A:$A,0)-1,4,COUNTIF('Program and Results'!$A:$A,Tables!AN$1),17),8,0))),"")</f>
        <v/>
      </c>
      <c r="AO5" s="22" t="str">
        <f ca="1">IFERROR(IF(IFERROR(VLOOKUP($A5,OFFSET('Program and Results'!$A$1,MATCH(Tables!AO$1,'Program and Results'!$A:$A,0)-1,1,COUNTIF('Program and Results'!$A:$A,Tables!AO$1),17),5,0),VLOOKUP($A5,OFFSET('Program and Results'!$A$1,MATCH(Tables!AO$1,'Program and Results'!$A:$A,0)-1,4,COUNTIF('Program and Results'!$A:$A,Tables!AO$1),17),8,0))=0,"",IFERROR(VLOOKUP($A5,OFFSET('Program and Results'!$A$1,MATCH(Tables!AO$1,'Program and Results'!$A:$A,0)-1,1,COUNTIF('Program and Results'!$A:$A,Tables!AO$1),17),5,0),VLOOKUP($A5,OFFSET('Program and Results'!$A$1,MATCH(Tables!AO$1,'Program and Results'!$A:$A,0)-1,4,COUNTIF('Program and Results'!$A:$A,Tables!AO$1),17),8,0))),"")</f>
        <v/>
      </c>
      <c r="AP5" s="22" t="str">
        <f ca="1">IFERROR(IF(IFERROR(VLOOKUP($A5,OFFSET('Program and Results'!$A$1,MATCH(Tables!AP$1,'Program and Results'!$A:$A,0)-1,1,COUNTIF('Program and Results'!$A:$A,Tables!AP$1),17),5,0),VLOOKUP($A5,OFFSET('Program and Results'!$A$1,MATCH(Tables!AP$1,'Program and Results'!$A:$A,0)-1,4,COUNTIF('Program and Results'!$A:$A,Tables!AP$1),17),8,0))=0,"",IFERROR(VLOOKUP($A5,OFFSET('Program and Results'!$A$1,MATCH(Tables!AP$1,'Program and Results'!$A:$A,0)-1,1,COUNTIF('Program and Results'!$A:$A,Tables!AP$1),17),5,0),VLOOKUP($A5,OFFSET('Program and Results'!$A$1,MATCH(Tables!AP$1,'Program and Results'!$A:$A,0)-1,4,COUNTIF('Program and Results'!$A:$A,Tables!AP$1),17),8,0))),"")</f>
        <v/>
      </c>
      <c r="AQ5" s="22" t="str">
        <f ca="1">IFERROR(IF(IFERROR(VLOOKUP($A5,OFFSET('Program and Results'!$A$1,MATCH(Tables!AQ$1,'Program and Results'!$A:$A,0)-1,1,COUNTIF('Program and Results'!$A:$A,Tables!AQ$1),17),5,0),VLOOKUP($A5,OFFSET('Program and Results'!$A$1,MATCH(Tables!AQ$1,'Program and Results'!$A:$A,0)-1,4,COUNTIF('Program and Results'!$A:$A,Tables!AQ$1),17),8,0))=0,"",IFERROR(VLOOKUP($A5,OFFSET('Program and Results'!$A$1,MATCH(Tables!AQ$1,'Program and Results'!$A:$A,0)-1,1,COUNTIF('Program and Results'!$A:$A,Tables!AQ$1),17),5,0),VLOOKUP($A5,OFFSET('Program and Results'!$A$1,MATCH(Tables!AQ$1,'Program and Results'!$A:$A,0)-1,4,COUNTIF('Program and Results'!$A:$A,Tables!AQ$1),17),8,0))),"")</f>
        <v/>
      </c>
      <c r="AR5" s="22" t="str">
        <f ca="1">IFERROR(IF(IFERROR(VLOOKUP($A5,OFFSET('Program and Results'!$A$1,MATCH(Tables!AR$1,'Program and Results'!$A:$A,0)-1,1,COUNTIF('Program and Results'!$A:$A,Tables!AR$1),17),5,0),VLOOKUP($A5,OFFSET('Program and Results'!$A$1,MATCH(Tables!AR$1,'Program and Results'!$A:$A,0)-1,4,COUNTIF('Program and Results'!$A:$A,Tables!AR$1),17),8,0))=0,"",IFERROR(VLOOKUP($A5,OFFSET('Program and Results'!$A$1,MATCH(Tables!AR$1,'Program and Results'!$A:$A,0)-1,1,COUNTIF('Program and Results'!$A:$A,Tables!AR$1),17),5,0),VLOOKUP($A5,OFFSET('Program and Results'!$A$1,MATCH(Tables!AR$1,'Program and Results'!$A:$A,0)-1,4,COUNTIF('Program and Results'!$A:$A,Tables!AR$1),17),8,0))),"")</f>
        <v/>
      </c>
      <c r="AS5" s="22" t="str">
        <f ca="1">IFERROR(IF(IFERROR(VLOOKUP($A5,OFFSET('Program and Results'!$A$1,MATCH(Tables!AS$1,'Program and Results'!$A:$A,0)-1,1,COUNTIF('Program and Results'!$A:$A,Tables!AS$1),17),5,0),VLOOKUP($A5,OFFSET('Program and Results'!$A$1,MATCH(Tables!AS$1,'Program and Results'!$A:$A,0)-1,4,COUNTIF('Program and Results'!$A:$A,Tables!AS$1),17),8,0))=0,"",IFERROR(VLOOKUP($A5,OFFSET('Program and Results'!$A$1,MATCH(Tables!AS$1,'Program and Results'!$A:$A,0)-1,1,COUNTIF('Program and Results'!$A:$A,Tables!AS$1),17),5,0),VLOOKUP($A5,OFFSET('Program and Results'!$A$1,MATCH(Tables!AS$1,'Program and Results'!$A:$A,0)-1,4,COUNTIF('Program and Results'!$A:$A,Tables!AS$1),17),8,0))),"")</f>
        <v/>
      </c>
      <c r="AT5" s="22" t="str">
        <f ca="1">IFERROR(IF(IFERROR(VLOOKUP($A5,OFFSET('Program and Results'!$A$1,MATCH(Tables!AT$1,'Program and Results'!$A:$A,0)-1,1,COUNTIF('Program and Results'!$A:$A,Tables!AT$1),17),5,0),VLOOKUP($A5,OFFSET('Program and Results'!$A$1,MATCH(Tables!AT$1,'Program and Results'!$A:$A,0)-1,4,COUNTIF('Program and Results'!$A:$A,Tables!AT$1),17),8,0))=0,"",IFERROR(VLOOKUP($A5,OFFSET('Program and Results'!$A$1,MATCH(Tables!AT$1,'Program and Results'!$A:$A,0)-1,1,COUNTIF('Program and Results'!$A:$A,Tables!AT$1),17),5,0),VLOOKUP($A5,OFFSET('Program and Results'!$A$1,MATCH(Tables!AT$1,'Program and Results'!$A:$A,0)-1,4,COUNTIF('Program and Results'!$A:$A,Tables!AT$1),17),8,0))),"")</f>
        <v/>
      </c>
      <c r="AU5" s="22" t="str">
        <f ca="1">IFERROR(IF(IFERROR(VLOOKUP($A5,OFFSET('Program and Results'!$A$1,MATCH(Tables!AU$1,'Program and Results'!$A:$A,0)-1,1,COUNTIF('Program and Results'!$A:$A,Tables!AU$1),17),5,0),VLOOKUP($A5,OFFSET('Program and Results'!$A$1,MATCH(Tables!AU$1,'Program and Results'!$A:$A,0)-1,4,COUNTIF('Program and Results'!$A:$A,Tables!AU$1),17),8,0))=0,"",IFERROR(VLOOKUP($A5,OFFSET('Program and Results'!$A$1,MATCH(Tables!AU$1,'Program and Results'!$A:$A,0)-1,1,COUNTIF('Program and Results'!$A:$A,Tables!AU$1),17),5,0),VLOOKUP($A5,OFFSET('Program and Results'!$A$1,MATCH(Tables!AU$1,'Program and Results'!$A:$A,0)-1,4,COUNTIF('Program and Results'!$A:$A,Tables!AU$1),17),8,0))),"")</f>
        <v/>
      </c>
      <c r="AV5" s="22" t="str">
        <f ca="1">IFERROR(IF(IFERROR(VLOOKUP($A5,OFFSET('Program and Results'!$A$1,MATCH(Tables!AV$1,'Program and Results'!$A:$A,0)-1,1,COUNTIF('Program and Results'!$A:$A,Tables!AV$1),17),5,0),VLOOKUP($A5,OFFSET('Program and Results'!$A$1,MATCH(Tables!AV$1,'Program and Results'!$A:$A,0)-1,4,COUNTIF('Program and Results'!$A:$A,Tables!AV$1),17),8,0))=0,"",IFERROR(VLOOKUP($A5,OFFSET('Program and Results'!$A$1,MATCH(Tables!AV$1,'Program and Results'!$A:$A,0)-1,1,COUNTIF('Program and Results'!$A:$A,Tables!AV$1),17),5,0),VLOOKUP($A5,OFFSET('Program and Results'!$A$1,MATCH(Tables!AV$1,'Program and Results'!$A:$A,0)-1,4,COUNTIF('Program and Results'!$A:$A,Tables!AV$1),17),8,0))),"")</f>
        <v/>
      </c>
      <c r="AW5" s="22" t="str">
        <f ca="1">IFERROR(IF(IFERROR(VLOOKUP($A5,OFFSET('Program and Results'!$A$1,MATCH(Tables!AW$1,'Program and Results'!$A:$A,0)-1,1,COUNTIF('Program and Results'!$A:$A,Tables!AW$1),17),5,0),VLOOKUP($A5,OFFSET('Program and Results'!$A$1,MATCH(Tables!AW$1,'Program and Results'!$A:$A,0)-1,4,COUNTIF('Program and Results'!$A:$A,Tables!AW$1),17),8,0))=0,"",IFERROR(VLOOKUP($A5,OFFSET('Program and Results'!$A$1,MATCH(Tables!AW$1,'Program and Results'!$A:$A,0)-1,1,COUNTIF('Program and Results'!$A:$A,Tables!AW$1),17),5,0),VLOOKUP($A5,OFFSET('Program and Results'!$A$1,MATCH(Tables!AW$1,'Program and Results'!$A:$A,0)-1,4,COUNTIF('Program and Results'!$A:$A,Tables!AW$1),17),8,0))),"")</f>
        <v/>
      </c>
      <c r="AX5" s="22" t="str">
        <f ca="1">IFERROR(IF(IFERROR(VLOOKUP($A5,OFFSET('Program and Results'!$A$1,MATCH(Tables!AX$1,'Program and Results'!$A:$A,0)-1,1,COUNTIF('Program and Results'!$A:$A,Tables!AX$1),17),5,0),VLOOKUP($A5,OFFSET('Program and Results'!$A$1,MATCH(Tables!AX$1,'Program and Results'!$A:$A,0)-1,4,COUNTIF('Program and Results'!$A:$A,Tables!AX$1),17),8,0))=0,"",IFERROR(VLOOKUP($A5,OFFSET('Program and Results'!$A$1,MATCH(Tables!AX$1,'Program and Results'!$A:$A,0)-1,1,COUNTIF('Program and Results'!$A:$A,Tables!AX$1),17),5,0),VLOOKUP($A5,OFFSET('Program and Results'!$A$1,MATCH(Tables!AX$1,'Program and Results'!$A:$A,0)-1,4,COUNTIF('Program and Results'!$A:$A,Tables!AX$1),17),8,0))),"")</f>
        <v/>
      </c>
      <c r="AY5" s="22" t="str">
        <f ca="1">IFERROR(IF(IFERROR(VLOOKUP($A5,OFFSET('Program and Results'!$A$1,MATCH(Tables!AY$1,'Program and Results'!$A:$A,0)-1,1,COUNTIF('Program and Results'!$A:$A,Tables!AY$1),17),5,0),VLOOKUP($A5,OFFSET('Program and Results'!$A$1,MATCH(Tables!AY$1,'Program and Results'!$A:$A,0)-1,4,COUNTIF('Program and Results'!$A:$A,Tables!AY$1),17),8,0))=0,"",IFERROR(VLOOKUP($A5,OFFSET('Program and Results'!$A$1,MATCH(Tables!AY$1,'Program and Results'!$A:$A,0)-1,1,COUNTIF('Program and Results'!$A:$A,Tables!AY$1),17),5,0),VLOOKUP($A5,OFFSET('Program and Results'!$A$1,MATCH(Tables!AY$1,'Program and Results'!$A:$A,0)-1,4,COUNTIF('Program and Results'!$A:$A,Tables!AY$1),17),8,0))),"")</f>
        <v/>
      </c>
      <c r="AZ5" s="22" t="str">
        <f ca="1">IFERROR(IF(IFERROR(VLOOKUP($A5,OFFSET('Program and Results'!$A$1,MATCH(Tables!AZ$1,'Program and Results'!$A:$A,0)-1,1,COUNTIF('Program and Results'!$A:$A,Tables!AZ$1),17),5,0),VLOOKUP($A5,OFFSET('Program and Results'!$A$1,MATCH(Tables!AZ$1,'Program and Results'!$A:$A,0)-1,4,COUNTIF('Program and Results'!$A:$A,Tables!AZ$1),17),8,0))=0,"",IFERROR(VLOOKUP($A5,OFFSET('Program and Results'!$A$1,MATCH(Tables!AZ$1,'Program and Results'!$A:$A,0)-1,1,COUNTIF('Program and Results'!$A:$A,Tables!AZ$1),17),5,0),VLOOKUP($A5,OFFSET('Program and Results'!$A$1,MATCH(Tables!AZ$1,'Program and Results'!$A:$A,0)-1,4,COUNTIF('Program and Results'!$A:$A,Tables!AZ$1),17),8,0))),"")</f>
        <v/>
      </c>
      <c r="BA5" s="22" t="str">
        <f ca="1">IFERROR(IF(IFERROR(VLOOKUP($A5,OFFSET('Program and Results'!$A$1,MATCH(Tables!BA$1,'Program and Results'!$A:$A,0)-1,1,COUNTIF('Program and Results'!$A:$A,Tables!BA$1),17),5,0),VLOOKUP($A5,OFFSET('Program and Results'!$A$1,MATCH(Tables!BA$1,'Program and Results'!$A:$A,0)-1,4,COUNTIF('Program and Results'!$A:$A,Tables!BA$1),17),8,0))=0,"",IFERROR(VLOOKUP($A5,OFFSET('Program and Results'!$A$1,MATCH(Tables!BA$1,'Program and Results'!$A:$A,0)-1,1,COUNTIF('Program and Results'!$A:$A,Tables!BA$1),17),5,0),VLOOKUP($A5,OFFSET('Program and Results'!$A$1,MATCH(Tables!BA$1,'Program and Results'!$A:$A,0)-1,4,COUNTIF('Program and Results'!$A:$A,Tables!BA$1),17),8,0))),"")</f>
        <v/>
      </c>
      <c r="BB5" s="22" t="str">
        <f ca="1">IFERROR(IF(IFERROR(VLOOKUP($A5,OFFSET('Program and Results'!$A$1,MATCH(Tables!BB$1,'Program and Results'!$A:$A,0)-1,1,COUNTIF('Program and Results'!$A:$A,Tables!BB$1),17),5,0),VLOOKUP($A5,OFFSET('Program and Results'!$A$1,MATCH(Tables!BB$1,'Program and Results'!$A:$A,0)-1,4,COUNTIF('Program and Results'!$A:$A,Tables!BB$1),17),8,0))=0,"",IFERROR(VLOOKUP($A5,OFFSET('Program and Results'!$A$1,MATCH(Tables!BB$1,'Program and Results'!$A:$A,0)-1,1,COUNTIF('Program and Results'!$A:$A,Tables!BB$1),17),5,0),VLOOKUP($A5,OFFSET('Program and Results'!$A$1,MATCH(Tables!BB$1,'Program and Results'!$A:$A,0)-1,4,COUNTIF('Program and Results'!$A:$A,Tables!BB$1),17),8,0))),"")</f>
        <v/>
      </c>
      <c r="BC5" s="22" t="str">
        <f ca="1">IFERROR(IF(IFERROR(VLOOKUP($A5,OFFSET('Program and Results'!$A$1,MATCH(Tables!BC$1,'Program and Results'!$A:$A,0)-1,1,COUNTIF('Program and Results'!$A:$A,Tables!BC$1),17),5,0),VLOOKUP($A5,OFFSET('Program and Results'!$A$1,MATCH(Tables!BC$1,'Program and Results'!$A:$A,0)-1,4,COUNTIF('Program and Results'!$A:$A,Tables!BC$1),17),8,0))=0,"",IFERROR(VLOOKUP($A5,OFFSET('Program and Results'!$A$1,MATCH(Tables!BC$1,'Program and Results'!$A:$A,0)-1,1,COUNTIF('Program and Results'!$A:$A,Tables!BC$1),17),5,0),VLOOKUP($A5,OFFSET('Program and Results'!$A$1,MATCH(Tables!BC$1,'Program and Results'!$A:$A,0)-1,4,COUNTIF('Program and Results'!$A:$A,Tables!BC$1),17),8,0))),"")</f>
        <v/>
      </c>
      <c r="BD5" s="22" t="str">
        <f ca="1">IFERROR(IF(IFERROR(VLOOKUP($A5,OFFSET('Program and Results'!$A$1,MATCH(Tables!BD$1,'Program and Results'!$A:$A,0)-1,1,COUNTIF('Program and Results'!$A:$A,Tables!BD$1),17),5,0),VLOOKUP($A5,OFFSET('Program and Results'!$A$1,MATCH(Tables!BD$1,'Program and Results'!$A:$A,0)-1,4,COUNTIF('Program and Results'!$A:$A,Tables!BD$1),17),8,0))=0,"",IFERROR(VLOOKUP($A5,OFFSET('Program and Results'!$A$1,MATCH(Tables!BD$1,'Program and Results'!$A:$A,0)-1,1,COUNTIF('Program and Results'!$A:$A,Tables!BD$1),17),5,0),VLOOKUP($A5,OFFSET('Program and Results'!$A$1,MATCH(Tables!BD$1,'Program and Results'!$A:$A,0)-1,4,COUNTIF('Program and Results'!$A:$A,Tables!BD$1),17),8,0))),"")</f>
        <v/>
      </c>
      <c r="BE5" s="22" t="str">
        <f ca="1">IFERROR(IF(IFERROR(VLOOKUP($A5,OFFSET('Program and Results'!$A$1,MATCH(Tables!BE$1,'Program and Results'!$A:$A,0)-1,1,COUNTIF('Program and Results'!$A:$A,Tables!BE$1),17),5,0),VLOOKUP($A5,OFFSET('Program and Results'!$A$1,MATCH(Tables!BE$1,'Program and Results'!$A:$A,0)-1,4,COUNTIF('Program and Results'!$A:$A,Tables!BE$1),17),8,0))=0,"",IFERROR(VLOOKUP($A5,OFFSET('Program and Results'!$A$1,MATCH(Tables!BE$1,'Program and Results'!$A:$A,0)-1,1,COUNTIF('Program and Results'!$A:$A,Tables!BE$1),17),5,0),VLOOKUP($A5,OFFSET('Program and Results'!$A$1,MATCH(Tables!BE$1,'Program and Results'!$A:$A,0)-1,4,COUNTIF('Program and Results'!$A:$A,Tables!BE$1),17),8,0))),"")</f>
        <v/>
      </c>
    </row>
    <row r="6" spans="1:57">
      <c r="A6" s="3" t="str">
        <f>IF(Lists!A6="","",Lists!A6)</f>
        <v>Hertha</v>
      </c>
      <c r="B6" s="22">
        <f ca="1">IFERROR(IF(IFERROR(VLOOKUP($A6,OFFSET('Program and Results'!$A$1,MATCH(Tables!B$1,'Program and Results'!$A:$A,0)-1,1,COUNTIF('Program and Results'!$A:$A,Tables!B$1),17),5,0),VLOOKUP($A6,OFFSET('Program and Results'!$A$1,MATCH(Tables!B$1,'Program and Results'!$A:$A,0)-1,4,COUNTIF('Program and Results'!$A:$A,Tables!B$1),17),8,0))=0,"",IFERROR(VLOOKUP($A6,OFFSET('Program and Results'!$A$1,MATCH(Tables!B$1,'Program and Results'!$A:$A,0)-1,1,COUNTIF('Program and Results'!$A:$A,Tables!B$1),17),5,0),VLOOKUP($A6,OFFSET('Program and Results'!$A$1,MATCH(Tables!B$1,'Program and Results'!$A:$A,0)-1,4,COUNTIF('Program and Results'!$A:$A,Tables!B$1),17),8,0))),"")</f>
        <v>1509.0961537333578</v>
      </c>
      <c r="C6" s="22">
        <f ca="1">IFERROR(IF(IFERROR(VLOOKUP($A6,OFFSET('Program and Results'!$A$1,MATCH(Tables!C$1,'Program and Results'!$A:$A,0)-1,1,COUNTIF('Program and Results'!$A:$A,Tables!C$1),17),5,0),VLOOKUP($A6,OFFSET('Program and Results'!$A$1,MATCH(Tables!C$1,'Program and Results'!$A:$A,0)-1,4,COUNTIF('Program and Results'!$A:$A,Tables!C$1),17),8,0))=0,"",IFERROR(VLOOKUP($A6,OFFSET('Program and Results'!$A$1,MATCH(Tables!C$1,'Program and Results'!$A:$A,0)-1,1,COUNTIF('Program and Results'!$A:$A,Tables!C$1),17),5,0),VLOOKUP($A6,OFFSET('Program and Results'!$A$1,MATCH(Tables!C$1,'Program and Results'!$A:$A,0)-1,4,COUNTIF('Program and Results'!$A:$A,Tables!C$1),17),8,0))),"")</f>
        <v>1509.7954726672945</v>
      </c>
      <c r="D6" s="22">
        <f ca="1">IFERROR(IF(IFERROR(VLOOKUP($A6,OFFSET('Program and Results'!$A$1,MATCH(Tables!D$1,'Program and Results'!$A:$A,0)-1,1,COUNTIF('Program and Results'!$A:$A,Tables!D$1),17),5,0),VLOOKUP($A6,OFFSET('Program and Results'!$A$1,MATCH(Tables!D$1,'Program and Results'!$A:$A,0)-1,4,COUNTIF('Program and Results'!$A:$A,Tables!D$1),17),8,0))=0,"",IFERROR(VLOOKUP($A6,OFFSET('Program and Results'!$A$1,MATCH(Tables!D$1,'Program and Results'!$A:$A,0)-1,1,COUNTIF('Program and Results'!$A:$A,Tables!D$1),17),5,0),VLOOKUP($A6,OFFSET('Program and Results'!$A$1,MATCH(Tables!D$1,'Program and Results'!$A:$A,0)-1,4,COUNTIF('Program and Results'!$A:$A,Tables!D$1),17),8,0))),"")</f>
        <v>1517.7773557843702</v>
      </c>
      <c r="E6" s="22">
        <f ca="1">IFERROR(IF(IFERROR(VLOOKUP($A6,OFFSET('Program and Results'!$A$1,MATCH(Tables!E$1,'Program and Results'!$A:$A,0)-1,1,COUNTIF('Program and Results'!$A:$A,Tables!E$1),17),5,0),VLOOKUP($A6,OFFSET('Program and Results'!$A$1,MATCH(Tables!E$1,'Program and Results'!$A:$A,0)-1,4,COUNTIF('Program and Results'!$A:$A,Tables!E$1),17),8,0))=0,"",IFERROR(VLOOKUP($A6,OFFSET('Program and Results'!$A$1,MATCH(Tables!E$1,'Program and Results'!$A:$A,0)-1,1,COUNTIF('Program and Results'!$A:$A,Tables!E$1),17),5,0),VLOOKUP($A6,OFFSET('Program and Results'!$A$1,MATCH(Tables!E$1,'Program and Results'!$A:$A,0)-1,4,COUNTIF('Program and Results'!$A:$A,Tables!E$1),17),8,0))),"")</f>
        <v>1508.2391430596431</v>
      </c>
      <c r="F6" s="22">
        <f ca="1">IFERROR(IF(IFERROR(VLOOKUP($A6,OFFSET('Program and Results'!$A$1,MATCH(Tables!F$1,'Program and Results'!$A:$A,0)-1,1,COUNTIF('Program and Results'!$A:$A,Tables!F$1),17),5,0),VLOOKUP($A6,OFFSET('Program and Results'!$A$1,MATCH(Tables!F$1,'Program and Results'!$A:$A,0)-1,4,COUNTIF('Program and Results'!$A:$A,Tables!F$1),17),8,0))=0,"",IFERROR(VLOOKUP($A6,OFFSET('Program and Results'!$A$1,MATCH(Tables!F$1,'Program and Results'!$A:$A,0)-1,1,COUNTIF('Program and Results'!$A:$A,Tables!F$1),17),5,0),VLOOKUP($A6,OFFSET('Program and Results'!$A$1,MATCH(Tables!F$1,'Program and Results'!$A:$A,0)-1,4,COUNTIF('Program and Results'!$A:$A,Tables!F$1),17),8,0))),"")</f>
        <v>1495.6965630884229</v>
      </c>
      <c r="G6" s="22">
        <f ca="1">IFERROR(IF(IFERROR(VLOOKUP($A6,OFFSET('Program and Results'!$A$1,MATCH(Tables!G$1,'Program and Results'!$A:$A,0)-1,1,COUNTIF('Program and Results'!$A:$A,Tables!G$1),17),5,0),VLOOKUP($A6,OFFSET('Program and Results'!$A$1,MATCH(Tables!G$1,'Program and Results'!$A:$A,0)-1,4,COUNTIF('Program and Results'!$A:$A,Tables!G$1),17),8,0))=0,"",IFERROR(VLOOKUP($A6,OFFSET('Program and Results'!$A$1,MATCH(Tables!G$1,'Program and Results'!$A:$A,0)-1,1,COUNTIF('Program and Results'!$A:$A,Tables!G$1),17),5,0),VLOOKUP($A6,OFFSET('Program and Results'!$A$1,MATCH(Tables!G$1,'Program and Results'!$A:$A,0)-1,4,COUNTIF('Program and Results'!$A:$A,Tables!G$1),17),8,0))),"")</f>
        <v>1495.7282287654482</v>
      </c>
      <c r="H6" s="22">
        <f ca="1">IFERROR(IF(IFERROR(VLOOKUP($A6,OFFSET('Program and Results'!$A$1,MATCH(Tables!H$1,'Program and Results'!$A:$A,0)-1,1,COUNTIF('Program and Results'!$A:$A,Tables!H$1),17),5,0),VLOOKUP($A6,OFFSET('Program and Results'!$A$1,MATCH(Tables!H$1,'Program and Results'!$A:$A,0)-1,4,COUNTIF('Program and Results'!$A:$A,Tables!H$1),17),8,0))=0,"",IFERROR(VLOOKUP($A6,OFFSET('Program and Results'!$A$1,MATCH(Tables!H$1,'Program and Results'!$A:$A,0)-1,1,COUNTIF('Program and Results'!$A:$A,Tables!H$1),17),5,0),VLOOKUP($A6,OFFSET('Program and Results'!$A$1,MATCH(Tables!H$1,'Program and Results'!$A:$A,0)-1,4,COUNTIF('Program and Results'!$A:$A,Tables!H$1),17),8,0))),"")</f>
        <v>1504.9137833027482</v>
      </c>
      <c r="I6" s="22">
        <f ca="1">IFERROR(IF(IFERROR(VLOOKUP($A6,OFFSET('Program and Results'!$A$1,MATCH(Tables!I$1,'Program and Results'!$A:$A,0)-1,1,COUNTIF('Program and Results'!$A:$A,Tables!I$1),17),5,0),VLOOKUP($A6,OFFSET('Program and Results'!$A$1,MATCH(Tables!I$1,'Program and Results'!$A:$A,0)-1,4,COUNTIF('Program and Results'!$A:$A,Tables!I$1),17),8,0))=0,"",IFERROR(VLOOKUP($A6,OFFSET('Program and Results'!$A$1,MATCH(Tables!I$1,'Program and Results'!$A:$A,0)-1,1,COUNTIF('Program and Results'!$A:$A,Tables!I$1),17),5,0),VLOOKUP($A6,OFFSET('Program and Results'!$A$1,MATCH(Tables!I$1,'Program and Results'!$A:$A,0)-1,4,COUNTIF('Program and Results'!$A:$A,Tables!I$1),17),8,0))),"")</f>
        <v>1506.6958417024282</v>
      </c>
      <c r="J6" s="22">
        <f ca="1">IFERROR(IF(IFERROR(VLOOKUP($A6,OFFSET('Program and Results'!$A$1,MATCH(Tables!J$1,'Program and Results'!$A:$A,0)-1,1,COUNTIF('Program and Results'!$A:$A,Tables!J$1),17),5,0),VLOOKUP($A6,OFFSET('Program and Results'!$A$1,MATCH(Tables!J$1,'Program and Results'!$A:$A,0)-1,4,COUNTIF('Program and Results'!$A:$A,Tables!J$1),17),8,0))=0,"",IFERROR(VLOOKUP($A6,OFFSET('Program and Results'!$A$1,MATCH(Tables!J$1,'Program and Results'!$A:$A,0)-1,1,COUNTIF('Program and Results'!$A:$A,Tables!J$1),17),5,0),VLOOKUP($A6,OFFSET('Program and Results'!$A$1,MATCH(Tables!J$1,'Program and Results'!$A:$A,0)-1,4,COUNTIF('Program and Results'!$A:$A,Tables!J$1),17),8,0))),"")</f>
        <v>1515.7922307338517</v>
      </c>
      <c r="K6" s="22">
        <f ca="1">IFERROR(IF(IFERROR(VLOOKUP($A6,OFFSET('Program and Results'!$A$1,MATCH(Tables!K$1,'Program and Results'!$A:$A,0)-1,1,COUNTIF('Program and Results'!$A:$A,Tables!K$1),17),5,0),VLOOKUP($A6,OFFSET('Program and Results'!$A$1,MATCH(Tables!K$1,'Program and Results'!$A:$A,0)-1,4,COUNTIF('Program and Results'!$A:$A,Tables!K$1),17),8,0))=0,"",IFERROR(VLOOKUP($A6,OFFSET('Program and Results'!$A$1,MATCH(Tables!K$1,'Program and Results'!$A:$A,0)-1,1,COUNTIF('Program and Results'!$A:$A,Tables!K$1),17),5,0),VLOOKUP($A6,OFFSET('Program and Results'!$A$1,MATCH(Tables!K$1,'Program and Results'!$A:$A,0)-1,4,COUNTIF('Program and Results'!$A:$A,Tables!K$1),17),8,0))),"")</f>
        <v>1508.5260395754203</v>
      </c>
      <c r="L6" s="22">
        <f ca="1">IFERROR(IF(IFERROR(VLOOKUP($A6,OFFSET('Program and Results'!$A$1,MATCH(Tables!L$1,'Program and Results'!$A:$A,0)-1,1,COUNTIF('Program and Results'!$A:$A,Tables!L$1),17),5,0),VLOOKUP($A6,OFFSET('Program and Results'!$A$1,MATCH(Tables!L$1,'Program and Results'!$A:$A,0)-1,4,COUNTIF('Program and Results'!$A:$A,Tables!L$1),17),8,0))=0,"",IFERROR(VLOOKUP($A6,OFFSET('Program and Results'!$A$1,MATCH(Tables!L$1,'Program and Results'!$A:$A,0)-1,1,COUNTIF('Program and Results'!$A:$A,Tables!L$1),17),5,0),VLOOKUP($A6,OFFSET('Program and Results'!$A$1,MATCH(Tables!L$1,'Program and Results'!$A:$A,0)-1,4,COUNTIF('Program and Results'!$A:$A,Tables!L$1),17),8,0))),"")</f>
        <v>1496.2760329646974</v>
      </c>
      <c r="M6" s="22">
        <f ca="1">IFERROR(IF(IFERROR(VLOOKUP($A6,OFFSET('Program and Results'!$A$1,MATCH(Tables!M$1,'Program and Results'!$A:$A,0)-1,1,COUNTIF('Program and Results'!$A:$A,Tables!M$1),17),5,0),VLOOKUP($A6,OFFSET('Program and Results'!$A$1,MATCH(Tables!M$1,'Program and Results'!$A:$A,0)-1,4,COUNTIF('Program and Results'!$A:$A,Tables!M$1),17),8,0))=0,"",IFERROR(VLOOKUP($A6,OFFSET('Program and Results'!$A$1,MATCH(Tables!M$1,'Program and Results'!$A:$A,0)-1,1,COUNTIF('Program and Results'!$A:$A,Tables!M$1),17),5,0),VLOOKUP($A6,OFFSET('Program and Results'!$A$1,MATCH(Tables!M$1,'Program and Results'!$A:$A,0)-1,4,COUNTIF('Program and Results'!$A:$A,Tables!M$1),17),8,0))),"")</f>
        <v>1507.3010491888174</v>
      </c>
      <c r="N6" s="22">
        <f ca="1">IFERROR(IF(IFERROR(VLOOKUP($A6,OFFSET('Program and Results'!$A$1,MATCH(Tables!N$1,'Program and Results'!$A:$A,0)-1,1,COUNTIF('Program and Results'!$A:$A,Tables!N$1),17),5,0),VLOOKUP($A6,OFFSET('Program and Results'!$A$1,MATCH(Tables!N$1,'Program and Results'!$A:$A,0)-1,4,COUNTIF('Program and Results'!$A:$A,Tables!N$1),17),8,0))=0,"",IFERROR(VLOOKUP($A6,OFFSET('Program and Results'!$A$1,MATCH(Tables!N$1,'Program and Results'!$A:$A,0)-1,1,COUNTIF('Program and Results'!$A:$A,Tables!N$1),17),5,0),VLOOKUP($A6,OFFSET('Program and Results'!$A$1,MATCH(Tables!N$1,'Program and Results'!$A:$A,0)-1,4,COUNTIF('Program and Results'!$A:$A,Tables!N$1),17),8,0))),"")</f>
        <v>1497.0633124875617</v>
      </c>
      <c r="O6" s="22">
        <f ca="1">IFERROR(IF(IFERROR(VLOOKUP($A6,OFFSET('Program and Results'!$A$1,MATCH(Tables!O$1,'Program and Results'!$A:$A,0)-1,1,COUNTIF('Program and Results'!$A:$A,Tables!O$1),17),5,0),VLOOKUP($A6,OFFSET('Program and Results'!$A$1,MATCH(Tables!O$1,'Program and Results'!$A:$A,0)-1,4,COUNTIF('Program and Results'!$A:$A,Tables!O$1),17),8,0))=0,"",IFERROR(VLOOKUP($A6,OFFSET('Program and Results'!$A$1,MATCH(Tables!O$1,'Program and Results'!$A:$A,0)-1,1,COUNTIF('Program and Results'!$A:$A,Tables!O$1),17),5,0),VLOOKUP($A6,OFFSET('Program and Results'!$A$1,MATCH(Tables!O$1,'Program and Results'!$A:$A,0)-1,4,COUNTIF('Program and Results'!$A:$A,Tables!O$1),17),8,0))),"")</f>
        <v>1495.6827010491609</v>
      </c>
      <c r="P6" s="22">
        <f ca="1">IFERROR(IF(IFERROR(VLOOKUP($A6,OFFSET('Program and Results'!$A$1,MATCH(Tables!P$1,'Program and Results'!$A:$A,0)-1,1,COUNTIF('Program and Results'!$A:$A,Tables!P$1),17),5,0),VLOOKUP($A6,OFFSET('Program and Results'!$A$1,MATCH(Tables!P$1,'Program and Results'!$A:$A,0)-1,4,COUNTIF('Program and Results'!$A:$A,Tables!P$1),17),8,0))=0,"",IFERROR(VLOOKUP($A6,OFFSET('Program and Results'!$A$1,MATCH(Tables!P$1,'Program and Results'!$A:$A,0)-1,1,COUNTIF('Program and Results'!$A:$A,Tables!P$1),17),5,0),VLOOKUP($A6,OFFSET('Program and Results'!$A$1,MATCH(Tables!P$1,'Program and Results'!$A:$A,0)-1,4,COUNTIF('Program and Results'!$A:$A,Tables!P$1),17),8,0))),"")</f>
        <v>1505.0743451485596</v>
      </c>
      <c r="Q6" s="22">
        <f ca="1">IFERROR(IF(IFERROR(VLOOKUP($A6,OFFSET('Program and Results'!$A$1,MATCH(Tables!Q$1,'Program and Results'!$A:$A,0)-1,1,COUNTIF('Program and Results'!$A:$A,Tables!Q$1),17),5,0),VLOOKUP($A6,OFFSET('Program and Results'!$A$1,MATCH(Tables!Q$1,'Program and Results'!$A:$A,0)-1,4,COUNTIF('Program and Results'!$A:$A,Tables!Q$1),17),8,0))=0,"",IFERROR(VLOOKUP($A6,OFFSET('Program and Results'!$A$1,MATCH(Tables!Q$1,'Program and Results'!$A:$A,0)-1,1,COUNTIF('Program and Results'!$A:$A,Tables!Q$1),17),5,0),VLOOKUP($A6,OFFSET('Program and Results'!$A$1,MATCH(Tables!Q$1,'Program and Results'!$A:$A,0)-1,4,COUNTIF('Program and Results'!$A:$A,Tables!Q$1),17),8,0))),"")</f>
        <v>1513.3095713241464</v>
      </c>
      <c r="R6" s="22">
        <f ca="1">IFERROR(IF(IFERROR(VLOOKUP($A6,OFFSET('Program and Results'!$A$1,MATCH(Tables!R$1,'Program and Results'!$A:$A,0)-1,1,COUNTIF('Program and Results'!$A:$A,Tables!R$1),17),5,0),VLOOKUP($A6,OFFSET('Program and Results'!$A$1,MATCH(Tables!R$1,'Program and Results'!$A:$A,0)-1,4,COUNTIF('Program and Results'!$A:$A,Tables!R$1),17),8,0))=0,"",IFERROR(VLOOKUP($A6,OFFSET('Program and Results'!$A$1,MATCH(Tables!R$1,'Program and Results'!$A:$A,0)-1,1,COUNTIF('Program and Results'!$A:$A,Tables!R$1),17),5,0),VLOOKUP($A6,OFFSET('Program and Results'!$A$1,MATCH(Tables!R$1,'Program and Results'!$A:$A,0)-1,4,COUNTIF('Program and Results'!$A:$A,Tables!R$1),17),8,0))),"")</f>
        <v>1525.9427148725349</v>
      </c>
      <c r="S6" s="22">
        <f ca="1">IFERROR(IF(IFERROR(VLOOKUP($A6,OFFSET('Program and Results'!$A$1,MATCH(Tables!S$1,'Program and Results'!$A:$A,0)-1,1,COUNTIF('Program and Results'!$A:$A,Tables!S$1),17),5,0),VLOOKUP($A6,OFFSET('Program and Results'!$A$1,MATCH(Tables!S$1,'Program and Results'!$A:$A,0)-1,4,COUNTIF('Program and Results'!$A:$A,Tables!S$1),17),8,0))=0,"",IFERROR(VLOOKUP($A6,OFFSET('Program and Results'!$A$1,MATCH(Tables!S$1,'Program and Results'!$A:$A,0)-1,1,COUNTIF('Program and Results'!$A:$A,Tables!S$1),17),5,0),VLOOKUP($A6,OFFSET('Program and Results'!$A$1,MATCH(Tables!S$1,'Program and Results'!$A:$A,0)-1,4,COUNTIF('Program and Results'!$A:$A,Tables!S$1),17),8,0))),"")</f>
        <v>1514.2079996916921</v>
      </c>
      <c r="T6" s="22">
        <f ca="1">IFERROR(IF(IFERROR(VLOOKUP($A6,OFFSET('Program and Results'!$A$1,MATCH(Tables!T$1,'Program and Results'!$A:$A,0)-1,1,COUNTIF('Program and Results'!$A:$A,Tables!T$1),17),5,0),VLOOKUP($A6,OFFSET('Program and Results'!$A$1,MATCH(Tables!T$1,'Program and Results'!$A:$A,0)-1,4,COUNTIF('Program and Results'!$A:$A,Tables!T$1),17),8,0))=0,"",IFERROR(VLOOKUP($A6,OFFSET('Program and Results'!$A$1,MATCH(Tables!T$1,'Program and Results'!$A:$A,0)-1,1,COUNTIF('Program and Results'!$A:$A,Tables!T$1),17),5,0),VLOOKUP($A6,OFFSET('Program and Results'!$A$1,MATCH(Tables!T$1,'Program and Results'!$A:$A,0)-1,4,COUNTIF('Program and Results'!$A:$A,Tables!T$1),17),8,0))),"")</f>
        <v>1500.8877657203095</v>
      </c>
      <c r="U6" s="22">
        <f ca="1">IFERROR(IF(IFERROR(VLOOKUP($A6,OFFSET('Program and Results'!$A$1,MATCH(Tables!U$1,'Program and Results'!$A:$A,0)-1,1,COUNTIF('Program and Results'!$A:$A,Tables!U$1),17),5,0),VLOOKUP($A6,OFFSET('Program and Results'!$A$1,MATCH(Tables!U$1,'Program and Results'!$A:$A,0)-1,4,COUNTIF('Program and Results'!$A:$A,Tables!U$1),17),8,0))=0,"",IFERROR(VLOOKUP($A6,OFFSET('Program and Results'!$A$1,MATCH(Tables!U$1,'Program and Results'!$A:$A,0)-1,1,COUNTIF('Program and Results'!$A:$A,Tables!U$1),17),5,0),VLOOKUP($A6,OFFSET('Program and Results'!$A$1,MATCH(Tables!U$1,'Program and Results'!$A:$A,0)-1,4,COUNTIF('Program and Results'!$A:$A,Tables!U$1),17),8,0))),"")</f>
        <v>1510.5394106027345</v>
      </c>
      <c r="V6" s="22">
        <f ca="1">IFERROR(IF(IFERROR(VLOOKUP($A6,OFFSET('Program and Results'!$A$1,MATCH(Tables!V$1,'Program and Results'!$A:$A,0)-1,1,COUNTIF('Program and Results'!$A:$A,Tables!V$1),17),5,0),VLOOKUP($A6,OFFSET('Program and Results'!$A$1,MATCH(Tables!V$1,'Program and Results'!$A:$A,0)-1,4,COUNTIF('Program and Results'!$A:$A,Tables!V$1),17),8,0))=0,"",IFERROR(VLOOKUP($A6,OFFSET('Program and Results'!$A$1,MATCH(Tables!V$1,'Program and Results'!$A:$A,0)-1,1,COUNTIF('Program and Results'!$A:$A,Tables!V$1),17),5,0),VLOOKUP($A6,OFFSET('Program and Results'!$A$1,MATCH(Tables!V$1,'Program and Results'!$A:$A,0)-1,4,COUNTIF('Program and Results'!$A:$A,Tables!V$1),17),8,0))),"")</f>
        <v>1499.5090454297706</v>
      </c>
      <c r="W6" s="22">
        <f ca="1">IFERROR(IF(IFERROR(VLOOKUP($A6,OFFSET('Program and Results'!$A$1,MATCH(Tables!W$1,'Program and Results'!$A:$A,0)-1,1,COUNTIF('Program and Results'!$A:$A,Tables!W$1),17),5,0),VLOOKUP($A6,OFFSET('Program and Results'!$A$1,MATCH(Tables!W$1,'Program and Results'!$A:$A,0)-1,4,COUNTIF('Program and Results'!$A:$A,Tables!W$1),17),8,0))=0,"",IFERROR(VLOOKUP($A6,OFFSET('Program and Results'!$A$1,MATCH(Tables!W$1,'Program and Results'!$A:$A,0)-1,1,COUNTIF('Program and Results'!$A:$A,Tables!W$1),17),5,0),VLOOKUP($A6,OFFSET('Program and Results'!$A$1,MATCH(Tables!W$1,'Program and Results'!$A:$A,0)-1,4,COUNTIF('Program and Results'!$A:$A,Tables!W$1),17),8,0))),"")</f>
        <v>1508.9098902863088</v>
      </c>
      <c r="X6" s="22">
        <f ca="1">IFERROR(IF(IFERROR(VLOOKUP($A6,OFFSET('Program and Results'!$A$1,MATCH(Tables!X$1,'Program and Results'!$A:$A,0)-1,1,COUNTIF('Program and Results'!$A:$A,Tables!X$1),17),5,0),VLOOKUP($A6,OFFSET('Program and Results'!$A$1,MATCH(Tables!X$1,'Program and Results'!$A:$A,0)-1,4,COUNTIF('Program and Results'!$A:$A,Tables!X$1),17),8,0))=0,"",IFERROR(VLOOKUP($A6,OFFSET('Program and Results'!$A$1,MATCH(Tables!X$1,'Program and Results'!$A:$A,0)-1,1,COUNTIF('Program and Results'!$A:$A,Tables!X$1),17),5,0),VLOOKUP($A6,OFFSET('Program and Results'!$A$1,MATCH(Tables!X$1,'Program and Results'!$A:$A,0)-1,4,COUNTIF('Program and Results'!$A:$A,Tables!X$1),17),8,0))),"")</f>
        <v>1506.2624133053141</v>
      </c>
      <c r="Y6" s="22">
        <f ca="1">IFERROR(IF(IFERROR(VLOOKUP($A6,OFFSET('Program and Results'!$A$1,MATCH(Tables!Y$1,'Program and Results'!$A:$A,0)-1,1,COUNTIF('Program and Results'!$A:$A,Tables!Y$1),17),5,0),VLOOKUP($A6,OFFSET('Program and Results'!$A$1,MATCH(Tables!Y$1,'Program and Results'!$A:$A,0)-1,4,COUNTIF('Program and Results'!$A:$A,Tables!Y$1),17),8,0))=0,"",IFERROR(VLOOKUP($A6,OFFSET('Program and Results'!$A$1,MATCH(Tables!Y$1,'Program and Results'!$A:$A,0)-1,1,COUNTIF('Program and Results'!$A:$A,Tables!Y$1),17),5,0),VLOOKUP($A6,OFFSET('Program and Results'!$A$1,MATCH(Tables!Y$1,'Program and Results'!$A:$A,0)-1,4,COUNTIF('Program and Results'!$A:$A,Tables!Y$1),17),8,0))),"")</f>
        <v>1508.1123400028421</v>
      </c>
      <c r="Z6" s="22">
        <f ca="1">IFERROR(IF(IFERROR(VLOOKUP($A6,OFFSET('Program and Results'!$A$1,MATCH(Tables!Z$1,'Program and Results'!$A:$A,0)-1,1,COUNTIF('Program and Results'!$A:$A,Tables!Z$1),17),5,0),VLOOKUP($A6,OFFSET('Program and Results'!$A$1,MATCH(Tables!Z$1,'Program and Results'!$A:$A,0)-1,4,COUNTIF('Program and Results'!$A:$A,Tables!Z$1),17),8,0))=0,"",IFERROR(VLOOKUP($A6,OFFSET('Program and Results'!$A$1,MATCH(Tables!Z$1,'Program and Results'!$A:$A,0)-1,1,COUNTIF('Program and Results'!$A:$A,Tables!Z$1),17),5,0),VLOOKUP($A6,OFFSET('Program and Results'!$A$1,MATCH(Tables!Z$1,'Program and Results'!$A:$A,0)-1,4,COUNTIF('Program and Results'!$A:$A,Tables!Z$1),17),8,0))),"")</f>
        <v>1494.788876066485</v>
      </c>
      <c r="AA6" s="22">
        <f ca="1">IFERROR(IF(IFERROR(VLOOKUP($A6,OFFSET('Program and Results'!$A$1,MATCH(Tables!AA$1,'Program and Results'!$A:$A,0)-1,1,COUNTIF('Program and Results'!$A:$A,Tables!AA$1),17),5,0),VLOOKUP($A6,OFFSET('Program and Results'!$A$1,MATCH(Tables!AA$1,'Program and Results'!$A:$A,0)-1,4,COUNTIF('Program and Results'!$A:$A,Tables!AA$1),17),8,0))=0,"",IFERROR(VLOOKUP($A6,OFFSET('Program and Results'!$A$1,MATCH(Tables!AA$1,'Program and Results'!$A:$A,0)-1,1,COUNTIF('Program and Results'!$A:$A,Tables!AA$1),17),5,0),VLOOKUP($A6,OFFSET('Program and Results'!$A$1,MATCH(Tables!AA$1,'Program and Results'!$A:$A,0)-1,4,COUNTIF('Program and Results'!$A:$A,Tables!AA$1),17),8,0))),"")</f>
        <v>1485.9227226746079</v>
      </c>
      <c r="AB6" s="22">
        <f ca="1">IFERROR(IF(IFERROR(VLOOKUP($A6,OFFSET('Program and Results'!$A$1,MATCH(Tables!AB$1,'Program and Results'!$A:$A,0)-1,1,COUNTIF('Program and Results'!$A:$A,Tables!AB$1),17),5,0),VLOOKUP($A6,OFFSET('Program and Results'!$A$1,MATCH(Tables!AB$1,'Program and Results'!$A:$A,0)-1,4,COUNTIF('Program and Results'!$A:$A,Tables!AB$1),17),8,0))=0,"",IFERROR(VLOOKUP($A6,OFFSET('Program and Results'!$A$1,MATCH(Tables!AB$1,'Program and Results'!$A:$A,0)-1,1,COUNTIF('Program and Results'!$A:$A,Tables!AB$1),17),5,0),VLOOKUP($A6,OFFSET('Program and Results'!$A$1,MATCH(Tables!AB$1,'Program and Results'!$A:$A,0)-1,4,COUNTIF('Program and Results'!$A:$A,Tables!AB$1),17),8,0))),"")</f>
        <v>1480.0144998663829</v>
      </c>
      <c r="AC6" s="22">
        <f ca="1">IFERROR(IF(IFERROR(VLOOKUP($A6,OFFSET('Program and Results'!$A$1,MATCH(Tables!AC$1,'Program and Results'!$A:$A,0)-1,1,COUNTIF('Program and Results'!$A:$A,Tables!AC$1),17),5,0),VLOOKUP($A6,OFFSET('Program and Results'!$A$1,MATCH(Tables!AC$1,'Program and Results'!$A:$A,0)-1,4,COUNTIF('Program and Results'!$A:$A,Tables!AC$1),17),8,0))=0,"",IFERROR(VLOOKUP($A6,OFFSET('Program and Results'!$A$1,MATCH(Tables!AC$1,'Program and Results'!$A:$A,0)-1,1,COUNTIF('Program and Results'!$A:$A,Tables!AC$1),17),5,0),VLOOKUP($A6,OFFSET('Program and Results'!$A$1,MATCH(Tables!AC$1,'Program and Results'!$A:$A,0)-1,4,COUNTIF('Program and Results'!$A:$A,Tables!AC$1),17),8,0))),"")</f>
        <v>1473.7010615102554</v>
      </c>
      <c r="AD6" s="22">
        <f ca="1">IFERROR(IF(IFERROR(VLOOKUP($A6,OFFSET('Program and Results'!$A$1,MATCH(Tables!AD$1,'Program and Results'!$A:$A,0)-1,1,COUNTIF('Program and Results'!$A:$A,Tables!AD$1),17),5,0),VLOOKUP($A6,OFFSET('Program and Results'!$A$1,MATCH(Tables!AD$1,'Program and Results'!$A:$A,0)-1,4,COUNTIF('Program and Results'!$A:$A,Tables!AD$1),17),8,0))=0,"",IFERROR(VLOOKUP($A6,OFFSET('Program and Results'!$A$1,MATCH(Tables!AD$1,'Program and Results'!$A:$A,0)-1,1,COUNTIF('Program and Results'!$A:$A,Tables!AD$1),17),5,0),VLOOKUP($A6,OFFSET('Program and Results'!$A$1,MATCH(Tables!AD$1,'Program and Results'!$A:$A,0)-1,4,COUNTIF('Program and Results'!$A:$A,Tables!AD$1),17),8,0))),"")</f>
        <v>1473.7362389328409</v>
      </c>
      <c r="AE6" s="22">
        <f ca="1">IFERROR(IF(IFERROR(VLOOKUP($A6,OFFSET('Program and Results'!$A$1,MATCH(Tables!AE$1,'Program and Results'!$A:$A,0)-1,1,COUNTIF('Program and Results'!$A:$A,Tables!AE$1),17),5,0),VLOOKUP($A6,OFFSET('Program and Results'!$A$1,MATCH(Tables!AE$1,'Program and Results'!$A:$A,0)-1,4,COUNTIF('Program and Results'!$A:$A,Tables!AE$1),17),8,0))=0,"",IFERROR(VLOOKUP($A6,OFFSET('Program and Results'!$A$1,MATCH(Tables!AE$1,'Program and Results'!$A:$A,0)-1,1,COUNTIF('Program and Results'!$A:$A,Tables!AE$1),17),5,0),VLOOKUP($A6,OFFSET('Program and Results'!$A$1,MATCH(Tables!AE$1,'Program and Results'!$A:$A,0)-1,4,COUNTIF('Program and Results'!$A:$A,Tables!AE$1),17),8,0))),"")</f>
        <v>1465.3780011083832</v>
      </c>
      <c r="AF6" s="22">
        <f ca="1">IFERROR(IF(IFERROR(VLOOKUP($A6,OFFSET('Program and Results'!$A$1,MATCH(Tables!AF$1,'Program and Results'!$A:$A,0)-1,1,COUNTIF('Program and Results'!$A:$A,Tables!AF$1),17),5,0),VLOOKUP($A6,OFFSET('Program and Results'!$A$1,MATCH(Tables!AF$1,'Program and Results'!$A:$A,0)-1,4,COUNTIF('Program and Results'!$A:$A,Tables!AF$1),17),8,0))=0,"",IFERROR(VLOOKUP($A6,OFFSET('Program and Results'!$A$1,MATCH(Tables!AF$1,'Program and Results'!$A:$A,0)-1,1,COUNTIF('Program and Results'!$A:$A,Tables!AF$1),17),5,0),VLOOKUP($A6,OFFSET('Program and Results'!$A$1,MATCH(Tables!AF$1,'Program and Results'!$A:$A,0)-1,4,COUNTIF('Program and Results'!$A:$A,Tables!AF$1),17),8,0))),"")</f>
        <v>1467.5146324369368</v>
      </c>
      <c r="AG6" s="22">
        <f ca="1">IFERROR(IF(IFERROR(VLOOKUP($A6,OFFSET('Program and Results'!$A$1,MATCH(Tables!AG$1,'Program and Results'!$A:$A,0)-1,1,COUNTIF('Program and Results'!$A:$A,Tables!AG$1),17),5,0),VLOOKUP($A6,OFFSET('Program and Results'!$A$1,MATCH(Tables!AG$1,'Program and Results'!$A:$A,0)-1,4,COUNTIF('Program and Results'!$A:$A,Tables!AG$1),17),8,0))=0,"",IFERROR(VLOOKUP($A6,OFFSET('Program and Results'!$A$1,MATCH(Tables!AG$1,'Program and Results'!$A:$A,0)-1,1,COUNTIF('Program and Results'!$A:$A,Tables!AG$1),17),5,0),VLOOKUP($A6,OFFSET('Program and Results'!$A$1,MATCH(Tables!AG$1,'Program and Results'!$A:$A,0)-1,4,COUNTIF('Program and Results'!$A:$A,Tables!AG$1),17),8,0))),"")</f>
        <v>1476.2930151241267</v>
      </c>
      <c r="AH6" s="22">
        <f ca="1">IFERROR(IF(IFERROR(VLOOKUP($A6,OFFSET('Program and Results'!$A$1,MATCH(Tables!AH$1,'Program and Results'!$A:$A,0)-1,1,COUNTIF('Program and Results'!$A:$A,Tables!AH$1),17),5,0),VLOOKUP($A6,OFFSET('Program and Results'!$A$1,MATCH(Tables!AH$1,'Program and Results'!$A:$A,0)-1,4,COUNTIF('Program and Results'!$A:$A,Tables!AH$1),17),8,0))=0,"",IFERROR(VLOOKUP($A6,OFFSET('Program and Results'!$A$1,MATCH(Tables!AH$1,'Program and Results'!$A:$A,0)-1,1,COUNTIF('Program and Results'!$A:$A,Tables!AH$1),17),5,0),VLOOKUP($A6,OFFSET('Program and Results'!$A$1,MATCH(Tables!AH$1,'Program and Results'!$A:$A,0)-1,4,COUNTIF('Program and Results'!$A:$A,Tables!AH$1),17),8,0))),"")</f>
        <v>1466.3096388882916</v>
      </c>
      <c r="AI6" s="22">
        <f ca="1">IFERROR(IF(IFERROR(VLOOKUP($A6,OFFSET('Program and Results'!$A$1,MATCH(Tables!AI$1,'Program and Results'!$A:$A,0)-1,1,COUNTIF('Program and Results'!$A:$A,Tables!AI$1),17),5,0),VLOOKUP($A6,OFFSET('Program and Results'!$A$1,MATCH(Tables!AI$1,'Program and Results'!$A:$A,0)-1,4,COUNTIF('Program and Results'!$A:$A,Tables!AI$1),17),8,0))=0,"",IFERROR(VLOOKUP($A6,OFFSET('Program and Results'!$A$1,MATCH(Tables!AI$1,'Program and Results'!$A:$A,0)-1,1,COUNTIF('Program and Results'!$A:$A,Tables!AI$1),17),5,0),VLOOKUP($A6,OFFSET('Program and Results'!$A$1,MATCH(Tables!AI$1,'Program and Results'!$A:$A,0)-1,4,COUNTIF('Program and Results'!$A:$A,Tables!AI$1),17),8,0))),"")</f>
        <v>1458.3923645756906</v>
      </c>
      <c r="AJ6" s="22" t="str">
        <f ca="1">IFERROR(IF(IFERROR(VLOOKUP($A6,OFFSET('Program and Results'!$A$1,MATCH(Tables!AJ$1,'Program and Results'!$A:$A,0)-1,1,COUNTIF('Program and Results'!$A:$A,Tables!AJ$1),17),5,0),VLOOKUP($A6,OFFSET('Program and Results'!$A$1,MATCH(Tables!AJ$1,'Program and Results'!$A:$A,0)-1,4,COUNTIF('Program and Results'!$A:$A,Tables!AJ$1),17),8,0))=0,"",IFERROR(VLOOKUP($A6,OFFSET('Program and Results'!$A$1,MATCH(Tables!AJ$1,'Program and Results'!$A:$A,0)-1,1,COUNTIF('Program and Results'!$A:$A,Tables!AJ$1),17),5,0),VLOOKUP($A6,OFFSET('Program and Results'!$A$1,MATCH(Tables!AJ$1,'Program and Results'!$A:$A,0)-1,4,COUNTIF('Program and Results'!$A:$A,Tables!AJ$1),17),8,0))),"")</f>
        <v/>
      </c>
      <c r="AK6" s="22" t="str">
        <f ca="1">IFERROR(IF(IFERROR(VLOOKUP($A6,OFFSET('Program and Results'!$A$1,MATCH(Tables!AK$1,'Program and Results'!$A:$A,0)-1,1,COUNTIF('Program and Results'!$A:$A,Tables!AK$1),17),5,0),VLOOKUP($A6,OFFSET('Program and Results'!$A$1,MATCH(Tables!AK$1,'Program and Results'!$A:$A,0)-1,4,COUNTIF('Program and Results'!$A:$A,Tables!AK$1),17),8,0))=0,"",IFERROR(VLOOKUP($A6,OFFSET('Program and Results'!$A$1,MATCH(Tables!AK$1,'Program and Results'!$A:$A,0)-1,1,COUNTIF('Program and Results'!$A:$A,Tables!AK$1),17),5,0),VLOOKUP($A6,OFFSET('Program and Results'!$A$1,MATCH(Tables!AK$1,'Program and Results'!$A:$A,0)-1,4,COUNTIF('Program and Results'!$A:$A,Tables!AK$1),17),8,0))),"")</f>
        <v/>
      </c>
      <c r="AL6" s="22" t="str">
        <f ca="1">IFERROR(IF(IFERROR(VLOOKUP($A6,OFFSET('Program and Results'!$A$1,MATCH(Tables!AL$1,'Program and Results'!$A:$A,0)-1,1,COUNTIF('Program and Results'!$A:$A,Tables!AL$1),17),5,0),VLOOKUP($A6,OFFSET('Program and Results'!$A$1,MATCH(Tables!AL$1,'Program and Results'!$A:$A,0)-1,4,COUNTIF('Program and Results'!$A:$A,Tables!AL$1),17),8,0))=0,"",IFERROR(VLOOKUP($A6,OFFSET('Program and Results'!$A$1,MATCH(Tables!AL$1,'Program and Results'!$A:$A,0)-1,1,COUNTIF('Program and Results'!$A:$A,Tables!AL$1),17),5,0),VLOOKUP($A6,OFFSET('Program and Results'!$A$1,MATCH(Tables!AL$1,'Program and Results'!$A:$A,0)-1,4,COUNTIF('Program and Results'!$A:$A,Tables!AL$1),17),8,0))),"")</f>
        <v/>
      </c>
      <c r="AM6" s="22" t="str">
        <f ca="1">IFERROR(IF(IFERROR(VLOOKUP($A6,OFFSET('Program and Results'!$A$1,MATCH(Tables!AM$1,'Program and Results'!$A:$A,0)-1,1,COUNTIF('Program and Results'!$A:$A,Tables!AM$1),17),5,0),VLOOKUP($A6,OFFSET('Program and Results'!$A$1,MATCH(Tables!AM$1,'Program and Results'!$A:$A,0)-1,4,COUNTIF('Program and Results'!$A:$A,Tables!AM$1),17),8,0))=0,"",IFERROR(VLOOKUP($A6,OFFSET('Program and Results'!$A$1,MATCH(Tables!AM$1,'Program and Results'!$A:$A,0)-1,1,COUNTIF('Program and Results'!$A:$A,Tables!AM$1),17),5,0),VLOOKUP($A6,OFFSET('Program and Results'!$A$1,MATCH(Tables!AM$1,'Program and Results'!$A:$A,0)-1,4,COUNTIF('Program and Results'!$A:$A,Tables!AM$1),17),8,0))),"")</f>
        <v/>
      </c>
      <c r="AN6" s="22" t="str">
        <f ca="1">IFERROR(IF(IFERROR(VLOOKUP($A6,OFFSET('Program and Results'!$A$1,MATCH(Tables!AN$1,'Program and Results'!$A:$A,0)-1,1,COUNTIF('Program and Results'!$A:$A,Tables!AN$1),17),5,0),VLOOKUP($A6,OFFSET('Program and Results'!$A$1,MATCH(Tables!AN$1,'Program and Results'!$A:$A,0)-1,4,COUNTIF('Program and Results'!$A:$A,Tables!AN$1),17),8,0))=0,"",IFERROR(VLOOKUP($A6,OFFSET('Program and Results'!$A$1,MATCH(Tables!AN$1,'Program and Results'!$A:$A,0)-1,1,COUNTIF('Program and Results'!$A:$A,Tables!AN$1),17),5,0),VLOOKUP($A6,OFFSET('Program and Results'!$A$1,MATCH(Tables!AN$1,'Program and Results'!$A:$A,0)-1,4,COUNTIF('Program and Results'!$A:$A,Tables!AN$1),17),8,0))),"")</f>
        <v/>
      </c>
      <c r="AO6" s="22" t="str">
        <f ca="1">IFERROR(IF(IFERROR(VLOOKUP($A6,OFFSET('Program and Results'!$A$1,MATCH(Tables!AO$1,'Program and Results'!$A:$A,0)-1,1,COUNTIF('Program and Results'!$A:$A,Tables!AO$1),17),5,0),VLOOKUP($A6,OFFSET('Program and Results'!$A$1,MATCH(Tables!AO$1,'Program and Results'!$A:$A,0)-1,4,COUNTIF('Program and Results'!$A:$A,Tables!AO$1),17),8,0))=0,"",IFERROR(VLOOKUP($A6,OFFSET('Program and Results'!$A$1,MATCH(Tables!AO$1,'Program and Results'!$A:$A,0)-1,1,COUNTIF('Program and Results'!$A:$A,Tables!AO$1),17),5,0),VLOOKUP($A6,OFFSET('Program and Results'!$A$1,MATCH(Tables!AO$1,'Program and Results'!$A:$A,0)-1,4,COUNTIF('Program and Results'!$A:$A,Tables!AO$1),17),8,0))),"")</f>
        <v/>
      </c>
      <c r="AP6" s="22" t="str">
        <f ca="1">IFERROR(IF(IFERROR(VLOOKUP($A6,OFFSET('Program and Results'!$A$1,MATCH(Tables!AP$1,'Program and Results'!$A:$A,0)-1,1,COUNTIF('Program and Results'!$A:$A,Tables!AP$1),17),5,0),VLOOKUP($A6,OFFSET('Program and Results'!$A$1,MATCH(Tables!AP$1,'Program and Results'!$A:$A,0)-1,4,COUNTIF('Program and Results'!$A:$A,Tables!AP$1),17),8,0))=0,"",IFERROR(VLOOKUP($A6,OFFSET('Program and Results'!$A$1,MATCH(Tables!AP$1,'Program and Results'!$A:$A,0)-1,1,COUNTIF('Program and Results'!$A:$A,Tables!AP$1),17),5,0),VLOOKUP($A6,OFFSET('Program and Results'!$A$1,MATCH(Tables!AP$1,'Program and Results'!$A:$A,0)-1,4,COUNTIF('Program and Results'!$A:$A,Tables!AP$1),17),8,0))),"")</f>
        <v/>
      </c>
      <c r="AQ6" s="22" t="str">
        <f ca="1">IFERROR(IF(IFERROR(VLOOKUP($A6,OFFSET('Program and Results'!$A$1,MATCH(Tables!AQ$1,'Program and Results'!$A:$A,0)-1,1,COUNTIF('Program and Results'!$A:$A,Tables!AQ$1),17),5,0),VLOOKUP($A6,OFFSET('Program and Results'!$A$1,MATCH(Tables!AQ$1,'Program and Results'!$A:$A,0)-1,4,COUNTIF('Program and Results'!$A:$A,Tables!AQ$1),17),8,0))=0,"",IFERROR(VLOOKUP($A6,OFFSET('Program and Results'!$A$1,MATCH(Tables!AQ$1,'Program and Results'!$A:$A,0)-1,1,COUNTIF('Program and Results'!$A:$A,Tables!AQ$1),17),5,0),VLOOKUP($A6,OFFSET('Program and Results'!$A$1,MATCH(Tables!AQ$1,'Program and Results'!$A:$A,0)-1,4,COUNTIF('Program and Results'!$A:$A,Tables!AQ$1),17),8,0))),"")</f>
        <v/>
      </c>
      <c r="AR6" s="22" t="str">
        <f ca="1">IFERROR(IF(IFERROR(VLOOKUP($A6,OFFSET('Program and Results'!$A$1,MATCH(Tables!AR$1,'Program and Results'!$A:$A,0)-1,1,COUNTIF('Program and Results'!$A:$A,Tables!AR$1),17),5,0),VLOOKUP($A6,OFFSET('Program and Results'!$A$1,MATCH(Tables!AR$1,'Program and Results'!$A:$A,0)-1,4,COUNTIF('Program and Results'!$A:$A,Tables!AR$1),17),8,0))=0,"",IFERROR(VLOOKUP($A6,OFFSET('Program and Results'!$A$1,MATCH(Tables!AR$1,'Program and Results'!$A:$A,0)-1,1,COUNTIF('Program and Results'!$A:$A,Tables!AR$1),17),5,0),VLOOKUP($A6,OFFSET('Program and Results'!$A$1,MATCH(Tables!AR$1,'Program and Results'!$A:$A,0)-1,4,COUNTIF('Program and Results'!$A:$A,Tables!AR$1),17),8,0))),"")</f>
        <v/>
      </c>
      <c r="AS6" s="22" t="str">
        <f ca="1">IFERROR(IF(IFERROR(VLOOKUP($A6,OFFSET('Program and Results'!$A$1,MATCH(Tables!AS$1,'Program and Results'!$A:$A,0)-1,1,COUNTIF('Program and Results'!$A:$A,Tables!AS$1),17),5,0),VLOOKUP($A6,OFFSET('Program and Results'!$A$1,MATCH(Tables!AS$1,'Program and Results'!$A:$A,0)-1,4,COUNTIF('Program and Results'!$A:$A,Tables!AS$1),17),8,0))=0,"",IFERROR(VLOOKUP($A6,OFFSET('Program and Results'!$A$1,MATCH(Tables!AS$1,'Program and Results'!$A:$A,0)-1,1,COUNTIF('Program and Results'!$A:$A,Tables!AS$1),17),5,0),VLOOKUP($A6,OFFSET('Program and Results'!$A$1,MATCH(Tables!AS$1,'Program and Results'!$A:$A,0)-1,4,COUNTIF('Program and Results'!$A:$A,Tables!AS$1),17),8,0))),"")</f>
        <v/>
      </c>
      <c r="AT6" s="22" t="str">
        <f ca="1">IFERROR(IF(IFERROR(VLOOKUP($A6,OFFSET('Program and Results'!$A$1,MATCH(Tables!AT$1,'Program and Results'!$A:$A,0)-1,1,COUNTIF('Program and Results'!$A:$A,Tables!AT$1),17),5,0),VLOOKUP($A6,OFFSET('Program and Results'!$A$1,MATCH(Tables!AT$1,'Program and Results'!$A:$A,0)-1,4,COUNTIF('Program and Results'!$A:$A,Tables!AT$1),17),8,0))=0,"",IFERROR(VLOOKUP($A6,OFFSET('Program and Results'!$A$1,MATCH(Tables!AT$1,'Program and Results'!$A:$A,0)-1,1,COUNTIF('Program and Results'!$A:$A,Tables!AT$1),17),5,0),VLOOKUP($A6,OFFSET('Program and Results'!$A$1,MATCH(Tables!AT$1,'Program and Results'!$A:$A,0)-1,4,COUNTIF('Program and Results'!$A:$A,Tables!AT$1),17),8,0))),"")</f>
        <v/>
      </c>
      <c r="AU6" s="22" t="str">
        <f ca="1">IFERROR(IF(IFERROR(VLOOKUP($A6,OFFSET('Program and Results'!$A$1,MATCH(Tables!AU$1,'Program and Results'!$A:$A,0)-1,1,COUNTIF('Program and Results'!$A:$A,Tables!AU$1),17),5,0),VLOOKUP($A6,OFFSET('Program and Results'!$A$1,MATCH(Tables!AU$1,'Program and Results'!$A:$A,0)-1,4,COUNTIF('Program and Results'!$A:$A,Tables!AU$1),17),8,0))=0,"",IFERROR(VLOOKUP($A6,OFFSET('Program and Results'!$A$1,MATCH(Tables!AU$1,'Program and Results'!$A:$A,0)-1,1,COUNTIF('Program and Results'!$A:$A,Tables!AU$1),17),5,0),VLOOKUP($A6,OFFSET('Program and Results'!$A$1,MATCH(Tables!AU$1,'Program and Results'!$A:$A,0)-1,4,COUNTIF('Program and Results'!$A:$A,Tables!AU$1),17),8,0))),"")</f>
        <v/>
      </c>
      <c r="AV6" s="22" t="str">
        <f ca="1">IFERROR(IF(IFERROR(VLOOKUP($A6,OFFSET('Program and Results'!$A$1,MATCH(Tables!AV$1,'Program and Results'!$A:$A,0)-1,1,COUNTIF('Program and Results'!$A:$A,Tables!AV$1),17),5,0),VLOOKUP($A6,OFFSET('Program and Results'!$A$1,MATCH(Tables!AV$1,'Program and Results'!$A:$A,0)-1,4,COUNTIF('Program and Results'!$A:$A,Tables!AV$1),17),8,0))=0,"",IFERROR(VLOOKUP($A6,OFFSET('Program and Results'!$A$1,MATCH(Tables!AV$1,'Program and Results'!$A:$A,0)-1,1,COUNTIF('Program and Results'!$A:$A,Tables!AV$1),17),5,0),VLOOKUP($A6,OFFSET('Program and Results'!$A$1,MATCH(Tables!AV$1,'Program and Results'!$A:$A,0)-1,4,COUNTIF('Program and Results'!$A:$A,Tables!AV$1),17),8,0))),"")</f>
        <v/>
      </c>
      <c r="AW6" s="22" t="str">
        <f ca="1">IFERROR(IF(IFERROR(VLOOKUP($A6,OFFSET('Program and Results'!$A$1,MATCH(Tables!AW$1,'Program and Results'!$A:$A,0)-1,1,COUNTIF('Program and Results'!$A:$A,Tables!AW$1),17),5,0),VLOOKUP($A6,OFFSET('Program and Results'!$A$1,MATCH(Tables!AW$1,'Program and Results'!$A:$A,0)-1,4,COUNTIF('Program and Results'!$A:$A,Tables!AW$1),17),8,0))=0,"",IFERROR(VLOOKUP($A6,OFFSET('Program and Results'!$A$1,MATCH(Tables!AW$1,'Program and Results'!$A:$A,0)-1,1,COUNTIF('Program and Results'!$A:$A,Tables!AW$1),17),5,0),VLOOKUP($A6,OFFSET('Program and Results'!$A$1,MATCH(Tables!AW$1,'Program and Results'!$A:$A,0)-1,4,COUNTIF('Program and Results'!$A:$A,Tables!AW$1),17),8,0))),"")</f>
        <v/>
      </c>
      <c r="AX6" s="22" t="str">
        <f ca="1">IFERROR(IF(IFERROR(VLOOKUP($A6,OFFSET('Program and Results'!$A$1,MATCH(Tables!AX$1,'Program and Results'!$A:$A,0)-1,1,COUNTIF('Program and Results'!$A:$A,Tables!AX$1),17),5,0),VLOOKUP($A6,OFFSET('Program and Results'!$A$1,MATCH(Tables!AX$1,'Program and Results'!$A:$A,0)-1,4,COUNTIF('Program and Results'!$A:$A,Tables!AX$1),17),8,0))=0,"",IFERROR(VLOOKUP($A6,OFFSET('Program and Results'!$A$1,MATCH(Tables!AX$1,'Program and Results'!$A:$A,0)-1,1,COUNTIF('Program and Results'!$A:$A,Tables!AX$1),17),5,0),VLOOKUP($A6,OFFSET('Program and Results'!$A$1,MATCH(Tables!AX$1,'Program and Results'!$A:$A,0)-1,4,COUNTIF('Program and Results'!$A:$A,Tables!AX$1),17),8,0))),"")</f>
        <v/>
      </c>
      <c r="AY6" s="22" t="str">
        <f ca="1">IFERROR(IF(IFERROR(VLOOKUP($A6,OFFSET('Program and Results'!$A$1,MATCH(Tables!AY$1,'Program and Results'!$A:$A,0)-1,1,COUNTIF('Program and Results'!$A:$A,Tables!AY$1),17),5,0),VLOOKUP($A6,OFFSET('Program and Results'!$A$1,MATCH(Tables!AY$1,'Program and Results'!$A:$A,0)-1,4,COUNTIF('Program and Results'!$A:$A,Tables!AY$1),17),8,0))=0,"",IFERROR(VLOOKUP($A6,OFFSET('Program and Results'!$A$1,MATCH(Tables!AY$1,'Program and Results'!$A:$A,0)-1,1,COUNTIF('Program and Results'!$A:$A,Tables!AY$1),17),5,0),VLOOKUP($A6,OFFSET('Program and Results'!$A$1,MATCH(Tables!AY$1,'Program and Results'!$A:$A,0)-1,4,COUNTIF('Program and Results'!$A:$A,Tables!AY$1),17),8,0))),"")</f>
        <v/>
      </c>
      <c r="AZ6" s="22" t="str">
        <f ca="1">IFERROR(IF(IFERROR(VLOOKUP($A6,OFFSET('Program and Results'!$A$1,MATCH(Tables!AZ$1,'Program and Results'!$A:$A,0)-1,1,COUNTIF('Program and Results'!$A:$A,Tables!AZ$1),17),5,0),VLOOKUP($A6,OFFSET('Program and Results'!$A$1,MATCH(Tables!AZ$1,'Program and Results'!$A:$A,0)-1,4,COUNTIF('Program and Results'!$A:$A,Tables!AZ$1),17),8,0))=0,"",IFERROR(VLOOKUP($A6,OFFSET('Program and Results'!$A$1,MATCH(Tables!AZ$1,'Program and Results'!$A:$A,0)-1,1,COUNTIF('Program and Results'!$A:$A,Tables!AZ$1),17),5,0),VLOOKUP($A6,OFFSET('Program and Results'!$A$1,MATCH(Tables!AZ$1,'Program and Results'!$A:$A,0)-1,4,COUNTIF('Program and Results'!$A:$A,Tables!AZ$1),17),8,0))),"")</f>
        <v/>
      </c>
      <c r="BA6" s="22" t="str">
        <f ca="1">IFERROR(IF(IFERROR(VLOOKUP($A6,OFFSET('Program and Results'!$A$1,MATCH(Tables!BA$1,'Program and Results'!$A:$A,0)-1,1,COUNTIF('Program and Results'!$A:$A,Tables!BA$1),17),5,0),VLOOKUP($A6,OFFSET('Program and Results'!$A$1,MATCH(Tables!BA$1,'Program and Results'!$A:$A,0)-1,4,COUNTIF('Program and Results'!$A:$A,Tables!BA$1),17),8,0))=0,"",IFERROR(VLOOKUP($A6,OFFSET('Program and Results'!$A$1,MATCH(Tables!BA$1,'Program and Results'!$A:$A,0)-1,1,COUNTIF('Program and Results'!$A:$A,Tables!BA$1),17),5,0),VLOOKUP($A6,OFFSET('Program and Results'!$A$1,MATCH(Tables!BA$1,'Program and Results'!$A:$A,0)-1,4,COUNTIF('Program and Results'!$A:$A,Tables!BA$1),17),8,0))),"")</f>
        <v/>
      </c>
      <c r="BB6" s="22" t="str">
        <f ca="1">IFERROR(IF(IFERROR(VLOOKUP($A6,OFFSET('Program and Results'!$A$1,MATCH(Tables!BB$1,'Program and Results'!$A:$A,0)-1,1,COUNTIF('Program and Results'!$A:$A,Tables!BB$1),17),5,0),VLOOKUP($A6,OFFSET('Program and Results'!$A$1,MATCH(Tables!BB$1,'Program and Results'!$A:$A,0)-1,4,COUNTIF('Program and Results'!$A:$A,Tables!BB$1),17),8,0))=0,"",IFERROR(VLOOKUP($A6,OFFSET('Program and Results'!$A$1,MATCH(Tables!BB$1,'Program and Results'!$A:$A,0)-1,1,COUNTIF('Program and Results'!$A:$A,Tables!BB$1),17),5,0),VLOOKUP($A6,OFFSET('Program and Results'!$A$1,MATCH(Tables!BB$1,'Program and Results'!$A:$A,0)-1,4,COUNTIF('Program and Results'!$A:$A,Tables!BB$1),17),8,0))),"")</f>
        <v/>
      </c>
      <c r="BC6" s="22" t="str">
        <f ca="1">IFERROR(IF(IFERROR(VLOOKUP($A6,OFFSET('Program and Results'!$A$1,MATCH(Tables!BC$1,'Program and Results'!$A:$A,0)-1,1,COUNTIF('Program and Results'!$A:$A,Tables!BC$1),17),5,0),VLOOKUP($A6,OFFSET('Program and Results'!$A$1,MATCH(Tables!BC$1,'Program and Results'!$A:$A,0)-1,4,COUNTIF('Program and Results'!$A:$A,Tables!BC$1),17),8,0))=0,"",IFERROR(VLOOKUP($A6,OFFSET('Program and Results'!$A$1,MATCH(Tables!BC$1,'Program and Results'!$A:$A,0)-1,1,COUNTIF('Program and Results'!$A:$A,Tables!BC$1),17),5,0),VLOOKUP($A6,OFFSET('Program and Results'!$A$1,MATCH(Tables!BC$1,'Program and Results'!$A:$A,0)-1,4,COUNTIF('Program and Results'!$A:$A,Tables!BC$1),17),8,0))),"")</f>
        <v/>
      </c>
      <c r="BD6" s="22" t="str">
        <f ca="1">IFERROR(IF(IFERROR(VLOOKUP($A6,OFFSET('Program and Results'!$A$1,MATCH(Tables!BD$1,'Program and Results'!$A:$A,0)-1,1,COUNTIF('Program and Results'!$A:$A,Tables!BD$1),17),5,0),VLOOKUP($A6,OFFSET('Program and Results'!$A$1,MATCH(Tables!BD$1,'Program and Results'!$A:$A,0)-1,4,COUNTIF('Program and Results'!$A:$A,Tables!BD$1),17),8,0))=0,"",IFERROR(VLOOKUP($A6,OFFSET('Program and Results'!$A$1,MATCH(Tables!BD$1,'Program and Results'!$A:$A,0)-1,1,COUNTIF('Program and Results'!$A:$A,Tables!BD$1),17),5,0),VLOOKUP($A6,OFFSET('Program and Results'!$A$1,MATCH(Tables!BD$1,'Program and Results'!$A:$A,0)-1,4,COUNTIF('Program and Results'!$A:$A,Tables!BD$1),17),8,0))),"")</f>
        <v/>
      </c>
      <c r="BE6" s="22" t="str">
        <f ca="1">IFERROR(IF(IFERROR(VLOOKUP($A6,OFFSET('Program and Results'!$A$1,MATCH(Tables!BE$1,'Program and Results'!$A:$A,0)-1,1,COUNTIF('Program and Results'!$A:$A,Tables!BE$1),17),5,0),VLOOKUP($A6,OFFSET('Program and Results'!$A$1,MATCH(Tables!BE$1,'Program and Results'!$A:$A,0)-1,4,COUNTIF('Program and Results'!$A:$A,Tables!BE$1),17),8,0))=0,"",IFERROR(VLOOKUP($A6,OFFSET('Program and Results'!$A$1,MATCH(Tables!BE$1,'Program and Results'!$A:$A,0)-1,1,COUNTIF('Program and Results'!$A:$A,Tables!BE$1),17),5,0),VLOOKUP($A6,OFFSET('Program and Results'!$A$1,MATCH(Tables!BE$1,'Program and Results'!$A:$A,0)-1,4,COUNTIF('Program and Results'!$A:$A,Tables!BE$1),17),8,0))),"")</f>
        <v/>
      </c>
    </row>
    <row r="7" spans="1:57">
      <c r="A7" s="3" t="str">
        <f>IF(Lists!A7="","",Lists!A7)</f>
        <v>Hoffenheim</v>
      </c>
      <c r="B7" s="22">
        <f ca="1">IFERROR(IF(IFERROR(VLOOKUP($A7,OFFSET('Program and Results'!$A$1,MATCH(Tables!B$1,'Program and Results'!$A:$A,0)-1,1,COUNTIF('Program and Results'!$A:$A,Tables!B$1),17),5,0),VLOOKUP($A7,OFFSET('Program and Results'!$A$1,MATCH(Tables!B$1,'Program and Results'!$A:$A,0)-1,4,COUNTIF('Program and Results'!$A:$A,Tables!B$1),17),8,0))=0,"",IFERROR(VLOOKUP($A7,OFFSET('Program and Results'!$A$1,MATCH(Tables!B$1,'Program and Results'!$A:$A,0)-1,1,COUNTIF('Program and Results'!$A:$A,Tables!B$1),17),5,0),VLOOKUP($A7,OFFSET('Program and Results'!$A$1,MATCH(Tables!B$1,'Program and Results'!$A:$A,0)-1,4,COUNTIF('Program and Results'!$A:$A,Tables!B$1),17),8,0))),"")</f>
        <v>1499.0672936768585</v>
      </c>
      <c r="C7" s="22">
        <f ca="1">IFERROR(IF(IFERROR(VLOOKUP($A7,OFFSET('Program and Results'!$A$1,MATCH(Tables!C$1,'Program and Results'!$A:$A,0)-1,1,COUNTIF('Program and Results'!$A:$A,Tables!C$1),17),5,0),VLOOKUP($A7,OFFSET('Program and Results'!$A$1,MATCH(Tables!C$1,'Program and Results'!$A:$A,0)-1,4,COUNTIF('Program and Results'!$A:$A,Tables!C$1),17),8,0))=0,"",IFERROR(VLOOKUP($A7,OFFSET('Program and Results'!$A$1,MATCH(Tables!C$1,'Program and Results'!$A:$A,0)-1,1,COUNTIF('Program and Results'!$A:$A,Tables!C$1),17),5,0),VLOOKUP($A7,OFFSET('Program and Results'!$A$1,MATCH(Tables!C$1,'Program and Results'!$A:$A,0)-1,4,COUNTIF('Program and Results'!$A:$A,Tables!C$1),17),8,0))),"")</f>
        <v>1510.1816483875079</v>
      </c>
      <c r="D7" s="22">
        <f ca="1">IFERROR(IF(IFERROR(VLOOKUP($A7,OFFSET('Program and Results'!$A$1,MATCH(Tables!D$1,'Program and Results'!$A:$A,0)-1,1,COUNTIF('Program and Results'!$A:$A,Tables!D$1),17),5,0),VLOOKUP($A7,OFFSET('Program and Results'!$A$1,MATCH(Tables!D$1,'Program and Results'!$A:$A,0)-1,4,COUNTIF('Program and Results'!$A:$A,Tables!D$1),17),8,0))=0,"",IFERROR(VLOOKUP($A7,OFFSET('Program and Results'!$A$1,MATCH(Tables!D$1,'Program and Results'!$A:$A,0)-1,1,COUNTIF('Program and Results'!$A:$A,Tables!D$1),17),5,0),VLOOKUP($A7,OFFSET('Program and Results'!$A$1,MATCH(Tables!D$1,'Program and Results'!$A:$A,0)-1,4,COUNTIF('Program and Results'!$A:$A,Tables!D$1),17),8,0))),"")</f>
        <v>1508.4318994372722</v>
      </c>
      <c r="E7" s="22">
        <f ca="1">IFERROR(IF(IFERROR(VLOOKUP($A7,OFFSET('Program and Results'!$A$1,MATCH(Tables!E$1,'Program and Results'!$A:$A,0)-1,1,COUNTIF('Program and Results'!$A:$A,Tables!E$1),17),5,0),VLOOKUP($A7,OFFSET('Program and Results'!$A$1,MATCH(Tables!E$1,'Program and Results'!$A:$A,0)-1,4,COUNTIF('Program and Results'!$A:$A,Tables!E$1),17),8,0))=0,"",IFERROR(VLOOKUP($A7,OFFSET('Program and Results'!$A$1,MATCH(Tables!E$1,'Program and Results'!$A:$A,0)-1,1,COUNTIF('Program and Results'!$A:$A,Tables!E$1),17),5,0),VLOOKUP($A7,OFFSET('Program and Results'!$A$1,MATCH(Tables!E$1,'Program and Results'!$A:$A,0)-1,4,COUNTIF('Program and Results'!$A:$A,Tables!E$1),17),8,0))),"")</f>
        <v>1497.249587465278</v>
      </c>
      <c r="F7" s="22">
        <f ca="1">IFERROR(IF(IFERROR(VLOOKUP($A7,OFFSET('Program and Results'!$A$1,MATCH(Tables!F$1,'Program and Results'!$A:$A,0)-1,1,COUNTIF('Program and Results'!$A:$A,Tables!F$1),17),5,0),VLOOKUP($A7,OFFSET('Program and Results'!$A$1,MATCH(Tables!F$1,'Program and Results'!$A:$A,0)-1,4,COUNTIF('Program and Results'!$A:$A,Tables!F$1),17),8,0))=0,"",IFERROR(VLOOKUP($A7,OFFSET('Program and Results'!$A$1,MATCH(Tables!F$1,'Program and Results'!$A:$A,0)-1,1,COUNTIF('Program and Results'!$A:$A,Tables!F$1),17),5,0),VLOOKUP($A7,OFFSET('Program and Results'!$A$1,MATCH(Tables!F$1,'Program and Results'!$A:$A,0)-1,4,COUNTIF('Program and Results'!$A:$A,Tables!F$1),17),8,0))),"")</f>
        <v>1506.5848376986464</v>
      </c>
      <c r="G7" s="22">
        <f ca="1">IFERROR(IF(IFERROR(VLOOKUP($A7,OFFSET('Program and Results'!$A$1,MATCH(Tables!G$1,'Program and Results'!$A:$A,0)-1,1,COUNTIF('Program and Results'!$A:$A,Tables!G$1),17),5,0),VLOOKUP($A7,OFFSET('Program and Results'!$A$1,MATCH(Tables!G$1,'Program and Results'!$A:$A,0)-1,4,COUNTIF('Program and Results'!$A:$A,Tables!G$1),17),8,0))=0,"",IFERROR(VLOOKUP($A7,OFFSET('Program and Results'!$A$1,MATCH(Tables!G$1,'Program and Results'!$A:$A,0)-1,1,COUNTIF('Program and Results'!$A:$A,Tables!G$1),17),5,0),VLOOKUP($A7,OFFSET('Program and Results'!$A$1,MATCH(Tables!G$1,'Program and Results'!$A:$A,0)-1,4,COUNTIF('Program and Results'!$A:$A,Tables!G$1),17),8,0))),"")</f>
        <v>1497.6409469399391</v>
      </c>
      <c r="H7" s="22">
        <f ca="1">IFERROR(IF(IFERROR(VLOOKUP($A7,OFFSET('Program and Results'!$A$1,MATCH(Tables!H$1,'Program and Results'!$A:$A,0)-1,1,COUNTIF('Program and Results'!$A:$A,Tables!H$1),17),5,0),VLOOKUP($A7,OFFSET('Program and Results'!$A$1,MATCH(Tables!H$1,'Program and Results'!$A:$A,0)-1,4,COUNTIF('Program and Results'!$A:$A,Tables!H$1),17),8,0))=0,"",IFERROR(VLOOKUP($A7,OFFSET('Program and Results'!$A$1,MATCH(Tables!H$1,'Program and Results'!$A:$A,0)-1,1,COUNTIF('Program and Results'!$A:$A,Tables!H$1),17),5,0),VLOOKUP($A7,OFFSET('Program and Results'!$A$1,MATCH(Tables!H$1,'Program and Results'!$A:$A,0)-1,4,COUNTIF('Program and Results'!$A:$A,Tables!H$1),17),8,0))),"")</f>
        <v>1496.3621087580868</v>
      </c>
      <c r="I7" s="22">
        <f ca="1">IFERROR(IF(IFERROR(VLOOKUP($A7,OFFSET('Program and Results'!$A$1,MATCH(Tables!I$1,'Program and Results'!$A:$A,0)-1,1,COUNTIF('Program and Results'!$A:$A,Tables!I$1),17),5,0),VLOOKUP($A7,OFFSET('Program and Results'!$A$1,MATCH(Tables!I$1,'Program and Results'!$A:$A,0)-1,4,COUNTIF('Program and Results'!$A:$A,Tables!I$1),17),8,0))=0,"",IFERROR(VLOOKUP($A7,OFFSET('Program and Results'!$A$1,MATCH(Tables!I$1,'Program and Results'!$A:$A,0)-1,1,COUNTIF('Program and Results'!$A:$A,Tables!I$1),17),5,0),VLOOKUP($A7,OFFSET('Program and Results'!$A$1,MATCH(Tables!I$1,'Program and Results'!$A:$A,0)-1,4,COUNTIF('Program and Results'!$A:$A,Tables!I$1),17),8,0))),"")</f>
        <v>1496.947612081447</v>
      </c>
      <c r="J7" s="22">
        <f ca="1">IFERROR(IF(IFERROR(VLOOKUP($A7,OFFSET('Program and Results'!$A$1,MATCH(Tables!J$1,'Program and Results'!$A:$A,0)-1,1,COUNTIF('Program and Results'!$A:$A,Tables!J$1),17),5,0),VLOOKUP($A7,OFFSET('Program and Results'!$A$1,MATCH(Tables!J$1,'Program and Results'!$A:$A,0)-1,4,COUNTIF('Program and Results'!$A:$A,Tables!J$1),17),8,0))=0,"",IFERROR(VLOOKUP($A7,OFFSET('Program and Results'!$A$1,MATCH(Tables!J$1,'Program and Results'!$A:$A,0)-1,1,COUNTIF('Program and Results'!$A:$A,Tables!J$1),17),5,0),VLOOKUP($A7,OFFSET('Program and Results'!$A$1,MATCH(Tables!J$1,'Program and Results'!$A:$A,0)-1,4,COUNTIF('Program and Results'!$A:$A,Tables!J$1),17),8,0))),"")</f>
        <v>1486.8500681691417</v>
      </c>
      <c r="K7" s="22">
        <f ca="1">IFERROR(IF(IFERROR(VLOOKUP($A7,OFFSET('Program and Results'!$A$1,MATCH(Tables!K$1,'Program and Results'!$A:$A,0)-1,1,COUNTIF('Program and Results'!$A:$A,Tables!K$1),17),5,0),VLOOKUP($A7,OFFSET('Program and Results'!$A$1,MATCH(Tables!K$1,'Program and Results'!$A:$A,0)-1,4,COUNTIF('Program and Results'!$A:$A,Tables!K$1),17),8,0))=0,"",IFERROR(VLOOKUP($A7,OFFSET('Program and Results'!$A$1,MATCH(Tables!K$1,'Program and Results'!$A:$A,0)-1,1,COUNTIF('Program and Results'!$A:$A,Tables!K$1),17),5,0),VLOOKUP($A7,OFFSET('Program and Results'!$A$1,MATCH(Tables!K$1,'Program and Results'!$A:$A,0)-1,4,COUNTIF('Program and Results'!$A:$A,Tables!K$1),17),8,0))),"")</f>
        <v>1499.6889910098812</v>
      </c>
      <c r="L7" s="22">
        <f ca="1">IFERROR(IF(IFERROR(VLOOKUP($A7,OFFSET('Program and Results'!$A$1,MATCH(Tables!L$1,'Program and Results'!$A:$A,0)-1,1,COUNTIF('Program and Results'!$A:$A,Tables!L$1),17),5,0),VLOOKUP($A7,OFFSET('Program and Results'!$A$1,MATCH(Tables!L$1,'Program and Results'!$A:$A,0)-1,4,COUNTIF('Program and Results'!$A:$A,Tables!L$1),17),8,0))=0,"",IFERROR(VLOOKUP($A7,OFFSET('Program and Results'!$A$1,MATCH(Tables!L$1,'Program and Results'!$A:$A,0)-1,1,COUNTIF('Program and Results'!$A:$A,Tables!L$1),17),5,0),VLOOKUP($A7,OFFSET('Program and Results'!$A$1,MATCH(Tables!L$1,'Program and Results'!$A:$A,0)-1,4,COUNTIF('Program and Results'!$A:$A,Tables!L$1),17),8,0))),"")</f>
        <v>1490.4485629499386</v>
      </c>
      <c r="M7" s="22">
        <f ca="1">IFERROR(IF(IFERROR(VLOOKUP($A7,OFFSET('Program and Results'!$A$1,MATCH(Tables!M$1,'Program and Results'!$A:$A,0)-1,1,COUNTIF('Program and Results'!$A:$A,Tables!M$1),17),5,0),VLOOKUP($A7,OFFSET('Program and Results'!$A$1,MATCH(Tables!M$1,'Program and Results'!$A:$A,0)-1,4,COUNTIF('Program and Results'!$A:$A,Tables!M$1),17),8,0))=0,"",IFERROR(VLOOKUP($A7,OFFSET('Program and Results'!$A$1,MATCH(Tables!M$1,'Program and Results'!$A:$A,0)-1,1,COUNTIF('Program and Results'!$A:$A,Tables!M$1),17),5,0),VLOOKUP($A7,OFFSET('Program and Results'!$A$1,MATCH(Tables!M$1,'Program and Results'!$A:$A,0)-1,4,COUNTIF('Program and Results'!$A:$A,Tables!M$1),17),8,0))),"")</f>
        <v>1479.4235467258186</v>
      </c>
      <c r="N7" s="22">
        <f ca="1">IFERROR(IF(IFERROR(VLOOKUP($A7,OFFSET('Program and Results'!$A$1,MATCH(Tables!N$1,'Program and Results'!$A:$A,0)-1,1,COUNTIF('Program and Results'!$A:$A,Tables!N$1),17),5,0),VLOOKUP($A7,OFFSET('Program and Results'!$A$1,MATCH(Tables!N$1,'Program and Results'!$A:$A,0)-1,4,COUNTIF('Program and Results'!$A:$A,Tables!N$1),17),8,0))=0,"",IFERROR(VLOOKUP($A7,OFFSET('Program and Results'!$A$1,MATCH(Tables!N$1,'Program and Results'!$A:$A,0)-1,1,COUNTIF('Program and Results'!$A:$A,Tables!N$1),17),5,0),VLOOKUP($A7,OFFSET('Program and Results'!$A$1,MATCH(Tables!N$1,'Program and Results'!$A:$A,0)-1,4,COUNTIF('Program and Results'!$A:$A,Tables!N$1),17),8,0))),"")</f>
        <v>1469.8442519329026</v>
      </c>
      <c r="O7" s="22">
        <f ca="1">IFERROR(IF(IFERROR(VLOOKUP($A7,OFFSET('Program and Results'!$A$1,MATCH(Tables!O$1,'Program and Results'!$A:$A,0)-1,1,COUNTIF('Program and Results'!$A:$A,Tables!O$1),17),5,0),VLOOKUP($A7,OFFSET('Program and Results'!$A$1,MATCH(Tables!O$1,'Program and Results'!$A:$A,0)-1,4,COUNTIF('Program and Results'!$A:$A,Tables!O$1),17),8,0))=0,"",IFERROR(VLOOKUP($A7,OFFSET('Program and Results'!$A$1,MATCH(Tables!O$1,'Program and Results'!$A:$A,0)-1,1,COUNTIF('Program and Results'!$A:$A,Tables!O$1),17),5,0),VLOOKUP($A7,OFFSET('Program and Results'!$A$1,MATCH(Tables!O$1,'Program and Results'!$A:$A,0)-1,4,COUNTIF('Program and Results'!$A:$A,Tables!O$1),17),8,0))),"")</f>
        <v>1469.3324841865112</v>
      </c>
      <c r="P7" s="22">
        <f ca="1">IFERROR(IF(IFERROR(VLOOKUP($A7,OFFSET('Program and Results'!$A$1,MATCH(Tables!P$1,'Program and Results'!$A:$A,0)-1,1,COUNTIF('Program and Results'!$A:$A,Tables!P$1),17),5,0),VLOOKUP($A7,OFFSET('Program and Results'!$A$1,MATCH(Tables!P$1,'Program and Results'!$A:$A,0)-1,4,COUNTIF('Program and Results'!$A:$A,Tables!P$1),17),8,0))=0,"",IFERROR(VLOOKUP($A7,OFFSET('Program and Results'!$A$1,MATCH(Tables!P$1,'Program and Results'!$A:$A,0)-1,1,COUNTIF('Program and Results'!$A:$A,Tables!P$1),17),5,0),VLOOKUP($A7,OFFSET('Program and Results'!$A$1,MATCH(Tables!P$1,'Program and Results'!$A:$A,0)-1,4,COUNTIF('Program and Results'!$A:$A,Tables!P$1),17),8,0))),"")</f>
        <v>1479.8905646869973</v>
      </c>
      <c r="Q7" s="22">
        <f ca="1">IFERROR(IF(IFERROR(VLOOKUP($A7,OFFSET('Program and Results'!$A$1,MATCH(Tables!Q$1,'Program and Results'!$A:$A,0)-1,1,COUNTIF('Program and Results'!$A:$A,Tables!Q$1),17),5,0),VLOOKUP($A7,OFFSET('Program and Results'!$A$1,MATCH(Tables!Q$1,'Program and Results'!$A:$A,0)-1,4,COUNTIF('Program and Results'!$A:$A,Tables!Q$1),17),8,0))=0,"",IFERROR(VLOOKUP($A7,OFFSET('Program and Results'!$A$1,MATCH(Tables!Q$1,'Program and Results'!$A:$A,0)-1,1,COUNTIF('Program and Results'!$A:$A,Tables!Q$1),17),5,0),VLOOKUP($A7,OFFSET('Program and Results'!$A$1,MATCH(Tables!Q$1,'Program and Results'!$A:$A,0)-1,4,COUNTIF('Program and Results'!$A:$A,Tables!Q$1),17),8,0))),"")</f>
        <v>1480.9646374876704</v>
      </c>
      <c r="R7" s="22">
        <f ca="1">IFERROR(IF(IFERROR(VLOOKUP($A7,OFFSET('Program and Results'!$A$1,MATCH(Tables!R$1,'Program and Results'!$A:$A,0)-1,1,COUNTIF('Program and Results'!$A:$A,Tables!R$1),17),5,0),VLOOKUP($A7,OFFSET('Program and Results'!$A$1,MATCH(Tables!R$1,'Program and Results'!$A:$A,0)-1,4,COUNTIF('Program and Results'!$A:$A,Tables!R$1),17),8,0))=0,"",IFERROR(VLOOKUP($A7,OFFSET('Program and Results'!$A$1,MATCH(Tables!R$1,'Program and Results'!$A:$A,0)-1,1,COUNTIF('Program and Results'!$A:$A,Tables!R$1),17),5,0),VLOOKUP($A7,OFFSET('Program and Results'!$A$1,MATCH(Tables!R$1,'Program and Results'!$A:$A,0)-1,4,COUNTIF('Program and Results'!$A:$A,Tables!R$1),17),8,0))),"")</f>
        <v>1469.2437739493851</v>
      </c>
      <c r="S7" s="22">
        <f ca="1">IFERROR(IF(IFERROR(VLOOKUP($A7,OFFSET('Program and Results'!$A$1,MATCH(Tables!S$1,'Program and Results'!$A:$A,0)-1,1,COUNTIF('Program and Results'!$A:$A,Tables!S$1),17),5,0),VLOOKUP($A7,OFFSET('Program and Results'!$A$1,MATCH(Tables!S$1,'Program and Results'!$A:$A,0)-1,4,COUNTIF('Program and Results'!$A:$A,Tables!S$1),17),8,0))=0,"",IFERROR(VLOOKUP($A7,OFFSET('Program and Results'!$A$1,MATCH(Tables!S$1,'Program and Results'!$A:$A,0)-1,1,COUNTIF('Program and Results'!$A:$A,Tables!S$1),17),5,0),VLOOKUP($A7,OFFSET('Program and Results'!$A$1,MATCH(Tables!S$1,'Program and Results'!$A:$A,0)-1,4,COUNTIF('Program and Results'!$A:$A,Tables!S$1),17),8,0))),"")</f>
        <v>1458.5317944564599</v>
      </c>
      <c r="T7" s="22">
        <f ca="1">IFERROR(IF(IFERROR(VLOOKUP($A7,OFFSET('Program and Results'!$A$1,MATCH(Tables!T$1,'Program and Results'!$A:$A,0)-1,1,COUNTIF('Program and Results'!$A:$A,Tables!T$1),17),5,0),VLOOKUP($A7,OFFSET('Program and Results'!$A$1,MATCH(Tables!T$1,'Program and Results'!$A:$A,0)-1,4,COUNTIF('Program and Results'!$A:$A,Tables!T$1),17),8,0))=0,"",IFERROR(VLOOKUP($A7,OFFSET('Program and Results'!$A$1,MATCH(Tables!T$1,'Program and Results'!$A:$A,0)-1,1,COUNTIF('Program and Results'!$A:$A,Tables!T$1),17),5,0),VLOOKUP($A7,OFFSET('Program and Results'!$A$1,MATCH(Tables!T$1,'Program and Results'!$A:$A,0)-1,4,COUNTIF('Program and Results'!$A:$A,Tables!T$1),17),8,0))),"")</f>
        <v>1468.3922092624052</v>
      </c>
      <c r="U7" s="22">
        <f ca="1">IFERROR(IF(IFERROR(VLOOKUP($A7,OFFSET('Program and Results'!$A$1,MATCH(Tables!U$1,'Program and Results'!$A:$A,0)-1,1,COUNTIF('Program and Results'!$A:$A,Tables!U$1),17),5,0),VLOOKUP($A7,OFFSET('Program and Results'!$A$1,MATCH(Tables!U$1,'Program and Results'!$A:$A,0)-1,4,COUNTIF('Program and Results'!$A:$A,Tables!U$1),17),8,0))=0,"",IFERROR(VLOOKUP($A7,OFFSET('Program and Results'!$A$1,MATCH(Tables!U$1,'Program and Results'!$A:$A,0)-1,1,COUNTIF('Program and Results'!$A:$A,Tables!U$1),17),5,0),VLOOKUP($A7,OFFSET('Program and Results'!$A$1,MATCH(Tables!U$1,'Program and Results'!$A:$A,0)-1,4,COUNTIF('Program and Results'!$A:$A,Tables!U$1),17),8,0))),"")</f>
        <v>1468.9510767427155</v>
      </c>
      <c r="V7" s="22">
        <f ca="1">IFERROR(IF(IFERROR(VLOOKUP($A7,OFFSET('Program and Results'!$A$1,MATCH(Tables!V$1,'Program and Results'!$A:$A,0)-1,1,COUNTIF('Program and Results'!$A:$A,Tables!V$1),17),5,0),VLOOKUP($A7,OFFSET('Program and Results'!$A$1,MATCH(Tables!V$1,'Program and Results'!$A:$A,0)-1,4,COUNTIF('Program and Results'!$A:$A,Tables!V$1),17),8,0))=0,"",IFERROR(VLOOKUP($A7,OFFSET('Program and Results'!$A$1,MATCH(Tables!V$1,'Program and Results'!$A:$A,0)-1,1,COUNTIF('Program and Results'!$A:$A,Tables!V$1),17),5,0),VLOOKUP($A7,OFFSET('Program and Results'!$A$1,MATCH(Tables!V$1,'Program and Results'!$A:$A,0)-1,4,COUNTIF('Program and Results'!$A:$A,Tables!V$1),17),8,0))),"")</f>
        <v>1478.3221053679983</v>
      </c>
      <c r="W7" s="22">
        <f ca="1">IFERROR(IF(IFERROR(VLOOKUP($A7,OFFSET('Program and Results'!$A$1,MATCH(Tables!W$1,'Program and Results'!$A:$A,0)-1,1,COUNTIF('Program and Results'!$A:$A,Tables!W$1),17),5,0),VLOOKUP($A7,OFFSET('Program and Results'!$A$1,MATCH(Tables!W$1,'Program and Results'!$A:$A,0)-1,4,COUNTIF('Program and Results'!$A:$A,Tables!W$1),17),8,0))=0,"",IFERROR(VLOOKUP($A7,OFFSET('Program and Results'!$A$1,MATCH(Tables!W$1,'Program and Results'!$A:$A,0)-1,1,COUNTIF('Program and Results'!$A:$A,Tables!W$1),17),5,0),VLOOKUP($A7,OFFSET('Program and Results'!$A$1,MATCH(Tables!W$1,'Program and Results'!$A:$A,0)-1,4,COUNTIF('Program and Results'!$A:$A,Tables!W$1),17),8,0))),"")</f>
        <v>1480.8003213252484</v>
      </c>
      <c r="X7" s="22">
        <f ca="1">IFERROR(IF(IFERROR(VLOOKUP($A7,OFFSET('Program and Results'!$A$1,MATCH(Tables!X$1,'Program and Results'!$A:$A,0)-1,1,COUNTIF('Program and Results'!$A:$A,Tables!X$1),17),5,0),VLOOKUP($A7,OFFSET('Program and Results'!$A$1,MATCH(Tables!X$1,'Program and Results'!$A:$A,0)-1,4,COUNTIF('Program and Results'!$A:$A,Tables!X$1),17),8,0))=0,"",IFERROR(VLOOKUP($A7,OFFSET('Program and Results'!$A$1,MATCH(Tables!X$1,'Program and Results'!$A:$A,0)-1,1,COUNTIF('Program and Results'!$A:$A,Tables!X$1),17),5,0),VLOOKUP($A7,OFFSET('Program and Results'!$A$1,MATCH(Tables!X$1,'Program and Results'!$A:$A,0)-1,4,COUNTIF('Program and Results'!$A:$A,Tables!X$1),17),8,0))),"")</f>
        <v>1492.80762491174</v>
      </c>
      <c r="Y7" s="22">
        <f ca="1">IFERROR(IF(IFERROR(VLOOKUP($A7,OFFSET('Program and Results'!$A$1,MATCH(Tables!Y$1,'Program and Results'!$A:$A,0)-1,1,COUNTIF('Program and Results'!$A:$A,Tables!Y$1),17),5,0),VLOOKUP($A7,OFFSET('Program and Results'!$A$1,MATCH(Tables!Y$1,'Program and Results'!$A:$A,0)-1,4,COUNTIF('Program and Results'!$A:$A,Tables!Y$1),17),8,0))=0,"",IFERROR(VLOOKUP($A7,OFFSET('Program and Results'!$A$1,MATCH(Tables!Y$1,'Program and Results'!$A:$A,0)-1,1,COUNTIF('Program and Results'!$A:$A,Tables!Y$1),17),5,0),VLOOKUP($A7,OFFSET('Program and Results'!$A$1,MATCH(Tables!Y$1,'Program and Results'!$A:$A,0)-1,4,COUNTIF('Program and Results'!$A:$A,Tables!Y$1),17),8,0))),"")</f>
        <v>1485.2498382085623</v>
      </c>
      <c r="Z7" s="22">
        <f ca="1">IFERROR(IF(IFERROR(VLOOKUP($A7,OFFSET('Program and Results'!$A$1,MATCH(Tables!Z$1,'Program and Results'!$A:$A,0)-1,1,COUNTIF('Program and Results'!$A:$A,Tables!Z$1),17),5,0),VLOOKUP($A7,OFFSET('Program and Results'!$A$1,MATCH(Tables!Z$1,'Program and Results'!$A:$A,0)-1,4,COUNTIF('Program and Results'!$A:$A,Tables!Z$1),17),8,0))=0,"",IFERROR(VLOOKUP($A7,OFFSET('Program and Results'!$A$1,MATCH(Tables!Z$1,'Program and Results'!$A:$A,0)-1,1,COUNTIF('Program and Results'!$A:$A,Tables!Z$1),17),5,0),VLOOKUP($A7,OFFSET('Program and Results'!$A$1,MATCH(Tables!Z$1,'Program and Results'!$A:$A,0)-1,4,COUNTIF('Program and Results'!$A:$A,Tables!Z$1),17),8,0))),"")</f>
        <v>1474.8370676943193</v>
      </c>
      <c r="AA7" s="22">
        <f ca="1">IFERROR(IF(IFERROR(VLOOKUP($A7,OFFSET('Program and Results'!$A$1,MATCH(Tables!AA$1,'Program and Results'!$A:$A,0)-1,1,COUNTIF('Program and Results'!$A:$A,Tables!AA$1),17),5,0),VLOOKUP($A7,OFFSET('Program and Results'!$A$1,MATCH(Tables!AA$1,'Program and Results'!$A:$A,0)-1,4,COUNTIF('Program and Results'!$A:$A,Tables!AA$1),17),8,0))=0,"",IFERROR(VLOOKUP($A7,OFFSET('Program and Results'!$A$1,MATCH(Tables!AA$1,'Program and Results'!$A:$A,0)-1,1,COUNTIF('Program and Results'!$A:$A,Tables!AA$1),17),5,0),VLOOKUP($A7,OFFSET('Program and Results'!$A$1,MATCH(Tables!AA$1,'Program and Results'!$A:$A,0)-1,4,COUNTIF('Program and Results'!$A:$A,Tables!AA$1),17),8,0))),"")</f>
        <v>1487.8995976269994</v>
      </c>
      <c r="AB7" s="22">
        <f ca="1">IFERROR(IF(IFERROR(VLOOKUP($A7,OFFSET('Program and Results'!$A$1,MATCH(Tables!AB$1,'Program and Results'!$A:$A,0)-1,1,COUNTIF('Program and Results'!$A:$A,Tables!AB$1),17),5,0),VLOOKUP($A7,OFFSET('Program and Results'!$A$1,MATCH(Tables!AB$1,'Program and Results'!$A:$A,0)-1,4,COUNTIF('Program and Results'!$A:$A,Tables!AB$1),17),8,0))=0,"",IFERROR(VLOOKUP($A7,OFFSET('Program and Results'!$A$1,MATCH(Tables!AB$1,'Program and Results'!$A:$A,0)-1,1,COUNTIF('Program and Results'!$A:$A,Tables!AB$1),17),5,0),VLOOKUP($A7,OFFSET('Program and Results'!$A$1,MATCH(Tables!AB$1,'Program and Results'!$A:$A,0)-1,4,COUNTIF('Program and Results'!$A:$A,Tables!AB$1),17),8,0))),"")</f>
        <v>1496.8491287513655</v>
      </c>
      <c r="AC7" s="22">
        <f ca="1">IFERROR(IF(IFERROR(VLOOKUP($A7,OFFSET('Program and Results'!$A$1,MATCH(Tables!AC$1,'Program and Results'!$A:$A,0)-1,1,COUNTIF('Program and Results'!$A:$A,Tables!AC$1),17),5,0),VLOOKUP($A7,OFFSET('Program and Results'!$A$1,MATCH(Tables!AC$1,'Program and Results'!$A:$A,0)-1,4,COUNTIF('Program and Results'!$A:$A,Tables!AC$1),17),8,0))=0,"",IFERROR(VLOOKUP($A7,OFFSET('Program and Results'!$A$1,MATCH(Tables!AC$1,'Program and Results'!$A:$A,0)-1,1,COUNTIF('Program and Results'!$A:$A,Tables!AC$1),17),5,0),VLOOKUP($A7,OFFSET('Program and Results'!$A$1,MATCH(Tables!AC$1,'Program and Results'!$A:$A,0)-1,4,COUNTIF('Program and Results'!$A:$A,Tables!AC$1),17),8,0))),"")</f>
        <v>1503.0899220596064</v>
      </c>
      <c r="AD7" s="22">
        <f ca="1">IFERROR(IF(IFERROR(VLOOKUP($A7,OFFSET('Program and Results'!$A$1,MATCH(Tables!AD$1,'Program and Results'!$A:$A,0)-1,1,COUNTIF('Program and Results'!$A:$A,Tables!AD$1),17),5,0),VLOOKUP($A7,OFFSET('Program and Results'!$A$1,MATCH(Tables!AD$1,'Program and Results'!$A:$A,0)-1,4,COUNTIF('Program and Results'!$A:$A,Tables!AD$1),17),8,0))=0,"",IFERROR(VLOOKUP($A7,OFFSET('Program and Results'!$A$1,MATCH(Tables!AD$1,'Program and Results'!$A:$A,0)-1,1,COUNTIF('Program and Results'!$A:$A,Tables!AD$1),17),5,0),VLOOKUP($A7,OFFSET('Program and Results'!$A$1,MATCH(Tables!AD$1,'Program and Results'!$A:$A,0)-1,4,COUNTIF('Program and Results'!$A:$A,Tables!AD$1),17),8,0))),"")</f>
        <v>1503.0547446370208</v>
      </c>
      <c r="AE7" s="22">
        <f ca="1">IFERROR(IF(IFERROR(VLOOKUP($A7,OFFSET('Program and Results'!$A$1,MATCH(Tables!AE$1,'Program and Results'!$A:$A,0)-1,1,COUNTIF('Program and Results'!$A:$A,Tables!AE$1),17),5,0),VLOOKUP($A7,OFFSET('Program and Results'!$A$1,MATCH(Tables!AE$1,'Program and Results'!$A:$A,0)-1,4,COUNTIF('Program and Results'!$A:$A,Tables!AE$1),17),8,0))=0,"",IFERROR(VLOOKUP($A7,OFFSET('Program and Results'!$A$1,MATCH(Tables!AE$1,'Program and Results'!$A:$A,0)-1,1,COUNTIF('Program and Results'!$A:$A,Tables!AE$1),17),5,0),VLOOKUP($A7,OFFSET('Program and Results'!$A$1,MATCH(Tables!AE$1,'Program and Results'!$A:$A,0)-1,4,COUNTIF('Program and Results'!$A:$A,Tables!AE$1),17),8,0))),"")</f>
        <v>1513.0065327196869</v>
      </c>
      <c r="AF7" s="22">
        <f ca="1">IFERROR(IF(IFERROR(VLOOKUP($A7,OFFSET('Program and Results'!$A$1,MATCH(Tables!AF$1,'Program and Results'!$A:$A,0)-1,1,COUNTIF('Program and Results'!$A:$A,Tables!AF$1),17),5,0),VLOOKUP($A7,OFFSET('Program and Results'!$A$1,MATCH(Tables!AF$1,'Program and Results'!$A:$A,0)-1,4,COUNTIF('Program and Results'!$A:$A,Tables!AF$1),17),8,0))=0,"",IFERROR(VLOOKUP($A7,OFFSET('Program and Results'!$A$1,MATCH(Tables!AF$1,'Program and Results'!$A:$A,0)-1,1,COUNTIF('Program and Results'!$A:$A,Tables!AF$1),17),5,0),VLOOKUP($A7,OFFSET('Program and Results'!$A$1,MATCH(Tables!AF$1,'Program and Results'!$A:$A,0)-1,4,COUNTIF('Program and Results'!$A:$A,Tables!AF$1),17),8,0))),"")</f>
        <v>1501.6094016293664</v>
      </c>
      <c r="AG7" s="22">
        <f ca="1">IFERROR(IF(IFERROR(VLOOKUP($A7,OFFSET('Program and Results'!$A$1,MATCH(Tables!AG$1,'Program and Results'!$A:$A,0)-1,1,COUNTIF('Program and Results'!$A:$A,Tables!AG$1),17),5,0),VLOOKUP($A7,OFFSET('Program and Results'!$A$1,MATCH(Tables!AG$1,'Program and Results'!$A:$A,0)-1,4,COUNTIF('Program and Results'!$A:$A,Tables!AG$1),17),8,0))=0,"",IFERROR(VLOOKUP($A7,OFFSET('Program and Results'!$A$1,MATCH(Tables!AG$1,'Program and Results'!$A:$A,0)-1,1,COUNTIF('Program and Results'!$A:$A,Tables!AG$1),17),5,0),VLOOKUP($A7,OFFSET('Program and Results'!$A$1,MATCH(Tables!AG$1,'Program and Results'!$A:$A,0)-1,4,COUNTIF('Program and Results'!$A:$A,Tables!AG$1),17),8,0))),"")</f>
        <v>1499.7177404472709</v>
      </c>
      <c r="AH7" s="22">
        <f ca="1">IFERROR(IF(IFERROR(VLOOKUP($A7,OFFSET('Program and Results'!$A$1,MATCH(Tables!AH$1,'Program and Results'!$A:$A,0)-1,1,COUNTIF('Program and Results'!$A:$A,Tables!AH$1),17),5,0),VLOOKUP($A7,OFFSET('Program and Results'!$A$1,MATCH(Tables!AH$1,'Program and Results'!$A:$A,0)-1,4,COUNTIF('Program and Results'!$A:$A,Tables!AH$1),17),8,0))=0,"",IFERROR(VLOOKUP($A7,OFFSET('Program and Results'!$A$1,MATCH(Tables!AH$1,'Program and Results'!$A:$A,0)-1,1,COUNTIF('Program and Results'!$A:$A,Tables!AH$1),17),5,0),VLOOKUP($A7,OFFSET('Program and Results'!$A$1,MATCH(Tables!AH$1,'Program and Results'!$A:$A,0)-1,4,COUNTIF('Program and Results'!$A:$A,Tables!AH$1),17),8,0))),"")</f>
        <v>1493.1289522169118</v>
      </c>
      <c r="AI7" s="22">
        <f ca="1">IFERROR(IF(IFERROR(VLOOKUP($A7,OFFSET('Program and Results'!$A$1,MATCH(Tables!AI$1,'Program and Results'!$A:$A,0)-1,1,COUNTIF('Program and Results'!$A:$A,Tables!AI$1),17),5,0),VLOOKUP($A7,OFFSET('Program and Results'!$A$1,MATCH(Tables!AI$1,'Program and Results'!$A:$A,0)-1,4,COUNTIF('Program and Results'!$A:$A,Tables!AI$1),17),8,0))=0,"",IFERROR(VLOOKUP($A7,OFFSET('Program and Results'!$A$1,MATCH(Tables!AI$1,'Program and Results'!$A:$A,0)-1,1,COUNTIF('Program and Results'!$A:$A,Tables!AI$1),17),5,0),VLOOKUP($A7,OFFSET('Program and Results'!$A$1,MATCH(Tables!AI$1,'Program and Results'!$A:$A,0)-1,4,COUNTIF('Program and Results'!$A:$A,Tables!AI$1),17),8,0))),"")</f>
        <v>1500.4356572019994</v>
      </c>
      <c r="AJ7" s="22" t="str">
        <f ca="1">IFERROR(IF(IFERROR(VLOOKUP($A7,OFFSET('Program and Results'!$A$1,MATCH(Tables!AJ$1,'Program and Results'!$A:$A,0)-1,1,COUNTIF('Program and Results'!$A:$A,Tables!AJ$1),17),5,0),VLOOKUP($A7,OFFSET('Program and Results'!$A$1,MATCH(Tables!AJ$1,'Program and Results'!$A:$A,0)-1,4,COUNTIF('Program and Results'!$A:$A,Tables!AJ$1),17),8,0))=0,"",IFERROR(VLOOKUP($A7,OFFSET('Program and Results'!$A$1,MATCH(Tables!AJ$1,'Program and Results'!$A:$A,0)-1,1,COUNTIF('Program and Results'!$A:$A,Tables!AJ$1),17),5,0),VLOOKUP($A7,OFFSET('Program and Results'!$A$1,MATCH(Tables!AJ$1,'Program and Results'!$A:$A,0)-1,4,COUNTIF('Program and Results'!$A:$A,Tables!AJ$1),17),8,0))),"")</f>
        <v/>
      </c>
      <c r="AK7" s="22" t="str">
        <f ca="1">IFERROR(IF(IFERROR(VLOOKUP($A7,OFFSET('Program and Results'!$A$1,MATCH(Tables!AK$1,'Program and Results'!$A:$A,0)-1,1,COUNTIF('Program and Results'!$A:$A,Tables!AK$1),17),5,0),VLOOKUP($A7,OFFSET('Program and Results'!$A$1,MATCH(Tables!AK$1,'Program and Results'!$A:$A,0)-1,4,COUNTIF('Program and Results'!$A:$A,Tables!AK$1),17),8,0))=0,"",IFERROR(VLOOKUP($A7,OFFSET('Program and Results'!$A$1,MATCH(Tables!AK$1,'Program and Results'!$A:$A,0)-1,1,COUNTIF('Program and Results'!$A:$A,Tables!AK$1),17),5,0),VLOOKUP($A7,OFFSET('Program and Results'!$A$1,MATCH(Tables!AK$1,'Program and Results'!$A:$A,0)-1,4,COUNTIF('Program and Results'!$A:$A,Tables!AK$1),17),8,0))),"")</f>
        <v/>
      </c>
      <c r="AL7" s="22" t="str">
        <f ca="1">IFERROR(IF(IFERROR(VLOOKUP($A7,OFFSET('Program and Results'!$A$1,MATCH(Tables!AL$1,'Program and Results'!$A:$A,0)-1,1,COUNTIF('Program and Results'!$A:$A,Tables!AL$1),17),5,0),VLOOKUP($A7,OFFSET('Program and Results'!$A$1,MATCH(Tables!AL$1,'Program and Results'!$A:$A,0)-1,4,COUNTIF('Program and Results'!$A:$A,Tables!AL$1),17),8,0))=0,"",IFERROR(VLOOKUP($A7,OFFSET('Program and Results'!$A$1,MATCH(Tables!AL$1,'Program and Results'!$A:$A,0)-1,1,COUNTIF('Program and Results'!$A:$A,Tables!AL$1),17),5,0),VLOOKUP($A7,OFFSET('Program and Results'!$A$1,MATCH(Tables!AL$1,'Program and Results'!$A:$A,0)-1,4,COUNTIF('Program and Results'!$A:$A,Tables!AL$1),17),8,0))),"")</f>
        <v/>
      </c>
      <c r="AM7" s="22" t="str">
        <f ca="1">IFERROR(IF(IFERROR(VLOOKUP($A7,OFFSET('Program and Results'!$A$1,MATCH(Tables!AM$1,'Program and Results'!$A:$A,0)-1,1,COUNTIF('Program and Results'!$A:$A,Tables!AM$1),17),5,0),VLOOKUP($A7,OFFSET('Program and Results'!$A$1,MATCH(Tables!AM$1,'Program and Results'!$A:$A,0)-1,4,COUNTIF('Program and Results'!$A:$A,Tables!AM$1),17),8,0))=0,"",IFERROR(VLOOKUP($A7,OFFSET('Program and Results'!$A$1,MATCH(Tables!AM$1,'Program and Results'!$A:$A,0)-1,1,COUNTIF('Program and Results'!$A:$A,Tables!AM$1),17),5,0),VLOOKUP($A7,OFFSET('Program and Results'!$A$1,MATCH(Tables!AM$1,'Program and Results'!$A:$A,0)-1,4,COUNTIF('Program and Results'!$A:$A,Tables!AM$1),17),8,0))),"")</f>
        <v/>
      </c>
      <c r="AN7" s="22" t="str">
        <f ca="1">IFERROR(IF(IFERROR(VLOOKUP($A7,OFFSET('Program and Results'!$A$1,MATCH(Tables!AN$1,'Program and Results'!$A:$A,0)-1,1,COUNTIF('Program and Results'!$A:$A,Tables!AN$1),17),5,0),VLOOKUP($A7,OFFSET('Program and Results'!$A$1,MATCH(Tables!AN$1,'Program and Results'!$A:$A,0)-1,4,COUNTIF('Program and Results'!$A:$A,Tables!AN$1),17),8,0))=0,"",IFERROR(VLOOKUP($A7,OFFSET('Program and Results'!$A$1,MATCH(Tables!AN$1,'Program and Results'!$A:$A,0)-1,1,COUNTIF('Program and Results'!$A:$A,Tables!AN$1),17),5,0),VLOOKUP($A7,OFFSET('Program and Results'!$A$1,MATCH(Tables!AN$1,'Program and Results'!$A:$A,0)-1,4,COUNTIF('Program and Results'!$A:$A,Tables!AN$1),17),8,0))),"")</f>
        <v/>
      </c>
      <c r="AO7" s="22" t="str">
        <f ca="1">IFERROR(IF(IFERROR(VLOOKUP($A7,OFFSET('Program and Results'!$A$1,MATCH(Tables!AO$1,'Program and Results'!$A:$A,0)-1,1,COUNTIF('Program and Results'!$A:$A,Tables!AO$1),17),5,0),VLOOKUP($A7,OFFSET('Program and Results'!$A$1,MATCH(Tables!AO$1,'Program and Results'!$A:$A,0)-1,4,COUNTIF('Program and Results'!$A:$A,Tables!AO$1),17),8,0))=0,"",IFERROR(VLOOKUP($A7,OFFSET('Program and Results'!$A$1,MATCH(Tables!AO$1,'Program and Results'!$A:$A,0)-1,1,COUNTIF('Program and Results'!$A:$A,Tables!AO$1),17),5,0),VLOOKUP($A7,OFFSET('Program and Results'!$A$1,MATCH(Tables!AO$1,'Program and Results'!$A:$A,0)-1,4,COUNTIF('Program and Results'!$A:$A,Tables!AO$1),17),8,0))),"")</f>
        <v/>
      </c>
      <c r="AP7" s="22" t="str">
        <f ca="1">IFERROR(IF(IFERROR(VLOOKUP($A7,OFFSET('Program and Results'!$A$1,MATCH(Tables!AP$1,'Program and Results'!$A:$A,0)-1,1,COUNTIF('Program and Results'!$A:$A,Tables!AP$1),17),5,0),VLOOKUP($A7,OFFSET('Program and Results'!$A$1,MATCH(Tables!AP$1,'Program and Results'!$A:$A,0)-1,4,COUNTIF('Program and Results'!$A:$A,Tables!AP$1),17),8,0))=0,"",IFERROR(VLOOKUP($A7,OFFSET('Program and Results'!$A$1,MATCH(Tables!AP$1,'Program and Results'!$A:$A,0)-1,1,COUNTIF('Program and Results'!$A:$A,Tables!AP$1),17),5,0),VLOOKUP($A7,OFFSET('Program and Results'!$A$1,MATCH(Tables!AP$1,'Program and Results'!$A:$A,0)-1,4,COUNTIF('Program and Results'!$A:$A,Tables!AP$1),17),8,0))),"")</f>
        <v/>
      </c>
      <c r="AQ7" s="22" t="str">
        <f ca="1">IFERROR(IF(IFERROR(VLOOKUP($A7,OFFSET('Program and Results'!$A$1,MATCH(Tables!AQ$1,'Program and Results'!$A:$A,0)-1,1,COUNTIF('Program and Results'!$A:$A,Tables!AQ$1),17),5,0),VLOOKUP($A7,OFFSET('Program and Results'!$A$1,MATCH(Tables!AQ$1,'Program and Results'!$A:$A,0)-1,4,COUNTIF('Program and Results'!$A:$A,Tables!AQ$1),17),8,0))=0,"",IFERROR(VLOOKUP($A7,OFFSET('Program and Results'!$A$1,MATCH(Tables!AQ$1,'Program and Results'!$A:$A,0)-1,1,COUNTIF('Program and Results'!$A:$A,Tables!AQ$1),17),5,0),VLOOKUP($A7,OFFSET('Program and Results'!$A$1,MATCH(Tables!AQ$1,'Program and Results'!$A:$A,0)-1,4,COUNTIF('Program and Results'!$A:$A,Tables!AQ$1),17),8,0))),"")</f>
        <v/>
      </c>
      <c r="AR7" s="22" t="str">
        <f ca="1">IFERROR(IF(IFERROR(VLOOKUP($A7,OFFSET('Program and Results'!$A$1,MATCH(Tables!AR$1,'Program and Results'!$A:$A,0)-1,1,COUNTIF('Program and Results'!$A:$A,Tables!AR$1),17),5,0),VLOOKUP($A7,OFFSET('Program and Results'!$A$1,MATCH(Tables!AR$1,'Program and Results'!$A:$A,0)-1,4,COUNTIF('Program and Results'!$A:$A,Tables!AR$1),17),8,0))=0,"",IFERROR(VLOOKUP($A7,OFFSET('Program and Results'!$A$1,MATCH(Tables!AR$1,'Program and Results'!$A:$A,0)-1,1,COUNTIF('Program and Results'!$A:$A,Tables!AR$1),17),5,0),VLOOKUP($A7,OFFSET('Program and Results'!$A$1,MATCH(Tables!AR$1,'Program and Results'!$A:$A,0)-1,4,COUNTIF('Program and Results'!$A:$A,Tables!AR$1),17),8,0))),"")</f>
        <v/>
      </c>
      <c r="AS7" s="22" t="str">
        <f ca="1">IFERROR(IF(IFERROR(VLOOKUP($A7,OFFSET('Program and Results'!$A$1,MATCH(Tables!AS$1,'Program and Results'!$A:$A,0)-1,1,COUNTIF('Program and Results'!$A:$A,Tables!AS$1),17),5,0),VLOOKUP($A7,OFFSET('Program and Results'!$A$1,MATCH(Tables!AS$1,'Program and Results'!$A:$A,0)-1,4,COUNTIF('Program and Results'!$A:$A,Tables!AS$1),17),8,0))=0,"",IFERROR(VLOOKUP($A7,OFFSET('Program and Results'!$A$1,MATCH(Tables!AS$1,'Program and Results'!$A:$A,0)-1,1,COUNTIF('Program and Results'!$A:$A,Tables!AS$1),17),5,0),VLOOKUP($A7,OFFSET('Program and Results'!$A$1,MATCH(Tables!AS$1,'Program and Results'!$A:$A,0)-1,4,COUNTIF('Program and Results'!$A:$A,Tables!AS$1),17),8,0))),"")</f>
        <v/>
      </c>
      <c r="AT7" s="22" t="str">
        <f ca="1">IFERROR(IF(IFERROR(VLOOKUP($A7,OFFSET('Program and Results'!$A$1,MATCH(Tables!AT$1,'Program and Results'!$A:$A,0)-1,1,COUNTIF('Program and Results'!$A:$A,Tables!AT$1),17),5,0),VLOOKUP($A7,OFFSET('Program and Results'!$A$1,MATCH(Tables!AT$1,'Program and Results'!$A:$A,0)-1,4,COUNTIF('Program and Results'!$A:$A,Tables!AT$1),17),8,0))=0,"",IFERROR(VLOOKUP($A7,OFFSET('Program and Results'!$A$1,MATCH(Tables!AT$1,'Program and Results'!$A:$A,0)-1,1,COUNTIF('Program and Results'!$A:$A,Tables!AT$1),17),5,0),VLOOKUP($A7,OFFSET('Program and Results'!$A$1,MATCH(Tables!AT$1,'Program and Results'!$A:$A,0)-1,4,COUNTIF('Program and Results'!$A:$A,Tables!AT$1),17),8,0))),"")</f>
        <v/>
      </c>
      <c r="AU7" s="22" t="str">
        <f ca="1">IFERROR(IF(IFERROR(VLOOKUP($A7,OFFSET('Program and Results'!$A$1,MATCH(Tables!AU$1,'Program and Results'!$A:$A,0)-1,1,COUNTIF('Program and Results'!$A:$A,Tables!AU$1),17),5,0),VLOOKUP($A7,OFFSET('Program and Results'!$A$1,MATCH(Tables!AU$1,'Program and Results'!$A:$A,0)-1,4,COUNTIF('Program and Results'!$A:$A,Tables!AU$1),17),8,0))=0,"",IFERROR(VLOOKUP($A7,OFFSET('Program and Results'!$A$1,MATCH(Tables!AU$1,'Program and Results'!$A:$A,0)-1,1,COUNTIF('Program and Results'!$A:$A,Tables!AU$1),17),5,0),VLOOKUP($A7,OFFSET('Program and Results'!$A$1,MATCH(Tables!AU$1,'Program and Results'!$A:$A,0)-1,4,COUNTIF('Program and Results'!$A:$A,Tables!AU$1),17),8,0))),"")</f>
        <v/>
      </c>
      <c r="AV7" s="22" t="str">
        <f ca="1">IFERROR(IF(IFERROR(VLOOKUP($A7,OFFSET('Program and Results'!$A$1,MATCH(Tables!AV$1,'Program and Results'!$A:$A,0)-1,1,COUNTIF('Program and Results'!$A:$A,Tables!AV$1),17),5,0),VLOOKUP($A7,OFFSET('Program and Results'!$A$1,MATCH(Tables!AV$1,'Program and Results'!$A:$A,0)-1,4,COUNTIF('Program and Results'!$A:$A,Tables!AV$1),17),8,0))=0,"",IFERROR(VLOOKUP($A7,OFFSET('Program and Results'!$A$1,MATCH(Tables!AV$1,'Program and Results'!$A:$A,0)-1,1,COUNTIF('Program and Results'!$A:$A,Tables!AV$1),17),5,0),VLOOKUP($A7,OFFSET('Program and Results'!$A$1,MATCH(Tables!AV$1,'Program and Results'!$A:$A,0)-1,4,COUNTIF('Program and Results'!$A:$A,Tables!AV$1),17),8,0))),"")</f>
        <v/>
      </c>
      <c r="AW7" s="22" t="str">
        <f ca="1">IFERROR(IF(IFERROR(VLOOKUP($A7,OFFSET('Program and Results'!$A$1,MATCH(Tables!AW$1,'Program and Results'!$A:$A,0)-1,1,COUNTIF('Program and Results'!$A:$A,Tables!AW$1),17),5,0),VLOOKUP($A7,OFFSET('Program and Results'!$A$1,MATCH(Tables!AW$1,'Program and Results'!$A:$A,0)-1,4,COUNTIF('Program and Results'!$A:$A,Tables!AW$1),17),8,0))=0,"",IFERROR(VLOOKUP($A7,OFFSET('Program and Results'!$A$1,MATCH(Tables!AW$1,'Program and Results'!$A:$A,0)-1,1,COUNTIF('Program and Results'!$A:$A,Tables!AW$1),17),5,0),VLOOKUP($A7,OFFSET('Program and Results'!$A$1,MATCH(Tables!AW$1,'Program and Results'!$A:$A,0)-1,4,COUNTIF('Program and Results'!$A:$A,Tables!AW$1),17),8,0))),"")</f>
        <v/>
      </c>
      <c r="AX7" s="22" t="str">
        <f ca="1">IFERROR(IF(IFERROR(VLOOKUP($A7,OFFSET('Program and Results'!$A$1,MATCH(Tables!AX$1,'Program and Results'!$A:$A,0)-1,1,COUNTIF('Program and Results'!$A:$A,Tables!AX$1),17),5,0),VLOOKUP($A7,OFFSET('Program and Results'!$A$1,MATCH(Tables!AX$1,'Program and Results'!$A:$A,0)-1,4,COUNTIF('Program and Results'!$A:$A,Tables!AX$1),17),8,0))=0,"",IFERROR(VLOOKUP($A7,OFFSET('Program and Results'!$A$1,MATCH(Tables!AX$1,'Program and Results'!$A:$A,0)-1,1,COUNTIF('Program and Results'!$A:$A,Tables!AX$1),17),5,0),VLOOKUP($A7,OFFSET('Program and Results'!$A$1,MATCH(Tables!AX$1,'Program and Results'!$A:$A,0)-1,4,COUNTIF('Program and Results'!$A:$A,Tables!AX$1),17),8,0))),"")</f>
        <v/>
      </c>
      <c r="AY7" s="22" t="str">
        <f ca="1">IFERROR(IF(IFERROR(VLOOKUP($A7,OFFSET('Program and Results'!$A$1,MATCH(Tables!AY$1,'Program and Results'!$A:$A,0)-1,1,COUNTIF('Program and Results'!$A:$A,Tables!AY$1),17),5,0),VLOOKUP($A7,OFFSET('Program and Results'!$A$1,MATCH(Tables!AY$1,'Program and Results'!$A:$A,0)-1,4,COUNTIF('Program and Results'!$A:$A,Tables!AY$1),17),8,0))=0,"",IFERROR(VLOOKUP($A7,OFFSET('Program and Results'!$A$1,MATCH(Tables!AY$1,'Program and Results'!$A:$A,0)-1,1,COUNTIF('Program and Results'!$A:$A,Tables!AY$1),17),5,0),VLOOKUP($A7,OFFSET('Program and Results'!$A$1,MATCH(Tables!AY$1,'Program and Results'!$A:$A,0)-1,4,COUNTIF('Program and Results'!$A:$A,Tables!AY$1),17),8,0))),"")</f>
        <v/>
      </c>
      <c r="AZ7" s="22" t="str">
        <f ca="1">IFERROR(IF(IFERROR(VLOOKUP($A7,OFFSET('Program and Results'!$A$1,MATCH(Tables!AZ$1,'Program and Results'!$A:$A,0)-1,1,COUNTIF('Program and Results'!$A:$A,Tables!AZ$1),17),5,0),VLOOKUP($A7,OFFSET('Program and Results'!$A$1,MATCH(Tables!AZ$1,'Program and Results'!$A:$A,0)-1,4,COUNTIF('Program and Results'!$A:$A,Tables!AZ$1),17),8,0))=0,"",IFERROR(VLOOKUP($A7,OFFSET('Program and Results'!$A$1,MATCH(Tables!AZ$1,'Program and Results'!$A:$A,0)-1,1,COUNTIF('Program and Results'!$A:$A,Tables!AZ$1),17),5,0),VLOOKUP($A7,OFFSET('Program and Results'!$A$1,MATCH(Tables!AZ$1,'Program and Results'!$A:$A,0)-1,4,COUNTIF('Program and Results'!$A:$A,Tables!AZ$1),17),8,0))),"")</f>
        <v/>
      </c>
      <c r="BA7" s="22" t="str">
        <f ca="1">IFERROR(IF(IFERROR(VLOOKUP($A7,OFFSET('Program and Results'!$A$1,MATCH(Tables!BA$1,'Program and Results'!$A:$A,0)-1,1,COUNTIF('Program and Results'!$A:$A,Tables!BA$1),17),5,0),VLOOKUP($A7,OFFSET('Program and Results'!$A$1,MATCH(Tables!BA$1,'Program and Results'!$A:$A,0)-1,4,COUNTIF('Program and Results'!$A:$A,Tables!BA$1),17),8,0))=0,"",IFERROR(VLOOKUP($A7,OFFSET('Program and Results'!$A$1,MATCH(Tables!BA$1,'Program and Results'!$A:$A,0)-1,1,COUNTIF('Program and Results'!$A:$A,Tables!BA$1),17),5,0),VLOOKUP($A7,OFFSET('Program and Results'!$A$1,MATCH(Tables!BA$1,'Program and Results'!$A:$A,0)-1,4,COUNTIF('Program and Results'!$A:$A,Tables!BA$1),17),8,0))),"")</f>
        <v/>
      </c>
      <c r="BB7" s="22" t="str">
        <f ca="1">IFERROR(IF(IFERROR(VLOOKUP($A7,OFFSET('Program and Results'!$A$1,MATCH(Tables!BB$1,'Program and Results'!$A:$A,0)-1,1,COUNTIF('Program and Results'!$A:$A,Tables!BB$1),17),5,0),VLOOKUP($A7,OFFSET('Program and Results'!$A$1,MATCH(Tables!BB$1,'Program and Results'!$A:$A,0)-1,4,COUNTIF('Program and Results'!$A:$A,Tables!BB$1),17),8,0))=0,"",IFERROR(VLOOKUP($A7,OFFSET('Program and Results'!$A$1,MATCH(Tables!BB$1,'Program and Results'!$A:$A,0)-1,1,COUNTIF('Program and Results'!$A:$A,Tables!BB$1),17),5,0),VLOOKUP($A7,OFFSET('Program and Results'!$A$1,MATCH(Tables!BB$1,'Program and Results'!$A:$A,0)-1,4,COUNTIF('Program and Results'!$A:$A,Tables!BB$1),17),8,0))),"")</f>
        <v/>
      </c>
      <c r="BC7" s="22" t="str">
        <f ca="1">IFERROR(IF(IFERROR(VLOOKUP($A7,OFFSET('Program and Results'!$A$1,MATCH(Tables!BC$1,'Program and Results'!$A:$A,0)-1,1,COUNTIF('Program and Results'!$A:$A,Tables!BC$1),17),5,0),VLOOKUP($A7,OFFSET('Program and Results'!$A$1,MATCH(Tables!BC$1,'Program and Results'!$A:$A,0)-1,4,COUNTIF('Program and Results'!$A:$A,Tables!BC$1),17),8,0))=0,"",IFERROR(VLOOKUP($A7,OFFSET('Program and Results'!$A$1,MATCH(Tables!BC$1,'Program and Results'!$A:$A,0)-1,1,COUNTIF('Program and Results'!$A:$A,Tables!BC$1),17),5,0),VLOOKUP($A7,OFFSET('Program and Results'!$A$1,MATCH(Tables!BC$1,'Program and Results'!$A:$A,0)-1,4,COUNTIF('Program and Results'!$A:$A,Tables!BC$1),17),8,0))),"")</f>
        <v/>
      </c>
      <c r="BD7" s="22" t="str">
        <f ca="1">IFERROR(IF(IFERROR(VLOOKUP($A7,OFFSET('Program and Results'!$A$1,MATCH(Tables!BD$1,'Program and Results'!$A:$A,0)-1,1,COUNTIF('Program and Results'!$A:$A,Tables!BD$1),17),5,0),VLOOKUP($A7,OFFSET('Program and Results'!$A$1,MATCH(Tables!BD$1,'Program and Results'!$A:$A,0)-1,4,COUNTIF('Program and Results'!$A:$A,Tables!BD$1),17),8,0))=0,"",IFERROR(VLOOKUP($A7,OFFSET('Program and Results'!$A$1,MATCH(Tables!BD$1,'Program and Results'!$A:$A,0)-1,1,COUNTIF('Program and Results'!$A:$A,Tables!BD$1),17),5,0),VLOOKUP($A7,OFFSET('Program and Results'!$A$1,MATCH(Tables!BD$1,'Program and Results'!$A:$A,0)-1,4,COUNTIF('Program and Results'!$A:$A,Tables!BD$1),17),8,0))),"")</f>
        <v/>
      </c>
      <c r="BE7" s="22" t="str">
        <f ca="1">IFERROR(IF(IFERROR(VLOOKUP($A7,OFFSET('Program and Results'!$A$1,MATCH(Tables!BE$1,'Program and Results'!$A:$A,0)-1,1,COUNTIF('Program and Results'!$A:$A,Tables!BE$1),17),5,0),VLOOKUP($A7,OFFSET('Program and Results'!$A$1,MATCH(Tables!BE$1,'Program and Results'!$A:$A,0)-1,4,COUNTIF('Program and Results'!$A:$A,Tables!BE$1),17),8,0))=0,"",IFERROR(VLOOKUP($A7,OFFSET('Program and Results'!$A$1,MATCH(Tables!BE$1,'Program and Results'!$A:$A,0)-1,1,COUNTIF('Program and Results'!$A:$A,Tables!BE$1),17),5,0),VLOOKUP($A7,OFFSET('Program and Results'!$A$1,MATCH(Tables!BE$1,'Program and Results'!$A:$A,0)-1,4,COUNTIF('Program and Results'!$A:$A,Tables!BE$1),17),8,0))),"")</f>
        <v/>
      </c>
    </row>
    <row r="8" spans="1:57">
      <c r="A8" s="3" t="str">
        <f>IF(Lists!A8="","",Lists!A8)</f>
        <v>Leverkusen</v>
      </c>
      <c r="B8" s="22">
        <f ca="1">IFERROR(IF(IFERROR(VLOOKUP($A8,OFFSET('Program and Results'!$A$1,MATCH(Tables!B$1,'Program and Results'!$A:$A,0)-1,1,COUNTIF('Program and Results'!$A:$A,Tables!B$1),17),5,0),VLOOKUP($A8,OFFSET('Program and Results'!$A$1,MATCH(Tables!B$1,'Program and Results'!$A:$A,0)-1,4,COUNTIF('Program and Results'!$A:$A,Tables!B$1),17),8,0))=0,"",IFERROR(VLOOKUP($A8,OFFSET('Program and Results'!$A$1,MATCH(Tables!B$1,'Program and Results'!$A:$A,0)-1,1,COUNTIF('Program and Results'!$A:$A,Tables!B$1),17),5,0),VLOOKUP($A8,OFFSET('Program and Results'!$A$1,MATCH(Tables!B$1,'Program and Results'!$A:$A,0)-1,4,COUNTIF('Program and Results'!$A:$A,Tables!B$1),17),8,0))),"")</f>
        <v>1508.7660513801311</v>
      </c>
      <c r="C8" s="22">
        <f ca="1">IFERROR(IF(IFERROR(VLOOKUP($A8,OFFSET('Program and Results'!$A$1,MATCH(Tables!C$1,'Program and Results'!$A:$A,0)-1,1,COUNTIF('Program and Results'!$A:$A,Tables!C$1),17),5,0),VLOOKUP($A8,OFFSET('Program and Results'!$A$1,MATCH(Tables!C$1,'Program and Results'!$A:$A,0)-1,4,COUNTIF('Program and Results'!$A:$A,Tables!C$1),17),8,0))=0,"",IFERROR(VLOOKUP($A8,OFFSET('Program and Results'!$A$1,MATCH(Tables!C$1,'Program and Results'!$A:$A,0)-1,1,COUNTIF('Program and Results'!$A:$A,Tables!C$1),17),5,0),VLOOKUP($A8,OFFSET('Program and Results'!$A$1,MATCH(Tables!C$1,'Program and Results'!$A:$A,0)-1,4,COUNTIF('Program and Results'!$A:$A,Tables!C$1),17),8,0))),"")</f>
        <v>1518.7429209528084</v>
      </c>
      <c r="D8" s="22">
        <f ca="1">IFERROR(IF(IFERROR(VLOOKUP($A8,OFFSET('Program and Results'!$A$1,MATCH(Tables!D$1,'Program and Results'!$A:$A,0)-1,1,COUNTIF('Program and Results'!$A:$A,Tables!D$1),17),5,0),VLOOKUP($A8,OFFSET('Program and Results'!$A$1,MATCH(Tables!D$1,'Program and Results'!$A:$A,0)-1,4,COUNTIF('Program and Results'!$A:$A,Tables!D$1),17),8,0))=0,"",IFERROR(VLOOKUP($A8,OFFSET('Program and Results'!$A$1,MATCH(Tables!D$1,'Program and Results'!$A:$A,0)-1,1,COUNTIF('Program and Results'!$A:$A,Tables!D$1),17),5,0),VLOOKUP($A8,OFFSET('Program and Results'!$A$1,MATCH(Tables!D$1,'Program and Results'!$A:$A,0)-1,4,COUNTIF('Program and Results'!$A:$A,Tables!D$1),17),8,0))),"")</f>
        <v>1526.9744398874989</v>
      </c>
      <c r="E8" s="22">
        <f ca="1">IFERROR(IF(IFERROR(VLOOKUP($A8,OFFSET('Program and Results'!$A$1,MATCH(Tables!E$1,'Program and Results'!$A:$A,0)-1,1,COUNTIF('Program and Results'!$A:$A,Tables!E$1),17),5,0),VLOOKUP($A8,OFFSET('Program and Results'!$A$1,MATCH(Tables!E$1,'Program and Results'!$A:$A,0)-1,4,COUNTIF('Program and Results'!$A:$A,Tables!E$1),17),8,0))=0,"",IFERROR(VLOOKUP($A8,OFFSET('Program and Results'!$A$1,MATCH(Tables!E$1,'Program and Results'!$A:$A,0)-1,1,COUNTIF('Program and Results'!$A:$A,Tables!E$1),17),5,0),VLOOKUP($A8,OFFSET('Program and Results'!$A$1,MATCH(Tables!E$1,'Program and Results'!$A:$A,0)-1,4,COUNTIF('Program and Results'!$A:$A,Tables!E$1),17),8,0))),"")</f>
        <v>1516.3218519018683</v>
      </c>
      <c r="F8" s="22">
        <f ca="1">IFERROR(IF(IFERROR(VLOOKUP($A8,OFFSET('Program and Results'!$A$1,MATCH(Tables!F$1,'Program and Results'!$A:$A,0)-1,1,COUNTIF('Program and Results'!$A:$A,Tables!F$1),17),5,0),VLOOKUP($A8,OFFSET('Program and Results'!$A$1,MATCH(Tables!F$1,'Program and Results'!$A:$A,0)-1,4,COUNTIF('Program and Results'!$A:$A,Tables!F$1),17),8,0))=0,"",IFERROR(VLOOKUP($A8,OFFSET('Program and Results'!$A$1,MATCH(Tables!F$1,'Program and Results'!$A:$A,0)-1,1,COUNTIF('Program and Results'!$A:$A,Tables!F$1),17),5,0),VLOOKUP($A8,OFFSET('Program and Results'!$A$1,MATCH(Tables!F$1,'Program and Results'!$A:$A,0)-1,4,COUNTIF('Program and Results'!$A:$A,Tables!F$1),17),8,0))),"")</f>
        <v>1524.657102273017</v>
      </c>
      <c r="G8" s="22">
        <f ca="1">IFERROR(IF(IFERROR(VLOOKUP($A8,OFFSET('Program and Results'!$A$1,MATCH(Tables!G$1,'Program and Results'!$A:$A,0)-1,1,COUNTIF('Program and Results'!$A:$A,Tables!G$1),17),5,0),VLOOKUP($A8,OFFSET('Program and Results'!$A$1,MATCH(Tables!G$1,'Program and Results'!$A:$A,0)-1,4,COUNTIF('Program and Results'!$A:$A,Tables!G$1),17),8,0))=0,"",IFERROR(VLOOKUP($A8,OFFSET('Program and Results'!$A$1,MATCH(Tables!G$1,'Program and Results'!$A:$A,0)-1,1,COUNTIF('Program and Results'!$A:$A,Tables!G$1),17),5,0),VLOOKUP($A8,OFFSET('Program and Results'!$A$1,MATCH(Tables!G$1,'Program and Results'!$A:$A,0)-1,4,COUNTIF('Program and Results'!$A:$A,Tables!G$1),17),8,0))),"")</f>
        <v>1535.9773973527601</v>
      </c>
      <c r="H8" s="22">
        <f ca="1">IFERROR(IF(IFERROR(VLOOKUP($A8,OFFSET('Program and Results'!$A$1,MATCH(Tables!H$1,'Program and Results'!$A:$A,0)-1,1,COUNTIF('Program and Results'!$A:$A,Tables!H$1),17),5,0),VLOOKUP($A8,OFFSET('Program and Results'!$A$1,MATCH(Tables!H$1,'Program and Results'!$A:$A,0)-1,4,COUNTIF('Program and Results'!$A:$A,Tables!H$1),17),8,0))=0,"",IFERROR(VLOOKUP($A8,OFFSET('Program and Results'!$A$1,MATCH(Tables!H$1,'Program and Results'!$A:$A,0)-1,1,COUNTIF('Program and Results'!$A:$A,Tables!H$1),17),5,0),VLOOKUP($A8,OFFSET('Program and Results'!$A$1,MATCH(Tables!H$1,'Program and Results'!$A:$A,0)-1,4,COUNTIF('Program and Results'!$A:$A,Tables!H$1),17),8,0))),"")</f>
        <v>1544.1883915625892</v>
      </c>
      <c r="I8" s="22">
        <f ca="1">IFERROR(IF(IFERROR(VLOOKUP($A8,OFFSET('Program and Results'!$A$1,MATCH(Tables!I$1,'Program and Results'!$A:$A,0)-1,1,COUNTIF('Program and Results'!$A:$A,Tables!I$1),17),5,0),VLOOKUP($A8,OFFSET('Program and Results'!$A$1,MATCH(Tables!I$1,'Program and Results'!$A:$A,0)-1,4,COUNTIF('Program and Results'!$A:$A,Tables!I$1),17),8,0))=0,"",IFERROR(VLOOKUP($A8,OFFSET('Program and Results'!$A$1,MATCH(Tables!I$1,'Program and Results'!$A:$A,0)-1,1,COUNTIF('Program and Results'!$A:$A,Tables!I$1),17),5,0),VLOOKUP($A8,OFFSET('Program and Results'!$A$1,MATCH(Tables!I$1,'Program and Results'!$A:$A,0)-1,4,COUNTIF('Program and Results'!$A:$A,Tables!I$1),17),8,0))),"")</f>
        <v>1542.7710503259725</v>
      </c>
      <c r="J8" s="22">
        <f ca="1">IFERROR(IF(IFERROR(VLOOKUP($A8,OFFSET('Program and Results'!$A$1,MATCH(Tables!J$1,'Program and Results'!$A:$A,0)-1,1,COUNTIF('Program and Results'!$A:$A,Tables!J$1),17),5,0),VLOOKUP($A8,OFFSET('Program and Results'!$A$1,MATCH(Tables!J$1,'Program and Results'!$A:$A,0)-1,4,COUNTIF('Program and Results'!$A:$A,Tables!J$1),17),8,0))=0,"",IFERROR(VLOOKUP($A8,OFFSET('Program and Results'!$A$1,MATCH(Tables!J$1,'Program and Results'!$A:$A,0)-1,1,COUNTIF('Program and Results'!$A:$A,Tables!J$1),17),5,0),VLOOKUP($A8,OFFSET('Program and Results'!$A$1,MATCH(Tables!J$1,'Program and Results'!$A:$A,0)-1,4,COUNTIF('Program and Results'!$A:$A,Tables!J$1),17),8,0))),"")</f>
        <v>1552.8685942382779</v>
      </c>
      <c r="K8" s="22">
        <f ca="1">IFERROR(IF(IFERROR(VLOOKUP($A8,OFFSET('Program and Results'!$A$1,MATCH(Tables!K$1,'Program and Results'!$A:$A,0)-1,1,COUNTIF('Program and Results'!$A:$A,Tables!K$1),17),5,0),VLOOKUP($A8,OFFSET('Program and Results'!$A$1,MATCH(Tables!K$1,'Program and Results'!$A:$A,0)-1,4,COUNTIF('Program and Results'!$A:$A,Tables!K$1),17),8,0))=0,"",IFERROR(VLOOKUP($A8,OFFSET('Program and Results'!$A$1,MATCH(Tables!K$1,'Program and Results'!$A:$A,0)-1,1,COUNTIF('Program and Results'!$A:$A,Tables!K$1),17),5,0),VLOOKUP($A8,OFFSET('Program and Results'!$A$1,MATCH(Tables!K$1,'Program and Results'!$A:$A,0)-1,4,COUNTIF('Program and Results'!$A:$A,Tables!K$1),17),8,0))),"")</f>
        <v>1559.5191928096647</v>
      </c>
      <c r="L8" s="22">
        <f ca="1">IFERROR(IF(IFERROR(VLOOKUP($A8,OFFSET('Program and Results'!$A$1,MATCH(Tables!L$1,'Program and Results'!$A:$A,0)-1,1,COUNTIF('Program and Results'!$A:$A,Tables!L$1),17),5,0),VLOOKUP($A8,OFFSET('Program and Results'!$A$1,MATCH(Tables!L$1,'Program and Results'!$A:$A,0)-1,4,COUNTIF('Program and Results'!$A:$A,Tables!L$1),17),8,0))=0,"",IFERROR(VLOOKUP($A8,OFFSET('Program and Results'!$A$1,MATCH(Tables!L$1,'Program and Results'!$A:$A,0)-1,1,COUNTIF('Program and Results'!$A:$A,Tables!L$1),17),5,0),VLOOKUP($A8,OFFSET('Program and Results'!$A$1,MATCH(Tables!L$1,'Program and Results'!$A:$A,0)-1,4,COUNTIF('Program and Results'!$A:$A,Tables!L$1),17),8,0))),"")</f>
        <v>1545.9647528119644</v>
      </c>
      <c r="M8" s="22">
        <f ca="1">IFERROR(IF(IFERROR(VLOOKUP($A8,OFFSET('Program and Results'!$A$1,MATCH(Tables!M$1,'Program and Results'!$A:$A,0)-1,1,COUNTIF('Program and Results'!$A:$A,Tables!M$1),17),5,0),VLOOKUP($A8,OFFSET('Program and Results'!$A$1,MATCH(Tables!M$1,'Program and Results'!$A:$A,0)-1,4,COUNTIF('Program and Results'!$A:$A,Tables!M$1),17),8,0))=0,"",IFERROR(VLOOKUP($A8,OFFSET('Program and Results'!$A$1,MATCH(Tables!M$1,'Program and Results'!$A:$A,0)-1,1,COUNTIF('Program and Results'!$A:$A,Tables!M$1),17),5,0),VLOOKUP($A8,OFFSET('Program and Results'!$A$1,MATCH(Tables!M$1,'Program and Results'!$A:$A,0)-1,4,COUNTIF('Program and Results'!$A:$A,Tables!M$1),17),8,0))),"")</f>
        <v>1553.1237690828616</v>
      </c>
      <c r="N8" s="22">
        <f ca="1">IFERROR(IF(IFERROR(VLOOKUP($A8,OFFSET('Program and Results'!$A$1,MATCH(Tables!N$1,'Program and Results'!$A:$A,0)-1,1,COUNTIF('Program and Results'!$A:$A,Tables!N$1),17),5,0),VLOOKUP($A8,OFFSET('Program and Results'!$A$1,MATCH(Tables!N$1,'Program and Results'!$A:$A,0)-1,4,COUNTIF('Program and Results'!$A:$A,Tables!N$1),17),8,0))=0,"",IFERROR(VLOOKUP($A8,OFFSET('Program and Results'!$A$1,MATCH(Tables!N$1,'Program and Results'!$A:$A,0)-1,1,COUNTIF('Program and Results'!$A:$A,Tables!N$1),17),5,0),VLOOKUP($A8,OFFSET('Program and Results'!$A$1,MATCH(Tables!N$1,'Program and Results'!$A:$A,0)-1,4,COUNTIF('Program and Results'!$A:$A,Tables!N$1),17),8,0))),"")</f>
        <v>1563.3615057841173</v>
      </c>
      <c r="O8" s="22">
        <f ca="1">IFERROR(IF(IFERROR(VLOOKUP($A8,OFFSET('Program and Results'!$A$1,MATCH(Tables!O$1,'Program and Results'!$A:$A,0)-1,1,COUNTIF('Program and Results'!$A:$A,Tables!O$1),17),5,0),VLOOKUP($A8,OFFSET('Program and Results'!$A$1,MATCH(Tables!O$1,'Program and Results'!$A:$A,0)-1,4,COUNTIF('Program and Results'!$A:$A,Tables!O$1),17),8,0))=0,"",IFERROR(VLOOKUP($A8,OFFSET('Program and Results'!$A$1,MATCH(Tables!O$1,'Program and Results'!$A:$A,0)-1,1,COUNTIF('Program and Results'!$A:$A,Tables!O$1),17),5,0),VLOOKUP($A8,OFFSET('Program and Results'!$A$1,MATCH(Tables!O$1,'Program and Results'!$A:$A,0)-1,4,COUNTIF('Program and Results'!$A:$A,Tables!O$1),17),8,0))),"")</f>
        <v>1569.395868034977</v>
      </c>
      <c r="P8" s="22">
        <f ca="1">IFERROR(IF(IFERROR(VLOOKUP($A8,OFFSET('Program and Results'!$A$1,MATCH(Tables!P$1,'Program and Results'!$A:$A,0)-1,1,COUNTIF('Program and Results'!$A:$A,Tables!P$1),17),5,0),VLOOKUP($A8,OFFSET('Program and Results'!$A$1,MATCH(Tables!P$1,'Program and Results'!$A:$A,0)-1,4,COUNTIF('Program and Results'!$A:$A,Tables!P$1),17),8,0))=0,"",IFERROR(VLOOKUP($A8,OFFSET('Program and Results'!$A$1,MATCH(Tables!P$1,'Program and Results'!$A:$A,0)-1,1,COUNTIF('Program and Results'!$A:$A,Tables!P$1),17),5,0),VLOOKUP($A8,OFFSET('Program and Results'!$A$1,MATCH(Tables!P$1,'Program and Results'!$A:$A,0)-1,4,COUNTIF('Program and Results'!$A:$A,Tables!P$1),17),8,0))),"")</f>
        <v>1580.9049557362289</v>
      </c>
      <c r="Q8" s="22">
        <f ca="1">IFERROR(IF(IFERROR(VLOOKUP($A8,OFFSET('Program and Results'!$A$1,MATCH(Tables!Q$1,'Program and Results'!$A:$A,0)-1,1,COUNTIF('Program and Results'!$A:$A,Tables!Q$1),17),5,0),VLOOKUP($A8,OFFSET('Program and Results'!$A$1,MATCH(Tables!Q$1,'Program and Results'!$A:$A,0)-1,4,COUNTIF('Program and Results'!$A:$A,Tables!Q$1),17),8,0))=0,"",IFERROR(VLOOKUP($A8,OFFSET('Program and Results'!$A$1,MATCH(Tables!Q$1,'Program and Results'!$A:$A,0)-1,1,COUNTIF('Program and Results'!$A:$A,Tables!Q$1),17),5,0),VLOOKUP($A8,OFFSET('Program and Results'!$A$1,MATCH(Tables!Q$1,'Program and Results'!$A:$A,0)-1,4,COUNTIF('Program and Results'!$A:$A,Tables!Q$1),17),8,0))),"")</f>
        <v>1565.2128419247206</v>
      </c>
      <c r="R8" s="22">
        <f ca="1">IFERROR(IF(IFERROR(VLOOKUP($A8,OFFSET('Program and Results'!$A$1,MATCH(Tables!R$1,'Program and Results'!$A:$A,0)-1,1,COUNTIF('Program and Results'!$A:$A,Tables!R$1),17),5,0),VLOOKUP($A8,OFFSET('Program and Results'!$A$1,MATCH(Tables!R$1,'Program and Results'!$A:$A,0)-1,4,COUNTIF('Program and Results'!$A:$A,Tables!R$1),17),8,0))=0,"",IFERROR(VLOOKUP($A8,OFFSET('Program and Results'!$A$1,MATCH(Tables!R$1,'Program and Results'!$A:$A,0)-1,1,COUNTIF('Program and Results'!$A:$A,Tables!R$1),17),5,0),VLOOKUP($A8,OFFSET('Program and Results'!$A$1,MATCH(Tables!R$1,'Program and Results'!$A:$A,0)-1,4,COUNTIF('Program and Results'!$A:$A,Tables!R$1),17),8,0))),"")</f>
        <v>1552.5592252803433</v>
      </c>
      <c r="S8" s="22">
        <f ca="1">IFERROR(IF(IFERROR(VLOOKUP($A8,OFFSET('Program and Results'!$A$1,MATCH(Tables!S$1,'Program and Results'!$A:$A,0)-1,1,COUNTIF('Program and Results'!$A:$A,Tables!S$1),17),5,0),VLOOKUP($A8,OFFSET('Program and Results'!$A$1,MATCH(Tables!S$1,'Program and Results'!$A:$A,0)-1,4,COUNTIF('Program and Results'!$A:$A,Tables!S$1),17),8,0))=0,"",IFERROR(VLOOKUP($A8,OFFSET('Program and Results'!$A$1,MATCH(Tables!S$1,'Program and Results'!$A:$A,0)-1,1,COUNTIF('Program and Results'!$A:$A,Tables!S$1),17),5,0),VLOOKUP($A8,OFFSET('Program and Results'!$A$1,MATCH(Tables!S$1,'Program and Results'!$A:$A,0)-1,4,COUNTIF('Program and Results'!$A:$A,Tables!S$1),17),8,0))),"")</f>
        <v>1539.9831672712885</v>
      </c>
      <c r="T8" s="22">
        <f ca="1">IFERROR(IF(IFERROR(VLOOKUP($A8,OFFSET('Program and Results'!$A$1,MATCH(Tables!T$1,'Program and Results'!$A:$A,0)-1,1,COUNTIF('Program and Results'!$A:$A,Tables!T$1),17),5,0),VLOOKUP($A8,OFFSET('Program and Results'!$A$1,MATCH(Tables!T$1,'Program and Results'!$A:$A,0)-1,4,COUNTIF('Program and Results'!$A:$A,Tables!T$1),17),8,0))=0,"",IFERROR(VLOOKUP($A8,OFFSET('Program and Results'!$A$1,MATCH(Tables!T$1,'Program and Results'!$A:$A,0)-1,1,COUNTIF('Program and Results'!$A:$A,Tables!T$1),17),5,0),VLOOKUP($A8,OFFSET('Program and Results'!$A$1,MATCH(Tables!T$1,'Program and Results'!$A:$A,0)-1,4,COUNTIF('Program and Results'!$A:$A,Tables!T$1),17),8,0))),"")</f>
        <v>1546.8142463597671</v>
      </c>
      <c r="U8" s="22">
        <f ca="1">IFERROR(IF(IFERROR(VLOOKUP($A8,OFFSET('Program and Results'!$A$1,MATCH(Tables!U$1,'Program and Results'!$A:$A,0)-1,1,COUNTIF('Program and Results'!$A:$A,Tables!U$1),17),5,0),VLOOKUP($A8,OFFSET('Program and Results'!$A$1,MATCH(Tables!U$1,'Program and Results'!$A:$A,0)-1,4,COUNTIF('Program and Results'!$A:$A,Tables!U$1),17),8,0))=0,"",IFERROR(VLOOKUP($A8,OFFSET('Program and Results'!$A$1,MATCH(Tables!U$1,'Program and Results'!$A:$A,0)-1,1,COUNTIF('Program and Results'!$A:$A,Tables!U$1),17),5,0),VLOOKUP($A8,OFFSET('Program and Results'!$A$1,MATCH(Tables!U$1,'Program and Results'!$A:$A,0)-1,4,COUNTIF('Program and Results'!$A:$A,Tables!U$1),17),8,0))),"")</f>
        <v>1558.3221760823296</v>
      </c>
      <c r="V8" s="22">
        <f ca="1">IFERROR(IF(IFERROR(VLOOKUP($A8,OFFSET('Program and Results'!$A$1,MATCH(Tables!V$1,'Program and Results'!$A:$A,0)-1,1,COUNTIF('Program and Results'!$A:$A,Tables!V$1),17),5,0),VLOOKUP($A8,OFFSET('Program and Results'!$A$1,MATCH(Tables!V$1,'Program and Results'!$A:$A,0)-1,4,COUNTIF('Program and Results'!$A:$A,Tables!V$1),17),8,0))=0,"",IFERROR(VLOOKUP($A8,OFFSET('Program and Results'!$A$1,MATCH(Tables!V$1,'Program and Results'!$A:$A,0)-1,1,COUNTIF('Program and Results'!$A:$A,Tables!V$1),17),5,0),VLOOKUP($A8,OFFSET('Program and Results'!$A$1,MATCH(Tables!V$1,'Program and Results'!$A:$A,0)-1,4,COUNTIF('Program and Results'!$A:$A,Tables!V$1),17),8,0))),"")</f>
        <v>1546.2149518263336</v>
      </c>
      <c r="W8" s="22">
        <f ca="1">IFERROR(IF(IFERROR(VLOOKUP($A8,OFFSET('Program and Results'!$A$1,MATCH(Tables!W$1,'Program and Results'!$A:$A,0)-1,1,COUNTIF('Program and Results'!$A:$A,Tables!W$1),17),5,0),VLOOKUP($A8,OFFSET('Program and Results'!$A$1,MATCH(Tables!W$1,'Program and Results'!$A:$A,0)-1,4,COUNTIF('Program and Results'!$A:$A,Tables!W$1),17),8,0))=0,"",IFERROR(VLOOKUP($A8,OFFSET('Program and Results'!$A$1,MATCH(Tables!W$1,'Program and Results'!$A:$A,0)-1,1,COUNTIF('Program and Results'!$A:$A,Tables!W$1),17),5,0),VLOOKUP($A8,OFFSET('Program and Results'!$A$1,MATCH(Tables!W$1,'Program and Results'!$A:$A,0)-1,4,COUNTIF('Program and Results'!$A:$A,Tables!W$1),17),8,0))),"")</f>
        <v>1536.7085417059329</v>
      </c>
      <c r="X8" s="22">
        <f ca="1">IFERROR(IF(IFERROR(VLOOKUP($A8,OFFSET('Program and Results'!$A$1,MATCH(Tables!X$1,'Program and Results'!$A:$A,0)-1,1,COUNTIF('Program and Results'!$A:$A,Tables!X$1),17),5,0),VLOOKUP($A8,OFFSET('Program and Results'!$A$1,MATCH(Tables!X$1,'Program and Results'!$A:$A,0)-1,4,COUNTIF('Program and Results'!$A:$A,Tables!X$1),17),8,0))=0,"",IFERROR(VLOOKUP($A8,OFFSET('Program and Results'!$A$1,MATCH(Tables!X$1,'Program and Results'!$A:$A,0)-1,1,COUNTIF('Program and Results'!$A:$A,Tables!X$1),17),5,0),VLOOKUP($A8,OFFSET('Program and Results'!$A$1,MATCH(Tables!X$1,'Program and Results'!$A:$A,0)-1,4,COUNTIF('Program and Results'!$A:$A,Tables!X$1),17),8,0))),"")</f>
        <v>1524.2807973174649</v>
      </c>
      <c r="Y8" s="22">
        <f ca="1">IFERROR(IF(IFERROR(VLOOKUP($A8,OFFSET('Program and Results'!$A$1,MATCH(Tables!Y$1,'Program and Results'!$A:$A,0)-1,1,COUNTIF('Program and Results'!$A:$A,Tables!Y$1),17),5,0),VLOOKUP($A8,OFFSET('Program and Results'!$A$1,MATCH(Tables!Y$1,'Program and Results'!$A:$A,0)-1,4,COUNTIF('Program and Results'!$A:$A,Tables!Y$1),17),8,0))=0,"",IFERROR(VLOOKUP($A8,OFFSET('Program and Results'!$A$1,MATCH(Tables!Y$1,'Program and Results'!$A:$A,0)-1,1,COUNTIF('Program and Results'!$A:$A,Tables!Y$1),17),5,0),VLOOKUP($A8,OFFSET('Program and Results'!$A$1,MATCH(Tables!Y$1,'Program and Results'!$A:$A,0)-1,4,COUNTIF('Program and Results'!$A:$A,Tables!Y$1),17),8,0))),"")</f>
        <v>1523.6777938590196</v>
      </c>
      <c r="Z8" s="22">
        <f ca="1">IFERROR(IF(IFERROR(VLOOKUP($A8,OFFSET('Program and Results'!$A$1,MATCH(Tables!Z$1,'Program and Results'!$A:$A,0)-1,1,COUNTIF('Program and Results'!$A:$A,Tables!Z$1),17),5,0),VLOOKUP($A8,OFFSET('Program and Results'!$A$1,MATCH(Tables!Z$1,'Program and Results'!$A:$A,0)-1,4,COUNTIF('Program and Results'!$A:$A,Tables!Z$1),17),8,0))=0,"",IFERROR(VLOOKUP($A8,OFFSET('Program and Results'!$A$1,MATCH(Tables!Z$1,'Program and Results'!$A:$A,0)-1,1,COUNTIF('Program and Results'!$A:$A,Tables!Z$1),17),5,0),VLOOKUP($A8,OFFSET('Program and Results'!$A$1,MATCH(Tables!Z$1,'Program and Results'!$A:$A,0)-1,4,COUNTIF('Program and Results'!$A:$A,Tables!Z$1),17),8,0))),"")</f>
        <v>1518.8751469287811</v>
      </c>
      <c r="AA8" s="22">
        <f ca="1">IFERROR(IF(IFERROR(VLOOKUP($A8,OFFSET('Program and Results'!$A$1,MATCH(Tables!AA$1,'Program and Results'!$A:$A,0)-1,1,COUNTIF('Program and Results'!$A:$A,Tables!AA$1),17),5,0),VLOOKUP($A8,OFFSET('Program and Results'!$A$1,MATCH(Tables!AA$1,'Program and Results'!$A:$A,0)-1,4,COUNTIF('Program and Results'!$A:$A,Tables!AA$1),17),8,0))=0,"",IFERROR(VLOOKUP($A8,OFFSET('Program and Results'!$A$1,MATCH(Tables!AA$1,'Program and Results'!$A:$A,0)-1,1,COUNTIF('Program and Results'!$A:$A,Tables!AA$1),17),5,0),VLOOKUP($A8,OFFSET('Program and Results'!$A$1,MATCH(Tables!AA$1,'Program and Results'!$A:$A,0)-1,4,COUNTIF('Program and Results'!$A:$A,Tables!AA$1),17),8,0))),"")</f>
        <v>1505.812616996101</v>
      </c>
      <c r="AB8" s="22">
        <f ca="1">IFERROR(IF(IFERROR(VLOOKUP($A8,OFFSET('Program and Results'!$A$1,MATCH(Tables!AB$1,'Program and Results'!$A:$A,0)-1,1,COUNTIF('Program and Results'!$A:$A,Tables!AB$1),17),5,0),VLOOKUP($A8,OFFSET('Program and Results'!$A$1,MATCH(Tables!AB$1,'Program and Results'!$A:$A,0)-1,4,COUNTIF('Program and Results'!$A:$A,Tables!AB$1),17),8,0))=0,"",IFERROR(VLOOKUP($A8,OFFSET('Program and Results'!$A$1,MATCH(Tables!AB$1,'Program and Results'!$A:$A,0)-1,1,COUNTIF('Program and Results'!$A:$A,Tables!AB$1),17),5,0),VLOOKUP($A8,OFFSET('Program and Results'!$A$1,MATCH(Tables!AB$1,'Program and Results'!$A:$A,0)-1,4,COUNTIF('Program and Results'!$A:$A,Tables!AB$1),17),8,0))),"")</f>
        <v>1518.1080542368181</v>
      </c>
      <c r="AC8" s="22">
        <f ca="1">IFERROR(IF(IFERROR(VLOOKUP($A8,OFFSET('Program and Results'!$A$1,MATCH(Tables!AC$1,'Program and Results'!$A:$A,0)-1,1,COUNTIF('Program and Results'!$A:$A,Tables!AC$1),17),5,0),VLOOKUP($A8,OFFSET('Program and Results'!$A$1,MATCH(Tables!AC$1,'Program and Results'!$A:$A,0)-1,4,COUNTIF('Program and Results'!$A:$A,Tables!AC$1),17),8,0))=0,"",IFERROR(VLOOKUP($A8,OFFSET('Program and Results'!$A$1,MATCH(Tables!AC$1,'Program and Results'!$A:$A,0)-1,1,COUNTIF('Program and Results'!$A:$A,Tables!AC$1),17),5,0),VLOOKUP($A8,OFFSET('Program and Results'!$A$1,MATCH(Tables!AC$1,'Program and Results'!$A:$A,0)-1,4,COUNTIF('Program and Results'!$A:$A,Tables!AC$1),17),8,0))),"")</f>
        <v>1514.6501209043522</v>
      </c>
      <c r="AD8" s="22">
        <f ca="1">IFERROR(IF(IFERROR(VLOOKUP($A8,OFFSET('Program and Results'!$A$1,MATCH(Tables!AD$1,'Program and Results'!$A:$A,0)-1,1,COUNTIF('Program and Results'!$A:$A,Tables!AD$1),17),5,0),VLOOKUP($A8,OFFSET('Program and Results'!$A$1,MATCH(Tables!AD$1,'Program and Results'!$A:$A,0)-1,4,COUNTIF('Program and Results'!$A:$A,Tables!AD$1),17),8,0))=0,"",IFERROR(VLOOKUP($A8,OFFSET('Program and Results'!$A$1,MATCH(Tables!AD$1,'Program and Results'!$A:$A,0)-1,1,COUNTIF('Program and Results'!$A:$A,Tables!AD$1),17),5,0),VLOOKUP($A8,OFFSET('Program and Results'!$A$1,MATCH(Tables!AD$1,'Program and Results'!$A:$A,0)-1,4,COUNTIF('Program and Results'!$A:$A,Tables!AD$1),17),8,0))),"")</f>
        <v>1502.2800622010516</v>
      </c>
      <c r="AE8" s="22">
        <f ca="1">IFERROR(IF(IFERROR(VLOOKUP($A8,OFFSET('Program and Results'!$A$1,MATCH(Tables!AE$1,'Program and Results'!$A:$A,0)-1,1,COUNTIF('Program and Results'!$A:$A,Tables!AE$1),17),5,0),VLOOKUP($A8,OFFSET('Program and Results'!$A$1,MATCH(Tables!AE$1,'Program and Results'!$A:$A,0)-1,4,COUNTIF('Program and Results'!$A:$A,Tables!AE$1),17),8,0))=0,"",IFERROR(VLOOKUP($A8,OFFSET('Program and Results'!$A$1,MATCH(Tables!AE$1,'Program and Results'!$A:$A,0)-1,1,COUNTIF('Program and Results'!$A:$A,Tables!AE$1),17),5,0),VLOOKUP($A8,OFFSET('Program and Results'!$A$1,MATCH(Tables!AE$1,'Program and Results'!$A:$A,0)-1,4,COUNTIF('Program and Results'!$A:$A,Tables!AE$1),17),8,0))),"")</f>
        <v>1510.6383000255094</v>
      </c>
      <c r="AF8" s="22">
        <f ca="1">IFERROR(IF(IFERROR(VLOOKUP($A8,OFFSET('Program and Results'!$A$1,MATCH(Tables!AF$1,'Program and Results'!$A:$A,0)-1,1,COUNTIF('Program and Results'!$A:$A,Tables!AF$1),17),5,0),VLOOKUP($A8,OFFSET('Program and Results'!$A$1,MATCH(Tables!AF$1,'Program and Results'!$A:$A,0)-1,4,COUNTIF('Program and Results'!$A:$A,Tables!AF$1),17),8,0))=0,"",IFERROR(VLOOKUP($A8,OFFSET('Program and Results'!$A$1,MATCH(Tables!AF$1,'Program and Results'!$A:$A,0)-1,1,COUNTIF('Program and Results'!$A:$A,Tables!AF$1),17),5,0),VLOOKUP($A8,OFFSET('Program and Results'!$A$1,MATCH(Tables!AF$1,'Program and Results'!$A:$A,0)-1,4,COUNTIF('Program and Results'!$A:$A,Tables!AF$1),17),8,0))),"")</f>
        <v>1519.8801924958555</v>
      </c>
      <c r="AG8" s="22">
        <f ca="1">IFERROR(IF(IFERROR(VLOOKUP($A8,OFFSET('Program and Results'!$A$1,MATCH(Tables!AG$1,'Program and Results'!$A:$A,0)-1,1,COUNTIF('Program and Results'!$A:$A,Tables!AG$1),17),5,0),VLOOKUP($A8,OFFSET('Program and Results'!$A$1,MATCH(Tables!AG$1,'Program and Results'!$A:$A,0)-1,4,COUNTIF('Program and Results'!$A:$A,Tables!AG$1),17),8,0))=0,"",IFERROR(VLOOKUP($A8,OFFSET('Program and Results'!$A$1,MATCH(Tables!AG$1,'Program and Results'!$A:$A,0)-1,1,COUNTIF('Program and Results'!$A:$A,Tables!AG$1),17),5,0),VLOOKUP($A8,OFFSET('Program and Results'!$A$1,MATCH(Tables!AG$1,'Program and Results'!$A:$A,0)-1,4,COUNTIF('Program and Results'!$A:$A,Tables!AG$1),17),8,0))),"")</f>
        <v>1520.6861554012442</v>
      </c>
      <c r="AH8" s="22">
        <f ca="1">IFERROR(IF(IFERROR(VLOOKUP($A8,OFFSET('Program and Results'!$A$1,MATCH(Tables!AH$1,'Program and Results'!$A:$A,0)-1,1,COUNTIF('Program and Results'!$A:$A,Tables!AH$1),17),5,0),VLOOKUP($A8,OFFSET('Program and Results'!$A$1,MATCH(Tables!AH$1,'Program and Results'!$A:$A,0)-1,4,COUNTIF('Program and Results'!$A:$A,Tables!AH$1),17),8,0))=0,"",IFERROR(VLOOKUP($A8,OFFSET('Program and Results'!$A$1,MATCH(Tables!AH$1,'Program and Results'!$A:$A,0)-1,1,COUNTIF('Program and Results'!$A:$A,Tables!AH$1),17),5,0),VLOOKUP($A8,OFFSET('Program and Results'!$A$1,MATCH(Tables!AH$1,'Program and Results'!$A:$A,0)-1,4,COUNTIF('Program and Results'!$A:$A,Tables!AH$1),17),8,0))),"")</f>
        <v>1530.8699359026748</v>
      </c>
      <c r="AI8" s="22">
        <f ca="1">IFERROR(IF(IFERROR(VLOOKUP($A8,OFFSET('Program and Results'!$A$1,MATCH(Tables!AI$1,'Program and Results'!$A:$A,0)-1,1,COUNTIF('Program and Results'!$A:$A,Tables!AI$1),17),5,0),VLOOKUP($A8,OFFSET('Program and Results'!$A$1,MATCH(Tables!AI$1,'Program and Results'!$A:$A,0)-1,4,COUNTIF('Program and Results'!$A:$A,Tables!AI$1),17),8,0))=0,"",IFERROR(VLOOKUP($A8,OFFSET('Program and Results'!$A$1,MATCH(Tables!AI$1,'Program and Results'!$A:$A,0)-1,1,COUNTIF('Program and Results'!$A:$A,Tables!AI$1),17),5,0),VLOOKUP($A8,OFFSET('Program and Results'!$A$1,MATCH(Tables!AI$1,'Program and Results'!$A:$A,0)-1,4,COUNTIF('Program and Results'!$A:$A,Tables!AI$1),17),8,0))),"")</f>
        <v>1538.4841916394689</v>
      </c>
      <c r="AJ8" s="22" t="str">
        <f ca="1">IFERROR(IF(IFERROR(VLOOKUP($A8,OFFSET('Program and Results'!$A$1,MATCH(Tables!AJ$1,'Program and Results'!$A:$A,0)-1,1,COUNTIF('Program and Results'!$A:$A,Tables!AJ$1),17),5,0),VLOOKUP($A8,OFFSET('Program and Results'!$A$1,MATCH(Tables!AJ$1,'Program and Results'!$A:$A,0)-1,4,COUNTIF('Program and Results'!$A:$A,Tables!AJ$1),17),8,0))=0,"",IFERROR(VLOOKUP($A8,OFFSET('Program and Results'!$A$1,MATCH(Tables!AJ$1,'Program and Results'!$A:$A,0)-1,1,COUNTIF('Program and Results'!$A:$A,Tables!AJ$1),17),5,0),VLOOKUP($A8,OFFSET('Program and Results'!$A$1,MATCH(Tables!AJ$1,'Program and Results'!$A:$A,0)-1,4,COUNTIF('Program and Results'!$A:$A,Tables!AJ$1),17),8,0))),"")</f>
        <v/>
      </c>
      <c r="AK8" s="22" t="str">
        <f ca="1">IFERROR(IF(IFERROR(VLOOKUP($A8,OFFSET('Program and Results'!$A$1,MATCH(Tables!AK$1,'Program and Results'!$A:$A,0)-1,1,COUNTIF('Program and Results'!$A:$A,Tables!AK$1),17),5,0),VLOOKUP($A8,OFFSET('Program and Results'!$A$1,MATCH(Tables!AK$1,'Program and Results'!$A:$A,0)-1,4,COUNTIF('Program and Results'!$A:$A,Tables!AK$1),17),8,0))=0,"",IFERROR(VLOOKUP($A8,OFFSET('Program and Results'!$A$1,MATCH(Tables!AK$1,'Program and Results'!$A:$A,0)-1,1,COUNTIF('Program and Results'!$A:$A,Tables!AK$1),17),5,0),VLOOKUP($A8,OFFSET('Program and Results'!$A$1,MATCH(Tables!AK$1,'Program and Results'!$A:$A,0)-1,4,COUNTIF('Program and Results'!$A:$A,Tables!AK$1),17),8,0))),"")</f>
        <v/>
      </c>
      <c r="AL8" s="22" t="str">
        <f ca="1">IFERROR(IF(IFERROR(VLOOKUP($A8,OFFSET('Program and Results'!$A$1,MATCH(Tables!AL$1,'Program and Results'!$A:$A,0)-1,1,COUNTIF('Program and Results'!$A:$A,Tables!AL$1),17),5,0),VLOOKUP($A8,OFFSET('Program and Results'!$A$1,MATCH(Tables!AL$1,'Program and Results'!$A:$A,0)-1,4,COUNTIF('Program and Results'!$A:$A,Tables!AL$1),17),8,0))=0,"",IFERROR(VLOOKUP($A8,OFFSET('Program and Results'!$A$1,MATCH(Tables!AL$1,'Program and Results'!$A:$A,0)-1,1,COUNTIF('Program and Results'!$A:$A,Tables!AL$1),17),5,0),VLOOKUP($A8,OFFSET('Program and Results'!$A$1,MATCH(Tables!AL$1,'Program and Results'!$A:$A,0)-1,4,COUNTIF('Program and Results'!$A:$A,Tables!AL$1),17),8,0))),"")</f>
        <v/>
      </c>
      <c r="AM8" s="22" t="str">
        <f ca="1">IFERROR(IF(IFERROR(VLOOKUP($A8,OFFSET('Program and Results'!$A$1,MATCH(Tables!AM$1,'Program and Results'!$A:$A,0)-1,1,COUNTIF('Program and Results'!$A:$A,Tables!AM$1),17),5,0),VLOOKUP($A8,OFFSET('Program and Results'!$A$1,MATCH(Tables!AM$1,'Program and Results'!$A:$A,0)-1,4,COUNTIF('Program and Results'!$A:$A,Tables!AM$1),17),8,0))=0,"",IFERROR(VLOOKUP($A8,OFFSET('Program and Results'!$A$1,MATCH(Tables!AM$1,'Program and Results'!$A:$A,0)-1,1,COUNTIF('Program and Results'!$A:$A,Tables!AM$1),17),5,0),VLOOKUP($A8,OFFSET('Program and Results'!$A$1,MATCH(Tables!AM$1,'Program and Results'!$A:$A,0)-1,4,COUNTIF('Program and Results'!$A:$A,Tables!AM$1),17),8,0))),"")</f>
        <v/>
      </c>
      <c r="AN8" s="22" t="str">
        <f ca="1">IFERROR(IF(IFERROR(VLOOKUP($A8,OFFSET('Program and Results'!$A$1,MATCH(Tables!AN$1,'Program and Results'!$A:$A,0)-1,1,COUNTIF('Program and Results'!$A:$A,Tables!AN$1),17),5,0),VLOOKUP($A8,OFFSET('Program and Results'!$A$1,MATCH(Tables!AN$1,'Program and Results'!$A:$A,0)-1,4,COUNTIF('Program and Results'!$A:$A,Tables!AN$1),17),8,0))=0,"",IFERROR(VLOOKUP($A8,OFFSET('Program and Results'!$A$1,MATCH(Tables!AN$1,'Program and Results'!$A:$A,0)-1,1,COUNTIF('Program and Results'!$A:$A,Tables!AN$1),17),5,0),VLOOKUP($A8,OFFSET('Program and Results'!$A$1,MATCH(Tables!AN$1,'Program and Results'!$A:$A,0)-1,4,COUNTIF('Program and Results'!$A:$A,Tables!AN$1),17),8,0))),"")</f>
        <v/>
      </c>
      <c r="AO8" s="22" t="str">
        <f ca="1">IFERROR(IF(IFERROR(VLOOKUP($A8,OFFSET('Program and Results'!$A$1,MATCH(Tables!AO$1,'Program and Results'!$A:$A,0)-1,1,COUNTIF('Program and Results'!$A:$A,Tables!AO$1),17),5,0),VLOOKUP($A8,OFFSET('Program and Results'!$A$1,MATCH(Tables!AO$1,'Program and Results'!$A:$A,0)-1,4,COUNTIF('Program and Results'!$A:$A,Tables!AO$1),17),8,0))=0,"",IFERROR(VLOOKUP($A8,OFFSET('Program and Results'!$A$1,MATCH(Tables!AO$1,'Program and Results'!$A:$A,0)-1,1,COUNTIF('Program and Results'!$A:$A,Tables!AO$1),17),5,0),VLOOKUP($A8,OFFSET('Program and Results'!$A$1,MATCH(Tables!AO$1,'Program and Results'!$A:$A,0)-1,4,COUNTIF('Program and Results'!$A:$A,Tables!AO$1),17),8,0))),"")</f>
        <v/>
      </c>
      <c r="AP8" s="22" t="str">
        <f ca="1">IFERROR(IF(IFERROR(VLOOKUP($A8,OFFSET('Program and Results'!$A$1,MATCH(Tables!AP$1,'Program and Results'!$A:$A,0)-1,1,COUNTIF('Program and Results'!$A:$A,Tables!AP$1),17),5,0),VLOOKUP($A8,OFFSET('Program and Results'!$A$1,MATCH(Tables!AP$1,'Program and Results'!$A:$A,0)-1,4,COUNTIF('Program and Results'!$A:$A,Tables!AP$1),17),8,0))=0,"",IFERROR(VLOOKUP($A8,OFFSET('Program and Results'!$A$1,MATCH(Tables!AP$1,'Program and Results'!$A:$A,0)-1,1,COUNTIF('Program and Results'!$A:$A,Tables!AP$1),17),5,0),VLOOKUP($A8,OFFSET('Program and Results'!$A$1,MATCH(Tables!AP$1,'Program and Results'!$A:$A,0)-1,4,COUNTIF('Program and Results'!$A:$A,Tables!AP$1),17),8,0))),"")</f>
        <v/>
      </c>
      <c r="AQ8" s="22" t="str">
        <f ca="1">IFERROR(IF(IFERROR(VLOOKUP($A8,OFFSET('Program and Results'!$A$1,MATCH(Tables!AQ$1,'Program and Results'!$A:$A,0)-1,1,COUNTIF('Program and Results'!$A:$A,Tables!AQ$1),17),5,0),VLOOKUP($A8,OFFSET('Program and Results'!$A$1,MATCH(Tables!AQ$1,'Program and Results'!$A:$A,0)-1,4,COUNTIF('Program and Results'!$A:$A,Tables!AQ$1),17),8,0))=0,"",IFERROR(VLOOKUP($A8,OFFSET('Program and Results'!$A$1,MATCH(Tables!AQ$1,'Program and Results'!$A:$A,0)-1,1,COUNTIF('Program and Results'!$A:$A,Tables!AQ$1),17),5,0),VLOOKUP($A8,OFFSET('Program and Results'!$A$1,MATCH(Tables!AQ$1,'Program and Results'!$A:$A,0)-1,4,COUNTIF('Program and Results'!$A:$A,Tables!AQ$1),17),8,0))),"")</f>
        <v/>
      </c>
      <c r="AR8" s="22" t="str">
        <f ca="1">IFERROR(IF(IFERROR(VLOOKUP($A8,OFFSET('Program and Results'!$A$1,MATCH(Tables!AR$1,'Program and Results'!$A:$A,0)-1,1,COUNTIF('Program and Results'!$A:$A,Tables!AR$1),17),5,0),VLOOKUP($A8,OFFSET('Program and Results'!$A$1,MATCH(Tables!AR$1,'Program and Results'!$A:$A,0)-1,4,COUNTIF('Program and Results'!$A:$A,Tables!AR$1),17),8,0))=0,"",IFERROR(VLOOKUP($A8,OFFSET('Program and Results'!$A$1,MATCH(Tables!AR$1,'Program and Results'!$A:$A,0)-1,1,COUNTIF('Program and Results'!$A:$A,Tables!AR$1),17),5,0),VLOOKUP($A8,OFFSET('Program and Results'!$A$1,MATCH(Tables!AR$1,'Program and Results'!$A:$A,0)-1,4,COUNTIF('Program and Results'!$A:$A,Tables!AR$1),17),8,0))),"")</f>
        <v/>
      </c>
      <c r="AS8" s="22" t="str">
        <f ca="1">IFERROR(IF(IFERROR(VLOOKUP($A8,OFFSET('Program and Results'!$A$1,MATCH(Tables!AS$1,'Program and Results'!$A:$A,0)-1,1,COUNTIF('Program and Results'!$A:$A,Tables!AS$1),17),5,0),VLOOKUP($A8,OFFSET('Program and Results'!$A$1,MATCH(Tables!AS$1,'Program and Results'!$A:$A,0)-1,4,COUNTIF('Program and Results'!$A:$A,Tables!AS$1),17),8,0))=0,"",IFERROR(VLOOKUP($A8,OFFSET('Program and Results'!$A$1,MATCH(Tables!AS$1,'Program and Results'!$A:$A,0)-1,1,COUNTIF('Program and Results'!$A:$A,Tables!AS$1),17),5,0),VLOOKUP($A8,OFFSET('Program and Results'!$A$1,MATCH(Tables!AS$1,'Program and Results'!$A:$A,0)-1,4,COUNTIF('Program and Results'!$A:$A,Tables!AS$1),17),8,0))),"")</f>
        <v/>
      </c>
      <c r="AT8" s="22" t="str">
        <f ca="1">IFERROR(IF(IFERROR(VLOOKUP($A8,OFFSET('Program and Results'!$A$1,MATCH(Tables!AT$1,'Program and Results'!$A:$A,0)-1,1,COUNTIF('Program and Results'!$A:$A,Tables!AT$1),17),5,0),VLOOKUP($A8,OFFSET('Program and Results'!$A$1,MATCH(Tables!AT$1,'Program and Results'!$A:$A,0)-1,4,COUNTIF('Program and Results'!$A:$A,Tables!AT$1),17),8,0))=0,"",IFERROR(VLOOKUP($A8,OFFSET('Program and Results'!$A$1,MATCH(Tables!AT$1,'Program and Results'!$A:$A,0)-1,1,COUNTIF('Program and Results'!$A:$A,Tables!AT$1),17),5,0),VLOOKUP($A8,OFFSET('Program and Results'!$A$1,MATCH(Tables!AT$1,'Program and Results'!$A:$A,0)-1,4,COUNTIF('Program and Results'!$A:$A,Tables!AT$1),17),8,0))),"")</f>
        <v/>
      </c>
      <c r="AU8" s="22" t="str">
        <f ca="1">IFERROR(IF(IFERROR(VLOOKUP($A8,OFFSET('Program and Results'!$A$1,MATCH(Tables!AU$1,'Program and Results'!$A:$A,0)-1,1,COUNTIF('Program and Results'!$A:$A,Tables!AU$1),17),5,0),VLOOKUP($A8,OFFSET('Program and Results'!$A$1,MATCH(Tables!AU$1,'Program and Results'!$A:$A,0)-1,4,COUNTIF('Program and Results'!$A:$A,Tables!AU$1),17),8,0))=0,"",IFERROR(VLOOKUP($A8,OFFSET('Program and Results'!$A$1,MATCH(Tables!AU$1,'Program and Results'!$A:$A,0)-1,1,COUNTIF('Program and Results'!$A:$A,Tables!AU$1),17),5,0),VLOOKUP($A8,OFFSET('Program and Results'!$A$1,MATCH(Tables!AU$1,'Program and Results'!$A:$A,0)-1,4,COUNTIF('Program and Results'!$A:$A,Tables!AU$1),17),8,0))),"")</f>
        <v/>
      </c>
      <c r="AV8" s="22" t="str">
        <f ca="1">IFERROR(IF(IFERROR(VLOOKUP($A8,OFFSET('Program and Results'!$A$1,MATCH(Tables!AV$1,'Program and Results'!$A:$A,0)-1,1,COUNTIF('Program and Results'!$A:$A,Tables!AV$1),17),5,0),VLOOKUP($A8,OFFSET('Program and Results'!$A$1,MATCH(Tables!AV$1,'Program and Results'!$A:$A,0)-1,4,COUNTIF('Program and Results'!$A:$A,Tables!AV$1),17),8,0))=0,"",IFERROR(VLOOKUP($A8,OFFSET('Program and Results'!$A$1,MATCH(Tables!AV$1,'Program and Results'!$A:$A,0)-1,1,COUNTIF('Program and Results'!$A:$A,Tables!AV$1),17),5,0),VLOOKUP($A8,OFFSET('Program and Results'!$A$1,MATCH(Tables!AV$1,'Program and Results'!$A:$A,0)-1,4,COUNTIF('Program and Results'!$A:$A,Tables!AV$1),17),8,0))),"")</f>
        <v/>
      </c>
      <c r="AW8" s="22" t="str">
        <f ca="1">IFERROR(IF(IFERROR(VLOOKUP($A8,OFFSET('Program and Results'!$A$1,MATCH(Tables!AW$1,'Program and Results'!$A:$A,0)-1,1,COUNTIF('Program and Results'!$A:$A,Tables!AW$1),17),5,0),VLOOKUP($A8,OFFSET('Program and Results'!$A$1,MATCH(Tables!AW$1,'Program and Results'!$A:$A,0)-1,4,COUNTIF('Program and Results'!$A:$A,Tables!AW$1),17),8,0))=0,"",IFERROR(VLOOKUP($A8,OFFSET('Program and Results'!$A$1,MATCH(Tables!AW$1,'Program and Results'!$A:$A,0)-1,1,COUNTIF('Program and Results'!$A:$A,Tables!AW$1),17),5,0),VLOOKUP($A8,OFFSET('Program and Results'!$A$1,MATCH(Tables!AW$1,'Program and Results'!$A:$A,0)-1,4,COUNTIF('Program and Results'!$A:$A,Tables!AW$1),17),8,0))),"")</f>
        <v/>
      </c>
      <c r="AX8" s="22" t="str">
        <f ca="1">IFERROR(IF(IFERROR(VLOOKUP($A8,OFFSET('Program and Results'!$A$1,MATCH(Tables!AX$1,'Program and Results'!$A:$A,0)-1,1,COUNTIF('Program and Results'!$A:$A,Tables!AX$1),17),5,0),VLOOKUP($A8,OFFSET('Program and Results'!$A$1,MATCH(Tables!AX$1,'Program and Results'!$A:$A,0)-1,4,COUNTIF('Program and Results'!$A:$A,Tables!AX$1),17),8,0))=0,"",IFERROR(VLOOKUP($A8,OFFSET('Program and Results'!$A$1,MATCH(Tables!AX$1,'Program and Results'!$A:$A,0)-1,1,COUNTIF('Program and Results'!$A:$A,Tables!AX$1),17),5,0),VLOOKUP($A8,OFFSET('Program and Results'!$A$1,MATCH(Tables!AX$1,'Program and Results'!$A:$A,0)-1,4,COUNTIF('Program and Results'!$A:$A,Tables!AX$1),17),8,0))),"")</f>
        <v/>
      </c>
      <c r="AY8" s="22" t="str">
        <f ca="1">IFERROR(IF(IFERROR(VLOOKUP($A8,OFFSET('Program and Results'!$A$1,MATCH(Tables!AY$1,'Program and Results'!$A:$A,0)-1,1,COUNTIF('Program and Results'!$A:$A,Tables!AY$1),17),5,0),VLOOKUP($A8,OFFSET('Program and Results'!$A$1,MATCH(Tables!AY$1,'Program and Results'!$A:$A,0)-1,4,COUNTIF('Program and Results'!$A:$A,Tables!AY$1),17),8,0))=0,"",IFERROR(VLOOKUP($A8,OFFSET('Program and Results'!$A$1,MATCH(Tables!AY$1,'Program and Results'!$A:$A,0)-1,1,COUNTIF('Program and Results'!$A:$A,Tables!AY$1),17),5,0),VLOOKUP($A8,OFFSET('Program and Results'!$A$1,MATCH(Tables!AY$1,'Program and Results'!$A:$A,0)-1,4,COUNTIF('Program and Results'!$A:$A,Tables!AY$1),17),8,0))),"")</f>
        <v/>
      </c>
      <c r="AZ8" s="22" t="str">
        <f ca="1">IFERROR(IF(IFERROR(VLOOKUP($A8,OFFSET('Program and Results'!$A$1,MATCH(Tables!AZ$1,'Program and Results'!$A:$A,0)-1,1,COUNTIF('Program and Results'!$A:$A,Tables!AZ$1),17),5,0),VLOOKUP($A8,OFFSET('Program and Results'!$A$1,MATCH(Tables!AZ$1,'Program and Results'!$A:$A,0)-1,4,COUNTIF('Program and Results'!$A:$A,Tables!AZ$1),17),8,0))=0,"",IFERROR(VLOOKUP($A8,OFFSET('Program and Results'!$A$1,MATCH(Tables!AZ$1,'Program and Results'!$A:$A,0)-1,1,COUNTIF('Program and Results'!$A:$A,Tables!AZ$1),17),5,0),VLOOKUP($A8,OFFSET('Program and Results'!$A$1,MATCH(Tables!AZ$1,'Program and Results'!$A:$A,0)-1,4,COUNTIF('Program and Results'!$A:$A,Tables!AZ$1),17),8,0))),"")</f>
        <v/>
      </c>
      <c r="BA8" s="22" t="str">
        <f ca="1">IFERROR(IF(IFERROR(VLOOKUP($A8,OFFSET('Program and Results'!$A$1,MATCH(Tables!BA$1,'Program and Results'!$A:$A,0)-1,1,COUNTIF('Program and Results'!$A:$A,Tables!BA$1),17),5,0),VLOOKUP($A8,OFFSET('Program and Results'!$A$1,MATCH(Tables!BA$1,'Program and Results'!$A:$A,0)-1,4,COUNTIF('Program and Results'!$A:$A,Tables!BA$1),17),8,0))=0,"",IFERROR(VLOOKUP($A8,OFFSET('Program and Results'!$A$1,MATCH(Tables!BA$1,'Program and Results'!$A:$A,0)-1,1,COUNTIF('Program and Results'!$A:$A,Tables!BA$1),17),5,0),VLOOKUP($A8,OFFSET('Program and Results'!$A$1,MATCH(Tables!BA$1,'Program and Results'!$A:$A,0)-1,4,COUNTIF('Program and Results'!$A:$A,Tables!BA$1),17),8,0))),"")</f>
        <v/>
      </c>
      <c r="BB8" s="22" t="str">
        <f ca="1">IFERROR(IF(IFERROR(VLOOKUP($A8,OFFSET('Program and Results'!$A$1,MATCH(Tables!BB$1,'Program and Results'!$A:$A,0)-1,1,COUNTIF('Program and Results'!$A:$A,Tables!BB$1),17),5,0),VLOOKUP($A8,OFFSET('Program and Results'!$A$1,MATCH(Tables!BB$1,'Program and Results'!$A:$A,0)-1,4,COUNTIF('Program and Results'!$A:$A,Tables!BB$1),17),8,0))=0,"",IFERROR(VLOOKUP($A8,OFFSET('Program and Results'!$A$1,MATCH(Tables!BB$1,'Program and Results'!$A:$A,0)-1,1,COUNTIF('Program and Results'!$A:$A,Tables!BB$1),17),5,0),VLOOKUP($A8,OFFSET('Program and Results'!$A$1,MATCH(Tables!BB$1,'Program and Results'!$A:$A,0)-1,4,COUNTIF('Program and Results'!$A:$A,Tables!BB$1),17),8,0))),"")</f>
        <v/>
      </c>
      <c r="BC8" s="22" t="str">
        <f ca="1">IFERROR(IF(IFERROR(VLOOKUP($A8,OFFSET('Program and Results'!$A$1,MATCH(Tables!BC$1,'Program and Results'!$A:$A,0)-1,1,COUNTIF('Program and Results'!$A:$A,Tables!BC$1),17),5,0),VLOOKUP($A8,OFFSET('Program and Results'!$A$1,MATCH(Tables!BC$1,'Program and Results'!$A:$A,0)-1,4,COUNTIF('Program and Results'!$A:$A,Tables!BC$1),17),8,0))=0,"",IFERROR(VLOOKUP($A8,OFFSET('Program and Results'!$A$1,MATCH(Tables!BC$1,'Program and Results'!$A:$A,0)-1,1,COUNTIF('Program and Results'!$A:$A,Tables!BC$1),17),5,0),VLOOKUP($A8,OFFSET('Program and Results'!$A$1,MATCH(Tables!BC$1,'Program and Results'!$A:$A,0)-1,4,COUNTIF('Program and Results'!$A:$A,Tables!BC$1),17),8,0))),"")</f>
        <v/>
      </c>
      <c r="BD8" s="22" t="str">
        <f ca="1">IFERROR(IF(IFERROR(VLOOKUP($A8,OFFSET('Program and Results'!$A$1,MATCH(Tables!BD$1,'Program and Results'!$A:$A,0)-1,1,COUNTIF('Program and Results'!$A:$A,Tables!BD$1),17),5,0),VLOOKUP($A8,OFFSET('Program and Results'!$A$1,MATCH(Tables!BD$1,'Program and Results'!$A:$A,0)-1,4,COUNTIF('Program and Results'!$A:$A,Tables!BD$1),17),8,0))=0,"",IFERROR(VLOOKUP($A8,OFFSET('Program and Results'!$A$1,MATCH(Tables!BD$1,'Program and Results'!$A:$A,0)-1,1,COUNTIF('Program and Results'!$A:$A,Tables!BD$1),17),5,0),VLOOKUP($A8,OFFSET('Program and Results'!$A$1,MATCH(Tables!BD$1,'Program and Results'!$A:$A,0)-1,4,COUNTIF('Program and Results'!$A:$A,Tables!BD$1),17),8,0))),"")</f>
        <v/>
      </c>
      <c r="BE8" s="22" t="str">
        <f ca="1">IFERROR(IF(IFERROR(VLOOKUP($A8,OFFSET('Program and Results'!$A$1,MATCH(Tables!BE$1,'Program and Results'!$A:$A,0)-1,1,COUNTIF('Program and Results'!$A:$A,Tables!BE$1),17),5,0),VLOOKUP($A8,OFFSET('Program and Results'!$A$1,MATCH(Tables!BE$1,'Program and Results'!$A:$A,0)-1,4,COUNTIF('Program and Results'!$A:$A,Tables!BE$1),17),8,0))=0,"",IFERROR(VLOOKUP($A8,OFFSET('Program and Results'!$A$1,MATCH(Tables!BE$1,'Program and Results'!$A:$A,0)-1,1,COUNTIF('Program and Results'!$A:$A,Tables!BE$1),17),5,0),VLOOKUP($A8,OFFSET('Program and Results'!$A$1,MATCH(Tables!BE$1,'Program and Results'!$A:$A,0)-1,4,COUNTIF('Program and Results'!$A:$A,Tables!BE$1),17),8,0))),"")</f>
        <v/>
      </c>
    </row>
    <row r="9" spans="1:57">
      <c r="A9" s="3" t="str">
        <f>IF(Lists!A9="","",Lists!A9)</f>
        <v>Mainz</v>
      </c>
      <c r="B9" s="22">
        <f ca="1">IFERROR(IF(IFERROR(VLOOKUP($A9,OFFSET('Program and Results'!$A$1,MATCH(Tables!B$1,'Program and Results'!$A:$A,0)-1,1,COUNTIF('Program and Results'!$A:$A,Tables!B$1),17),5,0),VLOOKUP($A9,OFFSET('Program and Results'!$A$1,MATCH(Tables!B$1,'Program and Results'!$A:$A,0)-1,4,COUNTIF('Program and Results'!$A:$A,Tables!B$1),17),8,0))=0,"",IFERROR(VLOOKUP($A9,OFFSET('Program and Results'!$A$1,MATCH(Tables!B$1,'Program and Results'!$A:$A,0)-1,1,COUNTIF('Program and Results'!$A:$A,Tables!B$1),17),5,0),VLOOKUP($A9,OFFSET('Program and Results'!$A$1,MATCH(Tables!B$1,'Program and Results'!$A:$A,0)-1,4,COUNTIF('Program and Results'!$A:$A,Tables!B$1),17),8,0))),"")</f>
        <v>1508.5582091577289</v>
      </c>
      <c r="C9" s="22">
        <f ca="1">IFERROR(IF(IFERROR(VLOOKUP($A9,OFFSET('Program and Results'!$A$1,MATCH(Tables!C$1,'Program and Results'!$A:$A,0)-1,1,COUNTIF('Program and Results'!$A:$A,Tables!C$1),17),5,0),VLOOKUP($A9,OFFSET('Program and Results'!$A$1,MATCH(Tables!C$1,'Program and Results'!$A:$A,0)-1,4,COUNTIF('Program and Results'!$A:$A,Tables!C$1),17),8,0))=0,"",IFERROR(VLOOKUP($A9,OFFSET('Program and Results'!$A$1,MATCH(Tables!C$1,'Program and Results'!$A:$A,0)-1,1,COUNTIF('Program and Results'!$A:$A,Tables!C$1),17),5,0),VLOOKUP($A9,OFFSET('Program and Results'!$A$1,MATCH(Tables!C$1,'Program and Results'!$A:$A,0)-1,4,COUNTIF('Program and Results'!$A:$A,Tables!C$1),17),8,0))),"")</f>
        <v>1518.5350787304062</v>
      </c>
      <c r="D9" s="22">
        <f ca="1">IFERROR(IF(IFERROR(VLOOKUP($A9,OFFSET('Program and Results'!$A$1,MATCH(Tables!D$1,'Program and Results'!$A:$A,0)-1,1,COUNTIF('Program and Results'!$A:$A,Tables!D$1),17),5,0),VLOOKUP($A9,OFFSET('Program and Results'!$A$1,MATCH(Tables!D$1,'Program and Results'!$A:$A,0)-1,4,COUNTIF('Program and Results'!$A:$A,Tables!D$1),17),8,0))=0,"",IFERROR(VLOOKUP($A9,OFFSET('Program and Results'!$A$1,MATCH(Tables!D$1,'Program and Results'!$A:$A,0)-1,1,COUNTIF('Program and Results'!$A:$A,Tables!D$1),17),5,0),VLOOKUP($A9,OFFSET('Program and Results'!$A$1,MATCH(Tables!D$1,'Program and Results'!$A:$A,0)-1,4,COUNTIF('Program and Results'!$A:$A,Tables!D$1),17),8,0))),"")</f>
        <v>1526.7671387864009</v>
      </c>
      <c r="E9" s="22">
        <f ca="1">IFERROR(IF(IFERROR(VLOOKUP($A9,OFFSET('Program and Results'!$A$1,MATCH(Tables!E$1,'Program and Results'!$A:$A,0)-1,1,COUNTIF('Program and Results'!$A:$A,Tables!E$1),17),5,0),VLOOKUP($A9,OFFSET('Program and Results'!$A$1,MATCH(Tables!E$1,'Program and Results'!$A:$A,0)-1,4,COUNTIF('Program and Results'!$A:$A,Tables!E$1),17),8,0))=0,"",IFERROR(VLOOKUP($A9,OFFSET('Program and Results'!$A$1,MATCH(Tables!E$1,'Program and Results'!$A:$A,0)-1,1,COUNTIF('Program and Results'!$A:$A,Tables!E$1),17),5,0),VLOOKUP($A9,OFFSET('Program and Results'!$A$1,MATCH(Tables!E$1,'Program and Results'!$A:$A,0)-1,4,COUNTIF('Program and Results'!$A:$A,Tables!E$1),17),8,0))),"")</f>
        <v>1517.275238875229</v>
      </c>
      <c r="F9" s="22">
        <f ca="1">IFERROR(IF(IFERROR(VLOOKUP($A9,OFFSET('Program and Results'!$A$1,MATCH(Tables!F$1,'Program and Results'!$A:$A,0)-1,1,COUNTIF('Program and Results'!$A:$A,Tables!F$1),17),5,0),VLOOKUP($A9,OFFSET('Program and Results'!$A$1,MATCH(Tables!F$1,'Program and Results'!$A:$A,0)-1,4,COUNTIF('Program and Results'!$A:$A,Tables!F$1),17),8,0))=0,"",IFERROR(VLOOKUP($A9,OFFSET('Program and Results'!$A$1,MATCH(Tables!F$1,'Program and Results'!$A:$A,0)-1,1,COUNTIF('Program and Results'!$A:$A,Tables!F$1),17),5,0),VLOOKUP($A9,OFFSET('Program and Results'!$A$1,MATCH(Tables!F$1,'Program and Results'!$A:$A,0)-1,4,COUNTIF('Program and Results'!$A:$A,Tables!F$1),17),8,0))),"")</f>
        <v>1504.7337209239556</v>
      </c>
      <c r="G9" s="22">
        <f ca="1">IFERROR(IF(IFERROR(VLOOKUP($A9,OFFSET('Program and Results'!$A$1,MATCH(Tables!G$1,'Program and Results'!$A:$A,0)-1,1,COUNTIF('Program and Results'!$A:$A,Tables!G$1),17),5,0),VLOOKUP($A9,OFFSET('Program and Results'!$A$1,MATCH(Tables!G$1,'Program and Results'!$A:$A,0)-1,4,COUNTIF('Program and Results'!$A:$A,Tables!G$1),17),8,0))=0,"",IFERROR(VLOOKUP($A9,OFFSET('Program and Results'!$A$1,MATCH(Tables!G$1,'Program and Results'!$A:$A,0)-1,1,COUNTIF('Program and Results'!$A:$A,Tables!G$1),17),5,0),VLOOKUP($A9,OFFSET('Program and Results'!$A$1,MATCH(Tables!G$1,'Program and Results'!$A:$A,0)-1,4,COUNTIF('Program and Results'!$A:$A,Tables!G$1),17),8,0))),"")</f>
        <v>1493.4134258442125</v>
      </c>
      <c r="H9" s="22">
        <f ca="1">IFERROR(IF(IFERROR(VLOOKUP($A9,OFFSET('Program and Results'!$A$1,MATCH(Tables!H$1,'Program and Results'!$A:$A,0)-1,1,COUNTIF('Program and Results'!$A:$A,Tables!H$1),17),5,0),VLOOKUP($A9,OFFSET('Program and Results'!$A$1,MATCH(Tables!H$1,'Program and Results'!$A:$A,0)-1,4,COUNTIF('Program and Results'!$A:$A,Tables!H$1),17),8,0))=0,"",IFERROR(VLOOKUP($A9,OFFSET('Program and Results'!$A$1,MATCH(Tables!H$1,'Program and Results'!$A:$A,0)-1,1,COUNTIF('Program and Results'!$A:$A,Tables!H$1),17),5,0),VLOOKUP($A9,OFFSET('Program and Results'!$A$1,MATCH(Tables!H$1,'Program and Results'!$A:$A,0)-1,4,COUNTIF('Program and Results'!$A:$A,Tables!H$1),17),8,0))),"")</f>
        <v>1484.2278713069124</v>
      </c>
      <c r="I9" s="22">
        <f ca="1">IFERROR(IF(IFERROR(VLOOKUP($A9,OFFSET('Program and Results'!$A$1,MATCH(Tables!I$1,'Program and Results'!$A:$A,0)-1,1,COUNTIF('Program and Results'!$A:$A,Tables!I$1),17),5,0),VLOOKUP($A9,OFFSET('Program and Results'!$A$1,MATCH(Tables!I$1,'Program and Results'!$A:$A,0)-1,4,COUNTIF('Program and Results'!$A:$A,Tables!I$1),17),8,0))=0,"",IFERROR(VLOOKUP($A9,OFFSET('Program and Results'!$A$1,MATCH(Tables!I$1,'Program and Results'!$A:$A,0)-1,1,COUNTIF('Program and Results'!$A:$A,Tables!I$1),17),5,0),VLOOKUP($A9,OFFSET('Program and Results'!$A$1,MATCH(Tables!I$1,'Program and Results'!$A:$A,0)-1,4,COUNTIF('Program and Results'!$A:$A,Tables!I$1),17),8,0))),"")</f>
        <v>1483.6423679835523</v>
      </c>
      <c r="J9" s="22">
        <f ca="1">IFERROR(IF(IFERROR(VLOOKUP($A9,OFFSET('Program and Results'!$A$1,MATCH(Tables!J$1,'Program and Results'!$A:$A,0)-1,1,COUNTIF('Program and Results'!$A:$A,Tables!J$1),17),5,0),VLOOKUP($A9,OFFSET('Program and Results'!$A$1,MATCH(Tables!J$1,'Program and Results'!$A:$A,0)-1,4,COUNTIF('Program and Results'!$A:$A,Tables!J$1),17),8,0))=0,"",IFERROR(VLOOKUP($A9,OFFSET('Program and Results'!$A$1,MATCH(Tables!J$1,'Program and Results'!$A:$A,0)-1,1,COUNTIF('Program and Results'!$A:$A,Tables!J$1),17),5,0),VLOOKUP($A9,OFFSET('Program and Results'!$A$1,MATCH(Tables!J$1,'Program and Results'!$A:$A,0)-1,4,COUNTIF('Program and Results'!$A:$A,Tables!J$1),17),8,0))),"")</f>
        <v>1476.784944207202</v>
      </c>
      <c r="K9" s="22">
        <f ca="1">IFERROR(IF(IFERROR(VLOOKUP($A9,OFFSET('Program and Results'!$A$1,MATCH(Tables!K$1,'Program and Results'!$A:$A,0)-1,1,COUNTIF('Program and Results'!$A:$A,Tables!K$1),17),5,0),VLOOKUP($A9,OFFSET('Program and Results'!$A$1,MATCH(Tables!K$1,'Program and Results'!$A:$A,0)-1,4,COUNTIF('Program and Results'!$A:$A,Tables!K$1),17),8,0))=0,"",IFERROR(VLOOKUP($A9,OFFSET('Program and Results'!$A$1,MATCH(Tables!K$1,'Program and Results'!$A:$A,0)-1,1,COUNTIF('Program and Results'!$A:$A,Tables!K$1),17),5,0),VLOOKUP($A9,OFFSET('Program and Results'!$A$1,MATCH(Tables!K$1,'Program and Results'!$A:$A,0)-1,4,COUNTIF('Program and Results'!$A:$A,Tables!K$1),17),8,0))),"")</f>
        <v>1485.4974237901533</v>
      </c>
      <c r="L9" s="22">
        <f ca="1">IFERROR(IF(IFERROR(VLOOKUP($A9,OFFSET('Program and Results'!$A$1,MATCH(Tables!L$1,'Program and Results'!$A:$A,0)-1,1,COUNTIF('Program and Results'!$A:$A,Tables!L$1),17),5,0),VLOOKUP($A9,OFFSET('Program and Results'!$A$1,MATCH(Tables!L$1,'Program and Results'!$A:$A,0)-1,4,COUNTIF('Program and Results'!$A:$A,Tables!L$1),17),8,0))=0,"",IFERROR(VLOOKUP($A9,OFFSET('Program and Results'!$A$1,MATCH(Tables!L$1,'Program and Results'!$A:$A,0)-1,1,COUNTIF('Program and Results'!$A:$A,Tables!L$1),17),5,0),VLOOKUP($A9,OFFSET('Program and Results'!$A$1,MATCH(Tables!L$1,'Program and Results'!$A:$A,0)-1,4,COUNTIF('Program and Results'!$A:$A,Tables!L$1),17),8,0))),"")</f>
        <v>1475.7405738212094</v>
      </c>
      <c r="M9" s="22">
        <f ca="1">IFERROR(IF(IFERROR(VLOOKUP($A9,OFFSET('Program and Results'!$A$1,MATCH(Tables!M$1,'Program and Results'!$A:$A,0)-1,1,COUNTIF('Program and Results'!$A:$A,Tables!M$1),17),5,0),VLOOKUP($A9,OFFSET('Program and Results'!$A$1,MATCH(Tables!M$1,'Program and Results'!$A:$A,0)-1,4,COUNTIF('Program and Results'!$A:$A,Tables!M$1),17),8,0))=0,"",IFERROR(VLOOKUP($A9,OFFSET('Program and Results'!$A$1,MATCH(Tables!M$1,'Program and Results'!$A:$A,0)-1,1,COUNTIF('Program and Results'!$A:$A,Tables!M$1),17),5,0),VLOOKUP($A9,OFFSET('Program and Results'!$A$1,MATCH(Tables!M$1,'Program and Results'!$A:$A,0)-1,4,COUNTIF('Program and Results'!$A:$A,Tables!M$1),17),8,0))),"")</f>
        <v>1484.9496198193656</v>
      </c>
      <c r="N9" s="22">
        <f ca="1">IFERROR(IF(IFERROR(VLOOKUP($A9,OFFSET('Program and Results'!$A$1,MATCH(Tables!N$1,'Program and Results'!$A:$A,0)-1,1,COUNTIF('Program and Results'!$A:$A,Tables!N$1),17),5,0),VLOOKUP($A9,OFFSET('Program and Results'!$A$1,MATCH(Tables!N$1,'Program and Results'!$A:$A,0)-1,4,COUNTIF('Program and Results'!$A:$A,Tables!N$1),17),8,0))=0,"",IFERROR(VLOOKUP($A9,OFFSET('Program and Results'!$A$1,MATCH(Tables!N$1,'Program and Results'!$A:$A,0)-1,1,COUNTIF('Program and Results'!$A:$A,Tables!N$1),17),5,0),VLOOKUP($A9,OFFSET('Program and Results'!$A$1,MATCH(Tables!N$1,'Program and Results'!$A:$A,0)-1,4,COUNTIF('Program and Results'!$A:$A,Tables!N$1),17),8,0))),"")</f>
        <v>1496.5200756539023</v>
      </c>
      <c r="O9" s="22">
        <f ca="1">IFERROR(IF(IFERROR(VLOOKUP($A9,OFFSET('Program and Results'!$A$1,MATCH(Tables!O$1,'Program and Results'!$A:$A,0)-1,1,COUNTIF('Program and Results'!$A:$A,Tables!O$1),17),5,0),VLOOKUP($A9,OFFSET('Program and Results'!$A$1,MATCH(Tables!O$1,'Program and Results'!$A:$A,0)-1,4,COUNTIF('Program and Results'!$A:$A,Tables!O$1),17),8,0))=0,"",IFERROR(VLOOKUP($A9,OFFSET('Program and Results'!$A$1,MATCH(Tables!O$1,'Program and Results'!$A:$A,0)-1,1,COUNTIF('Program and Results'!$A:$A,Tables!O$1),17),5,0),VLOOKUP($A9,OFFSET('Program and Results'!$A$1,MATCH(Tables!O$1,'Program and Results'!$A:$A,0)-1,4,COUNTIF('Program and Results'!$A:$A,Tables!O$1),17),8,0))),"")</f>
        <v>1486.0940421271548</v>
      </c>
      <c r="P9" s="22">
        <f ca="1">IFERROR(IF(IFERROR(VLOOKUP($A9,OFFSET('Program and Results'!$A$1,MATCH(Tables!P$1,'Program and Results'!$A:$A,0)-1,1,COUNTIF('Program and Results'!$A:$A,Tables!P$1),17),5,0),VLOOKUP($A9,OFFSET('Program and Results'!$A$1,MATCH(Tables!P$1,'Program and Results'!$A:$A,0)-1,4,COUNTIF('Program and Results'!$A:$A,Tables!P$1),17),8,0))=0,"",IFERROR(VLOOKUP($A9,OFFSET('Program and Results'!$A$1,MATCH(Tables!P$1,'Program and Results'!$A:$A,0)-1,1,COUNTIF('Program and Results'!$A:$A,Tables!P$1),17),5,0),VLOOKUP($A9,OFFSET('Program and Results'!$A$1,MATCH(Tables!P$1,'Program and Results'!$A:$A,0)-1,4,COUNTIF('Program and Results'!$A:$A,Tables!P$1),17),8,0))),"")</f>
        <v>1485.6154673467715</v>
      </c>
      <c r="Q9" s="22">
        <f ca="1">IFERROR(IF(IFERROR(VLOOKUP($A9,OFFSET('Program and Results'!$A$1,MATCH(Tables!Q$1,'Program and Results'!$A:$A,0)-1,1,COUNTIF('Program and Results'!$A:$A,Tables!Q$1),17),5,0),VLOOKUP($A9,OFFSET('Program and Results'!$A$1,MATCH(Tables!Q$1,'Program and Results'!$A:$A,0)-1,4,COUNTIF('Program and Results'!$A:$A,Tables!Q$1),17),8,0))=0,"",IFERROR(VLOOKUP($A9,OFFSET('Program and Results'!$A$1,MATCH(Tables!Q$1,'Program and Results'!$A:$A,0)-1,1,COUNTIF('Program and Results'!$A:$A,Tables!Q$1),17),5,0),VLOOKUP($A9,OFFSET('Program and Results'!$A$1,MATCH(Tables!Q$1,'Program and Results'!$A:$A,0)-1,4,COUNTIF('Program and Results'!$A:$A,Tables!Q$1),17),8,0))),"")</f>
        <v>1486.5711951589744</v>
      </c>
      <c r="R9" s="22">
        <f ca="1">IFERROR(IF(IFERROR(VLOOKUP($A9,OFFSET('Program and Results'!$A$1,MATCH(Tables!R$1,'Program and Results'!$A:$A,0)-1,1,COUNTIF('Program and Results'!$A:$A,Tables!R$1),17),5,0),VLOOKUP($A9,OFFSET('Program and Results'!$A$1,MATCH(Tables!R$1,'Program and Results'!$A:$A,0)-1,4,COUNTIF('Program and Results'!$A:$A,Tables!R$1),17),8,0))=0,"",IFERROR(VLOOKUP($A9,OFFSET('Program and Results'!$A$1,MATCH(Tables!R$1,'Program and Results'!$A:$A,0)-1,1,COUNTIF('Program and Results'!$A:$A,Tables!R$1),17),5,0),VLOOKUP($A9,OFFSET('Program and Results'!$A$1,MATCH(Tables!R$1,'Program and Results'!$A:$A,0)-1,4,COUNTIF('Program and Results'!$A:$A,Tables!R$1),17),8,0))),"")</f>
        <v>1497.3041098592278</v>
      </c>
      <c r="S9" s="22">
        <f ca="1">IFERROR(IF(IFERROR(VLOOKUP($A9,OFFSET('Program and Results'!$A$1,MATCH(Tables!S$1,'Program and Results'!$A:$A,0)-1,1,COUNTIF('Program and Results'!$A:$A,Tables!S$1),17),5,0),VLOOKUP($A9,OFFSET('Program and Results'!$A$1,MATCH(Tables!S$1,'Program and Results'!$A:$A,0)-1,4,COUNTIF('Program and Results'!$A:$A,Tables!S$1),17),8,0))=0,"",IFERROR(VLOOKUP($A9,OFFSET('Program and Results'!$A$1,MATCH(Tables!S$1,'Program and Results'!$A:$A,0)-1,1,COUNTIF('Program and Results'!$A:$A,Tables!S$1),17),5,0),VLOOKUP($A9,OFFSET('Program and Results'!$A$1,MATCH(Tables!S$1,'Program and Results'!$A:$A,0)-1,4,COUNTIF('Program and Results'!$A:$A,Tables!S$1),17),8,0))),"")</f>
        <v>1508.0212186386766</v>
      </c>
      <c r="T9" s="22">
        <f ca="1">IFERROR(IF(IFERROR(VLOOKUP($A9,OFFSET('Program and Results'!$A$1,MATCH(Tables!T$1,'Program and Results'!$A:$A,0)-1,1,COUNTIF('Program and Results'!$A:$A,Tables!T$1),17),5,0),VLOOKUP($A9,OFFSET('Program and Results'!$A$1,MATCH(Tables!T$1,'Program and Results'!$A:$A,0)-1,4,COUNTIF('Program and Results'!$A:$A,Tables!T$1),17),8,0))=0,"",IFERROR(VLOOKUP($A9,OFFSET('Program and Results'!$A$1,MATCH(Tables!T$1,'Program and Results'!$A:$A,0)-1,1,COUNTIF('Program and Results'!$A:$A,Tables!T$1),17),5,0),VLOOKUP($A9,OFFSET('Program and Results'!$A$1,MATCH(Tables!T$1,'Program and Results'!$A:$A,0)-1,4,COUNTIF('Program and Results'!$A:$A,Tables!T$1),17),8,0))),"")</f>
        <v>1516.4375508606749</v>
      </c>
      <c r="U9" s="22">
        <f ca="1">IFERROR(IF(IFERROR(VLOOKUP($A9,OFFSET('Program and Results'!$A$1,MATCH(Tables!U$1,'Program and Results'!$A:$A,0)-1,1,COUNTIF('Program and Results'!$A:$A,Tables!U$1),17),5,0),VLOOKUP($A9,OFFSET('Program and Results'!$A$1,MATCH(Tables!U$1,'Program and Results'!$A:$A,0)-1,4,COUNTIF('Program and Results'!$A:$A,Tables!U$1),17),8,0))=0,"",IFERROR(VLOOKUP($A9,OFFSET('Program and Results'!$A$1,MATCH(Tables!U$1,'Program and Results'!$A:$A,0)-1,1,COUNTIF('Program and Results'!$A:$A,Tables!U$1),17),5,0),VLOOKUP($A9,OFFSET('Program and Results'!$A$1,MATCH(Tables!U$1,'Program and Results'!$A:$A,0)-1,4,COUNTIF('Program and Results'!$A:$A,Tables!U$1),17),8,0))),"")</f>
        <v>1507.0239008103902</v>
      </c>
      <c r="V9" s="22">
        <f ca="1">IFERROR(IF(IFERROR(VLOOKUP($A9,OFFSET('Program and Results'!$A$1,MATCH(Tables!V$1,'Program and Results'!$A:$A,0)-1,1,COUNTIF('Program and Results'!$A:$A,Tables!V$1),17),5,0),VLOOKUP($A9,OFFSET('Program and Results'!$A$1,MATCH(Tables!V$1,'Program and Results'!$A:$A,0)-1,4,COUNTIF('Program and Results'!$A:$A,Tables!V$1),17),8,0))=0,"",IFERROR(VLOOKUP($A9,OFFSET('Program and Results'!$A$1,MATCH(Tables!V$1,'Program and Results'!$A:$A,0)-1,1,COUNTIF('Program and Results'!$A:$A,Tables!V$1),17),5,0),VLOOKUP($A9,OFFSET('Program and Results'!$A$1,MATCH(Tables!V$1,'Program and Results'!$A:$A,0)-1,4,COUNTIF('Program and Results'!$A:$A,Tables!V$1),17),8,0))),"")</f>
        <v>1515.4601237555437</v>
      </c>
      <c r="W9" s="22">
        <f ca="1">IFERROR(IF(IFERROR(VLOOKUP($A9,OFFSET('Program and Results'!$A$1,MATCH(Tables!W$1,'Program and Results'!$A:$A,0)-1,1,COUNTIF('Program and Results'!$A:$A,Tables!W$1),17),5,0),VLOOKUP($A9,OFFSET('Program and Results'!$A$1,MATCH(Tables!W$1,'Program and Results'!$A:$A,0)-1,4,COUNTIF('Program and Results'!$A:$A,Tables!W$1),17),8,0))=0,"",IFERROR(VLOOKUP($A9,OFFSET('Program and Results'!$A$1,MATCH(Tables!W$1,'Program and Results'!$A:$A,0)-1,1,COUNTIF('Program and Results'!$A:$A,Tables!W$1),17),5,0),VLOOKUP($A9,OFFSET('Program and Results'!$A$1,MATCH(Tables!W$1,'Program and Results'!$A:$A,0)-1,4,COUNTIF('Program and Results'!$A:$A,Tables!W$1),17),8,0))),"")</f>
        <v>1518.2313285215316</v>
      </c>
      <c r="X9" s="22">
        <f ca="1">IFERROR(IF(IFERROR(VLOOKUP($A9,OFFSET('Program and Results'!$A$1,MATCH(Tables!X$1,'Program and Results'!$A:$A,0)-1,1,COUNTIF('Program and Results'!$A:$A,Tables!X$1),17),5,0),VLOOKUP($A9,OFFSET('Program and Results'!$A$1,MATCH(Tables!X$1,'Program and Results'!$A:$A,0)-1,4,COUNTIF('Program and Results'!$A:$A,Tables!X$1),17),8,0))=0,"",IFERROR(VLOOKUP($A9,OFFSET('Program and Results'!$A$1,MATCH(Tables!X$1,'Program and Results'!$A:$A,0)-1,1,COUNTIF('Program and Results'!$A:$A,Tables!X$1),17),5,0),VLOOKUP($A9,OFFSET('Program and Results'!$A$1,MATCH(Tables!X$1,'Program and Results'!$A:$A,0)-1,4,COUNTIF('Program and Results'!$A:$A,Tables!X$1),17),8,0))),"")</f>
        <v>1530.6590729099996</v>
      </c>
      <c r="Y9" s="22">
        <f ca="1">IFERROR(IF(IFERROR(VLOOKUP($A9,OFFSET('Program and Results'!$A$1,MATCH(Tables!Y$1,'Program and Results'!$A:$A,0)-1,1,COUNTIF('Program and Results'!$A:$A,Tables!Y$1),17),5,0),VLOOKUP($A9,OFFSET('Program and Results'!$A$1,MATCH(Tables!Y$1,'Program and Results'!$A:$A,0)-1,4,COUNTIF('Program and Results'!$A:$A,Tables!Y$1),17),8,0))=0,"",IFERROR(VLOOKUP($A9,OFFSET('Program and Results'!$A$1,MATCH(Tables!Y$1,'Program and Results'!$A:$A,0)-1,1,COUNTIF('Program and Results'!$A:$A,Tables!Y$1),17),5,0),VLOOKUP($A9,OFFSET('Program and Results'!$A$1,MATCH(Tables!Y$1,'Program and Results'!$A:$A,0)-1,4,COUNTIF('Program and Results'!$A:$A,Tables!Y$1),17),8,0))),"")</f>
        <v>1528.8091462124717</v>
      </c>
      <c r="Z9" s="22">
        <f ca="1">IFERROR(IF(IFERROR(VLOOKUP($A9,OFFSET('Program and Results'!$A$1,MATCH(Tables!Z$1,'Program and Results'!$A:$A,0)-1,1,COUNTIF('Program and Results'!$A:$A,Tables!Z$1),17),5,0),VLOOKUP($A9,OFFSET('Program and Results'!$A$1,MATCH(Tables!Z$1,'Program and Results'!$A:$A,0)-1,4,COUNTIF('Program and Results'!$A:$A,Tables!Z$1),17),8,0))=0,"",IFERROR(VLOOKUP($A9,OFFSET('Program and Results'!$A$1,MATCH(Tables!Z$1,'Program and Results'!$A:$A,0)-1,1,COUNTIF('Program and Results'!$A:$A,Tables!Z$1),17),5,0),VLOOKUP($A9,OFFSET('Program and Results'!$A$1,MATCH(Tables!Z$1,'Program and Results'!$A:$A,0)-1,4,COUNTIF('Program and Results'!$A:$A,Tables!Z$1),17),8,0))),"")</f>
        <v>1539.2219167267147</v>
      </c>
      <c r="AA9" s="22">
        <f ca="1">IFERROR(IF(IFERROR(VLOOKUP($A9,OFFSET('Program and Results'!$A$1,MATCH(Tables!AA$1,'Program and Results'!$A:$A,0)-1,1,COUNTIF('Program and Results'!$A:$A,Tables!AA$1),17),5,0),VLOOKUP($A9,OFFSET('Program and Results'!$A$1,MATCH(Tables!AA$1,'Program and Results'!$A:$A,0)-1,4,COUNTIF('Program and Results'!$A:$A,Tables!AA$1),17),8,0))=0,"",IFERROR(VLOOKUP($A9,OFFSET('Program and Results'!$A$1,MATCH(Tables!AA$1,'Program and Results'!$A:$A,0)-1,1,COUNTIF('Program and Results'!$A:$A,Tables!AA$1),17),5,0),VLOOKUP($A9,OFFSET('Program and Results'!$A$1,MATCH(Tables!AA$1,'Program and Results'!$A:$A,0)-1,4,COUNTIF('Program and Results'!$A:$A,Tables!AA$1),17),8,0))),"")</f>
        <v>1531.4209648119122</v>
      </c>
      <c r="AB9" s="22">
        <f ca="1">IFERROR(IF(IFERROR(VLOOKUP($A9,OFFSET('Program and Results'!$A$1,MATCH(Tables!AB$1,'Program and Results'!$A:$A,0)-1,1,COUNTIF('Program and Results'!$A:$A,Tables!AB$1),17),5,0),VLOOKUP($A9,OFFSET('Program and Results'!$A$1,MATCH(Tables!AB$1,'Program and Results'!$A:$A,0)-1,4,COUNTIF('Program and Results'!$A:$A,Tables!AB$1),17),8,0))=0,"",IFERROR(VLOOKUP($A9,OFFSET('Program and Results'!$A$1,MATCH(Tables!AB$1,'Program and Results'!$A:$A,0)-1,1,COUNTIF('Program and Results'!$A:$A,Tables!AB$1),17),5,0),VLOOKUP($A9,OFFSET('Program and Results'!$A$1,MATCH(Tables!AB$1,'Program and Results'!$A:$A,0)-1,4,COUNTIF('Program and Results'!$A:$A,Tables!AB$1),17),8,0))),"")</f>
        <v>1518.0970943599364</v>
      </c>
      <c r="AC9" s="22">
        <f ca="1">IFERROR(IF(IFERROR(VLOOKUP($A9,OFFSET('Program and Results'!$A$1,MATCH(Tables!AC$1,'Program and Results'!$A:$A,0)-1,1,COUNTIF('Program and Results'!$A:$A,Tables!AC$1),17),5,0),VLOOKUP($A9,OFFSET('Program and Results'!$A$1,MATCH(Tables!AC$1,'Program and Results'!$A:$A,0)-1,4,COUNTIF('Program and Results'!$A:$A,Tables!AC$1),17),8,0))=0,"",IFERROR(VLOOKUP($A9,OFFSET('Program and Results'!$A$1,MATCH(Tables!AC$1,'Program and Results'!$A:$A,0)-1,1,COUNTIF('Program and Results'!$A:$A,Tables!AC$1),17),5,0),VLOOKUP($A9,OFFSET('Program and Results'!$A$1,MATCH(Tables!AC$1,'Program and Results'!$A:$A,0)-1,4,COUNTIF('Program and Results'!$A:$A,Tables!AC$1),17),8,0))),"")</f>
        <v>1527.4933976860907</v>
      </c>
      <c r="AD9" s="22">
        <f ca="1">IFERROR(IF(IFERROR(VLOOKUP($A9,OFFSET('Program and Results'!$A$1,MATCH(Tables!AD$1,'Program and Results'!$A:$A,0)-1,1,COUNTIF('Program and Results'!$A:$A,Tables!AD$1),17),5,0),VLOOKUP($A9,OFFSET('Program and Results'!$A$1,MATCH(Tables!AD$1,'Program and Results'!$A:$A,0)-1,4,COUNTIF('Program and Results'!$A:$A,Tables!AD$1),17),8,0))=0,"",IFERROR(VLOOKUP($A9,OFFSET('Program and Results'!$A$1,MATCH(Tables!AD$1,'Program and Results'!$A:$A,0)-1,1,COUNTIF('Program and Results'!$A:$A,Tables!AD$1),17),5,0),VLOOKUP($A9,OFFSET('Program and Results'!$A$1,MATCH(Tables!AD$1,'Program and Results'!$A:$A,0)-1,4,COUNTIF('Program and Results'!$A:$A,Tables!AD$1),17),8,0))),"")</f>
        <v>1516.2603635298542</v>
      </c>
      <c r="AE9" s="22">
        <f ca="1">IFERROR(IF(IFERROR(VLOOKUP($A9,OFFSET('Program and Results'!$A$1,MATCH(Tables!AE$1,'Program and Results'!$A:$A,0)-1,1,COUNTIF('Program and Results'!$A:$A,Tables!AE$1),17),5,0),VLOOKUP($A9,OFFSET('Program and Results'!$A$1,MATCH(Tables!AE$1,'Program and Results'!$A:$A,0)-1,4,COUNTIF('Program and Results'!$A:$A,Tables!AE$1),17),8,0))=0,"",IFERROR(VLOOKUP($A9,OFFSET('Program and Results'!$A$1,MATCH(Tables!AE$1,'Program and Results'!$A:$A,0)-1,1,COUNTIF('Program and Results'!$A:$A,Tables!AE$1),17),5,0),VLOOKUP($A9,OFFSET('Program and Results'!$A$1,MATCH(Tables!AE$1,'Program and Results'!$A:$A,0)-1,4,COUNTIF('Program and Results'!$A:$A,Tables!AE$1),17),8,0))),"")</f>
        <v>1524.4311721395713</v>
      </c>
      <c r="AF9" s="22">
        <f ca="1">IFERROR(IF(IFERROR(VLOOKUP($A9,OFFSET('Program and Results'!$A$1,MATCH(Tables!AF$1,'Program and Results'!$A:$A,0)-1,1,COUNTIF('Program and Results'!$A:$A,Tables!AF$1),17),5,0),VLOOKUP($A9,OFFSET('Program and Results'!$A$1,MATCH(Tables!AF$1,'Program and Results'!$A:$A,0)-1,4,COUNTIF('Program and Results'!$A:$A,Tables!AF$1),17),8,0))=0,"",IFERROR(VLOOKUP($A9,OFFSET('Program and Results'!$A$1,MATCH(Tables!AF$1,'Program and Results'!$A:$A,0)-1,1,COUNTIF('Program and Results'!$A:$A,Tables!AF$1),17),5,0),VLOOKUP($A9,OFFSET('Program and Results'!$A$1,MATCH(Tables!AF$1,'Program and Results'!$A:$A,0)-1,4,COUNTIF('Program and Results'!$A:$A,Tables!AF$1),17),8,0))),"")</f>
        <v>1516.7801482354193</v>
      </c>
      <c r="AG9" s="22">
        <f ca="1">IFERROR(IF(IFERROR(VLOOKUP($A9,OFFSET('Program and Results'!$A$1,MATCH(Tables!AG$1,'Program and Results'!$A:$A,0)-1,1,COUNTIF('Program and Results'!$A:$A,Tables!AG$1),17),5,0),VLOOKUP($A9,OFFSET('Program and Results'!$A$1,MATCH(Tables!AG$1,'Program and Results'!$A:$A,0)-1,4,COUNTIF('Program and Results'!$A:$A,Tables!AG$1),17),8,0))=0,"",IFERROR(VLOOKUP($A9,OFFSET('Program and Results'!$A$1,MATCH(Tables!AG$1,'Program and Results'!$A:$A,0)-1,1,COUNTIF('Program and Results'!$A:$A,Tables!AG$1),17),5,0),VLOOKUP($A9,OFFSET('Program and Results'!$A$1,MATCH(Tables!AG$1,'Program and Results'!$A:$A,0)-1,4,COUNTIF('Program and Results'!$A:$A,Tables!AG$1),17),8,0))),"")</f>
        <v>1523.5721779492555</v>
      </c>
      <c r="AH9" s="22">
        <f ca="1">IFERROR(IF(IFERROR(VLOOKUP($A9,OFFSET('Program and Results'!$A$1,MATCH(Tables!AH$1,'Program and Results'!$A:$A,0)-1,1,COUNTIF('Program and Results'!$A:$A,Tables!AH$1),17),5,0),VLOOKUP($A9,OFFSET('Program and Results'!$A$1,MATCH(Tables!AH$1,'Program and Results'!$A:$A,0)-1,4,COUNTIF('Program and Results'!$A:$A,Tables!AH$1),17),8,0))=0,"",IFERROR(VLOOKUP($A9,OFFSET('Program and Results'!$A$1,MATCH(Tables!AH$1,'Program and Results'!$A:$A,0)-1,1,COUNTIF('Program and Results'!$A:$A,Tables!AH$1),17),5,0),VLOOKUP($A9,OFFSET('Program and Results'!$A$1,MATCH(Tables!AH$1,'Program and Results'!$A:$A,0)-1,4,COUNTIF('Program and Results'!$A:$A,Tables!AH$1),17),8,0))),"")</f>
        <v>1514.3987739739439</v>
      </c>
      <c r="AI9" s="22">
        <f ca="1">IFERROR(IF(IFERROR(VLOOKUP($A9,OFFSET('Program and Results'!$A$1,MATCH(Tables!AI$1,'Program and Results'!$A:$A,0)-1,1,COUNTIF('Program and Results'!$A:$A,Tables!AI$1),17),5,0),VLOOKUP($A9,OFFSET('Program and Results'!$A$1,MATCH(Tables!AI$1,'Program and Results'!$A:$A,0)-1,4,COUNTIF('Program and Results'!$A:$A,Tables!AI$1),17),8,0))=0,"",IFERROR(VLOOKUP($A9,OFFSET('Program and Results'!$A$1,MATCH(Tables!AI$1,'Program and Results'!$A:$A,0)-1,1,COUNTIF('Program and Results'!$A:$A,Tables!AI$1),17),5,0),VLOOKUP($A9,OFFSET('Program and Results'!$A$1,MATCH(Tables!AI$1,'Program and Results'!$A:$A,0)-1,4,COUNTIF('Program and Results'!$A:$A,Tables!AI$1),17),8,0))),"")</f>
        <v>1520.5897955361243</v>
      </c>
      <c r="AJ9" s="22" t="str">
        <f ca="1">IFERROR(IF(IFERROR(VLOOKUP($A9,OFFSET('Program and Results'!$A$1,MATCH(Tables!AJ$1,'Program and Results'!$A:$A,0)-1,1,COUNTIF('Program and Results'!$A:$A,Tables!AJ$1),17),5,0),VLOOKUP($A9,OFFSET('Program and Results'!$A$1,MATCH(Tables!AJ$1,'Program and Results'!$A:$A,0)-1,4,COUNTIF('Program and Results'!$A:$A,Tables!AJ$1),17),8,0))=0,"",IFERROR(VLOOKUP($A9,OFFSET('Program and Results'!$A$1,MATCH(Tables!AJ$1,'Program and Results'!$A:$A,0)-1,1,COUNTIF('Program and Results'!$A:$A,Tables!AJ$1),17),5,0),VLOOKUP($A9,OFFSET('Program and Results'!$A$1,MATCH(Tables!AJ$1,'Program and Results'!$A:$A,0)-1,4,COUNTIF('Program and Results'!$A:$A,Tables!AJ$1),17),8,0))),"")</f>
        <v/>
      </c>
      <c r="AK9" s="22" t="str">
        <f ca="1">IFERROR(IF(IFERROR(VLOOKUP($A9,OFFSET('Program and Results'!$A$1,MATCH(Tables!AK$1,'Program and Results'!$A:$A,0)-1,1,COUNTIF('Program and Results'!$A:$A,Tables!AK$1),17),5,0),VLOOKUP($A9,OFFSET('Program and Results'!$A$1,MATCH(Tables!AK$1,'Program and Results'!$A:$A,0)-1,4,COUNTIF('Program and Results'!$A:$A,Tables!AK$1),17),8,0))=0,"",IFERROR(VLOOKUP($A9,OFFSET('Program and Results'!$A$1,MATCH(Tables!AK$1,'Program and Results'!$A:$A,0)-1,1,COUNTIF('Program and Results'!$A:$A,Tables!AK$1),17),5,0),VLOOKUP($A9,OFFSET('Program and Results'!$A$1,MATCH(Tables!AK$1,'Program and Results'!$A:$A,0)-1,4,COUNTIF('Program and Results'!$A:$A,Tables!AK$1),17),8,0))),"")</f>
        <v/>
      </c>
      <c r="AL9" s="22" t="str">
        <f ca="1">IFERROR(IF(IFERROR(VLOOKUP($A9,OFFSET('Program and Results'!$A$1,MATCH(Tables!AL$1,'Program and Results'!$A:$A,0)-1,1,COUNTIF('Program and Results'!$A:$A,Tables!AL$1),17),5,0),VLOOKUP($A9,OFFSET('Program and Results'!$A$1,MATCH(Tables!AL$1,'Program and Results'!$A:$A,0)-1,4,COUNTIF('Program and Results'!$A:$A,Tables!AL$1),17),8,0))=0,"",IFERROR(VLOOKUP($A9,OFFSET('Program and Results'!$A$1,MATCH(Tables!AL$1,'Program and Results'!$A:$A,0)-1,1,COUNTIF('Program and Results'!$A:$A,Tables!AL$1),17),5,0),VLOOKUP($A9,OFFSET('Program and Results'!$A$1,MATCH(Tables!AL$1,'Program and Results'!$A:$A,0)-1,4,COUNTIF('Program and Results'!$A:$A,Tables!AL$1),17),8,0))),"")</f>
        <v/>
      </c>
      <c r="AM9" s="22" t="str">
        <f ca="1">IFERROR(IF(IFERROR(VLOOKUP($A9,OFFSET('Program and Results'!$A$1,MATCH(Tables!AM$1,'Program and Results'!$A:$A,0)-1,1,COUNTIF('Program and Results'!$A:$A,Tables!AM$1),17),5,0),VLOOKUP($A9,OFFSET('Program and Results'!$A$1,MATCH(Tables!AM$1,'Program and Results'!$A:$A,0)-1,4,COUNTIF('Program and Results'!$A:$A,Tables!AM$1),17),8,0))=0,"",IFERROR(VLOOKUP($A9,OFFSET('Program and Results'!$A$1,MATCH(Tables!AM$1,'Program and Results'!$A:$A,0)-1,1,COUNTIF('Program and Results'!$A:$A,Tables!AM$1),17),5,0),VLOOKUP($A9,OFFSET('Program and Results'!$A$1,MATCH(Tables!AM$1,'Program and Results'!$A:$A,0)-1,4,COUNTIF('Program and Results'!$A:$A,Tables!AM$1),17),8,0))),"")</f>
        <v/>
      </c>
      <c r="AN9" s="22" t="str">
        <f ca="1">IFERROR(IF(IFERROR(VLOOKUP($A9,OFFSET('Program and Results'!$A$1,MATCH(Tables!AN$1,'Program and Results'!$A:$A,0)-1,1,COUNTIF('Program and Results'!$A:$A,Tables!AN$1),17),5,0),VLOOKUP($A9,OFFSET('Program and Results'!$A$1,MATCH(Tables!AN$1,'Program and Results'!$A:$A,0)-1,4,COUNTIF('Program and Results'!$A:$A,Tables!AN$1),17),8,0))=0,"",IFERROR(VLOOKUP($A9,OFFSET('Program and Results'!$A$1,MATCH(Tables!AN$1,'Program and Results'!$A:$A,0)-1,1,COUNTIF('Program and Results'!$A:$A,Tables!AN$1),17),5,0),VLOOKUP($A9,OFFSET('Program and Results'!$A$1,MATCH(Tables!AN$1,'Program and Results'!$A:$A,0)-1,4,COUNTIF('Program and Results'!$A:$A,Tables!AN$1),17),8,0))),"")</f>
        <v/>
      </c>
      <c r="AO9" s="22" t="str">
        <f ca="1">IFERROR(IF(IFERROR(VLOOKUP($A9,OFFSET('Program and Results'!$A$1,MATCH(Tables!AO$1,'Program and Results'!$A:$A,0)-1,1,COUNTIF('Program and Results'!$A:$A,Tables!AO$1),17),5,0),VLOOKUP($A9,OFFSET('Program and Results'!$A$1,MATCH(Tables!AO$1,'Program and Results'!$A:$A,0)-1,4,COUNTIF('Program and Results'!$A:$A,Tables!AO$1),17),8,0))=0,"",IFERROR(VLOOKUP($A9,OFFSET('Program and Results'!$A$1,MATCH(Tables!AO$1,'Program and Results'!$A:$A,0)-1,1,COUNTIF('Program and Results'!$A:$A,Tables!AO$1),17),5,0),VLOOKUP($A9,OFFSET('Program and Results'!$A$1,MATCH(Tables!AO$1,'Program and Results'!$A:$A,0)-1,4,COUNTIF('Program and Results'!$A:$A,Tables!AO$1),17),8,0))),"")</f>
        <v/>
      </c>
      <c r="AP9" s="22" t="str">
        <f ca="1">IFERROR(IF(IFERROR(VLOOKUP($A9,OFFSET('Program and Results'!$A$1,MATCH(Tables!AP$1,'Program and Results'!$A:$A,0)-1,1,COUNTIF('Program and Results'!$A:$A,Tables!AP$1),17),5,0),VLOOKUP($A9,OFFSET('Program and Results'!$A$1,MATCH(Tables!AP$1,'Program and Results'!$A:$A,0)-1,4,COUNTIF('Program and Results'!$A:$A,Tables!AP$1),17),8,0))=0,"",IFERROR(VLOOKUP($A9,OFFSET('Program and Results'!$A$1,MATCH(Tables!AP$1,'Program and Results'!$A:$A,0)-1,1,COUNTIF('Program and Results'!$A:$A,Tables!AP$1),17),5,0),VLOOKUP($A9,OFFSET('Program and Results'!$A$1,MATCH(Tables!AP$1,'Program and Results'!$A:$A,0)-1,4,COUNTIF('Program and Results'!$A:$A,Tables!AP$1),17),8,0))),"")</f>
        <v/>
      </c>
      <c r="AQ9" s="22" t="str">
        <f ca="1">IFERROR(IF(IFERROR(VLOOKUP($A9,OFFSET('Program and Results'!$A$1,MATCH(Tables!AQ$1,'Program and Results'!$A:$A,0)-1,1,COUNTIF('Program and Results'!$A:$A,Tables!AQ$1),17),5,0),VLOOKUP($A9,OFFSET('Program and Results'!$A$1,MATCH(Tables!AQ$1,'Program and Results'!$A:$A,0)-1,4,COUNTIF('Program and Results'!$A:$A,Tables!AQ$1),17),8,0))=0,"",IFERROR(VLOOKUP($A9,OFFSET('Program and Results'!$A$1,MATCH(Tables!AQ$1,'Program and Results'!$A:$A,0)-1,1,COUNTIF('Program and Results'!$A:$A,Tables!AQ$1),17),5,0),VLOOKUP($A9,OFFSET('Program and Results'!$A$1,MATCH(Tables!AQ$1,'Program and Results'!$A:$A,0)-1,4,COUNTIF('Program and Results'!$A:$A,Tables!AQ$1),17),8,0))),"")</f>
        <v/>
      </c>
      <c r="AR9" s="22" t="str">
        <f ca="1">IFERROR(IF(IFERROR(VLOOKUP($A9,OFFSET('Program and Results'!$A$1,MATCH(Tables!AR$1,'Program and Results'!$A:$A,0)-1,1,COUNTIF('Program and Results'!$A:$A,Tables!AR$1),17),5,0),VLOOKUP($A9,OFFSET('Program and Results'!$A$1,MATCH(Tables!AR$1,'Program and Results'!$A:$A,0)-1,4,COUNTIF('Program and Results'!$A:$A,Tables!AR$1),17),8,0))=0,"",IFERROR(VLOOKUP($A9,OFFSET('Program and Results'!$A$1,MATCH(Tables!AR$1,'Program and Results'!$A:$A,0)-1,1,COUNTIF('Program and Results'!$A:$A,Tables!AR$1),17),5,0),VLOOKUP($A9,OFFSET('Program and Results'!$A$1,MATCH(Tables!AR$1,'Program and Results'!$A:$A,0)-1,4,COUNTIF('Program and Results'!$A:$A,Tables!AR$1),17),8,0))),"")</f>
        <v/>
      </c>
      <c r="AS9" s="22" t="str">
        <f ca="1">IFERROR(IF(IFERROR(VLOOKUP($A9,OFFSET('Program and Results'!$A$1,MATCH(Tables!AS$1,'Program and Results'!$A:$A,0)-1,1,COUNTIF('Program and Results'!$A:$A,Tables!AS$1),17),5,0),VLOOKUP($A9,OFFSET('Program and Results'!$A$1,MATCH(Tables!AS$1,'Program and Results'!$A:$A,0)-1,4,COUNTIF('Program and Results'!$A:$A,Tables!AS$1),17),8,0))=0,"",IFERROR(VLOOKUP($A9,OFFSET('Program and Results'!$A$1,MATCH(Tables!AS$1,'Program and Results'!$A:$A,0)-1,1,COUNTIF('Program and Results'!$A:$A,Tables!AS$1),17),5,0),VLOOKUP($A9,OFFSET('Program and Results'!$A$1,MATCH(Tables!AS$1,'Program and Results'!$A:$A,0)-1,4,COUNTIF('Program and Results'!$A:$A,Tables!AS$1),17),8,0))),"")</f>
        <v/>
      </c>
      <c r="AT9" s="22" t="str">
        <f ca="1">IFERROR(IF(IFERROR(VLOOKUP($A9,OFFSET('Program and Results'!$A$1,MATCH(Tables!AT$1,'Program and Results'!$A:$A,0)-1,1,COUNTIF('Program and Results'!$A:$A,Tables!AT$1),17),5,0),VLOOKUP($A9,OFFSET('Program and Results'!$A$1,MATCH(Tables!AT$1,'Program and Results'!$A:$A,0)-1,4,COUNTIF('Program and Results'!$A:$A,Tables!AT$1),17),8,0))=0,"",IFERROR(VLOOKUP($A9,OFFSET('Program and Results'!$A$1,MATCH(Tables!AT$1,'Program and Results'!$A:$A,0)-1,1,COUNTIF('Program and Results'!$A:$A,Tables!AT$1),17),5,0),VLOOKUP($A9,OFFSET('Program and Results'!$A$1,MATCH(Tables!AT$1,'Program and Results'!$A:$A,0)-1,4,COUNTIF('Program and Results'!$A:$A,Tables!AT$1),17),8,0))),"")</f>
        <v/>
      </c>
      <c r="AU9" s="22" t="str">
        <f ca="1">IFERROR(IF(IFERROR(VLOOKUP($A9,OFFSET('Program and Results'!$A$1,MATCH(Tables!AU$1,'Program and Results'!$A:$A,0)-1,1,COUNTIF('Program and Results'!$A:$A,Tables!AU$1),17),5,0),VLOOKUP($A9,OFFSET('Program and Results'!$A$1,MATCH(Tables!AU$1,'Program and Results'!$A:$A,0)-1,4,COUNTIF('Program and Results'!$A:$A,Tables!AU$1),17),8,0))=0,"",IFERROR(VLOOKUP($A9,OFFSET('Program and Results'!$A$1,MATCH(Tables!AU$1,'Program and Results'!$A:$A,0)-1,1,COUNTIF('Program and Results'!$A:$A,Tables!AU$1),17),5,0),VLOOKUP($A9,OFFSET('Program and Results'!$A$1,MATCH(Tables!AU$1,'Program and Results'!$A:$A,0)-1,4,COUNTIF('Program and Results'!$A:$A,Tables!AU$1),17),8,0))),"")</f>
        <v/>
      </c>
      <c r="AV9" s="22" t="str">
        <f ca="1">IFERROR(IF(IFERROR(VLOOKUP($A9,OFFSET('Program and Results'!$A$1,MATCH(Tables!AV$1,'Program and Results'!$A:$A,0)-1,1,COUNTIF('Program and Results'!$A:$A,Tables!AV$1),17),5,0),VLOOKUP($A9,OFFSET('Program and Results'!$A$1,MATCH(Tables!AV$1,'Program and Results'!$A:$A,0)-1,4,COUNTIF('Program and Results'!$A:$A,Tables!AV$1),17),8,0))=0,"",IFERROR(VLOOKUP($A9,OFFSET('Program and Results'!$A$1,MATCH(Tables!AV$1,'Program and Results'!$A:$A,0)-1,1,COUNTIF('Program and Results'!$A:$A,Tables!AV$1),17),5,0),VLOOKUP($A9,OFFSET('Program and Results'!$A$1,MATCH(Tables!AV$1,'Program and Results'!$A:$A,0)-1,4,COUNTIF('Program and Results'!$A:$A,Tables!AV$1),17),8,0))),"")</f>
        <v/>
      </c>
      <c r="AW9" s="22" t="str">
        <f ca="1">IFERROR(IF(IFERROR(VLOOKUP($A9,OFFSET('Program and Results'!$A$1,MATCH(Tables!AW$1,'Program and Results'!$A:$A,0)-1,1,COUNTIF('Program and Results'!$A:$A,Tables!AW$1),17),5,0),VLOOKUP($A9,OFFSET('Program and Results'!$A$1,MATCH(Tables!AW$1,'Program and Results'!$A:$A,0)-1,4,COUNTIF('Program and Results'!$A:$A,Tables!AW$1),17),8,0))=0,"",IFERROR(VLOOKUP($A9,OFFSET('Program and Results'!$A$1,MATCH(Tables!AW$1,'Program and Results'!$A:$A,0)-1,1,COUNTIF('Program and Results'!$A:$A,Tables!AW$1),17),5,0),VLOOKUP($A9,OFFSET('Program and Results'!$A$1,MATCH(Tables!AW$1,'Program and Results'!$A:$A,0)-1,4,COUNTIF('Program and Results'!$A:$A,Tables!AW$1),17),8,0))),"")</f>
        <v/>
      </c>
      <c r="AX9" s="22" t="str">
        <f ca="1">IFERROR(IF(IFERROR(VLOOKUP($A9,OFFSET('Program and Results'!$A$1,MATCH(Tables!AX$1,'Program and Results'!$A:$A,0)-1,1,COUNTIF('Program and Results'!$A:$A,Tables!AX$1),17),5,0),VLOOKUP($A9,OFFSET('Program and Results'!$A$1,MATCH(Tables!AX$1,'Program and Results'!$A:$A,0)-1,4,COUNTIF('Program and Results'!$A:$A,Tables!AX$1),17),8,0))=0,"",IFERROR(VLOOKUP($A9,OFFSET('Program and Results'!$A$1,MATCH(Tables!AX$1,'Program and Results'!$A:$A,0)-1,1,COUNTIF('Program and Results'!$A:$A,Tables!AX$1),17),5,0),VLOOKUP($A9,OFFSET('Program and Results'!$A$1,MATCH(Tables!AX$1,'Program and Results'!$A:$A,0)-1,4,COUNTIF('Program and Results'!$A:$A,Tables!AX$1),17),8,0))),"")</f>
        <v/>
      </c>
      <c r="AY9" s="22" t="str">
        <f ca="1">IFERROR(IF(IFERROR(VLOOKUP($A9,OFFSET('Program and Results'!$A$1,MATCH(Tables!AY$1,'Program and Results'!$A:$A,0)-1,1,COUNTIF('Program and Results'!$A:$A,Tables!AY$1),17),5,0),VLOOKUP($A9,OFFSET('Program and Results'!$A$1,MATCH(Tables!AY$1,'Program and Results'!$A:$A,0)-1,4,COUNTIF('Program and Results'!$A:$A,Tables!AY$1),17),8,0))=0,"",IFERROR(VLOOKUP($A9,OFFSET('Program and Results'!$A$1,MATCH(Tables!AY$1,'Program and Results'!$A:$A,0)-1,1,COUNTIF('Program and Results'!$A:$A,Tables!AY$1),17),5,0),VLOOKUP($A9,OFFSET('Program and Results'!$A$1,MATCH(Tables!AY$1,'Program and Results'!$A:$A,0)-1,4,COUNTIF('Program and Results'!$A:$A,Tables!AY$1),17),8,0))),"")</f>
        <v/>
      </c>
      <c r="AZ9" s="22" t="str">
        <f ca="1">IFERROR(IF(IFERROR(VLOOKUP($A9,OFFSET('Program and Results'!$A$1,MATCH(Tables!AZ$1,'Program and Results'!$A:$A,0)-1,1,COUNTIF('Program and Results'!$A:$A,Tables!AZ$1),17),5,0),VLOOKUP($A9,OFFSET('Program and Results'!$A$1,MATCH(Tables!AZ$1,'Program and Results'!$A:$A,0)-1,4,COUNTIF('Program and Results'!$A:$A,Tables!AZ$1),17),8,0))=0,"",IFERROR(VLOOKUP($A9,OFFSET('Program and Results'!$A$1,MATCH(Tables!AZ$1,'Program and Results'!$A:$A,0)-1,1,COUNTIF('Program and Results'!$A:$A,Tables!AZ$1),17),5,0),VLOOKUP($A9,OFFSET('Program and Results'!$A$1,MATCH(Tables!AZ$1,'Program and Results'!$A:$A,0)-1,4,COUNTIF('Program and Results'!$A:$A,Tables!AZ$1),17),8,0))),"")</f>
        <v/>
      </c>
      <c r="BA9" s="22" t="str">
        <f ca="1">IFERROR(IF(IFERROR(VLOOKUP($A9,OFFSET('Program and Results'!$A$1,MATCH(Tables!BA$1,'Program and Results'!$A:$A,0)-1,1,COUNTIF('Program and Results'!$A:$A,Tables!BA$1),17),5,0),VLOOKUP($A9,OFFSET('Program and Results'!$A$1,MATCH(Tables!BA$1,'Program and Results'!$A:$A,0)-1,4,COUNTIF('Program and Results'!$A:$A,Tables!BA$1),17),8,0))=0,"",IFERROR(VLOOKUP($A9,OFFSET('Program and Results'!$A$1,MATCH(Tables!BA$1,'Program and Results'!$A:$A,0)-1,1,COUNTIF('Program and Results'!$A:$A,Tables!BA$1),17),5,0),VLOOKUP($A9,OFFSET('Program and Results'!$A$1,MATCH(Tables!BA$1,'Program and Results'!$A:$A,0)-1,4,COUNTIF('Program and Results'!$A:$A,Tables!BA$1),17),8,0))),"")</f>
        <v/>
      </c>
      <c r="BB9" s="22" t="str">
        <f ca="1">IFERROR(IF(IFERROR(VLOOKUP($A9,OFFSET('Program and Results'!$A$1,MATCH(Tables!BB$1,'Program and Results'!$A:$A,0)-1,1,COUNTIF('Program and Results'!$A:$A,Tables!BB$1),17),5,0),VLOOKUP($A9,OFFSET('Program and Results'!$A$1,MATCH(Tables!BB$1,'Program and Results'!$A:$A,0)-1,4,COUNTIF('Program and Results'!$A:$A,Tables!BB$1),17),8,0))=0,"",IFERROR(VLOOKUP($A9,OFFSET('Program and Results'!$A$1,MATCH(Tables!BB$1,'Program and Results'!$A:$A,0)-1,1,COUNTIF('Program and Results'!$A:$A,Tables!BB$1),17),5,0),VLOOKUP($A9,OFFSET('Program and Results'!$A$1,MATCH(Tables!BB$1,'Program and Results'!$A:$A,0)-1,4,COUNTIF('Program and Results'!$A:$A,Tables!BB$1),17),8,0))),"")</f>
        <v/>
      </c>
      <c r="BC9" s="22" t="str">
        <f ca="1">IFERROR(IF(IFERROR(VLOOKUP($A9,OFFSET('Program and Results'!$A$1,MATCH(Tables!BC$1,'Program and Results'!$A:$A,0)-1,1,COUNTIF('Program and Results'!$A:$A,Tables!BC$1),17),5,0),VLOOKUP($A9,OFFSET('Program and Results'!$A$1,MATCH(Tables!BC$1,'Program and Results'!$A:$A,0)-1,4,COUNTIF('Program and Results'!$A:$A,Tables!BC$1),17),8,0))=0,"",IFERROR(VLOOKUP($A9,OFFSET('Program and Results'!$A$1,MATCH(Tables!BC$1,'Program and Results'!$A:$A,0)-1,1,COUNTIF('Program and Results'!$A:$A,Tables!BC$1),17),5,0),VLOOKUP($A9,OFFSET('Program and Results'!$A$1,MATCH(Tables!BC$1,'Program and Results'!$A:$A,0)-1,4,COUNTIF('Program and Results'!$A:$A,Tables!BC$1),17),8,0))),"")</f>
        <v/>
      </c>
      <c r="BD9" s="22" t="str">
        <f ca="1">IFERROR(IF(IFERROR(VLOOKUP($A9,OFFSET('Program and Results'!$A$1,MATCH(Tables!BD$1,'Program and Results'!$A:$A,0)-1,1,COUNTIF('Program and Results'!$A:$A,Tables!BD$1),17),5,0),VLOOKUP($A9,OFFSET('Program and Results'!$A$1,MATCH(Tables!BD$1,'Program and Results'!$A:$A,0)-1,4,COUNTIF('Program and Results'!$A:$A,Tables!BD$1),17),8,0))=0,"",IFERROR(VLOOKUP($A9,OFFSET('Program and Results'!$A$1,MATCH(Tables!BD$1,'Program and Results'!$A:$A,0)-1,1,COUNTIF('Program and Results'!$A:$A,Tables!BD$1),17),5,0),VLOOKUP($A9,OFFSET('Program and Results'!$A$1,MATCH(Tables!BD$1,'Program and Results'!$A:$A,0)-1,4,COUNTIF('Program and Results'!$A:$A,Tables!BD$1),17),8,0))),"")</f>
        <v/>
      </c>
      <c r="BE9" s="22" t="str">
        <f ca="1">IFERROR(IF(IFERROR(VLOOKUP($A9,OFFSET('Program and Results'!$A$1,MATCH(Tables!BE$1,'Program and Results'!$A:$A,0)-1,1,COUNTIF('Program and Results'!$A:$A,Tables!BE$1),17),5,0),VLOOKUP($A9,OFFSET('Program and Results'!$A$1,MATCH(Tables!BE$1,'Program and Results'!$A:$A,0)-1,4,COUNTIF('Program and Results'!$A:$A,Tables!BE$1),17),8,0))=0,"",IFERROR(VLOOKUP($A9,OFFSET('Program and Results'!$A$1,MATCH(Tables!BE$1,'Program and Results'!$A:$A,0)-1,1,COUNTIF('Program and Results'!$A:$A,Tables!BE$1),17),5,0),VLOOKUP($A9,OFFSET('Program and Results'!$A$1,MATCH(Tables!BE$1,'Program and Results'!$A:$A,0)-1,4,COUNTIF('Program and Results'!$A:$A,Tables!BE$1),17),8,0))),"")</f>
        <v/>
      </c>
    </row>
    <row r="10" spans="1:57">
      <c r="A10" s="3" t="str">
        <f>IF(Lists!A10="","",Lists!A10)</f>
        <v>Schalke 04</v>
      </c>
      <c r="B10" s="22">
        <f ca="1">IFERROR(IF(IFERROR(VLOOKUP($A10,OFFSET('Program and Results'!$A$1,MATCH(Tables!B$1,'Program and Results'!$A:$A,0)-1,1,COUNTIF('Program and Results'!$A:$A,Tables!B$1),17),5,0),VLOOKUP($A10,OFFSET('Program and Results'!$A$1,MATCH(Tables!B$1,'Program and Results'!$A:$A,0)-1,4,COUNTIF('Program and Results'!$A:$A,Tables!B$1),17),8,0))=0,"",IFERROR(VLOOKUP($A10,OFFSET('Program and Results'!$A$1,MATCH(Tables!B$1,'Program and Results'!$A:$A,0)-1,1,COUNTIF('Program and Results'!$A:$A,Tables!B$1),17),5,0),VLOOKUP($A10,OFFSET('Program and Results'!$A$1,MATCH(Tables!B$1,'Program and Results'!$A:$A,0)-1,4,COUNTIF('Program and Results'!$A:$A,Tables!B$1),17),8,0))),"")</f>
        <v>1499.0672936768585</v>
      </c>
      <c r="C10" s="22">
        <f ca="1">IFERROR(IF(IFERROR(VLOOKUP($A10,OFFSET('Program and Results'!$A$1,MATCH(Tables!C$1,'Program and Results'!$A:$A,0)-1,1,COUNTIF('Program and Results'!$A:$A,Tables!C$1),17),5,0),VLOOKUP($A10,OFFSET('Program and Results'!$A$1,MATCH(Tables!C$1,'Program and Results'!$A:$A,0)-1,4,COUNTIF('Program and Results'!$A:$A,Tables!C$1),17),8,0))=0,"",IFERROR(VLOOKUP($A10,OFFSET('Program and Results'!$A$1,MATCH(Tables!C$1,'Program and Results'!$A:$A,0)-1,1,COUNTIF('Program and Results'!$A:$A,Tables!C$1),17),5,0),VLOOKUP($A10,OFFSET('Program and Results'!$A$1,MATCH(Tables!C$1,'Program and Results'!$A:$A,0)-1,4,COUNTIF('Program and Results'!$A:$A,Tables!C$1),17),8,0))),"")</f>
        <v>1489.8150315251144</v>
      </c>
      <c r="D10" s="22">
        <f ca="1">IFERROR(IF(IFERROR(VLOOKUP($A10,OFFSET('Program and Results'!$A$1,MATCH(Tables!D$1,'Program and Results'!$A:$A,0)-1,1,COUNTIF('Program and Results'!$A:$A,Tables!D$1),17),5,0),VLOOKUP($A10,OFFSET('Program and Results'!$A$1,MATCH(Tables!D$1,'Program and Results'!$A:$A,0)-1,4,COUNTIF('Program and Results'!$A:$A,Tables!D$1),17),8,0))=0,"",IFERROR(VLOOKUP($A10,OFFSET('Program and Results'!$A$1,MATCH(Tables!D$1,'Program and Results'!$A:$A,0)-1,1,COUNTIF('Program and Results'!$A:$A,Tables!D$1),17),5,0),VLOOKUP($A10,OFFSET('Program and Results'!$A$1,MATCH(Tables!D$1,'Program and Results'!$A:$A,0)-1,4,COUNTIF('Program and Results'!$A:$A,Tables!D$1),17),8,0))),"")</f>
        <v>1481.5329153568091</v>
      </c>
      <c r="E10" s="22">
        <f ca="1">IFERROR(IF(IFERROR(VLOOKUP($A10,OFFSET('Program and Results'!$A$1,MATCH(Tables!E$1,'Program and Results'!$A:$A,0)-1,1,COUNTIF('Program and Results'!$A:$A,Tables!E$1),17),5,0),VLOOKUP($A10,OFFSET('Program and Results'!$A$1,MATCH(Tables!E$1,'Program and Results'!$A:$A,0)-1,4,COUNTIF('Program and Results'!$A:$A,Tables!E$1),17),8,0))=0,"",IFERROR(VLOOKUP($A10,OFFSET('Program and Results'!$A$1,MATCH(Tables!E$1,'Program and Results'!$A:$A,0)-1,1,COUNTIF('Program and Results'!$A:$A,Tables!E$1),17),5,0),VLOOKUP($A10,OFFSET('Program and Results'!$A$1,MATCH(Tables!E$1,'Program and Results'!$A:$A,0)-1,4,COUNTIF('Program and Results'!$A:$A,Tables!E$1),17),8,0))),"")</f>
        <v>1492.1855033424397</v>
      </c>
      <c r="F10" s="22">
        <f ca="1">IFERROR(IF(IFERROR(VLOOKUP($A10,OFFSET('Program and Results'!$A$1,MATCH(Tables!F$1,'Program and Results'!$A:$A,0)-1,1,COUNTIF('Program and Results'!$A:$A,Tables!F$1),17),5,0),VLOOKUP($A10,OFFSET('Program and Results'!$A$1,MATCH(Tables!F$1,'Program and Results'!$A:$A,0)-1,4,COUNTIF('Program and Results'!$A:$A,Tables!F$1),17),8,0))=0,"",IFERROR(VLOOKUP($A10,OFFSET('Program and Results'!$A$1,MATCH(Tables!F$1,'Program and Results'!$A:$A,0)-1,1,COUNTIF('Program and Results'!$A:$A,Tables!F$1),17),5,0),VLOOKUP($A10,OFFSET('Program and Results'!$A$1,MATCH(Tables!F$1,'Program and Results'!$A:$A,0)-1,4,COUNTIF('Program and Results'!$A:$A,Tables!F$1),17),8,0))),"")</f>
        <v>1504.7270212937131</v>
      </c>
      <c r="G10" s="22">
        <f ca="1">IFERROR(IF(IFERROR(VLOOKUP($A10,OFFSET('Program and Results'!$A$1,MATCH(Tables!G$1,'Program and Results'!$A:$A,0)-1,1,COUNTIF('Program and Results'!$A:$A,Tables!G$1),17),5,0),VLOOKUP($A10,OFFSET('Program and Results'!$A$1,MATCH(Tables!G$1,'Program and Results'!$A:$A,0)-1,4,COUNTIF('Program and Results'!$A:$A,Tables!G$1),17),8,0))=0,"",IFERROR(VLOOKUP($A10,OFFSET('Program and Results'!$A$1,MATCH(Tables!G$1,'Program and Results'!$A:$A,0)-1,1,COUNTIF('Program and Results'!$A:$A,Tables!G$1),17),5,0),VLOOKUP($A10,OFFSET('Program and Results'!$A$1,MATCH(Tables!G$1,'Program and Results'!$A:$A,0)-1,4,COUNTIF('Program and Results'!$A:$A,Tables!G$1),17),8,0))),"")</f>
        <v>1493.5899384982733</v>
      </c>
      <c r="H10" s="22">
        <f ca="1">IFERROR(IF(IFERROR(VLOOKUP($A10,OFFSET('Program and Results'!$A$1,MATCH(Tables!H$1,'Program and Results'!$A:$A,0)-1,1,COUNTIF('Program and Results'!$A:$A,Tables!H$1),17),5,0),VLOOKUP($A10,OFFSET('Program and Results'!$A$1,MATCH(Tables!H$1,'Program and Results'!$A:$A,0)-1,4,COUNTIF('Program and Results'!$A:$A,Tables!H$1),17),8,0))=0,"",IFERROR(VLOOKUP($A10,OFFSET('Program and Results'!$A$1,MATCH(Tables!H$1,'Program and Results'!$A:$A,0)-1,1,COUNTIF('Program and Results'!$A:$A,Tables!H$1),17),5,0),VLOOKUP($A10,OFFSET('Program and Results'!$A$1,MATCH(Tables!H$1,'Program and Results'!$A:$A,0)-1,4,COUNTIF('Program and Results'!$A:$A,Tables!H$1),17),8,0))),"")</f>
        <v>1494.8687766801256</v>
      </c>
      <c r="I10" s="22">
        <f ca="1">IFERROR(IF(IFERROR(VLOOKUP($A10,OFFSET('Program and Results'!$A$1,MATCH(Tables!I$1,'Program and Results'!$A:$A,0)-1,1,COUNTIF('Program and Results'!$A:$A,Tables!I$1),17),5,0),VLOOKUP($A10,OFFSET('Program and Results'!$A$1,MATCH(Tables!I$1,'Program and Results'!$A:$A,0)-1,4,COUNTIF('Program and Results'!$A:$A,Tables!I$1),17),8,0))=0,"",IFERROR(VLOOKUP($A10,OFFSET('Program and Results'!$A$1,MATCH(Tables!I$1,'Program and Results'!$A:$A,0)-1,1,COUNTIF('Program and Results'!$A:$A,Tables!I$1),17),5,0),VLOOKUP($A10,OFFSET('Program and Results'!$A$1,MATCH(Tables!I$1,'Program and Results'!$A:$A,0)-1,4,COUNTIF('Program and Results'!$A:$A,Tables!I$1),17),8,0))),"")</f>
        <v>1504.6954770381383</v>
      </c>
      <c r="J10" s="22">
        <f ca="1">IFERROR(IF(IFERROR(VLOOKUP($A10,OFFSET('Program and Results'!$A$1,MATCH(Tables!J$1,'Program and Results'!$A:$A,0)-1,1,COUNTIF('Program and Results'!$A:$A,Tables!J$1),17),5,0),VLOOKUP($A10,OFFSET('Program and Results'!$A$1,MATCH(Tables!J$1,'Program and Results'!$A:$A,0)-1,4,COUNTIF('Program and Results'!$A:$A,Tables!J$1),17),8,0))=0,"",IFERROR(VLOOKUP($A10,OFFSET('Program and Results'!$A$1,MATCH(Tables!J$1,'Program and Results'!$A:$A,0)-1,1,COUNTIF('Program and Results'!$A:$A,Tables!J$1),17),5,0),VLOOKUP($A10,OFFSET('Program and Results'!$A$1,MATCH(Tables!J$1,'Program and Results'!$A:$A,0)-1,4,COUNTIF('Program and Results'!$A:$A,Tables!J$1),17),8,0))),"")</f>
        <v>1513.96147783538</v>
      </c>
      <c r="K10" s="22">
        <f ca="1">IFERROR(IF(IFERROR(VLOOKUP($A10,OFFSET('Program and Results'!$A$1,MATCH(Tables!K$1,'Program and Results'!$A:$A,0)-1,1,COUNTIF('Program and Results'!$A:$A,Tables!K$1),17),5,0),VLOOKUP($A10,OFFSET('Program and Results'!$A$1,MATCH(Tables!K$1,'Program and Results'!$A:$A,0)-1,4,COUNTIF('Program and Results'!$A:$A,Tables!K$1),17),8,0))=0,"",IFERROR(VLOOKUP($A10,OFFSET('Program and Results'!$A$1,MATCH(Tables!K$1,'Program and Results'!$A:$A,0)-1,1,COUNTIF('Program and Results'!$A:$A,Tables!K$1),17),5,0),VLOOKUP($A10,OFFSET('Program and Results'!$A$1,MATCH(Tables!K$1,'Program and Results'!$A:$A,0)-1,4,COUNTIF('Program and Results'!$A:$A,Tables!K$1),17),8,0))),"")</f>
        <v>1503.2491143370303</v>
      </c>
      <c r="L10" s="22">
        <f ca="1">IFERROR(IF(IFERROR(VLOOKUP($A10,OFFSET('Program and Results'!$A$1,MATCH(Tables!L$1,'Program and Results'!$A:$A,0)-1,1,COUNTIF('Program and Results'!$A:$A,Tables!L$1),17),5,0),VLOOKUP($A10,OFFSET('Program and Results'!$A$1,MATCH(Tables!L$1,'Program and Results'!$A:$A,0)-1,4,COUNTIF('Program and Results'!$A:$A,Tables!L$1),17),8,0))=0,"",IFERROR(VLOOKUP($A10,OFFSET('Program and Results'!$A$1,MATCH(Tables!L$1,'Program and Results'!$A:$A,0)-1,1,COUNTIF('Program and Results'!$A:$A,Tables!L$1),17),5,0),VLOOKUP($A10,OFFSET('Program and Results'!$A$1,MATCH(Tables!L$1,'Program and Results'!$A:$A,0)-1,4,COUNTIF('Program and Results'!$A:$A,Tables!L$1),17),8,0))),"")</f>
        <v>1515.4991209477532</v>
      </c>
      <c r="M10" s="22">
        <f ca="1">IFERROR(IF(IFERROR(VLOOKUP($A10,OFFSET('Program and Results'!$A$1,MATCH(Tables!M$1,'Program and Results'!$A:$A,0)-1,1,COUNTIF('Program and Results'!$A:$A,Tables!M$1),17),5,0),VLOOKUP($A10,OFFSET('Program and Results'!$A$1,MATCH(Tables!M$1,'Program and Results'!$A:$A,0)-1,4,COUNTIF('Program and Results'!$A:$A,Tables!M$1),17),8,0))=0,"",IFERROR(VLOOKUP($A10,OFFSET('Program and Results'!$A$1,MATCH(Tables!M$1,'Program and Results'!$A:$A,0)-1,1,COUNTIF('Program and Results'!$A:$A,Tables!M$1),17),5,0),VLOOKUP($A10,OFFSET('Program and Results'!$A$1,MATCH(Tables!M$1,'Program and Results'!$A:$A,0)-1,4,COUNTIF('Program and Results'!$A:$A,Tables!M$1),17),8,0))),"")</f>
        <v>1524.5234765615724</v>
      </c>
      <c r="N10" s="22">
        <f ca="1">IFERROR(IF(IFERROR(VLOOKUP($A10,OFFSET('Program and Results'!$A$1,MATCH(Tables!N$1,'Program and Results'!$A:$A,0)-1,1,COUNTIF('Program and Results'!$A:$A,Tables!N$1),17),5,0),VLOOKUP($A10,OFFSET('Program and Results'!$A$1,MATCH(Tables!N$1,'Program and Results'!$A:$A,0)-1,4,COUNTIF('Program and Results'!$A:$A,Tables!N$1),17),8,0))=0,"",IFERROR(VLOOKUP($A10,OFFSET('Program and Results'!$A$1,MATCH(Tables!N$1,'Program and Results'!$A:$A,0)-1,1,COUNTIF('Program and Results'!$A:$A,Tables!N$1),17),5,0),VLOOKUP($A10,OFFSET('Program and Results'!$A$1,MATCH(Tables!N$1,'Program and Results'!$A:$A,0)-1,4,COUNTIF('Program and Results'!$A:$A,Tables!N$1),17),8,0))),"")</f>
        <v>1523.2952372112379</v>
      </c>
      <c r="O10" s="22">
        <f ca="1">IFERROR(IF(IFERROR(VLOOKUP($A10,OFFSET('Program and Results'!$A$1,MATCH(Tables!O$1,'Program and Results'!$A:$A,0)-1,1,COUNTIF('Program and Results'!$A:$A,Tables!O$1),17),5,0),VLOOKUP($A10,OFFSET('Program and Results'!$A$1,MATCH(Tables!O$1,'Program and Results'!$A:$A,0)-1,4,COUNTIF('Program and Results'!$A:$A,Tables!O$1),17),8,0))=0,"",IFERROR(VLOOKUP($A10,OFFSET('Program and Results'!$A$1,MATCH(Tables!O$1,'Program and Results'!$A:$A,0)-1,1,COUNTIF('Program and Results'!$A:$A,Tables!O$1),17),5,0),VLOOKUP($A10,OFFSET('Program and Results'!$A$1,MATCH(Tables!O$1,'Program and Results'!$A:$A,0)-1,4,COUNTIF('Program and Results'!$A:$A,Tables!O$1),17),8,0))),"")</f>
        <v>1532.0222626153475</v>
      </c>
      <c r="P10" s="22">
        <f ca="1">IFERROR(IF(IFERROR(VLOOKUP($A10,OFFSET('Program and Results'!$A$1,MATCH(Tables!P$1,'Program and Results'!$A:$A,0)-1,1,COUNTIF('Program and Results'!$A:$A,Tables!P$1),17),5,0),VLOOKUP($A10,OFFSET('Program and Results'!$A$1,MATCH(Tables!P$1,'Program and Results'!$A:$A,0)-1,4,COUNTIF('Program and Results'!$A:$A,Tables!P$1),17),8,0))=0,"",IFERROR(VLOOKUP($A10,OFFSET('Program and Results'!$A$1,MATCH(Tables!P$1,'Program and Results'!$A:$A,0)-1,1,COUNTIF('Program and Results'!$A:$A,Tables!P$1),17),5,0),VLOOKUP($A10,OFFSET('Program and Results'!$A$1,MATCH(Tables!P$1,'Program and Results'!$A:$A,0)-1,4,COUNTIF('Program and Results'!$A:$A,Tables!P$1),17),8,0))),"")</f>
        <v>1523.8948066344628</v>
      </c>
      <c r="Q10" s="22">
        <f ca="1">IFERROR(IF(IFERROR(VLOOKUP($A10,OFFSET('Program and Results'!$A$1,MATCH(Tables!Q$1,'Program and Results'!$A:$A,0)-1,1,COUNTIF('Program and Results'!$A:$A,Tables!Q$1),17),5,0),VLOOKUP($A10,OFFSET('Program and Results'!$A$1,MATCH(Tables!Q$1,'Program and Results'!$A:$A,0)-1,4,COUNTIF('Program and Results'!$A:$A,Tables!Q$1),17),8,0))=0,"",IFERROR(VLOOKUP($A10,OFFSET('Program and Results'!$A$1,MATCH(Tables!Q$1,'Program and Results'!$A:$A,0)-1,1,COUNTIF('Program and Results'!$A:$A,Tables!Q$1),17),5,0),VLOOKUP($A10,OFFSET('Program and Results'!$A$1,MATCH(Tables!Q$1,'Program and Results'!$A:$A,0)-1,4,COUNTIF('Program and Results'!$A:$A,Tables!Q$1),17),8,0))),"")</f>
        <v>1531.2437935376115</v>
      </c>
      <c r="R10" s="22">
        <f ca="1">IFERROR(IF(IFERROR(VLOOKUP($A10,OFFSET('Program and Results'!$A$1,MATCH(Tables!R$1,'Program and Results'!$A:$A,0)-1,1,COUNTIF('Program and Results'!$A:$A,Tables!R$1),17),5,0),VLOOKUP($A10,OFFSET('Program and Results'!$A$1,MATCH(Tables!R$1,'Program and Results'!$A:$A,0)-1,4,COUNTIF('Program and Results'!$A:$A,Tables!R$1),17),8,0))=0,"",IFERROR(VLOOKUP($A10,OFFSET('Program and Results'!$A$1,MATCH(Tables!R$1,'Program and Results'!$A:$A,0)-1,1,COUNTIF('Program and Results'!$A:$A,Tables!R$1),17),5,0),VLOOKUP($A10,OFFSET('Program and Results'!$A$1,MATCH(Tables!R$1,'Program and Results'!$A:$A,0)-1,4,COUNTIF('Program and Results'!$A:$A,Tables!R$1),17),8,0))),"")</f>
        <v>1529.5944953323399</v>
      </c>
      <c r="S10" s="22">
        <f ca="1">IFERROR(IF(IFERROR(VLOOKUP($A10,OFFSET('Program and Results'!$A$1,MATCH(Tables!S$1,'Program and Results'!$A:$A,0)-1,1,COUNTIF('Program and Results'!$A:$A,Tables!S$1),17),5,0),VLOOKUP($A10,OFFSET('Program and Results'!$A$1,MATCH(Tables!S$1,'Program and Results'!$A:$A,0)-1,4,COUNTIF('Program and Results'!$A:$A,Tables!S$1),17),8,0))=0,"",IFERROR(VLOOKUP($A10,OFFSET('Program and Results'!$A$1,MATCH(Tables!S$1,'Program and Results'!$A:$A,0)-1,1,COUNTIF('Program and Results'!$A:$A,Tables!S$1),17),5,0),VLOOKUP($A10,OFFSET('Program and Results'!$A$1,MATCH(Tables!S$1,'Program and Results'!$A:$A,0)-1,4,COUNTIF('Program and Results'!$A:$A,Tables!S$1),17),8,0))),"")</f>
        <v>1539.010273528643</v>
      </c>
      <c r="T10" s="22">
        <f ca="1">IFERROR(IF(IFERROR(VLOOKUP($A10,OFFSET('Program and Results'!$A$1,MATCH(Tables!T$1,'Program and Results'!$A:$A,0)-1,1,COUNTIF('Program and Results'!$A:$A,Tables!T$1),17),5,0),VLOOKUP($A10,OFFSET('Program and Results'!$A$1,MATCH(Tables!T$1,'Program and Results'!$A:$A,0)-1,4,COUNTIF('Program and Results'!$A:$A,Tables!T$1),17),8,0))=0,"",IFERROR(VLOOKUP($A10,OFFSET('Program and Results'!$A$1,MATCH(Tables!T$1,'Program and Results'!$A:$A,0)-1,1,COUNTIF('Program and Results'!$A:$A,Tables!T$1),17),5,0),VLOOKUP($A10,OFFSET('Program and Results'!$A$1,MATCH(Tables!T$1,'Program and Results'!$A:$A,0)-1,4,COUNTIF('Program and Results'!$A:$A,Tables!T$1),17),8,0))),"")</f>
        <v>1547.6788963361967</v>
      </c>
      <c r="U10" s="22">
        <f ca="1">IFERROR(IF(IFERROR(VLOOKUP($A10,OFFSET('Program and Results'!$A$1,MATCH(Tables!U$1,'Program and Results'!$A:$A,0)-1,1,COUNTIF('Program and Results'!$A:$A,Tables!U$1),17),5,0),VLOOKUP($A10,OFFSET('Program and Results'!$A$1,MATCH(Tables!U$1,'Program and Results'!$A:$A,0)-1,4,COUNTIF('Program and Results'!$A:$A,Tables!U$1),17),8,0))=0,"",IFERROR(VLOOKUP($A10,OFFSET('Program and Results'!$A$1,MATCH(Tables!U$1,'Program and Results'!$A:$A,0)-1,1,COUNTIF('Program and Results'!$A:$A,Tables!U$1),17),5,0),VLOOKUP($A10,OFFSET('Program and Results'!$A$1,MATCH(Tables!U$1,'Program and Results'!$A:$A,0)-1,4,COUNTIF('Program and Results'!$A:$A,Tables!U$1),17),8,0))),"")</f>
        <v>1554.9465503338499</v>
      </c>
      <c r="V10" s="22">
        <f ca="1">IFERROR(IF(IFERROR(VLOOKUP($A10,OFFSET('Program and Results'!$A$1,MATCH(Tables!V$1,'Program and Results'!$A:$A,0)-1,1,COUNTIF('Program and Results'!$A:$A,Tables!V$1),17),5,0),VLOOKUP($A10,OFFSET('Program and Results'!$A$1,MATCH(Tables!V$1,'Program and Results'!$A:$A,0)-1,4,COUNTIF('Program and Results'!$A:$A,Tables!V$1),17),8,0))=0,"",IFERROR(VLOOKUP($A10,OFFSET('Program and Results'!$A$1,MATCH(Tables!V$1,'Program and Results'!$A:$A,0)-1,1,COUNTIF('Program and Results'!$A:$A,Tables!V$1),17),5,0),VLOOKUP($A10,OFFSET('Program and Results'!$A$1,MATCH(Tables!V$1,'Program and Results'!$A:$A,0)-1,4,COUNTIF('Program and Results'!$A:$A,Tables!V$1),17),8,0))),"")</f>
        <v>1567.0537745898459</v>
      </c>
      <c r="W10" s="22">
        <f ca="1">IFERROR(IF(IFERROR(VLOOKUP($A10,OFFSET('Program and Results'!$A$1,MATCH(Tables!W$1,'Program and Results'!$A:$A,0)-1,1,COUNTIF('Program and Results'!$A:$A,Tables!W$1),17),5,0),VLOOKUP($A10,OFFSET('Program and Results'!$A$1,MATCH(Tables!W$1,'Program and Results'!$A:$A,0)-1,4,COUNTIF('Program and Results'!$A:$A,Tables!W$1),17),8,0))=0,"",IFERROR(VLOOKUP($A10,OFFSET('Program and Results'!$A$1,MATCH(Tables!W$1,'Program and Results'!$A:$A,0)-1,1,COUNTIF('Program and Results'!$A:$A,Tables!W$1),17),5,0),VLOOKUP($A10,OFFSET('Program and Results'!$A$1,MATCH(Tables!W$1,'Program and Results'!$A:$A,0)-1,4,COUNTIF('Program and Results'!$A:$A,Tables!W$1),17),8,0))),"")</f>
        <v>1564.282569823858</v>
      </c>
      <c r="X10" s="22">
        <f ca="1">IFERROR(IF(IFERROR(VLOOKUP($A10,OFFSET('Program and Results'!$A$1,MATCH(Tables!X$1,'Program and Results'!$A:$A,0)-1,1,COUNTIF('Program and Results'!$A:$A,Tables!X$1),17),5,0),VLOOKUP($A10,OFFSET('Program and Results'!$A$1,MATCH(Tables!X$1,'Program and Results'!$A:$A,0)-1,4,COUNTIF('Program and Results'!$A:$A,Tables!X$1),17),8,0))=0,"",IFERROR(VLOOKUP($A10,OFFSET('Program and Results'!$A$1,MATCH(Tables!X$1,'Program and Results'!$A:$A,0)-1,1,COUNTIF('Program and Results'!$A:$A,Tables!X$1),17),5,0),VLOOKUP($A10,OFFSET('Program and Results'!$A$1,MATCH(Tables!X$1,'Program and Results'!$A:$A,0)-1,4,COUNTIF('Program and Results'!$A:$A,Tables!X$1),17),8,0))),"")</f>
        <v>1557.8713931784964</v>
      </c>
      <c r="Y10" s="22">
        <f ca="1">IFERROR(IF(IFERROR(VLOOKUP($A10,OFFSET('Program and Results'!$A$1,MATCH(Tables!Y$1,'Program and Results'!$A:$A,0)-1,1,COUNTIF('Program and Results'!$A:$A,Tables!Y$1),17),5,0),VLOOKUP($A10,OFFSET('Program and Results'!$A$1,MATCH(Tables!Y$1,'Program and Results'!$A:$A,0)-1,4,COUNTIF('Program and Results'!$A:$A,Tables!Y$1),17),8,0))=0,"",IFERROR(VLOOKUP($A10,OFFSET('Program and Results'!$A$1,MATCH(Tables!Y$1,'Program and Results'!$A:$A,0)-1,1,COUNTIF('Program and Results'!$A:$A,Tables!Y$1),17),5,0),VLOOKUP($A10,OFFSET('Program and Results'!$A$1,MATCH(Tables!Y$1,'Program and Results'!$A:$A,0)-1,4,COUNTIF('Program and Results'!$A:$A,Tables!Y$1),17),8,0))),"")</f>
        <v>1565.4291798816741</v>
      </c>
      <c r="Z10" s="22">
        <f ca="1">IFERROR(IF(IFERROR(VLOOKUP($A10,OFFSET('Program and Results'!$A$1,MATCH(Tables!Z$1,'Program and Results'!$A:$A,0)-1,1,COUNTIF('Program and Results'!$A:$A,Tables!Z$1),17),5,0),VLOOKUP($A10,OFFSET('Program and Results'!$A$1,MATCH(Tables!Z$1,'Program and Results'!$A:$A,0)-1,4,COUNTIF('Program and Results'!$A:$A,Tables!Z$1),17),8,0))=0,"",IFERROR(VLOOKUP($A10,OFFSET('Program and Results'!$A$1,MATCH(Tables!Z$1,'Program and Results'!$A:$A,0)-1,1,COUNTIF('Program and Results'!$A:$A,Tables!Z$1),17),5,0),VLOOKUP($A10,OFFSET('Program and Results'!$A$1,MATCH(Tables!Z$1,'Program and Results'!$A:$A,0)-1,4,COUNTIF('Program and Results'!$A:$A,Tables!Z$1),17),8,0))),"")</f>
        <v>1576.0076036928906</v>
      </c>
      <c r="AA10" s="22">
        <f ca="1">IFERROR(IF(IFERROR(VLOOKUP($A10,OFFSET('Program and Results'!$A$1,MATCH(Tables!AA$1,'Program and Results'!$A:$A,0)-1,1,COUNTIF('Program and Results'!$A:$A,Tables!AA$1),17),5,0),VLOOKUP($A10,OFFSET('Program and Results'!$A$1,MATCH(Tables!AA$1,'Program and Results'!$A:$A,0)-1,4,COUNTIF('Program and Results'!$A:$A,Tables!AA$1),17),8,0))=0,"",IFERROR(VLOOKUP($A10,OFFSET('Program and Results'!$A$1,MATCH(Tables!AA$1,'Program and Results'!$A:$A,0)-1,1,COUNTIF('Program and Results'!$A:$A,Tables!AA$1),17),5,0),VLOOKUP($A10,OFFSET('Program and Results'!$A$1,MATCH(Tables!AA$1,'Program and Results'!$A:$A,0)-1,4,COUNTIF('Program and Results'!$A:$A,Tables!AA$1),17),8,0))),"")</f>
        <v>1581.1852763156346</v>
      </c>
      <c r="AB10" s="22">
        <f ca="1">IFERROR(IF(IFERROR(VLOOKUP($A10,OFFSET('Program and Results'!$A$1,MATCH(Tables!AB$1,'Program and Results'!$A:$A,0)-1,1,COUNTIF('Program and Results'!$A:$A,Tables!AB$1),17),5,0),VLOOKUP($A10,OFFSET('Program and Results'!$A$1,MATCH(Tables!AB$1,'Program and Results'!$A:$A,0)-1,4,COUNTIF('Program and Results'!$A:$A,Tables!AB$1),17),8,0))=0,"",IFERROR(VLOOKUP($A10,OFFSET('Program and Results'!$A$1,MATCH(Tables!AB$1,'Program and Results'!$A:$A,0)-1,1,COUNTIF('Program and Results'!$A:$A,Tables!AB$1),17),5,0),VLOOKUP($A10,OFFSET('Program and Results'!$A$1,MATCH(Tables!AB$1,'Program and Results'!$A:$A,0)-1,4,COUNTIF('Program and Results'!$A:$A,Tables!AB$1),17),8,0))),"")</f>
        <v>1581.5348279716291</v>
      </c>
      <c r="AC10" s="22">
        <f ca="1">IFERROR(IF(IFERROR(VLOOKUP($A10,OFFSET('Program and Results'!$A$1,MATCH(Tables!AC$1,'Program and Results'!$A:$A,0)-1,1,COUNTIF('Program and Results'!$A:$A,Tables!AC$1),17),5,0),VLOOKUP($A10,OFFSET('Program and Results'!$A$1,MATCH(Tables!AC$1,'Program and Results'!$A:$A,0)-1,4,COUNTIF('Program and Results'!$A:$A,Tables!AC$1),17),8,0))=0,"",IFERROR(VLOOKUP($A10,OFFSET('Program and Results'!$A$1,MATCH(Tables!AC$1,'Program and Results'!$A:$A,0)-1,1,COUNTIF('Program and Results'!$A:$A,Tables!AC$1),17),5,0),VLOOKUP($A10,OFFSET('Program and Results'!$A$1,MATCH(Tables!AC$1,'Program and Results'!$A:$A,0)-1,4,COUNTIF('Program and Results'!$A:$A,Tables!AC$1),17),8,0))),"")</f>
        <v>1587.8482663277566</v>
      </c>
      <c r="AD10" s="22">
        <f ca="1">IFERROR(IF(IFERROR(VLOOKUP($A10,OFFSET('Program and Results'!$A$1,MATCH(Tables!AD$1,'Program and Results'!$A:$A,0)-1,1,COUNTIF('Program and Results'!$A:$A,Tables!AD$1),17),5,0),VLOOKUP($A10,OFFSET('Program and Results'!$A$1,MATCH(Tables!AD$1,'Program and Results'!$A:$A,0)-1,4,COUNTIF('Program and Results'!$A:$A,Tables!AD$1),17),8,0))=0,"",IFERROR(VLOOKUP($A10,OFFSET('Program and Results'!$A$1,MATCH(Tables!AD$1,'Program and Results'!$A:$A,0)-1,1,COUNTIF('Program and Results'!$A:$A,Tables!AD$1),17),5,0),VLOOKUP($A10,OFFSET('Program and Results'!$A$1,MATCH(Tables!AD$1,'Program and Results'!$A:$A,0)-1,4,COUNTIF('Program and Results'!$A:$A,Tables!AD$1),17),8,0))),"")</f>
        <v>1585.2551472992527</v>
      </c>
      <c r="AE10" s="22">
        <f ca="1">IFERROR(IF(IFERROR(VLOOKUP($A10,OFFSET('Program and Results'!$A$1,MATCH(Tables!AE$1,'Program and Results'!$A:$A,0)-1,1,COUNTIF('Program and Results'!$A:$A,Tables!AE$1),17),5,0),VLOOKUP($A10,OFFSET('Program and Results'!$A$1,MATCH(Tables!AE$1,'Program and Results'!$A:$A,0)-1,4,COUNTIF('Program and Results'!$A:$A,Tables!AE$1),17),8,0))=0,"",IFERROR(VLOOKUP($A10,OFFSET('Program and Results'!$A$1,MATCH(Tables!AE$1,'Program and Results'!$A:$A,0)-1,1,COUNTIF('Program and Results'!$A:$A,Tables!AE$1),17),5,0),VLOOKUP($A10,OFFSET('Program and Results'!$A$1,MATCH(Tables!AE$1,'Program and Results'!$A:$A,0)-1,4,COUNTIF('Program and Results'!$A:$A,Tables!AE$1),17),8,0))),"")</f>
        <v>1591.7266015609218</v>
      </c>
      <c r="AF10" s="22">
        <f ca="1">IFERROR(IF(IFERROR(VLOOKUP($A10,OFFSET('Program and Results'!$A$1,MATCH(Tables!AF$1,'Program and Results'!$A:$A,0)-1,1,COUNTIF('Program and Results'!$A:$A,Tables!AF$1),17),5,0),VLOOKUP($A10,OFFSET('Program and Results'!$A$1,MATCH(Tables!AF$1,'Program and Results'!$A:$A,0)-1,4,COUNTIF('Program and Results'!$A:$A,Tables!AF$1),17),8,0))=0,"",IFERROR(VLOOKUP($A10,OFFSET('Program and Results'!$A$1,MATCH(Tables!AF$1,'Program and Results'!$A:$A,0)-1,1,COUNTIF('Program and Results'!$A:$A,Tables!AF$1),17),5,0),VLOOKUP($A10,OFFSET('Program and Results'!$A$1,MATCH(Tables!AF$1,'Program and Results'!$A:$A,0)-1,4,COUNTIF('Program and Results'!$A:$A,Tables!AF$1),17),8,0))),"")</f>
        <v>1577.168607233421</v>
      </c>
      <c r="AG10" s="22">
        <f ca="1">IFERROR(IF(IFERROR(VLOOKUP($A10,OFFSET('Program and Results'!$A$1,MATCH(Tables!AG$1,'Program and Results'!$A:$A,0)-1,1,COUNTIF('Program and Results'!$A:$A,Tables!AG$1),17),5,0),VLOOKUP($A10,OFFSET('Program and Results'!$A$1,MATCH(Tables!AG$1,'Program and Results'!$A:$A,0)-1,4,COUNTIF('Program and Results'!$A:$A,Tables!AG$1),17),8,0))=0,"",IFERROR(VLOOKUP($A10,OFFSET('Program and Results'!$A$1,MATCH(Tables!AG$1,'Program and Results'!$A:$A,0)-1,1,COUNTIF('Program and Results'!$A:$A,Tables!AG$1),17),5,0),VLOOKUP($A10,OFFSET('Program and Results'!$A$1,MATCH(Tables!AG$1,'Program and Results'!$A:$A,0)-1,4,COUNTIF('Program and Results'!$A:$A,Tables!AG$1),17),8,0))),"")</f>
        <v>1563.3838470605626</v>
      </c>
      <c r="AH10" s="22">
        <f ca="1">IFERROR(IF(IFERROR(VLOOKUP($A10,OFFSET('Program and Results'!$A$1,MATCH(Tables!AH$1,'Program and Results'!$A:$A,0)-1,1,COUNTIF('Program and Results'!$A:$A,Tables!AH$1),17),5,0),VLOOKUP($A10,OFFSET('Program and Results'!$A$1,MATCH(Tables!AH$1,'Program and Results'!$A:$A,0)-1,4,COUNTIF('Program and Results'!$A:$A,Tables!AH$1),17),8,0))=0,"",IFERROR(VLOOKUP($A10,OFFSET('Program and Results'!$A$1,MATCH(Tables!AH$1,'Program and Results'!$A:$A,0)-1,1,COUNTIF('Program and Results'!$A:$A,Tables!AH$1),17),5,0),VLOOKUP($A10,OFFSET('Program and Results'!$A$1,MATCH(Tables!AH$1,'Program and Results'!$A:$A,0)-1,4,COUNTIF('Program and Results'!$A:$A,Tables!AH$1),17),8,0))),"")</f>
        <v>1572.7132677660065</v>
      </c>
      <c r="AI10" s="22">
        <f ca="1">IFERROR(IF(IFERROR(VLOOKUP($A10,OFFSET('Program and Results'!$A$1,MATCH(Tables!AI$1,'Program and Results'!$A:$A,0)-1,1,COUNTIF('Program and Results'!$A:$A,Tables!AI$1),17),5,0),VLOOKUP($A10,OFFSET('Program and Results'!$A$1,MATCH(Tables!AI$1,'Program and Results'!$A:$A,0)-1,4,COUNTIF('Program and Results'!$A:$A,Tables!AI$1),17),8,0))=0,"",IFERROR(VLOOKUP($A10,OFFSET('Program and Results'!$A$1,MATCH(Tables!AI$1,'Program and Results'!$A:$A,0)-1,1,COUNTIF('Program and Results'!$A:$A,Tables!AI$1),17),5,0),VLOOKUP($A10,OFFSET('Program and Results'!$A$1,MATCH(Tables!AI$1,'Program and Results'!$A:$A,0)-1,4,COUNTIF('Program and Results'!$A:$A,Tables!AI$1),17),8,0))),"")</f>
        <v>1577.6388981281234</v>
      </c>
      <c r="AJ10" s="22" t="str">
        <f ca="1">IFERROR(IF(IFERROR(VLOOKUP($A10,OFFSET('Program and Results'!$A$1,MATCH(Tables!AJ$1,'Program and Results'!$A:$A,0)-1,1,COUNTIF('Program and Results'!$A:$A,Tables!AJ$1),17),5,0),VLOOKUP($A10,OFFSET('Program and Results'!$A$1,MATCH(Tables!AJ$1,'Program and Results'!$A:$A,0)-1,4,COUNTIF('Program and Results'!$A:$A,Tables!AJ$1),17),8,0))=0,"",IFERROR(VLOOKUP($A10,OFFSET('Program and Results'!$A$1,MATCH(Tables!AJ$1,'Program and Results'!$A:$A,0)-1,1,COUNTIF('Program and Results'!$A:$A,Tables!AJ$1),17),5,0),VLOOKUP($A10,OFFSET('Program and Results'!$A$1,MATCH(Tables!AJ$1,'Program and Results'!$A:$A,0)-1,4,COUNTIF('Program and Results'!$A:$A,Tables!AJ$1),17),8,0))),"")</f>
        <v/>
      </c>
      <c r="AK10" s="22" t="str">
        <f ca="1">IFERROR(IF(IFERROR(VLOOKUP($A10,OFFSET('Program and Results'!$A$1,MATCH(Tables!AK$1,'Program and Results'!$A:$A,0)-1,1,COUNTIF('Program and Results'!$A:$A,Tables!AK$1),17),5,0),VLOOKUP($A10,OFFSET('Program and Results'!$A$1,MATCH(Tables!AK$1,'Program and Results'!$A:$A,0)-1,4,COUNTIF('Program and Results'!$A:$A,Tables!AK$1),17),8,0))=0,"",IFERROR(VLOOKUP($A10,OFFSET('Program and Results'!$A$1,MATCH(Tables!AK$1,'Program and Results'!$A:$A,0)-1,1,COUNTIF('Program and Results'!$A:$A,Tables!AK$1),17),5,0),VLOOKUP($A10,OFFSET('Program and Results'!$A$1,MATCH(Tables!AK$1,'Program and Results'!$A:$A,0)-1,4,COUNTIF('Program and Results'!$A:$A,Tables!AK$1),17),8,0))),"")</f>
        <v/>
      </c>
      <c r="AL10" s="22" t="str">
        <f ca="1">IFERROR(IF(IFERROR(VLOOKUP($A10,OFFSET('Program and Results'!$A$1,MATCH(Tables!AL$1,'Program and Results'!$A:$A,0)-1,1,COUNTIF('Program and Results'!$A:$A,Tables!AL$1),17),5,0),VLOOKUP($A10,OFFSET('Program and Results'!$A$1,MATCH(Tables!AL$1,'Program and Results'!$A:$A,0)-1,4,COUNTIF('Program and Results'!$A:$A,Tables!AL$1),17),8,0))=0,"",IFERROR(VLOOKUP($A10,OFFSET('Program and Results'!$A$1,MATCH(Tables!AL$1,'Program and Results'!$A:$A,0)-1,1,COUNTIF('Program and Results'!$A:$A,Tables!AL$1),17),5,0),VLOOKUP($A10,OFFSET('Program and Results'!$A$1,MATCH(Tables!AL$1,'Program and Results'!$A:$A,0)-1,4,COUNTIF('Program and Results'!$A:$A,Tables!AL$1),17),8,0))),"")</f>
        <v/>
      </c>
      <c r="AM10" s="22" t="str">
        <f ca="1">IFERROR(IF(IFERROR(VLOOKUP($A10,OFFSET('Program and Results'!$A$1,MATCH(Tables!AM$1,'Program and Results'!$A:$A,0)-1,1,COUNTIF('Program and Results'!$A:$A,Tables!AM$1),17),5,0),VLOOKUP($A10,OFFSET('Program and Results'!$A$1,MATCH(Tables!AM$1,'Program and Results'!$A:$A,0)-1,4,COUNTIF('Program and Results'!$A:$A,Tables!AM$1),17),8,0))=0,"",IFERROR(VLOOKUP($A10,OFFSET('Program and Results'!$A$1,MATCH(Tables!AM$1,'Program and Results'!$A:$A,0)-1,1,COUNTIF('Program and Results'!$A:$A,Tables!AM$1),17),5,0),VLOOKUP($A10,OFFSET('Program and Results'!$A$1,MATCH(Tables!AM$1,'Program and Results'!$A:$A,0)-1,4,COUNTIF('Program and Results'!$A:$A,Tables!AM$1),17),8,0))),"")</f>
        <v/>
      </c>
      <c r="AN10" s="22" t="str">
        <f ca="1">IFERROR(IF(IFERROR(VLOOKUP($A10,OFFSET('Program and Results'!$A$1,MATCH(Tables!AN$1,'Program and Results'!$A:$A,0)-1,1,COUNTIF('Program and Results'!$A:$A,Tables!AN$1),17),5,0),VLOOKUP($A10,OFFSET('Program and Results'!$A$1,MATCH(Tables!AN$1,'Program and Results'!$A:$A,0)-1,4,COUNTIF('Program and Results'!$A:$A,Tables!AN$1),17),8,0))=0,"",IFERROR(VLOOKUP($A10,OFFSET('Program and Results'!$A$1,MATCH(Tables!AN$1,'Program and Results'!$A:$A,0)-1,1,COUNTIF('Program and Results'!$A:$A,Tables!AN$1),17),5,0),VLOOKUP($A10,OFFSET('Program and Results'!$A$1,MATCH(Tables!AN$1,'Program and Results'!$A:$A,0)-1,4,COUNTIF('Program and Results'!$A:$A,Tables!AN$1),17),8,0))),"")</f>
        <v/>
      </c>
      <c r="AO10" s="22" t="str">
        <f ca="1">IFERROR(IF(IFERROR(VLOOKUP($A10,OFFSET('Program and Results'!$A$1,MATCH(Tables!AO$1,'Program and Results'!$A:$A,0)-1,1,COUNTIF('Program and Results'!$A:$A,Tables!AO$1),17),5,0),VLOOKUP($A10,OFFSET('Program and Results'!$A$1,MATCH(Tables!AO$1,'Program and Results'!$A:$A,0)-1,4,COUNTIF('Program and Results'!$A:$A,Tables!AO$1),17),8,0))=0,"",IFERROR(VLOOKUP($A10,OFFSET('Program and Results'!$A$1,MATCH(Tables!AO$1,'Program and Results'!$A:$A,0)-1,1,COUNTIF('Program and Results'!$A:$A,Tables!AO$1),17),5,0),VLOOKUP($A10,OFFSET('Program and Results'!$A$1,MATCH(Tables!AO$1,'Program and Results'!$A:$A,0)-1,4,COUNTIF('Program and Results'!$A:$A,Tables!AO$1),17),8,0))),"")</f>
        <v/>
      </c>
      <c r="AP10" s="22" t="str">
        <f ca="1">IFERROR(IF(IFERROR(VLOOKUP($A10,OFFSET('Program and Results'!$A$1,MATCH(Tables!AP$1,'Program and Results'!$A:$A,0)-1,1,COUNTIF('Program and Results'!$A:$A,Tables!AP$1),17),5,0),VLOOKUP($A10,OFFSET('Program and Results'!$A$1,MATCH(Tables!AP$1,'Program and Results'!$A:$A,0)-1,4,COUNTIF('Program and Results'!$A:$A,Tables!AP$1),17),8,0))=0,"",IFERROR(VLOOKUP($A10,OFFSET('Program and Results'!$A$1,MATCH(Tables!AP$1,'Program and Results'!$A:$A,0)-1,1,COUNTIF('Program and Results'!$A:$A,Tables!AP$1),17),5,0),VLOOKUP($A10,OFFSET('Program and Results'!$A$1,MATCH(Tables!AP$1,'Program and Results'!$A:$A,0)-1,4,COUNTIF('Program and Results'!$A:$A,Tables!AP$1),17),8,0))),"")</f>
        <v/>
      </c>
      <c r="AQ10" s="22" t="str">
        <f ca="1">IFERROR(IF(IFERROR(VLOOKUP($A10,OFFSET('Program and Results'!$A$1,MATCH(Tables!AQ$1,'Program and Results'!$A:$A,0)-1,1,COUNTIF('Program and Results'!$A:$A,Tables!AQ$1),17),5,0),VLOOKUP($A10,OFFSET('Program and Results'!$A$1,MATCH(Tables!AQ$1,'Program and Results'!$A:$A,0)-1,4,COUNTIF('Program and Results'!$A:$A,Tables!AQ$1),17),8,0))=0,"",IFERROR(VLOOKUP($A10,OFFSET('Program and Results'!$A$1,MATCH(Tables!AQ$1,'Program and Results'!$A:$A,0)-1,1,COUNTIF('Program and Results'!$A:$A,Tables!AQ$1),17),5,0),VLOOKUP($A10,OFFSET('Program and Results'!$A$1,MATCH(Tables!AQ$1,'Program and Results'!$A:$A,0)-1,4,COUNTIF('Program and Results'!$A:$A,Tables!AQ$1),17),8,0))),"")</f>
        <v/>
      </c>
      <c r="AR10" s="22" t="str">
        <f ca="1">IFERROR(IF(IFERROR(VLOOKUP($A10,OFFSET('Program and Results'!$A$1,MATCH(Tables!AR$1,'Program and Results'!$A:$A,0)-1,1,COUNTIF('Program and Results'!$A:$A,Tables!AR$1),17),5,0),VLOOKUP($A10,OFFSET('Program and Results'!$A$1,MATCH(Tables!AR$1,'Program and Results'!$A:$A,0)-1,4,COUNTIF('Program and Results'!$A:$A,Tables!AR$1),17),8,0))=0,"",IFERROR(VLOOKUP($A10,OFFSET('Program and Results'!$A$1,MATCH(Tables!AR$1,'Program and Results'!$A:$A,0)-1,1,COUNTIF('Program and Results'!$A:$A,Tables!AR$1),17),5,0),VLOOKUP($A10,OFFSET('Program and Results'!$A$1,MATCH(Tables!AR$1,'Program and Results'!$A:$A,0)-1,4,COUNTIF('Program and Results'!$A:$A,Tables!AR$1),17),8,0))),"")</f>
        <v/>
      </c>
      <c r="AS10" s="22" t="str">
        <f ca="1">IFERROR(IF(IFERROR(VLOOKUP($A10,OFFSET('Program and Results'!$A$1,MATCH(Tables!AS$1,'Program and Results'!$A:$A,0)-1,1,COUNTIF('Program and Results'!$A:$A,Tables!AS$1),17),5,0),VLOOKUP($A10,OFFSET('Program and Results'!$A$1,MATCH(Tables!AS$1,'Program and Results'!$A:$A,0)-1,4,COUNTIF('Program and Results'!$A:$A,Tables!AS$1),17),8,0))=0,"",IFERROR(VLOOKUP($A10,OFFSET('Program and Results'!$A$1,MATCH(Tables!AS$1,'Program and Results'!$A:$A,0)-1,1,COUNTIF('Program and Results'!$A:$A,Tables!AS$1),17),5,0),VLOOKUP($A10,OFFSET('Program and Results'!$A$1,MATCH(Tables!AS$1,'Program and Results'!$A:$A,0)-1,4,COUNTIF('Program and Results'!$A:$A,Tables!AS$1),17),8,0))),"")</f>
        <v/>
      </c>
      <c r="AT10" s="22" t="str">
        <f ca="1">IFERROR(IF(IFERROR(VLOOKUP($A10,OFFSET('Program and Results'!$A$1,MATCH(Tables!AT$1,'Program and Results'!$A:$A,0)-1,1,COUNTIF('Program and Results'!$A:$A,Tables!AT$1),17),5,0),VLOOKUP($A10,OFFSET('Program and Results'!$A$1,MATCH(Tables!AT$1,'Program and Results'!$A:$A,0)-1,4,COUNTIF('Program and Results'!$A:$A,Tables!AT$1),17),8,0))=0,"",IFERROR(VLOOKUP($A10,OFFSET('Program and Results'!$A$1,MATCH(Tables!AT$1,'Program and Results'!$A:$A,0)-1,1,COUNTIF('Program and Results'!$A:$A,Tables!AT$1),17),5,0),VLOOKUP($A10,OFFSET('Program and Results'!$A$1,MATCH(Tables!AT$1,'Program and Results'!$A:$A,0)-1,4,COUNTIF('Program and Results'!$A:$A,Tables!AT$1),17),8,0))),"")</f>
        <v/>
      </c>
      <c r="AU10" s="22" t="str">
        <f ca="1">IFERROR(IF(IFERROR(VLOOKUP($A10,OFFSET('Program and Results'!$A$1,MATCH(Tables!AU$1,'Program and Results'!$A:$A,0)-1,1,COUNTIF('Program and Results'!$A:$A,Tables!AU$1),17),5,0),VLOOKUP($A10,OFFSET('Program and Results'!$A$1,MATCH(Tables!AU$1,'Program and Results'!$A:$A,0)-1,4,COUNTIF('Program and Results'!$A:$A,Tables!AU$1),17),8,0))=0,"",IFERROR(VLOOKUP($A10,OFFSET('Program and Results'!$A$1,MATCH(Tables!AU$1,'Program and Results'!$A:$A,0)-1,1,COUNTIF('Program and Results'!$A:$A,Tables!AU$1),17),5,0),VLOOKUP($A10,OFFSET('Program and Results'!$A$1,MATCH(Tables!AU$1,'Program and Results'!$A:$A,0)-1,4,COUNTIF('Program and Results'!$A:$A,Tables!AU$1),17),8,0))),"")</f>
        <v/>
      </c>
      <c r="AV10" s="22" t="str">
        <f ca="1">IFERROR(IF(IFERROR(VLOOKUP($A10,OFFSET('Program and Results'!$A$1,MATCH(Tables!AV$1,'Program and Results'!$A:$A,0)-1,1,COUNTIF('Program and Results'!$A:$A,Tables!AV$1),17),5,0),VLOOKUP($A10,OFFSET('Program and Results'!$A$1,MATCH(Tables!AV$1,'Program and Results'!$A:$A,0)-1,4,COUNTIF('Program and Results'!$A:$A,Tables!AV$1),17),8,0))=0,"",IFERROR(VLOOKUP($A10,OFFSET('Program and Results'!$A$1,MATCH(Tables!AV$1,'Program and Results'!$A:$A,0)-1,1,COUNTIF('Program and Results'!$A:$A,Tables!AV$1),17),5,0),VLOOKUP($A10,OFFSET('Program and Results'!$A$1,MATCH(Tables!AV$1,'Program and Results'!$A:$A,0)-1,4,COUNTIF('Program and Results'!$A:$A,Tables!AV$1),17),8,0))),"")</f>
        <v/>
      </c>
      <c r="AW10" s="22" t="str">
        <f ca="1">IFERROR(IF(IFERROR(VLOOKUP($A10,OFFSET('Program and Results'!$A$1,MATCH(Tables!AW$1,'Program and Results'!$A:$A,0)-1,1,COUNTIF('Program and Results'!$A:$A,Tables!AW$1),17),5,0),VLOOKUP($A10,OFFSET('Program and Results'!$A$1,MATCH(Tables!AW$1,'Program and Results'!$A:$A,0)-1,4,COUNTIF('Program and Results'!$A:$A,Tables!AW$1),17),8,0))=0,"",IFERROR(VLOOKUP($A10,OFFSET('Program and Results'!$A$1,MATCH(Tables!AW$1,'Program and Results'!$A:$A,0)-1,1,COUNTIF('Program and Results'!$A:$A,Tables!AW$1),17),5,0),VLOOKUP($A10,OFFSET('Program and Results'!$A$1,MATCH(Tables!AW$1,'Program and Results'!$A:$A,0)-1,4,COUNTIF('Program and Results'!$A:$A,Tables!AW$1),17),8,0))),"")</f>
        <v/>
      </c>
      <c r="AX10" s="22" t="str">
        <f ca="1">IFERROR(IF(IFERROR(VLOOKUP($A10,OFFSET('Program and Results'!$A$1,MATCH(Tables!AX$1,'Program and Results'!$A:$A,0)-1,1,COUNTIF('Program and Results'!$A:$A,Tables!AX$1),17),5,0),VLOOKUP($A10,OFFSET('Program and Results'!$A$1,MATCH(Tables!AX$1,'Program and Results'!$A:$A,0)-1,4,COUNTIF('Program and Results'!$A:$A,Tables!AX$1),17),8,0))=0,"",IFERROR(VLOOKUP($A10,OFFSET('Program and Results'!$A$1,MATCH(Tables!AX$1,'Program and Results'!$A:$A,0)-1,1,COUNTIF('Program and Results'!$A:$A,Tables!AX$1),17),5,0),VLOOKUP($A10,OFFSET('Program and Results'!$A$1,MATCH(Tables!AX$1,'Program and Results'!$A:$A,0)-1,4,COUNTIF('Program and Results'!$A:$A,Tables!AX$1),17),8,0))),"")</f>
        <v/>
      </c>
      <c r="AY10" s="22" t="str">
        <f ca="1">IFERROR(IF(IFERROR(VLOOKUP($A10,OFFSET('Program and Results'!$A$1,MATCH(Tables!AY$1,'Program and Results'!$A:$A,0)-1,1,COUNTIF('Program and Results'!$A:$A,Tables!AY$1),17),5,0),VLOOKUP($A10,OFFSET('Program and Results'!$A$1,MATCH(Tables!AY$1,'Program and Results'!$A:$A,0)-1,4,COUNTIF('Program and Results'!$A:$A,Tables!AY$1),17),8,0))=0,"",IFERROR(VLOOKUP($A10,OFFSET('Program and Results'!$A$1,MATCH(Tables!AY$1,'Program and Results'!$A:$A,0)-1,1,COUNTIF('Program and Results'!$A:$A,Tables!AY$1),17),5,0),VLOOKUP($A10,OFFSET('Program and Results'!$A$1,MATCH(Tables!AY$1,'Program and Results'!$A:$A,0)-1,4,COUNTIF('Program and Results'!$A:$A,Tables!AY$1),17),8,0))),"")</f>
        <v/>
      </c>
      <c r="AZ10" s="22" t="str">
        <f ca="1">IFERROR(IF(IFERROR(VLOOKUP($A10,OFFSET('Program and Results'!$A$1,MATCH(Tables!AZ$1,'Program and Results'!$A:$A,0)-1,1,COUNTIF('Program and Results'!$A:$A,Tables!AZ$1),17),5,0),VLOOKUP($A10,OFFSET('Program and Results'!$A$1,MATCH(Tables!AZ$1,'Program and Results'!$A:$A,0)-1,4,COUNTIF('Program and Results'!$A:$A,Tables!AZ$1),17),8,0))=0,"",IFERROR(VLOOKUP($A10,OFFSET('Program and Results'!$A$1,MATCH(Tables!AZ$1,'Program and Results'!$A:$A,0)-1,1,COUNTIF('Program and Results'!$A:$A,Tables!AZ$1),17),5,0),VLOOKUP($A10,OFFSET('Program and Results'!$A$1,MATCH(Tables!AZ$1,'Program and Results'!$A:$A,0)-1,4,COUNTIF('Program and Results'!$A:$A,Tables!AZ$1),17),8,0))),"")</f>
        <v/>
      </c>
      <c r="BA10" s="22" t="str">
        <f ca="1">IFERROR(IF(IFERROR(VLOOKUP($A10,OFFSET('Program and Results'!$A$1,MATCH(Tables!BA$1,'Program and Results'!$A:$A,0)-1,1,COUNTIF('Program and Results'!$A:$A,Tables!BA$1),17),5,0),VLOOKUP($A10,OFFSET('Program and Results'!$A$1,MATCH(Tables!BA$1,'Program and Results'!$A:$A,0)-1,4,COUNTIF('Program and Results'!$A:$A,Tables!BA$1),17),8,0))=0,"",IFERROR(VLOOKUP($A10,OFFSET('Program and Results'!$A$1,MATCH(Tables!BA$1,'Program and Results'!$A:$A,0)-1,1,COUNTIF('Program and Results'!$A:$A,Tables!BA$1),17),5,0),VLOOKUP($A10,OFFSET('Program and Results'!$A$1,MATCH(Tables!BA$1,'Program and Results'!$A:$A,0)-1,4,COUNTIF('Program and Results'!$A:$A,Tables!BA$1),17),8,0))),"")</f>
        <v/>
      </c>
      <c r="BB10" s="22" t="str">
        <f ca="1">IFERROR(IF(IFERROR(VLOOKUP($A10,OFFSET('Program and Results'!$A$1,MATCH(Tables!BB$1,'Program and Results'!$A:$A,0)-1,1,COUNTIF('Program and Results'!$A:$A,Tables!BB$1),17),5,0),VLOOKUP($A10,OFFSET('Program and Results'!$A$1,MATCH(Tables!BB$1,'Program and Results'!$A:$A,0)-1,4,COUNTIF('Program and Results'!$A:$A,Tables!BB$1),17),8,0))=0,"",IFERROR(VLOOKUP($A10,OFFSET('Program and Results'!$A$1,MATCH(Tables!BB$1,'Program and Results'!$A:$A,0)-1,1,COUNTIF('Program and Results'!$A:$A,Tables!BB$1),17),5,0),VLOOKUP($A10,OFFSET('Program and Results'!$A$1,MATCH(Tables!BB$1,'Program and Results'!$A:$A,0)-1,4,COUNTIF('Program and Results'!$A:$A,Tables!BB$1),17),8,0))),"")</f>
        <v/>
      </c>
      <c r="BC10" s="22" t="str">
        <f ca="1">IFERROR(IF(IFERROR(VLOOKUP($A10,OFFSET('Program and Results'!$A$1,MATCH(Tables!BC$1,'Program and Results'!$A:$A,0)-1,1,COUNTIF('Program and Results'!$A:$A,Tables!BC$1),17),5,0),VLOOKUP($A10,OFFSET('Program and Results'!$A$1,MATCH(Tables!BC$1,'Program and Results'!$A:$A,0)-1,4,COUNTIF('Program and Results'!$A:$A,Tables!BC$1),17),8,0))=0,"",IFERROR(VLOOKUP($A10,OFFSET('Program and Results'!$A$1,MATCH(Tables!BC$1,'Program and Results'!$A:$A,0)-1,1,COUNTIF('Program and Results'!$A:$A,Tables!BC$1),17),5,0),VLOOKUP($A10,OFFSET('Program and Results'!$A$1,MATCH(Tables!BC$1,'Program and Results'!$A:$A,0)-1,4,COUNTIF('Program and Results'!$A:$A,Tables!BC$1),17),8,0))),"")</f>
        <v/>
      </c>
      <c r="BD10" s="22" t="str">
        <f ca="1">IFERROR(IF(IFERROR(VLOOKUP($A10,OFFSET('Program and Results'!$A$1,MATCH(Tables!BD$1,'Program and Results'!$A:$A,0)-1,1,COUNTIF('Program and Results'!$A:$A,Tables!BD$1),17),5,0),VLOOKUP($A10,OFFSET('Program and Results'!$A$1,MATCH(Tables!BD$1,'Program and Results'!$A:$A,0)-1,4,COUNTIF('Program and Results'!$A:$A,Tables!BD$1),17),8,0))=0,"",IFERROR(VLOOKUP($A10,OFFSET('Program and Results'!$A$1,MATCH(Tables!BD$1,'Program and Results'!$A:$A,0)-1,1,COUNTIF('Program and Results'!$A:$A,Tables!BD$1),17),5,0),VLOOKUP($A10,OFFSET('Program and Results'!$A$1,MATCH(Tables!BD$1,'Program and Results'!$A:$A,0)-1,4,COUNTIF('Program and Results'!$A:$A,Tables!BD$1),17),8,0))),"")</f>
        <v/>
      </c>
      <c r="BE10" s="22" t="str">
        <f ca="1">IFERROR(IF(IFERROR(VLOOKUP($A10,OFFSET('Program and Results'!$A$1,MATCH(Tables!BE$1,'Program and Results'!$A:$A,0)-1,1,COUNTIF('Program and Results'!$A:$A,Tables!BE$1),17),5,0),VLOOKUP($A10,OFFSET('Program and Results'!$A$1,MATCH(Tables!BE$1,'Program and Results'!$A:$A,0)-1,4,COUNTIF('Program and Results'!$A:$A,Tables!BE$1),17),8,0))=0,"",IFERROR(VLOOKUP($A10,OFFSET('Program and Results'!$A$1,MATCH(Tables!BE$1,'Program and Results'!$A:$A,0)-1,1,COUNTIF('Program and Results'!$A:$A,Tables!BE$1),17),5,0),VLOOKUP($A10,OFFSET('Program and Results'!$A$1,MATCH(Tables!BE$1,'Program and Results'!$A:$A,0)-1,4,COUNTIF('Program and Results'!$A:$A,Tables!BE$1),17),8,0))),"")</f>
        <v/>
      </c>
    </row>
    <row r="11" spans="1:57">
      <c r="A11" s="3" t="str">
        <f>IF(Lists!A11="","",Lists!A11)</f>
        <v>Ein Frankfurt</v>
      </c>
      <c r="B11" s="22">
        <f ca="1">IFERROR(IF(IFERROR(VLOOKUP($A11,OFFSET('Program and Results'!$A$1,MATCH(Tables!B$1,'Program and Results'!$A:$A,0)-1,1,COUNTIF('Program and Results'!$A:$A,Tables!B$1),17),5,0),VLOOKUP($A11,OFFSET('Program and Results'!$A$1,MATCH(Tables!B$1,'Program and Results'!$A:$A,0)-1,4,COUNTIF('Program and Results'!$A:$A,Tables!B$1),17),8,0))=0,"",IFERROR(VLOOKUP($A11,OFFSET('Program and Results'!$A$1,MATCH(Tables!B$1,'Program and Results'!$A:$A,0)-1,1,COUNTIF('Program and Results'!$A:$A,Tables!B$1),17),5,0),VLOOKUP($A11,OFFSET('Program and Results'!$A$1,MATCH(Tables!B$1,'Program and Results'!$A:$A,0)-1,4,COUNTIF('Program and Results'!$A:$A,Tables!B$1),17),8,0))),"")</f>
        <v>1490.9038462666422</v>
      </c>
      <c r="C11" s="22">
        <f ca="1">IFERROR(IF(IFERROR(VLOOKUP($A11,OFFSET('Program and Results'!$A$1,MATCH(Tables!C$1,'Program and Results'!$A:$A,0)-1,1,COUNTIF('Program and Results'!$A:$A,Tables!C$1),17),5,0),VLOOKUP($A11,OFFSET('Program and Results'!$A$1,MATCH(Tables!C$1,'Program and Results'!$A:$A,0)-1,4,COUNTIF('Program and Results'!$A:$A,Tables!C$1),17),8,0))=0,"",IFERROR(VLOOKUP($A11,OFFSET('Program and Results'!$A$1,MATCH(Tables!C$1,'Program and Results'!$A:$A,0)-1,1,COUNTIF('Program and Results'!$A:$A,Tables!C$1),17),5,0),VLOOKUP($A11,OFFSET('Program and Results'!$A$1,MATCH(Tables!C$1,'Program and Results'!$A:$A,0)-1,4,COUNTIF('Program and Results'!$A:$A,Tables!C$1),17),8,0))),"")</f>
        <v>1480.94319252941</v>
      </c>
      <c r="D11" s="22">
        <f ca="1">IFERROR(IF(IFERROR(VLOOKUP($A11,OFFSET('Program and Results'!$A$1,MATCH(Tables!D$1,'Program and Results'!$A:$A,0)-1,1,COUNTIF('Program and Results'!$A:$A,Tables!D$1),17),5,0),VLOOKUP($A11,OFFSET('Program and Results'!$A$1,MATCH(Tables!D$1,'Program and Results'!$A:$A,0)-1,4,COUNTIF('Program and Results'!$A:$A,Tables!D$1),17),8,0))=0,"",IFERROR(VLOOKUP($A11,OFFSET('Program and Results'!$A$1,MATCH(Tables!D$1,'Program and Results'!$A:$A,0)-1,1,COUNTIF('Program and Results'!$A:$A,Tables!D$1),17),5,0),VLOOKUP($A11,OFFSET('Program and Results'!$A$1,MATCH(Tables!D$1,'Program and Results'!$A:$A,0)-1,4,COUNTIF('Program and Results'!$A:$A,Tables!D$1),17),8,0))),"")</f>
        <v>1491.7173792193389</v>
      </c>
      <c r="E11" s="22">
        <f ca="1">IFERROR(IF(IFERROR(VLOOKUP($A11,OFFSET('Program and Results'!$A$1,MATCH(Tables!E$1,'Program and Results'!$A:$A,0)-1,1,COUNTIF('Program and Results'!$A:$A,Tables!E$1),17),5,0),VLOOKUP($A11,OFFSET('Program and Results'!$A$1,MATCH(Tables!E$1,'Program and Results'!$A:$A,0)-1,4,COUNTIF('Program and Results'!$A:$A,Tables!E$1),17),8,0))=0,"",IFERROR(VLOOKUP($A11,OFFSET('Program and Results'!$A$1,MATCH(Tables!E$1,'Program and Results'!$A:$A,0)-1,1,COUNTIF('Program and Results'!$A:$A,Tables!E$1),17),5,0),VLOOKUP($A11,OFFSET('Program and Results'!$A$1,MATCH(Tables!E$1,'Program and Results'!$A:$A,0)-1,4,COUNTIF('Program and Results'!$A:$A,Tables!E$1),17),8,0))),"")</f>
        <v>1482.2959906250881</v>
      </c>
      <c r="F11" s="22">
        <f ca="1">IFERROR(IF(IFERROR(VLOOKUP($A11,OFFSET('Program and Results'!$A$1,MATCH(Tables!F$1,'Program and Results'!$A:$A,0)-1,1,COUNTIF('Program and Results'!$A:$A,Tables!F$1),17),5,0),VLOOKUP($A11,OFFSET('Program and Results'!$A$1,MATCH(Tables!F$1,'Program and Results'!$A:$A,0)-1,4,COUNTIF('Program and Results'!$A:$A,Tables!F$1),17),8,0))=0,"",IFERROR(VLOOKUP($A11,OFFSET('Program and Results'!$A$1,MATCH(Tables!F$1,'Program and Results'!$A:$A,0)-1,1,COUNTIF('Program and Results'!$A:$A,Tables!F$1),17),5,0),VLOOKUP($A11,OFFSET('Program and Results'!$A$1,MATCH(Tables!F$1,'Program and Results'!$A:$A,0)-1,4,COUNTIF('Program and Results'!$A:$A,Tables!F$1),17),8,0))),"")</f>
        <v>1494.8027801445648</v>
      </c>
      <c r="G11" s="22">
        <f ca="1">IFERROR(IF(IFERROR(VLOOKUP($A11,OFFSET('Program and Results'!$A$1,MATCH(Tables!G$1,'Program and Results'!$A:$A,0)-1,1,COUNTIF('Program and Results'!$A:$A,Tables!G$1),17),5,0),VLOOKUP($A11,OFFSET('Program and Results'!$A$1,MATCH(Tables!G$1,'Program and Results'!$A:$A,0)-1,4,COUNTIF('Program and Results'!$A:$A,Tables!G$1),17),8,0))=0,"",IFERROR(VLOOKUP($A11,OFFSET('Program and Results'!$A$1,MATCH(Tables!G$1,'Program and Results'!$A:$A,0)-1,1,COUNTIF('Program and Results'!$A:$A,Tables!G$1),17),5,0),VLOOKUP($A11,OFFSET('Program and Results'!$A$1,MATCH(Tables!G$1,'Program and Results'!$A:$A,0)-1,4,COUNTIF('Program and Results'!$A:$A,Tables!G$1),17),8,0))),"")</f>
        <v>1495.7598095859189</v>
      </c>
      <c r="H11" s="22">
        <f ca="1">IFERROR(IF(IFERROR(VLOOKUP($A11,OFFSET('Program and Results'!$A$1,MATCH(Tables!H$1,'Program and Results'!$A:$A,0)-1,1,COUNTIF('Program and Results'!$A:$A,Tables!H$1),17),5,0),VLOOKUP($A11,OFFSET('Program and Results'!$A$1,MATCH(Tables!H$1,'Program and Results'!$A:$A,0)-1,4,COUNTIF('Program and Results'!$A:$A,Tables!H$1),17),8,0))=0,"",IFERROR(VLOOKUP($A11,OFFSET('Program and Results'!$A$1,MATCH(Tables!H$1,'Program and Results'!$A:$A,0)-1,1,COUNTIF('Program and Results'!$A:$A,Tables!H$1),17),5,0),VLOOKUP($A11,OFFSET('Program and Results'!$A$1,MATCH(Tables!H$1,'Program and Results'!$A:$A,0)-1,4,COUNTIF('Program and Results'!$A:$A,Tables!H$1),17),8,0))),"")</f>
        <v>1494.7833727565055</v>
      </c>
      <c r="I11" s="22">
        <f ca="1">IFERROR(IF(IFERROR(VLOOKUP($A11,OFFSET('Program and Results'!$A$1,MATCH(Tables!I$1,'Program and Results'!$A:$A,0)-1,1,COUNTIF('Program and Results'!$A:$A,Tables!I$1),17),5,0),VLOOKUP($A11,OFFSET('Program and Results'!$A$1,MATCH(Tables!I$1,'Program and Results'!$A:$A,0)-1,4,COUNTIF('Program and Results'!$A:$A,Tables!I$1),17),8,0))=0,"",IFERROR(VLOOKUP($A11,OFFSET('Program and Results'!$A$1,MATCH(Tables!I$1,'Program and Results'!$A:$A,0)-1,1,COUNTIF('Program and Results'!$A:$A,Tables!I$1),17),5,0),VLOOKUP($A11,OFFSET('Program and Results'!$A$1,MATCH(Tables!I$1,'Program and Results'!$A:$A,0)-1,4,COUNTIF('Program and Results'!$A:$A,Tables!I$1),17),8,0))),"")</f>
        <v>1494.7146826063797</v>
      </c>
      <c r="J11" s="22">
        <f ca="1">IFERROR(IF(IFERROR(VLOOKUP($A11,OFFSET('Program and Results'!$A$1,MATCH(Tables!J$1,'Program and Results'!$A:$A,0)-1,1,COUNTIF('Program and Results'!$A:$A,Tables!J$1),17),5,0),VLOOKUP($A11,OFFSET('Program and Results'!$A$1,MATCH(Tables!J$1,'Program and Results'!$A:$A,0)-1,4,COUNTIF('Program and Results'!$A:$A,Tables!J$1),17),8,0))=0,"",IFERROR(VLOOKUP($A11,OFFSET('Program and Results'!$A$1,MATCH(Tables!J$1,'Program and Results'!$A:$A,0)-1,1,COUNTIF('Program and Results'!$A:$A,Tables!J$1),17),5,0),VLOOKUP($A11,OFFSET('Program and Results'!$A$1,MATCH(Tables!J$1,'Program and Results'!$A:$A,0)-1,4,COUNTIF('Program and Results'!$A:$A,Tables!J$1),17),8,0))),"")</f>
        <v>1493.5795964700665</v>
      </c>
      <c r="K11" s="22">
        <f ca="1">IFERROR(IF(IFERROR(VLOOKUP($A11,OFFSET('Program and Results'!$A$1,MATCH(Tables!K$1,'Program and Results'!$A:$A,0)-1,1,COUNTIF('Program and Results'!$A:$A,Tables!K$1),17),5,0),VLOOKUP($A11,OFFSET('Program and Results'!$A$1,MATCH(Tables!K$1,'Program and Results'!$A:$A,0)-1,4,COUNTIF('Program and Results'!$A:$A,Tables!K$1),17),8,0))=0,"",IFERROR(VLOOKUP($A11,OFFSET('Program and Results'!$A$1,MATCH(Tables!K$1,'Program and Results'!$A:$A,0)-1,1,COUNTIF('Program and Results'!$A:$A,Tables!K$1),17),5,0),VLOOKUP($A11,OFFSET('Program and Results'!$A$1,MATCH(Tables!K$1,'Program and Results'!$A:$A,0)-1,4,COUNTIF('Program and Results'!$A:$A,Tables!K$1),17),8,0))),"")</f>
        <v>1484.9558389215836</v>
      </c>
      <c r="L11" s="22">
        <f ca="1">IFERROR(IF(IFERROR(VLOOKUP($A11,OFFSET('Program and Results'!$A$1,MATCH(Tables!L$1,'Program and Results'!$A:$A,0)-1,1,COUNTIF('Program and Results'!$A:$A,Tables!L$1),17),5,0),VLOOKUP($A11,OFFSET('Program and Results'!$A$1,MATCH(Tables!L$1,'Program and Results'!$A:$A,0)-1,4,COUNTIF('Program and Results'!$A:$A,Tables!L$1),17),8,0))=0,"",IFERROR(VLOOKUP($A11,OFFSET('Program and Results'!$A$1,MATCH(Tables!L$1,'Program and Results'!$A:$A,0)-1,1,COUNTIF('Program and Results'!$A:$A,Tables!L$1),17),5,0),VLOOKUP($A11,OFFSET('Program and Results'!$A$1,MATCH(Tables!L$1,'Program and Results'!$A:$A,0)-1,4,COUNTIF('Program and Results'!$A:$A,Tables!L$1),17),8,0))),"")</f>
        <v>1474.5925669472315</v>
      </c>
      <c r="M11" s="22">
        <f ca="1">IFERROR(IF(IFERROR(VLOOKUP($A11,OFFSET('Program and Results'!$A$1,MATCH(Tables!M$1,'Program and Results'!$A:$A,0)-1,1,COUNTIF('Program and Results'!$A:$A,Tables!M$1),17),5,0),VLOOKUP($A11,OFFSET('Program and Results'!$A$1,MATCH(Tables!M$1,'Program and Results'!$A:$A,0)-1,4,COUNTIF('Program and Results'!$A:$A,Tables!M$1),17),8,0))=0,"",IFERROR(VLOOKUP($A11,OFFSET('Program and Results'!$A$1,MATCH(Tables!M$1,'Program and Results'!$A:$A,0)-1,1,COUNTIF('Program and Results'!$A:$A,Tables!M$1),17),5,0),VLOOKUP($A11,OFFSET('Program and Results'!$A$1,MATCH(Tables!M$1,'Program and Results'!$A:$A,0)-1,4,COUNTIF('Program and Results'!$A:$A,Tables!M$1),17),8,0))),"")</f>
        <v>1465.3835209490753</v>
      </c>
      <c r="N11" s="22">
        <f ca="1">IFERROR(IF(IFERROR(VLOOKUP($A11,OFFSET('Program and Results'!$A$1,MATCH(Tables!N$1,'Program and Results'!$A:$A,0)-1,1,COUNTIF('Program and Results'!$A:$A,Tables!N$1),17),5,0),VLOOKUP($A11,OFFSET('Program and Results'!$A$1,MATCH(Tables!N$1,'Program and Results'!$A:$A,0)-1,4,COUNTIF('Program and Results'!$A:$A,Tables!N$1),17),8,0))=0,"",IFERROR(VLOOKUP($A11,OFFSET('Program and Results'!$A$1,MATCH(Tables!N$1,'Program and Results'!$A:$A,0)-1,1,COUNTIF('Program and Results'!$A:$A,Tables!N$1),17),5,0),VLOOKUP($A11,OFFSET('Program and Results'!$A$1,MATCH(Tables!N$1,'Program and Results'!$A:$A,0)-1,4,COUNTIF('Program and Results'!$A:$A,Tables!N$1),17),8,0))),"")</f>
        <v>1466.6117602994098</v>
      </c>
      <c r="O11" s="22">
        <f ca="1">IFERROR(IF(IFERROR(VLOOKUP($A11,OFFSET('Program and Results'!$A$1,MATCH(Tables!O$1,'Program and Results'!$A:$A,0)-1,1,COUNTIF('Program and Results'!$A:$A,Tables!O$1),17),5,0),VLOOKUP($A11,OFFSET('Program and Results'!$A$1,MATCH(Tables!O$1,'Program and Results'!$A:$A,0)-1,4,COUNTIF('Program and Results'!$A:$A,Tables!O$1),17),8,0))=0,"",IFERROR(VLOOKUP($A11,OFFSET('Program and Results'!$A$1,MATCH(Tables!O$1,'Program and Results'!$A:$A,0)-1,1,COUNTIF('Program and Results'!$A:$A,Tables!O$1),17),5,0),VLOOKUP($A11,OFFSET('Program and Results'!$A$1,MATCH(Tables!O$1,'Program and Results'!$A:$A,0)-1,4,COUNTIF('Program and Results'!$A:$A,Tables!O$1),17),8,0))),"")</f>
        <v>1457.3257640443346</v>
      </c>
      <c r="P11" s="22">
        <f ca="1">IFERROR(IF(IFERROR(VLOOKUP($A11,OFFSET('Program and Results'!$A$1,MATCH(Tables!P$1,'Program and Results'!$A:$A,0)-1,1,COUNTIF('Program and Results'!$A:$A,Tables!P$1),17),5,0),VLOOKUP($A11,OFFSET('Program and Results'!$A$1,MATCH(Tables!P$1,'Program and Results'!$A:$A,0)-1,4,COUNTIF('Program and Results'!$A:$A,Tables!P$1),17),8,0))=0,"",IFERROR(VLOOKUP($A11,OFFSET('Program and Results'!$A$1,MATCH(Tables!P$1,'Program and Results'!$A:$A,0)-1,1,COUNTIF('Program and Results'!$A:$A,Tables!P$1),17),5,0),VLOOKUP($A11,OFFSET('Program and Results'!$A$1,MATCH(Tables!P$1,'Program and Results'!$A:$A,0)-1,4,COUNTIF('Program and Results'!$A:$A,Tables!P$1),17),8,0))),"")</f>
        <v>1446.7676835438485</v>
      </c>
      <c r="Q11" s="22">
        <f ca="1">IFERROR(IF(IFERROR(VLOOKUP($A11,OFFSET('Program and Results'!$A$1,MATCH(Tables!Q$1,'Program and Results'!$A:$A,0)-1,1,COUNTIF('Program and Results'!$A:$A,Tables!Q$1),17),5,0),VLOOKUP($A11,OFFSET('Program and Results'!$A$1,MATCH(Tables!Q$1,'Program and Results'!$A:$A,0)-1,4,COUNTIF('Program and Results'!$A:$A,Tables!Q$1),17),8,0))=0,"",IFERROR(VLOOKUP($A11,OFFSET('Program and Results'!$A$1,MATCH(Tables!Q$1,'Program and Results'!$A:$A,0)-1,1,COUNTIF('Program and Results'!$A:$A,Tables!Q$1),17),5,0),VLOOKUP($A11,OFFSET('Program and Results'!$A$1,MATCH(Tables!Q$1,'Program and Results'!$A:$A,0)-1,4,COUNTIF('Program and Results'!$A:$A,Tables!Q$1),17),8,0))),"")</f>
        <v>1462.4597973553568</v>
      </c>
      <c r="R11" s="22">
        <f ca="1">IFERROR(IF(IFERROR(VLOOKUP($A11,OFFSET('Program and Results'!$A$1,MATCH(Tables!R$1,'Program and Results'!$A:$A,0)-1,1,COUNTIF('Program and Results'!$A:$A,Tables!R$1),17),5,0),VLOOKUP($A11,OFFSET('Program and Results'!$A$1,MATCH(Tables!R$1,'Program and Results'!$A:$A,0)-1,4,COUNTIF('Program and Results'!$A:$A,Tables!R$1),17),8,0))=0,"",IFERROR(VLOOKUP($A11,OFFSET('Program and Results'!$A$1,MATCH(Tables!R$1,'Program and Results'!$A:$A,0)-1,1,COUNTIF('Program and Results'!$A:$A,Tables!R$1),17),5,0),VLOOKUP($A11,OFFSET('Program and Results'!$A$1,MATCH(Tables!R$1,'Program and Results'!$A:$A,0)-1,4,COUNTIF('Program and Results'!$A:$A,Tables!R$1),17),8,0))),"")</f>
        <v>1463.2305366821749</v>
      </c>
      <c r="S11" s="22">
        <f ca="1">IFERROR(IF(IFERROR(VLOOKUP($A11,OFFSET('Program and Results'!$A$1,MATCH(Tables!S$1,'Program and Results'!$A:$A,0)-1,1,COUNTIF('Program and Results'!$A:$A,Tables!S$1),17),5,0),VLOOKUP($A11,OFFSET('Program and Results'!$A$1,MATCH(Tables!S$1,'Program and Results'!$A:$A,0)-1,4,COUNTIF('Program and Results'!$A:$A,Tables!S$1),17),8,0))=0,"",IFERROR(VLOOKUP($A11,OFFSET('Program and Results'!$A$1,MATCH(Tables!S$1,'Program and Results'!$A:$A,0)-1,1,COUNTIF('Program and Results'!$A:$A,Tables!S$1),17),5,0),VLOOKUP($A11,OFFSET('Program and Results'!$A$1,MATCH(Tables!S$1,'Program and Results'!$A:$A,0)-1,4,COUNTIF('Program and Results'!$A:$A,Tables!S$1),17),8,0))),"")</f>
        <v>1474.9652518630178</v>
      </c>
      <c r="T11" s="22">
        <f ca="1">IFERROR(IF(IFERROR(VLOOKUP($A11,OFFSET('Program and Results'!$A$1,MATCH(Tables!T$1,'Program and Results'!$A:$A,0)-1,1,COUNTIF('Program and Results'!$A:$A,Tables!T$1),17),5,0),VLOOKUP($A11,OFFSET('Program and Results'!$A$1,MATCH(Tables!T$1,'Program and Results'!$A:$A,0)-1,4,COUNTIF('Program and Results'!$A:$A,Tables!T$1),17),8,0))=0,"",IFERROR(VLOOKUP($A11,OFFSET('Program and Results'!$A$1,MATCH(Tables!T$1,'Program and Results'!$A:$A,0)-1,1,COUNTIF('Program and Results'!$A:$A,Tables!T$1),17),5,0),VLOOKUP($A11,OFFSET('Program and Results'!$A$1,MATCH(Tables!T$1,'Program and Results'!$A:$A,0)-1,4,COUNTIF('Program and Results'!$A:$A,Tables!T$1),17),8,0))),"")</f>
        <v>1470.1048995324213</v>
      </c>
      <c r="U11" s="22">
        <f ca="1">IFERROR(IF(IFERROR(VLOOKUP($A11,OFFSET('Program and Results'!$A$1,MATCH(Tables!U$1,'Program and Results'!$A:$A,0)-1,1,COUNTIF('Program and Results'!$A:$A,Tables!U$1),17),5,0),VLOOKUP($A11,OFFSET('Program and Results'!$A$1,MATCH(Tables!U$1,'Program and Results'!$A:$A,0)-1,4,COUNTIF('Program and Results'!$A:$A,Tables!U$1),17),8,0))=0,"",IFERROR(VLOOKUP($A11,OFFSET('Program and Results'!$A$1,MATCH(Tables!U$1,'Program and Results'!$A:$A,0)-1,1,COUNTIF('Program and Results'!$A:$A,Tables!U$1),17),5,0),VLOOKUP($A11,OFFSET('Program and Results'!$A$1,MATCH(Tables!U$1,'Program and Results'!$A:$A,0)-1,4,COUNTIF('Program and Results'!$A:$A,Tables!U$1),17),8,0))),"")</f>
        <v>1478.9094113436727</v>
      </c>
      <c r="V11" s="22">
        <f ca="1">IFERROR(IF(IFERROR(VLOOKUP($A11,OFFSET('Program and Results'!$A$1,MATCH(Tables!V$1,'Program and Results'!$A:$A,0)-1,1,COUNTIF('Program and Results'!$A:$A,Tables!V$1),17),5,0),VLOOKUP($A11,OFFSET('Program and Results'!$A$1,MATCH(Tables!V$1,'Program and Results'!$A:$A,0)-1,4,COUNTIF('Program and Results'!$A:$A,Tables!V$1),17),8,0))=0,"",IFERROR(VLOOKUP($A11,OFFSET('Program and Results'!$A$1,MATCH(Tables!V$1,'Program and Results'!$A:$A,0)-1,1,COUNTIF('Program and Results'!$A:$A,Tables!V$1),17),5,0),VLOOKUP($A11,OFFSET('Program and Results'!$A$1,MATCH(Tables!V$1,'Program and Results'!$A:$A,0)-1,4,COUNTIF('Program and Results'!$A:$A,Tables!V$1),17),8,0))),"")</f>
        <v>1471.2537255797934</v>
      </c>
      <c r="W11" s="22">
        <f ca="1">IFERROR(IF(IFERROR(VLOOKUP($A11,OFFSET('Program and Results'!$A$1,MATCH(Tables!W$1,'Program and Results'!$A:$A,0)-1,1,COUNTIF('Program and Results'!$A:$A,Tables!W$1),17),5,0),VLOOKUP($A11,OFFSET('Program and Results'!$A$1,MATCH(Tables!W$1,'Program and Results'!$A:$A,0)-1,4,COUNTIF('Program and Results'!$A:$A,Tables!W$1),17),8,0))=0,"",IFERROR(VLOOKUP($A11,OFFSET('Program and Results'!$A$1,MATCH(Tables!W$1,'Program and Results'!$A:$A,0)-1,1,COUNTIF('Program and Results'!$A:$A,Tables!W$1),17),5,0),VLOOKUP($A11,OFFSET('Program and Results'!$A$1,MATCH(Tables!W$1,'Program and Results'!$A:$A,0)-1,4,COUNTIF('Program and Results'!$A:$A,Tables!W$1),17),8,0))),"")</f>
        <v>1470.0025762023104</v>
      </c>
      <c r="X11" s="22">
        <f ca="1">IFERROR(IF(IFERROR(VLOOKUP($A11,OFFSET('Program and Results'!$A$1,MATCH(Tables!X$1,'Program and Results'!$A:$A,0)-1,1,COUNTIF('Program and Results'!$A:$A,Tables!X$1),17),5,0),VLOOKUP($A11,OFFSET('Program and Results'!$A$1,MATCH(Tables!X$1,'Program and Results'!$A:$A,0)-1,4,COUNTIF('Program and Results'!$A:$A,Tables!X$1),17),8,0))=0,"",IFERROR(VLOOKUP($A11,OFFSET('Program and Results'!$A$1,MATCH(Tables!X$1,'Program and Results'!$A:$A,0)-1,1,COUNTIF('Program and Results'!$A:$A,Tables!X$1),17),5,0),VLOOKUP($A11,OFFSET('Program and Results'!$A$1,MATCH(Tables!X$1,'Program and Results'!$A:$A,0)-1,4,COUNTIF('Program and Results'!$A:$A,Tables!X$1),17),8,0))),"")</f>
        <v>1478.5062108297052</v>
      </c>
      <c r="Y11" s="22">
        <f ca="1">IFERROR(IF(IFERROR(VLOOKUP($A11,OFFSET('Program and Results'!$A$1,MATCH(Tables!Y$1,'Program and Results'!$A:$A,0)-1,1,COUNTIF('Program and Results'!$A:$A,Tables!Y$1),17),5,0),VLOOKUP($A11,OFFSET('Program and Results'!$A$1,MATCH(Tables!Y$1,'Program and Results'!$A:$A,0)-1,4,COUNTIF('Program and Results'!$A:$A,Tables!Y$1),17),8,0))=0,"",IFERROR(VLOOKUP($A11,OFFSET('Program and Results'!$A$1,MATCH(Tables!Y$1,'Program and Results'!$A:$A,0)-1,1,COUNTIF('Program and Results'!$A:$A,Tables!Y$1),17),5,0),VLOOKUP($A11,OFFSET('Program and Results'!$A$1,MATCH(Tables!Y$1,'Program and Results'!$A:$A,0)-1,4,COUNTIF('Program and Results'!$A:$A,Tables!Y$1),17),8,0))),"")</f>
        <v>1477.7049156222729</v>
      </c>
      <c r="Z11" s="22">
        <f ca="1">IFERROR(IF(IFERROR(VLOOKUP($A11,OFFSET('Program and Results'!$A$1,MATCH(Tables!Z$1,'Program and Results'!$A:$A,0)-1,1,COUNTIF('Program and Results'!$A:$A,Tables!Z$1),17),5,0),VLOOKUP($A11,OFFSET('Program and Results'!$A$1,MATCH(Tables!Z$1,'Program and Results'!$A:$A,0)-1,4,COUNTIF('Program and Results'!$A:$A,Tables!Z$1),17),8,0))=0,"",IFERROR(VLOOKUP($A11,OFFSET('Program and Results'!$A$1,MATCH(Tables!Z$1,'Program and Results'!$A:$A,0)-1,1,COUNTIF('Program and Results'!$A:$A,Tables!Z$1),17),5,0),VLOOKUP($A11,OFFSET('Program and Results'!$A$1,MATCH(Tables!Z$1,'Program and Results'!$A:$A,0)-1,4,COUNTIF('Program and Results'!$A:$A,Tables!Z$1),17),8,0))),"")</f>
        <v>1464.8008341083296</v>
      </c>
      <c r="AA11" s="22">
        <f ca="1">IFERROR(IF(IFERROR(VLOOKUP($A11,OFFSET('Program and Results'!$A$1,MATCH(Tables!AA$1,'Program and Results'!$A:$A,0)-1,1,COUNTIF('Program and Results'!$A:$A,Tables!AA$1),17),5,0),VLOOKUP($A11,OFFSET('Program and Results'!$A$1,MATCH(Tables!AA$1,'Program and Results'!$A:$A,0)-1,4,COUNTIF('Program and Results'!$A:$A,Tables!AA$1),17),8,0))=0,"",IFERROR(VLOOKUP($A11,OFFSET('Program and Results'!$A$1,MATCH(Tables!AA$1,'Program and Results'!$A:$A,0)-1,1,COUNTIF('Program and Results'!$A:$A,Tables!AA$1),17),5,0),VLOOKUP($A11,OFFSET('Program and Results'!$A$1,MATCH(Tables!AA$1,'Program and Results'!$A:$A,0)-1,4,COUNTIF('Program and Results'!$A:$A,Tables!AA$1),17),8,0))),"")</f>
        <v>1476.3463257496594</v>
      </c>
      <c r="AB11" s="22">
        <f ca="1">IFERROR(IF(IFERROR(VLOOKUP($A11,OFFSET('Program and Results'!$A$1,MATCH(Tables!AB$1,'Program and Results'!$A:$A,0)-1,1,COUNTIF('Program and Results'!$A:$A,Tables!AB$1),17),5,0),VLOOKUP($A11,OFFSET('Program and Results'!$A$1,MATCH(Tables!AB$1,'Program and Results'!$A:$A,0)-1,4,COUNTIF('Program and Results'!$A:$A,Tables!AB$1),17),8,0))=0,"",IFERROR(VLOOKUP($A11,OFFSET('Program and Results'!$A$1,MATCH(Tables!AB$1,'Program and Results'!$A:$A,0)-1,1,COUNTIF('Program and Results'!$A:$A,Tables!AB$1),17),5,0),VLOOKUP($A11,OFFSET('Program and Results'!$A$1,MATCH(Tables!AB$1,'Program and Results'!$A:$A,0)-1,4,COUNTIF('Program and Results'!$A:$A,Tables!AB$1),17),8,0))),"")</f>
        <v>1487.3587402267128</v>
      </c>
      <c r="AC11" s="22">
        <f ca="1">IFERROR(IF(IFERROR(VLOOKUP($A11,OFFSET('Program and Results'!$A$1,MATCH(Tables!AC$1,'Program and Results'!$A:$A,0)-1,1,COUNTIF('Program and Results'!$A:$A,Tables!AC$1),17),5,0),VLOOKUP($A11,OFFSET('Program and Results'!$A$1,MATCH(Tables!AC$1,'Program and Results'!$A:$A,0)-1,4,COUNTIF('Program and Results'!$A:$A,Tables!AC$1),17),8,0))=0,"",IFERROR(VLOOKUP($A11,OFFSET('Program and Results'!$A$1,MATCH(Tables!AC$1,'Program and Results'!$A:$A,0)-1,1,COUNTIF('Program and Results'!$A:$A,Tables!AC$1),17),5,0),VLOOKUP($A11,OFFSET('Program and Results'!$A$1,MATCH(Tables!AC$1,'Program and Results'!$A:$A,0)-1,4,COUNTIF('Program and Results'!$A:$A,Tables!AC$1),17),8,0))),"")</f>
        <v>1479.5405311572822</v>
      </c>
      <c r="AD11" s="22">
        <f ca="1">IFERROR(IF(IFERROR(VLOOKUP($A11,OFFSET('Program and Results'!$A$1,MATCH(Tables!AD$1,'Program and Results'!$A:$A,0)-1,1,COUNTIF('Program and Results'!$A:$A,Tables!AD$1),17),5,0),VLOOKUP($A11,OFFSET('Program and Results'!$A$1,MATCH(Tables!AD$1,'Program and Results'!$A:$A,0)-1,4,COUNTIF('Program and Results'!$A:$A,Tables!AD$1),17),8,0))=0,"",IFERROR(VLOOKUP($A11,OFFSET('Program and Results'!$A$1,MATCH(Tables!AD$1,'Program and Results'!$A:$A,0)-1,1,COUNTIF('Program and Results'!$A:$A,Tables!AD$1),17),5,0),VLOOKUP($A11,OFFSET('Program and Results'!$A$1,MATCH(Tables!AD$1,'Program and Results'!$A:$A,0)-1,4,COUNTIF('Program and Results'!$A:$A,Tables!AD$1),17),8,0))),"")</f>
        <v>1490.7735653135187</v>
      </c>
      <c r="AE11" s="22">
        <f ca="1">IFERROR(IF(IFERROR(VLOOKUP($A11,OFFSET('Program and Results'!$A$1,MATCH(Tables!AE$1,'Program and Results'!$A:$A,0)-1,1,COUNTIF('Program and Results'!$A:$A,Tables!AE$1),17),5,0),VLOOKUP($A11,OFFSET('Program and Results'!$A$1,MATCH(Tables!AE$1,'Program and Results'!$A:$A,0)-1,4,COUNTIF('Program and Results'!$A:$A,Tables!AE$1),17),8,0))=0,"",IFERROR(VLOOKUP($A11,OFFSET('Program and Results'!$A$1,MATCH(Tables!AE$1,'Program and Results'!$A:$A,0)-1,1,COUNTIF('Program and Results'!$A:$A,Tables!AE$1),17),5,0),VLOOKUP($A11,OFFSET('Program and Results'!$A$1,MATCH(Tables!AE$1,'Program and Results'!$A:$A,0)-1,4,COUNTIF('Program and Results'!$A:$A,Tables!AE$1),17),8,0))),"")</f>
        <v>1484.3021110518496</v>
      </c>
      <c r="AF11" s="22">
        <f ca="1">IFERROR(IF(IFERROR(VLOOKUP($A11,OFFSET('Program and Results'!$A$1,MATCH(Tables!AF$1,'Program and Results'!$A:$A,0)-1,1,COUNTIF('Program and Results'!$A:$A,Tables!AF$1),17),5,0),VLOOKUP($A11,OFFSET('Program and Results'!$A$1,MATCH(Tables!AF$1,'Program and Results'!$A:$A,0)-1,4,COUNTIF('Program and Results'!$A:$A,Tables!AF$1),17),8,0))=0,"",IFERROR(VLOOKUP($A11,OFFSET('Program and Results'!$A$1,MATCH(Tables!AF$1,'Program and Results'!$A:$A,0)-1,1,COUNTIF('Program and Results'!$A:$A,Tables!AF$1),17),5,0),VLOOKUP($A11,OFFSET('Program and Results'!$A$1,MATCH(Tables!AF$1,'Program and Results'!$A:$A,0)-1,4,COUNTIF('Program and Results'!$A:$A,Tables!AF$1),17),8,0))),"")</f>
        <v>1471.6476461161787</v>
      </c>
      <c r="AG11" s="22">
        <f ca="1">IFERROR(IF(IFERROR(VLOOKUP($A11,OFFSET('Program and Results'!$A$1,MATCH(Tables!AG$1,'Program and Results'!$A:$A,0)-1,1,COUNTIF('Program and Results'!$A:$A,Tables!AG$1),17),5,0),VLOOKUP($A11,OFFSET('Program and Results'!$A$1,MATCH(Tables!AG$1,'Program and Results'!$A:$A,0)-1,4,COUNTIF('Program and Results'!$A:$A,Tables!AG$1),17),8,0))=0,"",IFERROR(VLOOKUP($A11,OFFSET('Program and Results'!$A$1,MATCH(Tables!AG$1,'Program and Results'!$A:$A,0)-1,1,COUNTIF('Program and Results'!$A:$A,Tables!AG$1),17),5,0),VLOOKUP($A11,OFFSET('Program and Results'!$A$1,MATCH(Tables!AG$1,'Program and Results'!$A:$A,0)-1,4,COUNTIF('Program and Results'!$A:$A,Tables!AG$1),17),8,0))),"")</f>
        <v>1473.5393072982743</v>
      </c>
      <c r="AH11" s="22">
        <f ca="1">IFERROR(IF(IFERROR(VLOOKUP($A11,OFFSET('Program and Results'!$A$1,MATCH(Tables!AH$1,'Program and Results'!$A:$A,0)-1,1,COUNTIF('Program and Results'!$A:$A,Tables!AH$1),17),5,0),VLOOKUP($A11,OFFSET('Program and Results'!$A$1,MATCH(Tables!AH$1,'Program and Results'!$A:$A,0)-1,4,COUNTIF('Program and Results'!$A:$A,Tables!AH$1),17),8,0))=0,"",IFERROR(VLOOKUP($A11,OFFSET('Program and Results'!$A$1,MATCH(Tables!AH$1,'Program and Results'!$A:$A,0)-1,1,COUNTIF('Program and Results'!$A:$A,Tables!AH$1),17),5,0),VLOOKUP($A11,OFFSET('Program and Results'!$A$1,MATCH(Tables!AH$1,'Program and Results'!$A:$A,0)-1,4,COUNTIF('Program and Results'!$A:$A,Tables!AH$1),17),8,0))),"")</f>
        <v>1463.3555267968436</v>
      </c>
      <c r="AI11" s="22">
        <f ca="1">IFERROR(IF(IFERROR(VLOOKUP($A11,OFFSET('Program and Results'!$A$1,MATCH(Tables!AI$1,'Program and Results'!$A:$A,0)-1,1,COUNTIF('Program and Results'!$A:$A,Tables!AI$1),17),5,0),VLOOKUP($A11,OFFSET('Program and Results'!$A$1,MATCH(Tables!AI$1,'Program and Results'!$A:$A,0)-1,4,COUNTIF('Program and Results'!$A:$A,Tables!AI$1),17),8,0))=0,"",IFERROR(VLOOKUP($A11,OFFSET('Program and Results'!$A$1,MATCH(Tables!AI$1,'Program and Results'!$A:$A,0)-1,1,COUNTIF('Program and Results'!$A:$A,Tables!AI$1),17),5,0),VLOOKUP($A11,OFFSET('Program and Results'!$A$1,MATCH(Tables!AI$1,'Program and Results'!$A:$A,0)-1,4,COUNTIF('Program and Results'!$A:$A,Tables!AI$1),17),8,0))),"")</f>
        <v>1455.6416418218964</v>
      </c>
      <c r="AJ11" s="22" t="str">
        <f ca="1">IFERROR(IF(IFERROR(VLOOKUP($A11,OFFSET('Program and Results'!$A$1,MATCH(Tables!AJ$1,'Program and Results'!$A:$A,0)-1,1,COUNTIF('Program and Results'!$A:$A,Tables!AJ$1),17),5,0),VLOOKUP($A11,OFFSET('Program and Results'!$A$1,MATCH(Tables!AJ$1,'Program and Results'!$A:$A,0)-1,4,COUNTIF('Program and Results'!$A:$A,Tables!AJ$1),17),8,0))=0,"",IFERROR(VLOOKUP($A11,OFFSET('Program and Results'!$A$1,MATCH(Tables!AJ$1,'Program and Results'!$A:$A,0)-1,1,COUNTIF('Program and Results'!$A:$A,Tables!AJ$1),17),5,0),VLOOKUP($A11,OFFSET('Program and Results'!$A$1,MATCH(Tables!AJ$1,'Program and Results'!$A:$A,0)-1,4,COUNTIF('Program and Results'!$A:$A,Tables!AJ$1),17),8,0))),"")</f>
        <v/>
      </c>
      <c r="AK11" s="22" t="str">
        <f ca="1">IFERROR(IF(IFERROR(VLOOKUP($A11,OFFSET('Program and Results'!$A$1,MATCH(Tables!AK$1,'Program and Results'!$A:$A,0)-1,1,COUNTIF('Program and Results'!$A:$A,Tables!AK$1),17),5,0),VLOOKUP($A11,OFFSET('Program and Results'!$A$1,MATCH(Tables!AK$1,'Program and Results'!$A:$A,0)-1,4,COUNTIF('Program and Results'!$A:$A,Tables!AK$1),17),8,0))=0,"",IFERROR(VLOOKUP($A11,OFFSET('Program and Results'!$A$1,MATCH(Tables!AK$1,'Program and Results'!$A:$A,0)-1,1,COUNTIF('Program and Results'!$A:$A,Tables!AK$1),17),5,0),VLOOKUP($A11,OFFSET('Program and Results'!$A$1,MATCH(Tables!AK$1,'Program and Results'!$A:$A,0)-1,4,COUNTIF('Program and Results'!$A:$A,Tables!AK$1),17),8,0))),"")</f>
        <v/>
      </c>
      <c r="AL11" s="22" t="str">
        <f ca="1">IFERROR(IF(IFERROR(VLOOKUP($A11,OFFSET('Program and Results'!$A$1,MATCH(Tables!AL$1,'Program and Results'!$A:$A,0)-1,1,COUNTIF('Program and Results'!$A:$A,Tables!AL$1),17),5,0),VLOOKUP($A11,OFFSET('Program and Results'!$A$1,MATCH(Tables!AL$1,'Program and Results'!$A:$A,0)-1,4,COUNTIF('Program and Results'!$A:$A,Tables!AL$1),17),8,0))=0,"",IFERROR(VLOOKUP($A11,OFFSET('Program and Results'!$A$1,MATCH(Tables!AL$1,'Program and Results'!$A:$A,0)-1,1,COUNTIF('Program and Results'!$A:$A,Tables!AL$1),17),5,0),VLOOKUP($A11,OFFSET('Program and Results'!$A$1,MATCH(Tables!AL$1,'Program and Results'!$A:$A,0)-1,4,COUNTIF('Program and Results'!$A:$A,Tables!AL$1),17),8,0))),"")</f>
        <v/>
      </c>
      <c r="AM11" s="22" t="str">
        <f ca="1">IFERROR(IF(IFERROR(VLOOKUP($A11,OFFSET('Program and Results'!$A$1,MATCH(Tables!AM$1,'Program and Results'!$A:$A,0)-1,1,COUNTIF('Program and Results'!$A:$A,Tables!AM$1),17),5,0),VLOOKUP($A11,OFFSET('Program and Results'!$A$1,MATCH(Tables!AM$1,'Program and Results'!$A:$A,0)-1,4,COUNTIF('Program and Results'!$A:$A,Tables!AM$1),17),8,0))=0,"",IFERROR(VLOOKUP($A11,OFFSET('Program and Results'!$A$1,MATCH(Tables!AM$1,'Program and Results'!$A:$A,0)-1,1,COUNTIF('Program and Results'!$A:$A,Tables!AM$1),17),5,0),VLOOKUP($A11,OFFSET('Program and Results'!$A$1,MATCH(Tables!AM$1,'Program and Results'!$A:$A,0)-1,4,COUNTIF('Program and Results'!$A:$A,Tables!AM$1),17),8,0))),"")</f>
        <v/>
      </c>
      <c r="AN11" s="22" t="str">
        <f ca="1">IFERROR(IF(IFERROR(VLOOKUP($A11,OFFSET('Program and Results'!$A$1,MATCH(Tables!AN$1,'Program and Results'!$A:$A,0)-1,1,COUNTIF('Program and Results'!$A:$A,Tables!AN$1),17),5,0),VLOOKUP($A11,OFFSET('Program and Results'!$A$1,MATCH(Tables!AN$1,'Program and Results'!$A:$A,0)-1,4,COUNTIF('Program and Results'!$A:$A,Tables!AN$1),17),8,0))=0,"",IFERROR(VLOOKUP($A11,OFFSET('Program and Results'!$A$1,MATCH(Tables!AN$1,'Program and Results'!$A:$A,0)-1,1,COUNTIF('Program and Results'!$A:$A,Tables!AN$1),17),5,0),VLOOKUP($A11,OFFSET('Program and Results'!$A$1,MATCH(Tables!AN$1,'Program and Results'!$A:$A,0)-1,4,COUNTIF('Program and Results'!$A:$A,Tables!AN$1),17),8,0))),"")</f>
        <v/>
      </c>
      <c r="AO11" s="22" t="str">
        <f ca="1">IFERROR(IF(IFERROR(VLOOKUP($A11,OFFSET('Program and Results'!$A$1,MATCH(Tables!AO$1,'Program and Results'!$A:$A,0)-1,1,COUNTIF('Program and Results'!$A:$A,Tables!AO$1),17),5,0),VLOOKUP($A11,OFFSET('Program and Results'!$A$1,MATCH(Tables!AO$1,'Program and Results'!$A:$A,0)-1,4,COUNTIF('Program and Results'!$A:$A,Tables!AO$1),17),8,0))=0,"",IFERROR(VLOOKUP($A11,OFFSET('Program and Results'!$A$1,MATCH(Tables!AO$1,'Program and Results'!$A:$A,0)-1,1,COUNTIF('Program and Results'!$A:$A,Tables!AO$1),17),5,0),VLOOKUP($A11,OFFSET('Program and Results'!$A$1,MATCH(Tables!AO$1,'Program and Results'!$A:$A,0)-1,4,COUNTIF('Program and Results'!$A:$A,Tables!AO$1),17),8,0))),"")</f>
        <v/>
      </c>
      <c r="AP11" s="22" t="str">
        <f ca="1">IFERROR(IF(IFERROR(VLOOKUP($A11,OFFSET('Program and Results'!$A$1,MATCH(Tables!AP$1,'Program and Results'!$A:$A,0)-1,1,COUNTIF('Program and Results'!$A:$A,Tables!AP$1),17),5,0),VLOOKUP($A11,OFFSET('Program and Results'!$A$1,MATCH(Tables!AP$1,'Program and Results'!$A:$A,0)-1,4,COUNTIF('Program and Results'!$A:$A,Tables!AP$1),17),8,0))=0,"",IFERROR(VLOOKUP($A11,OFFSET('Program and Results'!$A$1,MATCH(Tables!AP$1,'Program and Results'!$A:$A,0)-1,1,COUNTIF('Program and Results'!$A:$A,Tables!AP$1),17),5,0),VLOOKUP($A11,OFFSET('Program and Results'!$A$1,MATCH(Tables!AP$1,'Program and Results'!$A:$A,0)-1,4,COUNTIF('Program and Results'!$A:$A,Tables!AP$1),17),8,0))),"")</f>
        <v/>
      </c>
      <c r="AQ11" s="22" t="str">
        <f ca="1">IFERROR(IF(IFERROR(VLOOKUP($A11,OFFSET('Program and Results'!$A$1,MATCH(Tables!AQ$1,'Program and Results'!$A:$A,0)-1,1,COUNTIF('Program and Results'!$A:$A,Tables!AQ$1),17),5,0),VLOOKUP($A11,OFFSET('Program and Results'!$A$1,MATCH(Tables!AQ$1,'Program and Results'!$A:$A,0)-1,4,COUNTIF('Program and Results'!$A:$A,Tables!AQ$1),17),8,0))=0,"",IFERROR(VLOOKUP($A11,OFFSET('Program and Results'!$A$1,MATCH(Tables!AQ$1,'Program and Results'!$A:$A,0)-1,1,COUNTIF('Program and Results'!$A:$A,Tables!AQ$1),17),5,0),VLOOKUP($A11,OFFSET('Program and Results'!$A$1,MATCH(Tables!AQ$1,'Program and Results'!$A:$A,0)-1,4,COUNTIF('Program and Results'!$A:$A,Tables!AQ$1),17),8,0))),"")</f>
        <v/>
      </c>
      <c r="AR11" s="22" t="str">
        <f ca="1">IFERROR(IF(IFERROR(VLOOKUP($A11,OFFSET('Program and Results'!$A$1,MATCH(Tables!AR$1,'Program and Results'!$A:$A,0)-1,1,COUNTIF('Program and Results'!$A:$A,Tables!AR$1),17),5,0),VLOOKUP($A11,OFFSET('Program and Results'!$A$1,MATCH(Tables!AR$1,'Program and Results'!$A:$A,0)-1,4,COUNTIF('Program and Results'!$A:$A,Tables!AR$1),17),8,0))=0,"",IFERROR(VLOOKUP($A11,OFFSET('Program and Results'!$A$1,MATCH(Tables!AR$1,'Program and Results'!$A:$A,0)-1,1,COUNTIF('Program and Results'!$A:$A,Tables!AR$1),17),5,0),VLOOKUP($A11,OFFSET('Program and Results'!$A$1,MATCH(Tables!AR$1,'Program and Results'!$A:$A,0)-1,4,COUNTIF('Program and Results'!$A:$A,Tables!AR$1),17),8,0))),"")</f>
        <v/>
      </c>
      <c r="AS11" s="22" t="str">
        <f ca="1">IFERROR(IF(IFERROR(VLOOKUP($A11,OFFSET('Program and Results'!$A$1,MATCH(Tables!AS$1,'Program and Results'!$A:$A,0)-1,1,COUNTIF('Program and Results'!$A:$A,Tables!AS$1),17),5,0),VLOOKUP($A11,OFFSET('Program and Results'!$A$1,MATCH(Tables!AS$1,'Program and Results'!$A:$A,0)-1,4,COUNTIF('Program and Results'!$A:$A,Tables!AS$1),17),8,0))=0,"",IFERROR(VLOOKUP($A11,OFFSET('Program and Results'!$A$1,MATCH(Tables!AS$1,'Program and Results'!$A:$A,0)-1,1,COUNTIF('Program and Results'!$A:$A,Tables!AS$1),17),5,0),VLOOKUP($A11,OFFSET('Program and Results'!$A$1,MATCH(Tables!AS$1,'Program and Results'!$A:$A,0)-1,4,COUNTIF('Program and Results'!$A:$A,Tables!AS$1),17),8,0))),"")</f>
        <v/>
      </c>
      <c r="AT11" s="22" t="str">
        <f ca="1">IFERROR(IF(IFERROR(VLOOKUP($A11,OFFSET('Program and Results'!$A$1,MATCH(Tables!AT$1,'Program and Results'!$A:$A,0)-1,1,COUNTIF('Program and Results'!$A:$A,Tables!AT$1),17),5,0),VLOOKUP($A11,OFFSET('Program and Results'!$A$1,MATCH(Tables!AT$1,'Program and Results'!$A:$A,0)-1,4,COUNTIF('Program and Results'!$A:$A,Tables!AT$1),17),8,0))=0,"",IFERROR(VLOOKUP($A11,OFFSET('Program and Results'!$A$1,MATCH(Tables!AT$1,'Program and Results'!$A:$A,0)-1,1,COUNTIF('Program and Results'!$A:$A,Tables!AT$1),17),5,0),VLOOKUP($A11,OFFSET('Program and Results'!$A$1,MATCH(Tables!AT$1,'Program and Results'!$A:$A,0)-1,4,COUNTIF('Program and Results'!$A:$A,Tables!AT$1),17),8,0))),"")</f>
        <v/>
      </c>
      <c r="AU11" s="22" t="str">
        <f ca="1">IFERROR(IF(IFERROR(VLOOKUP($A11,OFFSET('Program and Results'!$A$1,MATCH(Tables!AU$1,'Program and Results'!$A:$A,0)-1,1,COUNTIF('Program and Results'!$A:$A,Tables!AU$1),17),5,0),VLOOKUP($A11,OFFSET('Program and Results'!$A$1,MATCH(Tables!AU$1,'Program and Results'!$A:$A,0)-1,4,COUNTIF('Program and Results'!$A:$A,Tables!AU$1),17),8,0))=0,"",IFERROR(VLOOKUP($A11,OFFSET('Program and Results'!$A$1,MATCH(Tables!AU$1,'Program and Results'!$A:$A,0)-1,1,COUNTIF('Program and Results'!$A:$A,Tables!AU$1),17),5,0),VLOOKUP($A11,OFFSET('Program and Results'!$A$1,MATCH(Tables!AU$1,'Program and Results'!$A:$A,0)-1,4,COUNTIF('Program and Results'!$A:$A,Tables!AU$1),17),8,0))),"")</f>
        <v/>
      </c>
      <c r="AV11" s="22" t="str">
        <f ca="1">IFERROR(IF(IFERROR(VLOOKUP($A11,OFFSET('Program and Results'!$A$1,MATCH(Tables!AV$1,'Program and Results'!$A:$A,0)-1,1,COUNTIF('Program and Results'!$A:$A,Tables!AV$1),17),5,0),VLOOKUP($A11,OFFSET('Program and Results'!$A$1,MATCH(Tables!AV$1,'Program and Results'!$A:$A,0)-1,4,COUNTIF('Program and Results'!$A:$A,Tables!AV$1),17),8,0))=0,"",IFERROR(VLOOKUP($A11,OFFSET('Program and Results'!$A$1,MATCH(Tables!AV$1,'Program and Results'!$A:$A,0)-1,1,COUNTIF('Program and Results'!$A:$A,Tables!AV$1),17),5,0),VLOOKUP($A11,OFFSET('Program and Results'!$A$1,MATCH(Tables!AV$1,'Program and Results'!$A:$A,0)-1,4,COUNTIF('Program and Results'!$A:$A,Tables!AV$1),17),8,0))),"")</f>
        <v/>
      </c>
      <c r="AW11" s="22" t="str">
        <f ca="1">IFERROR(IF(IFERROR(VLOOKUP($A11,OFFSET('Program and Results'!$A$1,MATCH(Tables!AW$1,'Program and Results'!$A:$A,0)-1,1,COUNTIF('Program and Results'!$A:$A,Tables!AW$1),17),5,0),VLOOKUP($A11,OFFSET('Program and Results'!$A$1,MATCH(Tables!AW$1,'Program and Results'!$A:$A,0)-1,4,COUNTIF('Program and Results'!$A:$A,Tables!AW$1),17),8,0))=0,"",IFERROR(VLOOKUP($A11,OFFSET('Program and Results'!$A$1,MATCH(Tables!AW$1,'Program and Results'!$A:$A,0)-1,1,COUNTIF('Program and Results'!$A:$A,Tables!AW$1),17),5,0),VLOOKUP($A11,OFFSET('Program and Results'!$A$1,MATCH(Tables!AW$1,'Program and Results'!$A:$A,0)-1,4,COUNTIF('Program and Results'!$A:$A,Tables!AW$1),17),8,0))),"")</f>
        <v/>
      </c>
      <c r="AX11" s="22" t="str">
        <f ca="1">IFERROR(IF(IFERROR(VLOOKUP($A11,OFFSET('Program and Results'!$A$1,MATCH(Tables!AX$1,'Program and Results'!$A:$A,0)-1,1,COUNTIF('Program and Results'!$A:$A,Tables!AX$1),17),5,0),VLOOKUP($A11,OFFSET('Program and Results'!$A$1,MATCH(Tables!AX$1,'Program and Results'!$A:$A,0)-1,4,COUNTIF('Program and Results'!$A:$A,Tables!AX$1),17),8,0))=0,"",IFERROR(VLOOKUP($A11,OFFSET('Program and Results'!$A$1,MATCH(Tables!AX$1,'Program and Results'!$A:$A,0)-1,1,COUNTIF('Program and Results'!$A:$A,Tables!AX$1),17),5,0),VLOOKUP($A11,OFFSET('Program and Results'!$A$1,MATCH(Tables!AX$1,'Program and Results'!$A:$A,0)-1,4,COUNTIF('Program and Results'!$A:$A,Tables!AX$1),17),8,0))),"")</f>
        <v/>
      </c>
      <c r="AY11" s="22" t="str">
        <f ca="1">IFERROR(IF(IFERROR(VLOOKUP($A11,OFFSET('Program and Results'!$A$1,MATCH(Tables!AY$1,'Program and Results'!$A:$A,0)-1,1,COUNTIF('Program and Results'!$A:$A,Tables!AY$1),17),5,0),VLOOKUP($A11,OFFSET('Program and Results'!$A$1,MATCH(Tables!AY$1,'Program and Results'!$A:$A,0)-1,4,COUNTIF('Program and Results'!$A:$A,Tables!AY$1),17),8,0))=0,"",IFERROR(VLOOKUP($A11,OFFSET('Program and Results'!$A$1,MATCH(Tables!AY$1,'Program and Results'!$A:$A,0)-1,1,COUNTIF('Program and Results'!$A:$A,Tables!AY$1),17),5,0),VLOOKUP($A11,OFFSET('Program and Results'!$A$1,MATCH(Tables!AY$1,'Program and Results'!$A:$A,0)-1,4,COUNTIF('Program and Results'!$A:$A,Tables!AY$1),17),8,0))),"")</f>
        <v/>
      </c>
      <c r="AZ11" s="22" t="str">
        <f ca="1">IFERROR(IF(IFERROR(VLOOKUP($A11,OFFSET('Program and Results'!$A$1,MATCH(Tables!AZ$1,'Program and Results'!$A:$A,0)-1,1,COUNTIF('Program and Results'!$A:$A,Tables!AZ$1),17),5,0),VLOOKUP($A11,OFFSET('Program and Results'!$A$1,MATCH(Tables!AZ$1,'Program and Results'!$A:$A,0)-1,4,COUNTIF('Program and Results'!$A:$A,Tables!AZ$1),17),8,0))=0,"",IFERROR(VLOOKUP($A11,OFFSET('Program and Results'!$A$1,MATCH(Tables!AZ$1,'Program and Results'!$A:$A,0)-1,1,COUNTIF('Program and Results'!$A:$A,Tables!AZ$1),17),5,0),VLOOKUP($A11,OFFSET('Program and Results'!$A$1,MATCH(Tables!AZ$1,'Program and Results'!$A:$A,0)-1,4,COUNTIF('Program and Results'!$A:$A,Tables!AZ$1),17),8,0))),"")</f>
        <v/>
      </c>
      <c r="BA11" s="22" t="str">
        <f ca="1">IFERROR(IF(IFERROR(VLOOKUP($A11,OFFSET('Program and Results'!$A$1,MATCH(Tables!BA$1,'Program and Results'!$A:$A,0)-1,1,COUNTIF('Program and Results'!$A:$A,Tables!BA$1),17),5,0),VLOOKUP($A11,OFFSET('Program and Results'!$A$1,MATCH(Tables!BA$1,'Program and Results'!$A:$A,0)-1,4,COUNTIF('Program and Results'!$A:$A,Tables!BA$1),17),8,0))=0,"",IFERROR(VLOOKUP($A11,OFFSET('Program and Results'!$A$1,MATCH(Tables!BA$1,'Program and Results'!$A:$A,0)-1,1,COUNTIF('Program and Results'!$A:$A,Tables!BA$1),17),5,0),VLOOKUP($A11,OFFSET('Program and Results'!$A$1,MATCH(Tables!BA$1,'Program and Results'!$A:$A,0)-1,4,COUNTIF('Program and Results'!$A:$A,Tables!BA$1),17),8,0))),"")</f>
        <v/>
      </c>
      <c r="BB11" s="22" t="str">
        <f ca="1">IFERROR(IF(IFERROR(VLOOKUP($A11,OFFSET('Program and Results'!$A$1,MATCH(Tables!BB$1,'Program and Results'!$A:$A,0)-1,1,COUNTIF('Program and Results'!$A:$A,Tables!BB$1),17),5,0),VLOOKUP($A11,OFFSET('Program and Results'!$A$1,MATCH(Tables!BB$1,'Program and Results'!$A:$A,0)-1,4,COUNTIF('Program and Results'!$A:$A,Tables!BB$1),17),8,0))=0,"",IFERROR(VLOOKUP($A11,OFFSET('Program and Results'!$A$1,MATCH(Tables!BB$1,'Program and Results'!$A:$A,0)-1,1,COUNTIF('Program and Results'!$A:$A,Tables!BB$1),17),5,0),VLOOKUP($A11,OFFSET('Program and Results'!$A$1,MATCH(Tables!BB$1,'Program and Results'!$A:$A,0)-1,4,COUNTIF('Program and Results'!$A:$A,Tables!BB$1),17),8,0))),"")</f>
        <v/>
      </c>
      <c r="BC11" s="22" t="str">
        <f ca="1">IFERROR(IF(IFERROR(VLOOKUP($A11,OFFSET('Program and Results'!$A$1,MATCH(Tables!BC$1,'Program and Results'!$A:$A,0)-1,1,COUNTIF('Program and Results'!$A:$A,Tables!BC$1),17),5,0),VLOOKUP($A11,OFFSET('Program and Results'!$A$1,MATCH(Tables!BC$1,'Program and Results'!$A:$A,0)-1,4,COUNTIF('Program and Results'!$A:$A,Tables!BC$1),17),8,0))=0,"",IFERROR(VLOOKUP($A11,OFFSET('Program and Results'!$A$1,MATCH(Tables!BC$1,'Program and Results'!$A:$A,0)-1,1,COUNTIF('Program and Results'!$A:$A,Tables!BC$1),17),5,0),VLOOKUP($A11,OFFSET('Program and Results'!$A$1,MATCH(Tables!BC$1,'Program and Results'!$A:$A,0)-1,4,COUNTIF('Program and Results'!$A:$A,Tables!BC$1),17),8,0))),"")</f>
        <v/>
      </c>
      <c r="BD11" s="22" t="str">
        <f ca="1">IFERROR(IF(IFERROR(VLOOKUP($A11,OFFSET('Program and Results'!$A$1,MATCH(Tables!BD$1,'Program and Results'!$A:$A,0)-1,1,COUNTIF('Program and Results'!$A:$A,Tables!BD$1),17),5,0),VLOOKUP($A11,OFFSET('Program and Results'!$A$1,MATCH(Tables!BD$1,'Program and Results'!$A:$A,0)-1,4,COUNTIF('Program and Results'!$A:$A,Tables!BD$1),17),8,0))=0,"",IFERROR(VLOOKUP($A11,OFFSET('Program and Results'!$A$1,MATCH(Tables!BD$1,'Program and Results'!$A:$A,0)-1,1,COUNTIF('Program and Results'!$A:$A,Tables!BD$1),17),5,0),VLOOKUP($A11,OFFSET('Program and Results'!$A$1,MATCH(Tables!BD$1,'Program and Results'!$A:$A,0)-1,4,COUNTIF('Program and Results'!$A:$A,Tables!BD$1),17),8,0))),"")</f>
        <v/>
      </c>
      <c r="BE11" s="22" t="str">
        <f ca="1">IFERROR(IF(IFERROR(VLOOKUP($A11,OFFSET('Program and Results'!$A$1,MATCH(Tables!BE$1,'Program and Results'!$A:$A,0)-1,1,COUNTIF('Program and Results'!$A:$A,Tables!BE$1),17),5,0),VLOOKUP($A11,OFFSET('Program and Results'!$A$1,MATCH(Tables!BE$1,'Program and Results'!$A:$A,0)-1,4,COUNTIF('Program and Results'!$A:$A,Tables!BE$1),17),8,0))=0,"",IFERROR(VLOOKUP($A11,OFFSET('Program and Results'!$A$1,MATCH(Tables!BE$1,'Program and Results'!$A:$A,0)-1,1,COUNTIF('Program and Results'!$A:$A,Tables!BE$1),17),5,0),VLOOKUP($A11,OFFSET('Program and Results'!$A$1,MATCH(Tables!BE$1,'Program and Results'!$A:$A,0)-1,4,COUNTIF('Program and Results'!$A:$A,Tables!BE$1),17),8,0))),"")</f>
        <v/>
      </c>
    </row>
    <row r="12" spans="1:57">
      <c r="A12" s="3" t="str">
        <f>IF(Lists!A12="","",Lists!A12)</f>
        <v>Freiburg</v>
      </c>
      <c r="B12" s="22">
        <f ca="1">IFERROR(IF(IFERROR(VLOOKUP($A12,OFFSET('Program and Results'!$A$1,MATCH(Tables!B$1,'Program and Results'!$A:$A,0)-1,1,COUNTIF('Program and Results'!$A:$A,Tables!B$1),17),5,0),VLOOKUP($A12,OFFSET('Program and Results'!$A$1,MATCH(Tables!B$1,'Program and Results'!$A:$A,0)-1,4,COUNTIF('Program and Results'!$A:$A,Tables!B$1),17),8,0))=0,"",IFERROR(VLOOKUP($A12,OFFSET('Program and Results'!$A$1,MATCH(Tables!B$1,'Program and Results'!$A:$A,0)-1,1,COUNTIF('Program and Results'!$A:$A,Tables!B$1),17),5,0),VLOOKUP($A12,OFFSET('Program and Results'!$A$1,MATCH(Tables!B$1,'Program and Results'!$A:$A,0)-1,4,COUNTIF('Program and Results'!$A:$A,Tables!B$1),17),8,0))),"")</f>
        <v>1491.2339486198689</v>
      </c>
      <c r="C12" s="22">
        <f ca="1">IFERROR(IF(IFERROR(VLOOKUP($A12,OFFSET('Program and Results'!$A$1,MATCH(Tables!C$1,'Program and Results'!$A:$A,0)-1,1,COUNTIF('Program and Results'!$A:$A,Tables!C$1),17),5,0),VLOOKUP($A12,OFFSET('Program and Results'!$A$1,MATCH(Tables!C$1,'Program and Results'!$A:$A,0)-1,4,COUNTIF('Program and Results'!$A:$A,Tables!C$1),17),8,0))=0,"",IFERROR(VLOOKUP($A12,OFFSET('Program and Results'!$A$1,MATCH(Tables!C$1,'Program and Results'!$A:$A,0)-1,1,COUNTIF('Program and Results'!$A:$A,Tables!C$1),17),5,0),VLOOKUP($A12,OFFSET('Program and Results'!$A$1,MATCH(Tables!C$1,'Program and Results'!$A:$A,0)-1,4,COUNTIF('Program and Results'!$A:$A,Tables!C$1),17),8,0))),"")</f>
        <v>1481.2570790471916</v>
      </c>
      <c r="D12" s="22">
        <f ca="1">IFERROR(IF(IFERROR(VLOOKUP($A12,OFFSET('Program and Results'!$A$1,MATCH(Tables!D$1,'Program and Results'!$A:$A,0)-1,1,COUNTIF('Program and Results'!$A:$A,Tables!D$1),17),5,0),VLOOKUP($A12,OFFSET('Program and Results'!$A$1,MATCH(Tables!D$1,'Program and Results'!$A:$A,0)-1,4,COUNTIF('Program and Results'!$A:$A,Tables!D$1),17),8,0))=0,"",IFERROR(VLOOKUP($A12,OFFSET('Program and Results'!$A$1,MATCH(Tables!D$1,'Program and Results'!$A:$A,0)-1,1,COUNTIF('Program and Results'!$A:$A,Tables!D$1),17),5,0),VLOOKUP($A12,OFFSET('Program and Results'!$A$1,MATCH(Tables!D$1,'Program and Results'!$A:$A,0)-1,4,COUNTIF('Program and Results'!$A:$A,Tables!D$1),17),8,0))),"")</f>
        <v>1483.0068279974273</v>
      </c>
      <c r="E12" s="22">
        <f ca="1">IFERROR(IF(IFERROR(VLOOKUP($A12,OFFSET('Program and Results'!$A$1,MATCH(Tables!E$1,'Program and Results'!$A:$A,0)-1,1,COUNTIF('Program and Results'!$A:$A,Tables!E$1),17),5,0),VLOOKUP($A12,OFFSET('Program and Results'!$A$1,MATCH(Tables!E$1,'Program and Results'!$A:$A,0)-1,4,COUNTIF('Program and Results'!$A:$A,Tables!E$1),17),8,0))=0,"",IFERROR(VLOOKUP($A12,OFFSET('Program and Results'!$A$1,MATCH(Tables!E$1,'Program and Results'!$A:$A,0)-1,1,COUNTIF('Program and Results'!$A:$A,Tables!E$1),17),5,0),VLOOKUP($A12,OFFSET('Program and Results'!$A$1,MATCH(Tables!E$1,'Program and Results'!$A:$A,0)-1,4,COUNTIF('Program and Results'!$A:$A,Tables!E$1),17),8,0))),"")</f>
        <v>1483.8020967988132</v>
      </c>
      <c r="F12" s="22">
        <f ca="1">IFERROR(IF(IFERROR(VLOOKUP($A12,OFFSET('Program and Results'!$A$1,MATCH(Tables!F$1,'Program and Results'!$A:$A,0)-1,1,COUNTIF('Program and Results'!$A:$A,Tables!F$1),17),5,0),VLOOKUP($A12,OFFSET('Program and Results'!$A$1,MATCH(Tables!F$1,'Program and Results'!$A:$A,0)-1,4,COUNTIF('Program and Results'!$A:$A,Tables!F$1),17),8,0))=0,"",IFERROR(VLOOKUP($A12,OFFSET('Program and Results'!$A$1,MATCH(Tables!F$1,'Program and Results'!$A:$A,0)-1,1,COUNTIF('Program and Results'!$A:$A,Tables!F$1),17),5,0),VLOOKUP($A12,OFFSET('Program and Results'!$A$1,MATCH(Tables!F$1,'Program and Results'!$A:$A,0)-1,4,COUNTIF('Program and Results'!$A:$A,Tables!F$1),17),8,0))),"")</f>
        <v>1475.1300784028267</v>
      </c>
      <c r="G12" s="22">
        <f ca="1">IFERROR(IF(IFERROR(VLOOKUP($A12,OFFSET('Program and Results'!$A$1,MATCH(Tables!G$1,'Program and Results'!$A:$A,0)-1,1,COUNTIF('Program and Results'!$A:$A,Tables!G$1),17),5,0),VLOOKUP($A12,OFFSET('Program and Results'!$A$1,MATCH(Tables!G$1,'Program and Results'!$A:$A,0)-1,4,COUNTIF('Program and Results'!$A:$A,Tables!G$1),17),8,0))=0,"",IFERROR(VLOOKUP($A12,OFFSET('Program and Results'!$A$1,MATCH(Tables!G$1,'Program and Results'!$A:$A,0)-1,1,COUNTIF('Program and Results'!$A:$A,Tables!G$1),17),5,0),VLOOKUP($A12,OFFSET('Program and Results'!$A$1,MATCH(Tables!G$1,'Program and Results'!$A:$A,0)-1,4,COUNTIF('Program and Results'!$A:$A,Tables!G$1),17),8,0))),"")</f>
        <v>1475.0984127258014</v>
      </c>
      <c r="H12" s="22">
        <f ca="1">IFERROR(IF(IFERROR(VLOOKUP($A12,OFFSET('Program and Results'!$A$1,MATCH(Tables!H$1,'Program and Results'!$A:$A,0)-1,1,COUNTIF('Program and Results'!$A:$A,Tables!H$1),17),5,0),VLOOKUP($A12,OFFSET('Program and Results'!$A$1,MATCH(Tables!H$1,'Program and Results'!$A:$A,0)-1,4,COUNTIF('Program and Results'!$A:$A,Tables!H$1),17),8,0))=0,"",IFERROR(VLOOKUP($A12,OFFSET('Program and Results'!$A$1,MATCH(Tables!H$1,'Program and Results'!$A:$A,0)-1,1,COUNTIF('Program and Results'!$A:$A,Tables!H$1),17),5,0),VLOOKUP($A12,OFFSET('Program and Results'!$A$1,MATCH(Tables!H$1,'Program and Results'!$A:$A,0)-1,4,COUNTIF('Program and Results'!$A:$A,Tables!H$1),17),8,0))),"")</f>
        <v>1468.0217949675791</v>
      </c>
      <c r="I12" s="22">
        <f ca="1">IFERROR(IF(IFERROR(VLOOKUP($A12,OFFSET('Program and Results'!$A$1,MATCH(Tables!I$1,'Program and Results'!$A:$A,0)-1,1,COUNTIF('Program and Results'!$A:$A,Tables!I$1),17),5,0),VLOOKUP($A12,OFFSET('Program and Results'!$A$1,MATCH(Tables!I$1,'Program and Results'!$A:$A,0)-1,4,COUNTIF('Program and Results'!$A:$A,Tables!I$1),17),8,0))=0,"",IFERROR(VLOOKUP($A12,OFFSET('Program and Results'!$A$1,MATCH(Tables!I$1,'Program and Results'!$A:$A,0)-1,1,COUNTIF('Program and Results'!$A:$A,Tables!I$1),17),5,0),VLOOKUP($A12,OFFSET('Program and Results'!$A$1,MATCH(Tables!I$1,'Program and Results'!$A:$A,0)-1,4,COUNTIF('Program and Results'!$A:$A,Tables!I$1),17),8,0))),"")</f>
        <v>1468.0904851177049</v>
      </c>
      <c r="J12" s="22">
        <f ca="1">IFERROR(IF(IFERROR(VLOOKUP($A12,OFFSET('Program and Results'!$A$1,MATCH(Tables!J$1,'Program and Results'!$A:$A,0)-1,1,COUNTIF('Program and Results'!$A:$A,Tables!J$1),17),5,0),VLOOKUP($A12,OFFSET('Program and Results'!$A$1,MATCH(Tables!J$1,'Program and Results'!$A:$A,0)-1,4,COUNTIF('Program and Results'!$A:$A,Tables!J$1),17),8,0))=0,"",IFERROR(VLOOKUP($A12,OFFSET('Program and Results'!$A$1,MATCH(Tables!J$1,'Program and Results'!$A:$A,0)-1,1,COUNTIF('Program and Results'!$A:$A,Tables!J$1),17),5,0),VLOOKUP($A12,OFFSET('Program and Results'!$A$1,MATCH(Tables!J$1,'Program and Results'!$A:$A,0)-1,4,COUNTIF('Program and Results'!$A:$A,Tables!J$1),17),8,0))),"")</f>
        <v>1469.8942259341977</v>
      </c>
      <c r="K12" s="22">
        <f ca="1">IFERROR(IF(IFERROR(VLOOKUP($A12,OFFSET('Program and Results'!$A$1,MATCH(Tables!K$1,'Program and Results'!$A:$A,0)-1,1,COUNTIF('Program and Results'!$A:$A,Tables!K$1),17),5,0),VLOOKUP($A12,OFFSET('Program and Results'!$A$1,MATCH(Tables!K$1,'Program and Results'!$A:$A,0)-1,4,COUNTIF('Program and Results'!$A:$A,Tables!K$1),17),8,0))=0,"",IFERROR(VLOOKUP($A12,OFFSET('Program and Results'!$A$1,MATCH(Tables!K$1,'Program and Results'!$A:$A,0)-1,1,COUNTIF('Program and Results'!$A:$A,Tables!K$1),17),5,0),VLOOKUP($A12,OFFSET('Program and Results'!$A$1,MATCH(Tables!K$1,'Program and Results'!$A:$A,0)-1,4,COUNTIF('Program and Results'!$A:$A,Tables!K$1),17),8,0))),"")</f>
        <v>1458.8420518141327</v>
      </c>
      <c r="L12" s="22">
        <f ca="1">IFERROR(IF(IFERROR(VLOOKUP($A12,OFFSET('Program and Results'!$A$1,MATCH(Tables!L$1,'Program and Results'!$A:$A,0)-1,1,COUNTIF('Program and Results'!$A:$A,Tables!L$1),17),5,0),VLOOKUP($A12,OFFSET('Program and Results'!$A$1,MATCH(Tables!L$1,'Program and Results'!$A:$A,0)-1,4,COUNTIF('Program and Results'!$A:$A,Tables!L$1),17),8,0))=0,"",IFERROR(VLOOKUP($A12,OFFSET('Program and Results'!$A$1,MATCH(Tables!L$1,'Program and Results'!$A:$A,0)-1,1,COUNTIF('Program and Results'!$A:$A,Tables!L$1),17),5,0),VLOOKUP($A12,OFFSET('Program and Results'!$A$1,MATCH(Tables!L$1,'Program and Results'!$A:$A,0)-1,4,COUNTIF('Program and Results'!$A:$A,Tables!L$1),17),8,0))),"")</f>
        <v>1470.6601271645509</v>
      </c>
      <c r="M12" s="22">
        <f ca="1">IFERROR(IF(IFERROR(VLOOKUP($A12,OFFSET('Program and Results'!$A$1,MATCH(Tables!M$1,'Program and Results'!$A:$A,0)-1,1,COUNTIF('Program and Results'!$A:$A,Tables!M$1),17),5,0),VLOOKUP($A12,OFFSET('Program and Results'!$A$1,MATCH(Tables!M$1,'Program and Results'!$A:$A,0)-1,4,COUNTIF('Program and Results'!$A:$A,Tables!M$1),17),8,0))=0,"",IFERROR(VLOOKUP($A12,OFFSET('Program and Results'!$A$1,MATCH(Tables!M$1,'Program and Results'!$A:$A,0)-1,1,COUNTIF('Program and Results'!$A:$A,Tables!M$1),17),5,0),VLOOKUP($A12,OFFSET('Program and Results'!$A$1,MATCH(Tables!M$1,'Program and Results'!$A:$A,0)-1,4,COUNTIF('Program and Results'!$A:$A,Tables!M$1),17),8,0))),"")</f>
        <v>1460.1410902809189</v>
      </c>
      <c r="N12" s="22">
        <f ca="1">IFERROR(IF(IFERROR(VLOOKUP($A12,OFFSET('Program and Results'!$A$1,MATCH(Tables!N$1,'Program and Results'!$A:$A,0)-1,1,COUNTIF('Program and Results'!$A:$A,Tables!N$1),17),5,0),VLOOKUP($A12,OFFSET('Program and Results'!$A$1,MATCH(Tables!N$1,'Program and Results'!$A:$A,0)-1,4,COUNTIF('Program and Results'!$A:$A,Tables!N$1),17),8,0))=0,"",IFERROR(VLOOKUP($A12,OFFSET('Program and Results'!$A$1,MATCH(Tables!N$1,'Program and Results'!$A:$A,0)-1,1,COUNTIF('Program and Results'!$A:$A,Tables!N$1),17),5,0),VLOOKUP($A12,OFFSET('Program and Results'!$A$1,MATCH(Tables!N$1,'Program and Results'!$A:$A,0)-1,4,COUNTIF('Program and Results'!$A:$A,Tables!N$1),17),8,0))),"")</f>
        <v>1470.8996408926298</v>
      </c>
      <c r="O12" s="22">
        <f ca="1">IFERROR(IF(IFERROR(VLOOKUP($A12,OFFSET('Program and Results'!$A$1,MATCH(Tables!O$1,'Program and Results'!$A:$A,0)-1,1,COUNTIF('Program and Results'!$A:$A,Tables!O$1),17),5,0),VLOOKUP($A12,OFFSET('Program and Results'!$A$1,MATCH(Tables!O$1,'Program and Results'!$A:$A,0)-1,4,COUNTIF('Program and Results'!$A:$A,Tables!O$1),17),8,0))=0,"",IFERROR(VLOOKUP($A12,OFFSET('Program and Results'!$A$1,MATCH(Tables!O$1,'Program and Results'!$A:$A,0)-1,1,COUNTIF('Program and Results'!$A:$A,Tables!O$1),17),5,0),VLOOKUP($A12,OFFSET('Program and Results'!$A$1,MATCH(Tables!O$1,'Program and Results'!$A:$A,0)-1,4,COUNTIF('Program and Results'!$A:$A,Tables!O$1),17),8,0))),"")</f>
        <v>1464.2696202355146</v>
      </c>
      <c r="P12" s="22">
        <f ca="1">IFERROR(IF(IFERROR(VLOOKUP($A12,OFFSET('Program and Results'!$A$1,MATCH(Tables!P$1,'Program and Results'!$A:$A,0)-1,1,COUNTIF('Program and Results'!$A:$A,Tables!P$1),17),5,0),VLOOKUP($A12,OFFSET('Program and Results'!$A$1,MATCH(Tables!P$1,'Program and Results'!$A:$A,0)-1,4,COUNTIF('Program and Results'!$A:$A,Tables!P$1),17),8,0))=0,"",IFERROR(VLOOKUP($A12,OFFSET('Program and Results'!$A$1,MATCH(Tables!P$1,'Program and Results'!$A:$A,0)-1,1,COUNTIF('Program and Results'!$A:$A,Tables!P$1),17),5,0),VLOOKUP($A12,OFFSET('Program and Results'!$A$1,MATCH(Tables!P$1,'Program and Results'!$A:$A,0)-1,4,COUNTIF('Program and Results'!$A:$A,Tables!P$1),17),8,0))),"")</f>
        <v>1454.6355662214087</v>
      </c>
      <c r="Q12" s="22">
        <f ca="1">IFERROR(IF(IFERROR(VLOOKUP($A12,OFFSET('Program and Results'!$A$1,MATCH(Tables!Q$1,'Program and Results'!$A:$A,0)-1,1,COUNTIF('Program and Results'!$A:$A,Tables!Q$1),17),5,0),VLOOKUP($A12,OFFSET('Program and Results'!$A$1,MATCH(Tables!Q$1,'Program and Results'!$A:$A,0)-1,4,COUNTIF('Program and Results'!$A:$A,Tables!Q$1),17),8,0))=0,"",IFERROR(VLOOKUP($A12,OFFSET('Program and Results'!$A$1,MATCH(Tables!Q$1,'Program and Results'!$A:$A,0)-1,1,COUNTIF('Program and Results'!$A:$A,Tables!Q$1),17),5,0),VLOOKUP($A12,OFFSET('Program and Results'!$A$1,MATCH(Tables!Q$1,'Program and Results'!$A:$A,0)-1,4,COUNTIF('Program and Results'!$A:$A,Tables!Q$1),17),8,0))),"")</f>
        <v>1447.28657931826</v>
      </c>
      <c r="R12" s="22">
        <f ca="1">IFERROR(IF(IFERROR(VLOOKUP($A12,OFFSET('Program and Results'!$A$1,MATCH(Tables!R$1,'Program and Results'!$A:$A,0)-1,1,COUNTIF('Program and Results'!$A:$A,Tables!R$1),17),5,0),VLOOKUP($A12,OFFSET('Program and Results'!$A$1,MATCH(Tables!R$1,'Program and Results'!$A:$A,0)-1,4,COUNTIF('Program and Results'!$A:$A,Tables!R$1),17),8,0))=0,"",IFERROR(VLOOKUP($A12,OFFSET('Program and Results'!$A$1,MATCH(Tables!R$1,'Program and Results'!$A:$A,0)-1,1,COUNTIF('Program and Results'!$A:$A,Tables!R$1),17),5,0),VLOOKUP($A12,OFFSET('Program and Results'!$A$1,MATCH(Tables!R$1,'Program and Results'!$A:$A,0)-1,4,COUNTIF('Program and Results'!$A:$A,Tables!R$1),17),8,0))),"")</f>
        <v>1457.6697817392635</v>
      </c>
      <c r="S12" s="22">
        <f ca="1">IFERROR(IF(IFERROR(VLOOKUP($A12,OFFSET('Program and Results'!$A$1,MATCH(Tables!S$1,'Program and Results'!$A:$A,0)-1,1,COUNTIF('Program and Results'!$A:$A,Tables!S$1),17),5,0),VLOOKUP($A12,OFFSET('Program and Results'!$A$1,MATCH(Tables!S$1,'Program and Results'!$A:$A,0)-1,4,COUNTIF('Program and Results'!$A:$A,Tables!S$1),17),8,0))=0,"",IFERROR(VLOOKUP($A12,OFFSET('Program and Results'!$A$1,MATCH(Tables!S$1,'Program and Results'!$A:$A,0)-1,1,COUNTIF('Program and Results'!$A:$A,Tables!S$1),17),5,0),VLOOKUP($A12,OFFSET('Program and Results'!$A$1,MATCH(Tables!S$1,'Program and Results'!$A:$A,0)-1,4,COUNTIF('Program and Results'!$A:$A,Tables!S$1),17),8,0))),"")</f>
        <v>1470.2458397483183</v>
      </c>
      <c r="T12" s="22">
        <f ca="1">IFERROR(IF(IFERROR(VLOOKUP($A12,OFFSET('Program and Results'!$A$1,MATCH(Tables!T$1,'Program and Results'!$A:$A,0)-1,1,COUNTIF('Program and Results'!$A:$A,Tables!T$1),17),5,0),VLOOKUP($A12,OFFSET('Program and Results'!$A$1,MATCH(Tables!T$1,'Program and Results'!$A:$A,0)-1,4,COUNTIF('Program and Results'!$A:$A,Tables!T$1),17),8,0))=0,"",IFERROR(VLOOKUP($A12,OFFSET('Program and Results'!$A$1,MATCH(Tables!T$1,'Program and Results'!$A:$A,0)-1,1,COUNTIF('Program and Results'!$A:$A,Tables!T$1),17),5,0),VLOOKUP($A12,OFFSET('Program and Results'!$A$1,MATCH(Tables!T$1,'Program and Results'!$A:$A,0)-1,4,COUNTIF('Program and Results'!$A:$A,Tables!T$1),17),8,0))),"")</f>
        <v>1461.82950752632</v>
      </c>
      <c r="U12" s="22">
        <f ca="1">IFERROR(IF(IFERROR(VLOOKUP($A12,OFFSET('Program and Results'!$A$1,MATCH(Tables!U$1,'Program and Results'!$A:$A,0)-1,1,COUNTIF('Program and Results'!$A:$A,Tables!U$1),17),5,0),VLOOKUP($A12,OFFSET('Program and Results'!$A$1,MATCH(Tables!U$1,'Program and Results'!$A:$A,0)-1,4,COUNTIF('Program and Results'!$A:$A,Tables!U$1),17),8,0))=0,"",IFERROR(VLOOKUP($A12,OFFSET('Program and Results'!$A$1,MATCH(Tables!U$1,'Program and Results'!$A:$A,0)-1,1,COUNTIF('Program and Results'!$A:$A,Tables!U$1),17),5,0),VLOOKUP($A12,OFFSET('Program and Results'!$A$1,MATCH(Tables!U$1,'Program and Results'!$A:$A,0)-1,4,COUNTIF('Program and Results'!$A:$A,Tables!U$1),17),8,0))),"")</f>
        <v>1461.2706400460097</v>
      </c>
      <c r="V12" s="22">
        <f ca="1">IFERROR(IF(IFERROR(VLOOKUP($A12,OFFSET('Program and Results'!$A$1,MATCH(Tables!V$1,'Program and Results'!$A:$A,0)-1,1,COUNTIF('Program and Results'!$A:$A,Tables!V$1),17),5,0),VLOOKUP($A12,OFFSET('Program and Results'!$A$1,MATCH(Tables!V$1,'Program and Results'!$A:$A,0)-1,4,COUNTIF('Program and Results'!$A:$A,Tables!V$1),17),8,0))=0,"",IFERROR(VLOOKUP($A12,OFFSET('Program and Results'!$A$1,MATCH(Tables!V$1,'Program and Results'!$A:$A,0)-1,1,COUNTIF('Program and Results'!$A:$A,Tables!V$1),17),5,0),VLOOKUP($A12,OFFSET('Program and Results'!$A$1,MATCH(Tables!V$1,'Program and Results'!$A:$A,0)-1,4,COUNTIF('Program and Results'!$A:$A,Tables!V$1),17),8,0))),"")</f>
        <v>1456.9823215107483</v>
      </c>
      <c r="W12" s="22">
        <f ca="1">IFERROR(IF(IFERROR(VLOOKUP($A12,OFFSET('Program and Results'!$A$1,MATCH(Tables!W$1,'Program and Results'!$A:$A,0)-1,1,COUNTIF('Program and Results'!$A:$A,Tables!W$1),17),5,0),VLOOKUP($A12,OFFSET('Program and Results'!$A$1,MATCH(Tables!W$1,'Program and Results'!$A:$A,0)-1,4,COUNTIF('Program and Results'!$A:$A,Tables!W$1),17),8,0))=0,"",IFERROR(VLOOKUP($A12,OFFSET('Program and Results'!$A$1,MATCH(Tables!W$1,'Program and Results'!$A:$A,0)-1,1,COUNTIF('Program and Results'!$A:$A,Tables!W$1),17),5,0),VLOOKUP($A12,OFFSET('Program and Results'!$A$1,MATCH(Tables!W$1,'Program and Results'!$A:$A,0)-1,4,COUNTIF('Program and Results'!$A:$A,Tables!W$1),17),8,0))),"")</f>
        <v>1447.1828883700539</v>
      </c>
      <c r="X12" s="22">
        <f ca="1">IFERROR(IF(IFERROR(VLOOKUP($A12,OFFSET('Program and Results'!$A$1,MATCH(Tables!X$1,'Program and Results'!$A:$A,0)-1,1,COUNTIF('Program and Results'!$A:$A,Tables!X$1),17),5,0),VLOOKUP($A12,OFFSET('Program and Results'!$A$1,MATCH(Tables!X$1,'Program and Results'!$A:$A,0)-1,4,COUNTIF('Program and Results'!$A:$A,Tables!X$1),17),8,0))=0,"",IFERROR(VLOOKUP($A12,OFFSET('Program and Results'!$A$1,MATCH(Tables!X$1,'Program and Results'!$A:$A,0)-1,1,COUNTIF('Program and Results'!$A:$A,Tables!X$1),17),5,0),VLOOKUP($A12,OFFSET('Program and Results'!$A$1,MATCH(Tables!X$1,'Program and Results'!$A:$A,0)-1,4,COUNTIF('Program and Results'!$A:$A,Tables!X$1),17),8,0))),"")</f>
        <v>1449.8303653510486</v>
      </c>
      <c r="Y12" s="22">
        <f ca="1">IFERROR(IF(IFERROR(VLOOKUP($A12,OFFSET('Program and Results'!$A$1,MATCH(Tables!Y$1,'Program and Results'!$A:$A,0)-1,1,COUNTIF('Program and Results'!$A:$A,Tables!Y$1),17),5,0),VLOOKUP($A12,OFFSET('Program and Results'!$A$1,MATCH(Tables!Y$1,'Program and Results'!$A:$A,0)-1,4,COUNTIF('Program and Results'!$A:$A,Tables!Y$1),17),8,0))=0,"",IFERROR(VLOOKUP($A12,OFFSET('Program and Results'!$A$1,MATCH(Tables!Y$1,'Program and Results'!$A:$A,0)-1,1,COUNTIF('Program and Results'!$A:$A,Tables!Y$1),17),5,0),VLOOKUP($A12,OFFSET('Program and Results'!$A$1,MATCH(Tables!Y$1,'Program and Results'!$A:$A,0)-1,4,COUNTIF('Program and Results'!$A:$A,Tables!Y$1),17),8,0))),"")</f>
        <v>1441.5640511564131</v>
      </c>
      <c r="Z12" s="22">
        <f ca="1">IFERROR(IF(IFERROR(VLOOKUP($A12,OFFSET('Program and Results'!$A$1,MATCH(Tables!Z$1,'Program and Results'!$A:$A,0)-1,1,COUNTIF('Program and Results'!$A:$A,Tables!Z$1),17),5,0),VLOOKUP($A12,OFFSET('Program and Results'!$A$1,MATCH(Tables!Z$1,'Program and Results'!$A:$A,0)-1,4,COUNTIF('Program and Results'!$A:$A,Tables!Z$1),17),8,0))=0,"",IFERROR(VLOOKUP($A12,OFFSET('Program and Results'!$A$1,MATCH(Tables!Z$1,'Program and Results'!$A:$A,0)-1,1,COUNTIF('Program and Results'!$A:$A,Tables!Z$1),17),5,0),VLOOKUP($A12,OFFSET('Program and Results'!$A$1,MATCH(Tables!Z$1,'Program and Results'!$A:$A,0)-1,4,COUNTIF('Program and Results'!$A:$A,Tables!Z$1),17),8,0))),"")</f>
        <v>1454.4681326703565</v>
      </c>
      <c r="AA12" s="22">
        <f ca="1">IFERROR(IF(IFERROR(VLOOKUP($A12,OFFSET('Program and Results'!$A$1,MATCH(Tables!AA$1,'Program and Results'!$A:$A,0)-1,1,COUNTIF('Program and Results'!$A:$A,Tables!AA$1),17),5,0),VLOOKUP($A12,OFFSET('Program and Results'!$A$1,MATCH(Tables!AA$1,'Program and Results'!$A:$A,0)-1,4,COUNTIF('Program and Results'!$A:$A,Tables!AA$1),17),8,0))=0,"",IFERROR(VLOOKUP($A12,OFFSET('Program and Results'!$A$1,MATCH(Tables!AA$1,'Program and Results'!$A:$A,0)-1,1,COUNTIF('Program and Results'!$A:$A,Tables!AA$1),17),5,0),VLOOKUP($A12,OFFSET('Program and Results'!$A$1,MATCH(Tables!AA$1,'Program and Results'!$A:$A,0)-1,4,COUNTIF('Program and Results'!$A:$A,Tables!AA$1),17),8,0))),"")</f>
        <v>1465.058183468024</v>
      </c>
      <c r="AB12" s="22">
        <f ca="1">IFERROR(IF(IFERROR(VLOOKUP($A12,OFFSET('Program and Results'!$A$1,MATCH(Tables!AB$1,'Program and Results'!$A:$A,0)-1,1,COUNTIF('Program and Results'!$A:$A,Tables!AB$1),17),5,0),VLOOKUP($A12,OFFSET('Program and Results'!$A$1,MATCH(Tables!AB$1,'Program and Results'!$A:$A,0)-1,4,COUNTIF('Program and Results'!$A:$A,Tables!AB$1),17),8,0))=0,"",IFERROR(VLOOKUP($A12,OFFSET('Program and Results'!$A$1,MATCH(Tables!AB$1,'Program and Results'!$A:$A,0)-1,1,COUNTIF('Program and Results'!$A:$A,Tables!AB$1),17),5,0),VLOOKUP($A12,OFFSET('Program and Results'!$A$1,MATCH(Tables!AB$1,'Program and Results'!$A:$A,0)-1,4,COUNTIF('Program and Results'!$A:$A,Tables!AB$1),17),8,0))),"")</f>
        <v>1464.8017024233873</v>
      </c>
      <c r="AC12" s="22">
        <f ca="1">IFERROR(IF(IFERROR(VLOOKUP($A12,OFFSET('Program and Results'!$A$1,MATCH(Tables!AC$1,'Program and Results'!$A:$A,0)-1,1,COUNTIF('Program and Results'!$A:$A,Tables!AC$1),17),5,0),VLOOKUP($A12,OFFSET('Program and Results'!$A$1,MATCH(Tables!AC$1,'Program and Results'!$A:$A,0)-1,4,COUNTIF('Program and Results'!$A:$A,Tables!AC$1),17),8,0))=0,"",IFERROR(VLOOKUP($A12,OFFSET('Program and Results'!$A$1,MATCH(Tables!AC$1,'Program and Results'!$A:$A,0)-1,1,COUNTIF('Program and Results'!$A:$A,Tables!AC$1),17),5,0),VLOOKUP($A12,OFFSET('Program and Results'!$A$1,MATCH(Tables!AC$1,'Program and Results'!$A:$A,0)-1,4,COUNTIF('Program and Results'!$A:$A,Tables!AC$1),17),8,0))),"")</f>
        <v>1474.3188419259186</v>
      </c>
      <c r="AD12" s="22">
        <f ca="1">IFERROR(IF(IFERROR(VLOOKUP($A12,OFFSET('Program and Results'!$A$1,MATCH(Tables!AD$1,'Program and Results'!$A:$A,0)-1,1,COUNTIF('Program and Results'!$A:$A,Tables!AD$1),17),5,0),VLOOKUP($A12,OFFSET('Program and Results'!$A$1,MATCH(Tables!AD$1,'Program and Results'!$A:$A,0)-1,4,COUNTIF('Program and Results'!$A:$A,Tables!AD$1),17),8,0))=0,"",IFERROR(VLOOKUP($A12,OFFSET('Program and Results'!$A$1,MATCH(Tables!AD$1,'Program and Results'!$A:$A,0)-1,1,COUNTIF('Program and Results'!$A:$A,Tables!AD$1),17),5,0),VLOOKUP($A12,OFFSET('Program and Results'!$A$1,MATCH(Tables!AD$1,'Program and Results'!$A:$A,0)-1,4,COUNTIF('Program and Results'!$A:$A,Tables!AD$1),17),8,0))),"")</f>
        <v>1462.6678139533346</v>
      </c>
      <c r="AE12" s="22">
        <f ca="1">IFERROR(IF(IFERROR(VLOOKUP($A12,OFFSET('Program and Results'!$A$1,MATCH(Tables!AE$1,'Program and Results'!$A:$A,0)-1,1,COUNTIF('Program and Results'!$A:$A,Tables!AE$1),17),5,0),VLOOKUP($A12,OFFSET('Program and Results'!$A$1,MATCH(Tables!AE$1,'Program and Results'!$A:$A,0)-1,4,COUNTIF('Program and Results'!$A:$A,Tables!AE$1),17),8,0))=0,"",IFERROR(VLOOKUP($A12,OFFSET('Program and Results'!$A$1,MATCH(Tables!AE$1,'Program and Results'!$A:$A,0)-1,1,COUNTIF('Program and Results'!$A:$A,Tables!AE$1),17),5,0),VLOOKUP($A12,OFFSET('Program and Results'!$A$1,MATCH(Tables!AE$1,'Program and Results'!$A:$A,0)-1,4,COUNTIF('Program and Results'!$A:$A,Tables!AE$1),17),8,0))),"")</f>
        <v>1472.0451305699826</v>
      </c>
      <c r="AF12" s="22">
        <f ca="1">IFERROR(IF(IFERROR(VLOOKUP($A12,OFFSET('Program and Results'!$A$1,MATCH(Tables!AF$1,'Program and Results'!$A:$A,0)-1,1,COUNTIF('Program and Results'!$A:$A,Tables!AF$1),17),5,0),VLOOKUP($A12,OFFSET('Program and Results'!$A$1,MATCH(Tables!AF$1,'Program and Results'!$A:$A,0)-1,4,COUNTIF('Program and Results'!$A:$A,Tables!AF$1),17),8,0))=0,"",IFERROR(VLOOKUP($A12,OFFSET('Program and Results'!$A$1,MATCH(Tables!AF$1,'Program and Results'!$A:$A,0)-1,1,COUNTIF('Program and Results'!$A:$A,Tables!AF$1),17),5,0),VLOOKUP($A12,OFFSET('Program and Results'!$A$1,MATCH(Tables!AF$1,'Program and Results'!$A:$A,0)-1,4,COUNTIF('Program and Results'!$A:$A,Tables!AF$1),17),8,0))),"")</f>
        <v>1483.4277081261059</v>
      </c>
      <c r="AG12" s="22">
        <f ca="1">IFERROR(IF(IFERROR(VLOOKUP($A12,OFFSET('Program and Results'!$A$1,MATCH(Tables!AG$1,'Program and Results'!$A:$A,0)-1,1,COUNTIF('Program and Results'!$A:$A,Tables!AG$1),17),5,0),VLOOKUP($A12,OFFSET('Program and Results'!$A$1,MATCH(Tables!AG$1,'Program and Results'!$A:$A,0)-1,4,COUNTIF('Program and Results'!$A:$A,Tables!AG$1),17),8,0))=0,"",IFERROR(VLOOKUP($A12,OFFSET('Program and Results'!$A$1,MATCH(Tables!AG$1,'Program and Results'!$A:$A,0)-1,1,COUNTIF('Program and Results'!$A:$A,Tables!AG$1),17),5,0),VLOOKUP($A12,OFFSET('Program and Results'!$A$1,MATCH(Tables!AG$1,'Program and Results'!$A:$A,0)-1,4,COUNTIF('Program and Results'!$A:$A,Tables!AG$1),17),8,0))),"")</f>
        <v>1486.4703055515151</v>
      </c>
      <c r="AH12" s="22">
        <f ca="1">IFERROR(IF(IFERROR(VLOOKUP($A12,OFFSET('Program and Results'!$A$1,MATCH(Tables!AH$1,'Program and Results'!$A:$A,0)-1,1,COUNTIF('Program and Results'!$A:$A,Tables!AH$1),17),5,0),VLOOKUP($A12,OFFSET('Program and Results'!$A$1,MATCH(Tables!AH$1,'Program and Results'!$A:$A,0)-1,4,COUNTIF('Program and Results'!$A:$A,Tables!AH$1),17),8,0))=0,"",IFERROR(VLOOKUP($A12,OFFSET('Program and Results'!$A$1,MATCH(Tables!AH$1,'Program and Results'!$A:$A,0)-1,1,COUNTIF('Program and Results'!$A:$A,Tables!AH$1),17),5,0),VLOOKUP($A12,OFFSET('Program and Results'!$A$1,MATCH(Tables!AH$1,'Program and Results'!$A:$A,0)-1,4,COUNTIF('Program and Results'!$A:$A,Tables!AH$1),17),8,0))),"")</f>
        <v>1477.1408848460712</v>
      </c>
      <c r="AI12" s="22">
        <f ca="1">IFERROR(IF(IFERROR(VLOOKUP($A12,OFFSET('Program and Results'!$A$1,MATCH(Tables!AI$1,'Program and Results'!$A:$A,0)-1,1,COUNTIF('Program and Results'!$A:$A,Tables!AI$1),17),5,0),VLOOKUP($A12,OFFSET('Program and Results'!$A$1,MATCH(Tables!AI$1,'Program and Results'!$A:$A,0)-1,4,COUNTIF('Program and Results'!$A:$A,Tables!AI$1),17),8,0))=0,"",IFERROR(VLOOKUP($A12,OFFSET('Program and Results'!$A$1,MATCH(Tables!AI$1,'Program and Results'!$A:$A,0)-1,1,COUNTIF('Program and Results'!$A:$A,Tables!AI$1),17),5,0),VLOOKUP($A12,OFFSET('Program and Results'!$A$1,MATCH(Tables!AI$1,'Program and Results'!$A:$A,0)-1,4,COUNTIF('Program and Results'!$A:$A,Tables!AI$1),17),8,0))),"")</f>
        <v>1467.459879620583</v>
      </c>
      <c r="AJ12" s="22" t="str">
        <f ca="1">IFERROR(IF(IFERROR(VLOOKUP($A12,OFFSET('Program and Results'!$A$1,MATCH(Tables!AJ$1,'Program and Results'!$A:$A,0)-1,1,COUNTIF('Program and Results'!$A:$A,Tables!AJ$1),17),5,0),VLOOKUP($A12,OFFSET('Program and Results'!$A$1,MATCH(Tables!AJ$1,'Program and Results'!$A:$A,0)-1,4,COUNTIF('Program and Results'!$A:$A,Tables!AJ$1),17),8,0))=0,"",IFERROR(VLOOKUP($A12,OFFSET('Program and Results'!$A$1,MATCH(Tables!AJ$1,'Program and Results'!$A:$A,0)-1,1,COUNTIF('Program and Results'!$A:$A,Tables!AJ$1),17),5,0),VLOOKUP($A12,OFFSET('Program and Results'!$A$1,MATCH(Tables!AJ$1,'Program and Results'!$A:$A,0)-1,4,COUNTIF('Program and Results'!$A:$A,Tables!AJ$1),17),8,0))),"")</f>
        <v/>
      </c>
      <c r="AK12" s="22" t="str">
        <f ca="1">IFERROR(IF(IFERROR(VLOOKUP($A12,OFFSET('Program and Results'!$A$1,MATCH(Tables!AK$1,'Program and Results'!$A:$A,0)-1,1,COUNTIF('Program and Results'!$A:$A,Tables!AK$1),17),5,0),VLOOKUP($A12,OFFSET('Program and Results'!$A$1,MATCH(Tables!AK$1,'Program and Results'!$A:$A,0)-1,4,COUNTIF('Program and Results'!$A:$A,Tables!AK$1),17),8,0))=0,"",IFERROR(VLOOKUP($A12,OFFSET('Program and Results'!$A$1,MATCH(Tables!AK$1,'Program and Results'!$A:$A,0)-1,1,COUNTIF('Program and Results'!$A:$A,Tables!AK$1),17),5,0),VLOOKUP($A12,OFFSET('Program and Results'!$A$1,MATCH(Tables!AK$1,'Program and Results'!$A:$A,0)-1,4,COUNTIF('Program and Results'!$A:$A,Tables!AK$1),17),8,0))),"")</f>
        <v/>
      </c>
      <c r="AL12" s="22" t="str">
        <f ca="1">IFERROR(IF(IFERROR(VLOOKUP($A12,OFFSET('Program and Results'!$A$1,MATCH(Tables!AL$1,'Program and Results'!$A:$A,0)-1,1,COUNTIF('Program and Results'!$A:$A,Tables!AL$1),17),5,0),VLOOKUP($A12,OFFSET('Program and Results'!$A$1,MATCH(Tables!AL$1,'Program and Results'!$A:$A,0)-1,4,COUNTIF('Program and Results'!$A:$A,Tables!AL$1),17),8,0))=0,"",IFERROR(VLOOKUP($A12,OFFSET('Program and Results'!$A$1,MATCH(Tables!AL$1,'Program and Results'!$A:$A,0)-1,1,COUNTIF('Program and Results'!$A:$A,Tables!AL$1),17),5,0),VLOOKUP($A12,OFFSET('Program and Results'!$A$1,MATCH(Tables!AL$1,'Program and Results'!$A:$A,0)-1,4,COUNTIF('Program and Results'!$A:$A,Tables!AL$1),17),8,0))),"")</f>
        <v/>
      </c>
      <c r="AM12" s="22" t="str">
        <f ca="1">IFERROR(IF(IFERROR(VLOOKUP($A12,OFFSET('Program and Results'!$A$1,MATCH(Tables!AM$1,'Program and Results'!$A:$A,0)-1,1,COUNTIF('Program and Results'!$A:$A,Tables!AM$1),17),5,0),VLOOKUP($A12,OFFSET('Program and Results'!$A$1,MATCH(Tables!AM$1,'Program and Results'!$A:$A,0)-1,4,COUNTIF('Program and Results'!$A:$A,Tables!AM$1),17),8,0))=0,"",IFERROR(VLOOKUP($A12,OFFSET('Program and Results'!$A$1,MATCH(Tables!AM$1,'Program and Results'!$A:$A,0)-1,1,COUNTIF('Program and Results'!$A:$A,Tables!AM$1),17),5,0),VLOOKUP($A12,OFFSET('Program and Results'!$A$1,MATCH(Tables!AM$1,'Program and Results'!$A:$A,0)-1,4,COUNTIF('Program and Results'!$A:$A,Tables!AM$1),17),8,0))),"")</f>
        <v/>
      </c>
      <c r="AN12" s="22" t="str">
        <f ca="1">IFERROR(IF(IFERROR(VLOOKUP($A12,OFFSET('Program and Results'!$A$1,MATCH(Tables!AN$1,'Program and Results'!$A:$A,0)-1,1,COUNTIF('Program and Results'!$A:$A,Tables!AN$1),17),5,0),VLOOKUP($A12,OFFSET('Program and Results'!$A$1,MATCH(Tables!AN$1,'Program and Results'!$A:$A,0)-1,4,COUNTIF('Program and Results'!$A:$A,Tables!AN$1),17),8,0))=0,"",IFERROR(VLOOKUP($A12,OFFSET('Program and Results'!$A$1,MATCH(Tables!AN$1,'Program and Results'!$A:$A,0)-1,1,COUNTIF('Program and Results'!$A:$A,Tables!AN$1),17),5,0),VLOOKUP($A12,OFFSET('Program and Results'!$A$1,MATCH(Tables!AN$1,'Program and Results'!$A:$A,0)-1,4,COUNTIF('Program and Results'!$A:$A,Tables!AN$1),17),8,0))),"")</f>
        <v/>
      </c>
      <c r="AO12" s="22" t="str">
        <f ca="1">IFERROR(IF(IFERROR(VLOOKUP($A12,OFFSET('Program and Results'!$A$1,MATCH(Tables!AO$1,'Program and Results'!$A:$A,0)-1,1,COUNTIF('Program and Results'!$A:$A,Tables!AO$1),17),5,0),VLOOKUP($A12,OFFSET('Program and Results'!$A$1,MATCH(Tables!AO$1,'Program and Results'!$A:$A,0)-1,4,COUNTIF('Program and Results'!$A:$A,Tables!AO$1),17),8,0))=0,"",IFERROR(VLOOKUP($A12,OFFSET('Program and Results'!$A$1,MATCH(Tables!AO$1,'Program and Results'!$A:$A,0)-1,1,COUNTIF('Program and Results'!$A:$A,Tables!AO$1),17),5,0),VLOOKUP($A12,OFFSET('Program and Results'!$A$1,MATCH(Tables!AO$1,'Program and Results'!$A:$A,0)-1,4,COUNTIF('Program and Results'!$A:$A,Tables!AO$1),17),8,0))),"")</f>
        <v/>
      </c>
      <c r="AP12" s="22" t="str">
        <f ca="1">IFERROR(IF(IFERROR(VLOOKUP($A12,OFFSET('Program and Results'!$A$1,MATCH(Tables!AP$1,'Program and Results'!$A:$A,0)-1,1,COUNTIF('Program and Results'!$A:$A,Tables!AP$1),17),5,0),VLOOKUP($A12,OFFSET('Program and Results'!$A$1,MATCH(Tables!AP$1,'Program and Results'!$A:$A,0)-1,4,COUNTIF('Program and Results'!$A:$A,Tables!AP$1),17),8,0))=0,"",IFERROR(VLOOKUP($A12,OFFSET('Program and Results'!$A$1,MATCH(Tables!AP$1,'Program and Results'!$A:$A,0)-1,1,COUNTIF('Program and Results'!$A:$A,Tables!AP$1),17),5,0),VLOOKUP($A12,OFFSET('Program and Results'!$A$1,MATCH(Tables!AP$1,'Program and Results'!$A:$A,0)-1,4,COUNTIF('Program and Results'!$A:$A,Tables!AP$1),17),8,0))),"")</f>
        <v/>
      </c>
      <c r="AQ12" s="22" t="str">
        <f ca="1">IFERROR(IF(IFERROR(VLOOKUP($A12,OFFSET('Program and Results'!$A$1,MATCH(Tables!AQ$1,'Program and Results'!$A:$A,0)-1,1,COUNTIF('Program and Results'!$A:$A,Tables!AQ$1),17),5,0),VLOOKUP($A12,OFFSET('Program and Results'!$A$1,MATCH(Tables!AQ$1,'Program and Results'!$A:$A,0)-1,4,COUNTIF('Program and Results'!$A:$A,Tables!AQ$1),17),8,0))=0,"",IFERROR(VLOOKUP($A12,OFFSET('Program and Results'!$A$1,MATCH(Tables!AQ$1,'Program and Results'!$A:$A,0)-1,1,COUNTIF('Program and Results'!$A:$A,Tables!AQ$1),17),5,0),VLOOKUP($A12,OFFSET('Program and Results'!$A$1,MATCH(Tables!AQ$1,'Program and Results'!$A:$A,0)-1,4,COUNTIF('Program and Results'!$A:$A,Tables!AQ$1),17),8,0))),"")</f>
        <v/>
      </c>
      <c r="AR12" s="22" t="str">
        <f ca="1">IFERROR(IF(IFERROR(VLOOKUP($A12,OFFSET('Program and Results'!$A$1,MATCH(Tables!AR$1,'Program and Results'!$A:$A,0)-1,1,COUNTIF('Program and Results'!$A:$A,Tables!AR$1),17),5,0),VLOOKUP($A12,OFFSET('Program and Results'!$A$1,MATCH(Tables!AR$1,'Program and Results'!$A:$A,0)-1,4,COUNTIF('Program and Results'!$A:$A,Tables!AR$1),17),8,0))=0,"",IFERROR(VLOOKUP($A12,OFFSET('Program and Results'!$A$1,MATCH(Tables!AR$1,'Program and Results'!$A:$A,0)-1,1,COUNTIF('Program and Results'!$A:$A,Tables!AR$1),17),5,0),VLOOKUP($A12,OFFSET('Program and Results'!$A$1,MATCH(Tables!AR$1,'Program and Results'!$A:$A,0)-1,4,COUNTIF('Program and Results'!$A:$A,Tables!AR$1),17),8,0))),"")</f>
        <v/>
      </c>
      <c r="AS12" s="22" t="str">
        <f ca="1">IFERROR(IF(IFERROR(VLOOKUP($A12,OFFSET('Program and Results'!$A$1,MATCH(Tables!AS$1,'Program and Results'!$A:$A,0)-1,1,COUNTIF('Program and Results'!$A:$A,Tables!AS$1),17),5,0),VLOOKUP($A12,OFFSET('Program and Results'!$A$1,MATCH(Tables!AS$1,'Program and Results'!$A:$A,0)-1,4,COUNTIF('Program and Results'!$A:$A,Tables!AS$1),17),8,0))=0,"",IFERROR(VLOOKUP($A12,OFFSET('Program and Results'!$A$1,MATCH(Tables!AS$1,'Program and Results'!$A:$A,0)-1,1,COUNTIF('Program and Results'!$A:$A,Tables!AS$1),17),5,0),VLOOKUP($A12,OFFSET('Program and Results'!$A$1,MATCH(Tables!AS$1,'Program and Results'!$A:$A,0)-1,4,COUNTIF('Program and Results'!$A:$A,Tables!AS$1),17),8,0))),"")</f>
        <v/>
      </c>
      <c r="AT12" s="22" t="str">
        <f ca="1">IFERROR(IF(IFERROR(VLOOKUP($A12,OFFSET('Program and Results'!$A$1,MATCH(Tables!AT$1,'Program and Results'!$A:$A,0)-1,1,COUNTIF('Program and Results'!$A:$A,Tables!AT$1),17),5,0),VLOOKUP($A12,OFFSET('Program and Results'!$A$1,MATCH(Tables!AT$1,'Program and Results'!$A:$A,0)-1,4,COUNTIF('Program and Results'!$A:$A,Tables!AT$1),17),8,0))=0,"",IFERROR(VLOOKUP($A12,OFFSET('Program and Results'!$A$1,MATCH(Tables!AT$1,'Program and Results'!$A:$A,0)-1,1,COUNTIF('Program and Results'!$A:$A,Tables!AT$1),17),5,0),VLOOKUP($A12,OFFSET('Program and Results'!$A$1,MATCH(Tables!AT$1,'Program and Results'!$A:$A,0)-1,4,COUNTIF('Program and Results'!$A:$A,Tables!AT$1),17),8,0))),"")</f>
        <v/>
      </c>
      <c r="AU12" s="22" t="str">
        <f ca="1">IFERROR(IF(IFERROR(VLOOKUP($A12,OFFSET('Program and Results'!$A$1,MATCH(Tables!AU$1,'Program and Results'!$A:$A,0)-1,1,COUNTIF('Program and Results'!$A:$A,Tables!AU$1),17),5,0),VLOOKUP($A12,OFFSET('Program and Results'!$A$1,MATCH(Tables!AU$1,'Program and Results'!$A:$A,0)-1,4,COUNTIF('Program and Results'!$A:$A,Tables!AU$1),17),8,0))=0,"",IFERROR(VLOOKUP($A12,OFFSET('Program and Results'!$A$1,MATCH(Tables!AU$1,'Program and Results'!$A:$A,0)-1,1,COUNTIF('Program and Results'!$A:$A,Tables!AU$1),17),5,0),VLOOKUP($A12,OFFSET('Program and Results'!$A$1,MATCH(Tables!AU$1,'Program and Results'!$A:$A,0)-1,4,COUNTIF('Program and Results'!$A:$A,Tables!AU$1),17),8,0))),"")</f>
        <v/>
      </c>
      <c r="AV12" s="22" t="str">
        <f ca="1">IFERROR(IF(IFERROR(VLOOKUP($A12,OFFSET('Program and Results'!$A$1,MATCH(Tables!AV$1,'Program and Results'!$A:$A,0)-1,1,COUNTIF('Program and Results'!$A:$A,Tables!AV$1),17),5,0),VLOOKUP($A12,OFFSET('Program and Results'!$A$1,MATCH(Tables!AV$1,'Program and Results'!$A:$A,0)-1,4,COUNTIF('Program and Results'!$A:$A,Tables!AV$1),17),8,0))=0,"",IFERROR(VLOOKUP($A12,OFFSET('Program and Results'!$A$1,MATCH(Tables!AV$1,'Program and Results'!$A:$A,0)-1,1,COUNTIF('Program and Results'!$A:$A,Tables!AV$1),17),5,0),VLOOKUP($A12,OFFSET('Program and Results'!$A$1,MATCH(Tables!AV$1,'Program and Results'!$A:$A,0)-1,4,COUNTIF('Program and Results'!$A:$A,Tables!AV$1),17),8,0))),"")</f>
        <v/>
      </c>
      <c r="AW12" s="22" t="str">
        <f ca="1">IFERROR(IF(IFERROR(VLOOKUP($A12,OFFSET('Program and Results'!$A$1,MATCH(Tables!AW$1,'Program and Results'!$A:$A,0)-1,1,COUNTIF('Program and Results'!$A:$A,Tables!AW$1),17),5,0),VLOOKUP($A12,OFFSET('Program and Results'!$A$1,MATCH(Tables!AW$1,'Program and Results'!$A:$A,0)-1,4,COUNTIF('Program and Results'!$A:$A,Tables!AW$1),17),8,0))=0,"",IFERROR(VLOOKUP($A12,OFFSET('Program and Results'!$A$1,MATCH(Tables!AW$1,'Program and Results'!$A:$A,0)-1,1,COUNTIF('Program and Results'!$A:$A,Tables!AW$1),17),5,0),VLOOKUP($A12,OFFSET('Program and Results'!$A$1,MATCH(Tables!AW$1,'Program and Results'!$A:$A,0)-1,4,COUNTIF('Program and Results'!$A:$A,Tables!AW$1),17),8,0))),"")</f>
        <v/>
      </c>
      <c r="AX12" s="22" t="str">
        <f ca="1">IFERROR(IF(IFERROR(VLOOKUP($A12,OFFSET('Program and Results'!$A$1,MATCH(Tables!AX$1,'Program and Results'!$A:$A,0)-1,1,COUNTIF('Program and Results'!$A:$A,Tables!AX$1),17),5,0),VLOOKUP($A12,OFFSET('Program and Results'!$A$1,MATCH(Tables!AX$1,'Program and Results'!$A:$A,0)-1,4,COUNTIF('Program and Results'!$A:$A,Tables!AX$1),17),8,0))=0,"",IFERROR(VLOOKUP($A12,OFFSET('Program and Results'!$A$1,MATCH(Tables!AX$1,'Program and Results'!$A:$A,0)-1,1,COUNTIF('Program and Results'!$A:$A,Tables!AX$1),17),5,0),VLOOKUP($A12,OFFSET('Program and Results'!$A$1,MATCH(Tables!AX$1,'Program and Results'!$A:$A,0)-1,4,COUNTIF('Program and Results'!$A:$A,Tables!AX$1),17),8,0))),"")</f>
        <v/>
      </c>
      <c r="AY12" s="22" t="str">
        <f ca="1">IFERROR(IF(IFERROR(VLOOKUP($A12,OFFSET('Program and Results'!$A$1,MATCH(Tables!AY$1,'Program and Results'!$A:$A,0)-1,1,COUNTIF('Program and Results'!$A:$A,Tables!AY$1),17),5,0),VLOOKUP($A12,OFFSET('Program and Results'!$A$1,MATCH(Tables!AY$1,'Program and Results'!$A:$A,0)-1,4,COUNTIF('Program and Results'!$A:$A,Tables!AY$1),17),8,0))=0,"",IFERROR(VLOOKUP($A12,OFFSET('Program and Results'!$A$1,MATCH(Tables!AY$1,'Program and Results'!$A:$A,0)-1,1,COUNTIF('Program and Results'!$A:$A,Tables!AY$1),17),5,0),VLOOKUP($A12,OFFSET('Program and Results'!$A$1,MATCH(Tables!AY$1,'Program and Results'!$A:$A,0)-1,4,COUNTIF('Program and Results'!$A:$A,Tables!AY$1),17),8,0))),"")</f>
        <v/>
      </c>
      <c r="AZ12" s="22" t="str">
        <f ca="1">IFERROR(IF(IFERROR(VLOOKUP($A12,OFFSET('Program and Results'!$A$1,MATCH(Tables!AZ$1,'Program and Results'!$A:$A,0)-1,1,COUNTIF('Program and Results'!$A:$A,Tables!AZ$1),17),5,0),VLOOKUP($A12,OFFSET('Program and Results'!$A$1,MATCH(Tables!AZ$1,'Program and Results'!$A:$A,0)-1,4,COUNTIF('Program and Results'!$A:$A,Tables!AZ$1),17),8,0))=0,"",IFERROR(VLOOKUP($A12,OFFSET('Program and Results'!$A$1,MATCH(Tables!AZ$1,'Program and Results'!$A:$A,0)-1,1,COUNTIF('Program and Results'!$A:$A,Tables!AZ$1),17),5,0),VLOOKUP($A12,OFFSET('Program and Results'!$A$1,MATCH(Tables!AZ$1,'Program and Results'!$A:$A,0)-1,4,COUNTIF('Program and Results'!$A:$A,Tables!AZ$1),17),8,0))),"")</f>
        <v/>
      </c>
      <c r="BA12" s="22" t="str">
        <f ca="1">IFERROR(IF(IFERROR(VLOOKUP($A12,OFFSET('Program and Results'!$A$1,MATCH(Tables!BA$1,'Program and Results'!$A:$A,0)-1,1,COUNTIF('Program and Results'!$A:$A,Tables!BA$1),17),5,0),VLOOKUP($A12,OFFSET('Program and Results'!$A$1,MATCH(Tables!BA$1,'Program and Results'!$A:$A,0)-1,4,COUNTIF('Program and Results'!$A:$A,Tables!BA$1),17),8,0))=0,"",IFERROR(VLOOKUP($A12,OFFSET('Program and Results'!$A$1,MATCH(Tables!BA$1,'Program and Results'!$A:$A,0)-1,1,COUNTIF('Program and Results'!$A:$A,Tables!BA$1),17),5,0),VLOOKUP($A12,OFFSET('Program and Results'!$A$1,MATCH(Tables!BA$1,'Program and Results'!$A:$A,0)-1,4,COUNTIF('Program and Results'!$A:$A,Tables!BA$1),17),8,0))),"")</f>
        <v/>
      </c>
      <c r="BB12" s="22" t="str">
        <f ca="1">IFERROR(IF(IFERROR(VLOOKUP($A12,OFFSET('Program and Results'!$A$1,MATCH(Tables!BB$1,'Program and Results'!$A:$A,0)-1,1,COUNTIF('Program and Results'!$A:$A,Tables!BB$1),17),5,0),VLOOKUP($A12,OFFSET('Program and Results'!$A$1,MATCH(Tables!BB$1,'Program and Results'!$A:$A,0)-1,4,COUNTIF('Program and Results'!$A:$A,Tables!BB$1),17),8,0))=0,"",IFERROR(VLOOKUP($A12,OFFSET('Program and Results'!$A$1,MATCH(Tables!BB$1,'Program and Results'!$A:$A,0)-1,1,COUNTIF('Program and Results'!$A:$A,Tables!BB$1),17),5,0),VLOOKUP($A12,OFFSET('Program and Results'!$A$1,MATCH(Tables!BB$1,'Program and Results'!$A:$A,0)-1,4,COUNTIF('Program and Results'!$A:$A,Tables!BB$1),17),8,0))),"")</f>
        <v/>
      </c>
      <c r="BC12" s="22" t="str">
        <f ca="1">IFERROR(IF(IFERROR(VLOOKUP($A12,OFFSET('Program and Results'!$A$1,MATCH(Tables!BC$1,'Program and Results'!$A:$A,0)-1,1,COUNTIF('Program and Results'!$A:$A,Tables!BC$1),17),5,0),VLOOKUP($A12,OFFSET('Program and Results'!$A$1,MATCH(Tables!BC$1,'Program and Results'!$A:$A,0)-1,4,COUNTIF('Program and Results'!$A:$A,Tables!BC$1),17),8,0))=0,"",IFERROR(VLOOKUP($A12,OFFSET('Program and Results'!$A$1,MATCH(Tables!BC$1,'Program and Results'!$A:$A,0)-1,1,COUNTIF('Program and Results'!$A:$A,Tables!BC$1),17),5,0),VLOOKUP($A12,OFFSET('Program and Results'!$A$1,MATCH(Tables!BC$1,'Program and Results'!$A:$A,0)-1,4,COUNTIF('Program and Results'!$A:$A,Tables!BC$1),17),8,0))),"")</f>
        <v/>
      </c>
      <c r="BD12" s="22" t="str">
        <f ca="1">IFERROR(IF(IFERROR(VLOOKUP($A12,OFFSET('Program and Results'!$A$1,MATCH(Tables!BD$1,'Program and Results'!$A:$A,0)-1,1,COUNTIF('Program and Results'!$A:$A,Tables!BD$1),17),5,0),VLOOKUP($A12,OFFSET('Program and Results'!$A$1,MATCH(Tables!BD$1,'Program and Results'!$A:$A,0)-1,4,COUNTIF('Program and Results'!$A:$A,Tables!BD$1),17),8,0))=0,"",IFERROR(VLOOKUP($A12,OFFSET('Program and Results'!$A$1,MATCH(Tables!BD$1,'Program and Results'!$A:$A,0)-1,1,COUNTIF('Program and Results'!$A:$A,Tables!BD$1),17),5,0),VLOOKUP($A12,OFFSET('Program and Results'!$A$1,MATCH(Tables!BD$1,'Program and Results'!$A:$A,0)-1,4,COUNTIF('Program and Results'!$A:$A,Tables!BD$1),17),8,0))),"")</f>
        <v/>
      </c>
      <c r="BE12" s="22" t="str">
        <f ca="1">IFERROR(IF(IFERROR(VLOOKUP($A12,OFFSET('Program and Results'!$A$1,MATCH(Tables!BE$1,'Program and Results'!$A:$A,0)-1,1,COUNTIF('Program and Results'!$A:$A,Tables!BE$1),17),5,0),VLOOKUP($A12,OFFSET('Program and Results'!$A$1,MATCH(Tables!BE$1,'Program and Results'!$A:$A,0)-1,4,COUNTIF('Program and Results'!$A:$A,Tables!BE$1),17),8,0))=0,"",IFERROR(VLOOKUP($A12,OFFSET('Program and Results'!$A$1,MATCH(Tables!BE$1,'Program and Results'!$A:$A,0)-1,1,COUNTIF('Program and Results'!$A:$A,Tables!BE$1),17),5,0),VLOOKUP($A12,OFFSET('Program and Results'!$A$1,MATCH(Tables!BE$1,'Program and Results'!$A:$A,0)-1,4,COUNTIF('Program and Results'!$A:$A,Tables!BE$1),17),8,0))),"")</f>
        <v/>
      </c>
    </row>
    <row r="13" spans="1:57">
      <c r="A13" s="3" t="str">
        <f>IF(Lists!A13="","",Lists!A13)</f>
        <v>Hamburg</v>
      </c>
      <c r="B13" s="22">
        <f ca="1">IFERROR(IF(IFERROR(VLOOKUP($A13,OFFSET('Program and Results'!$A$1,MATCH(Tables!B$1,'Program and Results'!$A:$A,0)-1,1,COUNTIF('Program and Results'!$A:$A,Tables!B$1),17),5,0),VLOOKUP($A13,OFFSET('Program and Results'!$A$1,MATCH(Tables!B$1,'Program and Results'!$A:$A,0)-1,4,COUNTIF('Program and Results'!$A:$A,Tables!B$1),17),8,0))=0,"",IFERROR(VLOOKUP($A13,OFFSET('Program and Results'!$A$1,MATCH(Tables!B$1,'Program and Results'!$A:$A,0)-1,1,COUNTIF('Program and Results'!$A:$A,Tables!B$1),17),5,0),VLOOKUP($A13,OFFSET('Program and Results'!$A$1,MATCH(Tables!B$1,'Program and Results'!$A:$A,0)-1,4,COUNTIF('Program and Results'!$A:$A,Tables!B$1),17),8,0))),"")</f>
        <v>1500.9327063231415</v>
      </c>
      <c r="C13" s="22">
        <f ca="1">IFERROR(IF(IFERROR(VLOOKUP($A13,OFFSET('Program and Results'!$A$1,MATCH(Tables!C$1,'Program and Results'!$A:$A,0)-1,1,COUNTIF('Program and Results'!$A:$A,Tables!C$1),17),5,0),VLOOKUP($A13,OFFSET('Program and Results'!$A$1,MATCH(Tables!C$1,'Program and Results'!$A:$A,0)-1,4,COUNTIF('Program and Results'!$A:$A,Tables!C$1),17),8,0))=0,"",IFERROR(VLOOKUP($A13,OFFSET('Program and Results'!$A$1,MATCH(Tables!C$1,'Program and Results'!$A:$A,0)-1,1,COUNTIF('Program and Results'!$A:$A,Tables!C$1),17),5,0),VLOOKUP($A13,OFFSET('Program and Results'!$A$1,MATCH(Tables!C$1,'Program and Results'!$A:$A,0)-1,4,COUNTIF('Program and Results'!$A:$A,Tables!C$1),17),8,0))),"")</f>
        <v>1489.8183516124921</v>
      </c>
      <c r="D13" s="22">
        <f ca="1">IFERROR(IF(IFERROR(VLOOKUP($A13,OFFSET('Program and Results'!$A$1,MATCH(Tables!D$1,'Program and Results'!$A:$A,0)-1,1,COUNTIF('Program and Results'!$A:$A,Tables!D$1),17),5,0),VLOOKUP($A13,OFFSET('Program and Results'!$A$1,MATCH(Tables!D$1,'Program and Results'!$A:$A,0)-1,4,COUNTIF('Program and Results'!$A:$A,Tables!D$1),17),8,0))=0,"",IFERROR(VLOOKUP($A13,OFFSET('Program and Results'!$A$1,MATCH(Tables!D$1,'Program and Results'!$A:$A,0)-1,1,COUNTIF('Program and Results'!$A:$A,Tables!D$1),17),5,0),VLOOKUP($A13,OFFSET('Program and Results'!$A$1,MATCH(Tables!D$1,'Program and Results'!$A:$A,0)-1,4,COUNTIF('Program and Results'!$A:$A,Tables!D$1),17),8,0))),"")</f>
        <v>1481.8364684954163</v>
      </c>
      <c r="E13" s="22">
        <f ca="1">IFERROR(IF(IFERROR(VLOOKUP($A13,OFFSET('Program and Results'!$A$1,MATCH(Tables!E$1,'Program and Results'!$A:$A,0)-1,1,COUNTIF('Program and Results'!$A:$A,Tables!E$1),17),5,0),VLOOKUP($A13,OFFSET('Program and Results'!$A$1,MATCH(Tables!E$1,'Program and Results'!$A:$A,0)-1,4,COUNTIF('Program and Results'!$A:$A,Tables!E$1),17),8,0))=0,"",IFERROR(VLOOKUP($A13,OFFSET('Program and Results'!$A$1,MATCH(Tables!E$1,'Program and Results'!$A:$A,0)-1,1,COUNTIF('Program and Results'!$A:$A,Tables!E$1),17),5,0),VLOOKUP($A13,OFFSET('Program and Results'!$A$1,MATCH(Tables!E$1,'Program and Results'!$A:$A,0)-1,4,COUNTIF('Program and Results'!$A:$A,Tables!E$1),17),8,0))),"")</f>
        <v>1491.5130435088997</v>
      </c>
      <c r="F13" s="22">
        <f ca="1">IFERROR(IF(IFERROR(VLOOKUP($A13,OFFSET('Program and Results'!$A$1,MATCH(Tables!F$1,'Program and Results'!$A:$A,0)-1,1,COUNTIF('Program and Results'!$A:$A,Tables!F$1),17),5,0),VLOOKUP($A13,OFFSET('Program and Results'!$A$1,MATCH(Tables!F$1,'Program and Results'!$A:$A,0)-1,4,COUNTIF('Program and Results'!$A:$A,Tables!F$1),17),8,0))=0,"",IFERROR(VLOOKUP($A13,OFFSET('Program and Results'!$A$1,MATCH(Tables!F$1,'Program and Results'!$A:$A,0)-1,1,COUNTIF('Program and Results'!$A:$A,Tables!F$1),17),5,0),VLOOKUP($A13,OFFSET('Program and Results'!$A$1,MATCH(Tables!F$1,'Program and Results'!$A:$A,0)-1,4,COUNTIF('Program and Results'!$A:$A,Tables!F$1),17),8,0))),"")</f>
        <v>1483.8584234552832</v>
      </c>
      <c r="G13" s="22">
        <f ca="1">IFERROR(IF(IFERROR(VLOOKUP($A13,OFFSET('Program and Results'!$A$1,MATCH(Tables!G$1,'Program and Results'!$A:$A,0)-1,1,COUNTIF('Program and Results'!$A:$A,Tables!G$1),17),5,0),VLOOKUP($A13,OFFSET('Program and Results'!$A$1,MATCH(Tables!G$1,'Program and Results'!$A:$A,0)-1,4,COUNTIF('Program and Results'!$A:$A,Tables!G$1),17),8,0))=0,"",IFERROR(VLOOKUP($A13,OFFSET('Program and Results'!$A$1,MATCH(Tables!G$1,'Program and Results'!$A:$A,0)-1,1,COUNTIF('Program and Results'!$A:$A,Tables!G$1),17),5,0),VLOOKUP($A13,OFFSET('Program and Results'!$A$1,MATCH(Tables!G$1,'Program and Results'!$A:$A,0)-1,4,COUNTIF('Program and Results'!$A:$A,Tables!G$1),17),8,0))),"")</f>
        <v>1472.5598151926708</v>
      </c>
      <c r="H13" s="22">
        <f ca="1">IFERROR(IF(IFERROR(VLOOKUP($A13,OFFSET('Program and Results'!$A$1,MATCH(Tables!H$1,'Program and Results'!$A:$A,0)-1,1,COUNTIF('Program and Results'!$A:$A,Tables!H$1),17),5,0),VLOOKUP($A13,OFFSET('Program and Results'!$A$1,MATCH(Tables!H$1,'Program and Results'!$A:$A,0)-1,4,COUNTIF('Program and Results'!$A:$A,Tables!H$1),17),8,0))=0,"",IFERROR(VLOOKUP($A13,OFFSET('Program and Results'!$A$1,MATCH(Tables!H$1,'Program and Results'!$A:$A,0)-1,1,COUNTIF('Program and Results'!$A:$A,Tables!H$1),17),5,0),VLOOKUP($A13,OFFSET('Program and Results'!$A$1,MATCH(Tables!H$1,'Program and Results'!$A:$A,0)-1,4,COUNTIF('Program and Results'!$A:$A,Tables!H$1),17),8,0))),"")</f>
        <v>1473.5362520220842</v>
      </c>
      <c r="I13" s="22">
        <f ca="1">IFERROR(IF(IFERROR(VLOOKUP($A13,OFFSET('Program and Results'!$A$1,MATCH(Tables!I$1,'Program and Results'!$A:$A,0)-1,1,COUNTIF('Program and Results'!$A:$A,Tables!I$1),17),5,0),VLOOKUP($A13,OFFSET('Program and Results'!$A$1,MATCH(Tables!I$1,'Program and Results'!$A:$A,0)-1,4,COUNTIF('Program and Results'!$A:$A,Tables!I$1),17),8,0))=0,"",IFERROR(VLOOKUP($A13,OFFSET('Program and Results'!$A$1,MATCH(Tables!I$1,'Program and Results'!$A:$A,0)-1,1,COUNTIF('Program and Results'!$A:$A,Tables!I$1),17),5,0),VLOOKUP($A13,OFFSET('Program and Results'!$A$1,MATCH(Tables!I$1,'Program and Results'!$A:$A,0)-1,4,COUNTIF('Program and Results'!$A:$A,Tables!I$1),17),8,0))),"")</f>
        <v>1485.5319689859548</v>
      </c>
      <c r="J13" s="22">
        <f ca="1">IFERROR(IF(IFERROR(VLOOKUP($A13,OFFSET('Program and Results'!$A$1,MATCH(Tables!J$1,'Program and Results'!$A:$A,0)-1,1,COUNTIF('Program and Results'!$A:$A,Tables!J$1),17),5,0),VLOOKUP($A13,OFFSET('Program and Results'!$A$1,MATCH(Tables!J$1,'Program and Results'!$A:$A,0)-1,4,COUNTIF('Program and Results'!$A:$A,Tables!J$1),17),8,0))=0,"",IFERROR(VLOOKUP($A13,OFFSET('Program and Results'!$A$1,MATCH(Tables!J$1,'Program and Results'!$A:$A,0)-1,1,COUNTIF('Program and Results'!$A:$A,Tables!J$1),17),5,0),VLOOKUP($A13,OFFSET('Program and Results'!$A$1,MATCH(Tables!J$1,'Program and Results'!$A:$A,0)-1,4,COUNTIF('Program and Results'!$A:$A,Tables!J$1),17),8,0))),"")</f>
        <v>1485.3496665949306</v>
      </c>
      <c r="K13" s="22">
        <f ca="1">IFERROR(IF(IFERROR(VLOOKUP($A13,OFFSET('Program and Results'!$A$1,MATCH(Tables!K$1,'Program and Results'!$A:$A,0)-1,1,COUNTIF('Program and Results'!$A:$A,Tables!K$1),17),5,0),VLOOKUP($A13,OFFSET('Program and Results'!$A$1,MATCH(Tables!K$1,'Program and Results'!$A:$A,0)-1,4,COUNTIF('Program and Results'!$A:$A,Tables!K$1),17),8,0))=0,"",IFERROR(VLOOKUP($A13,OFFSET('Program and Results'!$A$1,MATCH(Tables!K$1,'Program and Results'!$A:$A,0)-1,1,COUNTIF('Program and Results'!$A:$A,Tables!K$1),17),5,0),VLOOKUP($A13,OFFSET('Program and Results'!$A$1,MATCH(Tables!K$1,'Program and Results'!$A:$A,0)-1,4,COUNTIF('Program and Results'!$A:$A,Tables!K$1),17),8,0))),"")</f>
        <v>1496.4018407149956</v>
      </c>
      <c r="L13" s="22">
        <f ca="1">IFERROR(IF(IFERROR(VLOOKUP($A13,OFFSET('Program and Results'!$A$1,MATCH(Tables!L$1,'Program and Results'!$A:$A,0)-1,1,COUNTIF('Program and Results'!$A:$A,Tables!L$1),17),5,0),VLOOKUP($A13,OFFSET('Program and Results'!$A$1,MATCH(Tables!L$1,'Program and Results'!$A:$A,0)-1,4,COUNTIF('Program and Results'!$A:$A,Tables!L$1),17),8,0))=0,"",IFERROR(VLOOKUP($A13,OFFSET('Program and Results'!$A$1,MATCH(Tables!L$1,'Program and Results'!$A:$A,0)-1,1,COUNTIF('Program and Results'!$A:$A,Tables!L$1),17),5,0),VLOOKUP($A13,OFFSET('Program and Results'!$A$1,MATCH(Tables!L$1,'Program and Results'!$A:$A,0)-1,4,COUNTIF('Program and Results'!$A:$A,Tables!L$1),17),8,0))),"")</f>
        <v>1485.5105666420686</v>
      </c>
      <c r="M13" s="22">
        <f ca="1">IFERROR(IF(IFERROR(VLOOKUP($A13,OFFSET('Program and Results'!$A$1,MATCH(Tables!M$1,'Program and Results'!$A:$A,0)-1,1,COUNTIF('Program and Results'!$A:$A,Tables!M$1),17),5,0),VLOOKUP($A13,OFFSET('Program and Results'!$A$1,MATCH(Tables!M$1,'Program and Results'!$A:$A,0)-1,4,COUNTIF('Program and Results'!$A:$A,Tables!M$1),17),8,0))=0,"",IFERROR(VLOOKUP($A13,OFFSET('Program and Results'!$A$1,MATCH(Tables!M$1,'Program and Results'!$A:$A,0)-1,1,COUNTIF('Program and Results'!$A:$A,Tables!M$1),17),5,0),VLOOKUP($A13,OFFSET('Program and Results'!$A$1,MATCH(Tables!M$1,'Program and Results'!$A:$A,0)-1,4,COUNTIF('Program and Results'!$A:$A,Tables!M$1),17),8,0))),"")</f>
        <v>1478.3515503711715</v>
      </c>
      <c r="N13" s="22">
        <f ca="1">IFERROR(IF(IFERROR(VLOOKUP($A13,OFFSET('Program and Results'!$A$1,MATCH(Tables!N$1,'Program and Results'!$A:$A,0)-1,1,COUNTIF('Program and Results'!$A:$A,Tables!N$1),17),5,0),VLOOKUP($A13,OFFSET('Program and Results'!$A$1,MATCH(Tables!N$1,'Program and Results'!$A:$A,0)-1,4,COUNTIF('Program and Results'!$A:$A,Tables!N$1),17),8,0))=0,"",IFERROR(VLOOKUP($A13,OFFSET('Program and Results'!$A$1,MATCH(Tables!N$1,'Program and Results'!$A:$A,0)-1,1,COUNTIF('Program and Results'!$A:$A,Tables!N$1),17),5,0),VLOOKUP($A13,OFFSET('Program and Results'!$A$1,MATCH(Tables!N$1,'Program and Results'!$A:$A,0)-1,4,COUNTIF('Program and Results'!$A:$A,Tables!N$1),17),8,0))),"")</f>
        <v>1488.1804914150418</v>
      </c>
      <c r="O13" s="22">
        <f ca="1">IFERROR(IF(IFERROR(VLOOKUP($A13,OFFSET('Program and Results'!$A$1,MATCH(Tables!O$1,'Program and Results'!$A:$A,0)-1,1,COUNTIF('Program and Results'!$A:$A,Tables!O$1),17),5,0),VLOOKUP($A13,OFFSET('Program and Results'!$A$1,MATCH(Tables!O$1,'Program and Results'!$A:$A,0)-1,4,COUNTIF('Program and Results'!$A:$A,Tables!O$1),17),8,0))=0,"",IFERROR(VLOOKUP($A13,OFFSET('Program and Results'!$A$1,MATCH(Tables!O$1,'Program and Results'!$A:$A,0)-1,1,COUNTIF('Program and Results'!$A:$A,Tables!O$1),17),5,0),VLOOKUP($A13,OFFSET('Program and Results'!$A$1,MATCH(Tables!O$1,'Program and Results'!$A:$A,0)-1,4,COUNTIF('Program and Results'!$A:$A,Tables!O$1),17),8,0))),"")</f>
        <v>1490.5719329807957</v>
      </c>
      <c r="P13" s="22">
        <f ca="1">IFERROR(IF(IFERROR(VLOOKUP($A13,OFFSET('Program and Results'!$A$1,MATCH(Tables!P$1,'Program and Results'!$A:$A,0)-1,1,COUNTIF('Program and Results'!$A:$A,Tables!P$1),17),5,0),VLOOKUP($A13,OFFSET('Program and Results'!$A$1,MATCH(Tables!P$1,'Program and Results'!$A:$A,0)-1,4,COUNTIF('Program and Results'!$A:$A,Tables!P$1),17),8,0))=0,"",IFERROR(VLOOKUP($A13,OFFSET('Program and Results'!$A$1,MATCH(Tables!P$1,'Program and Results'!$A:$A,0)-1,1,COUNTIF('Program and Results'!$A:$A,Tables!P$1),17),5,0),VLOOKUP($A13,OFFSET('Program and Results'!$A$1,MATCH(Tables!P$1,'Program and Results'!$A:$A,0)-1,4,COUNTIF('Program and Results'!$A:$A,Tables!P$1),17),8,0))),"")</f>
        <v>1479.255927387399</v>
      </c>
      <c r="Q13" s="22">
        <f ca="1">IFERROR(IF(IFERROR(VLOOKUP($A13,OFFSET('Program and Results'!$A$1,MATCH(Tables!Q$1,'Program and Results'!$A:$A,0)-1,1,COUNTIF('Program and Results'!$A:$A,Tables!Q$1),17),5,0),VLOOKUP($A13,OFFSET('Program and Results'!$A$1,MATCH(Tables!Q$1,'Program and Results'!$A:$A,0)-1,4,COUNTIF('Program and Results'!$A:$A,Tables!Q$1),17),8,0))=0,"",IFERROR(VLOOKUP($A13,OFFSET('Program and Results'!$A$1,MATCH(Tables!Q$1,'Program and Results'!$A:$A,0)-1,1,COUNTIF('Program and Results'!$A:$A,Tables!Q$1),17),5,0),VLOOKUP($A13,OFFSET('Program and Results'!$A$1,MATCH(Tables!Q$1,'Program and Results'!$A:$A,0)-1,4,COUNTIF('Program and Results'!$A:$A,Tables!Q$1),17),8,0))),"")</f>
        <v>1473.9668982121709</v>
      </c>
      <c r="R13" s="22">
        <f ca="1">IFERROR(IF(IFERROR(VLOOKUP($A13,OFFSET('Program and Results'!$A$1,MATCH(Tables!R$1,'Program and Results'!$A:$A,0)-1,1,COUNTIF('Program and Results'!$A:$A,Tables!R$1),17),5,0),VLOOKUP($A13,OFFSET('Program and Results'!$A$1,MATCH(Tables!R$1,'Program and Results'!$A:$A,0)-1,4,COUNTIF('Program and Results'!$A:$A,Tables!R$1),17),8,0))=0,"",IFERROR(VLOOKUP($A13,OFFSET('Program and Results'!$A$1,MATCH(Tables!R$1,'Program and Results'!$A:$A,0)-1,1,COUNTIF('Program and Results'!$A:$A,Tables!R$1),17),5,0),VLOOKUP($A13,OFFSET('Program and Results'!$A$1,MATCH(Tables!R$1,'Program and Results'!$A:$A,0)-1,4,COUNTIF('Program and Results'!$A:$A,Tables!R$1),17),8,0))),"")</f>
        <v>1463.2339835119176</v>
      </c>
      <c r="S13" s="22">
        <f ca="1">IFERROR(IF(IFERROR(VLOOKUP($A13,OFFSET('Program and Results'!$A$1,MATCH(Tables!S$1,'Program and Results'!$A:$A,0)-1,1,COUNTIF('Program and Results'!$A:$A,Tables!S$1),17),5,0),VLOOKUP($A13,OFFSET('Program and Results'!$A$1,MATCH(Tables!S$1,'Program and Results'!$A:$A,0)-1,4,COUNTIF('Program and Results'!$A:$A,Tables!S$1),17),8,0))=0,"",IFERROR(VLOOKUP($A13,OFFSET('Program and Results'!$A$1,MATCH(Tables!S$1,'Program and Results'!$A:$A,0)-1,1,COUNTIF('Program and Results'!$A:$A,Tables!S$1),17),5,0),VLOOKUP($A13,OFFSET('Program and Results'!$A$1,MATCH(Tables!S$1,'Program and Results'!$A:$A,0)-1,4,COUNTIF('Program and Results'!$A:$A,Tables!S$1),17),8,0))),"")</f>
        <v>1453.8182053156145</v>
      </c>
      <c r="T13" s="22">
        <f ca="1">IFERROR(IF(IFERROR(VLOOKUP($A13,OFFSET('Program and Results'!$A$1,MATCH(Tables!T$1,'Program and Results'!$A:$A,0)-1,1,COUNTIF('Program and Results'!$A:$A,Tables!T$1),17),5,0),VLOOKUP($A13,OFFSET('Program and Results'!$A$1,MATCH(Tables!T$1,'Program and Results'!$A:$A,0)-1,4,COUNTIF('Program and Results'!$A:$A,Tables!T$1),17),8,0))=0,"",IFERROR(VLOOKUP($A13,OFFSET('Program and Results'!$A$1,MATCH(Tables!T$1,'Program and Results'!$A:$A,0)-1,1,COUNTIF('Program and Results'!$A:$A,Tables!T$1),17),5,0),VLOOKUP($A13,OFFSET('Program and Results'!$A$1,MATCH(Tables!T$1,'Program and Results'!$A:$A,0)-1,4,COUNTIF('Program and Results'!$A:$A,Tables!T$1),17),8,0))),"")</f>
        <v>1443.9577905096692</v>
      </c>
      <c r="U13" s="22">
        <f ca="1">IFERROR(IF(IFERROR(VLOOKUP($A13,OFFSET('Program and Results'!$A$1,MATCH(Tables!U$1,'Program and Results'!$A:$A,0)-1,1,COUNTIF('Program and Results'!$A:$A,Tables!U$1),17),5,0),VLOOKUP($A13,OFFSET('Program and Results'!$A$1,MATCH(Tables!U$1,'Program and Results'!$A:$A,0)-1,4,COUNTIF('Program and Results'!$A:$A,Tables!U$1),17),8,0))=0,"",IFERROR(VLOOKUP($A13,OFFSET('Program and Results'!$A$1,MATCH(Tables!U$1,'Program and Results'!$A:$A,0)-1,1,COUNTIF('Program and Results'!$A:$A,Tables!U$1),17),5,0),VLOOKUP($A13,OFFSET('Program and Results'!$A$1,MATCH(Tables!U$1,'Program and Results'!$A:$A,0)-1,4,COUNTIF('Program and Results'!$A:$A,Tables!U$1),17),8,0))),"")</f>
        <v>1434.3061456272442</v>
      </c>
      <c r="V13" s="22">
        <f ca="1">IFERROR(IF(IFERROR(VLOOKUP($A13,OFFSET('Program and Results'!$A$1,MATCH(Tables!V$1,'Program and Results'!$A:$A,0)-1,1,COUNTIF('Program and Results'!$A:$A,Tables!V$1),17),5,0),VLOOKUP($A13,OFFSET('Program and Results'!$A$1,MATCH(Tables!V$1,'Program and Results'!$A:$A,0)-1,4,COUNTIF('Program and Results'!$A:$A,Tables!V$1),17),8,0))=0,"",IFERROR(VLOOKUP($A13,OFFSET('Program and Results'!$A$1,MATCH(Tables!V$1,'Program and Results'!$A:$A,0)-1,1,COUNTIF('Program and Results'!$A:$A,Tables!V$1),17),5,0),VLOOKUP($A13,OFFSET('Program and Results'!$A$1,MATCH(Tables!V$1,'Program and Results'!$A:$A,0)-1,4,COUNTIF('Program and Results'!$A:$A,Tables!V$1),17),8,0))),"")</f>
        <v>1423.7174877431939</v>
      </c>
      <c r="W13" s="22">
        <f ca="1">IFERROR(IF(IFERROR(VLOOKUP($A13,OFFSET('Program and Results'!$A$1,MATCH(Tables!W$1,'Program and Results'!$A:$A,0)-1,1,COUNTIF('Program and Results'!$A:$A,Tables!W$1),17),5,0),VLOOKUP($A13,OFFSET('Program and Results'!$A$1,MATCH(Tables!W$1,'Program and Results'!$A:$A,0)-1,4,COUNTIF('Program and Results'!$A:$A,Tables!W$1),17),8,0))=0,"",IFERROR(VLOOKUP($A13,OFFSET('Program and Results'!$A$1,MATCH(Tables!W$1,'Program and Results'!$A:$A,0)-1,1,COUNTIF('Program and Results'!$A:$A,Tables!W$1),17),5,0),VLOOKUP($A13,OFFSET('Program and Results'!$A$1,MATCH(Tables!W$1,'Program and Results'!$A:$A,0)-1,4,COUNTIF('Program and Results'!$A:$A,Tables!W$1),17),8,0))),"")</f>
        <v>1437.9404300446822</v>
      </c>
      <c r="X13" s="22">
        <f ca="1">IFERROR(IF(IFERROR(VLOOKUP($A13,OFFSET('Program and Results'!$A$1,MATCH(Tables!X$1,'Program and Results'!$A:$A,0)-1,1,COUNTIF('Program and Results'!$A:$A,Tables!X$1),17),5,0),VLOOKUP($A13,OFFSET('Program and Results'!$A$1,MATCH(Tables!X$1,'Program and Results'!$A:$A,0)-1,4,COUNTIF('Program and Results'!$A:$A,Tables!X$1),17),8,0))=0,"",IFERROR(VLOOKUP($A13,OFFSET('Program and Results'!$A$1,MATCH(Tables!X$1,'Program and Results'!$A:$A,0)-1,1,COUNTIF('Program and Results'!$A:$A,Tables!X$1),17),5,0),VLOOKUP($A13,OFFSET('Program and Results'!$A$1,MATCH(Tables!X$1,'Program and Results'!$A:$A,0)-1,4,COUNTIF('Program and Results'!$A:$A,Tables!X$1),17),8,0))),"")</f>
        <v>1428.9398824628406</v>
      </c>
      <c r="Y13" s="22">
        <f ca="1">IFERROR(IF(IFERROR(VLOOKUP($A13,OFFSET('Program and Results'!$A$1,MATCH(Tables!Y$1,'Program and Results'!$A:$A,0)-1,1,COUNTIF('Program and Results'!$A:$A,Tables!Y$1),17),5,0),VLOOKUP($A13,OFFSET('Program and Results'!$A$1,MATCH(Tables!Y$1,'Program and Results'!$A:$A,0)-1,4,COUNTIF('Program and Results'!$A:$A,Tables!Y$1),17),8,0))=0,"",IFERROR(VLOOKUP($A13,OFFSET('Program and Results'!$A$1,MATCH(Tables!Y$1,'Program and Results'!$A:$A,0)-1,1,COUNTIF('Program and Results'!$A:$A,Tables!Y$1),17),5,0),VLOOKUP($A13,OFFSET('Program and Results'!$A$1,MATCH(Tables!Y$1,'Program and Results'!$A:$A,0)-1,4,COUNTIF('Program and Results'!$A:$A,Tables!Y$1),17),8,0))),"")</f>
        <v>1429.7411776702729</v>
      </c>
      <c r="Z13" s="22">
        <f ca="1">IFERROR(IF(IFERROR(VLOOKUP($A13,OFFSET('Program and Results'!$A$1,MATCH(Tables!Z$1,'Program and Results'!$A:$A,0)-1,1,COUNTIF('Program and Results'!$A:$A,Tables!Z$1),17),5,0),VLOOKUP($A13,OFFSET('Program and Results'!$A$1,MATCH(Tables!Z$1,'Program and Results'!$A:$A,0)-1,4,COUNTIF('Program and Results'!$A:$A,Tables!Z$1),17),8,0))=0,"",IFERROR(VLOOKUP($A13,OFFSET('Program and Results'!$A$1,MATCH(Tables!Z$1,'Program and Results'!$A:$A,0)-1,1,COUNTIF('Program and Results'!$A:$A,Tables!Z$1),17),5,0),VLOOKUP($A13,OFFSET('Program and Results'!$A$1,MATCH(Tables!Z$1,'Program and Results'!$A:$A,0)-1,4,COUNTIF('Program and Results'!$A:$A,Tables!Z$1),17),8,0))),"")</f>
        <v>1440.7957779029182</v>
      </c>
      <c r="AA13" s="22">
        <f ca="1">IFERROR(IF(IFERROR(VLOOKUP($A13,OFFSET('Program and Results'!$A$1,MATCH(Tables!AA$1,'Program and Results'!$A:$A,0)-1,1,COUNTIF('Program and Results'!$A:$A,Tables!AA$1),17),5,0),VLOOKUP($A13,OFFSET('Program and Results'!$A$1,MATCH(Tables!AA$1,'Program and Results'!$A:$A,0)-1,4,COUNTIF('Program and Results'!$A:$A,Tables!AA$1),17),8,0))=0,"",IFERROR(VLOOKUP($A13,OFFSET('Program and Results'!$A$1,MATCH(Tables!AA$1,'Program and Results'!$A:$A,0)-1,1,COUNTIF('Program and Results'!$A:$A,Tables!AA$1),17),5,0),VLOOKUP($A13,OFFSET('Program and Results'!$A$1,MATCH(Tables!AA$1,'Program and Results'!$A:$A,0)-1,4,COUNTIF('Program and Results'!$A:$A,Tables!AA$1),17),8,0))),"")</f>
        <v>1430.6094502444637</v>
      </c>
      <c r="AB13" s="22">
        <f ca="1">IFERROR(IF(IFERROR(VLOOKUP($A13,OFFSET('Program and Results'!$A$1,MATCH(Tables!AB$1,'Program and Results'!$A:$A,0)-1,1,COUNTIF('Program and Results'!$A:$A,Tables!AB$1),17),5,0),VLOOKUP($A13,OFFSET('Program and Results'!$A$1,MATCH(Tables!AB$1,'Program and Results'!$A:$A,0)-1,4,COUNTIF('Program and Results'!$A:$A,Tables!AB$1),17),8,0))=0,"",IFERROR(VLOOKUP($A13,OFFSET('Program and Results'!$A$1,MATCH(Tables!AB$1,'Program and Results'!$A:$A,0)-1,1,COUNTIF('Program and Results'!$A:$A,Tables!AB$1),17),5,0),VLOOKUP($A13,OFFSET('Program and Results'!$A$1,MATCH(Tables!AB$1,'Program and Results'!$A:$A,0)-1,4,COUNTIF('Program and Results'!$A:$A,Tables!AB$1),17),8,0))),"")</f>
        <v>1430.8659312891004</v>
      </c>
      <c r="AC13" s="22">
        <f ca="1">IFERROR(IF(IFERROR(VLOOKUP($A13,OFFSET('Program and Results'!$A$1,MATCH(Tables!AC$1,'Program and Results'!$A:$A,0)-1,1,COUNTIF('Program and Results'!$A:$A,Tables!AC$1),17),5,0),VLOOKUP($A13,OFFSET('Program and Results'!$A$1,MATCH(Tables!AC$1,'Program and Results'!$A:$A,0)-1,4,COUNTIF('Program and Results'!$A:$A,Tables!AC$1),17),8,0))=0,"",IFERROR(VLOOKUP($A13,OFFSET('Program and Results'!$A$1,MATCH(Tables!AC$1,'Program and Results'!$A:$A,0)-1,1,COUNTIF('Program and Results'!$A:$A,Tables!AC$1),17),5,0),VLOOKUP($A13,OFFSET('Program and Results'!$A$1,MATCH(Tables!AC$1,'Program and Results'!$A:$A,0)-1,4,COUNTIF('Program and Results'!$A:$A,Tables!AC$1),17),8,0))),"")</f>
        <v>1423.9378866021893</v>
      </c>
      <c r="AD13" s="22">
        <f ca="1">IFERROR(IF(IFERROR(VLOOKUP($A13,OFFSET('Program and Results'!$A$1,MATCH(Tables!AD$1,'Program and Results'!$A:$A,0)-1,1,COUNTIF('Program and Results'!$A:$A,Tables!AD$1),17),5,0),VLOOKUP($A13,OFFSET('Program and Results'!$A$1,MATCH(Tables!AD$1,'Program and Results'!$A:$A,0)-1,4,COUNTIF('Program and Results'!$A:$A,Tables!AD$1),17),8,0))=0,"",IFERROR(VLOOKUP($A13,OFFSET('Program and Results'!$A$1,MATCH(Tables!AD$1,'Program and Results'!$A:$A,0)-1,1,COUNTIF('Program and Results'!$A:$A,Tables!AD$1),17),5,0),VLOOKUP($A13,OFFSET('Program and Results'!$A$1,MATCH(Tables!AD$1,'Program and Results'!$A:$A,0)-1,4,COUNTIF('Program and Results'!$A:$A,Tables!AD$1),17),8,0))),"")</f>
        <v>1436.30794530549</v>
      </c>
      <c r="AE13" s="22">
        <f ca="1">IFERROR(IF(IFERROR(VLOOKUP($A13,OFFSET('Program and Results'!$A$1,MATCH(Tables!AE$1,'Program and Results'!$A:$A,0)-1,1,COUNTIF('Program and Results'!$A:$A,Tables!AE$1),17),5,0),VLOOKUP($A13,OFFSET('Program and Results'!$A$1,MATCH(Tables!AE$1,'Program and Results'!$A:$A,0)-1,4,COUNTIF('Program and Results'!$A:$A,Tables!AE$1),17),8,0))=0,"",IFERROR(VLOOKUP($A13,OFFSET('Program and Results'!$A$1,MATCH(Tables!AE$1,'Program and Results'!$A:$A,0)-1,1,COUNTIF('Program and Results'!$A:$A,Tables!AE$1),17),5,0),VLOOKUP($A13,OFFSET('Program and Results'!$A$1,MATCH(Tables!AE$1,'Program and Results'!$A:$A,0)-1,4,COUNTIF('Program and Results'!$A:$A,Tables!AE$1),17),8,0))),"")</f>
        <v>1426.8837535451212</v>
      </c>
      <c r="AF13" s="22">
        <f ca="1">IFERROR(IF(IFERROR(VLOOKUP($A13,OFFSET('Program and Results'!$A$1,MATCH(Tables!AF$1,'Program and Results'!$A:$A,0)-1,1,COUNTIF('Program and Results'!$A:$A,Tables!AF$1),17),5,0),VLOOKUP($A13,OFFSET('Program and Results'!$A$1,MATCH(Tables!AF$1,'Program and Results'!$A:$A,0)-1,4,COUNTIF('Program and Results'!$A:$A,Tables!AF$1),17),8,0))=0,"",IFERROR(VLOOKUP($A13,OFFSET('Program and Results'!$A$1,MATCH(Tables!AF$1,'Program and Results'!$A:$A,0)-1,1,COUNTIF('Program and Results'!$A:$A,Tables!AF$1),17),5,0),VLOOKUP($A13,OFFSET('Program and Results'!$A$1,MATCH(Tables!AF$1,'Program and Results'!$A:$A,0)-1,4,COUNTIF('Program and Results'!$A:$A,Tables!AF$1),17),8,0))),"")</f>
        <v>1418.6909748804021</v>
      </c>
      <c r="AG13" s="22">
        <f ca="1">IFERROR(IF(IFERROR(VLOOKUP($A13,OFFSET('Program and Results'!$A$1,MATCH(Tables!AG$1,'Program and Results'!$A:$A,0)-1,1,COUNTIF('Program and Results'!$A:$A,Tables!AG$1),17),5,0),VLOOKUP($A13,OFFSET('Program and Results'!$A$1,MATCH(Tables!AG$1,'Program and Results'!$A:$A,0)-1,4,COUNTIF('Program and Results'!$A:$A,Tables!AG$1),17),8,0))=0,"",IFERROR(VLOOKUP($A13,OFFSET('Program and Results'!$A$1,MATCH(Tables!AG$1,'Program and Results'!$A:$A,0)-1,1,COUNTIF('Program and Results'!$A:$A,Tables!AG$1),17),5,0),VLOOKUP($A13,OFFSET('Program and Results'!$A$1,MATCH(Tables!AG$1,'Program and Results'!$A:$A,0)-1,4,COUNTIF('Program and Results'!$A:$A,Tables!AG$1),17),8,0))),"")</f>
        <v>1411.556553204214</v>
      </c>
      <c r="AH13" s="22">
        <f ca="1">IFERROR(IF(IFERROR(VLOOKUP($A13,OFFSET('Program and Results'!$A$1,MATCH(Tables!AH$1,'Program and Results'!$A:$A,0)-1,1,COUNTIF('Program and Results'!$A:$A,Tables!AH$1),17),5,0),VLOOKUP($A13,OFFSET('Program and Results'!$A$1,MATCH(Tables!AH$1,'Program and Results'!$A:$A,0)-1,4,COUNTIF('Program and Results'!$A:$A,Tables!AH$1),17),8,0))=0,"",IFERROR(VLOOKUP($A13,OFFSET('Program and Results'!$A$1,MATCH(Tables!AH$1,'Program and Results'!$A:$A,0)-1,1,COUNTIF('Program and Results'!$A:$A,Tables!AH$1),17),5,0),VLOOKUP($A13,OFFSET('Program and Results'!$A$1,MATCH(Tables!AH$1,'Program and Results'!$A:$A,0)-1,4,COUNTIF('Program and Results'!$A:$A,Tables!AH$1),17),8,0))),"")</f>
        <v>1406.8642485295838</v>
      </c>
      <c r="AI13" s="22">
        <f ca="1">IFERROR(IF(IFERROR(VLOOKUP($A13,OFFSET('Program and Results'!$A$1,MATCH(Tables!AI$1,'Program and Results'!$A:$A,0)-1,1,COUNTIF('Program and Results'!$A:$A,Tables!AI$1),17),5,0),VLOOKUP($A13,OFFSET('Program and Results'!$A$1,MATCH(Tables!AI$1,'Program and Results'!$A:$A,0)-1,4,COUNTIF('Program and Results'!$A:$A,Tables!AI$1),17),8,0))=0,"",IFERROR(VLOOKUP($A13,OFFSET('Program and Results'!$A$1,MATCH(Tables!AI$1,'Program and Results'!$A:$A,0)-1,1,COUNTIF('Program and Results'!$A:$A,Tables!AI$1),17),5,0),VLOOKUP($A13,OFFSET('Program and Results'!$A$1,MATCH(Tables!AI$1,'Program and Results'!$A:$A,0)-1,4,COUNTIF('Program and Results'!$A:$A,Tables!AI$1),17),8,0))),"")</f>
        <v>1400.6732269674035</v>
      </c>
      <c r="AJ13" s="22" t="str">
        <f ca="1">IFERROR(IF(IFERROR(VLOOKUP($A13,OFFSET('Program and Results'!$A$1,MATCH(Tables!AJ$1,'Program and Results'!$A:$A,0)-1,1,COUNTIF('Program and Results'!$A:$A,Tables!AJ$1),17),5,0),VLOOKUP($A13,OFFSET('Program and Results'!$A$1,MATCH(Tables!AJ$1,'Program and Results'!$A:$A,0)-1,4,COUNTIF('Program and Results'!$A:$A,Tables!AJ$1),17),8,0))=0,"",IFERROR(VLOOKUP($A13,OFFSET('Program and Results'!$A$1,MATCH(Tables!AJ$1,'Program and Results'!$A:$A,0)-1,1,COUNTIF('Program and Results'!$A:$A,Tables!AJ$1),17),5,0),VLOOKUP($A13,OFFSET('Program and Results'!$A$1,MATCH(Tables!AJ$1,'Program and Results'!$A:$A,0)-1,4,COUNTIF('Program and Results'!$A:$A,Tables!AJ$1),17),8,0))),"")</f>
        <v/>
      </c>
      <c r="AK13" s="22" t="str">
        <f ca="1">IFERROR(IF(IFERROR(VLOOKUP($A13,OFFSET('Program and Results'!$A$1,MATCH(Tables!AK$1,'Program and Results'!$A:$A,0)-1,1,COUNTIF('Program and Results'!$A:$A,Tables!AK$1),17),5,0),VLOOKUP($A13,OFFSET('Program and Results'!$A$1,MATCH(Tables!AK$1,'Program and Results'!$A:$A,0)-1,4,COUNTIF('Program and Results'!$A:$A,Tables!AK$1),17),8,0))=0,"",IFERROR(VLOOKUP($A13,OFFSET('Program and Results'!$A$1,MATCH(Tables!AK$1,'Program and Results'!$A:$A,0)-1,1,COUNTIF('Program and Results'!$A:$A,Tables!AK$1),17),5,0),VLOOKUP($A13,OFFSET('Program and Results'!$A$1,MATCH(Tables!AK$1,'Program and Results'!$A:$A,0)-1,4,COUNTIF('Program and Results'!$A:$A,Tables!AK$1),17),8,0))),"")</f>
        <v/>
      </c>
      <c r="AL13" s="22" t="str">
        <f ca="1">IFERROR(IF(IFERROR(VLOOKUP($A13,OFFSET('Program and Results'!$A$1,MATCH(Tables!AL$1,'Program and Results'!$A:$A,0)-1,1,COUNTIF('Program and Results'!$A:$A,Tables!AL$1),17),5,0),VLOOKUP($A13,OFFSET('Program and Results'!$A$1,MATCH(Tables!AL$1,'Program and Results'!$A:$A,0)-1,4,COUNTIF('Program and Results'!$A:$A,Tables!AL$1),17),8,0))=0,"",IFERROR(VLOOKUP($A13,OFFSET('Program and Results'!$A$1,MATCH(Tables!AL$1,'Program and Results'!$A:$A,0)-1,1,COUNTIF('Program and Results'!$A:$A,Tables!AL$1),17),5,0),VLOOKUP($A13,OFFSET('Program and Results'!$A$1,MATCH(Tables!AL$1,'Program and Results'!$A:$A,0)-1,4,COUNTIF('Program and Results'!$A:$A,Tables!AL$1),17),8,0))),"")</f>
        <v/>
      </c>
      <c r="AM13" s="22" t="str">
        <f ca="1">IFERROR(IF(IFERROR(VLOOKUP($A13,OFFSET('Program and Results'!$A$1,MATCH(Tables!AM$1,'Program and Results'!$A:$A,0)-1,1,COUNTIF('Program and Results'!$A:$A,Tables!AM$1),17),5,0),VLOOKUP($A13,OFFSET('Program and Results'!$A$1,MATCH(Tables!AM$1,'Program and Results'!$A:$A,0)-1,4,COUNTIF('Program and Results'!$A:$A,Tables!AM$1),17),8,0))=0,"",IFERROR(VLOOKUP($A13,OFFSET('Program and Results'!$A$1,MATCH(Tables!AM$1,'Program and Results'!$A:$A,0)-1,1,COUNTIF('Program and Results'!$A:$A,Tables!AM$1),17),5,0),VLOOKUP($A13,OFFSET('Program and Results'!$A$1,MATCH(Tables!AM$1,'Program and Results'!$A:$A,0)-1,4,COUNTIF('Program and Results'!$A:$A,Tables!AM$1),17),8,0))),"")</f>
        <v/>
      </c>
      <c r="AN13" s="22" t="str">
        <f ca="1">IFERROR(IF(IFERROR(VLOOKUP($A13,OFFSET('Program and Results'!$A$1,MATCH(Tables!AN$1,'Program and Results'!$A:$A,0)-1,1,COUNTIF('Program and Results'!$A:$A,Tables!AN$1),17),5,0),VLOOKUP($A13,OFFSET('Program and Results'!$A$1,MATCH(Tables!AN$1,'Program and Results'!$A:$A,0)-1,4,COUNTIF('Program and Results'!$A:$A,Tables!AN$1),17),8,0))=0,"",IFERROR(VLOOKUP($A13,OFFSET('Program and Results'!$A$1,MATCH(Tables!AN$1,'Program and Results'!$A:$A,0)-1,1,COUNTIF('Program and Results'!$A:$A,Tables!AN$1),17),5,0),VLOOKUP($A13,OFFSET('Program and Results'!$A$1,MATCH(Tables!AN$1,'Program and Results'!$A:$A,0)-1,4,COUNTIF('Program and Results'!$A:$A,Tables!AN$1),17),8,0))),"")</f>
        <v/>
      </c>
      <c r="AO13" s="22" t="str">
        <f ca="1">IFERROR(IF(IFERROR(VLOOKUP($A13,OFFSET('Program and Results'!$A$1,MATCH(Tables!AO$1,'Program and Results'!$A:$A,0)-1,1,COUNTIF('Program and Results'!$A:$A,Tables!AO$1),17),5,0),VLOOKUP($A13,OFFSET('Program and Results'!$A$1,MATCH(Tables!AO$1,'Program and Results'!$A:$A,0)-1,4,COUNTIF('Program and Results'!$A:$A,Tables!AO$1),17),8,0))=0,"",IFERROR(VLOOKUP($A13,OFFSET('Program and Results'!$A$1,MATCH(Tables!AO$1,'Program and Results'!$A:$A,0)-1,1,COUNTIF('Program and Results'!$A:$A,Tables!AO$1),17),5,0),VLOOKUP($A13,OFFSET('Program and Results'!$A$1,MATCH(Tables!AO$1,'Program and Results'!$A:$A,0)-1,4,COUNTIF('Program and Results'!$A:$A,Tables!AO$1),17),8,0))),"")</f>
        <v/>
      </c>
      <c r="AP13" s="22" t="str">
        <f ca="1">IFERROR(IF(IFERROR(VLOOKUP($A13,OFFSET('Program and Results'!$A$1,MATCH(Tables!AP$1,'Program and Results'!$A:$A,0)-1,1,COUNTIF('Program and Results'!$A:$A,Tables!AP$1),17),5,0),VLOOKUP($A13,OFFSET('Program and Results'!$A$1,MATCH(Tables!AP$1,'Program and Results'!$A:$A,0)-1,4,COUNTIF('Program and Results'!$A:$A,Tables!AP$1),17),8,0))=0,"",IFERROR(VLOOKUP($A13,OFFSET('Program and Results'!$A$1,MATCH(Tables!AP$1,'Program and Results'!$A:$A,0)-1,1,COUNTIF('Program and Results'!$A:$A,Tables!AP$1),17),5,0),VLOOKUP($A13,OFFSET('Program and Results'!$A$1,MATCH(Tables!AP$1,'Program and Results'!$A:$A,0)-1,4,COUNTIF('Program and Results'!$A:$A,Tables!AP$1),17),8,0))),"")</f>
        <v/>
      </c>
      <c r="AQ13" s="22" t="str">
        <f ca="1">IFERROR(IF(IFERROR(VLOOKUP($A13,OFFSET('Program and Results'!$A$1,MATCH(Tables!AQ$1,'Program and Results'!$A:$A,0)-1,1,COUNTIF('Program and Results'!$A:$A,Tables!AQ$1),17),5,0),VLOOKUP($A13,OFFSET('Program and Results'!$A$1,MATCH(Tables!AQ$1,'Program and Results'!$A:$A,0)-1,4,COUNTIF('Program and Results'!$A:$A,Tables!AQ$1),17),8,0))=0,"",IFERROR(VLOOKUP($A13,OFFSET('Program and Results'!$A$1,MATCH(Tables!AQ$1,'Program and Results'!$A:$A,0)-1,1,COUNTIF('Program and Results'!$A:$A,Tables!AQ$1),17),5,0),VLOOKUP($A13,OFFSET('Program and Results'!$A$1,MATCH(Tables!AQ$1,'Program and Results'!$A:$A,0)-1,4,COUNTIF('Program and Results'!$A:$A,Tables!AQ$1),17),8,0))),"")</f>
        <v/>
      </c>
      <c r="AR13" s="22" t="str">
        <f ca="1">IFERROR(IF(IFERROR(VLOOKUP($A13,OFFSET('Program and Results'!$A$1,MATCH(Tables!AR$1,'Program and Results'!$A:$A,0)-1,1,COUNTIF('Program and Results'!$A:$A,Tables!AR$1),17),5,0),VLOOKUP($A13,OFFSET('Program and Results'!$A$1,MATCH(Tables!AR$1,'Program and Results'!$A:$A,0)-1,4,COUNTIF('Program and Results'!$A:$A,Tables!AR$1),17),8,0))=0,"",IFERROR(VLOOKUP($A13,OFFSET('Program and Results'!$A$1,MATCH(Tables!AR$1,'Program and Results'!$A:$A,0)-1,1,COUNTIF('Program and Results'!$A:$A,Tables!AR$1),17),5,0),VLOOKUP($A13,OFFSET('Program and Results'!$A$1,MATCH(Tables!AR$1,'Program and Results'!$A:$A,0)-1,4,COUNTIF('Program and Results'!$A:$A,Tables!AR$1),17),8,0))),"")</f>
        <v/>
      </c>
      <c r="AS13" s="22" t="str">
        <f ca="1">IFERROR(IF(IFERROR(VLOOKUP($A13,OFFSET('Program and Results'!$A$1,MATCH(Tables!AS$1,'Program and Results'!$A:$A,0)-1,1,COUNTIF('Program and Results'!$A:$A,Tables!AS$1),17),5,0),VLOOKUP($A13,OFFSET('Program and Results'!$A$1,MATCH(Tables!AS$1,'Program and Results'!$A:$A,0)-1,4,COUNTIF('Program and Results'!$A:$A,Tables!AS$1),17),8,0))=0,"",IFERROR(VLOOKUP($A13,OFFSET('Program and Results'!$A$1,MATCH(Tables!AS$1,'Program and Results'!$A:$A,0)-1,1,COUNTIF('Program and Results'!$A:$A,Tables!AS$1),17),5,0),VLOOKUP($A13,OFFSET('Program and Results'!$A$1,MATCH(Tables!AS$1,'Program and Results'!$A:$A,0)-1,4,COUNTIF('Program and Results'!$A:$A,Tables!AS$1),17),8,0))),"")</f>
        <v/>
      </c>
      <c r="AT13" s="22" t="str">
        <f ca="1">IFERROR(IF(IFERROR(VLOOKUP($A13,OFFSET('Program and Results'!$A$1,MATCH(Tables!AT$1,'Program and Results'!$A:$A,0)-1,1,COUNTIF('Program and Results'!$A:$A,Tables!AT$1),17),5,0),VLOOKUP($A13,OFFSET('Program and Results'!$A$1,MATCH(Tables!AT$1,'Program and Results'!$A:$A,0)-1,4,COUNTIF('Program and Results'!$A:$A,Tables!AT$1),17),8,0))=0,"",IFERROR(VLOOKUP($A13,OFFSET('Program and Results'!$A$1,MATCH(Tables!AT$1,'Program and Results'!$A:$A,0)-1,1,COUNTIF('Program and Results'!$A:$A,Tables!AT$1),17),5,0),VLOOKUP($A13,OFFSET('Program and Results'!$A$1,MATCH(Tables!AT$1,'Program and Results'!$A:$A,0)-1,4,COUNTIF('Program and Results'!$A:$A,Tables!AT$1),17),8,0))),"")</f>
        <v/>
      </c>
      <c r="AU13" s="22" t="str">
        <f ca="1">IFERROR(IF(IFERROR(VLOOKUP($A13,OFFSET('Program and Results'!$A$1,MATCH(Tables!AU$1,'Program and Results'!$A:$A,0)-1,1,COUNTIF('Program and Results'!$A:$A,Tables!AU$1),17),5,0),VLOOKUP($A13,OFFSET('Program and Results'!$A$1,MATCH(Tables!AU$1,'Program and Results'!$A:$A,0)-1,4,COUNTIF('Program and Results'!$A:$A,Tables!AU$1),17),8,0))=0,"",IFERROR(VLOOKUP($A13,OFFSET('Program and Results'!$A$1,MATCH(Tables!AU$1,'Program and Results'!$A:$A,0)-1,1,COUNTIF('Program and Results'!$A:$A,Tables!AU$1),17),5,0),VLOOKUP($A13,OFFSET('Program and Results'!$A$1,MATCH(Tables!AU$1,'Program and Results'!$A:$A,0)-1,4,COUNTIF('Program and Results'!$A:$A,Tables!AU$1),17),8,0))),"")</f>
        <v/>
      </c>
      <c r="AV13" s="22" t="str">
        <f ca="1">IFERROR(IF(IFERROR(VLOOKUP($A13,OFFSET('Program and Results'!$A$1,MATCH(Tables!AV$1,'Program and Results'!$A:$A,0)-1,1,COUNTIF('Program and Results'!$A:$A,Tables!AV$1),17),5,0),VLOOKUP($A13,OFFSET('Program and Results'!$A$1,MATCH(Tables!AV$1,'Program and Results'!$A:$A,0)-1,4,COUNTIF('Program and Results'!$A:$A,Tables!AV$1),17),8,0))=0,"",IFERROR(VLOOKUP($A13,OFFSET('Program and Results'!$A$1,MATCH(Tables!AV$1,'Program and Results'!$A:$A,0)-1,1,COUNTIF('Program and Results'!$A:$A,Tables!AV$1),17),5,0),VLOOKUP($A13,OFFSET('Program and Results'!$A$1,MATCH(Tables!AV$1,'Program and Results'!$A:$A,0)-1,4,COUNTIF('Program and Results'!$A:$A,Tables!AV$1),17),8,0))),"")</f>
        <v/>
      </c>
      <c r="AW13" s="22" t="str">
        <f ca="1">IFERROR(IF(IFERROR(VLOOKUP($A13,OFFSET('Program and Results'!$A$1,MATCH(Tables!AW$1,'Program and Results'!$A:$A,0)-1,1,COUNTIF('Program and Results'!$A:$A,Tables!AW$1),17),5,0),VLOOKUP($A13,OFFSET('Program and Results'!$A$1,MATCH(Tables!AW$1,'Program and Results'!$A:$A,0)-1,4,COUNTIF('Program and Results'!$A:$A,Tables!AW$1),17),8,0))=0,"",IFERROR(VLOOKUP($A13,OFFSET('Program and Results'!$A$1,MATCH(Tables!AW$1,'Program and Results'!$A:$A,0)-1,1,COUNTIF('Program and Results'!$A:$A,Tables!AW$1),17),5,0),VLOOKUP($A13,OFFSET('Program and Results'!$A$1,MATCH(Tables!AW$1,'Program and Results'!$A:$A,0)-1,4,COUNTIF('Program and Results'!$A:$A,Tables!AW$1),17),8,0))),"")</f>
        <v/>
      </c>
      <c r="AX13" s="22" t="str">
        <f ca="1">IFERROR(IF(IFERROR(VLOOKUP($A13,OFFSET('Program and Results'!$A$1,MATCH(Tables!AX$1,'Program and Results'!$A:$A,0)-1,1,COUNTIF('Program and Results'!$A:$A,Tables!AX$1),17),5,0),VLOOKUP($A13,OFFSET('Program and Results'!$A$1,MATCH(Tables!AX$1,'Program and Results'!$A:$A,0)-1,4,COUNTIF('Program and Results'!$A:$A,Tables!AX$1),17),8,0))=0,"",IFERROR(VLOOKUP($A13,OFFSET('Program and Results'!$A$1,MATCH(Tables!AX$1,'Program and Results'!$A:$A,0)-1,1,COUNTIF('Program and Results'!$A:$A,Tables!AX$1),17),5,0),VLOOKUP($A13,OFFSET('Program and Results'!$A$1,MATCH(Tables!AX$1,'Program and Results'!$A:$A,0)-1,4,COUNTIF('Program and Results'!$A:$A,Tables!AX$1),17),8,0))),"")</f>
        <v/>
      </c>
      <c r="AY13" s="22" t="str">
        <f ca="1">IFERROR(IF(IFERROR(VLOOKUP($A13,OFFSET('Program and Results'!$A$1,MATCH(Tables!AY$1,'Program and Results'!$A:$A,0)-1,1,COUNTIF('Program and Results'!$A:$A,Tables!AY$1),17),5,0),VLOOKUP($A13,OFFSET('Program and Results'!$A$1,MATCH(Tables!AY$1,'Program and Results'!$A:$A,0)-1,4,COUNTIF('Program and Results'!$A:$A,Tables!AY$1),17),8,0))=0,"",IFERROR(VLOOKUP($A13,OFFSET('Program and Results'!$A$1,MATCH(Tables!AY$1,'Program and Results'!$A:$A,0)-1,1,COUNTIF('Program and Results'!$A:$A,Tables!AY$1),17),5,0),VLOOKUP($A13,OFFSET('Program and Results'!$A$1,MATCH(Tables!AY$1,'Program and Results'!$A:$A,0)-1,4,COUNTIF('Program and Results'!$A:$A,Tables!AY$1),17),8,0))),"")</f>
        <v/>
      </c>
      <c r="AZ13" s="22" t="str">
        <f ca="1">IFERROR(IF(IFERROR(VLOOKUP($A13,OFFSET('Program and Results'!$A$1,MATCH(Tables!AZ$1,'Program and Results'!$A:$A,0)-1,1,COUNTIF('Program and Results'!$A:$A,Tables!AZ$1),17),5,0),VLOOKUP($A13,OFFSET('Program and Results'!$A$1,MATCH(Tables!AZ$1,'Program and Results'!$A:$A,0)-1,4,COUNTIF('Program and Results'!$A:$A,Tables!AZ$1),17),8,0))=0,"",IFERROR(VLOOKUP($A13,OFFSET('Program and Results'!$A$1,MATCH(Tables!AZ$1,'Program and Results'!$A:$A,0)-1,1,COUNTIF('Program and Results'!$A:$A,Tables!AZ$1),17),5,0),VLOOKUP($A13,OFFSET('Program and Results'!$A$1,MATCH(Tables!AZ$1,'Program and Results'!$A:$A,0)-1,4,COUNTIF('Program and Results'!$A:$A,Tables!AZ$1),17),8,0))),"")</f>
        <v/>
      </c>
      <c r="BA13" s="22" t="str">
        <f ca="1">IFERROR(IF(IFERROR(VLOOKUP($A13,OFFSET('Program and Results'!$A$1,MATCH(Tables!BA$1,'Program and Results'!$A:$A,0)-1,1,COUNTIF('Program and Results'!$A:$A,Tables!BA$1),17),5,0),VLOOKUP($A13,OFFSET('Program and Results'!$A$1,MATCH(Tables!BA$1,'Program and Results'!$A:$A,0)-1,4,COUNTIF('Program and Results'!$A:$A,Tables!BA$1),17),8,0))=0,"",IFERROR(VLOOKUP($A13,OFFSET('Program and Results'!$A$1,MATCH(Tables!BA$1,'Program and Results'!$A:$A,0)-1,1,COUNTIF('Program and Results'!$A:$A,Tables!BA$1),17),5,0),VLOOKUP($A13,OFFSET('Program and Results'!$A$1,MATCH(Tables!BA$1,'Program and Results'!$A:$A,0)-1,4,COUNTIF('Program and Results'!$A:$A,Tables!BA$1),17),8,0))),"")</f>
        <v/>
      </c>
      <c r="BB13" s="22" t="str">
        <f ca="1">IFERROR(IF(IFERROR(VLOOKUP($A13,OFFSET('Program and Results'!$A$1,MATCH(Tables!BB$1,'Program and Results'!$A:$A,0)-1,1,COUNTIF('Program and Results'!$A:$A,Tables!BB$1),17),5,0),VLOOKUP($A13,OFFSET('Program and Results'!$A$1,MATCH(Tables!BB$1,'Program and Results'!$A:$A,0)-1,4,COUNTIF('Program and Results'!$A:$A,Tables!BB$1),17),8,0))=0,"",IFERROR(VLOOKUP($A13,OFFSET('Program and Results'!$A$1,MATCH(Tables!BB$1,'Program and Results'!$A:$A,0)-1,1,COUNTIF('Program and Results'!$A:$A,Tables!BB$1),17),5,0),VLOOKUP($A13,OFFSET('Program and Results'!$A$1,MATCH(Tables!BB$1,'Program and Results'!$A:$A,0)-1,4,COUNTIF('Program and Results'!$A:$A,Tables!BB$1),17),8,0))),"")</f>
        <v/>
      </c>
      <c r="BC13" s="22" t="str">
        <f ca="1">IFERROR(IF(IFERROR(VLOOKUP($A13,OFFSET('Program and Results'!$A$1,MATCH(Tables!BC$1,'Program and Results'!$A:$A,0)-1,1,COUNTIF('Program and Results'!$A:$A,Tables!BC$1),17),5,0),VLOOKUP($A13,OFFSET('Program and Results'!$A$1,MATCH(Tables!BC$1,'Program and Results'!$A:$A,0)-1,4,COUNTIF('Program and Results'!$A:$A,Tables!BC$1),17),8,0))=0,"",IFERROR(VLOOKUP($A13,OFFSET('Program and Results'!$A$1,MATCH(Tables!BC$1,'Program and Results'!$A:$A,0)-1,1,COUNTIF('Program and Results'!$A:$A,Tables!BC$1),17),5,0),VLOOKUP($A13,OFFSET('Program and Results'!$A$1,MATCH(Tables!BC$1,'Program and Results'!$A:$A,0)-1,4,COUNTIF('Program and Results'!$A:$A,Tables!BC$1),17),8,0))),"")</f>
        <v/>
      </c>
      <c r="BD13" s="22" t="str">
        <f ca="1">IFERROR(IF(IFERROR(VLOOKUP($A13,OFFSET('Program and Results'!$A$1,MATCH(Tables!BD$1,'Program and Results'!$A:$A,0)-1,1,COUNTIF('Program and Results'!$A:$A,Tables!BD$1),17),5,0),VLOOKUP($A13,OFFSET('Program and Results'!$A$1,MATCH(Tables!BD$1,'Program and Results'!$A:$A,0)-1,4,COUNTIF('Program and Results'!$A:$A,Tables!BD$1),17),8,0))=0,"",IFERROR(VLOOKUP($A13,OFFSET('Program and Results'!$A$1,MATCH(Tables!BD$1,'Program and Results'!$A:$A,0)-1,1,COUNTIF('Program and Results'!$A:$A,Tables!BD$1),17),5,0),VLOOKUP($A13,OFFSET('Program and Results'!$A$1,MATCH(Tables!BD$1,'Program and Results'!$A:$A,0)-1,4,COUNTIF('Program and Results'!$A:$A,Tables!BD$1),17),8,0))),"")</f>
        <v/>
      </c>
      <c r="BE13" s="22" t="str">
        <f ca="1">IFERROR(IF(IFERROR(VLOOKUP($A13,OFFSET('Program and Results'!$A$1,MATCH(Tables!BE$1,'Program and Results'!$A:$A,0)-1,1,COUNTIF('Program and Results'!$A:$A,Tables!BE$1),17),5,0),VLOOKUP($A13,OFFSET('Program and Results'!$A$1,MATCH(Tables!BE$1,'Program and Results'!$A:$A,0)-1,4,COUNTIF('Program and Results'!$A:$A,Tables!BE$1),17),8,0))=0,"",IFERROR(VLOOKUP($A13,OFFSET('Program and Results'!$A$1,MATCH(Tables!BE$1,'Program and Results'!$A:$A,0)-1,1,COUNTIF('Program and Results'!$A:$A,Tables!BE$1),17),5,0),VLOOKUP($A13,OFFSET('Program and Results'!$A$1,MATCH(Tables!BE$1,'Program and Results'!$A:$A,0)-1,4,COUNTIF('Program and Results'!$A:$A,Tables!BE$1),17),8,0))),"")</f>
        <v/>
      </c>
    </row>
    <row r="14" spans="1:57">
      <c r="A14" s="3" t="str">
        <f>IF(Lists!A14="","",Lists!A14)</f>
        <v>M'gladbach</v>
      </c>
      <c r="B14" s="22">
        <f ca="1">IFERROR(IF(IFERROR(VLOOKUP($A14,OFFSET('Program and Results'!$A$1,MATCH(Tables!B$1,'Program and Results'!$A:$A,0)-1,1,COUNTIF('Program and Results'!$A:$A,Tables!B$1),17),5,0),VLOOKUP($A14,OFFSET('Program and Results'!$A$1,MATCH(Tables!B$1,'Program and Results'!$A:$A,0)-1,4,COUNTIF('Program and Results'!$A:$A,Tables!B$1),17),8,0))=0,"",IFERROR(VLOOKUP($A14,OFFSET('Program and Results'!$A$1,MATCH(Tables!B$1,'Program and Results'!$A:$A,0)-1,1,COUNTIF('Program and Results'!$A:$A,Tables!B$1),17),5,0),VLOOKUP($A14,OFFSET('Program and Results'!$A$1,MATCH(Tables!B$1,'Program and Results'!$A:$A,0)-1,4,COUNTIF('Program and Results'!$A:$A,Tables!B$1),17),8,0))),"")</f>
        <v>1491.2339486198689</v>
      </c>
      <c r="C14" s="22">
        <f ca="1">IFERROR(IF(IFERROR(VLOOKUP($A14,OFFSET('Program and Results'!$A$1,MATCH(Tables!C$1,'Program and Results'!$A:$A,0)-1,1,COUNTIF('Program and Results'!$A:$A,Tables!C$1),17),5,0),VLOOKUP($A14,OFFSET('Program and Results'!$A$1,MATCH(Tables!C$1,'Program and Results'!$A:$A,0)-1,4,COUNTIF('Program and Results'!$A:$A,Tables!C$1),17),8,0))=0,"",IFERROR(VLOOKUP($A14,OFFSET('Program and Results'!$A$1,MATCH(Tables!C$1,'Program and Results'!$A:$A,0)-1,1,COUNTIF('Program and Results'!$A:$A,Tables!C$1),17),5,0),VLOOKUP($A14,OFFSET('Program and Results'!$A$1,MATCH(Tables!C$1,'Program and Results'!$A:$A,0)-1,4,COUNTIF('Program and Results'!$A:$A,Tables!C$1),17),8,0))),"")</f>
        <v>1500.6755541095406</v>
      </c>
      <c r="D14" s="22">
        <f ca="1">IFERROR(IF(IFERROR(VLOOKUP($A14,OFFSET('Program and Results'!$A$1,MATCH(Tables!D$1,'Program and Results'!$A:$A,0)-1,1,COUNTIF('Program and Results'!$A:$A,Tables!D$1),17),5,0),VLOOKUP($A14,OFFSET('Program and Results'!$A$1,MATCH(Tables!D$1,'Program and Results'!$A:$A,0)-1,4,COUNTIF('Program and Results'!$A:$A,Tables!D$1),17),8,0))=0,"",IFERROR(VLOOKUP($A14,OFFSET('Program and Results'!$A$1,MATCH(Tables!D$1,'Program and Results'!$A:$A,0)-1,1,COUNTIF('Program and Results'!$A:$A,Tables!D$1),17),5,0),VLOOKUP($A14,OFFSET('Program and Results'!$A$1,MATCH(Tables!D$1,'Program and Results'!$A:$A,0)-1,4,COUNTIF('Program and Results'!$A:$A,Tables!D$1),17),8,0))),"")</f>
        <v>1492.4440351748501</v>
      </c>
      <c r="E14" s="22">
        <f ca="1">IFERROR(IF(IFERROR(VLOOKUP($A14,OFFSET('Program and Results'!$A$1,MATCH(Tables!E$1,'Program and Results'!$A:$A,0)-1,1,COUNTIF('Program and Results'!$A:$A,Tables!E$1),17),5,0),VLOOKUP($A14,OFFSET('Program and Results'!$A$1,MATCH(Tables!E$1,'Program and Results'!$A:$A,0)-1,4,COUNTIF('Program and Results'!$A:$A,Tables!E$1),17),8,0))=0,"",IFERROR(VLOOKUP($A14,OFFSET('Program and Results'!$A$1,MATCH(Tables!E$1,'Program and Results'!$A:$A,0)-1,1,COUNTIF('Program and Results'!$A:$A,Tables!E$1),17),5,0),VLOOKUP($A14,OFFSET('Program and Results'!$A$1,MATCH(Tables!E$1,'Program and Results'!$A:$A,0)-1,4,COUNTIF('Program and Results'!$A:$A,Tables!E$1),17),8,0))),"")</f>
        <v>1501.8831356368896</v>
      </c>
      <c r="F14" s="22">
        <f ca="1">IFERROR(IF(IFERROR(VLOOKUP($A14,OFFSET('Program and Results'!$A$1,MATCH(Tables!F$1,'Program and Results'!$A:$A,0)-1,1,COUNTIF('Program and Results'!$A:$A,Tables!F$1),17),5,0),VLOOKUP($A14,OFFSET('Program and Results'!$A$1,MATCH(Tables!F$1,'Program and Results'!$A:$A,0)-1,4,COUNTIF('Program and Results'!$A:$A,Tables!F$1),17),8,0))=0,"",IFERROR(VLOOKUP($A14,OFFSET('Program and Results'!$A$1,MATCH(Tables!F$1,'Program and Results'!$A:$A,0)-1,1,COUNTIF('Program and Results'!$A:$A,Tables!F$1),17),5,0),VLOOKUP($A14,OFFSET('Program and Results'!$A$1,MATCH(Tables!F$1,'Program and Results'!$A:$A,0)-1,4,COUNTIF('Program and Results'!$A:$A,Tables!F$1),17),8,0))),"")</f>
        <v>1492.5478854035209</v>
      </c>
      <c r="G14" s="22">
        <f ca="1">IFERROR(IF(IFERROR(VLOOKUP($A14,OFFSET('Program and Results'!$A$1,MATCH(Tables!G$1,'Program and Results'!$A:$A,0)-1,1,COUNTIF('Program and Results'!$A:$A,Tables!G$1),17),5,0),VLOOKUP($A14,OFFSET('Program and Results'!$A$1,MATCH(Tables!G$1,'Program and Results'!$A:$A,0)-1,4,COUNTIF('Program and Results'!$A:$A,Tables!G$1),17),8,0))=0,"",IFERROR(VLOOKUP($A14,OFFSET('Program and Results'!$A$1,MATCH(Tables!G$1,'Program and Results'!$A:$A,0)-1,1,COUNTIF('Program and Results'!$A:$A,Tables!G$1),17),5,0),VLOOKUP($A14,OFFSET('Program and Results'!$A$1,MATCH(Tables!G$1,'Program and Results'!$A:$A,0)-1,4,COUNTIF('Program and Results'!$A:$A,Tables!G$1),17),8,0))),"")</f>
        <v>1500.5236210314804</v>
      </c>
      <c r="H14" s="22">
        <f ca="1">IFERROR(IF(IFERROR(VLOOKUP($A14,OFFSET('Program and Results'!$A$1,MATCH(Tables!H$1,'Program and Results'!$A:$A,0)-1,1,COUNTIF('Program and Results'!$A:$A,Tables!H$1),17),5,0),VLOOKUP($A14,OFFSET('Program and Results'!$A$1,MATCH(Tables!H$1,'Program and Results'!$A:$A,0)-1,4,COUNTIF('Program and Results'!$A:$A,Tables!H$1),17),8,0))=0,"",IFERROR(VLOOKUP($A14,OFFSET('Program and Results'!$A$1,MATCH(Tables!H$1,'Program and Results'!$A:$A,0)-1,1,COUNTIF('Program and Results'!$A:$A,Tables!H$1),17),5,0),VLOOKUP($A14,OFFSET('Program and Results'!$A$1,MATCH(Tables!H$1,'Program and Results'!$A:$A,0)-1,4,COUNTIF('Program and Results'!$A:$A,Tables!H$1),17),8,0))),"")</f>
        <v>1501.7193766473285</v>
      </c>
      <c r="I14" s="22">
        <f ca="1">IFERROR(IF(IFERROR(VLOOKUP($A14,OFFSET('Program and Results'!$A$1,MATCH(Tables!I$1,'Program and Results'!$A:$A,0)-1,1,COUNTIF('Program and Results'!$A:$A,Tables!I$1),17),5,0),VLOOKUP($A14,OFFSET('Program and Results'!$A$1,MATCH(Tables!I$1,'Program and Results'!$A:$A,0)-1,4,COUNTIF('Program and Results'!$A:$A,Tables!I$1),17),8,0))=0,"",IFERROR(VLOOKUP($A14,OFFSET('Program and Results'!$A$1,MATCH(Tables!I$1,'Program and Results'!$A:$A,0)-1,1,COUNTIF('Program and Results'!$A:$A,Tables!I$1),17),5,0),VLOOKUP($A14,OFFSET('Program and Results'!$A$1,MATCH(Tables!I$1,'Program and Results'!$A:$A,0)-1,4,COUNTIF('Program and Results'!$A:$A,Tables!I$1),17),8,0))),"")</f>
        <v>1511.9719620760707</v>
      </c>
      <c r="J14" s="22">
        <f ca="1">IFERROR(IF(IFERROR(VLOOKUP($A14,OFFSET('Program and Results'!$A$1,MATCH(Tables!J$1,'Program and Results'!$A:$A,0)-1,1,COUNTIF('Program and Results'!$A:$A,Tables!J$1),17),5,0),VLOOKUP($A14,OFFSET('Program and Results'!$A$1,MATCH(Tables!J$1,'Program and Results'!$A:$A,0)-1,4,COUNTIF('Program and Results'!$A:$A,Tables!J$1),17),8,0))=0,"",IFERROR(VLOOKUP($A14,OFFSET('Program and Results'!$A$1,MATCH(Tables!J$1,'Program and Results'!$A:$A,0)-1,1,COUNTIF('Program and Results'!$A:$A,Tables!J$1),17),5,0),VLOOKUP($A14,OFFSET('Program and Results'!$A$1,MATCH(Tables!J$1,'Program and Results'!$A:$A,0)-1,4,COUNTIF('Program and Results'!$A:$A,Tables!J$1),17),8,0))),"")</f>
        <v>1502.8755730446471</v>
      </c>
      <c r="K14" s="22">
        <f ca="1">IFERROR(IF(IFERROR(VLOOKUP($A14,OFFSET('Program and Results'!$A$1,MATCH(Tables!K$1,'Program and Results'!$A:$A,0)-1,1,COUNTIF('Program and Results'!$A:$A,Tables!K$1),17),5,0),VLOOKUP($A14,OFFSET('Program and Results'!$A$1,MATCH(Tables!K$1,'Program and Results'!$A:$A,0)-1,4,COUNTIF('Program and Results'!$A:$A,Tables!K$1),17),8,0))=0,"",IFERROR(VLOOKUP($A14,OFFSET('Program and Results'!$A$1,MATCH(Tables!K$1,'Program and Results'!$A:$A,0)-1,1,COUNTIF('Program and Results'!$A:$A,Tables!K$1),17),5,0),VLOOKUP($A14,OFFSET('Program and Results'!$A$1,MATCH(Tables!K$1,'Program and Results'!$A:$A,0)-1,4,COUNTIF('Program and Results'!$A:$A,Tables!K$1),17),8,0))),"")</f>
        <v>1511.4993305931303</v>
      </c>
      <c r="L14" s="22">
        <f ca="1">IFERROR(IF(IFERROR(VLOOKUP($A14,OFFSET('Program and Results'!$A$1,MATCH(Tables!L$1,'Program and Results'!$A:$A,0)-1,1,COUNTIF('Program and Results'!$A:$A,Tables!L$1),17),5,0),VLOOKUP($A14,OFFSET('Program and Results'!$A$1,MATCH(Tables!L$1,'Program and Results'!$A:$A,0)-1,4,COUNTIF('Program and Results'!$A:$A,Tables!L$1),17),8,0))=0,"",IFERROR(VLOOKUP($A14,OFFSET('Program and Results'!$A$1,MATCH(Tables!L$1,'Program and Results'!$A:$A,0)-1,1,COUNTIF('Program and Results'!$A:$A,Tables!L$1),17),5,0),VLOOKUP($A14,OFFSET('Program and Results'!$A$1,MATCH(Tables!L$1,'Program and Results'!$A:$A,0)-1,4,COUNTIF('Program and Results'!$A:$A,Tables!L$1),17),8,0))),"")</f>
        <v>1522.3906046660572</v>
      </c>
      <c r="M14" s="22">
        <f ca="1">IFERROR(IF(IFERROR(VLOOKUP($A14,OFFSET('Program and Results'!$A$1,MATCH(Tables!M$1,'Program and Results'!$A:$A,0)-1,1,COUNTIF('Program and Results'!$A:$A,Tables!M$1),17),5,0),VLOOKUP($A14,OFFSET('Program and Results'!$A$1,MATCH(Tables!M$1,'Program and Results'!$A:$A,0)-1,4,COUNTIF('Program and Results'!$A:$A,Tables!M$1),17),8,0))=0,"",IFERROR(VLOOKUP($A14,OFFSET('Program and Results'!$A$1,MATCH(Tables!M$1,'Program and Results'!$A:$A,0)-1,1,COUNTIF('Program and Results'!$A:$A,Tables!M$1),17),5,0),VLOOKUP($A14,OFFSET('Program and Results'!$A$1,MATCH(Tables!M$1,'Program and Results'!$A:$A,0)-1,4,COUNTIF('Program and Results'!$A:$A,Tables!M$1),17),8,0))),"")</f>
        <v>1529.4376050737553</v>
      </c>
      <c r="N14" s="22">
        <f ca="1">IFERROR(IF(IFERROR(VLOOKUP($A14,OFFSET('Program and Results'!$A$1,MATCH(Tables!N$1,'Program and Results'!$A:$A,0)-1,1,COUNTIF('Program and Results'!$A:$A,Tables!N$1),17),5,0),VLOOKUP($A14,OFFSET('Program and Results'!$A$1,MATCH(Tables!N$1,'Program and Results'!$A:$A,0)-1,4,COUNTIF('Program and Results'!$A:$A,Tables!N$1),17),8,0))=0,"",IFERROR(VLOOKUP($A14,OFFSET('Program and Results'!$A$1,MATCH(Tables!N$1,'Program and Results'!$A:$A,0)-1,1,COUNTIF('Program and Results'!$A:$A,Tables!N$1),17),5,0),VLOOKUP($A14,OFFSET('Program and Results'!$A$1,MATCH(Tables!N$1,'Program and Results'!$A:$A,0)-1,4,COUNTIF('Program and Results'!$A:$A,Tables!N$1),17),8,0))),"")</f>
        <v>1540.2761458096784</v>
      </c>
      <c r="O14" s="22">
        <f ca="1">IFERROR(IF(IFERROR(VLOOKUP($A14,OFFSET('Program and Results'!$A$1,MATCH(Tables!O$1,'Program and Results'!$A:$A,0)-1,1,COUNTIF('Program and Results'!$A:$A,Tables!O$1),17),5,0),VLOOKUP($A14,OFFSET('Program and Results'!$A$1,MATCH(Tables!O$1,'Program and Results'!$A:$A,0)-1,4,COUNTIF('Program and Results'!$A:$A,Tables!O$1),17),8,0))=0,"",IFERROR(VLOOKUP($A14,OFFSET('Program and Results'!$A$1,MATCH(Tables!O$1,'Program and Results'!$A:$A,0)-1,1,COUNTIF('Program and Results'!$A:$A,Tables!O$1),17),5,0),VLOOKUP($A14,OFFSET('Program and Results'!$A$1,MATCH(Tables!O$1,'Program and Results'!$A:$A,0)-1,4,COUNTIF('Program and Results'!$A:$A,Tables!O$1),17),8,0))),"")</f>
        <v>1546.9061664667936</v>
      </c>
      <c r="P14" s="22">
        <f ca="1">IFERROR(IF(IFERROR(VLOOKUP($A14,OFFSET('Program and Results'!$A$1,MATCH(Tables!P$1,'Program and Results'!$A:$A,0)-1,1,COUNTIF('Program and Results'!$A:$A,Tables!P$1),17),5,0),VLOOKUP($A14,OFFSET('Program and Results'!$A$1,MATCH(Tables!P$1,'Program and Results'!$A:$A,0)-1,4,COUNTIF('Program and Results'!$A:$A,Tables!P$1),17),8,0))=0,"",IFERROR(VLOOKUP($A14,OFFSET('Program and Results'!$A$1,MATCH(Tables!P$1,'Program and Results'!$A:$A,0)-1,1,COUNTIF('Program and Results'!$A:$A,Tables!P$1),17),5,0),VLOOKUP($A14,OFFSET('Program and Results'!$A$1,MATCH(Tables!P$1,'Program and Results'!$A:$A,0)-1,4,COUNTIF('Program and Results'!$A:$A,Tables!P$1),17),8,0))),"")</f>
        <v>1555.0336224476782</v>
      </c>
      <c r="Q14" s="22">
        <f ca="1">IFERROR(IF(IFERROR(VLOOKUP($A14,OFFSET('Program and Results'!$A$1,MATCH(Tables!Q$1,'Program and Results'!$A:$A,0)-1,1,COUNTIF('Program and Results'!$A:$A,Tables!Q$1),17),5,0),VLOOKUP($A14,OFFSET('Program and Results'!$A$1,MATCH(Tables!Q$1,'Program and Results'!$A:$A,0)-1,4,COUNTIF('Program and Results'!$A:$A,Tables!Q$1),17),8,0))=0,"",IFERROR(VLOOKUP($A14,OFFSET('Program and Results'!$A$1,MATCH(Tables!Q$1,'Program and Results'!$A:$A,0)-1,1,COUNTIF('Program and Results'!$A:$A,Tables!Q$1),17),5,0),VLOOKUP($A14,OFFSET('Program and Results'!$A$1,MATCH(Tables!Q$1,'Program and Results'!$A:$A,0)-1,4,COUNTIF('Program and Results'!$A:$A,Tables!Q$1),17),8,0))),"")</f>
        <v>1554.0778946354753</v>
      </c>
      <c r="R14" s="22">
        <f ca="1">IFERROR(IF(IFERROR(VLOOKUP($A14,OFFSET('Program and Results'!$A$1,MATCH(Tables!R$1,'Program and Results'!$A:$A,0)-1,1,COUNTIF('Program and Results'!$A:$A,Tables!R$1),17),5,0),VLOOKUP($A14,OFFSET('Program and Results'!$A$1,MATCH(Tables!R$1,'Program and Results'!$A:$A,0)-1,4,COUNTIF('Program and Results'!$A:$A,Tables!R$1),17),8,0))=0,"",IFERROR(VLOOKUP($A14,OFFSET('Program and Results'!$A$1,MATCH(Tables!R$1,'Program and Results'!$A:$A,0)-1,1,COUNTIF('Program and Results'!$A:$A,Tables!R$1),17),5,0),VLOOKUP($A14,OFFSET('Program and Results'!$A$1,MATCH(Tables!R$1,'Program and Results'!$A:$A,0)-1,4,COUNTIF('Program and Results'!$A:$A,Tables!R$1),17),8,0))),"")</f>
        <v>1551.8624593399632</v>
      </c>
      <c r="S14" s="22">
        <f ca="1">IFERROR(IF(IFERROR(VLOOKUP($A14,OFFSET('Program and Results'!$A$1,MATCH(Tables!S$1,'Program and Results'!$A:$A,0)-1,1,COUNTIF('Program and Results'!$A:$A,Tables!S$1),17),5,0),VLOOKUP($A14,OFFSET('Program and Results'!$A$1,MATCH(Tables!S$1,'Program and Results'!$A:$A,0)-1,4,COUNTIF('Program and Results'!$A:$A,Tables!S$1),17),8,0))=0,"",IFERROR(VLOOKUP($A14,OFFSET('Program and Results'!$A$1,MATCH(Tables!S$1,'Program and Results'!$A:$A,0)-1,1,COUNTIF('Program and Results'!$A:$A,Tables!S$1),17),5,0),VLOOKUP($A14,OFFSET('Program and Results'!$A$1,MATCH(Tables!S$1,'Program and Results'!$A:$A,0)-1,4,COUNTIF('Program and Results'!$A:$A,Tables!S$1),17),8,0))),"")</f>
        <v>1541.5622210448823</v>
      </c>
      <c r="T14" s="22">
        <f ca="1">IFERROR(IF(IFERROR(VLOOKUP($A14,OFFSET('Program and Results'!$A$1,MATCH(Tables!T$1,'Program and Results'!$A:$A,0)-1,1,COUNTIF('Program and Results'!$A:$A,Tables!T$1),17),5,0),VLOOKUP($A14,OFFSET('Program and Results'!$A$1,MATCH(Tables!T$1,'Program and Results'!$A:$A,0)-1,4,COUNTIF('Program and Results'!$A:$A,Tables!T$1),17),8,0))=0,"",IFERROR(VLOOKUP($A14,OFFSET('Program and Results'!$A$1,MATCH(Tables!T$1,'Program and Results'!$A:$A,0)-1,1,COUNTIF('Program and Results'!$A:$A,Tables!T$1),17),5,0),VLOOKUP($A14,OFFSET('Program and Results'!$A$1,MATCH(Tables!T$1,'Program and Results'!$A:$A,0)-1,4,COUNTIF('Program and Results'!$A:$A,Tables!T$1),17),8,0))),"")</f>
        <v>1530.0414760554243</v>
      </c>
      <c r="U14" s="22">
        <f ca="1">IFERROR(IF(IFERROR(VLOOKUP($A14,OFFSET('Program and Results'!$A$1,MATCH(Tables!U$1,'Program and Results'!$A:$A,0)-1,1,COUNTIF('Program and Results'!$A:$A,Tables!U$1),17),5,0),VLOOKUP($A14,OFFSET('Program and Results'!$A$1,MATCH(Tables!U$1,'Program and Results'!$A:$A,0)-1,4,COUNTIF('Program and Results'!$A:$A,Tables!U$1),17),8,0))=0,"",IFERROR(VLOOKUP($A14,OFFSET('Program and Results'!$A$1,MATCH(Tables!U$1,'Program and Results'!$A:$A,0)-1,1,COUNTIF('Program and Results'!$A:$A,Tables!U$1),17),5,0),VLOOKUP($A14,OFFSET('Program and Results'!$A$1,MATCH(Tables!U$1,'Program and Results'!$A:$A,0)-1,4,COUNTIF('Program and Results'!$A:$A,Tables!U$1),17),8,0))),"")</f>
        <v>1518.5335463328618</v>
      </c>
      <c r="V14" s="22">
        <f ca="1">IFERROR(IF(IFERROR(VLOOKUP($A14,OFFSET('Program and Results'!$A$1,MATCH(Tables!V$1,'Program and Results'!$A:$A,0)-1,1,COUNTIF('Program and Results'!$A:$A,Tables!V$1),17),5,0),VLOOKUP($A14,OFFSET('Program and Results'!$A$1,MATCH(Tables!V$1,'Program and Results'!$A:$A,0)-1,4,COUNTIF('Program and Results'!$A:$A,Tables!V$1),17),8,0))=0,"",IFERROR(VLOOKUP($A14,OFFSET('Program and Results'!$A$1,MATCH(Tables!V$1,'Program and Results'!$A:$A,0)-1,1,COUNTIF('Program and Results'!$A:$A,Tables!V$1),17),5,0),VLOOKUP($A14,OFFSET('Program and Results'!$A$1,MATCH(Tables!V$1,'Program and Results'!$A:$A,0)-1,4,COUNTIF('Program and Results'!$A:$A,Tables!V$1),17),8,0))),"")</f>
        <v>1517.5047602899995</v>
      </c>
      <c r="W14" s="22">
        <f ca="1">IFERROR(IF(IFERROR(VLOOKUP($A14,OFFSET('Program and Results'!$A$1,MATCH(Tables!W$1,'Program and Results'!$A:$A,0)-1,1,COUNTIF('Program and Results'!$A:$A,Tables!W$1),17),5,0),VLOOKUP($A14,OFFSET('Program and Results'!$A$1,MATCH(Tables!W$1,'Program and Results'!$A:$A,0)-1,4,COUNTIF('Program and Results'!$A:$A,Tables!W$1),17),8,0))=0,"",IFERROR(VLOOKUP($A14,OFFSET('Program and Results'!$A$1,MATCH(Tables!W$1,'Program and Results'!$A:$A,0)-1,1,COUNTIF('Program and Results'!$A:$A,Tables!W$1),17),5,0),VLOOKUP($A14,OFFSET('Program and Results'!$A$1,MATCH(Tables!W$1,'Program and Results'!$A:$A,0)-1,4,COUNTIF('Program and Results'!$A:$A,Tables!W$1),17),8,0))),"")</f>
        <v>1515.0265443327494</v>
      </c>
      <c r="X14" s="22">
        <f ca="1">IFERROR(IF(IFERROR(VLOOKUP($A14,OFFSET('Program and Results'!$A$1,MATCH(Tables!X$1,'Program and Results'!$A:$A,0)-1,1,COUNTIF('Program and Results'!$A:$A,Tables!X$1),17),5,0),VLOOKUP($A14,OFFSET('Program and Results'!$A$1,MATCH(Tables!X$1,'Program and Results'!$A:$A,0)-1,4,COUNTIF('Program and Results'!$A:$A,Tables!X$1),17),8,0))=0,"",IFERROR(VLOOKUP($A14,OFFSET('Program and Results'!$A$1,MATCH(Tables!X$1,'Program and Results'!$A:$A,0)-1,1,COUNTIF('Program and Results'!$A:$A,Tables!X$1),17),5,0),VLOOKUP($A14,OFFSET('Program and Results'!$A$1,MATCH(Tables!X$1,'Program and Results'!$A:$A,0)-1,4,COUNTIF('Program and Results'!$A:$A,Tables!X$1),17),8,0))),"")</f>
        <v>1512.9880624700356</v>
      </c>
      <c r="Y14" s="22">
        <f ca="1">IFERROR(IF(IFERROR(VLOOKUP($A14,OFFSET('Program and Results'!$A$1,MATCH(Tables!Y$1,'Program and Results'!$A:$A,0)-1,1,COUNTIF('Program and Results'!$A:$A,Tables!Y$1),17),5,0),VLOOKUP($A14,OFFSET('Program and Results'!$A$1,MATCH(Tables!Y$1,'Program and Results'!$A:$A,0)-1,4,COUNTIF('Program and Results'!$A:$A,Tables!Y$1),17),8,0))=0,"",IFERROR(VLOOKUP($A14,OFFSET('Program and Results'!$A$1,MATCH(Tables!Y$1,'Program and Results'!$A:$A,0)-1,1,COUNTIF('Program and Results'!$A:$A,Tables!Y$1),17),5,0),VLOOKUP($A14,OFFSET('Program and Results'!$A$1,MATCH(Tables!Y$1,'Program and Results'!$A:$A,0)-1,4,COUNTIF('Program and Results'!$A:$A,Tables!Y$1),17),8,0))),"")</f>
        <v>1501.2973061542373</v>
      </c>
      <c r="Z14" s="22">
        <f ca="1">IFERROR(IF(IFERROR(VLOOKUP($A14,OFFSET('Program and Results'!$A$1,MATCH(Tables!Z$1,'Program and Results'!$A:$A,0)-1,1,COUNTIF('Program and Results'!$A:$A,Tables!Z$1),17),5,0),VLOOKUP($A14,OFFSET('Program and Results'!$A$1,MATCH(Tables!Z$1,'Program and Results'!$A:$A,0)-1,4,COUNTIF('Program and Results'!$A:$A,Tables!Z$1),17),8,0))=0,"",IFERROR(VLOOKUP($A14,OFFSET('Program and Results'!$A$1,MATCH(Tables!Z$1,'Program and Results'!$A:$A,0)-1,1,COUNTIF('Program and Results'!$A:$A,Tables!Z$1),17),5,0),VLOOKUP($A14,OFFSET('Program and Results'!$A$1,MATCH(Tables!Z$1,'Program and Results'!$A:$A,0)-1,4,COUNTIF('Program and Results'!$A:$A,Tables!Z$1),17),8,0))),"")</f>
        <v>1514.6275587911714</v>
      </c>
      <c r="AA14" s="22">
        <f ca="1">IFERROR(IF(IFERROR(VLOOKUP($A14,OFFSET('Program and Results'!$A$1,MATCH(Tables!AA$1,'Program and Results'!$A:$A,0)-1,1,COUNTIF('Program and Results'!$A:$A,Tables!AA$1),17),5,0),VLOOKUP($A14,OFFSET('Program and Results'!$A$1,MATCH(Tables!AA$1,'Program and Results'!$A:$A,0)-1,4,COUNTIF('Program and Results'!$A:$A,Tables!AA$1),17),8,0))=0,"",IFERROR(VLOOKUP($A14,OFFSET('Program and Results'!$A$1,MATCH(Tables!AA$1,'Program and Results'!$A:$A,0)-1,1,COUNTIF('Program and Results'!$A:$A,Tables!AA$1),17),5,0),VLOOKUP($A14,OFFSET('Program and Results'!$A$1,MATCH(Tables!AA$1,'Program and Results'!$A:$A,0)-1,4,COUNTIF('Program and Results'!$A:$A,Tables!AA$1),17),8,0))),"")</f>
        <v>1523.4937121830485</v>
      </c>
      <c r="AB14" s="22">
        <f ca="1">IFERROR(IF(IFERROR(VLOOKUP($A14,OFFSET('Program and Results'!$A$1,MATCH(Tables!AB$1,'Program and Results'!$A:$A,0)-1,1,COUNTIF('Program and Results'!$A:$A,Tables!AB$1),17),5,0),VLOOKUP($A14,OFFSET('Program and Results'!$A$1,MATCH(Tables!AB$1,'Program and Results'!$A:$A,0)-1,4,COUNTIF('Program and Results'!$A:$A,Tables!AB$1),17),8,0))=0,"",IFERROR(VLOOKUP($A14,OFFSET('Program and Results'!$A$1,MATCH(Tables!AB$1,'Program and Results'!$A:$A,0)-1,1,COUNTIF('Program and Results'!$A:$A,Tables!AB$1),17),5,0),VLOOKUP($A14,OFFSET('Program and Results'!$A$1,MATCH(Tables!AB$1,'Program and Results'!$A:$A,0)-1,4,COUNTIF('Program and Results'!$A:$A,Tables!AB$1),17),8,0))),"")</f>
        <v>1512.4812977059951</v>
      </c>
      <c r="AC14" s="22">
        <f ca="1">IFERROR(IF(IFERROR(VLOOKUP($A14,OFFSET('Program and Results'!$A$1,MATCH(Tables!AC$1,'Program and Results'!$A:$A,0)-1,1,COUNTIF('Program and Results'!$A:$A,Tables!AC$1),17),5,0),VLOOKUP($A14,OFFSET('Program and Results'!$A$1,MATCH(Tables!AC$1,'Program and Results'!$A:$A,0)-1,4,COUNTIF('Program and Results'!$A:$A,Tables!AC$1),17),8,0))=0,"",IFERROR(VLOOKUP($A14,OFFSET('Program and Results'!$A$1,MATCH(Tables!AC$1,'Program and Results'!$A:$A,0)-1,1,COUNTIF('Program and Results'!$A:$A,Tables!AC$1),17),5,0),VLOOKUP($A14,OFFSET('Program and Results'!$A$1,MATCH(Tables!AC$1,'Program and Results'!$A:$A,0)-1,4,COUNTIF('Program and Results'!$A:$A,Tables!AC$1),17),8,0))),"")</f>
        <v>1519.4093423929062</v>
      </c>
      <c r="AD14" s="22">
        <f ca="1">IFERROR(IF(IFERROR(VLOOKUP($A14,OFFSET('Program and Results'!$A$1,MATCH(Tables!AD$1,'Program and Results'!$A:$A,0)-1,1,COUNTIF('Program and Results'!$A:$A,Tables!AD$1),17),5,0),VLOOKUP($A14,OFFSET('Program and Results'!$A$1,MATCH(Tables!AD$1,'Program and Results'!$A:$A,0)-1,4,COUNTIF('Program and Results'!$A:$A,Tables!AD$1),17),8,0))=0,"",IFERROR(VLOOKUP($A14,OFFSET('Program and Results'!$A$1,MATCH(Tables!AD$1,'Program and Results'!$A:$A,0)-1,1,COUNTIF('Program and Results'!$A:$A,Tables!AD$1),17),5,0),VLOOKUP($A14,OFFSET('Program and Results'!$A$1,MATCH(Tables!AD$1,'Program and Results'!$A:$A,0)-1,4,COUNTIF('Program and Results'!$A:$A,Tables!AD$1),17),8,0))),"")</f>
        <v>1528.7775120665574</v>
      </c>
      <c r="AE14" s="22">
        <f ca="1">IFERROR(IF(IFERROR(VLOOKUP($A14,OFFSET('Program and Results'!$A$1,MATCH(Tables!AE$1,'Program and Results'!$A:$A,0)-1,1,COUNTIF('Program and Results'!$A:$A,Tables!AE$1),17),5,0),VLOOKUP($A14,OFFSET('Program and Results'!$A$1,MATCH(Tables!AE$1,'Program and Results'!$A:$A,0)-1,4,COUNTIF('Program and Results'!$A:$A,Tables!AE$1),17),8,0))=0,"",IFERROR(VLOOKUP($A14,OFFSET('Program and Results'!$A$1,MATCH(Tables!AE$1,'Program and Results'!$A:$A,0)-1,1,COUNTIF('Program and Results'!$A:$A,Tables!AE$1),17),5,0),VLOOKUP($A14,OFFSET('Program and Results'!$A$1,MATCH(Tables!AE$1,'Program and Results'!$A:$A,0)-1,4,COUNTIF('Program and Results'!$A:$A,Tables!AE$1),17),8,0))),"")</f>
        <v>1524.841807395542</v>
      </c>
      <c r="AF14" s="22">
        <f ca="1">IFERROR(IF(IFERROR(VLOOKUP($A14,OFFSET('Program and Results'!$A$1,MATCH(Tables!AF$1,'Program and Results'!$A:$A,0)-1,1,COUNTIF('Program and Results'!$A:$A,Tables!AF$1),17),5,0),VLOOKUP($A14,OFFSET('Program and Results'!$A$1,MATCH(Tables!AF$1,'Program and Results'!$A:$A,0)-1,4,COUNTIF('Program and Results'!$A:$A,Tables!AF$1),17),8,0))=0,"",IFERROR(VLOOKUP($A14,OFFSET('Program and Results'!$A$1,MATCH(Tables!AF$1,'Program and Results'!$A:$A,0)-1,1,COUNTIF('Program and Results'!$A:$A,Tables!AF$1),17),5,0),VLOOKUP($A14,OFFSET('Program and Results'!$A$1,MATCH(Tables!AF$1,'Program and Results'!$A:$A,0)-1,4,COUNTIF('Program and Results'!$A:$A,Tables!AF$1),17),8,0))),"")</f>
        <v>1513.4592298394186</v>
      </c>
      <c r="AG14" s="22">
        <f ca="1">IFERROR(IF(IFERROR(VLOOKUP($A14,OFFSET('Program and Results'!$A$1,MATCH(Tables!AG$1,'Program and Results'!$A:$A,0)-1,1,COUNTIF('Program and Results'!$A:$A,Tables!AG$1),17),5,0),VLOOKUP($A14,OFFSET('Program and Results'!$A$1,MATCH(Tables!AG$1,'Program and Results'!$A:$A,0)-1,4,COUNTIF('Program and Results'!$A:$A,Tables!AG$1),17),8,0))=0,"",IFERROR(VLOOKUP($A14,OFFSET('Program and Results'!$A$1,MATCH(Tables!AG$1,'Program and Results'!$A:$A,0)-1,1,COUNTIF('Program and Results'!$A:$A,Tables!AG$1),17),5,0),VLOOKUP($A14,OFFSET('Program and Results'!$A$1,MATCH(Tables!AG$1,'Program and Results'!$A:$A,0)-1,4,COUNTIF('Program and Results'!$A:$A,Tables!AG$1),17),8,0))),"")</f>
        <v>1527.243990012277</v>
      </c>
      <c r="AH14" s="22">
        <f ca="1">IFERROR(IF(IFERROR(VLOOKUP($A14,OFFSET('Program and Results'!$A$1,MATCH(Tables!AH$1,'Program and Results'!$A:$A,0)-1,1,COUNTIF('Program and Results'!$A:$A,Tables!AH$1),17),5,0),VLOOKUP($A14,OFFSET('Program and Results'!$A$1,MATCH(Tables!AH$1,'Program and Results'!$A:$A,0)-1,4,COUNTIF('Program and Results'!$A:$A,Tables!AH$1),17),8,0))=0,"",IFERROR(VLOOKUP($A14,OFFSET('Program and Results'!$A$1,MATCH(Tables!AH$1,'Program and Results'!$A:$A,0)-1,1,COUNTIF('Program and Results'!$A:$A,Tables!AH$1),17),5,0),VLOOKUP($A14,OFFSET('Program and Results'!$A$1,MATCH(Tables!AH$1,'Program and Results'!$A:$A,0)-1,4,COUNTIF('Program and Results'!$A:$A,Tables!AH$1),17),8,0))),"")</f>
        <v>1536.4173939875886</v>
      </c>
      <c r="AI14" s="22">
        <f ca="1">IFERROR(IF(IFERROR(VLOOKUP($A14,OFFSET('Program and Results'!$A$1,MATCH(Tables!AI$1,'Program and Results'!$A:$A,0)-1,1,COUNTIF('Program and Results'!$A:$A,Tables!AI$1),17),5,0),VLOOKUP($A14,OFFSET('Program and Results'!$A$1,MATCH(Tables!AI$1,'Program and Results'!$A:$A,0)-1,4,COUNTIF('Program and Results'!$A:$A,Tables!AI$1),17),8,0))=0,"",IFERROR(VLOOKUP($A14,OFFSET('Program and Results'!$A$1,MATCH(Tables!AI$1,'Program and Results'!$A:$A,0)-1,1,COUNTIF('Program and Results'!$A:$A,Tables!AI$1),17),5,0),VLOOKUP($A14,OFFSET('Program and Results'!$A$1,MATCH(Tables!AI$1,'Program and Results'!$A:$A,0)-1,4,COUNTIF('Program and Results'!$A:$A,Tables!AI$1),17),8,0))),"")</f>
        <v>1527.5842299834321</v>
      </c>
      <c r="AJ14" s="22" t="str">
        <f ca="1">IFERROR(IF(IFERROR(VLOOKUP($A14,OFFSET('Program and Results'!$A$1,MATCH(Tables!AJ$1,'Program and Results'!$A:$A,0)-1,1,COUNTIF('Program and Results'!$A:$A,Tables!AJ$1),17),5,0),VLOOKUP($A14,OFFSET('Program and Results'!$A$1,MATCH(Tables!AJ$1,'Program and Results'!$A:$A,0)-1,4,COUNTIF('Program and Results'!$A:$A,Tables!AJ$1),17),8,0))=0,"",IFERROR(VLOOKUP($A14,OFFSET('Program and Results'!$A$1,MATCH(Tables!AJ$1,'Program and Results'!$A:$A,0)-1,1,COUNTIF('Program and Results'!$A:$A,Tables!AJ$1),17),5,0),VLOOKUP($A14,OFFSET('Program and Results'!$A$1,MATCH(Tables!AJ$1,'Program and Results'!$A:$A,0)-1,4,COUNTIF('Program and Results'!$A:$A,Tables!AJ$1),17),8,0))),"")</f>
        <v/>
      </c>
      <c r="AK14" s="22" t="str">
        <f ca="1">IFERROR(IF(IFERROR(VLOOKUP($A14,OFFSET('Program and Results'!$A$1,MATCH(Tables!AK$1,'Program and Results'!$A:$A,0)-1,1,COUNTIF('Program and Results'!$A:$A,Tables!AK$1),17),5,0),VLOOKUP($A14,OFFSET('Program and Results'!$A$1,MATCH(Tables!AK$1,'Program and Results'!$A:$A,0)-1,4,COUNTIF('Program and Results'!$A:$A,Tables!AK$1),17),8,0))=0,"",IFERROR(VLOOKUP($A14,OFFSET('Program and Results'!$A$1,MATCH(Tables!AK$1,'Program and Results'!$A:$A,0)-1,1,COUNTIF('Program and Results'!$A:$A,Tables!AK$1),17),5,0),VLOOKUP($A14,OFFSET('Program and Results'!$A$1,MATCH(Tables!AK$1,'Program and Results'!$A:$A,0)-1,4,COUNTIF('Program and Results'!$A:$A,Tables!AK$1),17),8,0))),"")</f>
        <v/>
      </c>
      <c r="AL14" s="22" t="str">
        <f ca="1">IFERROR(IF(IFERROR(VLOOKUP($A14,OFFSET('Program and Results'!$A$1,MATCH(Tables!AL$1,'Program and Results'!$A:$A,0)-1,1,COUNTIF('Program and Results'!$A:$A,Tables!AL$1),17),5,0),VLOOKUP($A14,OFFSET('Program and Results'!$A$1,MATCH(Tables!AL$1,'Program and Results'!$A:$A,0)-1,4,COUNTIF('Program and Results'!$A:$A,Tables!AL$1),17),8,0))=0,"",IFERROR(VLOOKUP($A14,OFFSET('Program and Results'!$A$1,MATCH(Tables!AL$1,'Program and Results'!$A:$A,0)-1,1,COUNTIF('Program and Results'!$A:$A,Tables!AL$1),17),5,0),VLOOKUP($A14,OFFSET('Program and Results'!$A$1,MATCH(Tables!AL$1,'Program and Results'!$A:$A,0)-1,4,COUNTIF('Program and Results'!$A:$A,Tables!AL$1),17),8,0))),"")</f>
        <v/>
      </c>
      <c r="AM14" s="22" t="str">
        <f ca="1">IFERROR(IF(IFERROR(VLOOKUP($A14,OFFSET('Program and Results'!$A$1,MATCH(Tables!AM$1,'Program and Results'!$A:$A,0)-1,1,COUNTIF('Program and Results'!$A:$A,Tables!AM$1),17),5,0),VLOOKUP($A14,OFFSET('Program and Results'!$A$1,MATCH(Tables!AM$1,'Program and Results'!$A:$A,0)-1,4,COUNTIF('Program and Results'!$A:$A,Tables!AM$1),17),8,0))=0,"",IFERROR(VLOOKUP($A14,OFFSET('Program and Results'!$A$1,MATCH(Tables!AM$1,'Program and Results'!$A:$A,0)-1,1,COUNTIF('Program and Results'!$A:$A,Tables!AM$1),17),5,0),VLOOKUP($A14,OFFSET('Program and Results'!$A$1,MATCH(Tables!AM$1,'Program and Results'!$A:$A,0)-1,4,COUNTIF('Program and Results'!$A:$A,Tables!AM$1),17),8,0))),"")</f>
        <v/>
      </c>
      <c r="AN14" s="22" t="str">
        <f ca="1">IFERROR(IF(IFERROR(VLOOKUP($A14,OFFSET('Program and Results'!$A$1,MATCH(Tables!AN$1,'Program and Results'!$A:$A,0)-1,1,COUNTIF('Program and Results'!$A:$A,Tables!AN$1),17),5,0),VLOOKUP($A14,OFFSET('Program and Results'!$A$1,MATCH(Tables!AN$1,'Program and Results'!$A:$A,0)-1,4,COUNTIF('Program and Results'!$A:$A,Tables!AN$1),17),8,0))=0,"",IFERROR(VLOOKUP($A14,OFFSET('Program and Results'!$A$1,MATCH(Tables!AN$1,'Program and Results'!$A:$A,0)-1,1,COUNTIF('Program and Results'!$A:$A,Tables!AN$1),17),5,0),VLOOKUP($A14,OFFSET('Program and Results'!$A$1,MATCH(Tables!AN$1,'Program and Results'!$A:$A,0)-1,4,COUNTIF('Program and Results'!$A:$A,Tables!AN$1),17),8,0))),"")</f>
        <v/>
      </c>
      <c r="AO14" s="22" t="str">
        <f ca="1">IFERROR(IF(IFERROR(VLOOKUP($A14,OFFSET('Program and Results'!$A$1,MATCH(Tables!AO$1,'Program and Results'!$A:$A,0)-1,1,COUNTIF('Program and Results'!$A:$A,Tables!AO$1),17),5,0),VLOOKUP($A14,OFFSET('Program and Results'!$A$1,MATCH(Tables!AO$1,'Program and Results'!$A:$A,0)-1,4,COUNTIF('Program and Results'!$A:$A,Tables!AO$1),17),8,0))=0,"",IFERROR(VLOOKUP($A14,OFFSET('Program and Results'!$A$1,MATCH(Tables!AO$1,'Program and Results'!$A:$A,0)-1,1,COUNTIF('Program and Results'!$A:$A,Tables!AO$1),17),5,0),VLOOKUP($A14,OFFSET('Program and Results'!$A$1,MATCH(Tables!AO$1,'Program and Results'!$A:$A,0)-1,4,COUNTIF('Program and Results'!$A:$A,Tables!AO$1),17),8,0))),"")</f>
        <v/>
      </c>
      <c r="AP14" s="22" t="str">
        <f ca="1">IFERROR(IF(IFERROR(VLOOKUP($A14,OFFSET('Program and Results'!$A$1,MATCH(Tables!AP$1,'Program and Results'!$A:$A,0)-1,1,COUNTIF('Program and Results'!$A:$A,Tables!AP$1),17),5,0),VLOOKUP($A14,OFFSET('Program and Results'!$A$1,MATCH(Tables!AP$1,'Program and Results'!$A:$A,0)-1,4,COUNTIF('Program and Results'!$A:$A,Tables!AP$1),17),8,0))=0,"",IFERROR(VLOOKUP($A14,OFFSET('Program and Results'!$A$1,MATCH(Tables!AP$1,'Program and Results'!$A:$A,0)-1,1,COUNTIF('Program and Results'!$A:$A,Tables!AP$1),17),5,0),VLOOKUP($A14,OFFSET('Program and Results'!$A$1,MATCH(Tables!AP$1,'Program and Results'!$A:$A,0)-1,4,COUNTIF('Program and Results'!$A:$A,Tables!AP$1),17),8,0))),"")</f>
        <v/>
      </c>
      <c r="AQ14" s="22" t="str">
        <f ca="1">IFERROR(IF(IFERROR(VLOOKUP($A14,OFFSET('Program and Results'!$A$1,MATCH(Tables!AQ$1,'Program and Results'!$A:$A,0)-1,1,COUNTIF('Program and Results'!$A:$A,Tables!AQ$1),17),5,0),VLOOKUP($A14,OFFSET('Program and Results'!$A$1,MATCH(Tables!AQ$1,'Program and Results'!$A:$A,0)-1,4,COUNTIF('Program and Results'!$A:$A,Tables!AQ$1),17),8,0))=0,"",IFERROR(VLOOKUP($A14,OFFSET('Program and Results'!$A$1,MATCH(Tables!AQ$1,'Program and Results'!$A:$A,0)-1,1,COUNTIF('Program and Results'!$A:$A,Tables!AQ$1),17),5,0),VLOOKUP($A14,OFFSET('Program and Results'!$A$1,MATCH(Tables!AQ$1,'Program and Results'!$A:$A,0)-1,4,COUNTIF('Program and Results'!$A:$A,Tables!AQ$1),17),8,0))),"")</f>
        <v/>
      </c>
      <c r="AR14" s="22" t="str">
        <f ca="1">IFERROR(IF(IFERROR(VLOOKUP($A14,OFFSET('Program and Results'!$A$1,MATCH(Tables!AR$1,'Program and Results'!$A:$A,0)-1,1,COUNTIF('Program and Results'!$A:$A,Tables!AR$1),17),5,0),VLOOKUP($A14,OFFSET('Program and Results'!$A$1,MATCH(Tables!AR$1,'Program and Results'!$A:$A,0)-1,4,COUNTIF('Program and Results'!$A:$A,Tables!AR$1),17),8,0))=0,"",IFERROR(VLOOKUP($A14,OFFSET('Program and Results'!$A$1,MATCH(Tables!AR$1,'Program and Results'!$A:$A,0)-1,1,COUNTIF('Program and Results'!$A:$A,Tables!AR$1),17),5,0),VLOOKUP($A14,OFFSET('Program and Results'!$A$1,MATCH(Tables!AR$1,'Program and Results'!$A:$A,0)-1,4,COUNTIF('Program and Results'!$A:$A,Tables!AR$1),17),8,0))),"")</f>
        <v/>
      </c>
      <c r="AS14" s="22" t="str">
        <f ca="1">IFERROR(IF(IFERROR(VLOOKUP($A14,OFFSET('Program and Results'!$A$1,MATCH(Tables!AS$1,'Program and Results'!$A:$A,0)-1,1,COUNTIF('Program and Results'!$A:$A,Tables!AS$1),17),5,0),VLOOKUP($A14,OFFSET('Program and Results'!$A$1,MATCH(Tables!AS$1,'Program and Results'!$A:$A,0)-1,4,COUNTIF('Program and Results'!$A:$A,Tables!AS$1),17),8,0))=0,"",IFERROR(VLOOKUP($A14,OFFSET('Program and Results'!$A$1,MATCH(Tables!AS$1,'Program and Results'!$A:$A,0)-1,1,COUNTIF('Program and Results'!$A:$A,Tables!AS$1),17),5,0),VLOOKUP($A14,OFFSET('Program and Results'!$A$1,MATCH(Tables!AS$1,'Program and Results'!$A:$A,0)-1,4,COUNTIF('Program and Results'!$A:$A,Tables!AS$1),17),8,0))),"")</f>
        <v/>
      </c>
      <c r="AT14" s="22" t="str">
        <f ca="1">IFERROR(IF(IFERROR(VLOOKUP($A14,OFFSET('Program and Results'!$A$1,MATCH(Tables!AT$1,'Program and Results'!$A:$A,0)-1,1,COUNTIF('Program and Results'!$A:$A,Tables!AT$1),17),5,0),VLOOKUP($A14,OFFSET('Program and Results'!$A$1,MATCH(Tables!AT$1,'Program and Results'!$A:$A,0)-1,4,COUNTIF('Program and Results'!$A:$A,Tables!AT$1),17),8,0))=0,"",IFERROR(VLOOKUP($A14,OFFSET('Program and Results'!$A$1,MATCH(Tables!AT$1,'Program and Results'!$A:$A,0)-1,1,COUNTIF('Program and Results'!$A:$A,Tables!AT$1),17),5,0),VLOOKUP($A14,OFFSET('Program and Results'!$A$1,MATCH(Tables!AT$1,'Program and Results'!$A:$A,0)-1,4,COUNTIF('Program and Results'!$A:$A,Tables!AT$1),17),8,0))),"")</f>
        <v/>
      </c>
      <c r="AU14" s="22" t="str">
        <f ca="1">IFERROR(IF(IFERROR(VLOOKUP($A14,OFFSET('Program and Results'!$A$1,MATCH(Tables!AU$1,'Program and Results'!$A:$A,0)-1,1,COUNTIF('Program and Results'!$A:$A,Tables!AU$1),17),5,0),VLOOKUP($A14,OFFSET('Program and Results'!$A$1,MATCH(Tables!AU$1,'Program and Results'!$A:$A,0)-1,4,COUNTIF('Program and Results'!$A:$A,Tables!AU$1),17),8,0))=0,"",IFERROR(VLOOKUP($A14,OFFSET('Program and Results'!$A$1,MATCH(Tables!AU$1,'Program and Results'!$A:$A,0)-1,1,COUNTIF('Program and Results'!$A:$A,Tables!AU$1),17),5,0),VLOOKUP($A14,OFFSET('Program and Results'!$A$1,MATCH(Tables!AU$1,'Program and Results'!$A:$A,0)-1,4,COUNTIF('Program and Results'!$A:$A,Tables!AU$1),17),8,0))),"")</f>
        <v/>
      </c>
      <c r="AV14" s="22" t="str">
        <f ca="1">IFERROR(IF(IFERROR(VLOOKUP($A14,OFFSET('Program and Results'!$A$1,MATCH(Tables!AV$1,'Program and Results'!$A:$A,0)-1,1,COUNTIF('Program and Results'!$A:$A,Tables!AV$1),17),5,0),VLOOKUP($A14,OFFSET('Program and Results'!$A$1,MATCH(Tables!AV$1,'Program and Results'!$A:$A,0)-1,4,COUNTIF('Program and Results'!$A:$A,Tables!AV$1),17),8,0))=0,"",IFERROR(VLOOKUP($A14,OFFSET('Program and Results'!$A$1,MATCH(Tables!AV$1,'Program and Results'!$A:$A,0)-1,1,COUNTIF('Program and Results'!$A:$A,Tables!AV$1),17),5,0),VLOOKUP($A14,OFFSET('Program and Results'!$A$1,MATCH(Tables!AV$1,'Program and Results'!$A:$A,0)-1,4,COUNTIF('Program and Results'!$A:$A,Tables!AV$1),17),8,0))),"")</f>
        <v/>
      </c>
      <c r="AW14" s="22" t="str">
        <f ca="1">IFERROR(IF(IFERROR(VLOOKUP($A14,OFFSET('Program and Results'!$A$1,MATCH(Tables!AW$1,'Program and Results'!$A:$A,0)-1,1,COUNTIF('Program and Results'!$A:$A,Tables!AW$1),17),5,0),VLOOKUP($A14,OFFSET('Program and Results'!$A$1,MATCH(Tables!AW$1,'Program and Results'!$A:$A,0)-1,4,COUNTIF('Program and Results'!$A:$A,Tables!AW$1),17),8,0))=0,"",IFERROR(VLOOKUP($A14,OFFSET('Program and Results'!$A$1,MATCH(Tables!AW$1,'Program and Results'!$A:$A,0)-1,1,COUNTIF('Program and Results'!$A:$A,Tables!AW$1),17),5,0),VLOOKUP($A14,OFFSET('Program and Results'!$A$1,MATCH(Tables!AW$1,'Program and Results'!$A:$A,0)-1,4,COUNTIF('Program and Results'!$A:$A,Tables!AW$1),17),8,0))),"")</f>
        <v/>
      </c>
      <c r="AX14" s="22" t="str">
        <f ca="1">IFERROR(IF(IFERROR(VLOOKUP($A14,OFFSET('Program and Results'!$A$1,MATCH(Tables!AX$1,'Program and Results'!$A:$A,0)-1,1,COUNTIF('Program and Results'!$A:$A,Tables!AX$1),17),5,0),VLOOKUP($A14,OFFSET('Program and Results'!$A$1,MATCH(Tables!AX$1,'Program and Results'!$A:$A,0)-1,4,COUNTIF('Program and Results'!$A:$A,Tables!AX$1),17),8,0))=0,"",IFERROR(VLOOKUP($A14,OFFSET('Program and Results'!$A$1,MATCH(Tables!AX$1,'Program and Results'!$A:$A,0)-1,1,COUNTIF('Program and Results'!$A:$A,Tables!AX$1),17),5,0),VLOOKUP($A14,OFFSET('Program and Results'!$A$1,MATCH(Tables!AX$1,'Program and Results'!$A:$A,0)-1,4,COUNTIF('Program and Results'!$A:$A,Tables!AX$1),17),8,0))),"")</f>
        <v/>
      </c>
      <c r="AY14" s="22" t="str">
        <f ca="1">IFERROR(IF(IFERROR(VLOOKUP($A14,OFFSET('Program and Results'!$A$1,MATCH(Tables!AY$1,'Program and Results'!$A:$A,0)-1,1,COUNTIF('Program and Results'!$A:$A,Tables!AY$1),17),5,0),VLOOKUP($A14,OFFSET('Program and Results'!$A$1,MATCH(Tables!AY$1,'Program and Results'!$A:$A,0)-1,4,COUNTIF('Program and Results'!$A:$A,Tables!AY$1),17),8,0))=0,"",IFERROR(VLOOKUP($A14,OFFSET('Program and Results'!$A$1,MATCH(Tables!AY$1,'Program and Results'!$A:$A,0)-1,1,COUNTIF('Program and Results'!$A:$A,Tables!AY$1),17),5,0),VLOOKUP($A14,OFFSET('Program and Results'!$A$1,MATCH(Tables!AY$1,'Program and Results'!$A:$A,0)-1,4,COUNTIF('Program and Results'!$A:$A,Tables!AY$1),17),8,0))),"")</f>
        <v/>
      </c>
      <c r="AZ14" s="22" t="str">
        <f ca="1">IFERROR(IF(IFERROR(VLOOKUP($A14,OFFSET('Program and Results'!$A$1,MATCH(Tables!AZ$1,'Program and Results'!$A:$A,0)-1,1,COUNTIF('Program and Results'!$A:$A,Tables!AZ$1),17),5,0),VLOOKUP($A14,OFFSET('Program and Results'!$A$1,MATCH(Tables!AZ$1,'Program and Results'!$A:$A,0)-1,4,COUNTIF('Program and Results'!$A:$A,Tables!AZ$1),17),8,0))=0,"",IFERROR(VLOOKUP($A14,OFFSET('Program and Results'!$A$1,MATCH(Tables!AZ$1,'Program and Results'!$A:$A,0)-1,1,COUNTIF('Program and Results'!$A:$A,Tables!AZ$1),17),5,0),VLOOKUP($A14,OFFSET('Program and Results'!$A$1,MATCH(Tables!AZ$1,'Program and Results'!$A:$A,0)-1,4,COUNTIF('Program and Results'!$A:$A,Tables!AZ$1),17),8,0))),"")</f>
        <v/>
      </c>
      <c r="BA14" s="22" t="str">
        <f ca="1">IFERROR(IF(IFERROR(VLOOKUP($A14,OFFSET('Program and Results'!$A$1,MATCH(Tables!BA$1,'Program and Results'!$A:$A,0)-1,1,COUNTIF('Program and Results'!$A:$A,Tables!BA$1),17),5,0),VLOOKUP($A14,OFFSET('Program and Results'!$A$1,MATCH(Tables!BA$1,'Program and Results'!$A:$A,0)-1,4,COUNTIF('Program and Results'!$A:$A,Tables!BA$1),17),8,0))=0,"",IFERROR(VLOOKUP($A14,OFFSET('Program and Results'!$A$1,MATCH(Tables!BA$1,'Program and Results'!$A:$A,0)-1,1,COUNTIF('Program and Results'!$A:$A,Tables!BA$1),17),5,0),VLOOKUP($A14,OFFSET('Program and Results'!$A$1,MATCH(Tables!BA$1,'Program and Results'!$A:$A,0)-1,4,COUNTIF('Program and Results'!$A:$A,Tables!BA$1),17),8,0))),"")</f>
        <v/>
      </c>
      <c r="BB14" s="22" t="str">
        <f ca="1">IFERROR(IF(IFERROR(VLOOKUP($A14,OFFSET('Program and Results'!$A$1,MATCH(Tables!BB$1,'Program and Results'!$A:$A,0)-1,1,COUNTIF('Program and Results'!$A:$A,Tables!BB$1),17),5,0),VLOOKUP($A14,OFFSET('Program and Results'!$A$1,MATCH(Tables!BB$1,'Program and Results'!$A:$A,0)-1,4,COUNTIF('Program and Results'!$A:$A,Tables!BB$1),17),8,0))=0,"",IFERROR(VLOOKUP($A14,OFFSET('Program and Results'!$A$1,MATCH(Tables!BB$1,'Program and Results'!$A:$A,0)-1,1,COUNTIF('Program and Results'!$A:$A,Tables!BB$1),17),5,0),VLOOKUP($A14,OFFSET('Program and Results'!$A$1,MATCH(Tables!BB$1,'Program and Results'!$A:$A,0)-1,4,COUNTIF('Program and Results'!$A:$A,Tables!BB$1),17),8,0))),"")</f>
        <v/>
      </c>
      <c r="BC14" s="22" t="str">
        <f ca="1">IFERROR(IF(IFERROR(VLOOKUP($A14,OFFSET('Program and Results'!$A$1,MATCH(Tables!BC$1,'Program and Results'!$A:$A,0)-1,1,COUNTIF('Program and Results'!$A:$A,Tables!BC$1),17),5,0),VLOOKUP($A14,OFFSET('Program and Results'!$A$1,MATCH(Tables!BC$1,'Program and Results'!$A:$A,0)-1,4,COUNTIF('Program and Results'!$A:$A,Tables!BC$1),17),8,0))=0,"",IFERROR(VLOOKUP($A14,OFFSET('Program and Results'!$A$1,MATCH(Tables!BC$1,'Program and Results'!$A:$A,0)-1,1,COUNTIF('Program and Results'!$A:$A,Tables!BC$1),17),5,0),VLOOKUP($A14,OFFSET('Program and Results'!$A$1,MATCH(Tables!BC$1,'Program and Results'!$A:$A,0)-1,4,COUNTIF('Program and Results'!$A:$A,Tables!BC$1),17),8,0))),"")</f>
        <v/>
      </c>
      <c r="BD14" s="22" t="str">
        <f ca="1">IFERROR(IF(IFERROR(VLOOKUP($A14,OFFSET('Program and Results'!$A$1,MATCH(Tables!BD$1,'Program and Results'!$A:$A,0)-1,1,COUNTIF('Program and Results'!$A:$A,Tables!BD$1),17),5,0),VLOOKUP($A14,OFFSET('Program and Results'!$A$1,MATCH(Tables!BD$1,'Program and Results'!$A:$A,0)-1,4,COUNTIF('Program and Results'!$A:$A,Tables!BD$1),17),8,0))=0,"",IFERROR(VLOOKUP($A14,OFFSET('Program and Results'!$A$1,MATCH(Tables!BD$1,'Program and Results'!$A:$A,0)-1,1,COUNTIF('Program and Results'!$A:$A,Tables!BD$1),17),5,0),VLOOKUP($A14,OFFSET('Program and Results'!$A$1,MATCH(Tables!BD$1,'Program and Results'!$A:$A,0)-1,4,COUNTIF('Program and Results'!$A:$A,Tables!BD$1),17),8,0))),"")</f>
        <v/>
      </c>
      <c r="BE14" s="22" t="str">
        <f ca="1">IFERROR(IF(IFERROR(VLOOKUP($A14,OFFSET('Program and Results'!$A$1,MATCH(Tables!BE$1,'Program and Results'!$A:$A,0)-1,1,COUNTIF('Program and Results'!$A:$A,Tables!BE$1),17),5,0),VLOOKUP($A14,OFFSET('Program and Results'!$A$1,MATCH(Tables!BE$1,'Program and Results'!$A:$A,0)-1,4,COUNTIF('Program and Results'!$A:$A,Tables!BE$1),17),8,0))=0,"",IFERROR(VLOOKUP($A14,OFFSET('Program and Results'!$A$1,MATCH(Tables!BE$1,'Program and Results'!$A:$A,0)-1,1,COUNTIF('Program and Results'!$A:$A,Tables!BE$1),17),5,0),VLOOKUP($A14,OFFSET('Program and Results'!$A$1,MATCH(Tables!BE$1,'Program and Results'!$A:$A,0)-1,4,COUNTIF('Program and Results'!$A:$A,Tables!BE$1),17),8,0))),"")</f>
        <v/>
      </c>
    </row>
    <row r="15" spans="1:57">
      <c r="A15" s="3" t="str">
        <f>IF(Lists!A15="","",Lists!A15)</f>
        <v>Stuttgart</v>
      </c>
      <c r="B15" s="22">
        <f ca="1">IFERROR(IF(IFERROR(VLOOKUP($A15,OFFSET('Program and Results'!$A$1,MATCH(Tables!B$1,'Program and Results'!$A:$A,0)-1,1,COUNTIF('Program and Results'!$A:$A,Tables!B$1),17),5,0),VLOOKUP($A15,OFFSET('Program and Results'!$A$1,MATCH(Tables!B$1,'Program and Results'!$A:$A,0)-1,4,COUNTIF('Program and Results'!$A:$A,Tables!B$1),17),8,0))=0,"",IFERROR(VLOOKUP($A15,OFFSET('Program and Results'!$A$1,MATCH(Tables!B$1,'Program and Results'!$A:$A,0)-1,1,COUNTIF('Program and Results'!$A:$A,Tables!B$1),17),5,0),VLOOKUP($A15,OFFSET('Program and Results'!$A$1,MATCH(Tables!B$1,'Program and Results'!$A:$A,0)-1,4,COUNTIF('Program and Results'!$A:$A,Tables!B$1),17),8,0))),"")</f>
        <v>1491.4417908422711</v>
      </c>
      <c r="C15" s="22">
        <f ca="1">IFERROR(IF(IFERROR(VLOOKUP($A15,OFFSET('Program and Results'!$A$1,MATCH(Tables!C$1,'Program and Results'!$A:$A,0)-1,1,COUNTIF('Program and Results'!$A:$A,Tables!C$1),17),5,0),VLOOKUP($A15,OFFSET('Program and Results'!$A$1,MATCH(Tables!C$1,'Program and Results'!$A:$A,0)-1,4,COUNTIF('Program and Results'!$A:$A,Tables!C$1),17),8,0))=0,"",IFERROR(VLOOKUP($A15,OFFSET('Program and Results'!$A$1,MATCH(Tables!C$1,'Program and Results'!$A:$A,0)-1,1,COUNTIF('Program and Results'!$A:$A,Tables!C$1),17),5,0),VLOOKUP($A15,OFFSET('Program and Results'!$A$1,MATCH(Tables!C$1,'Program and Results'!$A:$A,0)-1,4,COUNTIF('Program and Results'!$A:$A,Tables!C$1),17),8,0))),"")</f>
        <v>1481.4649212695938</v>
      </c>
      <c r="D15" s="22">
        <f ca="1">IFERROR(IF(IFERROR(VLOOKUP($A15,OFFSET('Program and Results'!$A$1,MATCH(Tables!D$1,'Program and Results'!$A:$A,0)-1,1,COUNTIF('Program and Results'!$A:$A,Tables!D$1),17),5,0),VLOOKUP($A15,OFFSET('Program and Results'!$A$1,MATCH(Tables!D$1,'Program and Results'!$A:$A,0)-1,4,COUNTIF('Program and Results'!$A:$A,Tables!D$1),17),8,0))=0,"",IFERROR(VLOOKUP($A15,OFFSET('Program and Results'!$A$1,MATCH(Tables!D$1,'Program and Results'!$A:$A,0)-1,1,COUNTIF('Program and Results'!$A:$A,Tables!D$1),17),5,0),VLOOKUP($A15,OFFSET('Program and Results'!$A$1,MATCH(Tables!D$1,'Program and Results'!$A:$A,0)-1,4,COUNTIF('Program and Results'!$A:$A,Tables!D$1),17),8,0))),"")</f>
        <v>1471.9305728769755</v>
      </c>
      <c r="E15" s="22">
        <f ca="1">IFERROR(IF(IFERROR(VLOOKUP($A15,OFFSET('Program and Results'!$A$1,MATCH(Tables!E$1,'Program and Results'!$A:$A,0)-1,1,COUNTIF('Program and Results'!$A:$A,Tables!E$1),17),5,0),VLOOKUP($A15,OFFSET('Program and Results'!$A$1,MATCH(Tables!E$1,'Program and Results'!$A:$A,0)-1,4,COUNTIF('Program and Results'!$A:$A,Tables!E$1),17),8,0))=0,"",IFERROR(VLOOKUP($A15,OFFSET('Program and Results'!$A$1,MATCH(Tables!E$1,'Program and Results'!$A:$A,0)-1,1,COUNTIF('Program and Results'!$A:$A,Tables!E$1),17),5,0),VLOOKUP($A15,OFFSET('Program and Results'!$A$1,MATCH(Tables!E$1,'Program and Results'!$A:$A,0)-1,4,COUNTIF('Program and Results'!$A:$A,Tables!E$1),17),8,0))),"")</f>
        <v>1483.1128848489698</v>
      </c>
      <c r="F15" s="22">
        <f ca="1">IFERROR(IF(IFERROR(VLOOKUP($A15,OFFSET('Program and Results'!$A$1,MATCH(Tables!F$1,'Program and Results'!$A:$A,0)-1,1,COUNTIF('Program and Results'!$A:$A,Tables!F$1),17),5,0),VLOOKUP($A15,OFFSET('Program and Results'!$A$1,MATCH(Tables!F$1,'Program and Results'!$A:$A,0)-1,4,COUNTIF('Program and Results'!$A:$A,Tables!F$1),17),8,0))=0,"",IFERROR(VLOOKUP($A15,OFFSET('Program and Results'!$A$1,MATCH(Tables!F$1,'Program and Results'!$A:$A,0)-1,1,COUNTIF('Program and Results'!$A:$A,Tables!F$1),17),5,0),VLOOKUP($A15,OFFSET('Program and Results'!$A$1,MATCH(Tables!F$1,'Program and Results'!$A:$A,0)-1,4,COUNTIF('Program and Results'!$A:$A,Tables!F$1),17),8,0))),"")</f>
        <v>1495.65546482019</v>
      </c>
      <c r="G15" s="22">
        <f ca="1">IFERROR(IF(IFERROR(VLOOKUP($A15,OFFSET('Program and Results'!$A$1,MATCH(Tables!G$1,'Program and Results'!$A:$A,0)-1,1,COUNTIF('Program and Results'!$A:$A,Tables!G$1),17),5,0),VLOOKUP($A15,OFFSET('Program and Results'!$A$1,MATCH(Tables!G$1,'Program and Results'!$A:$A,0)-1,4,COUNTIF('Program and Results'!$A:$A,Tables!G$1),17),8,0))=0,"",IFERROR(VLOOKUP($A15,OFFSET('Program and Results'!$A$1,MATCH(Tables!G$1,'Program and Results'!$A:$A,0)-1,1,COUNTIF('Program and Results'!$A:$A,Tables!G$1),17),5,0),VLOOKUP($A15,OFFSET('Program and Results'!$A$1,MATCH(Tables!G$1,'Program and Results'!$A:$A,0)-1,4,COUNTIF('Program and Results'!$A:$A,Tables!G$1),17),8,0))),"")</f>
        <v>1494.6984353788359</v>
      </c>
      <c r="H15" s="22">
        <f ca="1">IFERROR(IF(IFERROR(VLOOKUP($A15,OFFSET('Program and Results'!$A$1,MATCH(Tables!H$1,'Program and Results'!$A:$A,0)-1,1,COUNTIF('Program and Results'!$A:$A,Tables!H$1),17),5,0),VLOOKUP($A15,OFFSET('Program and Results'!$A$1,MATCH(Tables!H$1,'Program and Results'!$A:$A,0)-1,4,COUNTIF('Program and Results'!$A:$A,Tables!H$1),17),8,0))=0,"",IFERROR(VLOOKUP($A15,OFFSET('Program and Results'!$A$1,MATCH(Tables!H$1,'Program and Results'!$A:$A,0)-1,1,COUNTIF('Program and Results'!$A:$A,Tables!H$1),17),5,0),VLOOKUP($A15,OFFSET('Program and Results'!$A$1,MATCH(Tables!H$1,'Program and Results'!$A:$A,0)-1,4,COUNTIF('Program and Results'!$A:$A,Tables!H$1),17),8,0))),"")</f>
        <v>1504.7009793696807</v>
      </c>
      <c r="I15" s="22">
        <f ca="1">IFERROR(IF(IFERROR(VLOOKUP($A15,OFFSET('Program and Results'!$A$1,MATCH(Tables!I$1,'Program and Results'!$A:$A,0)-1,1,COUNTIF('Program and Results'!$A:$A,Tables!I$1),17),5,0),VLOOKUP($A15,OFFSET('Program and Results'!$A$1,MATCH(Tables!I$1,'Program and Results'!$A:$A,0)-1,4,COUNTIF('Program and Results'!$A:$A,Tables!I$1),17),8,0))=0,"",IFERROR(VLOOKUP($A15,OFFSET('Program and Results'!$A$1,MATCH(Tables!I$1,'Program and Results'!$A:$A,0)-1,1,COUNTIF('Program and Results'!$A:$A,Tables!I$1),17),5,0),VLOOKUP($A15,OFFSET('Program and Results'!$A$1,MATCH(Tables!I$1,'Program and Results'!$A:$A,0)-1,4,COUNTIF('Program and Results'!$A:$A,Tables!I$1),17),8,0))),"")</f>
        <v>1503.5724333837188</v>
      </c>
      <c r="J15" s="22">
        <f ca="1">IFERROR(IF(IFERROR(VLOOKUP($A15,OFFSET('Program and Results'!$A$1,MATCH(Tables!J$1,'Program and Results'!$A:$A,0)-1,1,COUNTIF('Program and Results'!$A:$A,Tables!J$1),17),5,0),VLOOKUP($A15,OFFSET('Program and Results'!$A$1,MATCH(Tables!J$1,'Program and Results'!$A:$A,0)-1,4,COUNTIF('Program and Results'!$A:$A,Tables!J$1),17),8,0))=0,"",IFERROR(VLOOKUP($A15,OFFSET('Program and Results'!$A$1,MATCH(Tables!J$1,'Program and Results'!$A:$A,0)-1,1,COUNTIF('Program and Results'!$A:$A,Tables!J$1),17),5,0),VLOOKUP($A15,OFFSET('Program and Results'!$A$1,MATCH(Tables!J$1,'Program and Results'!$A:$A,0)-1,4,COUNTIF('Program and Results'!$A:$A,Tables!J$1),17),8,0))),"")</f>
        <v>1503.754735774743</v>
      </c>
      <c r="K15" s="22">
        <f ca="1">IFERROR(IF(IFERROR(VLOOKUP($A15,OFFSET('Program and Results'!$A$1,MATCH(Tables!K$1,'Program and Results'!$A:$A,0)-1,1,COUNTIF('Program and Results'!$A:$A,Tables!K$1),17),5,0),VLOOKUP($A15,OFFSET('Program and Results'!$A$1,MATCH(Tables!K$1,'Program and Results'!$A:$A,0)-1,4,COUNTIF('Program and Results'!$A:$A,Tables!K$1),17),8,0))=0,"",IFERROR(VLOOKUP($A15,OFFSET('Program and Results'!$A$1,MATCH(Tables!K$1,'Program and Results'!$A:$A,0)-1,1,COUNTIF('Program and Results'!$A:$A,Tables!K$1),17),5,0),VLOOKUP($A15,OFFSET('Program and Results'!$A$1,MATCH(Tables!K$1,'Program and Results'!$A:$A,0)-1,4,COUNTIF('Program and Results'!$A:$A,Tables!K$1),17),8,0))),"")</f>
        <v>1501.9398311220025</v>
      </c>
      <c r="L15" s="22">
        <f ca="1">IFERROR(IF(IFERROR(VLOOKUP($A15,OFFSET('Program and Results'!$A$1,MATCH(Tables!L$1,'Program and Results'!$A:$A,0)-1,1,COUNTIF('Program and Results'!$A:$A,Tables!L$1),17),5,0),VLOOKUP($A15,OFFSET('Program and Results'!$A$1,MATCH(Tables!L$1,'Program and Results'!$A:$A,0)-1,4,COUNTIF('Program and Results'!$A:$A,Tables!L$1),17),8,0))=0,"",IFERROR(VLOOKUP($A15,OFFSET('Program and Results'!$A$1,MATCH(Tables!L$1,'Program and Results'!$A:$A,0)-1,1,COUNTIF('Program and Results'!$A:$A,Tables!L$1),17),5,0),VLOOKUP($A15,OFFSET('Program and Results'!$A$1,MATCH(Tables!L$1,'Program and Results'!$A:$A,0)-1,4,COUNTIF('Program and Results'!$A:$A,Tables!L$1),17),8,0))),"")</f>
        <v>1494.5340361837841</v>
      </c>
      <c r="M15" s="22">
        <f ca="1">IFERROR(IF(IFERROR(VLOOKUP($A15,OFFSET('Program and Results'!$A$1,MATCH(Tables!M$1,'Program and Results'!$A:$A,0)-1,1,COUNTIF('Program and Results'!$A:$A,Tables!M$1),17),5,0),VLOOKUP($A15,OFFSET('Program and Results'!$A$1,MATCH(Tables!M$1,'Program and Results'!$A:$A,0)-1,4,COUNTIF('Program and Results'!$A:$A,Tables!M$1),17),8,0))=0,"",IFERROR(VLOOKUP($A15,OFFSET('Program and Results'!$A$1,MATCH(Tables!M$1,'Program and Results'!$A:$A,0)-1,1,COUNTIF('Program and Results'!$A:$A,Tables!M$1),17),5,0),VLOOKUP($A15,OFFSET('Program and Results'!$A$1,MATCH(Tables!M$1,'Program and Results'!$A:$A,0)-1,4,COUNTIF('Program and Results'!$A:$A,Tables!M$1),17),8,0))),"")</f>
        <v>1505.0530730674161</v>
      </c>
      <c r="N15" s="22">
        <f ca="1">IFERROR(IF(IFERROR(VLOOKUP($A15,OFFSET('Program and Results'!$A$1,MATCH(Tables!N$1,'Program and Results'!$A:$A,0)-1,1,COUNTIF('Program and Results'!$A:$A,Tables!N$1),17),5,0),VLOOKUP($A15,OFFSET('Program and Results'!$A$1,MATCH(Tables!N$1,'Program and Results'!$A:$A,0)-1,4,COUNTIF('Program and Results'!$A:$A,Tables!N$1),17),8,0))=0,"",IFERROR(VLOOKUP($A15,OFFSET('Program and Results'!$A$1,MATCH(Tables!N$1,'Program and Results'!$A:$A,0)-1,1,COUNTIF('Program and Results'!$A:$A,Tables!N$1),17),5,0),VLOOKUP($A15,OFFSET('Program and Results'!$A$1,MATCH(Tables!N$1,'Program and Results'!$A:$A,0)-1,4,COUNTIF('Program and Results'!$A:$A,Tables!N$1),17),8,0))),"")</f>
        <v>1494.214532331493</v>
      </c>
      <c r="O15" s="22">
        <f ca="1">IFERROR(IF(IFERROR(VLOOKUP($A15,OFFSET('Program and Results'!$A$1,MATCH(Tables!O$1,'Program and Results'!$A:$A,0)-1,1,COUNTIF('Program and Results'!$A:$A,Tables!O$1),17),5,0),VLOOKUP($A15,OFFSET('Program and Results'!$A$1,MATCH(Tables!O$1,'Program and Results'!$A:$A,0)-1,4,COUNTIF('Program and Results'!$A:$A,Tables!O$1),17),8,0))=0,"",IFERROR(VLOOKUP($A15,OFFSET('Program and Results'!$A$1,MATCH(Tables!O$1,'Program and Results'!$A:$A,0)-1,1,COUNTIF('Program and Results'!$A:$A,Tables!O$1),17),5,0),VLOOKUP($A15,OFFSET('Program and Results'!$A$1,MATCH(Tables!O$1,'Program and Results'!$A:$A,0)-1,4,COUNTIF('Program and Results'!$A:$A,Tables!O$1),17),8,0))),"")</f>
        <v>1485.4875069273835</v>
      </c>
      <c r="P15" s="22">
        <f ca="1">IFERROR(IF(IFERROR(VLOOKUP($A15,OFFSET('Program and Results'!$A$1,MATCH(Tables!P$1,'Program and Results'!$A:$A,0)-1,1,COUNTIF('Program and Results'!$A:$A,Tables!P$1),17),5,0),VLOOKUP($A15,OFFSET('Program and Results'!$A$1,MATCH(Tables!P$1,'Program and Results'!$A:$A,0)-1,4,COUNTIF('Program and Results'!$A:$A,Tables!P$1),17),8,0))=0,"",IFERROR(VLOOKUP($A15,OFFSET('Program and Results'!$A$1,MATCH(Tables!P$1,'Program and Results'!$A:$A,0)-1,1,COUNTIF('Program and Results'!$A:$A,Tables!P$1),17),5,0),VLOOKUP($A15,OFFSET('Program and Results'!$A$1,MATCH(Tables!P$1,'Program and Results'!$A:$A,0)-1,4,COUNTIF('Program and Results'!$A:$A,Tables!P$1),17),8,0))),"")</f>
        <v>1494.9155660874178</v>
      </c>
      <c r="Q15" s="22">
        <f ca="1">IFERROR(IF(IFERROR(VLOOKUP($A15,OFFSET('Program and Results'!$A$1,MATCH(Tables!Q$1,'Program and Results'!$A:$A,0)-1,1,COUNTIF('Program and Results'!$A:$A,Tables!Q$1),17),5,0),VLOOKUP($A15,OFFSET('Program and Results'!$A$1,MATCH(Tables!Q$1,'Program and Results'!$A:$A,0)-1,4,COUNTIF('Program and Results'!$A:$A,Tables!Q$1),17),8,0))=0,"",IFERROR(VLOOKUP($A15,OFFSET('Program and Results'!$A$1,MATCH(Tables!Q$1,'Program and Results'!$A:$A,0)-1,1,COUNTIF('Program and Results'!$A:$A,Tables!Q$1),17),5,0),VLOOKUP($A15,OFFSET('Program and Results'!$A$1,MATCH(Tables!Q$1,'Program and Results'!$A:$A,0)-1,4,COUNTIF('Program and Results'!$A:$A,Tables!Q$1),17),8,0))),"")</f>
        <v>1486.7980849181545</v>
      </c>
      <c r="R15" s="22">
        <f ca="1">IFERROR(IF(IFERROR(VLOOKUP($A15,OFFSET('Program and Results'!$A$1,MATCH(Tables!R$1,'Program and Results'!$A:$A,0)-1,1,COUNTIF('Program and Results'!$A:$A,Tables!R$1),17),5,0),VLOOKUP($A15,OFFSET('Program and Results'!$A$1,MATCH(Tables!R$1,'Program and Results'!$A:$A,0)-1,4,COUNTIF('Program and Results'!$A:$A,Tables!R$1),17),8,0))=0,"",IFERROR(VLOOKUP($A15,OFFSET('Program and Results'!$A$1,MATCH(Tables!R$1,'Program and Results'!$A:$A,0)-1,1,COUNTIF('Program and Results'!$A:$A,Tables!R$1),17),5,0),VLOOKUP($A15,OFFSET('Program and Results'!$A$1,MATCH(Tables!R$1,'Program and Results'!$A:$A,0)-1,4,COUNTIF('Program and Results'!$A:$A,Tables!R$1),17),8,0))),"")</f>
        <v>1479.211290997858</v>
      </c>
      <c r="S15" s="22">
        <f ca="1">IFERROR(IF(IFERROR(VLOOKUP($A15,OFFSET('Program and Results'!$A$1,MATCH(Tables!S$1,'Program and Results'!$A:$A,0)-1,1,COUNTIF('Program and Results'!$A:$A,Tables!S$1),17),5,0),VLOOKUP($A15,OFFSET('Program and Results'!$A$1,MATCH(Tables!S$1,'Program and Results'!$A:$A,0)-1,4,COUNTIF('Program and Results'!$A:$A,Tables!S$1),17),8,0))=0,"",IFERROR(VLOOKUP($A15,OFFSET('Program and Results'!$A$1,MATCH(Tables!S$1,'Program and Results'!$A:$A,0)-1,1,COUNTIF('Program and Results'!$A:$A,Tables!S$1),17),5,0),VLOOKUP($A15,OFFSET('Program and Results'!$A$1,MATCH(Tables!S$1,'Program and Results'!$A:$A,0)-1,4,COUNTIF('Program and Results'!$A:$A,Tables!S$1),17),8,0))),"")</f>
        <v>1468.4941822184092</v>
      </c>
      <c r="T15" s="22">
        <f ca="1">IFERROR(IF(IFERROR(VLOOKUP($A15,OFFSET('Program and Results'!$A$1,MATCH(Tables!T$1,'Program and Results'!$A:$A,0)-1,1,COUNTIF('Program and Results'!$A:$A,Tables!T$1),17),5,0),VLOOKUP($A15,OFFSET('Program and Results'!$A$1,MATCH(Tables!T$1,'Program and Results'!$A:$A,0)-1,4,COUNTIF('Program and Results'!$A:$A,Tables!T$1),17),8,0))=0,"",IFERROR(VLOOKUP($A15,OFFSET('Program and Results'!$A$1,MATCH(Tables!T$1,'Program and Results'!$A:$A,0)-1,1,COUNTIF('Program and Results'!$A:$A,Tables!T$1),17),5,0),VLOOKUP($A15,OFFSET('Program and Results'!$A$1,MATCH(Tables!T$1,'Program and Results'!$A:$A,0)-1,4,COUNTIF('Program and Results'!$A:$A,Tables!T$1),17),8,0))),"")</f>
        <v>1461.6631031299305</v>
      </c>
      <c r="U15" s="22">
        <f ca="1">IFERROR(IF(IFERROR(VLOOKUP($A15,OFFSET('Program and Results'!$A$1,MATCH(Tables!U$1,'Program and Results'!$A:$A,0)-1,1,COUNTIF('Program and Results'!$A:$A,Tables!U$1),17),5,0),VLOOKUP($A15,OFFSET('Program and Results'!$A$1,MATCH(Tables!U$1,'Program and Results'!$A:$A,0)-1,4,COUNTIF('Program and Results'!$A:$A,Tables!U$1),17),8,0))=0,"",IFERROR(VLOOKUP($A15,OFFSET('Program and Results'!$A$1,MATCH(Tables!U$1,'Program and Results'!$A:$A,0)-1,1,COUNTIF('Program and Results'!$A:$A,Tables!U$1),17),5,0),VLOOKUP($A15,OFFSET('Program and Results'!$A$1,MATCH(Tables!U$1,'Program and Results'!$A:$A,0)-1,4,COUNTIF('Program and Results'!$A:$A,Tables!U$1),17),8,0))),"")</f>
        <v>1451.6944671452043</v>
      </c>
      <c r="V15" s="22">
        <f ca="1">IFERROR(IF(IFERROR(VLOOKUP($A15,OFFSET('Program and Results'!$A$1,MATCH(Tables!V$1,'Program and Results'!$A:$A,0)-1,1,COUNTIF('Program and Results'!$A:$A,Tables!V$1),17),5,0),VLOOKUP($A15,OFFSET('Program and Results'!$A$1,MATCH(Tables!V$1,'Program and Results'!$A:$A,0)-1,4,COUNTIF('Program and Results'!$A:$A,Tables!V$1),17),8,0))=0,"",IFERROR(VLOOKUP($A15,OFFSET('Program and Results'!$A$1,MATCH(Tables!V$1,'Program and Results'!$A:$A,0)-1,1,COUNTIF('Program and Results'!$A:$A,Tables!V$1),17),5,0),VLOOKUP($A15,OFFSET('Program and Results'!$A$1,MATCH(Tables!V$1,'Program and Results'!$A:$A,0)-1,4,COUNTIF('Program and Results'!$A:$A,Tables!V$1),17),8,0))),"")</f>
        <v>1442.3234385199214</v>
      </c>
      <c r="W15" s="22">
        <f ca="1">IFERROR(IF(IFERROR(VLOOKUP($A15,OFFSET('Program and Results'!$A$1,MATCH(Tables!W$1,'Program and Results'!$A:$A,0)-1,1,COUNTIF('Program and Results'!$A:$A,Tables!W$1),17),5,0),VLOOKUP($A15,OFFSET('Program and Results'!$A$1,MATCH(Tables!W$1,'Program and Results'!$A:$A,0)-1,4,COUNTIF('Program and Results'!$A:$A,Tables!W$1),17),8,0))=0,"",IFERROR(VLOOKUP($A15,OFFSET('Program and Results'!$A$1,MATCH(Tables!W$1,'Program and Results'!$A:$A,0)-1,1,COUNTIF('Program and Results'!$A:$A,Tables!W$1),17),5,0),VLOOKUP($A15,OFFSET('Program and Results'!$A$1,MATCH(Tables!W$1,'Program and Results'!$A:$A,0)-1,4,COUNTIF('Program and Results'!$A:$A,Tables!W$1),17),8,0))),"")</f>
        <v>1432.9225936633832</v>
      </c>
      <c r="X15" s="22">
        <f ca="1">IFERROR(IF(IFERROR(VLOOKUP($A15,OFFSET('Program and Results'!$A$1,MATCH(Tables!X$1,'Program and Results'!$A:$A,0)-1,1,COUNTIF('Program and Results'!$A:$A,Tables!X$1),17),5,0),VLOOKUP($A15,OFFSET('Program and Results'!$A$1,MATCH(Tables!X$1,'Program and Results'!$A:$A,0)-1,4,COUNTIF('Program and Results'!$A:$A,Tables!X$1),17),8,0))=0,"",IFERROR(VLOOKUP($A15,OFFSET('Program and Results'!$A$1,MATCH(Tables!X$1,'Program and Results'!$A:$A,0)-1,1,COUNTIF('Program and Results'!$A:$A,Tables!X$1),17),5,0),VLOOKUP($A15,OFFSET('Program and Results'!$A$1,MATCH(Tables!X$1,'Program and Results'!$A:$A,0)-1,4,COUNTIF('Program and Results'!$A:$A,Tables!X$1),17),8,0))),"")</f>
        <v>1424.4189590359883</v>
      </c>
      <c r="Y15" s="22">
        <f ca="1">IFERROR(IF(IFERROR(VLOOKUP($A15,OFFSET('Program and Results'!$A$1,MATCH(Tables!Y$1,'Program and Results'!$A:$A,0)-1,1,COUNTIF('Program and Results'!$A:$A,Tables!Y$1),17),5,0),VLOOKUP($A15,OFFSET('Program and Results'!$A$1,MATCH(Tables!Y$1,'Program and Results'!$A:$A,0)-1,4,COUNTIF('Program and Results'!$A:$A,Tables!Y$1),17),8,0))=0,"",IFERROR(VLOOKUP($A15,OFFSET('Program and Results'!$A$1,MATCH(Tables!Y$1,'Program and Results'!$A:$A,0)-1,1,COUNTIF('Program and Results'!$A:$A,Tables!Y$1),17),5,0),VLOOKUP($A15,OFFSET('Program and Results'!$A$1,MATCH(Tables!Y$1,'Program and Results'!$A:$A,0)-1,4,COUNTIF('Program and Results'!$A:$A,Tables!Y$1),17),8,0))),"")</f>
        <v>1423.7717563434594</v>
      </c>
      <c r="Z15" s="22">
        <f ca="1">IFERROR(IF(IFERROR(VLOOKUP($A15,OFFSET('Program and Results'!$A$1,MATCH(Tables!Z$1,'Program and Results'!$A:$A,0)-1,1,COUNTIF('Program and Results'!$A:$A,Tables!Z$1),17),5,0),VLOOKUP($A15,OFFSET('Program and Results'!$A$1,MATCH(Tables!Z$1,'Program and Results'!$A:$A,0)-1,4,COUNTIF('Program and Results'!$A:$A,Tables!Z$1),17),8,0))=0,"",IFERROR(VLOOKUP($A15,OFFSET('Program and Results'!$A$1,MATCH(Tables!Z$1,'Program and Results'!$A:$A,0)-1,1,COUNTIF('Program and Results'!$A:$A,Tables!Z$1),17),5,0),VLOOKUP($A15,OFFSET('Program and Results'!$A$1,MATCH(Tables!Z$1,'Program and Results'!$A:$A,0)-1,4,COUNTIF('Program and Results'!$A:$A,Tables!Z$1),17),8,0))),"")</f>
        <v>1426.1780036437967</v>
      </c>
      <c r="AA15" s="22">
        <f ca="1">IFERROR(IF(IFERROR(VLOOKUP($A15,OFFSET('Program and Results'!$A$1,MATCH(Tables!AA$1,'Program and Results'!$A:$A,0)-1,1,COUNTIF('Program and Results'!$A:$A,Tables!AA$1),17),5,0),VLOOKUP($A15,OFFSET('Program and Results'!$A$1,MATCH(Tables!AA$1,'Program and Results'!$A:$A,0)-1,4,COUNTIF('Program and Results'!$A:$A,Tables!AA$1),17),8,0))=0,"",IFERROR(VLOOKUP($A15,OFFSET('Program and Results'!$A$1,MATCH(Tables!AA$1,'Program and Results'!$A:$A,0)-1,1,COUNTIF('Program and Results'!$A:$A,Tables!AA$1),17),5,0),VLOOKUP($A15,OFFSET('Program and Results'!$A$1,MATCH(Tables!AA$1,'Program and Results'!$A:$A,0)-1,4,COUNTIF('Program and Results'!$A:$A,Tables!AA$1),17),8,0))),"")</f>
        <v>1436.3643313022512</v>
      </c>
      <c r="AB15" s="22">
        <f ca="1">IFERROR(IF(IFERROR(VLOOKUP($A15,OFFSET('Program and Results'!$A$1,MATCH(Tables!AB$1,'Program and Results'!$A:$A,0)-1,1,COUNTIF('Program and Results'!$A:$A,Tables!AB$1),17),5,0),VLOOKUP($A15,OFFSET('Program and Results'!$A$1,MATCH(Tables!AB$1,'Program and Results'!$A:$A,0)-1,4,COUNTIF('Program and Results'!$A:$A,Tables!AB$1),17),8,0))=0,"",IFERROR(VLOOKUP($A15,OFFSET('Program and Results'!$A$1,MATCH(Tables!AB$1,'Program and Results'!$A:$A,0)-1,1,COUNTIF('Program and Results'!$A:$A,Tables!AB$1),17),5,0),VLOOKUP($A15,OFFSET('Program and Results'!$A$1,MATCH(Tables!AB$1,'Program and Results'!$A:$A,0)-1,4,COUNTIF('Program and Results'!$A:$A,Tables!AB$1),17),8,0))),"")</f>
        <v>1426.8323520049914</v>
      </c>
      <c r="AC15" s="22">
        <f ca="1">IFERROR(IF(IFERROR(VLOOKUP($A15,OFFSET('Program and Results'!$A$1,MATCH(Tables!AC$1,'Program and Results'!$A:$A,0)-1,1,COUNTIF('Program and Results'!$A:$A,Tables!AC$1),17),5,0),VLOOKUP($A15,OFFSET('Program and Results'!$A$1,MATCH(Tables!AC$1,'Program and Results'!$A:$A,0)-1,4,COUNTIF('Program and Results'!$A:$A,Tables!AC$1),17),8,0))=0,"",IFERROR(VLOOKUP($A15,OFFSET('Program and Results'!$A$1,MATCH(Tables!AC$1,'Program and Results'!$A:$A,0)-1,1,COUNTIF('Program and Results'!$A:$A,Tables!AC$1),17),5,0),VLOOKUP($A15,OFFSET('Program and Results'!$A$1,MATCH(Tables!AC$1,'Program and Results'!$A:$A,0)-1,4,COUNTIF('Program and Results'!$A:$A,Tables!AC$1),17),8,0))),"")</f>
        <v>1419.3057977101639</v>
      </c>
      <c r="AD15" s="22">
        <f ca="1">IFERROR(IF(IFERROR(VLOOKUP($A15,OFFSET('Program and Results'!$A$1,MATCH(Tables!AD$1,'Program and Results'!$A:$A,0)-1,1,COUNTIF('Program and Results'!$A:$A,Tables!AD$1),17),5,0),VLOOKUP($A15,OFFSET('Program and Results'!$A$1,MATCH(Tables!AD$1,'Program and Results'!$A:$A,0)-1,4,COUNTIF('Program and Results'!$A:$A,Tables!AD$1),17),8,0))=0,"",IFERROR(VLOOKUP($A15,OFFSET('Program and Results'!$A$1,MATCH(Tables!AD$1,'Program and Results'!$A:$A,0)-1,1,COUNTIF('Program and Results'!$A:$A,Tables!AD$1),17),5,0),VLOOKUP($A15,OFFSET('Program and Results'!$A$1,MATCH(Tables!AD$1,'Program and Results'!$A:$A,0)-1,4,COUNTIF('Program and Results'!$A:$A,Tables!AD$1),17),8,0))),"")</f>
        <v>1430.9568256827479</v>
      </c>
      <c r="AE15" s="22">
        <f ca="1">IFERROR(IF(IFERROR(VLOOKUP($A15,OFFSET('Program and Results'!$A$1,MATCH(Tables!AE$1,'Program and Results'!$A:$A,0)-1,1,COUNTIF('Program and Results'!$A:$A,Tables!AE$1),17),5,0),VLOOKUP($A15,OFFSET('Program and Results'!$A$1,MATCH(Tables!AE$1,'Program and Results'!$A:$A,0)-1,4,COUNTIF('Program and Results'!$A:$A,Tables!AE$1),17),8,0))=0,"",IFERROR(VLOOKUP($A15,OFFSET('Program and Results'!$A$1,MATCH(Tables!AE$1,'Program and Results'!$A:$A,0)-1,1,COUNTIF('Program and Results'!$A:$A,Tables!AE$1),17),5,0),VLOOKUP($A15,OFFSET('Program and Results'!$A$1,MATCH(Tables!AE$1,'Program and Results'!$A:$A,0)-1,4,COUNTIF('Program and Results'!$A:$A,Tables!AE$1),17),8,0))),"")</f>
        <v>1434.8925303537633</v>
      </c>
      <c r="AF15" s="22">
        <f ca="1">IFERROR(IF(IFERROR(VLOOKUP($A15,OFFSET('Program and Results'!$A$1,MATCH(Tables!AF$1,'Program and Results'!$A:$A,0)-1,1,COUNTIF('Program and Results'!$A:$A,Tables!AF$1),17),5,0),VLOOKUP($A15,OFFSET('Program and Results'!$A$1,MATCH(Tables!AF$1,'Program and Results'!$A:$A,0)-1,4,COUNTIF('Program and Results'!$A:$A,Tables!AF$1),17),8,0))=0,"",IFERROR(VLOOKUP($A15,OFFSET('Program and Results'!$A$1,MATCH(Tables!AF$1,'Program and Results'!$A:$A,0)-1,1,COUNTIF('Program and Results'!$A:$A,Tables!AF$1),17),5,0),VLOOKUP($A15,OFFSET('Program and Results'!$A$1,MATCH(Tables!AF$1,'Program and Results'!$A:$A,0)-1,4,COUNTIF('Program and Results'!$A:$A,Tables!AF$1),17),8,0))),"")</f>
        <v>1449.4505246812641</v>
      </c>
      <c r="AG15" s="22">
        <f ca="1">IFERROR(IF(IFERROR(VLOOKUP($A15,OFFSET('Program and Results'!$A$1,MATCH(Tables!AG$1,'Program and Results'!$A:$A,0)-1,1,COUNTIF('Program and Results'!$A:$A,Tables!AG$1),17),5,0),VLOOKUP($A15,OFFSET('Program and Results'!$A$1,MATCH(Tables!AG$1,'Program and Results'!$A:$A,0)-1,4,COUNTIF('Program and Results'!$A:$A,Tables!AG$1),17),8,0))=0,"",IFERROR(VLOOKUP($A15,OFFSET('Program and Results'!$A$1,MATCH(Tables!AG$1,'Program and Results'!$A:$A,0)-1,1,COUNTIF('Program and Results'!$A:$A,Tables!AG$1),17),5,0),VLOOKUP($A15,OFFSET('Program and Results'!$A$1,MATCH(Tables!AG$1,'Program and Results'!$A:$A,0)-1,4,COUNTIF('Program and Results'!$A:$A,Tables!AG$1),17),8,0))),"")</f>
        <v>1450.7173767760057</v>
      </c>
      <c r="AH15" s="22">
        <f ca="1">IFERROR(IF(IFERROR(VLOOKUP($A15,OFFSET('Program and Results'!$A$1,MATCH(Tables!AH$1,'Program and Results'!$A:$A,0)-1,1,COUNTIF('Program and Results'!$A:$A,Tables!AH$1),17),5,0),VLOOKUP($A15,OFFSET('Program and Results'!$A$1,MATCH(Tables!AH$1,'Program and Results'!$A:$A,0)-1,4,COUNTIF('Program and Results'!$A:$A,Tables!AH$1),17),8,0))=0,"",IFERROR(VLOOKUP($A15,OFFSET('Program and Results'!$A$1,MATCH(Tables!AH$1,'Program and Results'!$A:$A,0)-1,1,COUNTIF('Program and Results'!$A:$A,Tables!AH$1),17),5,0),VLOOKUP($A15,OFFSET('Program and Results'!$A$1,MATCH(Tables!AH$1,'Program and Results'!$A:$A,0)-1,4,COUNTIF('Program and Results'!$A:$A,Tables!AH$1),17),8,0))),"")</f>
        <v>1442.1694124012117</v>
      </c>
      <c r="AI15" s="22">
        <f ca="1">IFERROR(IF(IFERROR(VLOOKUP($A15,OFFSET('Program and Results'!$A$1,MATCH(Tables!AI$1,'Program and Results'!$A:$A,0)-1,1,COUNTIF('Program and Results'!$A:$A,Tables!AI$1),17),5,0),VLOOKUP($A15,OFFSET('Program and Results'!$A$1,MATCH(Tables!AI$1,'Program and Results'!$A:$A,0)-1,4,COUNTIF('Program and Results'!$A:$A,Tables!AI$1),17),8,0))=0,"",IFERROR(VLOOKUP($A15,OFFSET('Program and Results'!$A$1,MATCH(Tables!AI$1,'Program and Results'!$A:$A,0)-1,1,COUNTIF('Program and Results'!$A:$A,Tables!AI$1),17),5,0),VLOOKUP($A15,OFFSET('Program and Results'!$A$1,MATCH(Tables!AI$1,'Program and Results'!$A:$A,0)-1,4,COUNTIF('Program and Results'!$A:$A,Tables!AI$1),17),8,0))),"")</f>
        <v>1438.7333806804354</v>
      </c>
      <c r="AJ15" s="22" t="str">
        <f ca="1">IFERROR(IF(IFERROR(VLOOKUP($A15,OFFSET('Program and Results'!$A$1,MATCH(Tables!AJ$1,'Program and Results'!$A:$A,0)-1,1,COUNTIF('Program and Results'!$A:$A,Tables!AJ$1),17),5,0),VLOOKUP($A15,OFFSET('Program and Results'!$A$1,MATCH(Tables!AJ$1,'Program and Results'!$A:$A,0)-1,4,COUNTIF('Program and Results'!$A:$A,Tables!AJ$1),17),8,0))=0,"",IFERROR(VLOOKUP($A15,OFFSET('Program and Results'!$A$1,MATCH(Tables!AJ$1,'Program and Results'!$A:$A,0)-1,1,COUNTIF('Program and Results'!$A:$A,Tables!AJ$1),17),5,0),VLOOKUP($A15,OFFSET('Program and Results'!$A$1,MATCH(Tables!AJ$1,'Program and Results'!$A:$A,0)-1,4,COUNTIF('Program and Results'!$A:$A,Tables!AJ$1),17),8,0))),"")</f>
        <v/>
      </c>
      <c r="AK15" s="22" t="str">
        <f ca="1">IFERROR(IF(IFERROR(VLOOKUP($A15,OFFSET('Program and Results'!$A$1,MATCH(Tables!AK$1,'Program and Results'!$A:$A,0)-1,1,COUNTIF('Program and Results'!$A:$A,Tables!AK$1),17),5,0),VLOOKUP($A15,OFFSET('Program and Results'!$A$1,MATCH(Tables!AK$1,'Program and Results'!$A:$A,0)-1,4,COUNTIF('Program and Results'!$A:$A,Tables!AK$1),17),8,0))=0,"",IFERROR(VLOOKUP($A15,OFFSET('Program and Results'!$A$1,MATCH(Tables!AK$1,'Program and Results'!$A:$A,0)-1,1,COUNTIF('Program and Results'!$A:$A,Tables!AK$1),17),5,0),VLOOKUP($A15,OFFSET('Program and Results'!$A$1,MATCH(Tables!AK$1,'Program and Results'!$A:$A,0)-1,4,COUNTIF('Program and Results'!$A:$A,Tables!AK$1),17),8,0))),"")</f>
        <v/>
      </c>
      <c r="AL15" s="22" t="str">
        <f ca="1">IFERROR(IF(IFERROR(VLOOKUP($A15,OFFSET('Program and Results'!$A$1,MATCH(Tables!AL$1,'Program and Results'!$A:$A,0)-1,1,COUNTIF('Program and Results'!$A:$A,Tables!AL$1),17),5,0),VLOOKUP($A15,OFFSET('Program and Results'!$A$1,MATCH(Tables!AL$1,'Program and Results'!$A:$A,0)-1,4,COUNTIF('Program and Results'!$A:$A,Tables!AL$1),17),8,0))=0,"",IFERROR(VLOOKUP($A15,OFFSET('Program and Results'!$A$1,MATCH(Tables!AL$1,'Program and Results'!$A:$A,0)-1,1,COUNTIF('Program and Results'!$A:$A,Tables!AL$1),17),5,0),VLOOKUP($A15,OFFSET('Program and Results'!$A$1,MATCH(Tables!AL$1,'Program and Results'!$A:$A,0)-1,4,COUNTIF('Program and Results'!$A:$A,Tables!AL$1),17),8,0))),"")</f>
        <v/>
      </c>
      <c r="AM15" s="22" t="str">
        <f ca="1">IFERROR(IF(IFERROR(VLOOKUP($A15,OFFSET('Program and Results'!$A$1,MATCH(Tables!AM$1,'Program and Results'!$A:$A,0)-1,1,COUNTIF('Program and Results'!$A:$A,Tables!AM$1),17),5,0),VLOOKUP($A15,OFFSET('Program and Results'!$A$1,MATCH(Tables!AM$1,'Program and Results'!$A:$A,0)-1,4,COUNTIF('Program and Results'!$A:$A,Tables!AM$1),17),8,0))=0,"",IFERROR(VLOOKUP($A15,OFFSET('Program and Results'!$A$1,MATCH(Tables!AM$1,'Program and Results'!$A:$A,0)-1,1,COUNTIF('Program and Results'!$A:$A,Tables!AM$1),17),5,0),VLOOKUP($A15,OFFSET('Program and Results'!$A$1,MATCH(Tables!AM$1,'Program and Results'!$A:$A,0)-1,4,COUNTIF('Program and Results'!$A:$A,Tables!AM$1),17),8,0))),"")</f>
        <v/>
      </c>
      <c r="AN15" s="22" t="str">
        <f ca="1">IFERROR(IF(IFERROR(VLOOKUP($A15,OFFSET('Program and Results'!$A$1,MATCH(Tables!AN$1,'Program and Results'!$A:$A,0)-1,1,COUNTIF('Program and Results'!$A:$A,Tables!AN$1),17),5,0),VLOOKUP($A15,OFFSET('Program and Results'!$A$1,MATCH(Tables!AN$1,'Program and Results'!$A:$A,0)-1,4,COUNTIF('Program and Results'!$A:$A,Tables!AN$1),17),8,0))=0,"",IFERROR(VLOOKUP($A15,OFFSET('Program and Results'!$A$1,MATCH(Tables!AN$1,'Program and Results'!$A:$A,0)-1,1,COUNTIF('Program and Results'!$A:$A,Tables!AN$1),17),5,0),VLOOKUP($A15,OFFSET('Program and Results'!$A$1,MATCH(Tables!AN$1,'Program and Results'!$A:$A,0)-1,4,COUNTIF('Program and Results'!$A:$A,Tables!AN$1),17),8,0))),"")</f>
        <v/>
      </c>
      <c r="AO15" s="22" t="str">
        <f ca="1">IFERROR(IF(IFERROR(VLOOKUP($A15,OFFSET('Program and Results'!$A$1,MATCH(Tables!AO$1,'Program and Results'!$A:$A,0)-1,1,COUNTIF('Program and Results'!$A:$A,Tables!AO$1),17),5,0),VLOOKUP($A15,OFFSET('Program and Results'!$A$1,MATCH(Tables!AO$1,'Program and Results'!$A:$A,0)-1,4,COUNTIF('Program and Results'!$A:$A,Tables!AO$1),17),8,0))=0,"",IFERROR(VLOOKUP($A15,OFFSET('Program and Results'!$A$1,MATCH(Tables!AO$1,'Program and Results'!$A:$A,0)-1,1,COUNTIF('Program and Results'!$A:$A,Tables!AO$1),17),5,0),VLOOKUP($A15,OFFSET('Program and Results'!$A$1,MATCH(Tables!AO$1,'Program and Results'!$A:$A,0)-1,4,COUNTIF('Program and Results'!$A:$A,Tables!AO$1),17),8,0))),"")</f>
        <v/>
      </c>
      <c r="AP15" s="22" t="str">
        <f ca="1">IFERROR(IF(IFERROR(VLOOKUP($A15,OFFSET('Program and Results'!$A$1,MATCH(Tables!AP$1,'Program and Results'!$A:$A,0)-1,1,COUNTIF('Program and Results'!$A:$A,Tables!AP$1),17),5,0),VLOOKUP($A15,OFFSET('Program and Results'!$A$1,MATCH(Tables!AP$1,'Program and Results'!$A:$A,0)-1,4,COUNTIF('Program and Results'!$A:$A,Tables!AP$1),17),8,0))=0,"",IFERROR(VLOOKUP($A15,OFFSET('Program and Results'!$A$1,MATCH(Tables!AP$1,'Program and Results'!$A:$A,0)-1,1,COUNTIF('Program and Results'!$A:$A,Tables!AP$1),17),5,0),VLOOKUP($A15,OFFSET('Program and Results'!$A$1,MATCH(Tables!AP$1,'Program and Results'!$A:$A,0)-1,4,COUNTIF('Program and Results'!$A:$A,Tables!AP$1),17),8,0))),"")</f>
        <v/>
      </c>
      <c r="AQ15" s="22" t="str">
        <f ca="1">IFERROR(IF(IFERROR(VLOOKUP($A15,OFFSET('Program and Results'!$A$1,MATCH(Tables!AQ$1,'Program and Results'!$A:$A,0)-1,1,COUNTIF('Program and Results'!$A:$A,Tables!AQ$1),17),5,0),VLOOKUP($A15,OFFSET('Program and Results'!$A$1,MATCH(Tables!AQ$1,'Program and Results'!$A:$A,0)-1,4,COUNTIF('Program and Results'!$A:$A,Tables!AQ$1),17),8,0))=0,"",IFERROR(VLOOKUP($A15,OFFSET('Program and Results'!$A$1,MATCH(Tables!AQ$1,'Program and Results'!$A:$A,0)-1,1,COUNTIF('Program and Results'!$A:$A,Tables!AQ$1),17),5,0),VLOOKUP($A15,OFFSET('Program and Results'!$A$1,MATCH(Tables!AQ$1,'Program and Results'!$A:$A,0)-1,4,COUNTIF('Program and Results'!$A:$A,Tables!AQ$1),17),8,0))),"")</f>
        <v/>
      </c>
      <c r="AR15" s="22" t="str">
        <f ca="1">IFERROR(IF(IFERROR(VLOOKUP($A15,OFFSET('Program and Results'!$A$1,MATCH(Tables!AR$1,'Program and Results'!$A:$A,0)-1,1,COUNTIF('Program and Results'!$A:$A,Tables!AR$1),17),5,0),VLOOKUP($A15,OFFSET('Program and Results'!$A$1,MATCH(Tables!AR$1,'Program and Results'!$A:$A,0)-1,4,COUNTIF('Program and Results'!$A:$A,Tables!AR$1),17),8,0))=0,"",IFERROR(VLOOKUP($A15,OFFSET('Program and Results'!$A$1,MATCH(Tables!AR$1,'Program and Results'!$A:$A,0)-1,1,COUNTIF('Program and Results'!$A:$A,Tables!AR$1),17),5,0),VLOOKUP($A15,OFFSET('Program and Results'!$A$1,MATCH(Tables!AR$1,'Program and Results'!$A:$A,0)-1,4,COUNTIF('Program and Results'!$A:$A,Tables!AR$1),17),8,0))),"")</f>
        <v/>
      </c>
      <c r="AS15" s="22" t="str">
        <f ca="1">IFERROR(IF(IFERROR(VLOOKUP($A15,OFFSET('Program and Results'!$A$1,MATCH(Tables!AS$1,'Program and Results'!$A:$A,0)-1,1,COUNTIF('Program and Results'!$A:$A,Tables!AS$1),17),5,0),VLOOKUP($A15,OFFSET('Program and Results'!$A$1,MATCH(Tables!AS$1,'Program and Results'!$A:$A,0)-1,4,COUNTIF('Program and Results'!$A:$A,Tables!AS$1),17),8,0))=0,"",IFERROR(VLOOKUP($A15,OFFSET('Program and Results'!$A$1,MATCH(Tables!AS$1,'Program and Results'!$A:$A,0)-1,1,COUNTIF('Program and Results'!$A:$A,Tables!AS$1),17),5,0),VLOOKUP($A15,OFFSET('Program and Results'!$A$1,MATCH(Tables!AS$1,'Program and Results'!$A:$A,0)-1,4,COUNTIF('Program and Results'!$A:$A,Tables!AS$1),17),8,0))),"")</f>
        <v/>
      </c>
      <c r="AT15" s="22" t="str">
        <f ca="1">IFERROR(IF(IFERROR(VLOOKUP($A15,OFFSET('Program and Results'!$A$1,MATCH(Tables!AT$1,'Program and Results'!$A:$A,0)-1,1,COUNTIF('Program and Results'!$A:$A,Tables!AT$1),17),5,0),VLOOKUP($A15,OFFSET('Program and Results'!$A$1,MATCH(Tables!AT$1,'Program and Results'!$A:$A,0)-1,4,COUNTIF('Program and Results'!$A:$A,Tables!AT$1),17),8,0))=0,"",IFERROR(VLOOKUP($A15,OFFSET('Program and Results'!$A$1,MATCH(Tables!AT$1,'Program and Results'!$A:$A,0)-1,1,COUNTIF('Program and Results'!$A:$A,Tables!AT$1),17),5,0),VLOOKUP($A15,OFFSET('Program and Results'!$A$1,MATCH(Tables!AT$1,'Program and Results'!$A:$A,0)-1,4,COUNTIF('Program and Results'!$A:$A,Tables!AT$1),17),8,0))),"")</f>
        <v/>
      </c>
      <c r="AU15" s="22" t="str">
        <f ca="1">IFERROR(IF(IFERROR(VLOOKUP($A15,OFFSET('Program and Results'!$A$1,MATCH(Tables!AU$1,'Program and Results'!$A:$A,0)-1,1,COUNTIF('Program and Results'!$A:$A,Tables!AU$1),17),5,0),VLOOKUP($A15,OFFSET('Program and Results'!$A$1,MATCH(Tables!AU$1,'Program and Results'!$A:$A,0)-1,4,COUNTIF('Program and Results'!$A:$A,Tables!AU$1),17),8,0))=0,"",IFERROR(VLOOKUP($A15,OFFSET('Program and Results'!$A$1,MATCH(Tables!AU$1,'Program and Results'!$A:$A,0)-1,1,COUNTIF('Program and Results'!$A:$A,Tables!AU$1),17),5,0),VLOOKUP($A15,OFFSET('Program and Results'!$A$1,MATCH(Tables!AU$1,'Program and Results'!$A:$A,0)-1,4,COUNTIF('Program and Results'!$A:$A,Tables!AU$1),17),8,0))),"")</f>
        <v/>
      </c>
      <c r="AV15" s="22" t="str">
        <f ca="1">IFERROR(IF(IFERROR(VLOOKUP($A15,OFFSET('Program and Results'!$A$1,MATCH(Tables!AV$1,'Program and Results'!$A:$A,0)-1,1,COUNTIF('Program and Results'!$A:$A,Tables!AV$1),17),5,0),VLOOKUP($A15,OFFSET('Program and Results'!$A$1,MATCH(Tables!AV$1,'Program and Results'!$A:$A,0)-1,4,COUNTIF('Program and Results'!$A:$A,Tables!AV$1),17),8,0))=0,"",IFERROR(VLOOKUP($A15,OFFSET('Program and Results'!$A$1,MATCH(Tables!AV$1,'Program and Results'!$A:$A,0)-1,1,COUNTIF('Program and Results'!$A:$A,Tables!AV$1),17),5,0),VLOOKUP($A15,OFFSET('Program and Results'!$A$1,MATCH(Tables!AV$1,'Program and Results'!$A:$A,0)-1,4,COUNTIF('Program and Results'!$A:$A,Tables!AV$1),17),8,0))),"")</f>
        <v/>
      </c>
      <c r="AW15" s="22" t="str">
        <f ca="1">IFERROR(IF(IFERROR(VLOOKUP($A15,OFFSET('Program and Results'!$A$1,MATCH(Tables!AW$1,'Program and Results'!$A:$A,0)-1,1,COUNTIF('Program and Results'!$A:$A,Tables!AW$1),17),5,0),VLOOKUP($A15,OFFSET('Program and Results'!$A$1,MATCH(Tables!AW$1,'Program and Results'!$A:$A,0)-1,4,COUNTIF('Program and Results'!$A:$A,Tables!AW$1),17),8,0))=0,"",IFERROR(VLOOKUP($A15,OFFSET('Program and Results'!$A$1,MATCH(Tables!AW$1,'Program and Results'!$A:$A,0)-1,1,COUNTIF('Program and Results'!$A:$A,Tables!AW$1),17),5,0),VLOOKUP($A15,OFFSET('Program and Results'!$A$1,MATCH(Tables!AW$1,'Program and Results'!$A:$A,0)-1,4,COUNTIF('Program and Results'!$A:$A,Tables!AW$1),17),8,0))),"")</f>
        <v/>
      </c>
      <c r="AX15" s="22" t="str">
        <f ca="1">IFERROR(IF(IFERROR(VLOOKUP($A15,OFFSET('Program and Results'!$A$1,MATCH(Tables!AX$1,'Program and Results'!$A:$A,0)-1,1,COUNTIF('Program and Results'!$A:$A,Tables!AX$1),17),5,0),VLOOKUP($A15,OFFSET('Program and Results'!$A$1,MATCH(Tables!AX$1,'Program and Results'!$A:$A,0)-1,4,COUNTIF('Program and Results'!$A:$A,Tables!AX$1),17),8,0))=0,"",IFERROR(VLOOKUP($A15,OFFSET('Program and Results'!$A$1,MATCH(Tables!AX$1,'Program and Results'!$A:$A,0)-1,1,COUNTIF('Program and Results'!$A:$A,Tables!AX$1),17),5,0),VLOOKUP($A15,OFFSET('Program and Results'!$A$1,MATCH(Tables!AX$1,'Program and Results'!$A:$A,0)-1,4,COUNTIF('Program and Results'!$A:$A,Tables!AX$1),17),8,0))),"")</f>
        <v/>
      </c>
      <c r="AY15" s="22" t="str">
        <f ca="1">IFERROR(IF(IFERROR(VLOOKUP($A15,OFFSET('Program and Results'!$A$1,MATCH(Tables!AY$1,'Program and Results'!$A:$A,0)-1,1,COUNTIF('Program and Results'!$A:$A,Tables!AY$1),17),5,0),VLOOKUP($A15,OFFSET('Program and Results'!$A$1,MATCH(Tables!AY$1,'Program and Results'!$A:$A,0)-1,4,COUNTIF('Program and Results'!$A:$A,Tables!AY$1),17),8,0))=0,"",IFERROR(VLOOKUP($A15,OFFSET('Program and Results'!$A$1,MATCH(Tables!AY$1,'Program and Results'!$A:$A,0)-1,1,COUNTIF('Program and Results'!$A:$A,Tables!AY$1),17),5,0),VLOOKUP($A15,OFFSET('Program and Results'!$A$1,MATCH(Tables!AY$1,'Program and Results'!$A:$A,0)-1,4,COUNTIF('Program and Results'!$A:$A,Tables!AY$1),17),8,0))),"")</f>
        <v/>
      </c>
      <c r="AZ15" s="22" t="str">
        <f ca="1">IFERROR(IF(IFERROR(VLOOKUP($A15,OFFSET('Program and Results'!$A$1,MATCH(Tables!AZ$1,'Program and Results'!$A:$A,0)-1,1,COUNTIF('Program and Results'!$A:$A,Tables!AZ$1),17),5,0),VLOOKUP($A15,OFFSET('Program and Results'!$A$1,MATCH(Tables!AZ$1,'Program and Results'!$A:$A,0)-1,4,COUNTIF('Program and Results'!$A:$A,Tables!AZ$1),17),8,0))=0,"",IFERROR(VLOOKUP($A15,OFFSET('Program and Results'!$A$1,MATCH(Tables!AZ$1,'Program and Results'!$A:$A,0)-1,1,COUNTIF('Program and Results'!$A:$A,Tables!AZ$1),17),5,0),VLOOKUP($A15,OFFSET('Program and Results'!$A$1,MATCH(Tables!AZ$1,'Program and Results'!$A:$A,0)-1,4,COUNTIF('Program and Results'!$A:$A,Tables!AZ$1),17),8,0))),"")</f>
        <v/>
      </c>
      <c r="BA15" s="22" t="str">
        <f ca="1">IFERROR(IF(IFERROR(VLOOKUP($A15,OFFSET('Program and Results'!$A$1,MATCH(Tables!BA$1,'Program and Results'!$A:$A,0)-1,1,COUNTIF('Program and Results'!$A:$A,Tables!BA$1),17),5,0),VLOOKUP($A15,OFFSET('Program and Results'!$A$1,MATCH(Tables!BA$1,'Program and Results'!$A:$A,0)-1,4,COUNTIF('Program and Results'!$A:$A,Tables!BA$1),17),8,0))=0,"",IFERROR(VLOOKUP($A15,OFFSET('Program and Results'!$A$1,MATCH(Tables!BA$1,'Program and Results'!$A:$A,0)-1,1,COUNTIF('Program and Results'!$A:$A,Tables!BA$1),17),5,0),VLOOKUP($A15,OFFSET('Program and Results'!$A$1,MATCH(Tables!BA$1,'Program and Results'!$A:$A,0)-1,4,COUNTIF('Program and Results'!$A:$A,Tables!BA$1),17),8,0))),"")</f>
        <v/>
      </c>
      <c r="BB15" s="22" t="str">
        <f ca="1">IFERROR(IF(IFERROR(VLOOKUP($A15,OFFSET('Program and Results'!$A$1,MATCH(Tables!BB$1,'Program and Results'!$A:$A,0)-1,1,COUNTIF('Program and Results'!$A:$A,Tables!BB$1),17),5,0),VLOOKUP($A15,OFFSET('Program and Results'!$A$1,MATCH(Tables!BB$1,'Program and Results'!$A:$A,0)-1,4,COUNTIF('Program and Results'!$A:$A,Tables!BB$1),17),8,0))=0,"",IFERROR(VLOOKUP($A15,OFFSET('Program and Results'!$A$1,MATCH(Tables!BB$1,'Program and Results'!$A:$A,0)-1,1,COUNTIF('Program and Results'!$A:$A,Tables!BB$1),17),5,0),VLOOKUP($A15,OFFSET('Program and Results'!$A$1,MATCH(Tables!BB$1,'Program and Results'!$A:$A,0)-1,4,COUNTIF('Program and Results'!$A:$A,Tables!BB$1),17),8,0))),"")</f>
        <v/>
      </c>
      <c r="BC15" s="22" t="str">
        <f ca="1">IFERROR(IF(IFERROR(VLOOKUP($A15,OFFSET('Program and Results'!$A$1,MATCH(Tables!BC$1,'Program and Results'!$A:$A,0)-1,1,COUNTIF('Program and Results'!$A:$A,Tables!BC$1),17),5,0),VLOOKUP($A15,OFFSET('Program and Results'!$A$1,MATCH(Tables!BC$1,'Program and Results'!$A:$A,0)-1,4,COUNTIF('Program and Results'!$A:$A,Tables!BC$1),17),8,0))=0,"",IFERROR(VLOOKUP($A15,OFFSET('Program and Results'!$A$1,MATCH(Tables!BC$1,'Program and Results'!$A:$A,0)-1,1,COUNTIF('Program and Results'!$A:$A,Tables!BC$1),17),5,0),VLOOKUP($A15,OFFSET('Program and Results'!$A$1,MATCH(Tables!BC$1,'Program and Results'!$A:$A,0)-1,4,COUNTIF('Program and Results'!$A:$A,Tables!BC$1),17),8,0))),"")</f>
        <v/>
      </c>
      <c r="BD15" s="22" t="str">
        <f ca="1">IFERROR(IF(IFERROR(VLOOKUP($A15,OFFSET('Program and Results'!$A$1,MATCH(Tables!BD$1,'Program and Results'!$A:$A,0)-1,1,COUNTIF('Program and Results'!$A:$A,Tables!BD$1),17),5,0),VLOOKUP($A15,OFFSET('Program and Results'!$A$1,MATCH(Tables!BD$1,'Program and Results'!$A:$A,0)-1,4,COUNTIF('Program and Results'!$A:$A,Tables!BD$1),17),8,0))=0,"",IFERROR(VLOOKUP($A15,OFFSET('Program and Results'!$A$1,MATCH(Tables!BD$1,'Program and Results'!$A:$A,0)-1,1,COUNTIF('Program and Results'!$A:$A,Tables!BD$1),17),5,0),VLOOKUP($A15,OFFSET('Program and Results'!$A$1,MATCH(Tables!BD$1,'Program and Results'!$A:$A,0)-1,4,COUNTIF('Program and Results'!$A:$A,Tables!BD$1),17),8,0))),"")</f>
        <v/>
      </c>
      <c r="BE15" s="22" t="str">
        <f ca="1">IFERROR(IF(IFERROR(VLOOKUP($A15,OFFSET('Program and Results'!$A$1,MATCH(Tables!BE$1,'Program and Results'!$A:$A,0)-1,1,COUNTIF('Program and Results'!$A:$A,Tables!BE$1),17),5,0),VLOOKUP($A15,OFFSET('Program and Results'!$A$1,MATCH(Tables!BE$1,'Program and Results'!$A:$A,0)-1,4,COUNTIF('Program and Results'!$A:$A,Tables!BE$1),17),8,0))=0,"",IFERROR(VLOOKUP($A15,OFFSET('Program and Results'!$A$1,MATCH(Tables!BE$1,'Program and Results'!$A:$A,0)-1,1,COUNTIF('Program and Results'!$A:$A,Tables!BE$1),17),5,0),VLOOKUP($A15,OFFSET('Program and Results'!$A$1,MATCH(Tables!BE$1,'Program and Results'!$A:$A,0)-1,4,COUNTIF('Program and Results'!$A:$A,Tables!BE$1),17),8,0))),"")</f>
        <v/>
      </c>
    </row>
    <row r="16" spans="1:57">
      <c r="A16" s="3" t="str">
        <f>IF(Lists!A16="","",Lists!A16)</f>
        <v>Werder Bremen</v>
      </c>
      <c r="B16" s="22">
        <f ca="1">IFERROR(IF(IFERROR(VLOOKUP($A16,OFFSET('Program and Results'!$A$1,MATCH(Tables!B$1,'Program and Results'!$A:$A,0)-1,1,COUNTIF('Program and Results'!$A:$A,Tables!B$1),17),5,0),VLOOKUP($A16,OFFSET('Program and Results'!$A$1,MATCH(Tables!B$1,'Program and Results'!$A:$A,0)-1,4,COUNTIF('Program and Results'!$A:$A,Tables!B$1),17),8,0))=0,"",IFERROR(VLOOKUP($A16,OFFSET('Program and Results'!$A$1,MATCH(Tables!B$1,'Program and Results'!$A:$A,0)-1,1,COUNTIF('Program and Results'!$A:$A,Tables!B$1),17),5,0),VLOOKUP($A16,OFFSET('Program and Results'!$A$1,MATCH(Tables!B$1,'Program and Results'!$A:$A,0)-1,4,COUNTIF('Program and Results'!$A:$A,Tables!B$1),17),8,0))),"")</f>
        <v>1510.5</v>
      </c>
      <c r="C16" s="22">
        <f ca="1">IFERROR(IF(IFERROR(VLOOKUP($A16,OFFSET('Program and Results'!$A$1,MATCH(Tables!C$1,'Program and Results'!$A:$A,0)-1,1,COUNTIF('Program and Results'!$A:$A,Tables!C$1),17),5,0),VLOOKUP($A16,OFFSET('Program and Results'!$A$1,MATCH(Tables!C$1,'Program and Results'!$A:$A,0)-1,4,COUNTIF('Program and Results'!$A:$A,Tables!C$1),17),8,0))=0,"",IFERROR(VLOOKUP($A16,OFFSET('Program and Results'!$A$1,MATCH(Tables!C$1,'Program and Results'!$A:$A,0)-1,1,COUNTIF('Program and Results'!$A:$A,Tables!C$1),17),5,0),VLOOKUP($A16,OFFSET('Program and Results'!$A$1,MATCH(Tables!C$1,'Program and Results'!$A:$A,0)-1,4,COUNTIF('Program and Results'!$A:$A,Tables!C$1),17),8,0))),"")</f>
        <v>1518.4369891608198</v>
      </c>
      <c r="D16" s="22">
        <f ca="1">IFERROR(IF(IFERROR(VLOOKUP($A16,OFFSET('Program and Results'!$A$1,MATCH(Tables!D$1,'Program and Results'!$A:$A,0)-1,1,COUNTIF('Program and Results'!$A:$A,Tables!D$1),17),5,0),VLOOKUP($A16,OFFSET('Program and Results'!$A$1,MATCH(Tables!D$1,'Program and Results'!$A:$A,0)-1,4,COUNTIF('Program and Results'!$A:$A,Tables!D$1),17),8,0))=0,"",IFERROR(VLOOKUP($A16,OFFSET('Program and Results'!$A$1,MATCH(Tables!D$1,'Program and Results'!$A:$A,0)-1,1,COUNTIF('Program and Results'!$A:$A,Tables!D$1),17),5,0),VLOOKUP($A16,OFFSET('Program and Results'!$A$1,MATCH(Tables!D$1,'Program and Results'!$A:$A,0)-1,4,COUNTIF('Program and Results'!$A:$A,Tables!D$1),17),8,0))),"")</f>
        <v>1509.8949744653185</v>
      </c>
      <c r="E16" s="22">
        <f ca="1">IFERROR(IF(IFERROR(VLOOKUP($A16,OFFSET('Program and Results'!$A$1,MATCH(Tables!E$1,'Program and Results'!$A:$A,0)-1,1,COUNTIF('Program and Results'!$A:$A,Tables!E$1),17),5,0),VLOOKUP($A16,OFFSET('Program and Results'!$A$1,MATCH(Tables!E$1,'Program and Results'!$A:$A,0)-1,4,COUNTIF('Program and Results'!$A:$A,Tables!E$1),17),8,0))=0,"",IFERROR(VLOOKUP($A16,OFFSET('Program and Results'!$A$1,MATCH(Tables!E$1,'Program and Results'!$A:$A,0)-1,1,COUNTIF('Program and Results'!$A:$A,Tables!E$1),17),5,0),VLOOKUP($A16,OFFSET('Program and Results'!$A$1,MATCH(Tables!E$1,'Program and Results'!$A:$A,0)-1,4,COUNTIF('Program and Results'!$A:$A,Tables!E$1),17),8,0))),"")</f>
        <v>1500.455874003279</v>
      </c>
      <c r="F16" s="22">
        <f ca="1">IFERROR(IF(IFERROR(VLOOKUP($A16,OFFSET('Program and Results'!$A$1,MATCH(Tables!F$1,'Program and Results'!$A:$A,0)-1,1,COUNTIF('Program and Results'!$A:$A,Tables!F$1),17),5,0),VLOOKUP($A16,OFFSET('Program and Results'!$A$1,MATCH(Tables!F$1,'Program and Results'!$A:$A,0)-1,4,COUNTIF('Program and Results'!$A:$A,Tables!F$1),17),8,0))=0,"",IFERROR(VLOOKUP($A16,OFFSET('Program and Results'!$A$1,MATCH(Tables!F$1,'Program and Results'!$A:$A,0)-1,1,COUNTIF('Program and Results'!$A:$A,Tables!F$1),17),5,0),VLOOKUP($A16,OFFSET('Program and Results'!$A$1,MATCH(Tables!F$1,'Program and Results'!$A:$A,0)-1,4,COUNTIF('Program and Results'!$A:$A,Tables!F$1),17),8,0))),"")</f>
        <v>1487.9490844838022</v>
      </c>
      <c r="G16" s="22">
        <f ca="1">IFERROR(IF(IFERROR(VLOOKUP($A16,OFFSET('Program and Results'!$A$1,MATCH(Tables!G$1,'Program and Results'!$A:$A,0)-1,1,COUNTIF('Program and Results'!$A:$A,Tables!G$1),17),5,0),VLOOKUP($A16,OFFSET('Program and Results'!$A$1,MATCH(Tables!G$1,'Program and Results'!$A:$A,0)-1,4,COUNTIF('Program and Results'!$A:$A,Tables!G$1),17),8,0))=0,"",IFERROR(VLOOKUP($A16,OFFSET('Program and Results'!$A$1,MATCH(Tables!G$1,'Program and Results'!$A:$A,0)-1,1,COUNTIF('Program and Results'!$A:$A,Tables!G$1),17),5,0),VLOOKUP($A16,OFFSET('Program and Results'!$A$1,MATCH(Tables!G$1,'Program and Results'!$A:$A,0)-1,4,COUNTIF('Program and Results'!$A:$A,Tables!G$1),17),8,0))),"")</f>
        <v>1499.2476927464145</v>
      </c>
      <c r="H16" s="22">
        <f ca="1">IFERROR(IF(IFERROR(VLOOKUP($A16,OFFSET('Program and Results'!$A$1,MATCH(Tables!H$1,'Program and Results'!$A:$A,0)-1,1,COUNTIF('Program and Results'!$A:$A,Tables!H$1),17),5,0),VLOOKUP($A16,OFFSET('Program and Results'!$A$1,MATCH(Tables!H$1,'Program and Results'!$A:$A,0)-1,4,COUNTIF('Program and Results'!$A:$A,Tables!H$1),17),8,0))=0,"",IFERROR(VLOOKUP($A16,OFFSET('Program and Results'!$A$1,MATCH(Tables!H$1,'Program and Results'!$A:$A,0)-1,1,COUNTIF('Program and Results'!$A:$A,Tables!H$1),17),5,0),VLOOKUP($A16,OFFSET('Program and Results'!$A$1,MATCH(Tables!H$1,'Program and Results'!$A:$A,0)-1,4,COUNTIF('Program and Results'!$A:$A,Tables!H$1),17),8,0))),"")</f>
        <v>1497.8235317419237</v>
      </c>
      <c r="I16" s="22">
        <f ca="1">IFERROR(IF(IFERROR(VLOOKUP($A16,OFFSET('Program and Results'!$A$1,MATCH(Tables!I$1,'Program and Results'!$A:$A,0)-1,1,COUNTIF('Program and Results'!$A:$A,Tables!I$1),17),5,0),VLOOKUP($A16,OFFSET('Program and Results'!$A$1,MATCH(Tables!I$1,'Program and Results'!$A:$A,0)-1,4,COUNTIF('Program and Results'!$A:$A,Tables!I$1),17),8,0))=0,"",IFERROR(VLOOKUP($A16,OFFSET('Program and Results'!$A$1,MATCH(Tables!I$1,'Program and Results'!$A:$A,0)-1,1,COUNTIF('Program and Results'!$A:$A,Tables!I$1),17),5,0),VLOOKUP($A16,OFFSET('Program and Results'!$A$1,MATCH(Tables!I$1,'Program and Results'!$A:$A,0)-1,4,COUNTIF('Program and Results'!$A:$A,Tables!I$1),17),8,0))),"")</f>
        <v>1498.9520777278856</v>
      </c>
      <c r="J16" s="22">
        <f ca="1">IFERROR(IF(IFERROR(VLOOKUP($A16,OFFSET('Program and Results'!$A$1,MATCH(Tables!J$1,'Program and Results'!$A:$A,0)-1,1,COUNTIF('Program and Results'!$A:$A,Tables!J$1),17),5,0),VLOOKUP($A16,OFFSET('Program and Results'!$A$1,MATCH(Tables!J$1,'Program and Results'!$A:$A,0)-1,4,COUNTIF('Program and Results'!$A:$A,Tables!J$1),17),8,0))=0,"",IFERROR(VLOOKUP($A16,OFFSET('Program and Results'!$A$1,MATCH(Tables!J$1,'Program and Results'!$A:$A,0)-1,1,COUNTIF('Program and Results'!$A:$A,Tables!J$1),17),5,0),VLOOKUP($A16,OFFSET('Program and Results'!$A$1,MATCH(Tables!J$1,'Program and Results'!$A:$A,0)-1,4,COUNTIF('Program and Results'!$A:$A,Tables!J$1),17),8,0))),"")</f>
        <v>1497.1483369113928</v>
      </c>
      <c r="K16" s="22">
        <f ca="1">IFERROR(IF(IFERROR(VLOOKUP($A16,OFFSET('Program and Results'!$A$1,MATCH(Tables!K$1,'Program and Results'!$A:$A,0)-1,1,COUNTIF('Program and Results'!$A:$A,Tables!K$1),17),5,0),VLOOKUP($A16,OFFSET('Program and Results'!$A$1,MATCH(Tables!K$1,'Program and Results'!$A:$A,0)-1,4,COUNTIF('Program and Results'!$A:$A,Tables!K$1),17),8,0))=0,"",IFERROR(VLOOKUP($A16,OFFSET('Program and Results'!$A$1,MATCH(Tables!K$1,'Program and Results'!$A:$A,0)-1,1,COUNTIF('Program and Results'!$A:$A,Tables!K$1),17),5,0),VLOOKUP($A16,OFFSET('Program and Results'!$A$1,MATCH(Tables!K$1,'Program and Results'!$A:$A,0)-1,4,COUNTIF('Program and Results'!$A:$A,Tables!K$1),17),8,0))),"")</f>
        <v>1487.7201836213501</v>
      </c>
      <c r="L16" s="22">
        <f ca="1">IFERROR(IF(IFERROR(VLOOKUP($A16,OFFSET('Program and Results'!$A$1,MATCH(Tables!L$1,'Program and Results'!$A:$A,0)-1,1,COUNTIF('Program and Results'!$A:$A,Tables!L$1),17),5,0),VLOOKUP($A16,OFFSET('Program and Results'!$A$1,MATCH(Tables!L$1,'Program and Results'!$A:$A,0)-1,4,COUNTIF('Program and Results'!$A:$A,Tables!L$1),17),8,0))=0,"",IFERROR(VLOOKUP($A16,OFFSET('Program and Results'!$A$1,MATCH(Tables!L$1,'Program and Results'!$A:$A,0)-1,1,COUNTIF('Program and Results'!$A:$A,Tables!L$1),17),5,0),VLOOKUP($A16,OFFSET('Program and Results'!$A$1,MATCH(Tables!L$1,'Program and Results'!$A:$A,0)-1,4,COUNTIF('Program and Results'!$A:$A,Tables!L$1),17),8,0))),"")</f>
        <v>1497.0178834190867</v>
      </c>
      <c r="M16" s="22">
        <f ca="1">IFERROR(IF(IFERROR(VLOOKUP($A16,OFFSET('Program and Results'!$A$1,MATCH(Tables!M$1,'Program and Results'!$A:$A,0)-1,1,COUNTIF('Program and Results'!$A:$A,Tables!M$1),17),5,0),VLOOKUP($A16,OFFSET('Program and Results'!$A$1,MATCH(Tables!M$1,'Program and Results'!$A:$A,0)-1,4,COUNTIF('Program and Results'!$A:$A,Tables!M$1),17),8,0))=0,"",IFERROR(VLOOKUP($A16,OFFSET('Program and Results'!$A$1,MATCH(Tables!M$1,'Program and Results'!$A:$A,0)-1,1,COUNTIF('Program and Results'!$A:$A,Tables!M$1),17),5,0),VLOOKUP($A16,OFFSET('Program and Results'!$A$1,MATCH(Tables!M$1,'Program and Results'!$A:$A,0)-1,4,COUNTIF('Program and Results'!$A:$A,Tables!M$1),17),8,0))),"")</f>
        <v>1487.9935278052676</v>
      </c>
      <c r="N16" s="22">
        <f ca="1">IFERROR(IF(IFERROR(VLOOKUP($A16,OFFSET('Program and Results'!$A$1,MATCH(Tables!N$1,'Program and Results'!$A:$A,0)-1,1,COUNTIF('Program and Results'!$A:$A,Tables!N$1),17),5,0),VLOOKUP($A16,OFFSET('Program and Results'!$A$1,MATCH(Tables!N$1,'Program and Results'!$A:$A,0)-1,4,COUNTIF('Program and Results'!$A:$A,Tables!N$1),17),8,0))=0,"",IFERROR(VLOOKUP($A16,OFFSET('Program and Results'!$A$1,MATCH(Tables!N$1,'Program and Results'!$A:$A,0)-1,1,COUNTIF('Program and Results'!$A:$A,Tables!N$1),17),5,0),VLOOKUP($A16,OFFSET('Program and Results'!$A$1,MATCH(Tables!N$1,'Program and Results'!$A:$A,0)-1,4,COUNTIF('Program and Results'!$A:$A,Tables!N$1),17),8,0))),"")</f>
        <v>1476.4230719707309</v>
      </c>
      <c r="O16" s="22">
        <f ca="1">IFERROR(IF(IFERROR(VLOOKUP($A16,OFFSET('Program and Results'!$A$1,MATCH(Tables!O$1,'Program and Results'!$A:$A,0)-1,1,COUNTIF('Program and Results'!$A:$A,Tables!O$1),17),5,0),VLOOKUP($A16,OFFSET('Program and Results'!$A$1,MATCH(Tables!O$1,'Program and Results'!$A:$A,0)-1,4,COUNTIF('Program and Results'!$A:$A,Tables!O$1),17),8,0))=0,"",IFERROR(VLOOKUP($A16,OFFSET('Program and Results'!$A$1,MATCH(Tables!O$1,'Program and Results'!$A:$A,0)-1,1,COUNTIF('Program and Results'!$A:$A,Tables!O$1),17),5,0),VLOOKUP($A16,OFFSET('Program and Results'!$A$1,MATCH(Tables!O$1,'Program and Results'!$A:$A,0)-1,4,COUNTIF('Program and Results'!$A:$A,Tables!O$1),17),8,0))),"")</f>
        <v>1476.9348397171223</v>
      </c>
      <c r="P16" s="22">
        <f ca="1">IFERROR(IF(IFERROR(VLOOKUP($A16,OFFSET('Program and Results'!$A$1,MATCH(Tables!P$1,'Program and Results'!$A:$A,0)-1,1,COUNTIF('Program and Results'!$A:$A,Tables!P$1),17),5,0),VLOOKUP($A16,OFFSET('Program and Results'!$A$1,MATCH(Tables!P$1,'Program and Results'!$A:$A,0)-1,4,COUNTIF('Program and Results'!$A:$A,Tables!P$1),17),8,0))=0,"",IFERROR(VLOOKUP($A16,OFFSET('Program and Results'!$A$1,MATCH(Tables!P$1,'Program and Results'!$A:$A,0)-1,1,COUNTIF('Program and Results'!$A:$A,Tables!P$1),17),5,0),VLOOKUP($A16,OFFSET('Program and Results'!$A$1,MATCH(Tables!P$1,'Program and Results'!$A:$A,0)-1,4,COUNTIF('Program and Results'!$A:$A,Tables!P$1),17),8,0))),"")</f>
        <v>1468.6615302697967</v>
      </c>
      <c r="Q16" s="22">
        <f ca="1">IFERROR(IF(IFERROR(VLOOKUP($A16,OFFSET('Program and Results'!$A$1,MATCH(Tables!Q$1,'Program and Results'!$A:$A,0)-1,1,COUNTIF('Program and Results'!$A:$A,Tables!Q$1),17),5,0),VLOOKUP($A16,OFFSET('Program and Results'!$A$1,MATCH(Tables!Q$1,'Program and Results'!$A:$A,0)-1,4,COUNTIF('Program and Results'!$A:$A,Tables!Q$1),17),8,0))=0,"",IFERROR(VLOOKUP($A16,OFFSET('Program and Results'!$A$1,MATCH(Tables!Q$1,'Program and Results'!$A:$A,0)-1,1,COUNTIF('Program and Results'!$A:$A,Tables!Q$1),17),5,0),VLOOKUP($A16,OFFSET('Program and Results'!$A$1,MATCH(Tables!Q$1,'Program and Results'!$A:$A,0)-1,4,COUNTIF('Program and Results'!$A:$A,Tables!Q$1),17),8,0))),"")</f>
        <v>1460.4263040942096</v>
      </c>
      <c r="R16" s="22">
        <f ca="1">IFERROR(IF(IFERROR(VLOOKUP($A16,OFFSET('Program and Results'!$A$1,MATCH(Tables!R$1,'Program and Results'!$A:$A,0)-1,1,COUNTIF('Program and Results'!$A:$A,Tables!R$1),17),5,0),VLOOKUP($A16,OFFSET('Program and Results'!$A$1,MATCH(Tables!R$1,'Program and Results'!$A:$A,0)-1,4,COUNTIF('Program and Results'!$A:$A,Tables!R$1),17),8,0))=0,"",IFERROR(VLOOKUP($A16,OFFSET('Program and Results'!$A$1,MATCH(Tables!R$1,'Program and Results'!$A:$A,0)-1,1,COUNTIF('Program and Results'!$A:$A,Tables!R$1),17),5,0),VLOOKUP($A16,OFFSET('Program and Results'!$A$1,MATCH(Tables!R$1,'Program and Results'!$A:$A,0)-1,4,COUNTIF('Program and Results'!$A:$A,Tables!R$1),17),8,0))),"")</f>
        <v>1473.0799207385869</v>
      </c>
      <c r="S16" s="22">
        <f ca="1">IFERROR(IF(IFERROR(VLOOKUP($A16,OFFSET('Program and Results'!$A$1,MATCH(Tables!S$1,'Program and Results'!$A:$A,0)-1,1,COUNTIF('Program and Results'!$A:$A,Tables!S$1),17),5,0),VLOOKUP($A16,OFFSET('Program and Results'!$A$1,MATCH(Tables!S$1,'Program and Results'!$A:$A,0)-1,4,COUNTIF('Program and Results'!$A:$A,Tables!S$1),17),8,0))=0,"",IFERROR(VLOOKUP($A16,OFFSET('Program and Results'!$A$1,MATCH(Tables!S$1,'Program and Results'!$A:$A,0)-1,1,COUNTIF('Program and Results'!$A:$A,Tables!S$1),17),5,0),VLOOKUP($A16,OFFSET('Program and Results'!$A$1,MATCH(Tables!S$1,'Program and Results'!$A:$A,0)-1,4,COUNTIF('Program and Results'!$A:$A,Tables!S$1),17),8,0))),"")</f>
        <v>1471.0497034995019</v>
      </c>
      <c r="T16" s="22">
        <f ca="1">IFERROR(IF(IFERROR(VLOOKUP($A16,OFFSET('Program and Results'!$A$1,MATCH(Tables!T$1,'Program and Results'!$A:$A,0)-1,1,COUNTIF('Program and Results'!$A:$A,Tables!T$1),17),5,0),VLOOKUP($A16,OFFSET('Program and Results'!$A$1,MATCH(Tables!T$1,'Program and Results'!$A:$A,0)-1,4,COUNTIF('Program and Results'!$A:$A,Tables!T$1),17),8,0))=0,"",IFERROR(VLOOKUP($A16,OFFSET('Program and Results'!$A$1,MATCH(Tables!T$1,'Program and Results'!$A:$A,0)-1,1,COUNTIF('Program and Results'!$A:$A,Tables!T$1),17),5,0),VLOOKUP($A16,OFFSET('Program and Results'!$A$1,MATCH(Tables!T$1,'Program and Results'!$A:$A,0)-1,4,COUNTIF('Program and Results'!$A:$A,Tables!T$1),17),8,0))),"")</f>
        <v>1462.803148570752</v>
      </c>
      <c r="U16" s="22">
        <f ca="1">IFERROR(IF(IFERROR(VLOOKUP($A16,OFFSET('Program and Results'!$A$1,MATCH(Tables!U$1,'Program and Results'!$A:$A,0)-1,1,COUNTIF('Program and Results'!$A:$A,Tables!U$1),17),5,0),VLOOKUP($A16,OFFSET('Program and Results'!$A$1,MATCH(Tables!U$1,'Program and Results'!$A:$A,0)-1,4,COUNTIF('Program and Results'!$A:$A,Tables!U$1),17),8,0))=0,"",IFERROR(VLOOKUP($A16,OFFSET('Program and Results'!$A$1,MATCH(Tables!U$1,'Program and Results'!$A:$A,0)-1,1,COUNTIF('Program and Results'!$A:$A,Tables!U$1),17),5,0),VLOOKUP($A16,OFFSET('Program and Results'!$A$1,MATCH(Tables!U$1,'Program and Results'!$A:$A,0)-1,4,COUNTIF('Program and Results'!$A:$A,Tables!U$1),17),8,0))),"")</f>
        <v>1453.1174929371414</v>
      </c>
      <c r="V16" s="22">
        <f ca="1">IFERROR(IF(IFERROR(VLOOKUP($A16,OFFSET('Program and Results'!$A$1,MATCH(Tables!V$1,'Program and Results'!$A:$A,0)-1,1,COUNTIF('Program and Results'!$A:$A,Tables!V$1),17),5,0),VLOOKUP($A16,OFFSET('Program and Results'!$A$1,MATCH(Tables!V$1,'Program and Results'!$A:$A,0)-1,4,COUNTIF('Program and Results'!$A:$A,Tables!V$1),17),8,0))=0,"",IFERROR(VLOOKUP($A16,OFFSET('Program and Results'!$A$1,MATCH(Tables!V$1,'Program and Results'!$A:$A,0)-1,1,COUNTIF('Program and Results'!$A:$A,Tables!V$1),17),5,0),VLOOKUP($A16,OFFSET('Program and Results'!$A$1,MATCH(Tables!V$1,'Program and Results'!$A:$A,0)-1,4,COUNTIF('Program and Results'!$A:$A,Tables!V$1),17),8,0))),"")</f>
        <v>1454.1462789800037</v>
      </c>
      <c r="W16" s="22">
        <f ca="1">IFERROR(IF(IFERROR(VLOOKUP($A16,OFFSET('Program and Results'!$A$1,MATCH(Tables!W$1,'Program and Results'!$A:$A,0)-1,1,COUNTIF('Program and Results'!$A:$A,Tables!W$1),17),5,0),VLOOKUP($A16,OFFSET('Program and Results'!$A$1,MATCH(Tables!W$1,'Program and Results'!$A:$A,0)-1,4,COUNTIF('Program and Results'!$A:$A,Tables!W$1),17),8,0))=0,"",IFERROR(VLOOKUP($A16,OFFSET('Program and Results'!$A$1,MATCH(Tables!W$1,'Program and Results'!$A:$A,0)-1,1,COUNTIF('Program and Results'!$A:$A,Tables!W$1),17),5,0),VLOOKUP($A16,OFFSET('Program and Results'!$A$1,MATCH(Tables!W$1,'Program and Results'!$A:$A,0)-1,4,COUNTIF('Program and Results'!$A:$A,Tables!W$1),17),8,0))),"")</f>
        <v>1455.3974283574867</v>
      </c>
      <c r="X16" s="22">
        <f ca="1">IFERROR(IF(IFERROR(VLOOKUP($A16,OFFSET('Program and Results'!$A$1,MATCH(Tables!X$1,'Program and Results'!$A:$A,0)-1,1,COUNTIF('Program and Results'!$A:$A,Tables!X$1),17),5,0),VLOOKUP($A16,OFFSET('Program and Results'!$A$1,MATCH(Tables!X$1,'Program and Results'!$A:$A,0)-1,4,COUNTIF('Program and Results'!$A:$A,Tables!X$1),17),8,0))=0,"",IFERROR(VLOOKUP($A16,OFFSET('Program and Results'!$A$1,MATCH(Tables!X$1,'Program and Results'!$A:$A,0)-1,1,COUNTIF('Program and Results'!$A:$A,Tables!X$1),17),5,0),VLOOKUP($A16,OFFSET('Program and Results'!$A$1,MATCH(Tables!X$1,'Program and Results'!$A:$A,0)-1,4,COUNTIF('Program and Results'!$A:$A,Tables!X$1),17),8,0))),"")</f>
        <v>1464.3979759393283</v>
      </c>
      <c r="Y16" s="22">
        <f ca="1">IFERROR(IF(IFERROR(VLOOKUP($A16,OFFSET('Program and Results'!$A$1,MATCH(Tables!Y$1,'Program and Results'!$A:$A,0)-1,1,COUNTIF('Program and Results'!$A:$A,Tables!Y$1),17),5,0),VLOOKUP($A16,OFFSET('Program and Results'!$A$1,MATCH(Tables!Y$1,'Program and Results'!$A:$A,0)-1,4,COUNTIF('Program and Results'!$A:$A,Tables!Y$1),17),8,0))=0,"",IFERROR(VLOOKUP($A16,OFFSET('Program and Results'!$A$1,MATCH(Tables!Y$1,'Program and Results'!$A:$A,0)-1,1,COUNTIF('Program and Results'!$A:$A,Tables!Y$1),17),5,0),VLOOKUP($A16,OFFSET('Program and Results'!$A$1,MATCH(Tables!Y$1,'Program and Results'!$A:$A,0)-1,4,COUNTIF('Program and Results'!$A:$A,Tables!Y$1),17),8,0))),"")</f>
        <v>1476.5453500489123</v>
      </c>
      <c r="Z16" s="22">
        <f ca="1">IFERROR(IF(IFERROR(VLOOKUP($A16,OFFSET('Program and Results'!$A$1,MATCH(Tables!Z$1,'Program and Results'!$A:$A,0)-1,1,COUNTIF('Program and Results'!$A:$A,Tables!Z$1),17),5,0),VLOOKUP($A16,OFFSET('Program and Results'!$A$1,MATCH(Tables!Z$1,'Program and Results'!$A:$A,0)-1,4,COUNTIF('Program and Results'!$A:$A,Tables!Z$1),17),8,0))=0,"",IFERROR(VLOOKUP($A16,OFFSET('Program and Results'!$A$1,MATCH(Tables!Z$1,'Program and Results'!$A:$A,0)-1,1,COUNTIF('Program and Results'!$A:$A,Tables!Z$1),17),5,0),VLOOKUP($A16,OFFSET('Program and Results'!$A$1,MATCH(Tables!Z$1,'Program and Results'!$A:$A,0)-1,4,COUNTIF('Program and Results'!$A:$A,Tables!Z$1),17),8,0))),"")</f>
        <v>1474.1391027485749</v>
      </c>
      <c r="AA16" s="22">
        <f ca="1">IFERROR(IF(IFERROR(VLOOKUP($A16,OFFSET('Program and Results'!$A$1,MATCH(Tables!AA$1,'Program and Results'!$A:$A,0)-1,1,COUNTIF('Program and Results'!$A:$A,Tables!AA$1),17),5,0),VLOOKUP($A16,OFFSET('Program and Results'!$A$1,MATCH(Tables!AA$1,'Program and Results'!$A:$A,0)-1,4,COUNTIF('Program and Results'!$A:$A,Tables!AA$1),17),8,0))=0,"",IFERROR(VLOOKUP($A16,OFFSET('Program and Results'!$A$1,MATCH(Tables!AA$1,'Program and Results'!$A:$A,0)-1,1,COUNTIF('Program and Results'!$A:$A,Tables!AA$1),17),5,0),VLOOKUP($A16,OFFSET('Program and Results'!$A$1,MATCH(Tables!AA$1,'Program and Results'!$A:$A,0)-1,4,COUNTIF('Program and Results'!$A:$A,Tables!AA$1),17),8,0))),"")</f>
        <v>1463.5490519509074</v>
      </c>
      <c r="AB16" s="22">
        <f ca="1">IFERROR(IF(IFERROR(VLOOKUP($A16,OFFSET('Program and Results'!$A$1,MATCH(Tables!AB$1,'Program and Results'!$A:$A,0)-1,1,COUNTIF('Program and Results'!$A:$A,Tables!AB$1),17),5,0),VLOOKUP($A16,OFFSET('Program and Results'!$A$1,MATCH(Tables!AB$1,'Program and Results'!$A:$A,0)-1,4,COUNTIF('Program and Results'!$A:$A,Tables!AB$1),17),8,0))=0,"",IFERROR(VLOOKUP($A16,OFFSET('Program and Results'!$A$1,MATCH(Tables!AB$1,'Program and Results'!$A:$A,0)-1,1,COUNTIF('Program and Results'!$A:$A,Tables!AB$1),17),5,0),VLOOKUP($A16,OFFSET('Program and Results'!$A$1,MATCH(Tables!AB$1,'Program and Results'!$A:$A,0)-1,4,COUNTIF('Program and Results'!$A:$A,Tables!AB$1),17),8,0))),"")</f>
        <v>1453.6608119388295</v>
      </c>
      <c r="AC16" s="22">
        <f ca="1">IFERROR(IF(IFERROR(VLOOKUP($A16,OFFSET('Program and Results'!$A$1,MATCH(Tables!AC$1,'Program and Results'!$A:$A,0)-1,1,COUNTIF('Program and Results'!$A:$A,Tables!AC$1),17),5,0),VLOOKUP($A16,OFFSET('Program and Results'!$A$1,MATCH(Tables!AC$1,'Program and Results'!$A:$A,0)-1,4,COUNTIF('Program and Results'!$A:$A,Tables!AC$1),17),8,0))=0,"",IFERROR(VLOOKUP($A16,OFFSET('Program and Results'!$A$1,MATCH(Tables!AC$1,'Program and Results'!$A:$A,0)-1,1,COUNTIF('Program and Results'!$A:$A,Tables!AC$1),17),5,0),VLOOKUP($A16,OFFSET('Program and Results'!$A$1,MATCH(Tables!AC$1,'Program and Results'!$A:$A,0)-1,4,COUNTIF('Program and Results'!$A:$A,Tables!AC$1),17),8,0))),"")</f>
        <v>1465.3157559248791</v>
      </c>
      <c r="AD16" s="22">
        <f ca="1">IFERROR(IF(IFERROR(VLOOKUP($A16,OFFSET('Program and Results'!$A$1,MATCH(Tables!AD$1,'Program and Results'!$A:$A,0)-1,1,COUNTIF('Program and Results'!$A:$A,Tables!AD$1),17),5,0),VLOOKUP($A16,OFFSET('Program and Results'!$A$1,MATCH(Tables!AD$1,'Program and Results'!$A:$A,0)-1,4,COUNTIF('Program and Results'!$A:$A,Tables!AD$1),17),8,0))=0,"",IFERROR(VLOOKUP($A16,OFFSET('Program and Results'!$A$1,MATCH(Tables!AD$1,'Program and Results'!$A:$A,0)-1,1,COUNTIF('Program and Results'!$A:$A,Tables!AD$1),17),5,0),VLOOKUP($A16,OFFSET('Program and Results'!$A$1,MATCH(Tables!AD$1,'Program and Results'!$A:$A,0)-1,4,COUNTIF('Program and Results'!$A:$A,Tables!AD$1),17),8,0))),"")</f>
        <v>1467.908874953383</v>
      </c>
      <c r="AE16" s="22">
        <f ca="1">IFERROR(IF(IFERROR(VLOOKUP($A16,OFFSET('Program and Results'!$A$1,MATCH(Tables!AE$1,'Program and Results'!$A:$A,0)-1,1,COUNTIF('Program and Results'!$A:$A,Tables!AE$1),17),5,0),VLOOKUP($A16,OFFSET('Program and Results'!$A$1,MATCH(Tables!AE$1,'Program and Results'!$A:$A,0)-1,4,COUNTIF('Program and Results'!$A:$A,Tables!AE$1),17),8,0))=0,"",IFERROR(VLOOKUP($A16,OFFSET('Program and Results'!$A$1,MATCH(Tables!AE$1,'Program and Results'!$A:$A,0)-1,1,COUNTIF('Program and Results'!$A:$A,Tables!AE$1),17),5,0),VLOOKUP($A16,OFFSET('Program and Results'!$A$1,MATCH(Tables!AE$1,'Program and Results'!$A:$A,0)-1,4,COUNTIF('Program and Results'!$A:$A,Tables!AE$1),17),8,0))),"")</f>
        <v>1459.7380663436659</v>
      </c>
      <c r="AF16" s="22">
        <f ca="1">IFERROR(IF(IFERROR(VLOOKUP($A16,OFFSET('Program and Results'!$A$1,MATCH(Tables!AF$1,'Program and Results'!$A:$A,0)-1,1,COUNTIF('Program and Results'!$A:$A,Tables!AF$1),17),5,0),VLOOKUP($A16,OFFSET('Program and Results'!$A$1,MATCH(Tables!AF$1,'Program and Results'!$A:$A,0)-1,4,COUNTIF('Program and Results'!$A:$A,Tables!AF$1),17),8,0))=0,"",IFERROR(VLOOKUP($A16,OFFSET('Program and Results'!$A$1,MATCH(Tables!AF$1,'Program and Results'!$A:$A,0)-1,1,COUNTIF('Program and Results'!$A:$A,Tables!AF$1),17),5,0),VLOOKUP($A16,OFFSET('Program and Results'!$A$1,MATCH(Tables!AF$1,'Program and Results'!$A:$A,0)-1,4,COUNTIF('Program and Results'!$A:$A,Tables!AF$1),17),8,0))),"")</f>
        <v>1471.1351974339864</v>
      </c>
      <c r="AG16" s="22">
        <f ca="1">IFERROR(IF(IFERROR(VLOOKUP($A16,OFFSET('Program and Results'!$A$1,MATCH(Tables!AG$1,'Program and Results'!$A:$A,0)-1,1,COUNTIF('Program and Results'!$A:$A,Tables!AG$1),17),5,0),VLOOKUP($A16,OFFSET('Program and Results'!$A$1,MATCH(Tables!AG$1,'Program and Results'!$A:$A,0)-1,4,COUNTIF('Program and Results'!$A:$A,Tables!AG$1),17),8,0))=0,"",IFERROR(VLOOKUP($A16,OFFSET('Program and Results'!$A$1,MATCH(Tables!AG$1,'Program and Results'!$A:$A,0)-1,1,COUNTIF('Program and Results'!$A:$A,Tables!AG$1),17),5,0),VLOOKUP($A16,OFFSET('Program and Results'!$A$1,MATCH(Tables!AG$1,'Program and Results'!$A:$A,0)-1,4,COUNTIF('Program and Results'!$A:$A,Tables!AG$1),17),8,0))),"")</f>
        <v>1466.8511221852882</v>
      </c>
      <c r="AH16" s="22">
        <f ca="1">IFERROR(IF(IFERROR(VLOOKUP($A16,OFFSET('Program and Results'!$A$1,MATCH(Tables!AH$1,'Program and Results'!$A:$A,0)-1,1,COUNTIF('Program and Results'!$A:$A,Tables!AH$1),17),5,0),VLOOKUP($A16,OFFSET('Program and Results'!$A$1,MATCH(Tables!AH$1,'Program and Results'!$A:$A,0)-1,4,COUNTIF('Program and Results'!$A:$A,Tables!AH$1),17),8,0))=0,"",IFERROR(VLOOKUP($A16,OFFSET('Program and Results'!$A$1,MATCH(Tables!AH$1,'Program and Results'!$A:$A,0)-1,1,COUNTIF('Program and Results'!$A:$A,Tables!AH$1),17),5,0),VLOOKUP($A16,OFFSET('Program and Results'!$A$1,MATCH(Tables!AH$1,'Program and Results'!$A:$A,0)-1,4,COUNTIF('Program and Results'!$A:$A,Tables!AH$1),17),8,0))),"")</f>
        <v>1476.8344984211233</v>
      </c>
      <c r="AI16" s="22">
        <f ca="1">IFERROR(IF(IFERROR(VLOOKUP($A16,OFFSET('Program and Results'!$A$1,MATCH(Tables!AI$1,'Program and Results'!$A:$A,0)-1,1,COUNTIF('Program and Results'!$A:$A,Tables!AI$1),17),5,0),VLOOKUP($A16,OFFSET('Program and Results'!$A$1,MATCH(Tables!AI$1,'Program and Results'!$A:$A,0)-1,4,COUNTIF('Program and Results'!$A:$A,Tables!AI$1),17),8,0))=0,"",IFERROR(VLOOKUP($A16,OFFSET('Program and Results'!$A$1,MATCH(Tables!AI$1,'Program and Results'!$A:$A,0)-1,1,COUNTIF('Program and Results'!$A:$A,Tables!AI$1),17),5,0),VLOOKUP($A16,OFFSET('Program and Results'!$A$1,MATCH(Tables!AI$1,'Program and Results'!$A:$A,0)-1,4,COUNTIF('Program and Results'!$A:$A,Tables!AI$1),17),8,0))),"")</f>
        <v>1469.2202426843292</v>
      </c>
      <c r="AJ16" s="22" t="str">
        <f ca="1">IFERROR(IF(IFERROR(VLOOKUP($A16,OFFSET('Program and Results'!$A$1,MATCH(Tables!AJ$1,'Program and Results'!$A:$A,0)-1,1,COUNTIF('Program and Results'!$A:$A,Tables!AJ$1),17),5,0),VLOOKUP($A16,OFFSET('Program and Results'!$A$1,MATCH(Tables!AJ$1,'Program and Results'!$A:$A,0)-1,4,COUNTIF('Program and Results'!$A:$A,Tables!AJ$1),17),8,0))=0,"",IFERROR(VLOOKUP($A16,OFFSET('Program and Results'!$A$1,MATCH(Tables!AJ$1,'Program and Results'!$A:$A,0)-1,1,COUNTIF('Program and Results'!$A:$A,Tables!AJ$1),17),5,0),VLOOKUP($A16,OFFSET('Program and Results'!$A$1,MATCH(Tables!AJ$1,'Program and Results'!$A:$A,0)-1,4,COUNTIF('Program and Results'!$A:$A,Tables!AJ$1),17),8,0))),"")</f>
        <v/>
      </c>
      <c r="AK16" s="22" t="str">
        <f ca="1">IFERROR(IF(IFERROR(VLOOKUP($A16,OFFSET('Program and Results'!$A$1,MATCH(Tables!AK$1,'Program and Results'!$A:$A,0)-1,1,COUNTIF('Program and Results'!$A:$A,Tables!AK$1),17),5,0),VLOOKUP($A16,OFFSET('Program and Results'!$A$1,MATCH(Tables!AK$1,'Program and Results'!$A:$A,0)-1,4,COUNTIF('Program and Results'!$A:$A,Tables!AK$1),17),8,0))=0,"",IFERROR(VLOOKUP($A16,OFFSET('Program and Results'!$A$1,MATCH(Tables!AK$1,'Program and Results'!$A:$A,0)-1,1,COUNTIF('Program and Results'!$A:$A,Tables!AK$1),17),5,0),VLOOKUP($A16,OFFSET('Program and Results'!$A$1,MATCH(Tables!AK$1,'Program and Results'!$A:$A,0)-1,4,COUNTIF('Program and Results'!$A:$A,Tables!AK$1),17),8,0))),"")</f>
        <v/>
      </c>
      <c r="AL16" s="22" t="str">
        <f ca="1">IFERROR(IF(IFERROR(VLOOKUP($A16,OFFSET('Program and Results'!$A$1,MATCH(Tables!AL$1,'Program and Results'!$A:$A,0)-1,1,COUNTIF('Program and Results'!$A:$A,Tables!AL$1),17),5,0),VLOOKUP($A16,OFFSET('Program and Results'!$A$1,MATCH(Tables!AL$1,'Program and Results'!$A:$A,0)-1,4,COUNTIF('Program and Results'!$A:$A,Tables!AL$1),17),8,0))=0,"",IFERROR(VLOOKUP($A16,OFFSET('Program and Results'!$A$1,MATCH(Tables!AL$1,'Program and Results'!$A:$A,0)-1,1,COUNTIF('Program and Results'!$A:$A,Tables!AL$1),17),5,0),VLOOKUP($A16,OFFSET('Program and Results'!$A$1,MATCH(Tables!AL$1,'Program and Results'!$A:$A,0)-1,4,COUNTIF('Program and Results'!$A:$A,Tables!AL$1),17),8,0))),"")</f>
        <v/>
      </c>
      <c r="AM16" s="22" t="str">
        <f ca="1">IFERROR(IF(IFERROR(VLOOKUP($A16,OFFSET('Program and Results'!$A$1,MATCH(Tables!AM$1,'Program and Results'!$A:$A,0)-1,1,COUNTIF('Program and Results'!$A:$A,Tables!AM$1),17),5,0),VLOOKUP($A16,OFFSET('Program and Results'!$A$1,MATCH(Tables!AM$1,'Program and Results'!$A:$A,0)-1,4,COUNTIF('Program and Results'!$A:$A,Tables!AM$1),17),8,0))=0,"",IFERROR(VLOOKUP($A16,OFFSET('Program and Results'!$A$1,MATCH(Tables!AM$1,'Program and Results'!$A:$A,0)-1,1,COUNTIF('Program and Results'!$A:$A,Tables!AM$1),17),5,0),VLOOKUP($A16,OFFSET('Program and Results'!$A$1,MATCH(Tables!AM$1,'Program and Results'!$A:$A,0)-1,4,COUNTIF('Program and Results'!$A:$A,Tables!AM$1),17),8,0))),"")</f>
        <v/>
      </c>
      <c r="AN16" s="22" t="str">
        <f ca="1">IFERROR(IF(IFERROR(VLOOKUP($A16,OFFSET('Program and Results'!$A$1,MATCH(Tables!AN$1,'Program and Results'!$A:$A,0)-1,1,COUNTIF('Program and Results'!$A:$A,Tables!AN$1),17),5,0),VLOOKUP($A16,OFFSET('Program and Results'!$A$1,MATCH(Tables!AN$1,'Program and Results'!$A:$A,0)-1,4,COUNTIF('Program and Results'!$A:$A,Tables!AN$1),17),8,0))=0,"",IFERROR(VLOOKUP($A16,OFFSET('Program and Results'!$A$1,MATCH(Tables!AN$1,'Program and Results'!$A:$A,0)-1,1,COUNTIF('Program and Results'!$A:$A,Tables!AN$1),17),5,0),VLOOKUP($A16,OFFSET('Program and Results'!$A$1,MATCH(Tables!AN$1,'Program and Results'!$A:$A,0)-1,4,COUNTIF('Program and Results'!$A:$A,Tables!AN$1),17),8,0))),"")</f>
        <v/>
      </c>
      <c r="AO16" s="22" t="str">
        <f ca="1">IFERROR(IF(IFERROR(VLOOKUP($A16,OFFSET('Program and Results'!$A$1,MATCH(Tables!AO$1,'Program and Results'!$A:$A,0)-1,1,COUNTIF('Program and Results'!$A:$A,Tables!AO$1),17),5,0),VLOOKUP($A16,OFFSET('Program and Results'!$A$1,MATCH(Tables!AO$1,'Program and Results'!$A:$A,0)-1,4,COUNTIF('Program and Results'!$A:$A,Tables!AO$1),17),8,0))=0,"",IFERROR(VLOOKUP($A16,OFFSET('Program and Results'!$A$1,MATCH(Tables!AO$1,'Program and Results'!$A:$A,0)-1,1,COUNTIF('Program and Results'!$A:$A,Tables!AO$1),17),5,0),VLOOKUP($A16,OFFSET('Program and Results'!$A$1,MATCH(Tables!AO$1,'Program and Results'!$A:$A,0)-1,4,COUNTIF('Program and Results'!$A:$A,Tables!AO$1),17),8,0))),"")</f>
        <v/>
      </c>
      <c r="AP16" s="22" t="str">
        <f ca="1">IFERROR(IF(IFERROR(VLOOKUP($A16,OFFSET('Program and Results'!$A$1,MATCH(Tables!AP$1,'Program and Results'!$A:$A,0)-1,1,COUNTIF('Program and Results'!$A:$A,Tables!AP$1),17),5,0),VLOOKUP($A16,OFFSET('Program and Results'!$A$1,MATCH(Tables!AP$1,'Program and Results'!$A:$A,0)-1,4,COUNTIF('Program and Results'!$A:$A,Tables!AP$1),17),8,0))=0,"",IFERROR(VLOOKUP($A16,OFFSET('Program and Results'!$A$1,MATCH(Tables!AP$1,'Program and Results'!$A:$A,0)-1,1,COUNTIF('Program and Results'!$A:$A,Tables!AP$1),17),5,0),VLOOKUP($A16,OFFSET('Program and Results'!$A$1,MATCH(Tables!AP$1,'Program and Results'!$A:$A,0)-1,4,COUNTIF('Program and Results'!$A:$A,Tables!AP$1),17),8,0))),"")</f>
        <v/>
      </c>
      <c r="AQ16" s="22" t="str">
        <f ca="1">IFERROR(IF(IFERROR(VLOOKUP($A16,OFFSET('Program and Results'!$A$1,MATCH(Tables!AQ$1,'Program and Results'!$A:$A,0)-1,1,COUNTIF('Program and Results'!$A:$A,Tables!AQ$1),17),5,0),VLOOKUP($A16,OFFSET('Program and Results'!$A$1,MATCH(Tables!AQ$1,'Program and Results'!$A:$A,0)-1,4,COUNTIF('Program and Results'!$A:$A,Tables!AQ$1),17),8,0))=0,"",IFERROR(VLOOKUP($A16,OFFSET('Program and Results'!$A$1,MATCH(Tables!AQ$1,'Program and Results'!$A:$A,0)-1,1,COUNTIF('Program and Results'!$A:$A,Tables!AQ$1),17),5,0),VLOOKUP($A16,OFFSET('Program and Results'!$A$1,MATCH(Tables!AQ$1,'Program and Results'!$A:$A,0)-1,4,COUNTIF('Program and Results'!$A:$A,Tables!AQ$1),17),8,0))),"")</f>
        <v/>
      </c>
      <c r="AR16" s="22" t="str">
        <f ca="1">IFERROR(IF(IFERROR(VLOOKUP($A16,OFFSET('Program and Results'!$A$1,MATCH(Tables!AR$1,'Program and Results'!$A:$A,0)-1,1,COUNTIF('Program and Results'!$A:$A,Tables!AR$1),17),5,0),VLOOKUP($A16,OFFSET('Program and Results'!$A$1,MATCH(Tables!AR$1,'Program and Results'!$A:$A,0)-1,4,COUNTIF('Program and Results'!$A:$A,Tables!AR$1),17),8,0))=0,"",IFERROR(VLOOKUP($A16,OFFSET('Program and Results'!$A$1,MATCH(Tables!AR$1,'Program and Results'!$A:$A,0)-1,1,COUNTIF('Program and Results'!$A:$A,Tables!AR$1),17),5,0),VLOOKUP($A16,OFFSET('Program and Results'!$A$1,MATCH(Tables!AR$1,'Program and Results'!$A:$A,0)-1,4,COUNTIF('Program and Results'!$A:$A,Tables!AR$1),17),8,0))),"")</f>
        <v/>
      </c>
      <c r="AS16" s="22" t="str">
        <f ca="1">IFERROR(IF(IFERROR(VLOOKUP($A16,OFFSET('Program and Results'!$A$1,MATCH(Tables!AS$1,'Program and Results'!$A:$A,0)-1,1,COUNTIF('Program and Results'!$A:$A,Tables!AS$1),17),5,0),VLOOKUP($A16,OFFSET('Program and Results'!$A$1,MATCH(Tables!AS$1,'Program and Results'!$A:$A,0)-1,4,COUNTIF('Program and Results'!$A:$A,Tables!AS$1),17),8,0))=0,"",IFERROR(VLOOKUP($A16,OFFSET('Program and Results'!$A$1,MATCH(Tables!AS$1,'Program and Results'!$A:$A,0)-1,1,COUNTIF('Program and Results'!$A:$A,Tables!AS$1),17),5,0),VLOOKUP($A16,OFFSET('Program and Results'!$A$1,MATCH(Tables!AS$1,'Program and Results'!$A:$A,0)-1,4,COUNTIF('Program and Results'!$A:$A,Tables!AS$1),17),8,0))),"")</f>
        <v/>
      </c>
      <c r="AT16" s="22" t="str">
        <f ca="1">IFERROR(IF(IFERROR(VLOOKUP($A16,OFFSET('Program and Results'!$A$1,MATCH(Tables!AT$1,'Program and Results'!$A:$A,0)-1,1,COUNTIF('Program and Results'!$A:$A,Tables!AT$1),17),5,0),VLOOKUP($A16,OFFSET('Program and Results'!$A$1,MATCH(Tables!AT$1,'Program and Results'!$A:$A,0)-1,4,COUNTIF('Program and Results'!$A:$A,Tables!AT$1),17),8,0))=0,"",IFERROR(VLOOKUP($A16,OFFSET('Program and Results'!$A$1,MATCH(Tables!AT$1,'Program and Results'!$A:$A,0)-1,1,COUNTIF('Program and Results'!$A:$A,Tables!AT$1),17),5,0),VLOOKUP($A16,OFFSET('Program and Results'!$A$1,MATCH(Tables!AT$1,'Program and Results'!$A:$A,0)-1,4,COUNTIF('Program and Results'!$A:$A,Tables!AT$1),17),8,0))),"")</f>
        <v/>
      </c>
      <c r="AU16" s="22" t="str">
        <f ca="1">IFERROR(IF(IFERROR(VLOOKUP($A16,OFFSET('Program and Results'!$A$1,MATCH(Tables!AU$1,'Program and Results'!$A:$A,0)-1,1,COUNTIF('Program and Results'!$A:$A,Tables!AU$1),17),5,0),VLOOKUP($A16,OFFSET('Program and Results'!$A$1,MATCH(Tables!AU$1,'Program and Results'!$A:$A,0)-1,4,COUNTIF('Program and Results'!$A:$A,Tables!AU$1),17),8,0))=0,"",IFERROR(VLOOKUP($A16,OFFSET('Program and Results'!$A$1,MATCH(Tables!AU$1,'Program and Results'!$A:$A,0)-1,1,COUNTIF('Program and Results'!$A:$A,Tables!AU$1),17),5,0),VLOOKUP($A16,OFFSET('Program and Results'!$A$1,MATCH(Tables!AU$1,'Program and Results'!$A:$A,0)-1,4,COUNTIF('Program and Results'!$A:$A,Tables!AU$1),17),8,0))),"")</f>
        <v/>
      </c>
      <c r="AV16" s="22" t="str">
        <f ca="1">IFERROR(IF(IFERROR(VLOOKUP($A16,OFFSET('Program and Results'!$A$1,MATCH(Tables!AV$1,'Program and Results'!$A:$A,0)-1,1,COUNTIF('Program and Results'!$A:$A,Tables!AV$1),17),5,0),VLOOKUP($A16,OFFSET('Program and Results'!$A$1,MATCH(Tables!AV$1,'Program and Results'!$A:$A,0)-1,4,COUNTIF('Program and Results'!$A:$A,Tables!AV$1),17),8,0))=0,"",IFERROR(VLOOKUP($A16,OFFSET('Program and Results'!$A$1,MATCH(Tables!AV$1,'Program and Results'!$A:$A,0)-1,1,COUNTIF('Program and Results'!$A:$A,Tables!AV$1),17),5,0),VLOOKUP($A16,OFFSET('Program and Results'!$A$1,MATCH(Tables!AV$1,'Program and Results'!$A:$A,0)-1,4,COUNTIF('Program and Results'!$A:$A,Tables!AV$1),17),8,0))),"")</f>
        <v/>
      </c>
      <c r="AW16" s="22" t="str">
        <f ca="1">IFERROR(IF(IFERROR(VLOOKUP($A16,OFFSET('Program and Results'!$A$1,MATCH(Tables!AW$1,'Program and Results'!$A:$A,0)-1,1,COUNTIF('Program and Results'!$A:$A,Tables!AW$1),17),5,0),VLOOKUP($A16,OFFSET('Program and Results'!$A$1,MATCH(Tables!AW$1,'Program and Results'!$A:$A,0)-1,4,COUNTIF('Program and Results'!$A:$A,Tables!AW$1),17),8,0))=0,"",IFERROR(VLOOKUP($A16,OFFSET('Program and Results'!$A$1,MATCH(Tables!AW$1,'Program and Results'!$A:$A,0)-1,1,COUNTIF('Program and Results'!$A:$A,Tables!AW$1),17),5,0),VLOOKUP($A16,OFFSET('Program and Results'!$A$1,MATCH(Tables!AW$1,'Program and Results'!$A:$A,0)-1,4,COUNTIF('Program and Results'!$A:$A,Tables!AW$1),17),8,0))),"")</f>
        <v/>
      </c>
      <c r="AX16" s="22" t="str">
        <f ca="1">IFERROR(IF(IFERROR(VLOOKUP($A16,OFFSET('Program and Results'!$A$1,MATCH(Tables!AX$1,'Program and Results'!$A:$A,0)-1,1,COUNTIF('Program and Results'!$A:$A,Tables!AX$1),17),5,0),VLOOKUP($A16,OFFSET('Program and Results'!$A$1,MATCH(Tables!AX$1,'Program and Results'!$A:$A,0)-1,4,COUNTIF('Program and Results'!$A:$A,Tables!AX$1),17),8,0))=0,"",IFERROR(VLOOKUP($A16,OFFSET('Program and Results'!$A$1,MATCH(Tables!AX$1,'Program and Results'!$A:$A,0)-1,1,COUNTIF('Program and Results'!$A:$A,Tables!AX$1),17),5,0),VLOOKUP($A16,OFFSET('Program and Results'!$A$1,MATCH(Tables!AX$1,'Program and Results'!$A:$A,0)-1,4,COUNTIF('Program and Results'!$A:$A,Tables!AX$1),17),8,0))),"")</f>
        <v/>
      </c>
      <c r="AY16" s="22" t="str">
        <f ca="1">IFERROR(IF(IFERROR(VLOOKUP($A16,OFFSET('Program and Results'!$A$1,MATCH(Tables!AY$1,'Program and Results'!$A:$A,0)-1,1,COUNTIF('Program and Results'!$A:$A,Tables!AY$1),17),5,0),VLOOKUP($A16,OFFSET('Program and Results'!$A$1,MATCH(Tables!AY$1,'Program and Results'!$A:$A,0)-1,4,COUNTIF('Program and Results'!$A:$A,Tables!AY$1),17),8,0))=0,"",IFERROR(VLOOKUP($A16,OFFSET('Program and Results'!$A$1,MATCH(Tables!AY$1,'Program and Results'!$A:$A,0)-1,1,COUNTIF('Program and Results'!$A:$A,Tables!AY$1),17),5,0),VLOOKUP($A16,OFFSET('Program and Results'!$A$1,MATCH(Tables!AY$1,'Program and Results'!$A:$A,0)-1,4,COUNTIF('Program and Results'!$A:$A,Tables!AY$1),17),8,0))),"")</f>
        <v/>
      </c>
      <c r="AZ16" s="22" t="str">
        <f ca="1">IFERROR(IF(IFERROR(VLOOKUP($A16,OFFSET('Program and Results'!$A$1,MATCH(Tables!AZ$1,'Program and Results'!$A:$A,0)-1,1,COUNTIF('Program and Results'!$A:$A,Tables!AZ$1),17),5,0),VLOOKUP($A16,OFFSET('Program and Results'!$A$1,MATCH(Tables!AZ$1,'Program and Results'!$A:$A,0)-1,4,COUNTIF('Program and Results'!$A:$A,Tables!AZ$1),17),8,0))=0,"",IFERROR(VLOOKUP($A16,OFFSET('Program and Results'!$A$1,MATCH(Tables!AZ$1,'Program and Results'!$A:$A,0)-1,1,COUNTIF('Program and Results'!$A:$A,Tables!AZ$1),17),5,0),VLOOKUP($A16,OFFSET('Program and Results'!$A$1,MATCH(Tables!AZ$1,'Program and Results'!$A:$A,0)-1,4,COUNTIF('Program and Results'!$A:$A,Tables!AZ$1),17),8,0))),"")</f>
        <v/>
      </c>
      <c r="BA16" s="22" t="str">
        <f ca="1">IFERROR(IF(IFERROR(VLOOKUP($A16,OFFSET('Program and Results'!$A$1,MATCH(Tables!BA$1,'Program and Results'!$A:$A,0)-1,1,COUNTIF('Program and Results'!$A:$A,Tables!BA$1),17),5,0),VLOOKUP($A16,OFFSET('Program and Results'!$A$1,MATCH(Tables!BA$1,'Program and Results'!$A:$A,0)-1,4,COUNTIF('Program and Results'!$A:$A,Tables!BA$1),17),8,0))=0,"",IFERROR(VLOOKUP($A16,OFFSET('Program and Results'!$A$1,MATCH(Tables!BA$1,'Program and Results'!$A:$A,0)-1,1,COUNTIF('Program and Results'!$A:$A,Tables!BA$1),17),5,0),VLOOKUP($A16,OFFSET('Program and Results'!$A$1,MATCH(Tables!BA$1,'Program and Results'!$A:$A,0)-1,4,COUNTIF('Program and Results'!$A:$A,Tables!BA$1),17),8,0))),"")</f>
        <v/>
      </c>
      <c r="BB16" s="22" t="str">
        <f ca="1">IFERROR(IF(IFERROR(VLOOKUP($A16,OFFSET('Program and Results'!$A$1,MATCH(Tables!BB$1,'Program and Results'!$A:$A,0)-1,1,COUNTIF('Program and Results'!$A:$A,Tables!BB$1),17),5,0),VLOOKUP($A16,OFFSET('Program and Results'!$A$1,MATCH(Tables!BB$1,'Program and Results'!$A:$A,0)-1,4,COUNTIF('Program and Results'!$A:$A,Tables!BB$1),17),8,0))=0,"",IFERROR(VLOOKUP($A16,OFFSET('Program and Results'!$A$1,MATCH(Tables!BB$1,'Program and Results'!$A:$A,0)-1,1,COUNTIF('Program and Results'!$A:$A,Tables!BB$1),17),5,0),VLOOKUP($A16,OFFSET('Program and Results'!$A$1,MATCH(Tables!BB$1,'Program and Results'!$A:$A,0)-1,4,COUNTIF('Program and Results'!$A:$A,Tables!BB$1),17),8,0))),"")</f>
        <v/>
      </c>
      <c r="BC16" s="22" t="str">
        <f ca="1">IFERROR(IF(IFERROR(VLOOKUP($A16,OFFSET('Program and Results'!$A$1,MATCH(Tables!BC$1,'Program and Results'!$A:$A,0)-1,1,COUNTIF('Program and Results'!$A:$A,Tables!BC$1),17),5,0),VLOOKUP($A16,OFFSET('Program and Results'!$A$1,MATCH(Tables!BC$1,'Program and Results'!$A:$A,0)-1,4,COUNTIF('Program and Results'!$A:$A,Tables!BC$1),17),8,0))=0,"",IFERROR(VLOOKUP($A16,OFFSET('Program and Results'!$A$1,MATCH(Tables!BC$1,'Program and Results'!$A:$A,0)-1,1,COUNTIF('Program and Results'!$A:$A,Tables!BC$1),17),5,0),VLOOKUP($A16,OFFSET('Program and Results'!$A$1,MATCH(Tables!BC$1,'Program and Results'!$A:$A,0)-1,4,COUNTIF('Program and Results'!$A:$A,Tables!BC$1),17),8,0))),"")</f>
        <v/>
      </c>
      <c r="BD16" s="22" t="str">
        <f ca="1">IFERROR(IF(IFERROR(VLOOKUP($A16,OFFSET('Program and Results'!$A$1,MATCH(Tables!BD$1,'Program and Results'!$A:$A,0)-1,1,COUNTIF('Program and Results'!$A:$A,Tables!BD$1),17),5,0),VLOOKUP($A16,OFFSET('Program and Results'!$A$1,MATCH(Tables!BD$1,'Program and Results'!$A:$A,0)-1,4,COUNTIF('Program and Results'!$A:$A,Tables!BD$1),17),8,0))=0,"",IFERROR(VLOOKUP($A16,OFFSET('Program and Results'!$A$1,MATCH(Tables!BD$1,'Program and Results'!$A:$A,0)-1,1,COUNTIF('Program and Results'!$A:$A,Tables!BD$1),17),5,0),VLOOKUP($A16,OFFSET('Program and Results'!$A$1,MATCH(Tables!BD$1,'Program and Results'!$A:$A,0)-1,4,COUNTIF('Program and Results'!$A:$A,Tables!BD$1),17),8,0))),"")</f>
        <v/>
      </c>
      <c r="BE16" s="22" t="str">
        <f ca="1">IFERROR(IF(IFERROR(VLOOKUP($A16,OFFSET('Program and Results'!$A$1,MATCH(Tables!BE$1,'Program and Results'!$A:$A,0)-1,1,COUNTIF('Program and Results'!$A:$A,Tables!BE$1),17),5,0),VLOOKUP($A16,OFFSET('Program and Results'!$A$1,MATCH(Tables!BE$1,'Program and Results'!$A:$A,0)-1,4,COUNTIF('Program and Results'!$A:$A,Tables!BE$1),17),8,0))=0,"",IFERROR(VLOOKUP($A16,OFFSET('Program and Results'!$A$1,MATCH(Tables!BE$1,'Program and Results'!$A:$A,0)-1,1,COUNTIF('Program and Results'!$A:$A,Tables!BE$1),17),5,0),VLOOKUP($A16,OFFSET('Program and Results'!$A$1,MATCH(Tables!BE$1,'Program and Results'!$A:$A,0)-1,4,COUNTIF('Program and Results'!$A:$A,Tables!BE$1),17),8,0))),"")</f>
        <v/>
      </c>
    </row>
    <row r="17" spans="1:57">
      <c r="A17" s="3" t="str">
        <f>IF(Lists!A17="","",Lists!A17)</f>
        <v>Wolfsburg</v>
      </c>
      <c r="B17" s="22">
        <f ca="1">IFERROR(IF(IFERROR(VLOOKUP($A17,OFFSET('Program and Results'!$A$1,MATCH(Tables!B$1,'Program and Results'!$A:$A,0)-1,1,COUNTIF('Program and Results'!$A:$A,Tables!B$1),17),5,0),VLOOKUP($A17,OFFSET('Program and Results'!$A$1,MATCH(Tables!B$1,'Program and Results'!$A:$A,0)-1,4,COUNTIF('Program and Results'!$A:$A,Tables!B$1),17),8,0))=0,"",IFERROR(VLOOKUP($A17,OFFSET('Program and Results'!$A$1,MATCH(Tables!B$1,'Program and Results'!$A:$A,0)-1,1,COUNTIF('Program and Results'!$A:$A,Tables!B$1),17),5,0),VLOOKUP($A17,OFFSET('Program and Results'!$A$1,MATCH(Tables!B$1,'Program and Results'!$A:$A,0)-1,4,COUNTIF('Program and Results'!$A:$A,Tables!B$1),17),8,0))),"")</f>
        <v>1491.2339486198689</v>
      </c>
      <c r="C17" s="22">
        <f ca="1">IFERROR(IF(IFERROR(VLOOKUP($A17,OFFSET('Program and Results'!$A$1,MATCH(Tables!C$1,'Program and Results'!$A:$A,0)-1,1,COUNTIF('Program and Results'!$A:$A,Tables!C$1),17),5,0),VLOOKUP($A17,OFFSET('Program and Results'!$A$1,MATCH(Tables!C$1,'Program and Results'!$A:$A,0)-1,4,COUNTIF('Program and Results'!$A:$A,Tables!C$1),17),8,0))=0,"",IFERROR(VLOOKUP($A17,OFFSET('Program and Results'!$A$1,MATCH(Tables!C$1,'Program and Results'!$A:$A,0)-1,1,COUNTIF('Program and Results'!$A:$A,Tables!C$1),17),5,0),VLOOKUP($A17,OFFSET('Program and Results'!$A$1,MATCH(Tables!C$1,'Program and Results'!$A:$A,0)-1,4,COUNTIF('Program and Results'!$A:$A,Tables!C$1),17),8,0))),"")</f>
        <v>1500.4862107716131</v>
      </c>
      <c r="D17" s="22">
        <f ca="1">IFERROR(IF(IFERROR(VLOOKUP($A17,OFFSET('Program and Results'!$A$1,MATCH(Tables!D$1,'Program and Results'!$A:$A,0)-1,1,COUNTIF('Program and Results'!$A:$A,Tables!D$1),17),5,0),VLOOKUP($A17,OFFSET('Program and Results'!$A$1,MATCH(Tables!D$1,'Program and Results'!$A:$A,0)-1,4,COUNTIF('Program and Results'!$A:$A,Tables!D$1),17),8,0))=0,"",IFERROR(VLOOKUP($A17,OFFSET('Program and Results'!$A$1,MATCH(Tables!D$1,'Program and Results'!$A:$A,0)-1,1,COUNTIF('Program and Results'!$A:$A,Tables!D$1),17),5,0),VLOOKUP($A17,OFFSET('Program and Results'!$A$1,MATCH(Tables!D$1,'Program and Results'!$A:$A,0)-1,4,COUNTIF('Program and Results'!$A:$A,Tables!D$1),17),8,0))),"")</f>
        <v>1492.2541507156184</v>
      </c>
      <c r="E17" s="22">
        <f ca="1">IFERROR(IF(IFERROR(VLOOKUP($A17,OFFSET('Program and Results'!$A$1,MATCH(Tables!E$1,'Program and Results'!$A:$A,0)-1,1,COUNTIF('Program and Results'!$A:$A,Tables!E$1),17),5,0),VLOOKUP($A17,OFFSET('Program and Results'!$A$1,MATCH(Tables!E$1,'Program and Results'!$A:$A,0)-1,4,COUNTIF('Program and Results'!$A:$A,Tables!E$1),17),8,0))=0,"",IFERROR(VLOOKUP($A17,OFFSET('Program and Results'!$A$1,MATCH(Tables!E$1,'Program and Results'!$A:$A,0)-1,1,COUNTIF('Program and Results'!$A:$A,Tables!E$1),17),5,0),VLOOKUP($A17,OFFSET('Program and Results'!$A$1,MATCH(Tables!E$1,'Program and Results'!$A:$A,0)-1,4,COUNTIF('Program and Results'!$A:$A,Tables!E$1),17),8,0))),"")</f>
        <v>1501.7923634403455</v>
      </c>
      <c r="F17" s="22">
        <f ca="1">IFERROR(IF(IFERROR(VLOOKUP($A17,OFFSET('Program and Results'!$A$1,MATCH(Tables!F$1,'Program and Results'!$A:$A,0)-1,1,COUNTIF('Program and Results'!$A:$A,Tables!F$1),17),5,0),VLOOKUP($A17,OFFSET('Program and Results'!$A$1,MATCH(Tables!F$1,'Program and Results'!$A:$A,0)-1,4,COUNTIF('Program and Results'!$A:$A,Tables!F$1),17),8,0))=0,"",IFERROR(VLOOKUP($A17,OFFSET('Program and Results'!$A$1,MATCH(Tables!F$1,'Program and Results'!$A:$A,0)-1,1,COUNTIF('Program and Results'!$A:$A,Tables!F$1),17),5,0),VLOOKUP($A17,OFFSET('Program and Results'!$A$1,MATCH(Tables!F$1,'Program and Results'!$A:$A,0)-1,4,COUNTIF('Program and Results'!$A:$A,Tables!F$1),17),8,0))),"")</f>
        <v>1493.4571130691968</v>
      </c>
      <c r="G17" s="22">
        <f ca="1">IFERROR(IF(IFERROR(VLOOKUP($A17,OFFSET('Program and Results'!$A$1,MATCH(Tables!G$1,'Program and Results'!$A:$A,0)-1,1,COUNTIF('Program and Results'!$A:$A,Tables!G$1),17),5,0),VLOOKUP($A17,OFFSET('Program and Results'!$A$1,MATCH(Tables!G$1,'Program and Results'!$A:$A,0)-1,4,COUNTIF('Program and Results'!$A:$A,Tables!G$1),17),8,0))=0,"",IFERROR(VLOOKUP($A17,OFFSET('Program and Results'!$A$1,MATCH(Tables!G$1,'Program and Results'!$A:$A,0)-1,1,COUNTIF('Program and Results'!$A:$A,Tables!G$1),17),5,0),VLOOKUP($A17,OFFSET('Program and Results'!$A$1,MATCH(Tables!G$1,'Program and Results'!$A:$A,0)-1,4,COUNTIF('Program and Results'!$A:$A,Tables!G$1),17),8,0))),"")</f>
        <v>1502.4010038279041</v>
      </c>
      <c r="H17" s="22">
        <f ca="1">IFERROR(IF(IFERROR(VLOOKUP($A17,OFFSET('Program and Results'!$A$1,MATCH(Tables!H$1,'Program and Results'!$A:$A,0)-1,1,COUNTIF('Program and Results'!$A:$A,Tables!H$1),17),5,0),VLOOKUP($A17,OFFSET('Program and Results'!$A$1,MATCH(Tables!H$1,'Program and Results'!$A:$A,0)-1,4,COUNTIF('Program and Results'!$A:$A,Tables!H$1),17),8,0))=0,"",IFERROR(VLOOKUP($A17,OFFSET('Program and Results'!$A$1,MATCH(Tables!H$1,'Program and Results'!$A:$A,0)-1,1,COUNTIF('Program and Results'!$A:$A,Tables!H$1),17),5,0),VLOOKUP($A17,OFFSET('Program and Results'!$A$1,MATCH(Tables!H$1,'Program and Results'!$A:$A,0)-1,4,COUNTIF('Program and Results'!$A:$A,Tables!H$1),17),8,0))),"")</f>
        <v>1495.07423211322</v>
      </c>
      <c r="I17" s="22">
        <f ca="1">IFERROR(IF(IFERROR(VLOOKUP($A17,OFFSET('Program and Results'!$A$1,MATCH(Tables!I$1,'Program and Results'!$A:$A,0)-1,1,COUNTIF('Program and Results'!$A:$A,Tables!I$1),17),5,0),VLOOKUP($A17,OFFSET('Program and Results'!$A$1,MATCH(Tables!I$1,'Program and Results'!$A:$A,0)-1,4,COUNTIF('Program and Results'!$A:$A,Tables!I$1),17),8,0))=0,"",IFERROR(VLOOKUP($A17,OFFSET('Program and Results'!$A$1,MATCH(Tables!I$1,'Program and Results'!$A:$A,0)-1,1,COUNTIF('Program and Results'!$A:$A,Tables!I$1),17),5,0),VLOOKUP($A17,OFFSET('Program and Results'!$A$1,MATCH(Tables!I$1,'Program and Results'!$A:$A,0)-1,4,COUNTIF('Program and Results'!$A:$A,Tables!I$1),17),8,0))),"")</f>
        <v>1481.2941630379617</v>
      </c>
      <c r="J17" s="22">
        <f ca="1">IFERROR(IF(IFERROR(VLOOKUP($A17,OFFSET('Program and Results'!$A$1,MATCH(Tables!J$1,'Program and Results'!$A:$A,0)-1,1,COUNTIF('Program and Results'!$A:$A,Tables!J$1),17),5,0),VLOOKUP($A17,OFFSET('Program and Results'!$A$1,MATCH(Tables!J$1,'Program and Results'!$A:$A,0)-1,4,COUNTIF('Program and Results'!$A:$A,Tables!J$1),17),8,0))=0,"",IFERROR(VLOOKUP($A17,OFFSET('Program and Results'!$A$1,MATCH(Tables!J$1,'Program and Results'!$A:$A,0)-1,1,COUNTIF('Program and Results'!$A:$A,Tables!J$1),17),5,0),VLOOKUP($A17,OFFSET('Program and Results'!$A$1,MATCH(Tables!J$1,'Program and Results'!$A:$A,0)-1,4,COUNTIF('Program and Results'!$A:$A,Tables!J$1),17),8,0))),"")</f>
        <v>1493.0521491495163</v>
      </c>
      <c r="K17" s="22">
        <f ca="1">IFERROR(IF(IFERROR(VLOOKUP($A17,OFFSET('Program and Results'!$A$1,MATCH(Tables!K$1,'Program and Results'!$A:$A,0)-1,1,COUNTIF('Program and Results'!$A:$A,Tables!K$1),17),5,0),VLOOKUP($A17,OFFSET('Program and Results'!$A$1,MATCH(Tables!K$1,'Program and Results'!$A:$A,0)-1,4,COUNTIF('Program and Results'!$A:$A,Tables!K$1),17),8,0))=0,"",IFERROR(VLOOKUP($A17,OFFSET('Program and Results'!$A$1,MATCH(Tables!K$1,'Program and Results'!$A:$A,0)-1,1,COUNTIF('Program and Results'!$A:$A,Tables!K$1),17),5,0),VLOOKUP($A17,OFFSET('Program and Results'!$A$1,MATCH(Tables!K$1,'Program and Results'!$A:$A,0)-1,4,COUNTIF('Program and Results'!$A:$A,Tables!K$1),17),8,0))),"")</f>
        <v>1502.480302439559</v>
      </c>
      <c r="L17" s="22">
        <f ca="1">IFERROR(IF(IFERROR(VLOOKUP($A17,OFFSET('Program and Results'!$A$1,MATCH(Tables!L$1,'Program and Results'!$A:$A,0)-1,1,COUNTIF('Program and Results'!$A:$A,Tables!L$1),17),5,0),VLOOKUP($A17,OFFSET('Program and Results'!$A$1,MATCH(Tables!L$1,'Program and Results'!$A:$A,0)-1,4,COUNTIF('Program and Results'!$A:$A,Tables!L$1),17),8,0))=0,"",IFERROR(VLOOKUP($A17,OFFSET('Program and Results'!$A$1,MATCH(Tables!L$1,'Program and Results'!$A:$A,0)-1,1,COUNTIF('Program and Results'!$A:$A,Tables!L$1),17),5,0),VLOOKUP($A17,OFFSET('Program and Results'!$A$1,MATCH(Tables!L$1,'Program and Results'!$A:$A,0)-1,4,COUNTIF('Program and Results'!$A:$A,Tables!L$1),17),8,0))),"")</f>
        <v>1512.843574413911</v>
      </c>
      <c r="M17" s="22">
        <f ca="1">IFERROR(IF(IFERROR(VLOOKUP($A17,OFFSET('Program and Results'!$A$1,MATCH(Tables!M$1,'Program and Results'!$A:$A,0)-1,1,COUNTIF('Program and Results'!$A:$A,Tables!M$1),17),5,0),VLOOKUP($A17,OFFSET('Program and Results'!$A$1,MATCH(Tables!M$1,'Program and Results'!$A:$A,0)-1,4,COUNTIF('Program and Results'!$A:$A,Tables!M$1),17),8,0))=0,"",IFERROR(VLOOKUP($A17,OFFSET('Program and Results'!$A$1,MATCH(Tables!M$1,'Program and Results'!$A:$A,0)-1,1,COUNTIF('Program and Results'!$A:$A,Tables!M$1),17),5,0),VLOOKUP($A17,OFFSET('Program and Results'!$A$1,MATCH(Tables!M$1,'Program and Results'!$A:$A,0)-1,4,COUNTIF('Program and Results'!$A:$A,Tables!M$1),17),8,0))),"")</f>
        <v>1523.3117439723492</v>
      </c>
      <c r="N17" s="22">
        <f ca="1">IFERROR(IF(IFERROR(VLOOKUP($A17,OFFSET('Program and Results'!$A$1,MATCH(Tables!N$1,'Program and Results'!$A:$A,0)-1,1,COUNTIF('Program and Results'!$A:$A,Tables!N$1),17),5,0),VLOOKUP($A17,OFFSET('Program and Results'!$A$1,MATCH(Tables!N$1,'Program and Results'!$A:$A,0)-1,4,COUNTIF('Program and Results'!$A:$A,Tables!N$1),17),8,0))=0,"",IFERROR(VLOOKUP($A17,OFFSET('Program and Results'!$A$1,MATCH(Tables!N$1,'Program and Results'!$A:$A,0)-1,1,COUNTIF('Program and Results'!$A:$A,Tables!N$1),17),5,0),VLOOKUP($A17,OFFSET('Program and Results'!$A$1,MATCH(Tables!N$1,'Program and Results'!$A:$A,0)-1,4,COUNTIF('Program and Results'!$A:$A,Tables!N$1),17),8,0))),"")</f>
        <v>1521.8368439821593</v>
      </c>
      <c r="O17" s="22">
        <f ca="1">IFERROR(IF(IFERROR(VLOOKUP($A17,OFFSET('Program and Results'!$A$1,MATCH(Tables!O$1,'Program and Results'!$A:$A,0)-1,1,COUNTIF('Program and Results'!$A:$A,Tables!O$1),17),5,0),VLOOKUP($A17,OFFSET('Program and Results'!$A$1,MATCH(Tables!O$1,'Program and Results'!$A:$A,0)-1,4,COUNTIF('Program and Results'!$A:$A,Tables!O$1),17),8,0))=0,"",IFERROR(VLOOKUP($A17,OFFSET('Program and Results'!$A$1,MATCH(Tables!O$1,'Program and Results'!$A:$A,0)-1,1,COUNTIF('Program and Results'!$A:$A,Tables!O$1),17),5,0),VLOOKUP($A17,OFFSET('Program and Results'!$A$1,MATCH(Tables!O$1,'Program and Results'!$A:$A,0)-1,4,COUNTIF('Program and Results'!$A:$A,Tables!O$1),17),8,0))),"")</f>
        <v>1519.4454024164054</v>
      </c>
      <c r="P17" s="22">
        <f ca="1">IFERROR(IF(IFERROR(VLOOKUP($A17,OFFSET('Program and Results'!$A$1,MATCH(Tables!P$1,'Program and Results'!$A:$A,0)-1,1,COUNTIF('Program and Results'!$A:$A,Tables!P$1),17),5,0),VLOOKUP($A17,OFFSET('Program and Results'!$A$1,MATCH(Tables!P$1,'Program and Results'!$A:$A,0)-1,4,COUNTIF('Program and Results'!$A:$A,Tables!P$1),17),8,0))=0,"",IFERROR(VLOOKUP($A17,OFFSET('Program and Results'!$A$1,MATCH(Tables!P$1,'Program and Results'!$A:$A,0)-1,1,COUNTIF('Program and Results'!$A:$A,Tables!P$1),17),5,0),VLOOKUP($A17,OFFSET('Program and Results'!$A$1,MATCH(Tables!P$1,'Program and Results'!$A:$A,0)-1,4,COUNTIF('Program and Results'!$A:$A,Tables!P$1),17),8,0))),"")</f>
        <v>1529.0794564305113</v>
      </c>
      <c r="Q17" s="22">
        <f ca="1">IFERROR(IF(IFERROR(VLOOKUP($A17,OFFSET('Program and Results'!$A$1,MATCH(Tables!Q$1,'Program and Results'!$A:$A,0)-1,1,COUNTIF('Program and Results'!$A:$A,Tables!Q$1),17),5,0),VLOOKUP($A17,OFFSET('Program and Results'!$A$1,MATCH(Tables!Q$1,'Program and Results'!$A:$A,0)-1,4,COUNTIF('Program and Results'!$A:$A,Tables!Q$1),17),8,0))=0,"",IFERROR(VLOOKUP($A17,OFFSET('Program and Results'!$A$1,MATCH(Tables!Q$1,'Program and Results'!$A:$A,0)-1,1,COUNTIF('Program and Results'!$A:$A,Tables!Q$1),17),5,0),VLOOKUP($A17,OFFSET('Program and Results'!$A$1,MATCH(Tables!Q$1,'Program and Results'!$A:$A,0)-1,4,COUNTIF('Program and Results'!$A:$A,Tables!Q$1),17),8,0))),"")</f>
        <v>1537.1969375997746</v>
      </c>
      <c r="R17" s="22">
        <f ca="1">IFERROR(IF(IFERROR(VLOOKUP($A17,OFFSET('Program and Results'!$A$1,MATCH(Tables!R$1,'Program and Results'!$A:$A,0)-1,1,COUNTIF('Program and Results'!$A:$A,Tables!R$1),17),5,0),VLOOKUP($A17,OFFSET('Program and Results'!$A$1,MATCH(Tables!R$1,'Program and Results'!$A:$A,0)-1,4,COUNTIF('Program and Results'!$A:$A,Tables!R$1),17),8,0))=0,"",IFERROR(VLOOKUP($A17,OFFSET('Program and Results'!$A$1,MATCH(Tables!R$1,'Program and Results'!$A:$A,0)-1,1,COUNTIF('Program and Results'!$A:$A,Tables!R$1),17),5,0),VLOOKUP($A17,OFFSET('Program and Results'!$A$1,MATCH(Tables!R$1,'Program and Results'!$A:$A,0)-1,4,COUNTIF('Program and Results'!$A:$A,Tables!R$1),17),8,0))),"")</f>
        <v>1539.4123728952868</v>
      </c>
      <c r="S17" s="22">
        <f ca="1">IFERROR(IF(IFERROR(VLOOKUP($A17,OFFSET('Program and Results'!$A$1,MATCH(Tables!S$1,'Program and Results'!$A:$A,0)-1,1,COUNTIF('Program and Results'!$A:$A,Tables!S$1),17),5,0),VLOOKUP($A17,OFFSET('Program and Results'!$A$1,MATCH(Tables!S$1,'Program and Results'!$A:$A,0)-1,4,COUNTIF('Program and Results'!$A:$A,Tables!S$1),17),8,0))=0,"",IFERROR(VLOOKUP($A17,OFFSET('Program and Results'!$A$1,MATCH(Tables!S$1,'Program and Results'!$A:$A,0)-1,1,COUNTIF('Program and Results'!$A:$A,Tables!S$1),17),5,0),VLOOKUP($A17,OFFSET('Program and Results'!$A$1,MATCH(Tables!S$1,'Program and Results'!$A:$A,0)-1,4,COUNTIF('Program and Results'!$A:$A,Tables!S$1),17),8,0))),"")</f>
        <v>1524.7301275764191</v>
      </c>
      <c r="T17" s="22">
        <f ca="1">IFERROR(IF(IFERROR(VLOOKUP($A17,OFFSET('Program and Results'!$A$1,MATCH(Tables!T$1,'Program and Results'!$A:$A,0)-1,1,COUNTIF('Program and Results'!$A:$A,Tables!T$1),17),5,0),VLOOKUP($A17,OFFSET('Program and Results'!$A$1,MATCH(Tables!T$1,'Program and Results'!$A:$A,0)-1,4,COUNTIF('Program and Results'!$A:$A,Tables!T$1),17),8,0))=0,"",IFERROR(VLOOKUP($A17,OFFSET('Program and Results'!$A$1,MATCH(Tables!T$1,'Program and Results'!$A:$A,0)-1,1,COUNTIF('Program and Results'!$A:$A,Tables!T$1),17),5,0),VLOOKUP($A17,OFFSET('Program and Results'!$A$1,MATCH(Tables!T$1,'Program and Results'!$A:$A,0)-1,4,COUNTIF('Program and Results'!$A:$A,Tables!T$1),17),8,0))),"")</f>
        <v>1516.0615047688655</v>
      </c>
      <c r="U17" s="22">
        <f ca="1">IFERROR(IF(IFERROR(VLOOKUP($A17,OFFSET('Program and Results'!$A$1,MATCH(Tables!U$1,'Program and Results'!$A:$A,0)-1,1,COUNTIF('Program and Results'!$A:$A,Tables!U$1),17),5,0),VLOOKUP($A17,OFFSET('Program and Results'!$A$1,MATCH(Tables!U$1,'Program and Results'!$A:$A,0)-1,4,COUNTIF('Program and Results'!$A:$A,Tables!U$1),17),8,0))=0,"",IFERROR(VLOOKUP($A17,OFFSET('Program and Results'!$A$1,MATCH(Tables!U$1,'Program and Results'!$A:$A,0)-1,1,COUNTIF('Program and Results'!$A:$A,Tables!U$1),17),5,0),VLOOKUP($A17,OFFSET('Program and Results'!$A$1,MATCH(Tables!U$1,'Program and Results'!$A:$A,0)-1,4,COUNTIF('Program and Results'!$A:$A,Tables!U$1),17),8,0))),"")</f>
        <v>1525.4751548191502</v>
      </c>
      <c r="V17" s="22">
        <f ca="1">IFERROR(IF(IFERROR(VLOOKUP($A17,OFFSET('Program and Results'!$A$1,MATCH(Tables!V$1,'Program and Results'!$A:$A,0)-1,1,COUNTIF('Program and Results'!$A:$A,Tables!V$1),17),5,0),VLOOKUP($A17,OFFSET('Program and Results'!$A$1,MATCH(Tables!V$1,'Program and Results'!$A:$A,0)-1,4,COUNTIF('Program and Results'!$A:$A,Tables!V$1),17),8,0))=0,"",IFERROR(VLOOKUP($A17,OFFSET('Program and Results'!$A$1,MATCH(Tables!V$1,'Program and Results'!$A:$A,0)-1,1,COUNTIF('Program and Results'!$A:$A,Tables!V$1),17),5,0),VLOOKUP($A17,OFFSET('Program and Results'!$A$1,MATCH(Tables!V$1,'Program and Results'!$A:$A,0)-1,4,COUNTIF('Program and Results'!$A:$A,Tables!V$1),17),8,0))),"")</f>
        <v>1536.5055199921142</v>
      </c>
      <c r="W17" s="22">
        <f ca="1">IFERROR(IF(IFERROR(VLOOKUP($A17,OFFSET('Program and Results'!$A$1,MATCH(Tables!W$1,'Program and Results'!$A:$A,0)-1,1,COUNTIF('Program and Results'!$A:$A,Tables!W$1),17),5,0),VLOOKUP($A17,OFFSET('Program and Results'!$A$1,MATCH(Tables!W$1,'Program and Results'!$A:$A,0)-1,4,COUNTIF('Program and Results'!$A:$A,Tables!W$1),17),8,0))=0,"",IFERROR(VLOOKUP($A17,OFFSET('Program and Results'!$A$1,MATCH(Tables!W$1,'Program and Results'!$A:$A,0)-1,1,COUNTIF('Program and Results'!$A:$A,Tables!W$1),17),5,0),VLOOKUP($A17,OFFSET('Program and Results'!$A$1,MATCH(Tables!W$1,'Program and Results'!$A:$A,0)-1,4,COUNTIF('Program and Results'!$A:$A,Tables!W$1),17),8,0))),"")</f>
        <v>1546.0119301125146</v>
      </c>
      <c r="X17" s="22">
        <f ca="1">IFERROR(IF(IFERROR(VLOOKUP($A17,OFFSET('Program and Results'!$A$1,MATCH(Tables!X$1,'Program and Results'!$A:$A,0)-1,1,COUNTIF('Program and Results'!$A:$A,Tables!X$1),17),5,0),VLOOKUP($A17,OFFSET('Program and Results'!$A$1,MATCH(Tables!X$1,'Program and Results'!$A:$A,0)-1,4,COUNTIF('Program and Results'!$A:$A,Tables!X$1),17),8,0))=0,"",IFERROR(VLOOKUP($A17,OFFSET('Program and Results'!$A$1,MATCH(Tables!X$1,'Program and Results'!$A:$A,0)-1,1,COUNTIF('Program and Results'!$A:$A,Tables!X$1),17),5,0),VLOOKUP($A17,OFFSET('Program and Results'!$A$1,MATCH(Tables!X$1,'Program and Results'!$A:$A,0)-1,4,COUNTIF('Program and Results'!$A:$A,Tables!X$1),17),8,0))),"")</f>
        <v>1534.004626526023</v>
      </c>
      <c r="Y17" s="22">
        <f ca="1">IFERROR(IF(IFERROR(VLOOKUP($A17,OFFSET('Program and Results'!$A$1,MATCH(Tables!Y$1,'Program and Results'!$A:$A,0)-1,1,COUNTIF('Program and Results'!$A:$A,Tables!Y$1),17),5,0),VLOOKUP($A17,OFFSET('Program and Results'!$A$1,MATCH(Tables!Y$1,'Program and Results'!$A:$A,0)-1,4,COUNTIF('Program and Results'!$A:$A,Tables!Y$1),17),8,0))=0,"",IFERROR(VLOOKUP($A17,OFFSET('Program and Results'!$A$1,MATCH(Tables!Y$1,'Program and Results'!$A:$A,0)-1,1,COUNTIF('Program and Results'!$A:$A,Tables!Y$1),17),5,0),VLOOKUP($A17,OFFSET('Program and Results'!$A$1,MATCH(Tables!Y$1,'Program and Results'!$A:$A,0)-1,4,COUNTIF('Program and Results'!$A:$A,Tables!Y$1),17),8,0))),"")</f>
        <v>1525.4069675468133</v>
      </c>
      <c r="Z17" s="22">
        <f ca="1">IFERROR(IF(IFERROR(VLOOKUP($A17,OFFSET('Program and Results'!$A$1,MATCH(Tables!Z$1,'Program and Results'!$A:$A,0)-1,1,COUNTIF('Program and Results'!$A:$A,Tables!Z$1),17),5,0),VLOOKUP($A17,OFFSET('Program and Results'!$A$1,MATCH(Tables!Z$1,'Program and Results'!$A:$A,0)-1,4,COUNTIF('Program and Results'!$A:$A,Tables!Z$1),17),8,0))=0,"",IFERROR(VLOOKUP($A17,OFFSET('Program and Results'!$A$1,MATCH(Tables!Z$1,'Program and Results'!$A:$A,0)-1,1,COUNTIF('Program and Results'!$A:$A,Tables!Z$1),17),5,0),VLOOKUP($A17,OFFSET('Program and Results'!$A$1,MATCH(Tables!Z$1,'Program and Results'!$A:$A,0)-1,4,COUNTIF('Program and Results'!$A:$A,Tables!Z$1),17),8,0))),"")</f>
        <v>1523.1799883060742</v>
      </c>
      <c r="AA17" s="22">
        <f ca="1">IFERROR(IF(IFERROR(VLOOKUP($A17,OFFSET('Program and Results'!$A$1,MATCH(Tables!AA$1,'Program and Results'!$A:$A,0)-1,1,COUNTIF('Program and Results'!$A:$A,Tables!AA$1),17),5,0),VLOOKUP($A17,OFFSET('Program and Results'!$A$1,MATCH(Tables!AA$1,'Program and Results'!$A:$A,0)-1,4,COUNTIF('Program and Results'!$A:$A,Tables!AA$1),17),8,0))=0,"",IFERROR(VLOOKUP($A17,OFFSET('Program and Results'!$A$1,MATCH(Tables!AA$1,'Program and Results'!$A:$A,0)-1,1,COUNTIF('Program and Results'!$A:$A,Tables!AA$1),17),5,0),VLOOKUP($A17,OFFSET('Program and Results'!$A$1,MATCH(Tables!AA$1,'Program and Results'!$A:$A,0)-1,4,COUNTIF('Program and Results'!$A:$A,Tables!AA$1),17),8,0))),"")</f>
        <v>1521.7887845351925</v>
      </c>
      <c r="AB17" s="22">
        <f ca="1">IFERROR(IF(IFERROR(VLOOKUP($A17,OFFSET('Program and Results'!$A$1,MATCH(Tables!AB$1,'Program and Results'!$A:$A,0)-1,1,COUNTIF('Program and Results'!$A:$A,Tables!AB$1),17),5,0),VLOOKUP($A17,OFFSET('Program and Results'!$A$1,MATCH(Tables!AB$1,'Program and Results'!$A:$A,0)-1,4,COUNTIF('Program and Results'!$A:$A,Tables!AB$1),17),8,0))=0,"",IFERROR(VLOOKUP($A17,OFFSET('Program and Results'!$A$1,MATCH(Tables!AB$1,'Program and Results'!$A:$A,0)-1,1,COUNTIF('Program and Results'!$A:$A,Tables!AB$1),17),5,0),VLOOKUP($A17,OFFSET('Program and Results'!$A$1,MATCH(Tables!AB$1,'Program and Results'!$A:$A,0)-1,4,COUNTIF('Program and Results'!$A:$A,Tables!AB$1),17),8,0))),"")</f>
        <v>1531.6770245472703</v>
      </c>
      <c r="AC17" s="22">
        <f ca="1">IFERROR(IF(IFERROR(VLOOKUP($A17,OFFSET('Program and Results'!$A$1,MATCH(Tables!AC$1,'Program and Results'!$A:$A,0)-1,1,COUNTIF('Program and Results'!$A:$A,Tables!AC$1),17),5,0),VLOOKUP($A17,OFFSET('Program and Results'!$A$1,MATCH(Tables!AC$1,'Program and Results'!$A:$A,0)-1,4,COUNTIF('Program and Results'!$A:$A,Tables!AC$1),17),8,0))=0,"",IFERROR(VLOOKUP($A17,OFFSET('Program and Results'!$A$1,MATCH(Tables!AC$1,'Program and Results'!$A:$A,0)-1,1,COUNTIF('Program and Results'!$A:$A,Tables!AC$1),17),5,0),VLOOKUP($A17,OFFSET('Program and Results'!$A$1,MATCH(Tables!AC$1,'Program and Results'!$A:$A,0)-1,4,COUNTIF('Program and Results'!$A:$A,Tables!AC$1),17),8,0))),"")</f>
        <v>1539.4952336167009</v>
      </c>
      <c r="AD17" s="22">
        <f ca="1">IFERROR(IF(IFERROR(VLOOKUP($A17,OFFSET('Program and Results'!$A$1,MATCH(Tables!AD$1,'Program and Results'!$A:$A,0)-1,1,COUNTIF('Program and Results'!$A:$A,Tables!AD$1),17),5,0),VLOOKUP($A17,OFFSET('Program and Results'!$A$1,MATCH(Tables!AD$1,'Program and Results'!$A:$A,0)-1,4,COUNTIF('Program and Results'!$A:$A,Tables!AD$1),17),8,0))=0,"",IFERROR(VLOOKUP($A17,OFFSET('Program and Results'!$A$1,MATCH(Tables!AD$1,'Program and Results'!$A:$A,0)-1,1,COUNTIF('Program and Results'!$A:$A,Tables!AD$1),17),5,0),VLOOKUP($A17,OFFSET('Program and Results'!$A$1,MATCH(Tables!AD$1,'Program and Results'!$A:$A,0)-1,4,COUNTIF('Program and Results'!$A:$A,Tables!AD$1),17),8,0))),"")</f>
        <v>1530.8658399735484</v>
      </c>
      <c r="AE17" s="22">
        <f ca="1">IFERROR(IF(IFERROR(VLOOKUP($A17,OFFSET('Program and Results'!$A$1,MATCH(Tables!AE$1,'Program and Results'!$A:$A,0)-1,1,COUNTIF('Program and Results'!$A:$A,Tables!AE$1),17),5,0),VLOOKUP($A17,OFFSET('Program and Results'!$A$1,MATCH(Tables!AE$1,'Program and Results'!$A:$A,0)-1,4,COUNTIF('Program and Results'!$A:$A,Tables!AE$1),17),8,0))=0,"",IFERROR(VLOOKUP($A17,OFFSET('Program and Results'!$A$1,MATCH(Tables!AE$1,'Program and Results'!$A:$A,0)-1,1,COUNTIF('Program and Results'!$A:$A,Tables!AE$1),17),5,0),VLOOKUP($A17,OFFSET('Program and Results'!$A$1,MATCH(Tables!AE$1,'Program and Results'!$A:$A,0)-1,4,COUNTIF('Program and Results'!$A:$A,Tables!AE$1),17),8,0))),"")</f>
        <v>1537.6829618319841</v>
      </c>
      <c r="AF17" s="22">
        <f ca="1">IFERROR(IF(IFERROR(VLOOKUP($A17,OFFSET('Program and Results'!$A$1,MATCH(Tables!AF$1,'Program and Results'!$A:$A,0)-1,1,COUNTIF('Program and Results'!$A:$A,Tables!AF$1),17),5,0),VLOOKUP($A17,OFFSET('Program and Results'!$A$1,MATCH(Tables!AF$1,'Program and Results'!$A:$A,0)-1,4,COUNTIF('Program and Results'!$A:$A,Tables!AF$1),17),8,0))=0,"",IFERROR(VLOOKUP($A17,OFFSET('Program and Results'!$A$1,MATCH(Tables!AF$1,'Program and Results'!$A:$A,0)-1,1,COUNTIF('Program and Results'!$A:$A,Tables!AF$1),17),5,0),VLOOKUP($A17,OFFSET('Program and Results'!$A$1,MATCH(Tables!AF$1,'Program and Results'!$A:$A,0)-1,4,COUNTIF('Program and Results'!$A:$A,Tables!AF$1),17),8,0))),"")</f>
        <v>1545.8757404967032</v>
      </c>
      <c r="AG17" s="22">
        <f ca="1">IFERROR(IF(IFERROR(VLOOKUP($A17,OFFSET('Program and Results'!$A$1,MATCH(Tables!AG$1,'Program and Results'!$A:$A,0)-1,1,COUNTIF('Program and Results'!$A:$A,Tables!AG$1),17),5,0),VLOOKUP($A17,OFFSET('Program and Results'!$A$1,MATCH(Tables!AG$1,'Program and Results'!$A:$A,0)-1,4,COUNTIF('Program and Results'!$A:$A,Tables!AG$1),17),8,0))=0,"",IFERROR(VLOOKUP($A17,OFFSET('Program and Results'!$A$1,MATCH(Tables!AG$1,'Program and Results'!$A:$A,0)-1,1,COUNTIF('Program and Results'!$A:$A,Tables!AG$1),17),5,0),VLOOKUP($A17,OFFSET('Program and Results'!$A$1,MATCH(Tables!AG$1,'Program and Results'!$A:$A,0)-1,4,COUNTIF('Program and Results'!$A:$A,Tables!AG$1),17),8,0))),"")</f>
        <v>1542.833143071294</v>
      </c>
      <c r="AH17" s="22">
        <f ca="1">IFERROR(IF(IFERROR(VLOOKUP($A17,OFFSET('Program and Results'!$A$1,MATCH(Tables!AH$1,'Program and Results'!$A:$A,0)-1,1,COUNTIF('Program and Results'!$A:$A,Tables!AH$1),17),5,0),VLOOKUP($A17,OFFSET('Program and Results'!$A$1,MATCH(Tables!AH$1,'Program and Results'!$A:$A,0)-1,4,COUNTIF('Program and Results'!$A:$A,Tables!AH$1),17),8,0))=0,"",IFERROR(VLOOKUP($A17,OFFSET('Program and Results'!$A$1,MATCH(Tables!AH$1,'Program and Results'!$A:$A,0)-1,1,COUNTIF('Program and Results'!$A:$A,Tables!AH$1),17),5,0),VLOOKUP($A17,OFFSET('Program and Results'!$A$1,MATCH(Tables!AH$1,'Program and Results'!$A:$A,0)-1,4,COUNTIF('Program and Results'!$A:$A,Tables!AH$1),17),8,0))),"")</f>
        <v>1551.381107446088</v>
      </c>
      <c r="AI17" s="22">
        <f ca="1">IFERROR(IF(IFERROR(VLOOKUP($A17,OFFSET('Program and Results'!$A$1,MATCH(Tables!AI$1,'Program and Results'!$A:$A,0)-1,1,COUNTIF('Program and Results'!$A:$A,Tables!AI$1),17),5,0),VLOOKUP($A17,OFFSET('Program and Results'!$A$1,MATCH(Tables!AI$1,'Program and Results'!$A:$A,0)-1,4,COUNTIF('Program and Results'!$A:$A,Tables!AI$1),17),8,0))=0,"",IFERROR(VLOOKUP($A17,OFFSET('Program and Results'!$A$1,MATCH(Tables!AI$1,'Program and Results'!$A:$A,0)-1,1,COUNTIF('Program and Results'!$A:$A,Tables!AI$1),17),5,0),VLOOKUP($A17,OFFSET('Program and Results'!$A$1,MATCH(Tables!AI$1,'Program and Results'!$A:$A,0)-1,4,COUNTIF('Program and Results'!$A:$A,Tables!AI$1),17),8,0))),"")</f>
        <v>1560.2142714502445</v>
      </c>
      <c r="AJ17" s="22" t="str">
        <f ca="1">IFERROR(IF(IFERROR(VLOOKUP($A17,OFFSET('Program and Results'!$A$1,MATCH(Tables!AJ$1,'Program and Results'!$A:$A,0)-1,1,COUNTIF('Program and Results'!$A:$A,Tables!AJ$1),17),5,0),VLOOKUP($A17,OFFSET('Program and Results'!$A$1,MATCH(Tables!AJ$1,'Program and Results'!$A:$A,0)-1,4,COUNTIF('Program and Results'!$A:$A,Tables!AJ$1),17),8,0))=0,"",IFERROR(VLOOKUP($A17,OFFSET('Program and Results'!$A$1,MATCH(Tables!AJ$1,'Program and Results'!$A:$A,0)-1,1,COUNTIF('Program and Results'!$A:$A,Tables!AJ$1),17),5,0),VLOOKUP($A17,OFFSET('Program and Results'!$A$1,MATCH(Tables!AJ$1,'Program and Results'!$A:$A,0)-1,4,COUNTIF('Program and Results'!$A:$A,Tables!AJ$1),17),8,0))),"")</f>
        <v/>
      </c>
      <c r="AK17" s="22" t="str">
        <f ca="1">IFERROR(IF(IFERROR(VLOOKUP($A17,OFFSET('Program and Results'!$A$1,MATCH(Tables!AK$1,'Program and Results'!$A:$A,0)-1,1,COUNTIF('Program and Results'!$A:$A,Tables!AK$1),17),5,0),VLOOKUP($A17,OFFSET('Program and Results'!$A$1,MATCH(Tables!AK$1,'Program and Results'!$A:$A,0)-1,4,COUNTIF('Program and Results'!$A:$A,Tables!AK$1),17),8,0))=0,"",IFERROR(VLOOKUP($A17,OFFSET('Program and Results'!$A$1,MATCH(Tables!AK$1,'Program and Results'!$A:$A,0)-1,1,COUNTIF('Program and Results'!$A:$A,Tables!AK$1),17),5,0),VLOOKUP($A17,OFFSET('Program and Results'!$A$1,MATCH(Tables!AK$1,'Program and Results'!$A:$A,0)-1,4,COUNTIF('Program and Results'!$A:$A,Tables!AK$1),17),8,0))),"")</f>
        <v/>
      </c>
      <c r="AL17" s="22" t="str">
        <f ca="1">IFERROR(IF(IFERROR(VLOOKUP($A17,OFFSET('Program and Results'!$A$1,MATCH(Tables!AL$1,'Program and Results'!$A:$A,0)-1,1,COUNTIF('Program and Results'!$A:$A,Tables!AL$1),17),5,0),VLOOKUP($A17,OFFSET('Program and Results'!$A$1,MATCH(Tables!AL$1,'Program and Results'!$A:$A,0)-1,4,COUNTIF('Program and Results'!$A:$A,Tables!AL$1),17),8,0))=0,"",IFERROR(VLOOKUP($A17,OFFSET('Program and Results'!$A$1,MATCH(Tables!AL$1,'Program and Results'!$A:$A,0)-1,1,COUNTIF('Program and Results'!$A:$A,Tables!AL$1),17),5,0),VLOOKUP($A17,OFFSET('Program and Results'!$A$1,MATCH(Tables!AL$1,'Program and Results'!$A:$A,0)-1,4,COUNTIF('Program and Results'!$A:$A,Tables!AL$1),17),8,0))),"")</f>
        <v/>
      </c>
      <c r="AM17" s="22" t="str">
        <f ca="1">IFERROR(IF(IFERROR(VLOOKUP($A17,OFFSET('Program and Results'!$A$1,MATCH(Tables!AM$1,'Program and Results'!$A:$A,0)-1,1,COUNTIF('Program and Results'!$A:$A,Tables!AM$1),17),5,0),VLOOKUP($A17,OFFSET('Program and Results'!$A$1,MATCH(Tables!AM$1,'Program and Results'!$A:$A,0)-1,4,COUNTIF('Program and Results'!$A:$A,Tables!AM$1),17),8,0))=0,"",IFERROR(VLOOKUP($A17,OFFSET('Program and Results'!$A$1,MATCH(Tables!AM$1,'Program and Results'!$A:$A,0)-1,1,COUNTIF('Program and Results'!$A:$A,Tables!AM$1),17),5,0),VLOOKUP($A17,OFFSET('Program and Results'!$A$1,MATCH(Tables!AM$1,'Program and Results'!$A:$A,0)-1,4,COUNTIF('Program and Results'!$A:$A,Tables!AM$1),17),8,0))),"")</f>
        <v/>
      </c>
      <c r="AN17" s="22" t="str">
        <f ca="1">IFERROR(IF(IFERROR(VLOOKUP($A17,OFFSET('Program and Results'!$A$1,MATCH(Tables!AN$1,'Program and Results'!$A:$A,0)-1,1,COUNTIF('Program and Results'!$A:$A,Tables!AN$1),17),5,0),VLOOKUP($A17,OFFSET('Program and Results'!$A$1,MATCH(Tables!AN$1,'Program and Results'!$A:$A,0)-1,4,COUNTIF('Program and Results'!$A:$A,Tables!AN$1),17),8,0))=0,"",IFERROR(VLOOKUP($A17,OFFSET('Program and Results'!$A$1,MATCH(Tables!AN$1,'Program and Results'!$A:$A,0)-1,1,COUNTIF('Program and Results'!$A:$A,Tables!AN$1),17),5,0),VLOOKUP($A17,OFFSET('Program and Results'!$A$1,MATCH(Tables!AN$1,'Program and Results'!$A:$A,0)-1,4,COUNTIF('Program and Results'!$A:$A,Tables!AN$1),17),8,0))),"")</f>
        <v/>
      </c>
      <c r="AO17" s="22" t="str">
        <f ca="1">IFERROR(IF(IFERROR(VLOOKUP($A17,OFFSET('Program and Results'!$A$1,MATCH(Tables!AO$1,'Program and Results'!$A:$A,0)-1,1,COUNTIF('Program and Results'!$A:$A,Tables!AO$1),17),5,0),VLOOKUP($A17,OFFSET('Program and Results'!$A$1,MATCH(Tables!AO$1,'Program and Results'!$A:$A,0)-1,4,COUNTIF('Program and Results'!$A:$A,Tables!AO$1),17),8,0))=0,"",IFERROR(VLOOKUP($A17,OFFSET('Program and Results'!$A$1,MATCH(Tables!AO$1,'Program and Results'!$A:$A,0)-1,1,COUNTIF('Program and Results'!$A:$A,Tables!AO$1),17),5,0),VLOOKUP($A17,OFFSET('Program and Results'!$A$1,MATCH(Tables!AO$1,'Program and Results'!$A:$A,0)-1,4,COUNTIF('Program and Results'!$A:$A,Tables!AO$1),17),8,0))),"")</f>
        <v/>
      </c>
      <c r="AP17" s="22" t="str">
        <f ca="1">IFERROR(IF(IFERROR(VLOOKUP($A17,OFFSET('Program and Results'!$A$1,MATCH(Tables!AP$1,'Program and Results'!$A:$A,0)-1,1,COUNTIF('Program and Results'!$A:$A,Tables!AP$1),17),5,0),VLOOKUP($A17,OFFSET('Program and Results'!$A$1,MATCH(Tables!AP$1,'Program and Results'!$A:$A,0)-1,4,COUNTIF('Program and Results'!$A:$A,Tables!AP$1),17),8,0))=0,"",IFERROR(VLOOKUP($A17,OFFSET('Program and Results'!$A$1,MATCH(Tables!AP$1,'Program and Results'!$A:$A,0)-1,1,COUNTIF('Program and Results'!$A:$A,Tables!AP$1),17),5,0),VLOOKUP($A17,OFFSET('Program and Results'!$A$1,MATCH(Tables!AP$1,'Program and Results'!$A:$A,0)-1,4,COUNTIF('Program and Results'!$A:$A,Tables!AP$1),17),8,0))),"")</f>
        <v/>
      </c>
      <c r="AQ17" s="22" t="str">
        <f ca="1">IFERROR(IF(IFERROR(VLOOKUP($A17,OFFSET('Program and Results'!$A$1,MATCH(Tables!AQ$1,'Program and Results'!$A:$A,0)-1,1,COUNTIF('Program and Results'!$A:$A,Tables!AQ$1),17),5,0),VLOOKUP($A17,OFFSET('Program and Results'!$A$1,MATCH(Tables!AQ$1,'Program and Results'!$A:$A,0)-1,4,COUNTIF('Program and Results'!$A:$A,Tables!AQ$1),17),8,0))=0,"",IFERROR(VLOOKUP($A17,OFFSET('Program and Results'!$A$1,MATCH(Tables!AQ$1,'Program and Results'!$A:$A,0)-1,1,COUNTIF('Program and Results'!$A:$A,Tables!AQ$1),17),5,0),VLOOKUP($A17,OFFSET('Program and Results'!$A$1,MATCH(Tables!AQ$1,'Program and Results'!$A:$A,0)-1,4,COUNTIF('Program and Results'!$A:$A,Tables!AQ$1),17),8,0))),"")</f>
        <v/>
      </c>
      <c r="AR17" s="22" t="str">
        <f ca="1">IFERROR(IF(IFERROR(VLOOKUP($A17,OFFSET('Program and Results'!$A$1,MATCH(Tables!AR$1,'Program and Results'!$A:$A,0)-1,1,COUNTIF('Program and Results'!$A:$A,Tables!AR$1),17),5,0),VLOOKUP($A17,OFFSET('Program and Results'!$A$1,MATCH(Tables!AR$1,'Program and Results'!$A:$A,0)-1,4,COUNTIF('Program and Results'!$A:$A,Tables!AR$1),17),8,0))=0,"",IFERROR(VLOOKUP($A17,OFFSET('Program and Results'!$A$1,MATCH(Tables!AR$1,'Program and Results'!$A:$A,0)-1,1,COUNTIF('Program and Results'!$A:$A,Tables!AR$1),17),5,0),VLOOKUP($A17,OFFSET('Program and Results'!$A$1,MATCH(Tables!AR$1,'Program and Results'!$A:$A,0)-1,4,COUNTIF('Program and Results'!$A:$A,Tables!AR$1),17),8,0))),"")</f>
        <v/>
      </c>
      <c r="AS17" s="22" t="str">
        <f ca="1">IFERROR(IF(IFERROR(VLOOKUP($A17,OFFSET('Program and Results'!$A$1,MATCH(Tables!AS$1,'Program and Results'!$A:$A,0)-1,1,COUNTIF('Program and Results'!$A:$A,Tables!AS$1),17),5,0),VLOOKUP($A17,OFFSET('Program and Results'!$A$1,MATCH(Tables!AS$1,'Program and Results'!$A:$A,0)-1,4,COUNTIF('Program and Results'!$A:$A,Tables!AS$1),17),8,0))=0,"",IFERROR(VLOOKUP($A17,OFFSET('Program and Results'!$A$1,MATCH(Tables!AS$1,'Program and Results'!$A:$A,0)-1,1,COUNTIF('Program and Results'!$A:$A,Tables!AS$1),17),5,0),VLOOKUP($A17,OFFSET('Program and Results'!$A$1,MATCH(Tables!AS$1,'Program and Results'!$A:$A,0)-1,4,COUNTIF('Program and Results'!$A:$A,Tables!AS$1),17),8,0))),"")</f>
        <v/>
      </c>
      <c r="AT17" s="22" t="str">
        <f ca="1">IFERROR(IF(IFERROR(VLOOKUP($A17,OFFSET('Program and Results'!$A$1,MATCH(Tables!AT$1,'Program and Results'!$A:$A,0)-1,1,COUNTIF('Program and Results'!$A:$A,Tables!AT$1),17),5,0),VLOOKUP($A17,OFFSET('Program and Results'!$A$1,MATCH(Tables!AT$1,'Program and Results'!$A:$A,0)-1,4,COUNTIF('Program and Results'!$A:$A,Tables!AT$1),17),8,0))=0,"",IFERROR(VLOOKUP($A17,OFFSET('Program and Results'!$A$1,MATCH(Tables!AT$1,'Program and Results'!$A:$A,0)-1,1,COUNTIF('Program and Results'!$A:$A,Tables!AT$1),17),5,0),VLOOKUP($A17,OFFSET('Program and Results'!$A$1,MATCH(Tables!AT$1,'Program and Results'!$A:$A,0)-1,4,COUNTIF('Program and Results'!$A:$A,Tables!AT$1),17),8,0))),"")</f>
        <v/>
      </c>
      <c r="AU17" s="22" t="str">
        <f ca="1">IFERROR(IF(IFERROR(VLOOKUP($A17,OFFSET('Program and Results'!$A$1,MATCH(Tables!AU$1,'Program and Results'!$A:$A,0)-1,1,COUNTIF('Program and Results'!$A:$A,Tables!AU$1),17),5,0),VLOOKUP($A17,OFFSET('Program and Results'!$A$1,MATCH(Tables!AU$1,'Program and Results'!$A:$A,0)-1,4,COUNTIF('Program and Results'!$A:$A,Tables!AU$1),17),8,0))=0,"",IFERROR(VLOOKUP($A17,OFFSET('Program and Results'!$A$1,MATCH(Tables!AU$1,'Program and Results'!$A:$A,0)-1,1,COUNTIF('Program and Results'!$A:$A,Tables!AU$1),17),5,0),VLOOKUP($A17,OFFSET('Program and Results'!$A$1,MATCH(Tables!AU$1,'Program and Results'!$A:$A,0)-1,4,COUNTIF('Program and Results'!$A:$A,Tables!AU$1),17),8,0))),"")</f>
        <v/>
      </c>
      <c r="AV17" s="22" t="str">
        <f ca="1">IFERROR(IF(IFERROR(VLOOKUP($A17,OFFSET('Program and Results'!$A$1,MATCH(Tables!AV$1,'Program and Results'!$A:$A,0)-1,1,COUNTIF('Program and Results'!$A:$A,Tables!AV$1),17),5,0),VLOOKUP($A17,OFFSET('Program and Results'!$A$1,MATCH(Tables!AV$1,'Program and Results'!$A:$A,0)-1,4,COUNTIF('Program and Results'!$A:$A,Tables!AV$1),17),8,0))=0,"",IFERROR(VLOOKUP($A17,OFFSET('Program and Results'!$A$1,MATCH(Tables!AV$1,'Program and Results'!$A:$A,0)-1,1,COUNTIF('Program and Results'!$A:$A,Tables!AV$1),17),5,0),VLOOKUP($A17,OFFSET('Program and Results'!$A$1,MATCH(Tables!AV$1,'Program and Results'!$A:$A,0)-1,4,COUNTIF('Program and Results'!$A:$A,Tables!AV$1),17),8,0))),"")</f>
        <v/>
      </c>
      <c r="AW17" s="22" t="str">
        <f ca="1">IFERROR(IF(IFERROR(VLOOKUP($A17,OFFSET('Program and Results'!$A$1,MATCH(Tables!AW$1,'Program and Results'!$A:$A,0)-1,1,COUNTIF('Program and Results'!$A:$A,Tables!AW$1),17),5,0),VLOOKUP($A17,OFFSET('Program and Results'!$A$1,MATCH(Tables!AW$1,'Program and Results'!$A:$A,0)-1,4,COUNTIF('Program and Results'!$A:$A,Tables!AW$1),17),8,0))=0,"",IFERROR(VLOOKUP($A17,OFFSET('Program and Results'!$A$1,MATCH(Tables!AW$1,'Program and Results'!$A:$A,0)-1,1,COUNTIF('Program and Results'!$A:$A,Tables!AW$1),17),5,0),VLOOKUP($A17,OFFSET('Program and Results'!$A$1,MATCH(Tables!AW$1,'Program and Results'!$A:$A,0)-1,4,COUNTIF('Program and Results'!$A:$A,Tables!AW$1),17),8,0))),"")</f>
        <v/>
      </c>
      <c r="AX17" s="22" t="str">
        <f ca="1">IFERROR(IF(IFERROR(VLOOKUP($A17,OFFSET('Program and Results'!$A$1,MATCH(Tables!AX$1,'Program and Results'!$A:$A,0)-1,1,COUNTIF('Program and Results'!$A:$A,Tables!AX$1),17),5,0),VLOOKUP($A17,OFFSET('Program and Results'!$A$1,MATCH(Tables!AX$1,'Program and Results'!$A:$A,0)-1,4,COUNTIF('Program and Results'!$A:$A,Tables!AX$1),17),8,0))=0,"",IFERROR(VLOOKUP($A17,OFFSET('Program and Results'!$A$1,MATCH(Tables!AX$1,'Program and Results'!$A:$A,0)-1,1,COUNTIF('Program and Results'!$A:$A,Tables!AX$1),17),5,0),VLOOKUP($A17,OFFSET('Program and Results'!$A$1,MATCH(Tables!AX$1,'Program and Results'!$A:$A,0)-1,4,COUNTIF('Program and Results'!$A:$A,Tables!AX$1),17),8,0))),"")</f>
        <v/>
      </c>
      <c r="AY17" s="22" t="str">
        <f ca="1">IFERROR(IF(IFERROR(VLOOKUP($A17,OFFSET('Program and Results'!$A$1,MATCH(Tables!AY$1,'Program and Results'!$A:$A,0)-1,1,COUNTIF('Program and Results'!$A:$A,Tables!AY$1),17),5,0),VLOOKUP($A17,OFFSET('Program and Results'!$A$1,MATCH(Tables!AY$1,'Program and Results'!$A:$A,0)-1,4,COUNTIF('Program and Results'!$A:$A,Tables!AY$1),17),8,0))=0,"",IFERROR(VLOOKUP($A17,OFFSET('Program and Results'!$A$1,MATCH(Tables!AY$1,'Program and Results'!$A:$A,0)-1,1,COUNTIF('Program and Results'!$A:$A,Tables!AY$1),17),5,0),VLOOKUP($A17,OFFSET('Program and Results'!$A$1,MATCH(Tables!AY$1,'Program and Results'!$A:$A,0)-1,4,COUNTIF('Program and Results'!$A:$A,Tables!AY$1),17),8,0))),"")</f>
        <v/>
      </c>
      <c r="AZ17" s="22" t="str">
        <f ca="1">IFERROR(IF(IFERROR(VLOOKUP($A17,OFFSET('Program and Results'!$A$1,MATCH(Tables!AZ$1,'Program and Results'!$A:$A,0)-1,1,COUNTIF('Program and Results'!$A:$A,Tables!AZ$1),17),5,0),VLOOKUP($A17,OFFSET('Program and Results'!$A$1,MATCH(Tables!AZ$1,'Program and Results'!$A:$A,0)-1,4,COUNTIF('Program and Results'!$A:$A,Tables!AZ$1),17),8,0))=0,"",IFERROR(VLOOKUP($A17,OFFSET('Program and Results'!$A$1,MATCH(Tables!AZ$1,'Program and Results'!$A:$A,0)-1,1,COUNTIF('Program and Results'!$A:$A,Tables!AZ$1),17),5,0),VLOOKUP($A17,OFFSET('Program and Results'!$A$1,MATCH(Tables!AZ$1,'Program and Results'!$A:$A,0)-1,4,COUNTIF('Program and Results'!$A:$A,Tables!AZ$1),17),8,0))),"")</f>
        <v/>
      </c>
      <c r="BA17" s="22" t="str">
        <f ca="1">IFERROR(IF(IFERROR(VLOOKUP($A17,OFFSET('Program and Results'!$A$1,MATCH(Tables!BA$1,'Program and Results'!$A:$A,0)-1,1,COUNTIF('Program and Results'!$A:$A,Tables!BA$1),17),5,0),VLOOKUP($A17,OFFSET('Program and Results'!$A$1,MATCH(Tables!BA$1,'Program and Results'!$A:$A,0)-1,4,COUNTIF('Program and Results'!$A:$A,Tables!BA$1),17),8,0))=0,"",IFERROR(VLOOKUP($A17,OFFSET('Program and Results'!$A$1,MATCH(Tables!BA$1,'Program and Results'!$A:$A,0)-1,1,COUNTIF('Program and Results'!$A:$A,Tables!BA$1),17),5,0),VLOOKUP($A17,OFFSET('Program and Results'!$A$1,MATCH(Tables!BA$1,'Program and Results'!$A:$A,0)-1,4,COUNTIF('Program and Results'!$A:$A,Tables!BA$1),17),8,0))),"")</f>
        <v/>
      </c>
      <c r="BB17" s="22" t="str">
        <f ca="1">IFERROR(IF(IFERROR(VLOOKUP($A17,OFFSET('Program and Results'!$A$1,MATCH(Tables!BB$1,'Program and Results'!$A:$A,0)-1,1,COUNTIF('Program and Results'!$A:$A,Tables!BB$1),17),5,0),VLOOKUP($A17,OFFSET('Program and Results'!$A$1,MATCH(Tables!BB$1,'Program and Results'!$A:$A,0)-1,4,COUNTIF('Program and Results'!$A:$A,Tables!BB$1),17),8,0))=0,"",IFERROR(VLOOKUP($A17,OFFSET('Program and Results'!$A$1,MATCH(Tables!BB$1,'Program and Results'!$A:$A,0)-1,1,COUNTIF('Program and Results'!$A:$A,Tables!BB$1),17),5,0),VLOOKUP($A17,OFFSET('Program and Results'!$A$1,MATCH(Tables!BB$1,'Program and Results'!$A:$A,0)-1,4,COUNTIF('Program and Results'!$A:$A,Tables!BB$1),17),8,0))),"")</f>
        <v/>
      </c>
      <c r="BC17" s="22" t="str">
        <f ca="1">IFERROR(IF(IFERROR(VLOOKUP($A17,OFFSET('Program and Results'!$A$1,MATCH(Tables!BC$1,'Program and Results'!$A:$A,0)-1,1,COUNTIF('Program and Results'!$A:$A,Tables!BC$1),17),5,0),VLOOKUP($A17,OFFSET('Program and Results'!$A$1,MATCH(Tables!BC$1,'Program and Results'!$A:$A,0)-1,4,COUNTIF('Program and Results'!$A:$A,Tables!BC$1),17),8,0))=0,"",IFERROR(VLOOKUP($A17,OFFSET('Program and Results'!$A$1,MATCH(Tables!BC$1,'Program and Results'!$A:$A,0)-1,1,COUNTIF('Program and Results'!$A:$A,Tables!BC$1),17),5,0),VLOOKUP($A17,OFFSET('Program and Results'!$A$1,MATCH(Tables!BC$1,'Program and Results'!$A:$A,0)-1,4,COUNTIF('Program and Results'!$A:$A,Tables!BC$1),17),8,0))),"")</f>
        <v/>
      </c>
      <c r="BD17" s="22" t="str">
        <f ca="1">IFERROR(IF(IFERROR(VLOOKUP($A17,OFFSET('Program and Results'!$A$1,MATCH(Tables!BD$1,'Program and Results'!$A:$A,0)-1,1,COUNTIF('Program and Results'!$A:$A,Tables!BD$1),17),5,0),VLOOKUP($A17,OFFSET('Program and Results'!$A$1,MATCH(Tables!BD$1,'Program and Results'!$A:$A,0)-1,4,COUNTIF('Program and Results'!$A:$A,Tables!BD$1),17),8,0))=0,"",IFERROR(VLOOKUP($A17,OFFSET('Program and Results'!$A$1,MATCH(Tables!BD$1,'Program and Results'!$A:$A,0)-1,1,COUNTIF('Program and Results'!$A:$A,Tables!BD$1),17),5,0),VLOOKUP($A17,OFFSET('Program and Results'!$A$1,MATCH(Tables!BD$1,'Program and Results'!$A:$A,0)-1,4,COUNTIF('Program and Results'!$A:$A,Tables!BD$1),17),8,0))),"")</f>
        <v/>
      </c>
      <c r="BE17" s="22" t="str">
        <f ca="1">IFERROR(IF(IFERROR(VLOOKUP($A17,OFFSET('Program and Results'!$A$1,MATCH(Tables!BE$1,'Program and Results'!$A:$A,0)-1,1,COUNTIF('Program and Results'!$A:$A,Tables!BE$1),17),5,0),VLOOKUP($A17,OFFSET('Program and Results'!$A$1,MATCH(Tables!BE$1,'Program and Results'!$A:$A,0)-1,4,COUNTIF('Program and Results'!$A:$A,Tables!BE$1),17),8,0))=0,"",IFERROR(VLOOKUP($A17,OFFSET('Program and Results'!$A$1,MATCH(Tables!BE$1,'Program and Results'!$A:$A,0)-1,1,COUNTIF('Program and Results'!$A:$A,Tables!BE$1),17),5,0),VLOOKUP($A17,OFFSET('Program and Results'!$A$1,MATCH(Tables!BE$1,'Program and Results'!$A:$A,0)-1,4,COUNTIF('Program and Results'!$A:$A,Tables!BE$1),17),8,0))),"")</f>
        <v/>
      </c>
    </row>
    <row r="18" spans="1:57">
      <c r="A18" s="3" t="str">
        <f>IF(Lists!A18="","",Lists!A18)</f>
        <v>Dortmund</v>
      </c>
      <c r="B18" s="22">
        <f ca="1">IFERROR(IF(IFERROR(VLOOKUP($A18,OFFSET('Program and Results'!$A$1,MATCH(Tables!B$1,'Program and Results'!$A:$A,0)-1,1,COUNTIF('Program and Results'!$A:$A,Tables!B$1),17),5,0),VLOOKUP($A18,OFFSET('Program and Results'!$A$1,MATCH(Tables!B$1,'Program and Results'!$A:$A,0)-1,4,COUNTIF('Program and Results'!$A:$A,Tables!B$1),17),8,0))=0,"",IFERROR(VLOOKUP($A18,OFFSET('Program and Results'!$A$1,MATCH(Tables!B$1,'Program and Results'!$A:$A,0)-1,1,COUNTIF('Program and Results'!$A:$A,Tables!B$1),17),5,0),VLOOKUP($A18,OFFSET('Program and Results'!$A$1,MATCH(Tables!B$1,'Program and Results'!$A:$A,0)-1,4,COUNTIF('Program and Results'!$A:$A,Tables!B$1),17),8,0))),"")</f>
        <v>1511.0550000000001</v>
      </c>
      <c r="C18" s="22">
        <f ca="1">IFERROR(IF(IFERROR(VLOOKUP($A18,OFFSET('Program and Results'!$A$1,MATCH(Tables!C$1,'Program and Results'!$A:$A,0)-1,1,COUNTIF('Program and Results'!$A:$A,Tables!C$1),17),5,0),VLOOKUP($A18,OFFSET('Program and Results'!$A$1,MATCH(Tables!C$1,'Program and Results'!$A:$A,0)-1,4,COUNTIF('Program and Results'!$A:$A,Tables!C$1),17),8,0))=0,"",IFERROR(VLOOKUP($A18,OFFSET('Program and Results'!$A$1,MATCH(Tables!C$1,'Program and Results'!$A:$A,0)-1,1,COUNTIF('Program and Results'!$A:$A,Tables!C$1),17),5,0),VLOOKUP($A18,OFFSET('Program and Results'!$A$1,MATCH(Tables!C$1,'Program and Results'!$A:$A,0)-1,4,COUNTIF('Program and Results'!$A:$A,Tables!C$1),17),8,0))),"")</f>
        <v>1518.9919891608199</v>
      </c>
      <c r="D18" s="22">
        <f ca="1">IFERROR(IF(IFERROR(VLOOKUP($A18,OFFSET('Program and Results'!$A$1,MATCH(Tables!D$1,'Program and Results'!$A:$A,0)-1,1,COUNTIF('Program and Results'!$A:$A,Tables!D$1),17),5,0),VLOOKUP($A18,OFFSET('Program and Results'!$A$1,MATCH(Tables!D$1,'Program and Results'!$A:$A,0)-1,4,COUNTIF('Program and Results'!$A:$A,Tables!D$1),17),8,0))=0,"",IFERROR(VLOOKUP($A18,OFFSET('Program and Results'!$A$1,MATCH(Tables!D$1,'Program and Results'!$A:$A,0)-1,1,COUNTIF('Program and Results'!$A:$A,Tables!D$1),17),5,0),VLOOKUP($A18,OFFSET('Program and Results'!$A$1,MATCH(Tables!D$1,'Program and Results'!$A:$A,0)-1,4,COUNTIF('Program and Results'!$A:$A,Tables!D$1),17),8,0))),"")</f>
        <v>1527.5340038563213</v>
      </c>
      <c r="E18" s="22">
        <f ca="1">IFERROR(IF(IFERROR(VLOOKUP($A18,OFFSET('Program and Results'!$A$1,MATCH(Tables!E$1,'Program and Results'!$A:$A,0)-1,1,COUNTIF('Program and Results'!$A:$A,Tables!E$1),17),5,0),VLOOKUP($A18,OFFSET('Program and Results'!$A$1,MATCH(Tables!E$1,'Program and Results'!$A:$A,0)-1,4,COUNTIF('Program and Results'!$A:$A,Tables!E$1),17),8,0))=0,"",IFERROR(VLOOKUP($A18,OFFSET('Program and Results'!$A$1,MATCH(Tables!E$1,'Program and Results'!$A:$A,0)-1,1,COUNTIF('Program and Results'!$A:$A,Tables!E$1),17),5,0),VLOOKUP($A18,OFFSET('Program and Results'!$A$1,MATCH(Tables!E$1,'Program and Results'!$A:$A,0)-1,4,COUNTIF('Program and Results'!$A:$A,Tables!E$1),17),8,0))),"")</f>
        <v>1536.9553924505722</v>
      </c>
      <c r="F18" s="22">
        <f ca="1">IFERROR(IF(IFERROR(VLOOKUP($A18,OFFSET('Program and Results'!$A$1,MATCH(Tables!F$1,'Program and Results'!$A:$A,0)-1,1,COUNTIF('Program and Results'!$A:$A,Tables!F$1),17),5,0),VLOOKUP($A18,OFFSET('Program and Results'!$A$1,MATCH(Tables!F$1,'Program and Results'!$A:$A,0)-1,4,COUNTIF('Program and Results'!$A:$A,Tables!F$1),17),8,0))=0,"",IFERROR(VLOOKUP($A18,OFFSET('Program and Results'!$A$1,MATCH(Tables!F$1,'Program and Results'!$A:$A,0)-1,1,COUNTIF('Program and Results'!$A:$A,Tables!F$1),17),5,0),VLOOKUP($A18,OFFSET('Program and Results'!$A$1,MATCH(Tables!F$1,'Program and Results'!$A:$A,0)-1,4,COUNTIF('Program and Results'!$A:$A,Tables!F$1),17),8,0))),"")</f>
        <v>1544.6100125041887</v>
      </c>
      <c r="G18" s="22">
        <f ca="1">IFERROR(IF(IFERROR(VLOOKUP($A18,OFFSET('Program and Results'!$A$1,MATCH(Tables!G$1,'Program and Results'!$A:$A,0)-1,1,COUNTIF('Program and Results'!$A:$A,Tables!G$1),17),5,0),VLOOKUP($A18,OFFSET('Program and Results'!$A$1,MATCH(Tables!G$1,'Program and Results'!$A:$A,0)-1,4,COUNTIF('Program and Results'!$A:$A,Tables!G$1),17),8,0))=0,"",IFERROR(VLOOKUP($A18,OFFSET('Program and Results'!$A$1,MATCH(Tables!G$1,'Program and Results'!$A:$A,0)-1,1,COUNTIF('Program and Results'!$A:$A,Tables!G$1),17),5,0),VLOOKUP($A18,OFFSET('Program and Results'!$A$1,MATCH(Tables!G$1,'Program and Results'!$A:$A,0)-1,4,COUNTIF('Program and Results'!$A:$A,Tables!G$1),17),8,0))),"")</f>
        <v>1543.400653593819</v>
      </c>
      <c r="H18" s="22">
        <f ca="1">IFERROR(IF(IFERROR(VLOOKUP($A18,OFFSET('Program and Results'!$A$1,MATCH(Tables!H$1,'Program and Results'!$A:$A,0)-1,1,COUNTIF('Program and Results'!$A:$A,Tables!H$1),17),5,0),VLOOKUP($A18,OFFSET('Program and Results'!$A$1,MATCH(Tables!H$1,'Program and Results'!$A:$A,0)-1,4,COUNTIF('Program and Results'!$A:$A,Tables!H$1),17),8,0))=0,"",IFERROR(VLOOKUP($A18,OFFSET('Program and Results'!$A$1,MATCH(Tables!H$1,'Program and Results'!$A:$A,0)-1,1,COUNTIF('Program and Results'!$A:$A,Tables!H$1),17),5,0),VLOOKUP($A18,OFFSET('Program and Results'!$A$1,MATCH(Tables!H$1,'Program and Results'!$A:$A,0)-1,4,COUNTIF('Program and Results'!$A:$A,Tables!H$1),17),8,0))),"")</f>
        <v>1550.4772713520413</v>
      </c>
      <c r="I18" s="22">
        <f ca="1">IFERROR(IF(IFERROR(VLOOKUP($A18,OFFSET('Program and Results'!$A$1,MATCH(Tables!I$1,'Program and Results'!$A:$A,0)-1,1,COUNTIF('Program and Results'!$A:$A,Tables!I$1),17),5,0),VLOOKUP($A18,OFFSET('Program and Results'!$A$1,MATCH(Tables!I$1,'Program and Results'!$A:$A,0)-1,4,COUNTIF('Program and Results'!$A:$A,Tables!I$1),17),8,0))=0,"",IFERROR(VLOOKUP($A18,OFFSET('Program and Results'!$A$1,MATCH(Tables!I$1,'Program and Results'!$A:$A,0)-1,1,COUNTIF('Program and Results'!$A:$A,Tables!I$1),17),5,0),VLOOKUP($A18,OFFSET('Program and Results'!$A$1,MATCH(Tables!I$1,'Program and Results'!$A:$A,0)-1,4,COUNTIF('Program and Results'!$A:$A,Tables!I$1),17),8,0))),"")</f>
        <v>1540.2246859232991</v>
      </c>
      <c r="J18" s="22">
        <f ca="1">IFERROR(IF(IFERROR(VLOOKUP($A18,OFFSET('Program and Results'!$A$1,MATCH(Tables!J$1,'Program and Results'!$A:$A,0)-1,1,COUNTIF('Program and Results'!$A:$A,Tables!J$1),17),5,0),VLOOKUP($A18,OFFSET('Program and Results'!$A$1,MATCH(Tables!J$1,'Program and Results'!$A:$A,0)-1,4,COUNTIF('Program and Results'!$A:$A,Tables!J$1),17),8,0))=0,"",IFERROR(VLOOKUP($A18,OFFSET('Program and Results'!$A$1,MATCH(Tables!J$1,'Program and Results'!$A:$A,0)-1,1,COUNTIF('Program and Results'!$A:$A,Tables!J$1),17),5,0),VLOOKUP($A18,OFFSET('Program and Results'!$A$1,MATCH(Tables!J$1,'Program and Results'!$A:$A,0)-1,4,COUNTIF('Program and Results'!$A:$A,Tables!J$1),17),8,0))),"")</f>
        <v>1547.8388386460631</v>
      </c>
      <c r="K18" s="22">
        <f ca="1">IFERROR(IF(IFERROR(VLOOKUP($A18,OFFSET('Program and Results'!$A$1,MATCH(Tables!K$1,'Program and Results'!$A:$A,0)-1,1,COUNTIF('Program and Results'!$A:$A,Tables!K$1),17),5,0),VLOOKUP($A18,OFFSET('Program and Results'!$A$1,MATCH(Tables!K$1,'Program and Results'!$A:$A,0)-1,4,COUNTIF('Program and Results'!$A:$A,Tables!K$1),17),8,0))=0,"",IFERROR(VLOOKUP($A18,OFFSET('Program and Results'!$A$1,MATCH(Tables!K$1,'Program and Results'!$A:$A,0)-1,1,COUNTIF('Program and Results'!$A:$A,Tables!K$1),17),5,0),VLOOKUP($A18,OFFSET('Program and Results'!$A$1,MATCH(Tables!K$1,'Program and Results'!$A:$A,0)-1,4,COUNTIF('Program and Results'!$A:$A,Tables!K$1),17),8,0))),"")</f>
        <v>1558.5512021444129</v>
      </c>
      <c r="L18" s="22">
        <f ca="1">IFERROR(IF(IFERROR(VLOOKUP($A18,OFFSET('Program and Results'!$A$1,MATCH(Tables!L$1,'Program and Results'!$A:$A,0)-1,1,COUNTIF('Program and Results'!$A:$A,Tables!L$1),17),5,0),VLOOKUP($A18,OFFSET('Program and Results'!$A$1,MATCH(Tables!L$1,'Program and Results'!$A:$A,0)-1,4,COUNTIF('Program and Results'!$A:$A,Tables!L$1),17),8,0))=0,"",IFERROR(VLOOKUP($A18,OFFSET('Program and Results'!$A$1,MATCH(Tables!L$1,'Program and Results'!$A:$A,0)-1,1,COUNTIF('Program and Results'!$A:$A,Tables!L$1),17),5,0),VLOOKUP($A18,OFFSET('Program and Results'!$A$1,MATCH(Tables!L$1,'Program and Results'!$A:$A,0)-1,4,COUNTIF('Program and Results'!$A:$A,Tables!L$1),17),8,0))),"")</f>
        <v>1565.9569970826312</v>
      </c>
      <c r="M18" s="22">
        <f ca="1">IFERROR(IF(IFERROR(VLOOKUP($A18,OFFSET('Program and Results'!$A$1,MATCH(Tables!M$1,'Program and Results'!$A:$A,0)-1,1,COUNTIF('Program and Results'!$A:$A,Tables!M$1),17),5,0),VLOOKUP($A18,OFFSET('Program and Results'!$A$1,MATCH(Tables!M$1,'Program and Results'!$A:$A,0)-1,4,COUNTIF('Program and Results'!$A:$A,Tables!M$1),17),8,0))=0,"",IFERROR(VLOOKUP($A18,OFFSET('Program and Results'!$A$1,MATCH(Tables!M$1,'Program and Results'!$A:$A,0)-1,1,COUNTIF('Program and Results'!$A:$A,Tables!M$1),17),5,0),VLOOKUP($A18,OFFSET('Program and Results'!$A$1,MATCH(Tables!M$1,'Program and Results'!$A:$A,0)-1,4,COUNTIF('Program and Results'!$A:$A,Tables!M$1),17),8,0))),"")</f>
        <v>1555.4888275241931</v>
      </c>
      <c r="N18" s="22">
        <f ca="1">IFERROR(IF(IFERROR(VLOOKUP($A18,OFFSET('Program and Results'!$A$1,MATCH(Tables!N$1,'Program and Results'!$A:$A,0)-1,1,COUNTIF('Program and Results'!$A:$A,Tables!N$1),17),5,0),VLOOKUP($A18,OFFSET('Program and Results'!$A$1,MATCH(Tables!N$1,'Program and Results'!$A:$A,0)-1,4,COUNTIF('Program and Results'!$A:$A,Tables!N$1),17),8,0))=0,"",IFERROR(VLOOKUP($A18,OFFSET('Program and Results'!$A$1,MATCH(Tables!N$1,'Program and Results'!$A:$A,0)-1,1,COUNTIF('Program and Results'!$A:$A,Tables!N$1),17),5,0),VLOOKUP($A18,OFFSET('Program and Results'!$A$1,MATCH(Tables!N$1,'Program and Results'!$A:$A,0)-1,4,COUNTIF('Program and Results'!$A:$A,Tables!N$1),17),8,0))),"")</f>
        <v>1543.7130101802709</v>
      </c>
      <c r="O18" s="22">
        <f ca="1">IFERROR(IF(IFERROR(VLOOKUP($A18,OFFSET('Program and Results'!$A$1,MATCH(Tables!O$1,'Program and Results'!$A:$A,0)-1,1,COUNTIF('Program and Results'!$A:$A,Tables!O$1),17),5,0),VLOOKUP($A18,OFFSET('Program and Results'!$A$1,MATCH(Tables!O$1,'Program and Results'!$A:$A,0)-1,4,COUNTIF('Program and Results'!$A:$A,Tables!O$1),17),8,0))=0,"",IFERROR(VLOOKUP($A18,OFFSET('Program and Results'!$A$1,MATCH(Tables!O$1,'Program and Results'!$A:$A,0)-1,1,COUNTIF('Program and Results'!$A:$A,Tables!O$1),17),5,0),VLOOKUP($A18,OFFSET('Program and Results'!$A$1,MATCH(Tables!O$1,'Program and Results'!$A:$A,0)-1,4,COUNTIF('Program and Results'!$A:$A,Tables!O$1),17),8,0))),"")</f>
        <v>1554.1390437070183</v>
      </c>
      <c r="P18" s="22">
        <f ca="1">IFERROR(IF(IFERROR(VLOOKUP($A18,OFFSET('Program and Results'!$A$1,MATCH(Tables!P$1,'Program and Results'!$A:$A,0)-1,1,COUNTIF('Program and Results'!$A:$A,Tables!P$1),17),5,0),VLOOKUP($A18,OFFSET('Program and Results'!$A$1,MATCH(Tables!P$1,'Program and Results'!$A:$A,0)-1,4,COUNTIF('Program and Results'!$A:$A,Tables!P$1),17),8,0))=0,"",IFERROR(VLOOKUP($A18,OFFSET('Program and Results'!$A$1,MATCH(Tables!P$1,'Program and Results'!$A:$A,0)-1,1,COUNTIF('Program and Results'!$A:$A,Tables!P$1),17),5,0),VLOOKUP($A18,OFFSET('Program and Results'!$A$1,MATCH(Tables!P$1,'Program and Results'!$A:$A,0)-1,4,COUNTIF('Program and Results'!$A:$A,Tables!P$1),17),8,0))),"")</f>
        <v>1542.6299560057664</v>
      </c>
      <c r="Q18" s="22">
        <f ca="1">IFERROR(IF(IFERROR(VLOOKUP($A18,OFFSET('Program and Results'!$A$1,MATCH(Tables!Q$1,'Program and Results'!$A:$A,0)-1,1,COUNTIF('Program and Results'!$A:$A,Tables!Q$1),17),5,0),VLOOKUP($A18,OFFSET('Program and Results'!$A$1,MATCH(Tables!Q$1,'Program and Results'!$A:$A,0)-1,4,COUNTIF('Program and Results'!$A:$A,Tables!Q$1),17),8,0))=0,"",IFERROR(VLOOKUP($A18,OFFSET('Program and Results'!$A$1,MATCH(Tables!Q$1,'Program and Results'!$A:$A,0)-1,1,COUNTIF('Program and Results'!$A:$A,Tables!Q$1),17),5,0),VLOOKUP($A18,OFFSET('Program and Results'!$A$1,MATCH(Tables!Q$1,'Program and Results'!$A:$A,0)-1,4,COUNTIF('Program and Results'!$A:$A,Tables!Q$1),17),8,0))),"")</f>
        <v>1541.5558832050933</v>
      </c>
      <c r="R18" s="22">
        <f ca="1">IFERROR(IF(IFERROR(VLOOKUP($A18,OFFSET('Program and Results'!$A$1,MATCH(Tables!R$1,'Program and Results'!$A:$A,0)-1,1,COUNTIF('Program and Results'!$A:$A,Tables!R$1),17),5,0),VLOOKUP($A18,OFFSET('Program and Results'!$A$1,MATCH(Tables!R$1,'Program and Results'!$A:$A,0)-1,4,COUNTIF('Program and Results'!$A:$A,Tables!R$1),17),8,0))=0,"",IFERROR(VLOOKUP($A18,OFFSET('Program and Results'!$A$1,MATCH(Tables!R$1,'Program and Results'!$A:$A,0)-1,1,COUNTIF('Program and Results'!$A:$A,Tables!R$1),17),5,0),VLOOKUP($A18,OFFSET('Program and Results'!$A$1,MATCH(Tables!R$1,'Program and Results'!$A:$A,0)-1,4,COUNTIF('Program and Results'!$A:$A,Tables!R$1),17),8,0))),"")</f>
        <v>1528.9227396567048</v>
      </c>
      <c r="S18" s="22">
        <f ca="1">IFERROR(IF(IFERROR(VLOOKUP($A18,OFFSET('Program and Results'!$A$1,MATCH(Tables!S$1,'Program and Results'!$A:$A,0)-1,1,COUNTIF('Program and Results'!$A:$A,Tables!S$1),17),5,0),VLOOKUP($A18,OFFSET('Program and Results'!$A$1,MATCH(Tables!S$1,'Program and Results'!$A:$A,0)-1,4,COUNTIF('Program and Results'!$A:$A,Tables!S$1),17),8,0))=0,"",IFERROR(VLOOKUP($A18,OFFSET('Program and Results'!$A$1,MATCH(Tables!S$1,'Program and Results'!$A:$A,0)-1,1,COUNTIF('Program and Results'!$A:$A,Tables!S$1),17),5,0),VLOOKUP($A18,OFFSET('Program and Results'!$A$1,MATCH(Tables!S$1,'Program and Results'!$A:$A,0)-1,4,COUNTIF('Program and Results'!$A:$A,Tables!S$1),17),8,0))),"")</f>
        <v>1527.034464904955</v>
      </c>
      <c r="T18" s="22">
        <f ca="1">IFERROR(IF(IFERROR(VLOOKUP($A18,OFFSET('Program and Results'!$A$1,MATCH(Tables!T$1,'Program and Results'!$A:$A,0)-1,1,COUNTIF('Program and Results'!$A:$A,Tables!T$1),17),5,0),VLOOKUP($A18,OFFSET('Program and Results'!$A$1,MATCH(Tables!T$1,'Program and Results'!$A:$A,0)-1,4,COUNTIF('Program and Results'!$A:$A,Tables!T$1),17),8,0))=0,"",IFERROR(VLOOKUP($A18,OFFSET('Program and Results'!$A$1,MATCH(Tables!T$1,'Program and Results'!$A:$A,0)-1,1,COUNTIF('Program and Results'!$A:$A,Tables!T$1),17),5,0),VLOOKUP($A18,OFFSET('Program and Results'!$A$1,MATCH(Tables!T$1,'Program and Results'!$A:$A,0)-1,4,COUNTIF('Program and Results'!$A:$A,Tables!T$1),17),8,0))),"")</f>
        <v>1535.3109310882771</v>
      </c>
      <c r="U18" s="22">
        <f ca="1">IFERROR(IF(IFERROR(VLOOKUP($A18,OFFSET('Program and Results'!$A$1,MATCH(Tables!U$1,'Program and Results'!$A:$A,0)-1,1,COUNTIF('Program and Results'!$A:$A,Tables!U$1),17),5,0),VLOOKUP($A18,OFFSET('Program and Results'!$A$1,MATCH(Tables!U$1,'Program and Results'!$A:$A,0)-1,4,COUNTIF('Program and Results'!$A:$A,Tables!U$1),17),8,0))=0,"",IFERROR(VLOOKUP($A18,OFFSET('Program and Results'!$A$1,MATCH(Tables!U$1,'Program and Results'!$A:$A,0)-1,1,COUNTIF('Program and Results'!$A:$A,Tables!U$1),17),5,0),VLOOKUP($A18,OFFSET('Program and Results'!$A$1,MATCH(Tables!U$1,'Program and Results'!$A:$A,0)-1,4,COUNTIF('Program and Results'!$A:$A,Tables!U$1),17),8,0))),"")</f>
        <v>1544.9965867218878</v>
      </c>
      <c r="V18" s="22">
        <f ca="1">IFERROR(IF(IFERROR(VLOOKUP($A18,OFFSET('Program and Results'!$A$1,MATCH(Tables!V$1,'Program and Results'!$A:$A,0)-1,1,COUNTIF('Program and Results'!$A:$A,Tables!V$1),17),5,0),VLOOKUP($A18,OFFSET('Program and Results'!$A$1,MATCH(Tables!V$1,'Program and Results'!$A:$A,0)-1,4,COUNTIF('Program and Results'!$A:$A,Tables!V$1),17),8,0))=0,"",IFERROR(VLOOKUP($A18,OFFSET('Program and Results'!$A$1,MATCH(Tables!V$1,'Program and Results'!$A:$A,0)-1,1,COUNTIF('Program and Results'!$A:$A,Tables!V$1),17),5,0),VLOOKUP($A18,OFFSET('Program and Results'!$A$1,MATCH(Tables!V$1,'Program and Results'!$A:$A,0)-1,4,COUNTIF('Program and Results'!$A:$A,Tables!V$1),17),8,0))),"")</f>
        <v>1552.6522724857671</v>
      </c>
      <c r="W18" s="22">
        <f ca="1">IFERROR(IF(IFERROR(VLOOKUP($A18,OFFSET('Program and Results'!$A$1,MATCH(Tables!W$1,'Program and Results'!$A:$A,0)-1,1,COUNTIF('Program and Results'!$A:$A,Tables!W$1),17),5,0),VLOOKUP($A18,OFFSET('Program and Results'!$A$1,MATCH(Tables!W$1,'Program and Results'!$A:$A,0)-1,4,COUNTIF('Program and Results'!$A:$A,Tables!W$1),17),8,0))=0,"",IFERROR(VLOOKUP($A18,OFFSET('Program and Results'!$A$1,MATCH(Tables!W$1,'Program and Results'!$A:$A,0)-1,1,COUNTIF('Program and Results'!$A:$A,Tables!W$1),17),5,0),VLOOKUP($A18,OFFSET('Program and Results'!$A$1,MATCH(Tables!W$1,'Program and Results'!$A:$A,0)-1,4,COUNTIF('Program and Results'!$A:$A,Tables!W$1),17),8,0))),"")</f>
        <v>1538.4293301842788</v>
      </c>
      <c r="X18" s="22">
        <f ca="1">IFERROR(IF(IFERROR(VLOOKUP($A18,OFFSET('Program and Results'!$A$1,MATCH(Tables!X$1,'Program and Results'!$A:$A,0)-1,1,COUNTIF('Program and Results'!$A:$A,Tables!X$1),17),5,0),VLOOKUP($A18,OFFSET('Program and Results'!$A$1,MATCH(Tables!X$1,'Program and Results'!$A:$A,0)-1,4,COUNTIF('Program and Results'!$A:$A,Tables!X$1),17),8,0))=0,"",IFERROR(VLOOKUP($A18,OFFSET('Program and Results'!$A$1,MATCH(Tables!X$1,'Program and Results'!$A:$A,0)-1,1,COUNTIF('Program and Results'!$A:$A,Tables!X$1),17),5,0),VLOOKUP($A18,OFFSET('Program and Results'!$A$1,MATCH(Tables!X$1,'Program and Results'!$A:$A,0)-1,4,COUNTIF('Program and Results'!$A:$A,Tables!X$1),17),8,0))),"")</f>
        <v>1546.5539205691789</v>
      </c>
      <c r="Y18" s="22">
        <f ca="1">IFERROR(IF(IFERROR(VLOOKUP($A18,OFFSET('Program and Results'!$A$1,MATCH(Tables!Y$1,'Program and Results'!$A:$A,0)-1,1,COUNTIF('Program and Results'!$A:$A,Tables!Y$1),17),5,0),VLOOKUP($A18,OFFSET('Program and Results'!$A$1,MATCH(Tables!Y$1,'Program and Results'!$A:$A,0)-1,4,COUNTIF('Program and Results'!$A:$A,Tables!Y$1),17),8,0))=0,"",IFERROR(VLOOKUP($A18,OFFSET('Program and Results'!$A$1,MATCH(Tables!Y$1,'Program and Results'!$A:$A,0)-1,1,COUNTIF('Program and Results'!$A:$A,Tables!Y$1),17),5,0),VLOOKUP($A18,OFFSET('Program and Results'!$A$1,MATCH(Tables!Y$1,'Program and Results'!$A:$A,0)-1,4,COUNTIF('Program and Results'!$A:$A,Tables!Y$1),17),8,0))),"")</f>
        <v>1554.8202347638144</v>
      </c>
      <c r="Z18" s="22">
        <f ca="1">IFERROR(IF(IFERROR(VLOOKUP($A18,OFFSET('Program and Results'!$A$1,MATCH(Tables!Z$1,'Program and Results'!$A:$A,0)-1,1,COUNTIF('Program and Results'!$A:$A,Tables!Z$1),17),5,0),VLOOKUP($A18,OFFSET('Program and Results'!$A$1,MATCH(Tables!Z$1,'Program and Results'!$A:$A,0)-1,4,COUNTIF('Program and Results'!$A:$A,Tables!Z$1),17),8,0))=0,"",IFERROR(VLOOKUP($A18,OFFSET('Program and Results'!$A$1,MATCH(Tables!Z$1,'Program and Results'!$A:$A,0)-1,1,COUNTIF('Program and Results'!$A:$A,Tables!Z$1),17),5,0),VLOOKUP($A18,OFFSET('Program and Results'!$A$1,MATCH(Tables!Z$1,'Program and Results'!$A:$A,0)-1,4,COUNTIF('Program and Results'!$A:$A,Tables!Z$1),17),8,0))),"")</f>
        <v>1541.4899821268802</v>
      </c>
      <c r="AA18" s="22">
        <f ca="1">IFERROR(IF(IFERROR(VLOOKUP($A18,OFFSET('Program and Results'!$A$1,MATCH(Tables!AA$1,'Program and Results'!$A:$A,0)-1,1,COUNTIF('Program and Results'!$A:$A,Tables!AA$1),17),5,0),VLOOKUP($A18,OFFSET('Program and Results'!$A$1,MATCH(Tables!AA$1,'Program and Results'!$A:$A,0)-1,4,COUNTIF('Program and Results'!$A:$A,Tables!AA$1),17),8,0))=0,"",IFERROR(VLOOKUP($A18,OFFSET('Program and Results'!$A$1,MATCH(Tables!AA$1,'Program and Results'!$A:$A,0)-1,1,COUNTIF('Program and Results'!$A:$A,Tables!AA$1),17),5,0),VLOOKUP($A18,OFFSET('Program and Results'!$A$1,MATCH(Tables!AA$1,'Program and Results'!$A:$A,0)-1,4,COUNTIF('Program and Results'!$A:$A,Tables!AA$1),17),8,0))),"")</f>
        <v>1551.5491804625501</v>
      </c>
      <c r="AB18" s="22">
        <f ca="1">IFERROR(IF(IFERROR(VLOOKUP($A18,OFFSET('Program and Results'!$A$1,MATCH(Tables!AB$1,'Program and Results'!$A:$A,0)-1,1,COUNTIF('Program and Results'!$A:$A,Tables!AB$1),17),5,0),VLOOKUP($A18,OFFSET('Program and Results'!$A$1,MATCH(Tables!AB$1,'Program and Results'!$A:$A,0)-1,4,COUNTIF('Program and Results'!$A:$A,Tables!AB$1),17),8,0))=0,"",IFERROR(VLOOKUP($A18,OFFSET('Program and Results'!$A$1,MATCH(Tables!AB$1,'Program and Results'!$A:$A,0)-1,1,COUNTIF('Program and Results'!$A:$A,Tables!AB$1),17),5,0),VLOOKUP($A18,OFFSET('Program and Results'!$A$1,MATCH(Tables!AB$1,'Program and Results'!$A:$A,0)-1,4,COUNTIF('Program and Results'!$A:$A,Tables!AB$1),17),8,0))),"")</f>
        <v>1551.1996288065557</v>
      </c>
      <c r="AC18" s="22">
        <f ca="1">IFERROR(IF(IFERROR(VLOOKUP($A18,OFFSET('Program and Results'!$A$1,MATCH(Tables!AC$1,'Program and Results'!$A:$A,0)-1,1,COUNTIF('Program and Results'!$A:$A,Tables!AC$1),17),5,0),VLOOKUP($A18,OFFSET('Program and Results'!$A$1,MATCH(Tables!AC$1,'Program and Results'!$A:$A,0)-1,4,COUNTIF('Program and Results'!$A:$A,Tables!AC$1),17),8,0))=0,"",IFERROR(VLOOKUP($A18,OFFSET('Program and Results'!$A$1,MATCH(Tables!AC$1,'Program and Results'!$A:$A,0)-1,1,COUNTIF('Program and Results'!$A:$A,Tables!AC$1),17),5,0),VLOOKUP($A18,OFFSET('Program and Results'!$A$1,MATCH(Tables!AC$1,'Program and Results'!$A:$A,0)-1,4,COUNTIF('Program and Results'!$A:$A,Tables!AC$1),17),8,0))),"")</f>
        <v>1558.7261831013832</v>
      </c>
      <c r="AD18" s="22">
        <f ca="1">IFERROR(IF(IFERROR(VLOOKUP($A18,OFFSET('Program and Results'!$A$1,MATCH(Tables!AD$1,'Program and Results'!$A:$A,0)-1,1,COUNTIF('Program and Results'!$A:$A,Tables!AD$1),17),5,0),VLOOKUP($A18,OFFSET('Program and Results'!$A$1,MATCH(Tables!AD$1,'Program and Results'!$A:$A,0)-1,4,COUNTIF('Program and Results'!$A:$A,Tables!AD$1),17),8,0))=0,"",IFERROR(VLOOKUP($A18,OFFSET('Program and Results'!$A$1,MATCH(Tables!AD$1,'Program and Results'!$A:$A,0)-1,1,COUNTIF('Program and Results'!$A:$A,Tables!AD$1),17),5,0),VLOOKUP($A18,OFFSET('Program and Results'!$A$1,MATCH(Tables!AD$1,'Program and Results'!$A:$A,0)-1,4,COUNTIF('Program and Results'!$A:$A,Tables!AD$1),17),8,0))),"")</f>
        <v>1567.3555767445357</v>
      </c>
      <c r="AE18" s="22">
        <f ca="1">IFERROR(IF(IFERROR(VLOOKUP($A18,OFFSET('Program and Results'!$A$1,MATCH(Tables!AE$1,'Program and Results'!$A:$A,0)-1,1,COUNTIF('Program and Results'!$A:$A,Tables!AE$1),17),5,0),VLOOKUP($A18,OFFSET('Program and Results'!$A$1,MATCH(Tables!AE$1,'Program and Results'!$A:$A,0)-1,4,COUNTIF('Program and Results'!$A:$A,Tables!AE$1),17),8,0))=0,"",IFERROR(VLOOKUP($A18,OFFSET('Program and Results'!$A$1,MATCH(Tables!AE$1,'Program and Results'!$A:$A,0)-1,1,COUNTIF('Program and Results'!$A:$A,Tables!AE$1),17),5,0),VLOOKUP($A18,OFFSET('Program and Results'!$A$1,MATCH(Tables!AE$1,'Program and Results'!$A:$A,0)-1,4,COUNTIF('Program and Results'!$A:$A,Tables!AE$1),17),8,0))),"")</f>
        <v>1582.9483068816041</v>
      </c>
      <c r="AF18" s="22">
        <f ca="1">IFERROR(IF(IFERROR(VLOOKUP($A18,OFFSET('Program and Results'!$A$1,MATCH(Tables!AF$1,'Program and Results'!$A:$A,0)-1,1,COUNTIF('Program and Results'!$A:$A,Tables!AF$1),17),5,0),VLOOKUP($A18,OFFSET('Program and Results'!$A$1,MATCH(Tables!AF$1,'Program and Results'!$A:$A,0)-1,4,COUNTIF('Program and Results'!$A:$A,Tables!AF$1),17),8,0))=0,"",IFERROR(VLOOKUP($A18,OFFSET('Program and Results'!$A$1,MATCH(Tables!AF$1,'Program and Results'!$A:$A,0)-1,1,COUNTIF('Program and Results'!$A:$A,Tables!AF$1),17),5,0),VLOOKUP($A18,OFFSET('Program and Results'!$A$1,MATCH(Tables!AF$1,'Program and Results'!$A:$A,0)-1,4,COUNTIF('Program and Results'!$A:$A,Tables!AF$1),17),8,0))),"")</f>
        <v>1590.5993307857561</v>
      </c>
      <c r="AG18" s="22">
        <f ca="1">IFERROR(IF(IFERROR(VLOOKUP($A18,OFFSET('Program and Results'!$A$1,MATCH(Tables!AG$1,'Program and Results'!$A:$A,0)-1,1,COUNTIF('Program and Results'!$A:$A,Tables!AG$1),17),5,0),VLOOKUP($A18,OFFSET('Program and Results'!$A$1,MATCH(Tables!AG$1,'Program and Results'!$A:$A,0)-1,4,COUNTIF('Program and Results'!$A:$A,Tables!AG$1),17),8,0))=0,"",IFERROR(VLOOKUP($A18,OFFSET('Program and Results'!$A$1,MATCH(Tables!AG$1,'Program and Results'!$A:$A,0)-1,1,COUNTIF('Program and Results'!$A:$A,Tables!AG$1),17),5,0),VLOOKUP($A18,OFFSET('Program and Results'!$A$1,MATCH(Tables!AG$1,'Program and Results'!$A:$A,0)-1,4,COUNTIF('Program and Results'!$A:$A,Tables!AG$1),17),8,0))),"")</f>
        <v>1589.7933678803674</v>
      </c>
      <c r="AH18" s="22">
        <f ca="1">IFERROR(IF(IFERROR(VLOOKUP($A18,OFFSET('Program and Results'!$A$1,MATCH(Tables!AH$1,'Program and Results'!$A:$A,0)-1,1,COUNTIF('Program and Results'!$A:$A,Tables!AH$1),17),5,0),VLOOKUP($A18,OFFSET('Program and Results'!$A$1,MATCH(Tables!AH$1,'Program and Results'!$A:$A,0)-1,4,COUNTIF('Program and Results'!$A:$A,Tables!AH$1),17),8,0))=0,"",IFERROR(VLOOKUP($A18,OFFSET('Program and Results'!$A$1,MATCH(Tables!AH$1,'Program and Results'!$A:$A,0)-1,1,COUNTIF('Program and Results'!$A:$A,Tables!AH$1),17),5,0),VLOOKUP($A18,OFFSET('Program and Results'!$A$1,MATCH(Tables!AH$1,'Program and Results'!$A:$A,0)-1,4,COUNTIF('Program and Results'!$A:$A,Tables!AH$1),17),8,0))),"")</f>
        <v>1596.3821561107266</v>
      </c>
      <c r="AI18" s="22">
        <f ca="1">IFERROR(IF(IFERROR(VLOOKUP($A18,OFFSET('Program and Results'!$A$1,MATCH(Tables!AI$1,'Program and Results'!$A:$A,0)-1,1,COUNTIF('Program and Results'!$A:$A,Tables!AI$1),17),5,0),VLOOKUP($A18,OFFSET('Program and Results'!$A$1,MATCH(Tables!AI$1,'Program and Results'!$A:$A,0)-1,4,COUNTIF('Program and Results'!$A:$A,Tables!AI$1),17),8,0))=0,"",IFERROR(VLOOKUP($A18,OFFSET('Program and Results'!$A$1,MATCH(Tables!AI$1,'Program and Results'!$A:$A,0)-1,1,COUNTIF('Program and Results'!$A:$A,Tables!AI$1),17),5,0),VLOOKUP($A18,OFFSET('Program and Results'!$A$1,MATCH(Tables!AI$1,'Program and Results'!$A:$A,0)-1,4,COUNTIF('Program and Results'!$A:$A,Tables!AI$1),17),8,0))),"")</f>
        <v>1604.2994304233275</v>
      </c>
      <c r="AJ18" s="22" t="str">
        <f ca="1">IFERROR(IF(IFERROR(VLOOKUP($A18,OFFSET('Program and Results'!$A$1,MATCH(Tables!AJ$1,'Program and Results'!$A:$A,0)-1,1,COUNTIF('Program and Results'!$A:$A,Tables!AJ$1),17),5,0),VLOOKUP($A18,OFFSET('Program and Results'!$A$1,MATCH(Tables!AJ$1,'Program and Results'!$A:$A,0)-1,4,COUNTIF('Program and Results'!$A:$A,Tables!AJ$1),17),8,0))=0,"",IFERROR(VLOOKUP($A18,OFFSET('Program and Results'!$A$1,MATCH(Tables!AJ$1,'Program and Results'!$A:$A,0)-1,1,COUNTIF('Program and Results'!$A:$A,Tables!AJ$1),17),5,0),VLOOKUP($A18,OFFSET('Program and Results'!$A$1,MATCH(Tables!AJ$1,'Program and Results'!$A:$A,0)-1,4,COUNTIF('Program and Results'!$A:$A,Tables!AJ$1),17),8,0))),"")</f>
        <v/>
      </c>
      <c r="AK18" s="22" t="str">
        <f ca="1">IFERROR(IF(IFERROR(VLOOKUP($A18,OFFSET('Program and Results'!$A$1,MATCH(Tables!AK$1,'Program and Results'!$A:$A,0)-1,1,COUNTIF('Program and Results'!$A:$A,Tables!AK$1),17),5,0),VLOOKUP($A18,OFFSET('Program and Results'!$A$1,MATCH(Tables!AK$1,'Program and Results'!$A:$A,0)-1,4,COUNTIF('Program and Results'!$A:$A,Tables!AK$1),17),8,0))=0,"",IFERROR(VLOOKUP($A18,OFFSET('Program and Results'!$A$1,MATCH(Tables!AK$1,'Program and Results'!$A:$A,0)-1,1,COUNTIF('Program and Results'!$A:$A,Tables!AK$1),17),5,0),VLOOKUP($A18,OFFSET('Program and Results'!$A$1,MATCH(Tables!AK$1,'Program and Results'!$A:$A,0)-1,4,COUNTIF('Program and Results'!$A:$A,Tables!AK$1),17),8,0))),"")</f>
        <v/>
      </c>
      <c r="AL18" s="22" t="str">
        <f ca="1">IFERROR(IF(IFERROR(VLOOKUP($A18,OFFSET('Program and Results'!$A$1,MATCH(Tables!AL$1,'Program and Results'!$A:$A,0)-1,1,COUNTIF('Program and Results'!$A:$A,Tables!AL$1),17),5,0),VLOOKUP($A18,OFFSET('Program and Results'!$A$1,MATCH(Tables!AL$1,'Program and Results'!$A:$A,0)-1,4,COUNTIF('Program and Results'!$A:$A,Tables!AL$1),17),8,0))=0,"",IFERROR(VLOOKUP($A18,OFFSET('Program and Results'!$A$1,MATCH(Tables!AL$1,'Program and Results'!$A:$A,0)-1,1,COUNTIF('Program and Results'!$A:$A,Tables!AL$1),17),5,0),VLOOKUP($A18,OFFSET('Program and Results'!$A$1,MATCH(Tables!AL$1,'Program and Results'!$A:$A,0)-1,4,COUNTIF('Program and Results'!$A:$A,Tables!AL$1),17),8,0))),"")</f>
        <v/>
      </c>
      <c r="AM18" s="22" t="str">
        <f ca="1">IFERROR(IF(IFERROR(VLOOKUP($A18,OFFSET('Program and Results'!$A$1,MATCH(Tables!AM$1,'Program and Results'!$A:$A,0)-1,1,COUNTIF('Program and Results'!$A:$A,Tables!AM$1),17),5,0),VLOOKUP($A18,OFFSET('Program and Results'!$A$1,MATCH(Tables!AM$1,'Program and Results'!$A:$A,0)-1,4,COUNTIF('Program and Results'!$A:$A,Tables!AM$1),17),8,0))=0,"",IFERROR(VLOOKUP($A18,OFFSET('Program and Results'!$A$1,MATCH(Tables!AM$1,'Program and Results'!$A:$A,0)-1,1,COUNTIF('Program and Results'!$A:$A,Tables!AM$1),17),5,0),VLOOKUP($A18,OFFSET('Program and Results'!$A$1,MATCH(Tables!AM$1,'Program and Results'!$A:$A,0)-1,4,COUNTIF('Program and Results'!$A:$A,Tables!AM$1),17),8,0))),"")</f>
        <v/>
      </c>
      <c r="AN18" s="22" t="str">
        <f ca="1">IFERROR(IF(IFERROR(VLOOKUP($A18,OFFSET('Program and Results'!$A$1,MATCH(Tables!AN$1,'Program and Results'!$A:$A,0)-1,1,COUNTIF('Program and Results'!$A:$A,Tables!AN$1),17),5,0),VLOOKUP($A18,OFFSET('Program and Results'!$A$1,MATCH(Tables!AN$1,'Program and Results'!$A:$A,0)-1,4,COUNTIF('Program and Results'!$A:$A,Tables!AN$1),17),8,0))=0,"",IFERROR(VLOOKUP($A18,OFFSET('Program and Results'!$A$1,MATCH(Tables!AN$1,'Program and Results'!$A:$A,0)-1,1,COUNTIF('Program and Results'!$A:$A,Tables!AN$1),17),5,0),VLOOKUP($A18,OFFSET('Program and Results'!$A$1,MATCH(Tables!AN$1,'Program and Results'!$A:$A,0)-1,4,COUNTIF('Program and Results'!$A:$A,Tables!AN$1),17),8,0))),"")</f>
        <v/>
      </c>
      <c r="AO18" s="22" t="str">
        <f ca="1">IFERROR(IF(IFERROR(VLOOKUP($A18,OFFSET('Program and Results'!$A$1,MATCH(Tables!AO$1,'Program and Results'!$A:$A,0)-1,1,COUNTIF('Program and Results'!$A:$A,Tables!AO$1),17),5,0),VLOOKUP($A18,OFFSET('Program and Results'!$A$1,MATCH(Tables!AO$1,'Program and Results'!$A:$A,0)-1,4,COUNTIF('Program and Results'!$A:$A,Tables!AO$1),17),8,0))=0,"",IFERROR(VLOOKUP($A18,OFFSET('Program and Results'!$A$1,MATCH(Tables!AO$1,'Program and Results'!$A:$A,0)-1,1,COUNTIF('Program and Results'!$A:$A,Tables!AO$1),17),5,0),VLOOKUP($A18,OFFSET('Program and Results'!$A$1,MATCH(Tables!AO$1,'Program and Results'!$A:$A,0)-1,4,COUNTIF('Program and Results'!$A:$A,Tables!AO$1),17),8,0))),"")</f>
        <v/>
      </c>
      <c r="AP18" s="22" t="str">
        <f ca="1">IFERROR(IF(IFERROR(VLOOKUP($A18,OFFSET('Program and Results'!$A$1,MATCH(Tables!AP$1,'Program and Results'!$A:$A,0)-1,1,COUNTIF('Program and Results'!$A:$A,Tables!AP$1),17),5,0),VLOOKUP($A18,OFFSET('Program and Results'!$A$1,MATCH(Tables!AP$1,'Program and Results'!$A:$A,0)-1,4,COUNTIF('Program and Results'!$A:$A,Tables!AP$1),17),8,0))=0,"",IFERROR(VLOOKUP($A18,OFFSET('Program and Results'!$A$1,MATCH(Tables!AP$1,'Program and Results'!$A:$A,0)-1,1,COUNTIF('Program and Results'!$A:$A,Tables!AP$1),17),5,0),VLOOKUP($A18,OFFSET('Program and Results'!$A$1,MATCH(Tables!AP$1,'Program and Results'!$A:$A,0)-1,4,COUNTIF('Program and Results'!$A:$A,Tables!AP$1),17),8,0))),"")</f>
        <v/>
      </c>
      <c r="AQ18" s="22" t="str">
        <f ca="1">IFERROR(IF(IFERROR(VLOOKUP($A18,OFFSET('Program and Results'!$A$1,MATCH(Tables!AQ$1,'Program and Results'!$A:$A,0)-1,1,COUNTIF('Program and Results'!$A:$A,Tables!AQ$1),17),5,0),VLOOKUP($A18,OFFSET('Program and Results'!$A$1,MATCH(Tables!AQ$1,'Program and Results'!$A:$A,0)-1,4,COUNTIF('Program and Results'!$A:$A,Tables!AQ$1),17),8,0))=0,"",IFERROR(VLOOKUP($A18,OFFSET('Program and Results'!$A$1,MATCH(Tables!AQ$1,'Program and Results'!$A:$A,0)-1,1,COUNTIF('Program and Results'!$A:$A,Tables!AQ$1),17),5,0),VLOOKUP($A18,OFFSET('Program and Results'!$A$1,MATCH(Tables!AQ$1,'Program and Results'!$A:$A,0)-1,4,COUNTIF('Program and Results'!$A:$A,Tables!AQ$1),17),8,0))),"")</f>
        <v/>
      </c>
      <c r="AR18" s="22" t="str">
        <f ca="1">IFERROR(IF(IFERROR(VLOOKUP($A18,OFFSET('Program and Results'!$A$1,MATCH(Tables!AR$1,'Program and Results'!$A:$A,0)-1,1,COUNTIF('Program and Results'!$A:$A,Tables!AR$1),17),5,0),VLOOKUP($A18,OFFSET('Program and Results'!$A$1,MATCH(Tables!AR$1,'Program and Results'!$A:$A,0)-1,4,COUNTIF('Program and Results'!$A:$A,Tables!AR$1),17),8,0))=0,"",IFERROR(VLOOKUP($A18,OFFSET('Program and Results'!$A$1,MATCH(Tables!AR$1,'Program and Results'!$A:$A,0)-1,1,COUNTIF('Program and Results'!$A:$A,Tables!AR$1),17),5,0),VLOOKUP($A18,OFFSET('Program and Results'!$A$1,MATCH(Tables!AR$1,'Program and Results'!$A:$A,0)-1,4,COUNTIF('Program and Results'!$A:$A,Tables!AR$1),17),8,0))),"")</f>
        <v/>
      </c>
      <c r="AS18" s="22" t="str">
        <f ca="1">IFERROR(IF(IFERROR(VLOOKUP($A18,OFFSET('Program and Results'!$A$1,MATCH(Tables!AS$1,'Program and Results'!$A:$A,0)-1,1,COUNTIF('Program and Results'!$A:$A,Tables!AS$1),17),5,0),VLOOKUP($A18,OFFSET('Program and Results'!$A$1,MATCH(Tables!AS$1,'Program and Results'!$A:$A,0)-1,4,COUNTIF('Program and Results'!$A:$A,Tables!AS$1),17),8,0))=0,"",IFERROR(VLOOKUP($A18,OFFSET('Program and Results'!$A$1,MATCH(Tables!AS$1,'Program and Results'!$A:$A,0)-1,1,COUNTIF('Program and Results'!$A:$A,Tables!AS$1),17),5,0),VLOOKUP($A18,OFFSET('Program and Results'!$A$1,MATCH(Tables!AS$1,'Program and Results'!$A:$A,0)-1,4,COUNTIF('Program and Results'!$A:$A,Tables!AS$1),17),8,0))),"")</f>
        <v/>
      </c>
      <c r="AT18" s="22" t="str">
        <f ca="1">IFERROR(IF(IFERROR(VLOOKUP($A18,OFFSET('Program and Results'!$A$1,MATCH(Tables!AT$1,'Program and Results'!$A:$A,0)-1,1,COUNTIF('Program and Results'!$A:$A,Tables!AT$1),17),5,0),VLOOKUP($A18,OFFSET('Program and Results'!$A$1,MATCH(Tables!AT$1,'Program and Results'!$A:$A,0)-1,4,COUNTIF('Program and Results'!$A:$A,Tables!AT$1),17),8,0))=0,"",IFERROR(VLOOKUP($A18,OFFSET('Program and Results'!$A$1,MATCH(Tables!AT$1,'Program and Results'!$A:$A,0)-1,1,COUNTIF('Program and Results'!$A:$A,Tables!AT$1),17),5,0),VLOOKUP($A18,OFFSET('Program and Results'!$A$1,MATCH(Tables!AT$1,'Program and Results'!$A:$A,0)-1,4,COUNTIF('Program and Results'!$A:$A,Tables!AT$1),17),8,0))),"")</f>
        <v/>
      </c>
      <c r="AU18" s="22" t="str">
        <f ca="1">IFERROR(IF(IFERROR(VLOOKUP($A18,OFFSET('Program and Results'!$A$1,MATCH(Tables!AU$1,'Program and Results'!$A:$A,0)-1,1,COUNTIF('Program and Results'!$A:$A,Tables!AU$1),17),5,0),VLOOKUP($A18,OFFSET('Program and Results'!$A$1,MATCH(Tables!AU$1,'Program and Results'!$A:$A,0)-1,4,COUNTIF('Program and Results'!$A:$A,Tables!AU$1),17),8,0))=0,"",IFERROR(VLOOKUP($A18,OFFSET('Program and Results'!$A$1,MATCH(Tables!AU$1,'Program and Results'!$A:$A,0)-1,1,COUNTIF('Program and Results'!$A:$A,Tables!AU$1),17),5,0),VLOOKUP($A18,OFFSET('Program and Results'!$A$1,MATCH(Tables!AU$1,'Program and Results'!$A:$A,0)-1,4,COUNTIF('Program and Results'!$A:$A,Tables!AU$1),17),8,0))),"")</f>
        <v/>
      </c>
      <c r="AV18" s="22" t="str">
        <f ca="1">IFERROR(IF(IFERROR(VLOOKUP($A18,OFFSET('Program and Results'!$A$1,MATCH(Tables!AV$1,'Program and Results'!$A:$A,0)-1,1,COUNTIF('Program and Results'!$A:$A,Tables!AV$1),17),5,0),VLOOKUP($A18,OFFSET('Program and Results'!$A$1,MATCH(Tables!AV$1,'Program and Results'!$A:$A,0)-1,4,COUNTIF('Program and Results'!$A:$A,Tables!AV$1),17),8,0))=0,"",IFERROR(VLOOKUP($A18,OFFSET('Program and Results'!$A$1,MATCH(Tables!AV$1,'Program and Results'!$A:$A,0)-1,1,COUNTIF('Program and Results'!$A:$A,Tables!AV$1),17),5,0),VLOOKUP($A18,OFFSET('Program and Results'!$A$1,MATCH(Tables!AV$1,'Program and Results'!$A:$A,0)-1,4,COUNTIF('Program and Results'!$A:$A,Tables!AV$1),17),8,0))),"")</f>
        <v/>
      </c>
      <c r="AW18" s="22" t="str">
        <f ca="1">IFERROR(IF(IFERROR(VLOOKUP($A18,OFFSET('Program and Results'!$A$1,MATCH(Tables!AW$1,'Program and Results'!$A:$A,0)-1,1,COUNTIF('Program and Results'!$A:$A,Tables!AW$1),17),5,0),VLOOKUP($A18,OFFSET('Program and Results'!$A$1,MATCH(Tables!AW$1,'Program and Results'!$A:$A,0)-1,4,COUNTIF('Program and Results'!$A:$A,Tables!AW$1),17),8,0))=0,"",IFERROR(VLOOKUP($A18,OFFSET('Program and Results'!$A$1,MATCH(Tables!AW$1,'Program and Results'!$A:$A,0)-1,1,COUNTIF('Program and Results'!$A:$A,Tables!AW$1),17),5,0),VLOOKUP($A18,OFFSET('Program and Results'!$A$1,MATCH(Tables!AW$1,'Program and Results'!$A:$A,0)-1,4,COUNTIF('Program and Results'!$A:$A,Tables!AW$1),17),8,0))),"")</f>
        <v/>
      </c>
      <c r="AX18" s="22" t="str">
        <f ca="1">IFERROR(IF(IFERROR(VLOOKUP($A18,OFFSET('Program and Results'!$A$1,MATCH(Tables!AX$1,'Program and Results'!$A:$A,0)-1,1,COUNTIF('Program and Results'!$A:$A,Tables!AX$1),17),5,0),VLOOKUP($A18,OFFSET('Program and Results'!$A$1,MATCH(Tables!AX$1,'Program and Results'!$A:$A,0)-1,4,COUNTIF('Program and Results'!$A:$A,Tables!AX$1),17),8,0))=0,"",IFERROR(VLOOKUP($A18,OFFSET('Program and Results'!$A$1,MATCH(Tables!AX$1,'Program and Results'!$A:$A,0)-1,1,COUNTIF('Program and Results'!$A:$A,Tables!AX$1),17),5,0),VLOOKUP($A18,OFFSET('Program and Results'!$A$1,MATCH(Tables!AX$1,'Program and Results'!$A:$A,0)-1,4,COUNTIF('Program and Results'!$A:$A,Tables!AX$1),17),8,0))),"")</f>
        <v/>
      </c>
      <c r="AY18" s="22" t="str">
        <f ca="1">IFERROR(IF(IFERROR(VLOOKUP($A18,OFFSET('Program and Results'!$A$1,MATCH(Tables!AY$1,'Program and Results'!$A:$A,0)-1,1,COUNTIF('Program and Results'!$A:$A,Tables!AY$1),17),5,0),VLOOKUP($A18,OFFSET('Program and Results'!$A$1,MATCH(Tables!AY$1,'Program and Results'!$A:$A,0)-1,4,COUNTIF('Program and Results'!$A:$A,Tables!AY$1),17),8,0))=0,"",IFERROR(VLOOKUP($A18,OFFSET('Program and Results'!$A$1,MATCH(Tables!AY$1,'Program and Results'!$A:$A,0)-1,1,COUNTIF('Program and Results'!$A:$A,Tables!AY$1),17),5,0),VLOOKUP($A18,OFFSET('Program and Results'!$A$1,MATCH(Tables!AY$1,'Program and Results'!$A:$A,0)-1,4,COUNTIF('Program and Results'!$A:$A,Tables!AY$1),17),8,0))),"")</f>
        <v/>
      </c>
      <c r="AZ18" s="22" t="str">
        <f ca="1">IFERROR(IF(IFERROR(VLOOKUP($A18,OFFSET('Program and Results'!$A$1,MATCH(Tables!AZ$1,'Program and Results'!$A:$A,0)-1,1,COUNTIF('Program and Results'!$A:$A,Tables!AZ$1),17),5,0),VLOOKUP($A18,OFFSET('Program and Results'!$A$1,MATCH(Tables!AZ$1,'Program and Results'!$A:$A,0)-1,4,COUNTIF('Program and Results'!$A:$A,Tables!AZ$1),17),8,0))=0,"",IFERROR(VLOOKUP($A18,OFFSET('Program and Results'!$A$1,MATCH(Tables!AZ$1,'Program and Results'!$A:$A,0)-1,1,COUNTIF('Program and Results'!$A:$A,Tables!AZ$1),17),5,0),VLOOKUP($A18,OFFSET('Program and Results'!$A$1,MATCH(Tables!AZ$1,'Program and Results'!$A:$A,0)-1,4,COUNTIF('Program and Results'!$A:$A,Tables!AZ$1),17),8,0))),"")</f>
        <v/>
      </c>
      <c r="BA18" s="22" t="str">
        <f ca="1">IFERROR(IF(IFERROR(VLOOKUP($A18,OFFSET('Program and Results'!$A$1,MATCH(Tables!BA$1,'Program and Results'!$A:$A,0)-1,1,COUNTIF('Program and Results'!$A:$A,Tables!BA$1),17),5,0),VLOOKUP($A18,OFFSET('Program and Results'!$A$1,MATCH(Tables!BA$1,'Program and Results'!$A:$A,0)-1,4,COUNTIF('Program and Results'!$A:$A,Tables!BA$1),17),8,0))=0,"",IFERROR(VLOOKUP($A18,OFFSET('Program and Results'!$A$1,MATCH(Tables!BA$1,'Program and Results'!$A:$A,0)-1,1,COUNTIF('Program and Results'!$A:$A,Tables!BA$1),17),5,0),VLOOKUP($A18,OFFSET('Program and Results'!$A$1,MATCH(Tables!BA$1,'Program and Results'!$A:$A,0)-1,4,COUNTIF('Program and Results'!$A:$A,Tables!BA$1),17),8,0))),"")</f>
        <v/>
      </c>
      <c r="BB18" s="22" t="str">
        <f ca="1">IFERROR(IF(IFERROR(VLOOKUP($A18,OFFSET('Program and Results'!$A$1,MATCH(Tables!BB$1,'Program and Results'!$A:$A,0)-1,1,COUNTIF('Program and Results'!$A:$A,Tables!BB$1),17),5,0),VLOOKUP($A18,OFFSET('Program and Results'!$A$1,MATCH(Tables!BB$1,'Program and Results'!$A:$A,0)-1,4,COUNTIF('Program and Results'!$A:$A,Tables!BB$1),17),8,0))=0,"",IFERROR(VLOOKUP($A18,OFFSET('Program and Results'!$A$1,MATCH(Tables!BB$1,'Program and Results'!$A:$A,0)-1,1,COUNTIF('Program and Results'!$A:$A,Tables!BB$1),17),5,0),VLOOKUP($A18,OFFSET('Program and Results'!$A$1,MATCH(Tables!BB$1,'Program and Results'!$A:$A,0)-1,4,COUNTIF('Program and Results'!$A:$A,Tables!BB$1),17),8,0))),"")</f>
        <v/>
      </c>
      <c r="BC18" s="22" t="str">
        <f ca="1">IFERROR(IF(IFERROR(VLOOKUP($A18,OFFSET('Program and Results'!$A$1,MATCH(Tables!BC$1,'Program and Results'!$A:$A,0)-1,1,COUNTIF('Program and Results'!$A:$A,Tables!BC$1),17),5,0),VLOOKUP($A18,OFFSET('Program and Results'!$A$1,MATCH(Tables!BC$1,'Program and Results'!$A:$A,0)-1,4,COUNTIF('Program and Results'!$A:$A,Tables!BC$1),17),8,0))=0,"",IFERROR(VLOOKUP($A18,OFFSET('Program and Results'!$A$1,MATCH(Tables!BC$1,'Program and Results'!$A:$A,0)-1,1,COUNTIF('Program and Results'!$A:$A,Tables!BC$1),17),5,0),VLOOKUP($A18,OFFSET('Program and Results'!$A$1,MATCH(Tables!BC$1,'Program and Results'!$A:$A,0)-1,4,COUNTIF('Program and Results'!$A:$A,Tables!BC$1),17),8,0))),"")</f>
        <v/>
      </c>
      <c r="BD18" s="22" t="str">
        <f ca="1">IFERROR(IF(IFERROR(VLOOKUP($A18,OFFSET('Program and Results'!$A$1,MATCH(Tables!BD$1,'Program and Results'!$A:$A,0)-1,1,COUNTIF('Program and Results'!$A:$A,Tables!BD$1),17),5,0),VLOOKUP($A18,OFFSET('Program and Results'!$A$1,MATCH(Tables!BD$1,'Program and Results'!$A:$A,0)-1,4,COUNTIF('Program and Results'!$A:$A,Tables!BD$1),17),8,0))=0,"",IFERROR(VLOOKUP($A18,OFFSET('Program and Results'!$A$1,MATCH(Tables!BD$1,'Program and Results'!$A:$A,0)-1,1,COUNTIF('Program and Results'!$A:$A,Tables!BD$1),17),5,0),VLOOKUP($A18,OFFSET('Program and Results'!$A$1,MATCH(Tables!BD$1,'Program and Results'!$A:$A,0)-1,4,COUNTIF('Program and Results'!$A:$A,Tables!BD$1),17),8,0))),"")</f>
        <v/>
      </c>
      <c r="BE18" s="22" t="str">
        <f ca="1">IFERROR(IF(IFERROR(VLOOKUP($A18,OFFSET('Program and Results'!$A$1,MATCH(Tables!BE$1,'Program and Results'!$A:$A,0)-1,1,COUNTIF('Program and Results'!$A:$A,Tables!BE$1),17),5,0),VLOOKUP($A18,OFFSET('Program and Results'!$A$1,MATCH(Tables!BE$1,'Program and Results'!$A:$A,0)-1,4,COUNTIF('Program and Results'!$A:$A,Tables!BE$1),17),8,0))=0,"",IFERROR(VLOOKUP($A18,OFFSET('Program and Results'!$A$1,MATCH(Tables!BE$1,'Program and Results'!$A:$A,0)-1,1,COUNTIF('Program and Results'!$A:$A,Tables!BE$1),17),5,0),VLOOKUP($A18,OFFSET('Program and Results'!$A$1,MATCH(Tables!BE$1,'Program and Results'!$A:$A,0)-1,4,COUNTIF('Program and Results'!$A:$A,Tables!BE$1),17),8,0))),"")</f>
        <v/>
      </c>
    </row>
    <row r="19" spans="1:57">
      <c r="A19" s="3" t="str">
        <f>IF(Lists!A19="","",Lists!A19)</f>
        <v>Nurnberg</v>
      </c>
      <c r="B19" s="22">
        <f ca="1">IFERROR(IF(IFERROR(VLOOKUP($A19,OFFSET('Program and Results'!$A$1,MATCH(Tables!B$1,'Program and Results'!$A:$A,0)-1,1,COUNTIF('Program and Results'!$A:$A,Tables!B$1),17),5,0),VLOOKUP($A19,OFFSET('Program and Results'!$A$1,MATCH(Tables!B$1,'Program and Results'!$A:$A,0)-1,4,COUNTIF('Program and Results'!$A:$A,Tables!B$1),17),8,0))=0,"",IFERROR(VLOOKUP($A19,OFFSET('Program and Results'!$A$1,MATCH(Tables!B$1,'Program and Results'!$A:$A,0)-1,1,COUNTIF('Program and Results'!$A:$A,Tables!B$1),17),5,0),VLOOKUP($A19,OFFSET('Program and Results'!$A$1,MATCH(Tables!B$1,'Program and Results'!$A:$A,0)-1,4,COUNTIF('Program and Results'!$A:$A,Tables!B$1),17),8,0))),"")</f>
        <v>1500.9327063231415</v>
      </c>
      <c r="C19" s="22">
        <f ca="1">IFERROR(IF(IFERROR(VLOOKUP($A19,OFFSET('Program and Results'!$A$1,MATCH(Tables!C$1,'Program and Results'!$A:$A,0)-1,1,COUNTIF('Program and Results'!$A:$A,Tables!C$1),17),5,0),VLOOKUP($A19,OFFSET('Program and Results'!$A$1,MATCH(Tables!C$1,'Program and Results'!$A:$A,0)-1,4,COUNTIF('Program and Results'!$A:$A,Tables!C$1),17),8,0))=0,"",IFERROR(VLOOKUP($A19,OFFSET('Program and Results'!$A$1,MATCH(Tables!C$1,'Program and Results'!$A:$A,0)-1,1,COUNTIF('Program and Results'!$A:$A,Tables!C$1),17),5,0),VLOOKUP($A19,OFFSET('Program and Results'!$A$1,MATCH(Tables!C$1,'Program and Results'!$A:$A,0)-1,4,COUNTIF('Program and Results'!$A:$A,Tables!C$1),17),8,0))),"")</f>
        <v>1500.2333873892048</v>
      </c>
      <c r="D19" s="22">
        <f ca="1">IFERROR(IF(IFERROR(VLOOKUP($A19,OFFSET('Program and Results'!$A$1,MATCH(Tables!D$1,'Program and Results'!$A:$A,0)-1,1,COUNTIF('Program and Results'!$A:$A,Tables!D$1),17),5,0),VLOOKUP($A19,OFFSET('Program and Results'!$A$1,MATCH(Tables!D$1,'Program and Results'!$A:$A,0)-1,4,COUNTIF('Program and Results'!$A:$A,Tables!D$1),17),8,0))=0,"",IFERROR(VLOOKUP($A19,OFFSET('Program and Results'!$A$1,MATCH(Tables!D$1,'Program and Results'!$A:$A,0)-1,1,COUNTIF('Program and Results'!$A:$A,Tables!D$1),17),5,0),VLOOKUP($A19,OFFSET('Program and Results'!$A$1,MATCH(Tables!D$1,'Program and Results'!$A:$A,0)-1,4,COUNTIF('Program and Results'!$A:$A,Tables!D$1),17),8,0))),"")</f>
        <v>1492.0143244391695</v>
      </c>
      <c r="E19" s="22">
        <f ca="1">IFERROR(IF(IFERROR(VLOOKUP($A19,OFFSET('Program and Results'!$A$1,MATCH(Tables!E$1,'Program and Results'!$A:$A,0)-1,1,COUNTIF('Program and Results'!$A:$A,Tables!E$1),17),5,0),VLOOKUP($A19,OFFSET('Program and Results'!$A$1,MATCH(Tables!E$1,'Program and Results'!$A:$A,0)-1,4,COUNTIF('Program and Results'!$A:$A,Tables!E$1),17),8,0))=0,"",IFERROR(VLOOKUP($A19,OFFSET('Program and Results'!$A$1,MATCH(Tables!E$1,'Program and Results'!$A:$A,0)-1,1,COUNTIF('Program and Results'!$A:$A,Tables!E$1),17),5,0),VLOOKUP($A19,OFFSET('Program and Results'!$A$1,MATCH(Tables!E$1,'Program and Results'!$A:$A,0)-1,4,COUNTIF('Program and Results'!$A:$A,Tables!E$1),17),8,0))),"")</f>
        <v>1480.979205331616</v>
      </c>
      <c r="F19" s="22">
        <f ca="1">IFERROR(IF(IFERROR(VLOOKUP($A19,OFFSET('Program and Results'!$A$1,MATCH(Tables!F$1,'Program and Results'!$A:$A,0)-1,1,COUNTIF('Program and Results'!$A:$A,Tables!F$1),17),5,0),VLOOKUP($A19,OFFSET('Program and Results'!$A$1,MATCH(Tables!F$1,'Program and Results'!$A:$A,0)-1,4,COUNTIF('Program and Results'!$A:$A,Tables!F$1),17),8,0))=0,"",IFERROR(VLOOKUP($A19,OFFSET('Program and Results'!$A$1,MATCH(Tables!F$1,'Program and Results'!$A:$A,0)-1,1,COUNTIF('Program and Results'!$A:$A,Tables!F$1),17),5,0),VLOOKUP($A19,OFFSET('Program and Results'!$A$1,MATCH(Tables!F$1,'Program and Results'!$A:$A,0)-1,4,COUNTIF('Program and Results'!$A:$A,Tables!F$1),17),8,0))),"")</f>
        <v>1480.7192553414968</v>
      </c>
      <c r="G19" s="22">
        <f ca="1">IFERROR(IF(IFERROR(VLOOKUP($A19,OFFSET('Program and Results'!$A$1,MATCH(Tables!G$1,'Program and Results'!$A:$A,0)-1,1,COUNTIF('Program and Results'!$A:$A,Tables!G$1),17),5,0),VLOOKUP($A19,OFFSET('Program and Results'!$A$1,MATCH(Tables!G$1,'Program and Results'!$A:$A,0)-1,4,COUNTIF('Program and Results'!$A:$A,Tables!G$1),17),8,0))=0,"",IFERROR(VLOOKUP($A19,OFFSET('Program and Results'!$A$1,MATCH(Tables!G$1,'Program and Results'!$A:$A,0)-1,1,COUNTIF('Program and Results'!$A:$A,Tables!G$1),17),5,0),VLOOKUP($A19,OFFSET('Program and Results'!$A$1,MATCH(Tables!G$1,'Program and Results'!$A:$A,0)-1,4,COUNTIF('Program and Results'!$A:$A,Tables!G$1),17),8,0))),"")</f>
        <v>1481.9286142518665</v>
      </c>
      <c r="H19" s="22">
        <f ca="1">IFERROR(IF(IFERROR(VLOOKUP($A19,OFFSET('Program and Results'!$A$1,MATCH(Tables!H$1,'Program and Results'!$A:$A,0)-1,1,COUNTIF('Program and Results'!$A:$A,Tables!H$1),17),5,0),VLOOKUP($A19,OFFSET('Program and Results'!$A$1,MATCH(Tables!H$1,'Program and Results'!$A:$A,0)-1,4,COUNTIF('Program and Results'!$A:$A,Tables!H$1),17),8,0))=0,"",IFERROR(VLOOKUP($A19,OFFSET('Program and Results'!$A$1,MATCH(Tables!H$1,'Program and Results'!$A:$A,0)-1,1,COUNTIF('Program and Results'!$A:$A,Tables!H$1),17),5,0),VLOOKUP($A19,OFFSET('Program and Results'!$A$1,MATCH(Tables!H$1,'Program and Results'!$A:$A,0)-1,4,COUNTIF('Program and Results'!$A:$A,Tables!H$1),17),8,0))),"")</f>
        <v>1483.3527752563573</v>
      </c>
      <c r="I19" s="22">
        <f ca="1">IFERROR(IF(IFERROR(VLOOKUP($A19,OFFSET('Program and Results'!$A$1,MATCH(Tables!I$1,'Program and Results'!$A:$A,0)-1,1,COUNTIF('Program and Results'!$A:$A,Tables!I$1),17),5,0),VLOOKUP($A19,OFFSET('Program and Results'!$A$1,MATCH(Tables!I$1,'Program and Results'!$A:$A,0)-1,4,COUNTIF('Program and Results'!$A:$A,Tables!I$1),17),8,0))=0,"",IFERROR(VLOOKUP($A19,OFFSET('Program and Results'!$A$1,MATCH(Tables!I$1,'Program and Results'!$A:$A,0)-1,1,COUNTIF('Program and Results'!$A:$A,Tables!I$1),17),5,0),VLOOKUP($A19,OFFSET('Program and Results'!$A$1,MATCH(Tables!I$1,'Program and Results'!$A:$A,0)-1,4,COUNTIF('Program and Results'!$A:$A,Tables!I$1),17),8,0))),"")</f>
        <v>1471.3570582924867</v>
      </c>
      <c r="J19" s="22">
        <f ca="1">IFERROR(IF(IFERROR(VLOOKUP($A19,OFFSET('Program and Results'!$A$1,MATCH(Tables!J$1,'Program and Results'!$A:$A,0)-1,1,COUNTIF('Program and Results'!$A:$A,Tables!J$1),17),5,0),VLOOKUP($A19,OFFSET('Program and Results'!$A$1,MATCH(Tables!J$1,'Program and Results'!$A:$A,0)-1,4,COUNTIF('Program and Results'!$A:$A,Tables!J$1),17),8,0))=0,"",IFERROR(VLOOKUP($A19,OFFSET('Program and Results'!$A$1,MATCH(Tables!J$1,'Program and Results'!$A:$A,0)-1,1,COUNTIF('Program and Results'!$A:$A,Tables!J$1),17),5,0),VLOOKUP($A19,OFFSET('Program and Results'!$A$1,MATCH(Tables!J$1,'Program and Results'!$A:$A,0)-1,4,COUNTIF('Program and Results'!$A:$A,Tables!J$1),17),8,0))),"")</f>
        <v>1472.4921444288</v>
      </c>
      <c r="K19" s="22">
        <f ca="1">IFERROR(IF(IFERROR(VLOOKUP($A19,OFFSET('Program and Results'!$A$1,MATCH(Tables!K$1,'Program and Results'!$A:$A,0)-1,1,COUNTIF('Program and Results'!$A:$A,Tables!K$1),17),5,0),VLOOKUP($A19,OFFSET('Program and Results'!$A$1,MATCH(Tables!K$1,'Program and Results'!$A:$A,0)-1,4,COUNTIF('Program and Results'!$A:$A,Tables!K$1),17),8,0))=0,"",IFERROR(VLOOKUP($A19,OFFSET('Program and Results'!$A$1,MATCH(Tables!K$1,'Program and Results'!$A:$A,0)-1,1,COUNTIF('Program and Results'!$A:$A,Tables!K$1),17),5,0),VLOOKUP($A19,OFFSET('Program and Results'!$A$1,MATCH(Tables!K$1,'Program and Results'!$A:$A,0)-1,4,COUNTIF('Program and Results'!$A:$A,Tables!K$1),17),8,0))),"")</f>
        <v>1474.3070490815408</v>
      </c>
      <c r="L19" s="22">
        <f ca="1">IFERROR(IF(IFERROR(VLOOKUP($A19,OFFSET('Program and Results'!$A$1,MATCH(Tables!L$1,'Program and Results'!$A:$A,0)-1,1,COUNTIF('Program and Results'!$A:$A,Tables!L$1),17),5,0),VLOOKUP($A19,OFFSET('Program and Results'!$A$1,MATCH(Tables!L$1,'Program and Results'!$A:$A,0)-1,4,COUNTIF('Program and Results'!$A:$A,Tables!L$1),17),8,0))=0,"",IFERROR(VLOOKUP($A19,OFFSET('Program and Results'!$A$1,MATCH(Tables!L$1,'Program and Results'!$A:$A,0)-1,1,COUNTIF('Program and Results'!$A:$A,Tables!L$1),17),5,0),VLOOKUP($A19,OFFSET('Program and Results'!$A$1,MATCH(Tables!L$1,'Program and Results'!$A:$A,0)-1,4,COUNTIF('Program and Results'!$A:$A,Tables!L$1),17),8,0))),"")</f>
        <v>1462.4889737311225</v>
      </c>
      <c r="M19" s="22">
        <f ca="1">IFERROR(IF(IFERROR(VLOOKUP($A19,OFFSET('Program and Results'!$A$1,MATCH(Tables!M$1,'Program and Results'!$A:$A,0)-1,1,COUNTIF('Program and Results'!$A:$A,Tables!M$1),17),5,0),VLOOKUP($A19,OFFSET('Program and Results'!$A$1,MATCH(Tables!M$1,'Program and Results'!$A:$A,0)-1,4,COUNTIF('Program and Results'!$A:$A,Tables!M$1),17),8,0))=0,"",IFERROR(VLOOKUP($A19,OFFSET('Program and Results'!$A$1,MATCH(Tables!M$1,'Program and Results'!$A:$A,0)-1,1,COUNTIF('Program and Results'!$A:$A,Tables!M$1),17),5,0),VLOOKUP($A19,OFFSET('Program and Results'!$A$1,MATCH(Tables!M$1,'Program and Results'!$A:$A,0)-1,4,COUNTIF('Program and Results'!$A:$A,Tables!M$1),17),8,0))),"")</f>
        <v>1455.4419733234245</v>
      </c>
      <c r="N19" s="22">
        <f ca="1">IFERROR(IF(IFERROR(VLOOKUP($A19,OFFSET('Program and Results'!$A$1,MATCH(Tables!N$1,'Program and Results'!$A:$A,0)-1,1,COUNTIF('Program and Results'!$A:$A,Tables!N$1),17),5,0),VLOOKUP($A19,OFFSET('Program and Results'!$A$1,MATCH(Tables!N$1,'Program and Results'!$A:$A,0)-1,4,COUNTIF('Program and Results'!$A:$A,Tables!N$1),17),8,0))=0,"",IFERROR(VLOOKUP($A19,OFFSET('Program and Results'!$A$1,MATCH(Tables!N$1,'Program and Results'!$A:$A,0)-1,1,COUNTIF('Program and Results'!$A:$A,Tables!N$1),17),5,0),VLOOKUP($A19,OFFSET('Program and Results'!$A$1,MATCH(Tables!N$1,'Program and Results'!$A:$A,0)-1,4,COUNTIF('Program and Results'!$A:$A,Tables!N$1),17),8,0))),"")</f>
        <v>1456.9168733136144</v>
      </c>
      <c r="O19" s="22">
        <f ca="1">IFERROR(IF(IFERROR(VLOOKUP($A19,OFFSET('Program and Results'!$A$1,MATCH(Tables!O$1,'Program and Results'!$A:$A,0)-1,1,COUNTIF('Program and Results'!$A:$A,Tables!O$1),17),5,0),VLOOKUP($A19,OFFSET('Program and Results'!$A$1,MATCH(Tables!O$1,'Program and Results'!$A:$A,0)-1,4,COUNTIF('Program and Results'!$A:$A,Tables!O$1),17),8,0))=0,"",IFERROR(VLOOKUP($A19,OFFSET('Program and Results'!$A$1,MATCH(Tables!O$1,'Program and Results'!$A:$A,0)-1,1,COUNTIF('Program and Results'!$A:$A,Tables!O$1),17),5,0),VLOOKUP($A19,OFFSET('Program and Results'!$A$1,MATCH(Tables!O$1,'Program and Results'!$A:$A,0)-1,4,COUNTIF('Program and Results'!$A:$A,Tables!O$1),17),8,0))),"")</f>
        <v>1450.8825110627547</v>
      </c>
      <c r="P19" s="22">
        <f ca="1">IFERROR(IF(IFERROR(VLOOKUP($A19,OFFSET('Program and Results'!$A$1,MATCH(Tables!P$1,'Program and Results'!$A:$A,0)-1,1,COUNTIF('Program and Results'!$A:$A,Tables!P$1),17),5,0),VLOOKUP($A19,OFFSET('Program and Results'!$A$1,MATCH(Tables!P$1,'Program and Results'!$A:$A,0)-1,4,COUNTIF('Program and Results'!$A:$A,Tables!P$1),17),8,0))=0,"",IFERROR(VLOOKUP($A19,OFFSET('Program and Results'!$A$1,MATCH(Tables!P$1,'Program and Results'!$A:$A,0)-1,1,COUNTIF('Program and Results'!$A:$A,Tables!P$1),17),5,0),VLOOKUP($A19,OFFSET('Program and Results'!$A$1,MATCH(Tables!P$1,'Program and Results'!$A:$A,0)-1,4,COUNTIF('Program and Results'!$A:$A,Tables!P$1),17),8,0))),"")</f>
        <v>1451.361085843138</v>
      </c>
      <c r="Q19" s="22">
        <f ca="1">IFERROR(IF(IFERROR(VLOOKUP($A19,OFFSET('Program and Results'!$A$1,MATCH(Tables!Q$1,'Program and Results'!$A:$A,0)-1,1,COUNTIF('Program and Results'!$A:$A,Tables!Q$1),17),5,0),VLOOKUP($A19,OFFSET('Program and Results'!$A$1,MATCH(Tables!Q$1,'Program and Results'!$A:$A,0)-1,4,COUNTIF('Program and Results'!$A:$A,Tables!Q$1),17),8,0))=0,"",IFERROR(VLOOKUP($A19,OFFSET('Program and Results'!$A$1,MATCH(Tables!Q$1,'Program and Results'!$A:$A,0)-1,1,COUNTIF('Program and Results'!$A:$A,Tables!Q$1),17),5,0),VLOOKUP($A19,OFFSET('Program and Results'!$A$1,MATCH(Tables!Q$1,'Program and Results'!$A:$A,0)-1,4,COUNTIF('Program and Results'!$A:$A,Tables!Q$1),17),8,0))),"")</f>
        <v>1453.1005785355203</v>
      </c>
      <c r="R19" s="22">
        <f ca="1">IFERROR(IF(IFERROR(VLOOKUP($A19,OFFSET('Program and Results'!$A$1,MATCH(Tables!R$1,'Program and Results'!$A:$A,0)-1,1,COUNTIF('Program and Results'!$A:$A,Tables!R$1),17),5,0),VLOOKUP($A19,OFFSET('Program and Results'!$A$1,MATCH(Tables!R$1,'Program and Results'!$A:$A,0)-1,4,COUNTIF('Program and Results'!$A:$A,Tables!R$1),17),8,0))=0,"",IFERROR(VLOOKUP($A19,OFFSET('Program and Results'!$A$1,MATCH(Tables!R$1,'Program and Results'!$A:$A,0)-1,1,COUNTIF('Program and Results'!$A:$A,Tables!R$1),17),5,0),VLOOKUP($A19,OFFSET('Program and Results'!$A$1,MATCH(Tables!R$1,'Program and Results'!$A:$A,0)-1,4,COUNTIF('Program and Results'!$A:$A,Tables!R$1),17),8,0))),"")</f>
        <v>1454.7498767407919</v>
      </c>
      <c r="S19" s="22">
        <f ca="1">IFERROR(IF(IFERROR(VLOOKUP($A19,OFFSET('Program and Results'!$A$1,MATCH(Tables!S$1,'Program and Results'!$A:$A,0)-1,1,COUNTIF('Program and Results'!$A:$A,Tables!S$1),17),5,0),VLOOKUP($A19,OFFSET('Program and Results'!$A$1,MATCH(Tables!S$1,'Program and Results'!$A:$A,0)-1,4,COUNTIF('Program and Results'!$A:$A,Tables!S$1),17),8,0))=0,"",IFERROR(VLOOKUP($A19,OFFSET('Program and Results'!$A$1,MATCH(Tables!S$1,'Program and Results'!$A:$A,0)-1,1,COUNTIF('Program and Results'!$A:$A,Tables!S$1),17),5,0),VLOOKUP($A19,OFFSET('Program and Results'!$A$1,MATCH(Tables!S$1,'Program and Results'!$A:$A,0)-1,4,COUNTIF('Program and Results'!$A:$A,Tables!S$1),17),8,0))),"")</f>
        <v>1465.4618562337171</v>
      </c>
      <c r="T19" s="22">
        <f ca="1">IFERROR(IF(IFERROR(VLOOKUP($A19,OFFSET('Program and Results'!$A$1,MATCH(Tables!T$1,'Program and Results'!$A:$A,0)-1,1,COUNTIF('Program and Results'!$A:$A,Tables!T$1),17),5,0),VLOOKUP($A19,OFFSET('Program and Results'!$A$1,MATCH(Tables!T$1,'Program and Results'!$A:$A,0)-1,4,COUNTIF('Program and Results'!$A:$A,Tables!T$1),17),8,0))=0,"",IFERROR(VLOOKUP($A19,OFFSET('Program and Results'!$A$1,MATCH(Tables!T$1,'Program and Results'!$A:$A,0)-1,1,COUNTIF('Program and Results'!$A:$A,Tables!T$1),17),5,0),VLOOKUP($A19,OFFSET('Program and Results'!$A$1,MATCH(Tables!T$1,'Program and Results'!$A:$A,0)-1,4,COUNTIF('Program and Results'!$A:$A,Tables!T$1),17),8,0))),"")</f>
        <v>1478.7820902050996</v>
      </c>
      <c r="U19" s="22">
        <f ca="1">IFERROR(IF(IFERROR(VLOOKUP($A19,OFFSET('Program and Results'!$A$1,MATCH(Tables!U$1,'Program and Results'!$A:$A,0)-1,1,COUNTIF('Program and Results'!$A:$A,Tables!U$1),17),5,0),VLOOKUP($A19,OFFSET('Program and Results'!$A$1,MATCH(Tables!U$1,'Program and Results'!$A:$A,0)-1,4,COUNTIF('Program and Results'!$A:$A,Tables!U$1),17),8,0))=0,"",IFERROR(VLOOKUP($A19,OFFSET('Program and Results'!$A$1,MATCH(Tables!U$1,'Program and Results'!$A:$A,0)-1,1,COUNTIF('Program and Results'!$A:$A,Tables!U$1),17),5,0),VLOOKUP($A19,OFFSET('Program and Results'!$A$1,MATCH(Tables!U$1,'Program and Results'!$A:$A,0)-1,4,COUNTIF('Program and Results'!$A:$A,Tables!U$1),17),8,0))),"")</f>
        <v>1472.0194875143479</v>
      </c>
      <c r="V19" s="22">
        <f ca="1">IFERROR(IF(IFERROR(VLOOKUP($A19,OFFSET('Program and Results'!$A$1,MATCH(Tables!V$1,'Program and Results'!$A:$A,0)-1,1,COUNTIF('Program and Results'!$A:$A,Tables!V$1),17),5,0),VLOOKUP($A19,OFFSET('Program and Results'!$A$1,MATCH(Tables!V$1,'Program and Results'!$A:$A,0)-1,4,COUNTIF('Program and Results'!$A:$A,Tables!V$1),17),8,0))=0,"",IFERROR(VLOOKUP($A19,OFFSET('Program and Results'!$A$1,MATCH(Tables!V$1,'Program and Results'!$A:$A,0)-1,1,COUNTIF('Program and Results'!$A:$A,Tables!V$1),17),5,0),VLOOKUP($A19,OFFSET('Program and Results'!$A$1,MATCH(Tables!V$1,'Program and Results'!$A:$A,0)-1,4,COUNTIF('Program and Results'!$A:$A,Tables!V$1),17),8,0))),"")</f>
        <v>1485.3239816528862</v>
      </c>
      <c r="W19" s="22">
        <f ca="1">IFERROR(IF(IFERROR(VLOOKUP($A19,OFFSET('Program and Results'!$A$1,MATCH(Tables!W$1,'Program and Results'!$A:$A,0)-1,1,COUNTIF('Program and Results'!$A:$A,Tables!W$1),17),5,0),VLOOKUP($A19,OFFSET('Program and Results'!$A$1,MATCH(Tables!W$1,'Program and Results'!$A:$A,0)-1,4,COUNTIF('Program and Results'!$A:$A,Tables!W$1),17),8,0))=0,"",IFERROR(VLOOKUP($A19,OFFSET('Program and Results'!$A$1,MATCH(Tables!W$1,'Program and Results'!$A:$A,0)-1,1,COUNTIF('Program and Results'!$A:$A,Tables!W$1),17),5,0),VLOOKUP($A19,OFFSET('Program and Results'!$A$1,MATCH(Tables!W$1,'Program and Results'!$A:$A,0)-1,4,COUNTIF('Program and Results'!$A:$A,Tables!W$1),17),8,0))),"")</f>
        <v>1493.3814609691078</v>
      </c>
      <c r="X19" s="22">
        <f ca="1">IFERROR(IF(IFERROR(VLOOKUP($A19,OFFSET('Program and Results'!$A$1,MATCH(Tables!X$1,'Program and Results'!$A:$A,0)-1,1,COUNTIF('Program and Results'!$A:$A,Tables!X$1),17),5,0),VLOOKUP($A19,OFFSET('Program and Results'!$A$1,MATCH(Tables!X$1,'Program and Results'!$A:$A,0)-1,4,COUNTIF('Program and Results'!$A:$A,Tables!X$1),17),8,0))=0,"",IFERROR(VLOOKUP($A19,OFFSET('Program and Results'!$A$1,MATCH(Tables!X$1,'Program and Results'!$A:$A,0)-1,1,COUNTIF('Program and Results'!$A:$A,Tables!X$1),17),5,0),VLOOKUP($A19,OFFSET('Program and Results'!$A$1,MATCH(Tables!X$1,'Program and Results'!$A:$A,0)-1,4,COUNTIF('Program and Results'!$A:$A,Tables!X$1),17),8,0))),"")</f>
        <v>1485.2568705842077</v>
      </c>
      <c r="Y19" s="22">
        <f ca="1">IFERROR(IF(IFERROR(VLOOKUP($A19,OFFSET('Program and Results'!$A$1,MATCH(Tables!Y$1,'Program and Results'!$A:$A,0)-1,1,COUNTIF('Program and Results'!$A:$A,Tables!Y$1),17),5,0),VLOOKUP($A19,OFFSET('Program and Results'!$A$1,MATCH(Tables!Y$1,'Program and Results'!$A:$A,0)-1,4,COUNTIF('Program and Results'!$A:$A,Tables!Y$1),17),8,0))=0,"",IFERROR(VLOOKUP($A19,OFFSET('Program and Results'!$A$1,MATCH(Tables!Y$1,'Program and Results'!$A:$A,0)-1,1,COUNTIF('Program and Results'!$A:$A,Tables!Y$1),17),5,0),VLOOKUP($A19,OFFSET('Program and Results'!$A$1,MATCH(Tables!Y$1,'Program and Results'!$A:$A,0)-1,4,COUNTIF('Program and Results'!$A:$A,Tables!Y$1),17),8,0))),"")</f>
        <v>1473.1094964746237</v>
      </c>
      <c r="Z19" s="22">
        <f ca="1">IFERROR(IF(IFERROR(VLOOKUP($A19,OFFSET('Program and Results'!$A$1,MATCH(Tables!Z$1,'Program and Results'!$A:$A,0)-1,1,COUNTIF('Program and Results'!$A:$A,Tables!Z$1),17),5,0),VLOOKUP($A19,OFFSET('Program and Results'!$A$1,MATCH(Tables!Z$1,'Program and Results'!$A:$A,0)-1,4,COUNTIF('Program and Results'!$A:$A,Tables!Z$1),17),8,0))=0,"",IFERROR(VLOOKUP($A19,OFFSET('Program and Results'!$A$1,MATCH(Tables!Z$1,'Program and Results'!$A:$A,0)-1,1,COUNTIF('Program and Results'!$A:$A,Tables!Z$1),17),5,0),VLOOKUP($A19,OFFSET('Program and Results'!$A$1,MATCH(Tables!Z$1,'Program and Results'!$A:$A,0)-1,4,COUNTIF('Program and Results'!$A:$A,Tables!Z$1),17),8,0))),"")</f>
        <v>1462.0548962419784</v>
      </c>
      <c r="AA19" s="22">
        <f ca="1">IFERROR(IF(IFERROR(VLOOKUP($A19,OFFSET('Program and Results'!$A$1,MATCH(Tables!AA$1,'Program and Results'!$A:$A,0)-1,1,COUNTIF('Program and Results'!$A:$A,Tables!AA$1),17),5,0),VLOOKUP($A19,OFFSET('Program and Results'!$A$1,MATCH(Tables!AA$1,'Program and Results'!$A:$A,0)-1,4,COUNTIF('Program and Results'!$A:$A,Tables!AA$1),17),8,0))=0,"",IFERROR(VLOOKUP($A19,OFFSET('Program and Results'!$A$1,MATCH(Tables!AA$1,'Program and Results'!$A:$A,0)-1,1,COUNTIF('Program and Results'!$A:$A,Tables!AA$1),17),5,0),VLOOKUP($A19,OFFSET('Program and Results'!$A$1,MATCH(Tables!AA$1,'Program and Results'!$A:$A,0)-1,4,COUNTIF('Program and Results'!$A:$A,Tables!AA$1),17),8,0))),"")</f>
        <v>1450.5094046006486</v>
      </c>
      <c r="AB19" s="22">
        <f ca="1">IFERROR(IF(IFERROR(VLOOKUP($A19,OFFSET('Program and Results'!$A$1,MATCH(Tables!AB$1,'Program and Results'!$A:$A,0)-1,1,COUNTIF('Program and Results'!$A:$A,Tables!AB$1),17),5,0),VLOOKUP($A19,OFFSET('Program and Results'!$A$1,MATCH(Tables!AB$1,'Program and Results'!$A:$A,0)-1,4,COUNTIF('Program and Results'!$A:$A,Tables!AB$1),17),8,0))=0,"",IFERROR(VLOOKUP($A19,OFFSET('Program and Results'!$A$1,MATCH(Tables!AB$1,'Program and Results'!$A:$A,0)-1,1,COUNTIF('Program and Results'!$A:$A,Tables!AB$1),17),5,0),VLOOKUP($A19,OFFSET('Program and Results'!$A$1,MATCH(Tables!AB$1,'Program and Results'!$A:$A,0)-1,4,COUNTIF('Program and Results'!$A:$A,Tables!AB$1),17),8,0))),"")</f>
        <v>1460.0413838979084</v>
      </c>
      <c r="AC19" s="22">
        <f ca="1">IFERROR(IF(IFERROR(VLOOKUP($A19,OFFSET('Program and Results'!$A$1,MATCH(Tables!AC$1,'Program and Results'!$A:$A,0)-1,1,COUNTIF('Program and Results'!$A:$A,Tables!AC$1),17),5,0),VLOOKUP($A19,OFFSET('Program and Results'!$A$1,MATCH(Tables!AC$1,'Program and Results'!$A:$A,0)-1,4,COUNTIF('Program and Results'!$A:$A,Tables!AC$1),17),8,0))=0,"",IFERROR(VLOOKUP($A19,OFFSET('Program and Results'!$A$1,MATCH(Tables!AC$1,'Program and Results'!$A:$A,0)-1,1,COUNTIF('Program and Results'!$A:$A,Tables!AC$1),17),5,0),VLOOKUP($A19,OFFSET('Program and Results'!$A$1,MATCH(Tables!AC$1,'Program and Results'!$A:$A,0)-1,4,COUNTIF('Program and Results'!$A:$A,Tables!AC$1),17),8,0))),"")</f>
        <v>1450.5242443953771</v>
      </c>
      <c r="AD19" s="22">
        <f ca="1">IFERROR(IF(IFERROR(VLOOKUP($A19,OFFSET('Program and Results'!$A$1,MATCH(Tables!AD$1,'Program and Results'!$A:$A,0)-1,1,COUNTIF('Program and Results'!$A:$A,Tables!AD$1),17),5,0),VLOOKUP($A19,OFFSET('Program and Results'!$A$1,MATCH(Tables!AD$1,'Program and Results'!$A:$A,0)-1,4,COUNTIF('Program and Results'!$A:$A,Tables!AD$1),17),8,0))=0,"",IFERROR(VLOOKUP($A19,OFFSET('Program and Results'!$A$1,MATCH(Tables!AD$1,'Program and Results'!$A:$A,0)-1,1,COUNTIF('Program and Results'!$A:$A,Tables!AD$1),17),5,0),VLOOKUP($A19,OFFSET('Program and Results'!$A$1,MATCH(Tables!AD$1,'Program and Results'!$A:$A,0)-1,4,COUNTIF('Program and Results'!$A:$A,Tables!AD$1),17),8,0))),"")</f>
        <v>1441.1560747217259</v>
      </c>
      <c r="AE19" s="22">
        <f ca="1">IFERROR(IF(IFERROR(VLOOKUP($A19,OFFSET('Program and Results'!$A$1,MATCH(Tables!AE$1,'Program and Results'!$A:$A,0)-1,1,COUNTIF('Program and Results'!$A:$A,Tables!AE$1),17),5,0),VLOOKUP($A19,OFFSET('Program and Results'!$A$1,MATCH(Tables!AE$1,'Program and Results'!$A:$A,0)-1,4,COUNTIF('Program and Results'!$A:$A,Tables!AE$1),17),8,0))=0,"",IFERROR(VLOOKUP($A19,OFFSET('Program and Results'!$A$1,MATCH(Tables!AE$1,'Program and Results'!$A:$A,0)-1,1,COUNTIF('Program and Results'!$A:$A,Tables!AE$1),17),5,0),VLOOKUP($A19,OFFSET('Program and Results'!$A$1,MATCH(Tables!AE$1,'Program and Results'!$A:$A,0)-1,4,COUNTIF('Program and Results'!$A:$A,Tables!AE$1),17),8,0))),"")</f>
        <v>1434.3389528632902</v>
      </c>
      <c r="AF19" s="22">
        <f ca="1">IFERROR(IF(IFERROR(VLOOKUP($A19,OFFSET('Program and Results'!$A$1,MATCH(Tables!AF$1,'Program and Results'!$A:$A,0)-1,1,COUNTIF('Program and Results'!$A:$A,Tables!AF$1),17),5,0),VLOOKUP($A19,OFFSET('Program and Results'!$A$1,MATCH(Tables!AF$1,'Program and Results'!$A:$A,0)-1,4,COUNTIF('Program and Results'!$A:$A,Tables!AF$1),17),8,0))=0,"",IFERROR(VLOOKUP($A19,OFFSET('Program and Results'!$A$1,MATCH(Tables!AF$1,'Program and Results'!$A:$A,0)-1,1,COUNTIF('Program and Results'!$A:$A,Tables!AF$1),17),5,0),VLOOKUP($A19,OFFSET('Program and Results'!$A$1,MATCH(Tables!AF$1,'Program and Results'!$A:$A,0)-1,4,COUNTIF('Program and Results'!$A:$A,Tables!AF$1),17),8,0))),"")</f>
        <v>1425.0970603929441</v>
      </c>
      <c r="AG19" s="22">
        <f ca="1">IFERROR(IF(IFERROR(VLOOKUP($A19,OFFSET('Program and Results'!$A$1,MATCH(Tables!AG$1,'Program and Results'!$A:$A,0)-1,1,COUNTIF('Program and Results'!$A:$A,Tables!AG$1),17),5,0),VLOOKUP($A19,OFFSET('Program and Results'!$A$1,MATCH(Tables!AG$1,'Program and Results'!$A:$A,0)-1,4,COUNTIF('Program and Results'!$A:$A,Tables!AG$1),17),8,0))=0,"",IFERROR(VLOOKUP($A19,OFFSET('Program and Results'!$A$1,MATCH(Tables!AG$1,'Program and Results'!$A:$A,0)-1,1,COUNTIF('Program and Results'!$A:$A,Tables!AG$1),17),5,0),VLOOKUP($A19,OFFSET('Program and Results'!$A$1,MATCH(Tables!AG$1,'Program and Results'!$A:$A,0)-1,4,COUNTIF('Program and Results'!$A:$A,Tables!AG$1),17),8,0))),"")</f>
        <v>1418.3050306791079</v>
      </c>
      <c r="AH19" s="22">
        <f ca="1">IFERROR(IF(IFERROR(VLOOKUP($A19,OFFSET('Program and Results'!$A$1,MATCH(Tables!AH$1,'Program and Results'!$A:$A,0)-1,1,COUNTIF('Program and Results'!$A:$A,Tables!AH$1),17),5,0),VLOOKUP($A19,OFFSET('Program and Results'!$A$1,MATCH(Tables!AH$1,'Program and Results'!$A:$A,0)-1,4,COUNTIF('Program and Results'!$A:$A,Tables!AH$1),17),8,0))=0,"",IFERROR(VLOOKUP($A19,OFFSET('Program and Results'!$A$1,MATCH(Tables!AH$1,'Program and Results'!$A:$A,0)-1,1,COUNTIF('Program and Results'!$A:$A,Tables!AH$1),17),5,0),VLOOKUP($A19,OFFSET('Program and Results'!$A$1,MATCH(Tables!AH$1,'Program and Results'!$A:$A,0)-1,4,COUNTIF('Program and Results'!$A:$A,Tables!AH$1),17),8,0))),"")</f>
        <v>1407.9988763700485</v>
      </c>
      <c r="AI19" s="22">
        <f ca="1">IFERROR(IF(IFERROR(VLOOKUP($A19,OFFSET('Program and Results'!$A$1,MATCH(Tables!AI$1,'Program and Results'!$A:$A,0)-1,1,COUNTIF('Program and Results'!$A:$A,Tables!AI$1),17),5,0),VLOOKUP($A19,OFFSET('Program and Results'!$A$1,MATCH(Tables!AI$1,'Program and Results'!$A:$A,0)-1,4,COUNTIF('Program and Results'!$A:$A,Tables!AI$1),17),8,0))=0,"",IFERROR(VLOOKUP($A19,OFFSET('Program and Results'!$A$1,MATCH(Tables!AI$1,'Program and Results'!$A:$A,0)-1,1,COUNTIF('Program and Results'!$A:$A,Tables!AI$1),17),5,0),VLOOKUP($A19,OFFSET('Program and Results'!$A$1,MATCH(Tables!AI$1,'Program and Results'!$A:$A,0)-1,4,COUNTIF('Program and Results'!$A:$A,Tables!AI$1),17),8,0))),"")</f>
        <v>1403.0732460079316</v>
      </c>
      <c r="AJ19" s="22" t="str">
        <f ca="1">IFERROR(IF(IFERROR(VLOOKUP($A19,OFFSET('Program and Results'!$A$1,MATCH(Tables!AJ$1,'Program and Results'!$A:$A,0)-1,1,COUNTIF('Program and Results'!$A:$A,Tables!AJ$1),17),5,0),VLOOKUP($A19,OFFSET('Program and Results'!$A$1,MATCH(Tables!AJ$1,'Program and Results'!$A:$A,0)-1,4,COUNTIF('Program and Results'!$A:$A,Tables!AJ$1),17),8,0))=0,"",IFERROR(VLOOKUP($A19,OFFSET('Program and Results'!$A$1,MATCH(Tables!AJ$1,'Program and Results'!$A:$A,0)-1,1,COUNTIF('Program and Results'!$A:$A,Tables!AJ$1),17),5,0),VLOOKUP($A19,OFFSET('Program and Results'!$A$1,MATCH(Tables!AJ$1,'Program and Results'!$A:$A,0)-1,4,COUNTIF('Program and Results'!$A:$A,Tables!AJ$1),17),8,0))),"")</f>
        <v/>
      </c>
      <c r="AK19" s="22" t="str">
        <f ca="1">IFERROR(IF(IFERROR(VLOOKUP($A19,OFFSET('Program and Results'!$A$1,MATCH(Tables!AK$1,'Program and Results'!$A:$A,0)-1,1,COUNTIF('Program and Results'!$A:$A,Tables!AK$1),17),5,0),VLOOKUP($A19,OFFSET('Program and Results'!$A$1,MATCH(Tables!AK$1,'Program and Results'!$A:$A,0)-1,4,COUNTIF('Program and Results'!$A:$A,Tables!AK$1),17),8,0))=0,"",IFERROR(VLOOKUP($A19,OFFSET('Program and Results'!$A$1,MATCH(Tables!AK$1,'Program and Results'!$A:$A,0)-1,1,COUNTIF('Program and Results'!$A:$A,Tables!AK$1),17),5,0),VLOOKUP($A19,OFFSET('Program and Results'!$A$1,MATCH(Tables!AK$1,'Program and Results'!$A:$A,0)-1,4,COUNTIF('Program and Results'!$A:$A,Tables!AK$1),17),8,0))),"")</f>
        <v/>
      </c>
      <c r="AL19" s="22" t="str">
        <f ca="1">IFERROR(IF(IFERROR(VLOOKUP($A19,OFFSET('Program and Results'!$A$1,MATCH(Tables!AL$1,'Program and Results'!$A:$A,0)-1,1,COUNTIF('Program and Results'!$A:$A,Tables!AL$1),17),5,0),VLOOKUP($A19,OFFSET('Program and Results'!$A$1,MATCH(Tables!AL$1,'Program and Results'!$A:$A,0)-1,4,COUNTIF('Program and Results'!$A:$A,Tables!AL$1),17),8,0))=0,"",IFERROR(VLOOKUP($A19,OFFSET('Program and Results'!$A$1,MATCH(Tables!AL$1,'Program and Results'!$A:$A,0)-1,1,COUNTIF('Program and Results'!$A:$A,Tables!AL$1),17),5,0),VLOOKUP($A19,OFFSET('Program and Results'!$A$1,MATCH(Tables!AL$1,'Program and Results'!$A:$A,0)-1,4,COUNTIF('Program and Results'!$A:$A,Tables!AL$1),17),8,0))),"")</f>
        <v/>
      </c>
      <c r="AM19" s="22" t="str">
        <f ca="1">IFERROR(IF(IFERROR(VLOOKUP($A19,OFFSET('Program and Results'!$A$1,MATCH(Tables!AM$1,'Program and Results'!$A:$A,0)-1,1,COUNTIF('Program and Results'!$A:$A,Tables!AM$1),17),5,0),VLOOKUP($A19,OFFSET('Program and Results'!$A$1,MATCH(Tables!AM$1,'Program and Results'!$A:$A,0)-1,4,COUNTIF('Program and Results'!$A:$A,Tables!AM$1),17),8,0))=0,"",IFERROR(VLOOKUP($A19,OFFSET('Program and Results'!$A$1,MATCH(Tables!AM$1,'Program and Results'!$A:$A,0)-1,1,COUNTIF('Program and Results'!$A:$A,Tables!AM$1),17),5,0),VLOOKUP($A19,OFFSET('Program and Results'!$A$1,MATCH(Tables!AM$1,'Program and Results'!$A:$A,0)-1,4,COUNTIF('Program and Results'!$A:$A,Tables!AM$1),17),8,0))),"")</f>
        <v/>
      </c>
      <c r="AN19" s="22" t="str">
        <f ca="1">IFERROR(IF(IFERROR(VLOOKUP($A19,OFFSET('Program and Results'!$A$1,MATCH(Tables!AN$1,'Program and Results'!$A:$A,0)-1,1,COUNTIF('Program and Results'!$A:$A,Tables!AN$1),17),5,0),VLOOKUP($A19,OFFSET('Program and Results'!$A$1,MATCH(Tables!AN$1,'Program and Results'!$A:$A,0)-1,4,COUNTIF('Program and Results'!$A:$A,Tables!AN$1),17),8,0))=0,"",IFERROR(VLOOKUP($A19,OFFSET('Program and Results'!$A$1,MATCH(Tables!AN$1,'Program and Results'!$A:$A,0)-1,1,COUNTIF('Program and Results'!$A:$A,Tables!AN$1),17),5,0),VLOOKUP($A19,OFFSET('Program and Results'!$A$1,MATCH(Tables!AN$1,'Program and Results'!$A:$A,0)-1,4,COUNTIF('Program and Results'!$A:$A,Tables!AN$1),17),8,0))),"")</f>
        <v/>
      </c>
      <c r="AO19" s="22" t="str">
        <f ca="1">IFERROR(IF(IFERROR(VLOOKUP($A19,OFFSET('Program and Results'!$A$1,MATCH(Tables!AO$1,'Program and Results'!$A:$A,0)-1,1,COUNTIF('Program and Results'!$A:$A,Tables!AO$1),17),5,0),VLOOKUP($A19,OFFSET('Program and Results'!$A$1,MATCH(Tables!AO$1,'Program and Results'!$A:$A,0)-1,4,COUNTIF('Program and Results'!$A:$A,Tables!AO$1),17),8,0))=0,"",IFERROR(VLOOKUP($A19,OFFSET('Program and Results'!$A$1,MATCH(Tables!AO$1,'Program and Results'!$A:$A,0)-1,1,COUNTIF('Program and Results'!$A:$A,Tables!AO$1),17),5,0),VLOOKUP($A19,OFFSET('Program and Results'!$A$1,MATCH(Tables!AO$1,'Program and Results'!$A:$A,0)-1,4,COUNTIF('Program and Results'!$A:$A,Tables!AO$1),17),8,0))),"")</f>
        <v/>
      </c>
      <c r="AP19" s="22" t="str">
        <f ca="1">IFERROR(IF(IFERROR(VLOOKUP($A19,OFFSET('Program and Results'!$A$1,MATCH(Tables!AP$1,'Program and Results'!$A:$A,0)-1,1,COUNTIF('Program and Results'!$A:$A,Tables!AP$1),17),5,0),VLOOKUP($A19,OFFSET('Program and Results'!$A$1,MATCH(Tables!AP$1,'Program and Results'!$A:$A,0)-1,4,COUNTIF('Program and Results'!$A:$A,Tables!AP$1),17),8,0))=0,"",IFERROR(VLOOKUP($A19,OFFSET('Program and Results'!$A$1,MATCH(Tables!AP$1,'Program and Results'!$A:$A,0)-1,1,COUNTIF('Program and Results'!$A:$A,Tables!AP$1),17),5,0),VLOOKUP($A19,OFFSET('Program and Results'!$A$1,MATCH(Tables!AP$1,'Program and Results'!$A:$A,0)-1,4,COUNTIF('Program and Results'!$A:$A,Tables!AP$1),17),8,0))),"")</f>
        <v/>
      </c>
      <c r="AQ19" s="22" t="str">
        <f ca="1">IFERROR(IF(IFERROR(VLOOKUP($A19,OFFSET('Program and Results'!$A$1,MATCH(Tables!AQ$1,'Program and Results'!$A:$A,0)-1,1,COUNTIF('Program and Results'!$A:$A,Tables!AQ$1),17),5,0),VLOOKUP($A19,OFFSET('Program and Results'!$A$1,MATCH(Tables!AQ$1,'Program and Results'!$A:$A,0)-1,4,COUNTIF('Program and Results'!$A:$A,Tables!AQ$1),17),8,0))=0,"",IFERROR(VLOOKUP($A19,OFFSET('Program and Results'!$A$1,MATCH(Tables!AQ$1,'Program and Results'!$A:$A,0)-1,1,COUNTIF('Program and Results'!$A:$A,Tables!AQ$1),17),5,0),VLOOKUP($A19,OFFSET('Program and Results'!$A$1,MATCH(Tables!AQ$1,'Program and Results'!$A:$A,0)-1,4,COUNTIF('Program and Results'!$A:$A,Tables!AQ$1),17),8,0))),"")</f>
        <v/>
      </c>
      <c r="AR19" s="22" t="str">
        <f ca="1">IFERROR(IF(IFERROR(VLOOKUP($A19,OFFSET('Program and Results'!$A$1,MATCH(Tables!AR$1,'Program and Results'!$A:$A,0)-1,1,COUNTIF('Program and Results'!$A:$A,Tables!AR$1),17),5,0),VLOOKUP($A19,OFFSET('Program and Results'!$A$1,MATCH(Tables!AR$1,'Program and Results'!$A:$A,0)-1,4,COUNTIF('Program and Results'!$A:$A,Tables!AR$1),17),8,0))=0,"",IFERROR(VLOOKUP($A19,OFFSET('Program and Results'!$A$1,MATCH(Tables!AR$1,'Program and Results'!$A:$A,0)-1,1,COUNTIF('Program and Results'!$A:$A,Tables!AR$1),17),5,0),VLOOKUP($A19,OFFSET('Program and Results'!$A$1,MATCH(Tables!AR$1,'Program and Results'!$A:$A,0)-1,4,COUNTIF('Program and Results'!$A:$A,Tables!AR$1),17),8,0))),"")</f>
        <v/>
      </c>
      <c r="AS19" s="22" t="str">
        <f ca="1">IFERROR(IF(IFERROR(VLOOKUP($A19,OFFSET('Program and Results'!$A$1,MATCH(Tables!AS$1,'Program and Results'!$A:$A,0)-1,1,COUNTIF('Program and Results'!$A:$A,Tables!AS$1),17),5,0),VLOOKUP($A19,OFFSET('Program and Results'!$A$1,MATCH(Tables!AS$1,'Program and Results'!$A:$A,0)-1,4,COUNTIF('Program and Results'!$A:$A,Tables!AS$1),17),8,0))=0,"",IFERROR(VLOOKUP($A19,OFFSET('Program and Results'!$A$1,MATCH(Tables!AS$1,'Program and Results'!$A:$A,0)-1,1,COUNTIF('Program and Results'!$A:$A,Tables!AS$1),17),5,0),VLOOKUP($A19,OFFSET('Program and Results'!$A$1,MATCH(Tables!AS$1,'Program and Results'!$A:$A,0)-1,4,COUNTIF('Program and Results'!$A:$A,Tables!AS$1),17),8,0))),"")</f>
        <v/>
      </c>
      <c r="AT19" s="22" t="str">
        <f ca="1">IFERROR(IF(IFERROR(VLOOKUP($A19,OFFSET('Program and Results'!$A$1,MATCH(Tables!AT$1,'Program and Results'!$A:$A,0)-1,1,COUNTIF('Program and Results'!$A:$A,Tables!AT$1),17),5,0),VLOOKUP($A19,OFFSET('Program and Results'!$A$1,MATCH(Tables!AT$1,'Program and Results'!$A:$A,0)-1,4,COUNTIF('Program and Results'!$A:$A,Tables!AT$1),17),8,0))=0,"",IFERROR(VLOOKUP($A19,OFFSET('Program and Results'!$A$1,MATCH(Tables!AT$1,'Program and Results'!$A:$A,0)-1,1,COUNTIF('Program and Results'!$A:$A,Tables!AT$1),17),5,0),VLOOKUP($A19,OFFSET('Program and Results'!$A$1,MATCH(Tables!AT$1,'Program and Results'!$A:$A,0)-1,4,COUNTIF('Program and Results'!$A:$A,Tables!AT$1),17),8,0))),"")</f>
        <v/>
      </c>
      <c r="AU19" s="22" t="str">
        <f ca="1">IFERROR(IF(IFERROR(VLOOKUP($A19,OFFSET('Program and Results'!$A$1,MATCH(Tables!AU$1,'Program and Results'!$A:$A,0)-1,1,COUNTIF('Program and Results'!$A:$A,Tables!AU$1),17),5,0),VLOOKUP($A19,OFFSET('Program and Results'!$A$1,MATCH(Tables!AU$1,'Program and Results'!$A:$A,0)-1,4,COUNTIF('Program and Results'!$A:$A,Tables!AU$1),17),8,0))=0,"",IFERROR(VLOOKUP($A19,OFFSET('Program and Results'!$A$1,MATCH(Tables!AU$1,'Program and Results'!$A:$A,0)-1,1,COUNTIF('Program and Results'!$A:$A,Tables!AU$1),17),5,0),VLOOKUP($A19,OFFSET('Program and Results'!$A$1,MATCH(Tables!AU$1,'Program and Results'!$A:$A,0)-1,4,COUNTIF('Program and Results'!$A:$A,Tables!AU$1),17),8,0))),"")</f>
        <v/>
      </c>
      <c r="AV19" s="22" t="str">
        <f ca="1">IFERROR(IF(IFERROR(VLOOKUP($A19,OFFSET('Program and Results'!$A$1,MATCH(Tables!AV$1,'Program and Results'!$A:$A,0)-1,1,COUNTIF('Program and Results'!$A:$A,Tables!AV$1),17),5,0),VLOOKUP($A19,OFFSET('Program and Results'!$A$1,MATCH(Tables!AV$1,'Program and Results'!$A:$A,0)-1,4,COUNTIF('Program and Results'!$A:$A,Tables!AV$1),17),8,0))=0,"",IFERROR(VLOOKUP($A19,OFFSET('Program and Results'!$A$1,MATCH(Tables!AV$1,'Program and Results'!$A:$A,0)-1,1,COUNTIF('Program and Results'!$A:$A,Tables!AV$1),17),5,0),VLOOKUP($A19,OFFSET('Program and Results'!$A$1,MATCH(Tables!AV$1,'Program and Results'!$A:$A,0)-1,4,COUNTIF('Program and Results'!$A:$A,Tables!AV$1),17),8,0))),"")</f>
        <v/>
      </c>
      <c r="AW19" s="22" t="str">
        <f ca="1">IFERROR(IF(IFERROR(VLOOKUP($A19,OFFSET('Program and Results'!$A$1,MATCH(Tables!AW$1,'Program and Results'!$A:$A,0)-1,1,COUNTIF('Program and Results'!$A:$A,Tables!AW$1),17),5,0),VLOOKUP($A19,OFFSET('Program and Results'!$A$1,MATCH(Tables!AW$1,'Program and Results'!$A:$A,0)-1,4,COUNTIF('Program and Results'!$A:$A,Tables!AW$1),17),8,0))=0,"",IFERROR(VLOOKUP($A19,OFFSET('Program and Results'!$A$1,MATCH(Tables!AW$1,'Program and Results'!$A:$A,0)-1,1,COUNTIF('Program and Results'!$A:$A,Tables!AW$1),17),5,0),VLOOKUP($A19,OFFSET('Program and Results'!$A$1,MATCH(Tables!AW$1,'Program and Results'!$A:$A,0)-1,4,COUNTIF('Program and Results'!$A:$A,Tables!AW$1),17),8,0))),"")</f>
        <v/>
      </c>
      <c r="AX19" s="22" t="str">
        <f ca="1">IFERROR(IF(IFERROR(VLOOKUP($A19,OFFSET('Program and Results'!$A$1,MATCH(Tables!AX$1,'Program and Results'!$A:$A,0)-1,1,COUNTIF('Program and Results'!$A:$A,Tables!AX$1),17),5,0),VLOOKUP($A19,OFFSET('Program and Results'!$A$1,MATCH(Tables!AX$1,'Program and Results'!$A:$A,0)-1,4,COUNTIF('Program and Results'!$A:$A,Tables!AX$1),17),8,0))=0,"",IFERROR(VLOOKUP($A19,OFFSET('Program and Results'!$A$1,MATCH(Tables!AX$1,'Program and Results'!$A:$A,0)-1,1,COUNTIF('Program and Results'!$A:$A,Tables!AX$1),17),5,0),VLOOKUP($A19,OFFSET('Program and Results'!$A$1,MATCH(Tables!AX$1,'Program and Results'!$A:$A,0)-1,4,COUNTIF('Program and Results'!$A:$A,Tables!AX$1),17),8,0))),"")</f>
        <v/>
      </c>
      <c r="AY19" s="22" t="str">
        <f ca="1">IFERROR(IF(IFERROR(VLOOKUP($A19,OFFSET('Program and Results'!$A$1,MATCH(Tables!AY$1,'Program and Results'!$A:$A,0)-1,1,COUNTIF('Program and Results'!$A:$A,Tables!AY$1),17),5,0),VLOOKUP($A19,OFFSET('Program and Results'!$A$1,MATCH(Tables!AY$1,'Program and Results'!$A:$A,0)-1,4,COUNTIF('Program and Results'!$A:$A,Tables!AY$1),17),8,0))=0,"",IFERROR(VLOOKUP($A19,OFFSET('Program and Results'!$A$1,MATCH(Tables!AY$1,'Program and Results'!$A:$A,0)-1,1,COUNTIF('Program and Results'!$A:$A,Tables!AY$1),17),5,0),VLOOKUP($A19,OFFSET('Program and Results'!$A$1,MATCH(Tables!AY$1,'Program and Results'!$A:$A,0)-1,4,COUNTIF('Program and Results'!$A:$A,Tables!AY$1),17),8,0))),"")</f>
        <v/>
      </c>
      <c r="AZ19" s="22" t="str">
        <f ca="1">IFERROR(IF(IFERROR(VLOOKUP($A19,OFFSET('Program and Results'!$A$1,MATCH(Tables!AZ$1,'Program and Results'!$A:$A,0)-1,1,COUNTIF('Program and Results'!$A:$A,Tables!AZ$1),17),5,0),VLOOKUP($A19,OFFSET('Program and Results'!$A$1,MATCH(Tables!AZ$1,'Program and Results'!$A:$A,0)-1,4,COUNTIF('Program and Results'!$A:$A,Tables!AZ$1),17),8,0))=0,"",IFERROR(VLOOKUP($A19,OFFSET('Program and Results'!$A$1,MATCH(Tables!AZ$1,'Program and Results'!$A:$A,0)-1,1,COUNTIF('Program and Results'!$A:$A,Tables!AZ$1),17),5,0),VLOOKUP($A19,OFFSET('Program and Results'!$A$1,MATCH(Tables!AZ$1,'Program and Results'!$A:$A,0)-1,4,COUNTIF('Program and Results'!$A:$A,Tables!AZ$1),17),8,0))),"")</f>
        <v/>
      </c>
      <c r="BA19" s="22" t="str">
        <f ca="1">IFERROR(IF(IFERROR(VLOOKUP($A19,OFFSET('Program and Results'!$A$1,MATCH(Tables!BA$1,'Program and Results'!$A:$A,0)-1,1,COUNTIF('Program and Results'!$A:$A,Tables!BA$1),17),5,0),VLOOKUP($A19,OFFSET('Program and Results'!$A$1,MATCH(Tables!BA$1,'Program and Results'!$A:$A,0)-1,4,COUNTIF('Program and Results'!$A:$A,Tables!BA$1),17),8,0))=0,"",IFERROR(VLOOKUP($A19,OFFSET('Program and Results'!$A$1,MATCH(Tables!BA$1,'Program and Results'!$A:$A,0)-1,1,COUNTIF('Program and Results'!$A:$A,Tables!BA$1),17),5,0),VLOOKUP($A19,OFFSET('Program and Results'!$A$1,MATCH(Tables!BA$1,'Program and Results'!$A:$A,0)-1,4,COUNTIF('Program and Results'!$A:$A,Tables!BA$1),17),8,0))),"")</f>
        <v/>
      </c>
      <c r="BB19" s="22" t="str">
        <f ca="1">IFERROR(IF(IFERROR(VLOOKUP($A19,OFFSET('Program and Results'!$A$1,MATCH(Tables!BB$1,'Program and Results'!$A:$A,0)-1,1,COUNTIF('Program and Results'!$A:$A,Tables!BB$1),17),5,0),VLOOKUP($A19,OFFSET('Program and Results'!$A$1,MATCH(Tables!BB$1,'Program and Results'!$A:$A,0)-1,4,COUNTIF('Program and Results'!$A:$A,Tables!BB$1),17),8,0))=0,"",IFERROR(VLOOKUP($A19,OFFSET('Program and Results'!$A$1,MATCH(Tables!BB$1,'Program and Results'!$A:$A,0)-1,1,COUNTIF('Program and Results'!$A:$A,Tables!BB$1),17),5,0),VLOOKUP($A19,OFFSET('Program and Results'!$A$1,MATCH(Tables!BB$1,'Program and Results'!$A:$A,0)-1,4,COUNTIF('Program and Results'!$A:$A,Tables!BB$1),17),8,0))),"")</f>
        <v/>
      </c>
      <c r="BC19" s="22" t="str">
        <f ca="1">IFERROR(IF(IFERROR(VLOOKUP($A19,OFFSET('Program and Results'!$A$1,MATCH(Tables!BC$1,'Program and Results'!$A:$A,0)-1,1,COUNTIF('Program and Results'!$A:$A,Tables!BC$1),17),5,0),VLOOKUP($A19,OFFSET('Program and Results'!$A$1,MATCH(Tables!BC$1,'Program and Results'!$A:$A,0)-1,4,COUNTIF('Program and Results'!$A:$A,Tables!BC$1),17),8,0))=0,"",IFERROR(VLOOKUP($A19,OFFSET('Program and Results'!$A$1,MATCH(Tables!BC$1,'Program and Results'!$A:$A,0)-1,1,COUNTIF('Program and Results'!$A:$A,Tables!BC$1),17),5,0),VLOOKUP($A19,OFFSET('Program and Results'!$A$1,MATCH(Tables!BC$1,'Program and Results'!$A:$A,0)-1,4,COUNTIF('Program and Results'!$A:$A,Tables!BC$1),17),8,0))),"")</f>
        <v/>
      </c>
      <c r="BD19" s="22" t="str">
        <f ca="1">IFERROR(IF(IFERROR(VLOOKUP($A19,OFFSET('Program and Results'!$A$1,MATCH(Tables!BD$1,'Program and Results'!$A:$A,0)-1,1,COUNTIF('Program and Results'!$A:$A,Tables!BD$1),17),5,0),VLOOKUP($A19,OFFSET('Program and Results'!$A$1,MATCH(Tables!BD$1,'Program and Results'!$A:$A,0)-1,4,COUNTIF('Program and Results'!$A:$A,Tables!BD$1),17),8,0))=0,"",IFERROR(VLOOKUP($A19,OFFSET('Program and Results'!$A$1,MATCH(Tables!BD$1,'Program and Results'!$A:$A,0)-1,1,COUNTIF('Program and Results'!$A:$A,Tables!BD$1),17),5,0),VLOOKUP($A19,OFFSET('Program and Results'!$A$1,MATCH(Tables!BD$1,'Program and Results'!$A:$A,0)-1,4,COUNTIF('Program and Results'!$A:$A,Tables!BD$1),17),8,0))),"")</f>
        <v/>
      </c>
      <c r="BE19" s="22" t="str">
        <f ca="1">IFERROR(IF(IFERROR(VLOOKUP($A19,OFFSET('Program and Results'!$A$1,MATCH(Tables!BE$1,'Program and Results'!$A:$A,0)-1,1,COUNTIF('Program and Results'!$A:$A,Tables!BE$1),17),5,0),VLOOKUP($A19,OFFSET('Program and Results'!$A$1,MATCH(Tables!BE$1,'Program and Results'!$A:$A,0)-1,4,COUNTIF('Program and Results'!$A:$A,Tables!BE$1),17),8,0))=0,"",IFERROR(VLOOKUP($A19,OFFSET('Program and Results'!$A$1,MATCH(Tables!BE$1,'Program and Results'!$A:$A,0)-1,1,COUNTIF('Program and Results'!$A:$A,Tables!BE$1),17),5,0),VLOOKUP($A19,OFFSET('Program and Results'!$A$1,MATCH(Tables!BE$1,'Program and Results'!$A:$A,0)-1,4,COUNTIF('Program and Results'!$A:$A,Tables!BE$1),17),8,0))),"")</f>
        <v/>
      </c>
    </row>
    <row r="20" spans="1:57">
      <c r="A20" s="3" t="str">
        <f>IF(Lists!A20="","",Lists!A20)</f>
        <v/>
      </c>
      <c r="B20" s="22" t="str">
        <f ca="1">IFERROR(IF(IFERROR(VLOOKUP($A20,OFFSET('Program and Results'!$A$1,MATCH(Tables!B$1,'Program and Results'!$A:$A,0)-1,1,COUNTIF('Program and Results'!$A:$A,Tables!B$1),17),5,0),VLOOKUP($A20,OFFSET('Program and Results'!$A$1,MATCH(Tables!B$1,'Program and Results'!$A:$A,0)-1,4,COUNTIF('Program and Results'!$A:$A,Tables!B$1),17),8,0))=0,"",IFERROR(VLOOKUP($A20,OFFSET('Program and Results'!$A$1,MATCH(Tables!B$1,'Program and Results'!$A:$A,0)-1,1,COUNTIF('Program and Results'!$A:$A,Tables!B$1),17),5,0),VLOOKUP($A20,OFFSET('Program and Results'!$A$1,MATCH(Tables!B$1,'Program and Results'!$A:$A,0)-1,4,COUNTIF('Program and Results'!$A:$A,Tables!B$1),17),8,0))),"")</f>
        <v/>
      </c>
      <c r="C20" s="22" t="str">
        <f ca="1">IFERROR(IF(IFERROR(VLOOKUP($A20,OFFSET('Program and Results'!$A$1,MATCH(Tables!C$1,'Program and Results'!$A:$A,0)-1,1,COUNTIF('Program and Results'!$A:$A,Tables!C$1),17),5,0),VLOOKUP($A20,OFFSET('Program and Results'!$A$1,MATCH(Tables!C$1,'Program and Results'!$A:$A,0)-1,4,COUNTIF('Program and Results'!$A:$A,Tables!C$1),17),8,0))=0,"",IFERROR(VLOOKUP($A20,OFFSET('Program and Results'!$A$1,MATCH(Tables!C$1,'Program and Results'!$A:$A,0)-1,1,COUNTIF('Program and Results'!$A:$A,Tables!C$1),17),5,0),VLOOKUP($A20,OFFSET('Program and Results'!$A$1,MATCH(Tables!C$1,'Program and Results'!$A:$A,0)-1,4,COUNTIF('Program and Results'!$A:$A,Tables!C$1),17),8,0))),"")</f>
        <v/>
      </c>
      <c r="D20" s="22" t="str">
        <f ca="1">IFERROR(IF(IFERROR(VLOOKUP($A20,OFFSET('Program and Results'!$A$1,MATCH(Tables!D$1,'Program and Results'!$A:$A,0)-1,1,COUNTIF('Program and Results'!$A:$A,Tables!D$1),17),5,0),VLOOKUP($A20,OFFSET('Program and Results'!$A$1,MATCH(Tables!D$1,'Program and Results'!$A:$A,0)-1,4,COUNTIF('Program and Results'!$A:$A,Tables!D$1),17),8,0))=0,"",IFERROR(VLOOKUP($A20,OFFSET('Program and Results'!$A$1,MATCH(Tables!D$1,'Program and Results'!$A:$A,0)-1,1,COUNTIF('Program and Results'!$A:$A,Tables!D$1),17),5,0),VLOOKUP($A20,OFFSET('Program and Results'!$A$1,MATCH(Tables!D$1,'Program and Results'!$A:$A,0)-1,4,COUNTIF('Program and Results'!$A:$A,Tables!D$1),17),8,0))),"")</f>
        <v/>
      </c>
      <c r="E20" s="22" t="str">
        <f ca="1">IFERROR(IF(IFERROR(VLOOKUP($A20,OFFSET('Program and Results'!$A$1,MATCH(Tables!E$1,'Program and Results'!$A:$A,0)-1,1,COUNTIF('Program and Results'!$A:$A,Tables!E$1),17),5,0),VLOOKUP($A20,OFFSET('Program and Results'!$A$1,MATCH(Tables!E$1,'Program and Results'!$A:$A,0)-1,4,COUNTIF('Program and Results'!$A:$A,Tables!E$1),17),8,0))=0,"",IFERROR(VLOOKUP($A20,OFFSET('Program and Results'!$A$1,MATCH(Tables!E$1,'Program and Results'!$A:$A,0)-1,1,COUNTIF('Program and Results'!$A:$A,Tables!E$1),17),5,0),VLOOKUP($A20,OFFSET('Program and Results'!$A$1,MATCH(Tables!E$1,'Program and Results'!$A:$A,0)-1,4,COUNTIF('Program and Results'!$A:$A,Tables!E$1),17),8,0))),"")</f>
        <v/>
      </c>
      <c r="F20" s="22" t="str">
        <f ca="1">IFERROR(IF(IFERROR(VLOOKUP($A20,OFFSET('Program and Results'!$A$1,MATCH(Tables!F$1,'Program and Results'!$A:$A,0)-1,1,COUNTIF('Program and Results'!$A:$A,Tables!F$1),17),5,0),VLOOKUP($A20,OFFSET('Program and Results'!$A$1,MATCH(Tables!F$1,'Program and Results'!$A:$A,0)-1,4,COUNTIF('Program and Results'!$A:$A,Tables!F$1),17),8,0))=0,"",IFERROR(VLOOKUP($A20,OFFSET('Program and Results'!$A$1,MATCH(Tables!F$1,'Program and Results'!$A:$A,0)-1,1,COUNTIF('Program and Results'!$A:$A,Tables!F$1),17),5,0),VLOOKUP($A20,OFFSET('Program and Results'!$A$1,MATCH(Tables!F$1,'Program and Results'!$A:$A,0)-1,4,COUNTIF('Program and Results'!$A:$A,Tables!F$1),17),8,0))),"")</f>
        <v/>
      </c>
      <c r="G20" s="22" t="str">
        <f ca="1">IFERROR(IF(IFERROR(VLOOKUP($A20,OFFSET('Program and Results'!$A$1,MATCH(Tables!G$1,'Program and Results'!$A:$A,0)-1,1,COUNTIF('Program and Results'!$A:$A,Tables!G$1),17),5,0),VLOOKUP($A20,OFFSET('Program and Results'!$A$1,MATCH(Tables!G$1,'Program and Results'!$A:$A,0)-1,4,COUNTIF('Program and Results'!$A:$A,Tables!G$1),17),8,0))=0,"",IFERROR(VLOOKUP($A20,OFFSET('Program and Results'!$A$1,MATCH(Tables!G$1,'Program and Results'!$A:$A,0)-1,1,COUNTIF('Program and Results'!$A:$A,Tables!G$1),17),5,0),VLOOKUP($A20,OFFSET('Program and Results'!$A$1,MATCH(Tables!G$1,'Program and Results'!$A:$A,0)-1,4,COUNTIF('Program and Results'!$A:$A,Tables!G$1),17),8,0))),"")</f>
        <v/>
      </c>
      <c r="H20" s="22" t="str">
        <f ca="1">IFERROR(IF(IFERROR(VLOOKUP($A20,OFFSET('Program and Results'!$A$1,MATCH(Tables!H$1,'Program and Results'!$A:$A,0)-1,1,COUNTIF('Program and Results'!$A:$A,Tables!H$1),17),5,0),VLOOKUP($A20,OFFSET('Program and Results'!$A$1,MATCH(Tables!H$1,'Program and Results'!$A:$A,0)-1,4,COUNTIF('Program and Results'!$A:$A,Tables!H$1),17),8,0))=0,"",IFERROR(VLOOKUP($A20,OFFSET('Program and Results'!$A$1,MATCH(Tables!H$1,'Program and Results'!$A:$A,0)-1,1,COUNTIF('Program and Results'!$A:$A,Tables!H$1),17),5,0),VLOOKUP($A20,OFFSET('Program and Results'!$A$1,MATCH(Tables!H$1,'Program and Results'!$A:$A,0)-1,4,COUNTIF('Program and Results'!$A:$A,Tables!H$1),17),8,0))),"")</f>
        <v/>
      </c>
      <c r="I20" s="22" t="str">
        <f ca="1">IFERROR(IF(IFERROR(VLOOKUP($A20,OFFSET('Program and Results'!$A$1,MATCH(Tables!I$1,'Program and Results'!$A:$A,0)-1,1,COUNTIF('Program and Results'!$A:$A,Tables!I$1),17),5,0),VLOOKUP($A20,OFFSET('Program and Results'!$A$1,MATCH(Tables!I$1,'Program and Results'!$A:$A,0)-1,4,COUNTIF('Program and Results'!$A:$A,Tables!I$1),17),8,0))=0,"",IFERROR(VLOOKUP($A20,OFFSET('Program and Results'!$A$1,MATCH(Tables!I$1,'Program and Results'!$A:$A,0)-1,1,COUNTIF('Program and Results'!$A:$A,Tables!I$1),17),5,0),VLOOKUP($A20,OFFSET('Program and Results'!$A$1,MATCH(Tables!I$1,'Program and Results'!$A:$A,0)-1,4,COUNTIF('Program and Results'!$A:$A,Tables!I$1),17),8,0))),"")</f>
        <v/>
      </c>
      <c r="J20" s="22" t="str">
        <f ca="1">IFERROR(IF(IFERROR(VLOOKUP($A20,OFFSET('Program and Results'!$A$1,MATCH(Tables!J$1,'Program and Results'!$A:$A,0)-1,1,COUNTIF('Program and Results'!$A:$A,Tables!J$1),17),5,0),VLOOKUP($A20,OFFSET('Program and Results'!$A$1,MATCH(Tables!J$1,'Program and Results'!$A:$A,0)-1,4,COUNTIF('Program and Results'!$A:$A,Tables!J$1),17),8,0))=0,"",IFERROR(VLOOKUP($A20,OFFSET('Program and Results'!$A$1,MATCH(Tables!J$1,'Program and Results'!$A:$A,0)-1,1,COUNTIF('Program and Results'!$A:$A,Tables!J$1),17),5,0),VLOOKUP($A20,OFFSET('Program and Results'!$A$1,MATCH(Tables!J$1,'Program and Results'!$A:$A,0)-1,4,COUNTIF('Program and Results'!$A:$A,Tables!J$1),17),8,0))),"")</f>
        <v/>
      </c>
      <c r="K20" s="22" t="str">
        <f ca="1">IFERROR(IF(IFERROR(VLOOKUP($A20,OFFSET('Program and Results'!$A$1,MATCH(Tables!K$1,'Program and Results'!$A:$A,0)-1,1,COUNTIF('Program and Results'!$A:$A,Tables!K$1),17),5,0),VLOOKUP($A20,OFFSET('Program and Results'!$A$1,MATCH(Tables!K$1,'Program and Results'!$A:$A,0)-1,4,COUNTIF('Program and Results'!$A:$A,Tables!K$1),17),8,0))=0,"",IFERROR(VLOOKUP($A20,OFFSET('Program and Results'!$A$1,MATCH(Tables!K$1,'Program and Results'!$A:$A,0)-1,1,COUNTIF('Program and Results'!$A:$A,Tables!K$1),17),5,0),VLOOKUP($A20,OFFSET('Program and Results'!$A$1,MATCH(Tables!K$1,'Program and Results'!$A:$A,0)-1,4,COUNTIF('Program and Results'!$A:$A,Tables!K$1),17),8,0))),"")</f>
        <v/>
      </c>
      <c r="L20" s="22" t="str">
        <f ca="1">IFERROR(IF(IFERROR(VLOOKUP($A20,OFFSET('Program and Results'!$A$1,MATCH(Tables!L$1,'Program and Results'!$A:$A,0)-1,1,COUNTIF('Program and Results'!$A:$A,Tables!L$1),17),5,0),VLOOKUP($A20,OFFSET('Program and Results'!$A$1,MATCH(Tables!L$1,'Program and Results'!$A:$A,0)-1,4,COUNTIF('Program and Results'!$A:$A,Tables!L$1),17),8,0))=0,"",IFERROR(VLOOKUP($A20,OFFSET('Program and Results'!$A$1,MATCH(Tables!L$1,'Program and Results'!$A:$A,0)-1,1,COUNTIF('Program and Results'!$A:$A,Tables!L$1),17),5,0),VLOOKUP($A20,OFFSET('Program and Results'!$A$1,MATCH(Tables!L$1,'Program and Results'!$A:$A,0)-1,4,COUNTIF('Program and Results'!$A:$A,Tables!L$1),17),8,0))),"")</f>
        <v/>
      </c>
      <c r="M20" s="22" t="str">
        <f ca="1">IFERROR(IF(IFERROR(VLOOKUP($A20,OFFSET('Program and Results'!$A$1,MATCH(Tables!M$1,'Program and Results'!$A:$A,0)-1,1,COUNTIF('Program and Results'!$A:$A,Tables!M$1),17),5,0),VLOOKUP($A20,OFFSET('Program and Results'!$A$1,MATCH(Tables!M$1,'Program and Results'!$A:$A,0)-1,4,COUNTIF('Program and Results'!$A:$A,Tables!M$1),17),8,0))=0,"",IFERROR(VLOOKUP($A20,OFFSET('Program and Results'!$A$1,MATCH(Tables!M$1,'Program and Results'!$A:$A,0)-1,1,COUNTIF('Program and Results'!$A:$A,Tables!M$1),17),5,0),VLOOKUP($A20,OFFSET('Program and Results'!$A$1,MATCH(Tables!M$1,'Program and Results'!$A:$A,0)-1,4,COUNTIF('Program and Results'!$A:$A,Tables!M$1),17),8,0))),"")</f>
        <v/>
      </c>
      <c r="N20" s="22" t="str">
        <f ca="1">IFERROR(IF(IFERROR(VLOOKUP($A20,OFFSET('Program and Results'!$A$1,MATCH(Tables!N$1,'Program and Results'!$A:$A,0)-1,1,COUNTIF('Program and Results'!$A:$A,Tables!N$1),17),5,0),VLOOKUP($A20,OFFSET('Program and Results'!$A$1,MATCH(Tables!N$1,'Program and Results'!$A:$A,0)-1,4,COUNTIF('Program and Results'!$A:$A,Tables!N$1),17),8,0))=0,"",IFERROR(VLOOKUP($A20,OFFSET('Program and Results'!$A$1,MATCH(Tables!N$1,'Program and Results'!$A:$A,0)-1,1,COUNTIF('Program and Results'!$A:$A,Tables!N$1),17),5,0),VLOOKUP($A20,OFFSET('Program and Results'!$A$1,MATCH(Tables!N$1,'Program and Results'!$A:$A,0)-1,4,COUNTIF('Program and Results'!$A:$A,Tables!N$1),17),8,0))),"")</f>
        <v/>
      </c>
      <c r="O20" s="22" t="str">
        <f ca="1">IFERROR(IF(IFERROR(VLOOKUP($A20,OFFSET('Program and Results'!$A$1,MATCH(Tables!O$1,'Program and Results'!$A:$A,0)-1,1,COUNTIF('Program and Results'!$A:$A,Tables!O$1),17),5,0),VLOOKUP($A20,OFFSET('Program and Results'!$A$1,MATCH(Tables!O$1,'Program and Results'!$A:$A,0)-1,4,COUNTIF('Program and Results'!$A:$A,Tables!O$1),17),8,0))=0,"",IFERROR(VLOOKUP($A20,OFFSET('Program and Results'!$A$1,MATCH(Tables!O$1,'Program and Results'!$A:$A,0)-1,1,COUNTIF('Program and Results'!$A:$A,Tables!O$1),17),5,0),VLOOKUP($A20,OFFSET('Program and Results'!$A$1,MATCH(Tables!O$1,'Program and Results'!$A:$A,0)-1,4,COUNTIF('Program and Results'!$A:$A,Tables!O$1),17),8,0))),"")</f>
        <v/>
      </c>
      <c r="P20" s="22" t="str">
        <f ca="1">IFERROR(IF(IFERROR(VLOOKUP($A20,OFFSET('Program and Results'!$A$1,MATCH(Tables!P$1,'Program and Results'!$A:$A,0)-1,1,COUNTIF('Program and Results'!$A:$A,Tables!P$1),17),5,0),VLOOKUP($A20,OFFSET('Program and Results'!$A$1,MATCH(Tables!P$1,'Program and Results'!$A:$A,0)-1,4,COUNTIF('Program and Results'!$A:$A,Tables!P$1),17),8,0))=0,"",IFERROR(VLOOKUP($A20,OFFSET('Program and Results'!$A$1,MATCH(Tables!P$1,'Program and Results'!$A:$A,0)-1,1,COUNTIF('Program and Results'!$A:$A,Tables!P$1),17),5,0),VLOOKUP($A20,OFFSET('Program and Results'!$A$1,MATCH(Tables!P$1,'Program and Results'!$A:$A,0)-1,4,COUNTIF('Program and Results'!$A:$A,Tables!P$1),17),8,0))),"")</f>
        <v/>
      </c>
      <c r="Q20" s="22" t="str">
        <f ca="1">IFERROR(IF(IFERROR(VLOOKUP($A20,OFFSET('Program and Results'!$A$1,MATCH(Tables!Q$1,'Program and Results'!$A:$A,0)-1,1,COUNTIF('Program and Results'!$A:$A,Tables!Q$1),17),5,0),VLOOKUP($A20,OFFSET('Program and Results'!$A$1,MATCH(Tables!Q$1,'Program and Results'!$A:$A,0)-1,4,COUNTIF('Program and Results'!$A:$A,Tables!Q$1),17),8,0))=0,"",IFERROR(VLOOKUP($A20,OFFSET('Program and Results'!$A$1,MATCH(Tables!Q$1,'Program and Results'!$A:$A,0)-1,1,COUNTIF('Program and Results'!$A:$A,Tables!Q$1),17),5,0),VLOOKUP($A20,OFFSET('Program and Results'!$A$1,MATCH(Tables!Q$1,'Program and Results'!$A:$A,0)-1,4,COUNTIF('Program and Results'!$A:$A,Tables!Q$1),17),8,0))),"")</f>
        <v/>
      </c>
      <c r="R20" s="22" t="str">
        <f ca="1">IFERROR(IF(IFERROR(VLOOKUP($A20,OFFSET('Program and Results'!$A$1,MATCH(Tables!R$1,'Program and Results'!$A:$A,0)-1,1,COUNTIF('Program and Results'!$A:$A,Tables!R$1),17),5,0),VLOOKUP($A20,OFFSET('Program and Results'!$A$1,MATCH(Tables!R$1,'Program and Results'!$A:$A,0)-1,4,COUNTIF('Program and Results'!$A:$A,Tables!R$1),17),8,0))=0,"",IFERROR(VLOOKUP($A20,OFFSET('Program and Results'!$A$1,MATCH(Tables!R$1,'Program and Results'!$A:$A,0)-1,1,COUNTIF('Program and Results'!$A:$A,Tables!R$1),17),5,0),VLOOKUP($A20,OFFSET('Program and Results'!$A$1,MATCH(Tables!R$1,'Program and Results'!$A:$A,0)-1,4,COUNTIF('Program and Results'!$A:$A,Tables!R$1),17),8,0))),"")</f>
        <v/>
      </c>
      <c r="S20" s="22" t="str">
        <f ca="1">IFERROR(IF(IFERROR(VLOOKUP($A20,OFFSET('Program and Results'!$A$1,MATCH(Tables!S$1,'Program and Results'!$A:$A,0)-1,1,COUNTIF('Program and Results'!$A:$A,Tables!S$1),17),5,0),VLOOKUP($A20,OFFSET('Program and Results'!$A$1,MATCH(Tables!S$1,'Program and Results'!$A:$A,0)-1,4,COUNTIF('Program and Results'!$A:$A,Tables!S$1),17),8,0))=0,"",IFERROR(VLOOKUP($A20,OFFSET('Program and Results'!$A$1,MATCH(Tables!S$1,'Program and Results'!$A:$A,0)-1,1,COUNTIF('Program and Results'!$A:$A,Tables!S$1),17),5,0),VLOOKUP($A20,OFFSET('Program and Results'!$A$1,MATCH(Tables!S$1,'Program and Results'!$A:$A,0)-1,4,COUNTIF('Program and Results'!$A:$A,Tables!S$1),17),8,0))),"")</f>
        <v/>
      </c>
      <c r="T20" s="22" t="str">
        <f ca="1">IFERROR(IF(IFERROR(VLOOKUP($A20,OFFSET('Program and Results'!$A$1,MATCH(Tables!T$1,'Program and Results'!$A:$A,0)-1,1,COUNTIF('Program and Results'!$A:$A,Tables!T$1),17),5,0),VLOOKUP($A20,OFFSET('Program and Results'!$A$1,MATCH(Tables!T$1,'Program and Results'!$A:$A,0)-1,4,COUNTIF('Program and Results'!$A:$A,Tables!T$1),17),8,0))=0,"",IFERROR(VLOOKUP($A20,OFFSET('Program and Results'!$A$1,MATCH(Tables!T$1,'Program and Results'!$A:$A,0)-1,1,COUNTIF('Program and Results'!$A:$A,Tables!T$1),17),5,0),VLOOKUP($A20,OFFSET('Program and Results'!$A$1,MATCH(Tables!T$1,'Program and Results'!$A:$A,0)-1,4,COUNTIF('Program and Results'!$A:$A,Tables!T$1),17),8,0))),"")</f>
        <v/>
      </c>
      <c r="U20" s="22" t="str">
        <f ca="1">IFERROR(IF(IFERROR(VLOOKUP($A20,OFFSET('Program and Results'!$A$1,MATCH(Tables!U$1,'Program and Results'!$A:$A,0)-1,1,COUNTIF('Program and Results'!$A:$A,Tables!U$1),17),5,0),VLOOKUP($A20,OFFSET('Program and Results'!$A$1,MATCH(Tables!U$1,'Program and Results'!$A:$A,0)-1,4,COUNTIF('Program and Results'!$A:$A,Tables!U$1),17),8,0))=0,"",IFERROR(VLOOKUP($A20,OFFSET('Program and Results'!$A$1,MATCH(Tables!U$1,'Program and Results'!$A:$A,0)-1,1,COUNTIF('Program and Results'!$A:$A,Tables!U$1),17),5,0),VLOOKUP($A20,OFFSET('Program and Results'!$A$1,MATCH(Tables!U$1,'Program and Results'!$A:$A,0)-1,4,COUNTIF('Program and Results'!$A:$A,Tables!U$1),17),8,0))),"")</f>
        <v/>
      </c>
      <c r="V20" s="22" t="str">
        <f ca="1">IFERROR(IF(IFERROR(VLOOKUP($A20,OFFSET('Program and Results'!$A$1,MATCH(Tables!V$1,'Program and Results'!$A:$A,0)-1,1,COUNTIF('Program and Results'!$A:$A,Tables!V$1),17),5,0),VLOOKUP($A20,OFFSET('Program and Results'!$A$1,MATCH(Tables!V$1,'Program and Results'!$A:$A,0)-1,4,COUNTIF('Program and Results'!$A:$A,Tables!V$1),17),8,0))=0,"",IFERROR(VLOOKUP($A20,OFFSET('Program and Results'!$A$1,MATCH(Tables!V$1,'Program and Results'!$A:$A,0)-1,1,COUNTIF('Program and Results'!$A:$A,Tables!V$1),17),5,0),VLOOKUP($A20,OFFSET('Program and Results'!$A$1,MATCH(Tables!V$1,'Program and Results'!$A:$A,0)-1,4,COUNTIF('Program and Results'!$A:$A,Tables!V$1),17),8,0))),"")</f>
        <v/>
      </c>
      <c r="W20" s="22" t="str">
        <f ca="1">IFERROR(IF(IFERROR(VLOOKUP($A20,OFFSET('Program and Results'!$A$1,MATCH(Tables!W$1,'Program and Results'!$A:$A,0)-1,1,COUNTIF('Program and Results'!$A:$A,Tables!W$1),17),5,0),VLOOKUP($A20,OFFSET('Program and Results'!$A$1,MATCH(Tables!W$1,'Program and Results'!$A:$A,0)-1,4,COUNTIF('Program and Results'!$A:$A,Tables!W$1),17),8,0))=0,"",IFERROR(VLOOKUP($A20,OFFSET('Program and Results'!$A$1,MATCH(Tables!W$1,'Program and Results'!$A:$A,0)-1,1,COUNTIF('Program and Results'!$A:$A,Tables!W$1),17),5,0),VLOOKUP($A20,OFFSET('Program and Results'!$A$1,MATCH(Tables!W$1,'Program and Results'!$A:$A,0)-1,4,COUNTIF('Program and Results'!$A:$A,Tables!W$1),17),8,0))),"")</f>
        <v/>
      </c>
      <c r="X20" s="22" t="str">
        <f ca="1">IFERROR(IF(IFERROR(VLOOKUP($A20,OFFSET('Program and Results'!$A$1,MATCH(Tables!X$1,'Program and Results'!$A:$A,0)-1,1,COUNTIF('Program and Results'!$A:$A,Tables!X$1),17),5,0),VLOOKUP($A20,OFFSET('Program and Results'!$A$1,MATCH(Tables!X$1,'Program and Results'!$A:$A,0)-1,4,COUNTIF('Program and Results'!$A:$A,Tables!X$1),17),8,0))=0,"",IFERROR(VLOOKUP($A20,OFFSET('Program and Results'!$A$1,MATCH(Tables!X$1,'Program and Results'!$A:$A,0)-1,1,COUNTIF('Program and Results'!$A:$A,Tables!X$1),17),5,0),VLOOKUP($A20,OFFSET('Program and Results'!$A$1,MATCH(Tables!X$1,'Program and Results'!$A:$A,0)-1,4,COUNTIF('Program and Results'!$A:$A,Tables!X$1),17),8,0))),"")</f>
        <v/>
      </c>
      <c r="Y20" s="22" t="str">
        <f ca="1">IFERROR(IF(IFERROR(VLOOKUP($A20,OFFSET('Program and Results'!$A$1,MATCH(Tables!Y$1,'Program and Results'!$A:$A,0)-1,1,COUNTIF('Program and Results'!$A:$A,Tables!Y$1),17),5,0),VLOOKUP($A20,OFFSET('Program and Results'!$A$1,MATCH(Tables!Y$1,'Program and Results'!$A:$A,0)-1,4,COUNTIF('Program and Results'!$A:$A,Tables!Y$1),17),8,0))=0,"",IFERROR(VLOOKUP($A20,OFFSET('Program and Results'!$A$1,MATCH(Tables!Y$1,'Program and Results'!$A:$A,0)-1,1,COUNTIF('Program and Results'!$A:$A,Tables!Y$1),17),5,0),VLOOKUP($A20,OFFSET('Program and Results'!$A$1,MATCH(Tables!Y$1,'Program and Results'!$A:$A,0)-1,4,COUNTIF('Program and Results'!$A:$A,Tables!Y$1),17),8,0))),"")</f>
        <v/>
      </c>
      <c r="Z20" s="22" t="str">
        <f ca="1">IFERROR(IF(IFERROR(VLOOKUP($A20,OFFSET('Program and Results'!$A$1,MATCH(Tables!Z$1,'Program and Results'!$A:$A,0)-1,1,COUNTIF('Program and Results'!$A:$A,Tables!Z$1),17),5,0),VLOOKUP($A20,OFFSET('Program and Results'!$A$1,MATCH(Tables!Z$1,'Program and Results'!$A:$A,0)-1,4,COUNTIF('Program and Results'!$A:$A,Tables!Z$1),17),8,0))=0,"",IFERROR(VLOOKUP($A20,OFFSET('Program and Results'!$A$1,MATCH(Tables!Z$1,'Program and Results'!$A:$A,0)-1,1,COUNTIF('Program and Results'!$A:$A,Tables!Z$1),17),5,0),VLOOKUP($A20,OFFSET('Program and Results'!$A$1,MATCH(Tables!Z$1,'Program and Results'!$A:$A,0)-1,4,COUNTIF('Program and Results'!$A:$A,Tables!Z$1),17),8,0))),"")</f>
        <v/>
      </c>
      <c r="AA20" s="22" t="str">
        <f ca="1">IFERROR(IF(IFERROR(VLOOKUP($A20,OFFSET('Program and Results'!$A$1,MATCH(Tables!AA$1,'Program and Results'!$A:$A,0)-1,1,COUNTIF('Program and Results'!$A:$A,Tables!AA$1),17),5,0),VLOOKUP($A20,OFFSET('Program and Results'!$A$1,MATCH(Tables!AA$1,'Program and Results'!$A:$A,0)-1,4,COUNTIF('Program and Results'!$A:$A,Tables!AA$1),17),8,0))=0,"",IFERROR(VLOOKUP($A20,OFFSET('Program and Results'!$A$1,MATCH(Tables!AA$1,'Program and Results'!$A:$A,0)-1,1,COUNTIF('Program and Results'!$A:$A,Tables!AA$1),17),5,0),VLOOKUP($A20,OFFSET('Program and Results'!$A$1,MATCH(Tables!AA$1,'Program and Results'!$A:$A,0)-1,4,COUNTIF('Program and Results'!$A:$A,Tables!AA$1),17),8,0))),"")</f>
        <v/>
      </c>
      <c r="AB20" s="22" t="str">
        <f ca="1">IFERROR(IF(IFERROR(VLOOKUP($A20,OFFSET('Program and Results'!$A$1,MATCH(Tables!AB$1,'Program and Results'!$A:$A,0)-1,1,COUNTIF('Program and Results'!$A:$A,Tables!AB$1),17),5,0),VLOOKUP($A20,OFFSET('Program and Results'!$A$1,MATCH(Tables!AB$1,'Program and Results'!$A:$A,0)-1,4,COUNTIF('Program and Results'!$A:$A,Tables!AB$1),17),8,0))=0,"",IFERROR(VLOOKUP($A20,OFFSET('Program and Results'!$A$1,MATCH(Tables!AB$1,'Program and Results'!$A:$A,0)-1,1,COUNTIF('Program and Results'!$A:$A,Tables!AB$1),17),5,0),VLOOKUP($A20,OFFSET('Program and Results'!$A$1,MATCH(Tables!AB$1,'Program and Results'!$A:$A,0)-1,4,COUNTIF('Program and Results'!$A:$A,Tables!AB$1),17),8,0))),"")</f>
        <v/>
      </c>
      <c r="AC20" s="22" t="str">
        <f ca="1">IFERROR(IF(IFERROR(VLOOKUP($A20,OFFSET('Program and Results'!$A$1,MATCH(Tables!AC$1,'Program and Results'!$A:$A,0)-1,1,COUNTIF('Program and Results'!$A:$A,Tables!AC$1),17),5,0),VLOOKUP($A20,OFFSET('Program and Results'!$A$1,MATCH(Tables!AC$1,'Program and Results'!$A:$A,0)-1,4,COUNTIF('Program and Results'!$A:$A,Tables!AC$1),17),8,0))=0,"",IFERROR(VLOOKUP($A20,OFFSET('Program and Results'!$A$1,MATCH(Tables!AC$1,'Program and Results'!$A:$A,0)-1,1,COUNTIF('Program and Results'!$A:$A,Tables!AC$1),17),5,0),VLOOKUP($A20,OFFSET('Program and Results'!$A$1,MATCH(Tables!AC$1,'Program and Results'!$A:$A,0)-1,4,COUNTIF('Program and Results'!$A:$A,Tables!AC$1),17),8,0))),"")</f>
        <v/>
      </c>
      <c r="AD20" s="22" t="str">
        <f ca="1">IFERROR(IF(IFERROR(VLOOKUP($A20,OFFSET('Program and Results'!$A$1,MATCH(Tables!AD$1,'Program and Results'!$A:$A,0)-1,1,COUNTIF('Program and Results'!$A:$A,Tables!AD$1),17),5,0),VLOOKUP($A20,OFFSET('Program and Results'!$A$1,MATCH(Tables!AD$1,'Program and Results'!$A:$A,0)-1,4,COUNTIF('Program and Results'!$A:$A,Tables!AD$1),17),8,0))=0,"",IFERROR(VLOOKUP($A20,OFFSET('Program and Results'!$A$1,MATCH(Tables!AD$1,'Program and Results'!$A:$A,0)-1,1,COUNTIF('Program and Results'!$A:$A,Tables!AD$1),17),5,0),VLOOKUP($A20,OFFSET('Program and Results'!$A$1,MATCH(Tables!AD$1,'Program and Results'!$A:$A,0)-1,4,COUNTIF('Program and Results'!$A:$A,Tables!AD$1),17),8,0))),"")</f>
        <v/>
      </c>
      <c r="AE20" s="22" t="str">
        <f ca="1">IFERROR(IF(IFERROR(VLOOKUP($A20,OFFSET('Program and Results'!$A$1,MATCH(Tables!AE$1,'Program and Results'!$A:$A,0)-1,1,COUNTIF('Program and Results'!$A:$A,Tables!AE$1),17),5,0),VLOOKUP($A20,OFFSET('Program and Results'!$A$1,MATCH(Tables!AE$1,'Program and Results'!$A:$A,0)-1,4,COUNTIF('Program and Results'!$A:$A,Tables!AE$1),17),8,0))=0,"",IFERROR(VLOOKUP($A20,OFFSET('Program and Results'!$A$1,MATCH(Tables!AE$1,'Program and Results'!$A:$A,0)-1,1,COUNTIF('Program and Results'!$A:$A,Tables!AE$1),17),5,0),VLOOKUP($A20,OFFSET('Program and Results'!$A$1,MATCH(Tables!AE$1,'Program and Results'!$A:$A,0)-1,4,COUNTIF('Program and Results'!$A:$A,Tables!AE$1),17),8,0))),"")</f>
        <v/>
      </c>
      <c r="AF20" s="22" t="str">
        <f ca="1">IFERROR(IF(IFERROR(VLOOKUP($A20,OFFSET('Program and Results'!$A$1,MATCH(Tables!AF$1,'Program and Results'!$A:$A,0)-1,1,COUNTIF('Program and Results'!$A:$A,Tables!AF$1),17),5,0),VLOOKUP($A20,OFFSET('Program and Results'!$A$1,MATCH(Tables!AF$1,'Program and Results'!$A:$A,0)-1,4,COUNTIF('Program and Results'!$A:$A,Tables!AF$1),17),8,0))=0,"",IFERROR(VLOOKUP($A20,OFFSET('Program and Results'!$A$1,MATCH(Tables!AF$1,'Program and Results'!$A:$A,0)-1,1,COUNTIF('Program and Results'!$A:$A,Tables!AF$1),17),5,0),VLOOKUP($A20,OFFSET('Program and Results'!$A$1,MATCH(Tables!AF$1,'Program and Results'!$A:$A,0)-1,4,COUNTIF('Program and Results'!$A:$A,Tables!AF$1),17),8,0))),"")</f>
        <v/>
      </c>
      <c r="AG20" s="22" t="str">
        <f ca="1">IFERROR(IF(IFERROR(VLOOKUP($A20,OFFSET('Program and Results'!$A$1,MATCH(Tables!AG$1,'Program and Results'!$A:$A,0)-1,1,COUNTIF('Program and Results'!$A:$A,Tables!AG$1),17),5,0),VLOOKUP($A20,OFFSET('Program and Results'!$A$1,MATCH(Tables!AG$1,'Program and Results'!$A:$A,0)-1,4,COUNTIF('Program and Results'!$A:$A,Tables!AG$1),17),8,0))=0,"",IFERROR(VLOOKUP($A20,OFFSET('Program and Results'!$A$1,MATCH(Tables!AG$1,'Program and Results'!$A:$A,0)-1,1,COUNTIF('Program and Results'!$A:$A,Tables!AG$1),17),5,0),VLOOKUP($A20,OFFSET('Program and Results'!$A$1,MATCH(Tables!AG$1,'Program and Results'!$A:$A,0)-1,4,COUNTIF('Program and Results'!$A:$A,Tables!AG$1),17),8,0))),"")</f>
        <v/>
      </c>
      <c r="AH20" s="22" t="str">
        <f ca="1">IFERROR(IF(IFERROR(VLOOKUP($A20,OFFSET('Program and Results'!$A$1,MATCH(Tables!AH$1,'Program and Results'!$A:$A,0)-1,1,COUNTIF('Program and Results'!$A:$A,Tables!AH$1),17),5,0),VLOOKUP($A20,OFFSET('Program and Results'!$A$1,MATCH(Tables!AH$1,'Program and Results'!$A:$A,0)-1,4,COUNTIF('Program and Results'!$A:$A,Tables!AH$1),17),8,0))=0,"",IFERROR(VLOOKUP($A20,OFFSET('Program and Results'!$A$1,MATCH(Tables!AH$1,'Program and Results'!$A:$A,0)-1,1,COUNTIF('Program and Results'!$A:$A,Tables!AH$1),17),5,0),VLOOKUP($A20,OFFSET('Program and Results'!$A$1,MATCH(Tables!AH$1,'Program and Results'!$A:$A,0)-1,4,COUNTIF('Program and Results'!$A:$A,Tables!AH$1),17),8,0))),"")</f>
        <v/>
      </c>
      <c r="AI20" s="22" t="str">
        <f ca="1">IFERROR(IF(IFERROR(VLOOKUP($A20,OFFSET('Program and Results'!$A$1,MATCH(Tables!AI$1,'Program and Results'!$A:$A,0)-1,1,COUNTIF('Program and Results'!$A:$A,Tables!AI$1),17),5,0),VLOOKUP($A20,OFFSET('Program and Results'!$A$1,MATCH(Tables!AI$1,'Program and Results'!$A:$A,0)-1,4,COUNTIF('Program and Results'!$A:$A,Tables!AI$1),17),8,0))=0,"",IFERROR(VLOOKUP($A20,OFFSET('Program and Results'!$A$1,MATCH(Tables!AI$1,'Program and Results'!$A:$A,0)-1,1,COUNTIF('Program and Results'!$A:$A,Tables!AI$1),17),5,0),VLOOKUP($A20,OFFSET('Program and Results'!$A$1,MATCH(Tables!AI$1,'Program and Results'!$A:$A,0)-1,4,COUNTIF('Program and Results'!$A:$A,Tables!AI$1),17),8,0))),"")</f>
        <v/>
      </c>
      <c r="AJ20" s="22" t="str">
        <f ca="1">IFERROR(IF(IFERROR(VLOOKUP($A20,OFFSET('Program and Results'!$A$1,MATCH(Tables!AJ$1,'Program and Results'!$A:$A,0)-1,1,COUNTIF('Program and Results'!$A:$A,Tables!AJ$1),17),5,0),VLOOKUP($A20,OFFSET('Program and Results'!$A$1,MATCH(Tables!AJ$1,'Program and Results'!$A:$A,0)-1,4,COUNTIF('Program and Results'!$A:$A,Tables!AJ$1),17),8,0))=0,"",IFERROR(VLOOKUP($A20,OFFSET('Program and Results'!$A$1,MATCH(Tables!AJ$1,'Program and Results'!$A:$A,0)-1,1,COUNTIF('Program and Results'!$A:$A,Tables!AJ$1),17),5,0),VLOOKUP($A20,OFFSET('Program and Results'!$A$1,MATCH(Tables!AJ$1,'Program and Results'!$A:$A,0)-1,4,COUNTIF('Program and Results'!$A:$A,Tables!AJ$1),17),8,0))),"")</f>
        <v/>
      </c>
      <c r="AK20" s="22" t="str">
        <f ca="1">IFERROR(IF(IFERROR(VLOOKUP($A20,OFFSET('Program and Results'!$A$1,MATCH(Tables!AK$1,'Program and Results'!$A:$A,0)-1,1,COUNTIF('Program and Results'!$A:$A,Tables!AK$1),17),5,0),VLOOKUP($A20,OFFSET('Program and Results'!$A$1,MATCH(Tables!AK$1,'Program and Results'!$A:$A,0)-1,4,COUNTIF('Program and Results'!$A:$A,Tables!AK$1),17),8,0))=0,"",IFERROR(VLOOKUP($A20,OFFSET('Program and Results'!$A$1,MATCH(Tables!AK$1,'Program and Results'!$A:$A,0)-1,1,COUNTIF('Program and Results'!$A:$A,Tables!AK$1),17),5,0),VLOOKUP($A20,OFFSET('Program and Results'!$A$1,MATCH(Tables!AK$1,'Program and Results'!$A:$A,0)-1,4,COUNTIF('Program and Results'!$A:$A,Tables!AK$1),17),8,0))),"")</f>
        <v/>
      </c>
      <c r="AL20" s="22" t="str">
        <f ca="1">IFERROR(IF(IFERROR(VLOOKUP($A20,OFFSET('Program and Results'!$A$1,MATCH(Tables!AL$1,'Program and Results'!$A:$A,0)-1,1,COUNTIF('Program and Results'!$A:$A,Tables!AL$1),17),5,0),VLOOKUP($A20,OFFSET('Program and Results'!$A$1,MATCH(Tables!AL$1,'Program and Results'!$A:$A,0)-1,4,COUNTIF('Program and Results'!$A:$A,Tables!AL$1),17),8,0))=0,"",IFERROR(VLOOKUP($A20,OFFSET('Program and Results'!$A$1,MATCH(Tables!AL$1,'Program and Results'!$A:$A,0)-1,1,COUNTIF('Program and Results'!$A:$A,Tables!AL$1),17),5,0),VLOOKUP($A20,OFFSET('Program and Results'!$A$1,MATCH(Tables!AL$1,'Program and Results'!$A:$A,0)-1,4,COUNTIF('Program and Results'!$A:$A,Tables!AL$1),17),8,0))),"")</f>
        <v/>
      </c>
      <c r="AM20" s="22" t="str">
        <f ca="1">IFERROR(IF(IFERROR(VLOOKUP($A20,OFFSET('Program and Results'!$A$1,MATCH(Tables!AM$1,'Program and Results'!$A:$A,0)-1,1,COUNTIF('Program and Results'!$A:$A,Tables!AM$1),17),5,0),VLOOKUP($A20,OFFSET('Program and Results'!$A$1,MATCH(Tables!AM$1,'Program and Results'!$A:$A,0)-1,4,COUNTIF('Program and Results'!$A:$A,Tables!AM$1),17),8,0))=0,"",IFERROR(VLOOKUP($A20,OFFSET('Program and Results'!$A$1,MATCH(Tables!AM$1,'Program and Results'!$A:$A,0)-1,1,COUNTIF('Program and Results'!$A:$A,Tables!AM$1),17),5,0),VLOOKUP($A20,OFFSET('Program and Results'!$A$1,MATCH(Tables!AM$1,'Program and Results'!$A:$A,0)-1,4,COUNTIF('Program and Results'!$A:$A,Tables!AM$1),17),8,0))),"")</f>
        <v/>
      </c>
      <c r="AN20" s="22" t="str">
        <f ca="1">IFERROR(IF(IFERROR(VLOOKUP($A20,OFFSET('Program and Results'!$A$1,MATCH(Tables!AN$1,'Program and Results'!$A:$A,0)-1,1,COUNTIF('Program and Results'!$A:$A,Tables!AN$1),17),5,0),VLOOKUP($A20,OFFSET('Program and Results'!$A$1,MATCH(Tables!AN$1,'Program and Results'!$A:$A,0)-1,4,COUNTIF('Program and Results'!$A:$A,Tables!AN$1),17),8,0))=0,"",IFERROR(VLOOKUP($A20,OFFSET('Program and Results'!$A$1,MATCH(Tables!AN$1,'Program and Results'!$A:$A,0)-1,1,COUNTIF('Program and Results'!$A:$A,Tables!AN$1),17),5,0),VLOOKUP($A20,OFFSET('Program and Results'!$A$1,MATCH(Tables!AN$1,'Program and Results'!$A:$A,0)-1,4,COUNTIF('Program and Results'!$A:$A,Tables!AN$1),17),8,0))),"")</f>
        <v/>
      </c>
      <c r="AO20" s="22" t="str">
        <f ca="1">IFERROR(IF(IFERROR(VLOOKUP($A20,OFFSET('Program and Results'!$A$1,MATCH(Tables!AO$1,'Program and Results'!$A:$A,0)-1,1,COUNTIF('Program and Results'!$A:$A,Tables!AO$1),17),5,0),VLOOKUP($A20,OFFSET('Program and Results'!$A$1,MATCH(Tables!AO$1,'Program and Results'!$A:$A,0)-1,4,COUNTIF('Program and Results'!$A:$A,Tables!AO$1),17),8,0))=0,"",IFERROR(VLOOKUP($A20,OFFSET('Program and Results'!$A$1,MATCH(Tables!AO$1,'Program and Results'!$A:$A,0)-1,1,COUNTIF('Program and Results'!$A:$A,Tables!AO$1),17),5,0),VLOOKUP($A20,OFFSET('Program and Results'!$A$1,MATCH(Tables!AO$1,'Program and Results'!$A:$A,0)-1,4,COUNTIF('Program and Results'!$A:$A,Tables!AO$1),17),8,0))),"")</f>
        <v/>
      </c>
      <c r="AP20" s="22" t="str">
        <f ca="1">IFERROR(IF(IFERROR(VLOOKUP($A20,OFFSET('Program and Results'!$A$1,MATCH(Tables!AP$1,'Program and Results'!$A:$A,0)-1,1,COUNTIF('Program and Results'!$A:$A,Tables!AP$1),17),5,0),VLOOKUP($A20,OFFSET('Program and Results'!$A$1,MATCH(Tables!AP$1,'Program and Results'!$A:$A,0)-1,4,COUNTIF('Program and Results'!$A:$A,Tables!AP$1),17),8,0))=0,"",IFERROR(VLOOKUP($A20,OFFSET('Program and Results'!$A$1,MATCH(Tables!AP$1,'Program and Results'!$A:$A,0)-1,1,COUNTIF('Program and Results'!$A:$A,Tables!AP$1),17),5,0),VLOOKUP($A20,OFFSET('Program and Results'!$A$1,MATCH(Tables!AP$1,'Program and Results'!$A:$A,0)-1,4,COUNTIF('Program and Results'!$A:$A,Tables!AP$1),17),8,0))),"")</f>
        <v/>
      </c>
      <c r="AQ20" s="22" t="str">
        <f ca="1">IFERROR(IF(IFERROR(VLOOKUP($A20,OFFSET('Program and Results'!$A$1,MATCH(Tables!AQ$1,'Program and Results'!$A:$A,0)-1,1,COUNTIF('Program and Results'!$A:$A,Tables!AQ$1),17),5,0),VLOOKUP($A20,OFFSET('Program and Results'!$A$1,MATCH(Tables!AQ$1,'Program and Results'!$A:$A,0)-1,4,COUNTIF('Program and Results'!$A:$A,Tables!AQ$1),17),8,0))=0,"",IFERROR(VLOOKUP($A20,OFFSET('Program and Results'!$A$1,MATCH(Tables!AQ$1,'Program and Results'!$A:$A,0)-1,1,COUNTIF('Program and Results'!$A:$A,Tables!AQ$1),17),5,0),VLOOKUP($A20,OFFSET('Program and Results'!$A$1,MATCH(Tables!AQ$1,'Program and Results'!$A:$A,0)-1,4,COUNTIF('Program and Results'!$A:$A,Tables!AQ$1),17),8,0))),"")</f>
        <v/>
      </c>
      <c r="AR20" s="22" t="str">
        <f ca="1">IFERROR(IF(IFERROR(VLOOKUP($A20,OFFSET('Program and Results'!$A$1,MATCH(Tables!AR$1,'Program and Results'!$A:$A,0)-1,1,COUNTIF('Program and Results'!$A:$A,Tables!AR$1),17),5,0),VLOOKUP($A20,OFFSET('Program and Results'!$A$1,MATCH(Tables!AR$1,'Program and Results'!$A:$A,0)-1,4,COUNTIF('Program and Results'!$A:$A,Tables!AR$1),17),8,0))=0,"",IFERROR(VLOOKUP($A20,OFFSET('Program and Results'!$A$1,MATCH(Tables!AR$1,'Program and Results'!$A:$A,0)-1,1,COUNTIF('Program and Results'!$A:$A,Tables!AR$1),17),5,0),VLOOKUP($A20,OFFSET('Program and Results'!$A$1,MATCH(Tables!AR$1,'Program and Results'!$A:$A,0)-1,4,COUNTIF('Program and Results'!$A:$A,Tables!AR$1),17),8,0))),"")</f>
        <v/>
      </c>
      <c r="AS20" s="22" t="str">
        <f ca="1">IFERROR(IF(IFERROR(VLOOKUP($A20,OFFSET('Program and Results'!$A$1,MATCH(Tables!AS$1,'Program and Results'!$A:$A,0)-1,1,COUNTIF('Program and Results'!$A:$A,Tables!AS$1),17),5,0),VLOOKUP($A20,OFFSET('Program and Results'!$A$1,MATCH(Tables!AS$1,'Program and Results'!$A:$A,0)-1,4,COUNTIF('Program and Results'!$A:$A,Tables!AS$1),17),8,0))=0,"",IFERROR(VLOOKUP($A20,OFFSET('Program and Results'!$A$1,MATCH(Tables!AS$1,'Program and Results'!$A:$A,0)-1,1,COUNTIF('Program and Results'!$A:$A,Tables!AS$1),17),5,0),VLOOKUP($A20,OFFSET('Program and Results'!$A$1,MATCH(Tables!AS$1,'Program and Results'!$A:$A,0)-1,4,COUNTIF('Program and Results'!$A:$A,Tables!AS$1),17),8,0))),"")</f>
        <v/>
      </c>
      <c r="AT20" s="22" t="str">
        <f ca="1">IFERROR(IF(IFERROR(VLOOKUP($A20,OFFSET('Program and Results'!$A$1,MATCH(Tables!AT$1,'Program and Results'!$A:$A,0)-1,1,COUNTIF('Program and Results'!$A:$A,Tables!AT$1),17),5,0),VLOOKUP($A20,OFFSET('Program and Results'!$A$1,MATCH(Tables!AT$1,'Program and Results'!$A:$A,0)-1,4,COUNTIF('Program and Results'!$A:$A,Tables!AT$1),17),8,0))=0,"",IFERROR(VLOOKUP($A20,OFFSET('Program and Results'!$A$1,MATCH(Tables!AT$1,'Program and Results'!$A:$A,0)-1,1,COUNTIF('Program and Results'!$A:$A,Tables!AT$1),17),5,0),VLOOKUP($A20,OFFSET('Program and Results'!$A$1,MATCH(Tables!AT$1,'Program and Results'!$A:$A,0)-1,4,COUNTIF('Program and Results'!$A:$A,Tables!AT$1),17),8,0))),"")</f>
        <v/>
      </c>
      <c r="AU20" s="22" t="str">
        <f ca="1">IFERROR(IF(IFERROR(VLOOKUP($A20,OFFSET('Program and Results'!$A$1,MATCH(Tables!AU$1,'Program and Results'!$A:$A,0)-1,1,COUNTIF('Program and Results'!$A:$A,Tables!AU$1),17),5,0),VLOOKUP($A20,OFFSET('Program and Results'!$A$1,MATCH(Tables!AU$1,'Program and Results'!$A:$A,0)-1,4,COUNTIF('Program and Results'!$A:$A,Tables!AU$1),17),8,0))=0,"",IFERROR(VLOOKUP($A20,OFFSET('Program and Results'!$A$1,MATCH(Tables!AU$1,'Program and Results'!$A:$A,0)-1,1,COUNTIF('Program and Results'!$A:$A,Tables!AU$1),17),5,0),VLOOKUP($A20,OFFSET('Program and Results'!$A$1,MATCH(Tables!AU$1,'Program and Results'!$A:$A,0)-1,4,COUNTIF('Program and Results'!$A:$A,Tables!AU$1),17),8,0))),"")</f>
        <v/>
      </c>
      <c r="AV20" s="22" t="str">
        <f ca="1">IFERROR(IF(IFERROR(VLOOKUP($A20,OFFSET('Program and Results'!$A$1,MATCH(Tables!AV$1,'Program and Results'!$A:$A,0)-1,1,COUNTIF('Program and Results'!$A:$A,Tables!AV$1),17),5,0),VLOOKUP($A20,OFFSET('Program and Results'!$A$1,MATCH(Tables!AV$1,'Program and Results'!$A:$A,0)-1,4,COUNTIF('Program and Results'!$A:$A,Tables!AV$1),17),8,0))=0,"",IFERROR(VLOOKUP($A20,OFFSET('Program and Results'!$A$1,MATCH(Tables!AV$1,'Program and Results'!$A:$A,0)-1,1,COUNTIF('Program and Results'!$A:$A,Tables!AV$1),17),5,0),VLOOKUP($A20,OFFSET('Program and Results'!$A$1,MATCH(Tables!AV$1,'Program and Results'!$A:$A,0)-1,4,COUNTIF('Program and Results'!$A:$A,Tables!AV$1),17),8,0))),"")</f>
        <v/>
      </c>
      <c r="AW20" s="22" t="str">
        <f ca="1">IFERROR(IF(IFERROR(VLOOKUP($A20,OFFSET('Program and Results'!$A$1,MATCH(Tables!AW$1,'Program and Results'!$A:$A,0)-1,1,COUNTIF('Program and Results'!$A:$A,Tables!AW$1),17),5,0),VLOOKUP($A20,OFFSET('Program and Results'!$A$1,MATCH(Tables!AW$1,'Program and Results'!$A:$A,0)-1,4,COUNTIF('Program and Results'!$A:$A,Tables!AW$1),17),8,0))=0,"",IFERROR(VLOOKUP($A20,OFFSET('Program and Results'!$A$1,MATCH(Tables!AW$1,'Program and Results'!$A:$A,0)-1,1,COUNTIF('Program and Results'!$A:$A,Tables!AW$1),17),5,0),VLOOKUP($A20,OFFSET('Program and Results'!$A$1,MATCH(Tables!AW$1,'Program and Results'!$A:$A,0)-1,4,COUNTIF('Program and Results'!$A:$A,Tables!AW$1),17),8,0))),"")</f>
        <v/>
      </c>
      <c r="AX20" s="22" t="str">
        <f ca="1">IFERROR(IF(IFERROR(VLOOKUP($A20,OFFSET('Program and Results'!$A$1,MATCH(Tables!AX$1,'Program and Results'!$A:$A,0)-1,1,COUNTIF('Program and Results'!$A:$A,Tables!AX$1),17),5,0),VLOOKUP($A20,OFFSET('Program and Results'!$A$1,MATCH(Tables!AX$1,'Program and Results'!$A:$A,0)-1,4,COUNTIF('Program and Results'!$A:$A,Tables!AX$1),17),8,0))=0,"",IFERROR(VLOOKUP($A20,OFFSET('Program and Results'!$A$1,MATCH(Tables!AX$1,'Program and Results'!$A:$A,0)-1,1,COUNTIF('Program and Results'!$A:$A,Tables!AX$1),17),5,0),VLOOKUP($A20,OFFSET('Program and Results'!$A$1,MATCH(Tables!AX$1,'Program and Results'!$A:$A,0)-1,4,COUNTIF('Program and Results'!$A:$A,Tables!AX$1),17),8,0))),"")</f>
        <v/>
      </c>
      <c r="AY20" s="22" t="str">
        <f ca="1">IFERROR(IF(IFERROR(VLOOKUP($A20,OFFSET('Program and Results'!$A$1,MATCH(Tables!AY$1,'Program and Results'!$A:$A,0)-1,1,COUNTIF('Program and Results'!$A:$A,Tables!AY$1),17),5,0),VLOOKUP($A20,OFFSET('Program and Results'!$A$1,MATCH(Tables!AY$1,'Program and Results'!$A:$A,0)-1,4,COUNTIF('Program and Results'!$A:$A,Tables!AY$1),17),8,0))=0,"",IFERROR(VLOOKUP($A20,OFFSET('Program and Results'!$A$1,MATCH(Tables!AY$1,'Program and Results'!$A:$A,0)-1,1,COUNTIF('Program and Results'!$A:$A,Tables!AY$1),17),5,0),VLOOKUP($A20,OFFSET('Program and Results'!$A$1,MATCH(Tables!AY$1,'Program and Results'!$A:$A,0)-1,4,COUNTIF('Program and Results'!$A:$A,Tables!AY$1),17),8,0))),"")</f>
        <v/>
      </c>
      <c r="AZ20" s="22" t="str">
        <f ca="1">IFERROR(IF(IFERROR(VLOOKUP($A20,OFFSET('Program and Results'!$A$1,MATCH(Tables!AZ$1,'Program and Results'!$A:$A,0)-1,1,COUNTIF('Program and Results'!$A:$A,Tables!AZ$1),17),5,0),VLOOKUP($A20,OFFSET('Program and Results'!$A$1,MATCH(Tables!AZ$1,'Program and Results'!$A:$A,0)-1,4,COUNTIF('Program and Results'!$A:$A,Tables!AZ$1),17),8,0))=0,"",IFERROR(VLOOKUP($A20,OFFSET('Program and Results'!$A$1,MATCH(Tables!AZ$1,'Program and Results'!$A:$A,0)-1,1,COUNTIF('Program and Results'!$A:$A,Tables!AZ$1),17),5,0),VLOOKUP($A20,OFFSET('Program and Results'!$A$1,MATCH(Tables!AZ$1,'Program and Results'!$A:$A,0)-1,4,COUNTIF('Program and Results'!$A:$A,Tables!AZ$1),17),8,0))),"")</f>
        <v/>
      </c>
      <c r="BA20" s="22" t="str">
        <f ca="1">IFERROR(IF(IFERROR(VLOOKUP($A20,OFFSET('Program and Results'!$A$1,MATCH(Tables!BA$1,'Program and Results'!$A:$A,0)-1,1,COUNTIF('Program and Results'!$A:$A,Tables!BA$1),17),5,0),VLOOKUP($A20,OFFSET('Program and Results'!$A$1,MATCH(Tables!BA$1,'Program and Results'!$A:$A,0)-1,4,COUNTIF('Program and Results'!$A:$A,Tables!BA$1),17),8,0))=0,"",IFERROR(VLOOKUP($A20,OFFSET('Program and Results'!$A$1,MATCH(Tables!BA$1,'Program and Results'!$A:$A,0)-1,1,COUNTIF('Program and Results'!$A:$A,Tables!BA$1),17),5,0),VLOOKUP($A20,OFFSET('Program and Results'!$A$1,MATCH(Tables!BA$1,'Program and Results'!$A:$A,0)-1,4,COUNTIF('Program and Results'!$A:$A,Tables!BA$1),17),8,0))),"")</f>
        <v/>
      </c>
      <c r="BB20" s="22" t="str">
        <f ca="1">IFERROR(IF(IFERROR(VLOOKUP($A20,OFFSET('Program and Results'!$A$1,MATCH(Tables!BB$1,'Program and Results'!$A:$A,0)-1,1,COUNTIF('Program and Results'!$A:$A,Tables!BB$1),17),5,0),VLOOKUP($A20,OFFSET('Program and Results'!$A$1,MATCH(Tables!BB$1,'Program and Results'!$A:$A,0)-1,4,COUNTIF('Program and Results'!$A:$A,Tables!BB$1),17),8,0))=0,"",IFERROR(VLOOKUP($A20,OFFSET('Program and Results'!$A$1,MATCH(Tables!BB$1,'Program and Results'!$A:$A,0)-1,1,COUNTIF('Program and Results'!$A:$A,Tables!BB$1),17),5,0),VLOOKUP($A20,OFFSET('Program and Results'!$A$1,MATCH(Tables!BB$1,'Program and Results'!$A:$A,0)-1,4,COUNTIF('Program and Results'!$A:$A,Tables!BB$1),17),8,0))),"")</f>
        <v/>
      </c>
      <c r="BC20" s="22" t="str">
        <f ca="1">IFERROR(IF(IFERROR(VLOOKUP($A20,OFFSET('Program and Results'!$A$1,MATCH(Tables!BC$1,'Program and Results'!$A:$A,0)-1,1,COUNTIF('Program and Results'!$A:$A,Tables!BC$1),17),5,0),VLOOKUP($A20,OFFSET('Program and Results'!$A$1,MATCH(Tables!BC$1,'Program and Results'!$A:$A,0)-1,4,COUNTIF('Program and Results'!$A:$A,Tables!BC$1),17),8,0))=0,"",IFERROR(VLOOKUP($A20,OFFSET('Program and Results'!$A$1,MATCH(Tables!BC$1,'Program and Results'!$A:$A,0)-1,1,COUNTIF('Program and Results'!$A:$A,Tables!BC$1),17),5,0),VLOOKUP($A20,OFFSET('Program and Results'!$A$1,MATCH(Tables!BC$1,'Program and Results'!$A:$A,0)-1,4,COUNTIF('Program and Results'!$A:$A,Tables!BC$1),17),8,0))),"")</f>
        <v/>
      </c>
      <c r="BD20" s="22" t="str">
        <f ca="1">IFERROR(IF(IFERROR(VLOOKUP($A20,OFFSET('Program and Results'!$A$1,MATCH(Tables!BD$1,'Program and Results'!$A:$A,0)-1,1,COUNTIF('Program and Results'!$A:$A,Tables!BD$1),17),5,0),VLOOKUP($A20,OFFSET('Program and Results'!$A$1,MATCH(Tables!BD$1,'Program and Results'!$A:$A,0)-1,4,COUNTIF('Program and Results'!$A:$A,Tables!BD$1),17),8,0))=0,"",IFERROR(VLOOKUP($A20,OFFSET('Program and Results'!$A$1,MATCH(Tables!BD$1,'Program and Results'!$A:$A,0)-1,1,COUNTIF('Program and Results'!$A:$A,Tables!BD$1),17),5,0),VLOOKUP($A20,OFFSET('Program and Results'!$A$1,MATCH(Tables!BD$1,'Program and Results'!$A:$A,0)-1,4,COUNTIF('Program and Results'!$A:$A,Tables!BD$1),17),8,0))),"")</f>
        <v/>
      </c>
      <c r="BE20" s="22" t="str">
        <f ca="1">IFERROR(IF(IFERROR(VLOOKUP($A20,OFFSET('Program and Results'!$A$1,MATCH(Tables!BE$1,'Program and Results'!$A:$A,0)-1,1,COUNTIF('Program and Results'!$A:$A,Tables!BE$1),17),5,0),VLOOKUP($A20,OFFSET('Program and Results'!$A$1,MATCH(Tables!BE$1,'Program and Results'!$A:$A,0)-1,4,COUNTIF('Program and Results'!$A:$A,Tables!BE$1),17),8,0))=0,"",IFERROR(VLOOKUP($A20,OFFSET('Program and Results'!$A$1,MATCH(Tables!BE$1,'Program and Results'!$A:$A,0)-1,1,COUNTIF('Program and Results'!$A:$A,Tables!BE$1),17),5,0),VLOOKUP($A20,OFFSET('Program and Results'!$A$1,MATCH(Tables!BE$1,'Program and Results'!$A:$A,0)-1,4,COUNTIF('Program and Results'!$A:$A,Tables!BE$1),17),8,0))),"")</f>
        <v/>
      </c>
    </row>
    <row r="21" spans="1:57">
      <c r="A21" s="3" t="str">
        <f>IF(Lists!A21="","",Lists!A21)</f>
        <v/>
      </c>
      <c r="B21" s="22" t="str">
        <f ca="1">IFERROR(IF(IFERROR(VLOOKUP($A21,OFFSET('Program and Results'!$A$1,MATCH(Tables!B$1,'Program and Results'!$A:$A,0)-1,1,COUNTIF('Program and Results'!$A:$A,Tables!B$1),17),5,0),VLOOKUP($A21,OFFSET('Program and Results'!$A$1,MATCH(Tables!B$1,'Program and Results'!$A:$A,0)-1,4,COUNTIF('Program and Results'!$A:$A,Tables!B$1),17),8,0))=0,"",IFERROR(VLOOKUP($A21,OFFSET('Program and Results'!$A$1,MATCH(Tables!B$1,'Program and Results'!$A:$A,0)-1,1,COUNTIF('Program and Results'!$A:$A,Tables!B$1),17),5,0),VLOOKUP($A21,OFFSET('Program and Results'!$A$1,MATCH(Tables!B$1,'Program and Results'!$A:$A,0)-1,4,COUNTIF('Program and Results'!$A:$A,Tables!B$1),17),8,0))),"")</f>
        <v/>
      </c>
      <c r="C21" s="22" t="str">
        <f ca="1">IFERROR(IF(IFERROR(VLOOKUP($A21,OFFSET('Program and Results'!$A$1,MATCH(Tables!C$1,'Program and Results'!$A:$A,0)-1,1,COUNTIF('Program and Results'!$A:$A,Tables!C$1),17),5,0),VLOOKUP($A21,OFFSET('Program and Results'!$A$1,MATCH(Tables!C$1,'Program and Results'!$A:$A,0)-1,4,COUNTIF('Program and Results'!$A:$A,Tables!C$1),17),8,0))=0,"",IFERROR(VLOOKUP($A21,OFFSET('Program and Results'!$A$1,MATCH(Tables!C$1,'Program and Results'!$A:$A,0)-1,1,COUNTIF('Program and Results'!$A:$A,Tables!C$1),17),5,0),VLOOKUP($A21,OFFSET('Program and Results'!$A$1,MATCH(Tables!C$1,'Program and Results'!$A:$A,0)-1,4,COUNTIF('Program and Results'!$A:$A,Tables!C$1),17),8,0))),"")</f>
        <v/>
      </c>
      <c r="D21" s="22" t="str">
        <f ca="1">IFERROR(IF(IFERROR(VLOOKUP($A21,OFFSET('Program and Results'!$A$1,MATCH(Tables!D$1,'Program and Results'!$A:$A,0)-1,1,COUNTIF('Program and Results'!$A:$A,Tables!D$1),17),5,0),VLOOKUP($A21,OFFSET('Program and Results'!$A$1,MATCH(Tables!D$1,'Program and Results'!$A:$A,0)-1,4,COUNTIF('Program and Results'!$A:$A,Tables!D$1),17),8,0))=0,"",IFERROR(VLOOKUP($A21,OFFSET('Program and Results'!$A$1,MATCH(Tables!D$1,'Program and Results'!$A:$A,0)-1,1,COUNTIF('Program and Results'!$A:$A,Tables!D$1),17),5,0),VLOOKUP($A21,OFFSET('Program and Results'!$A$1,MATCH(Tables!D$1,'Program and Results'!$A:$A,0)-1,4,COUNTIF('Program and Results'!$A:$A,Tables!D$1),17),8,0))),"")</f>
        <v/>
      </c>
      <c r="E21" s="22" t="str">
        <f ca="1">IFERROR(IF(IFERROR(VLOOKUP($A21,OFFSET('Program and Results'!$A$1,MATCH(Tables!E$1,'Program and Results'!$A:$A,0)-1,1,COUNTIF('Program and Results'!$A:$A,Tables!E$1),17),5,0),VLOOKUP($A21,OFFSET('Program and Results'!$A$1,MATCH(Tables!E$1,'Program and Results'!$A:$A,0)-1,4,COUNTIF('Program and Results'!$A:$A,Tables!E$1),17),8,0))=0,"",IFERROR(VLOOKUP($A21,OFFSET('Program and Results'!$A$1,MATCH(Tables!E$1,'Program and Results'!$A:$A,0)-1,1,COUNTIF('Program and Results'!$A:$A,Tables!E$1),17),5,0),VLOOKUP($A21,OFFSET('Program and Results'!$A$1,MATCH(Tables!E$1,'Program and Results'!$A:$A,0)-1,4,COUNTIF('Program and Results'!$A:$A,Tables!E$1),17),8,0))),"")</f>
        <v/>
      </c>
      <c r="F21" s="22" t="str">
        <f ca="1">IFERROR(IF(IFERROR(VLOOKUP($A21,OFFSET('Program and Results'!$A$1,MATCH(Tables!F$1,'Program and Results'!$A:$A,0)-1,1,COUNTIF('Program and Results'!$A:$A,Tables!F$1),17),5,0),VLOOKUP($A21,OFFSET('Program and Results'!$A$1,MATCH(Tables!F$1,'Program and Results'!$A:$A,0)-1,4,COUNTIF('Program and Results'!$A:$A,Tables!F$1),17),8,0))=0,"",IFERROR(VLOOKUP($A21,OFFSET('Program and Results'!$A$1,MATCH(Tables!F$1,'Program and Results'!$A:$A,0)-1,1,COUNTIF('Program and Results'!$A:$A,Tables!F$1),17),5,0),VLOOKUP($A21,OFFSET('Program and Results'!$A$1,MATCH(Tables!F$1,'Program and Results'!$A:$A,0)-1,4,COUNTIF('Program and Results'!$A:$A,Tables!F$1),17),8,0))),"")</f>
        <v/>
      </c>
      <c r="G21" s="22" t="str">
        <f ca="1">IFERROR(IF(IFERROR(VLOOKUP($A21,OFFSET('Program and Results'!$A$1,MATCH(Tables!G$1,'Program and Results'!$A:$A,0)-1,1,COUNTIF('Program and Results'!$A:$A,Tables!G$1),17),5,0),VLOOKUP($A21,OFFSET('Program and Results'!$A$1,MATCH(Tables!G$1,'Program and Results'!$A:$A,0)-1,4,COUNTIF('Program and Results'!$A:$A,Tables!G$1),17),8,0))=0,"",IFERROR(VLOOKUP($A21,OFFSET('Program and Results'!$A$1,MATCH(Tables!G$1,'Program and Results'!$A:$A,0)-1,1,COUNTIF('Program and Results'!$A:$A,Tables!G$1),17),5,0),VLOOKUP($A21,OFFSET('Program and Results'!$A$1,MATCH(Tables!G$1,'Program and Results'!$A:$A,0)-1,4,COUNTIF('Program and Results'!$A:$A,Tables!G$1),17),8,0))),"")</f>
        <v/>
      </c>
      <c r="H21" s="22" t="str">
        <f ca="1">IFERROR(IF(IFERROR(VLOOKUP($A21,OFFSET('Program and Results'!$A$1,MATCH(Tables!H$1,'Program and Results'!$A:$A,0)-1,1,COUNTIF('Program and Results'!$A:$A,Tables!H$1),17),5,0),VLOOKUP($A21,OFFSET('Program and Results'!$A$1,MATCH(Tables!H$1,'Program and Results'!$A:$A,0)-1,4,COUNTIF('Program and Results'!$A:$A,Tables!H$1),17),8,0))=0,"",IFERROR(VLOOKUP($A21,OFFSET('Program and Results'!$A$1,MATCH(Tables!H$1,'Program and Results'!$A:$A,0)-1,1,COUNTIF('Program and Results'!$A:$A,Tables!H$1),17),5,0),VLOOKUP($A21,OFFSET('Program and Results'!$A$1,MATCH(Tables!H$1,'Program and Results'!$A:$A,0)-1,4,COUNTIF('Program and Results'!$A:$A,Tables!H$1),17),8,0))),"")</f>
        <v/>
      </c>
      <c r="I21" s="22" t="str">
        <f ca="1">IFERROR(IF(IFERROR(VLOOKUP($A21,OFFSET('Program and Results'!$A$1,MATCH(Tables!I$1,'Program and Results'!$A:$A,0)-1,1,COUNTIF('Program and Results'!$A:$A,Tables!I$1),17),5,0),VLOOKUP($A21,OFFSET('Program and Results'!$A$1,MATCH(Tables!I$1,'Program and Results'!$A:$A,0)-1,4,COUNTIF('Program and Results'!$A:$A,Tables!I$1),17),8,0))=0,"",IFERROR(VLOOKUP($A21,OFFSET('Program and Results'!$A$1,MATCH(Tables!I$1,'Program and Results'!$A:$A,0)-1,1,COUNTIF('Program and Results'!$A:$A,Tables!I$1),17),5,0),VLOOKUP($A21,OFFSET('Program and Results'!$A$1,MATCH(Tables!I$1,'Program and Results'!$A:$A,0)-1,4,COUNTIF('Program and Results'!$A:$A,Tables!I$1),17),8,0))),"")</f>
        <v/>
      </c>
      <c r="J21" s="22" t="str">
        <f ca="1">IFERROR(IF(IFERROR(VLOOKUP($A21,OFFSET('Program and Results'!$A$1,MATCH(Tables!J$1,'Program and Results'!$A:$A,0)-1,1,COUNTIF('Program and Results'!$A:$A,Tables!J$1),17),5,0),VLOOKUP($A21,OFFSET('Program and Results'!$A$1,MATCH(Tables!J$1,'Program and Results'!$A:$A,0)-1,4,COUNTIF('Program and Results'!$A:$A,Tables!J$1),17),8,0))=0,"",IFERROR(VLOOKUP($A21,OFFSET('Program and Results'!$A$1,MATCH(Tables!J$1,'Program and Results'!$A:$A,0)-1,1,COUNTIF('Program and Results'!$A:$A,Tables!J$1),17),5,0),VLOOKUP($A21,OFFSET('Program and Results'!$A$1,MATCH(Tables!J$1,'Program and Results'!$A:$A,0)-1,4,COUNTIF('Program and Results'!$A:$A,Tables!J$1),17),8,0))),"")</f>
        <v/>
      </c>
      <c r="K21" s="22" t="str">
        <f ca="1">IFERROR(IF(IFERROR(VLOOKUP($A21,OFFSET('Program and Results'!$A$1,MATCH(Tables!K$1,'Program and Results'!$A:$A,0)-1,1,COUNTIF('Program and Results'!$A:$A,Tables!K$1),17),5,0),VLOOKUP($A21,OFFSET('Program and Results'!$A$1,MATCH(Tables!K$1,'Program and Results'!$A:$A,0)-1,4,COUNTIF('Program and Results'!$A:$A,Tables!K$1),17),8,0))=0,"",IFERROR(VLOOKUP($A21,OFFSET('Program and Results'!$A$1,MATCH(Tables!K$1,'Program and Results'!$A:$A,0)-1,1,COUNTIF('Program and Results'!$A:$A,Tables!K$1),17),5,0),VLOOKUP($A21,OFFSET('Program and Results'!$A$1,MATCH(Tables!K$1,'Program and Results'!$A:$A,0)-1,4,COUNTIF('Program and Results'!$A:$A,Tables!K$1),17),8,0))),"")</f>
        <v/>
      </c>
      <c r="L21" s="22" t="str">
        <f ca="1">IFERROR(IF(IFERROR(VLOOKUP($A21,OFFSET('Program and Results'!$A$1,MATCH(Tables!L$1,'Program and Results'!$A:$A,0)-1,1,COUNTIF('Program and Results'!$A:$A,Tables!L$1),17),5,0),VLOOKUP($A21,OFFSET('Program and Results'!$A$1,MATCH(Tables!L$1,'Program and Results'!$A:$A,0)-1,4,COUNTIF('Program and Results'!$A:$A,Tables!L$1),17),8,0))=0,"",IFERROR(VLOOKUP($A21,OFFSET('Program and Results'!$A$1,MATCH(Tables!L$1,'Program and Results'!$A:$A,0)-1,1,COUNTIF('Program and Results'!$A:$A,Tables!L$1),17),5,0),VLOOKUP($A21,OFFSET('Program and Results'!$A$1,MATCH(Tables!L$1,'Program and Results'!$A:$A,0)-1,4,COUNTIF('Program and Results'!$A:$A,Tables!L$1),17),8,0))),"")</f>
        <v/>
      </c>
      <c r="M21" s="22" t="str">
        <f ca="1">IFERROR(IF(IFERROR(VLOOKUP($A21,OFFSET('Program and Results'!$A$1,MATCH(Tables!M$1,'Program and Results'!$A:$A,0)-1,1,COUNTIF('Program and Results'!$A:$A,Tables!M$1),17),5,0),VLOOKUP($A21,OFFSET('Program and Results'!$A$1,MATCH(Tables!M$1,'Program and Results'!$A:$A,0)-1,4,COUNTIF('Program and Results'!$A:$A,Tables!M$1),17),8,0))=0,"",IFERROR(VLOOKUP($A21,OFFSET('Program and Results'!$A$1,MATCH(Tables!M$1,'Program and Results'!$A:$A,0)-1,1,COUNTIF('Program and Results'!$A:$A,Tables!M$1),17),5,0),VLOOKUP($A21,OFFSET('Program and Results'!$A$1,MATCH(Tables!M$1,'Program and Results'!$A:$A,0)-1,4,COUNTIF('Program and Results'!$A:$A,Tables!M$1),17),8,0))),"")</f>
        <v/>
      </c>
      <c r="N21" s="22" t="str">
        <f ca="1">IFERROR(IF(IFERROR(VLOOKUP($A21,OFFSET('Program and Results'!$A$1,MATCH(Tables!N$1,'Program and Results'!$A:$A,0)-1,1,COUNTIF('Program and Results'!$A:$A,Tables!N$1),17),5,0),VLOOKUP($A21,OFFSET('Program and Results'!$A$1,MATCH(Tables!N$1,'Program and Results'!$A:$A,0)-1,4,COUNTIF('Program and Results'!$A:$A,Tables!N$1),17),8,0))=0,"",IFERROR(VLOOKUP($A21,OFFSET('Program and Results'!$A$1,MATCH(Tables!N$1,'Program and Results'!$A:$A,0)-1,1,COUNTIF('Program and Results'!$A:$A,Tables!N$1),17),5,0),VLOOKUP($A21,OFFSET('Program and Results'!$A$1,MATCH(Tables!N$1,'Program and Results'!$A:$A,0)-1,4,COUNTIF('Program and Results'!$A:$A,Tables!N$1),17),8,0))),"")</f>
        <v/>
      </c>
      <c r="O21" s="22" t="str">
        <f ca="1">IFERROR(IF(IFERROR(VLOOKUP($A21,OFFSET('Program and Results'!$A$1,MATCH(Tables!O$1,'Program and Results'!$A:$A,0)-1,1,COUNTIF('Program and Results'!$A:$A,Tables!O$1),17),5,0),VLOOKUP($A21,OFFSET('Program and Results'!$A$1,MATCH(Tables!O$1,'Program and Results'!$A:$A,0)-1,4,COUNTIF('Program and Results'!$A:$A,Tables!O$1),17),8,0))=0,"",IFERROR(VLOOKUP($A21,OFFSET('Program and Results'!$A$1,MATCH(Tables!O$1,'Program and Results'!$A:$A,0)-1,1,COUNTIF('Program and Results'!$A:$A,Tables!O$1),17),5,0),VLOOKUP($A21,OFFSET('Program and Results'!$A$1,MATCH(Tables!O$1,'Program and Results'!$A:$A,0)-1,4,COUNTIF('Program and Results'!$A:$A,Tables!O$1),17),8,0))),"")</f>
        <v/>
      </c>
      <c r="P21" s="22" t="str">
        <f ca="1">IFERROR(IF(IFERROR(VLOOKUP($A21,OFFSET('Program and Results'!$A$1,MATCH(Tables!P$1,'Program and Results'!$A:$A,0)-1,1,COUNTIF('Program and Results'!$A:$A,Tables!P$1),17),5,0),VLOOKUP($A21,OFFSET('Program and Results'!$A$1,MATCH(Tables!P$1,'Program and Results'!$A:$A,0)-1,4,COUNTIF('Program and Results'!$A:$A,Tables!P$1),17),8,0))=0,"",IFERROR(VLOOKUP($A21,OFFSET('Program and Results'!$A$1,MATCH(Tables!P$1,'Program and Results'!$A:$A,0)-1,1,COUNTIF('Program and Results'!$A:$A,Tables!P$1),17),5,0),VLOOKUP($A21,OFFSET('Program and Results'!$A$1,MATCH(Tables!P$1,'Program and Results'!$A:$A,0)-1,4,COUNTIF('Program and Results'!$A:$A,Tables!P$1),17),8,0))),"")</f>
        <v/>
      </c>
      <c r="Q21" s="22" t="str">
        <f ca="1">IFERROR(IF(IFERROR(VLOOKUP($A21,OFFSET('Program and Results'!$A$1,MATCH(Tables!Q$1,'Program and Results'!$A:$A,0)-1,1,COUNTIF('Program and Results'!$A:$A,Tables!Q$1),17),5,0),VLOOKUP($A21,OFFSET('Program and Results'!$A$1,MATCH(Tables!Q$1,'Program and Results'!$A:$A,0)-1,4,COUNTIF('Program and Results'!$A:$A,Tables!Q$1),17),8,0))=0,"",IFERROR(VLOOKUP($A21,OFFSET('Program and Results'!$A$1,MATCH(Tables!Q$1,'Program and Results'!$A:$A,0)-1,1,COUNTIF('Program and Results'!$A:$A,Tables!Q$1),17),5,0),VLOOKUP($A21,OFFSET('Program and Results'!$A$1,MATCH(Tables!Q$1,'Program and Results'!$A:$A,0)-1,4,COUNTIF('Program and Results'!$A:$A,Tables!Q$1),17),8,0))),"")</f>
        <v/>
      </c>
      <c r="R21" s="22" t="str">
        <f ca="1">IFERROR(IF(IFERROR(VLOOKUP($A21,OFFSET('Program and Results'!$A$1,MATCH(Tables!R$1,'Program and Results'!$A:$A,0)-1,1,COUNTIF('Program and Results'!$A:$A,Tables!R$1),17),5,0),VLOOKUP($A21,OFFSET('Program and Results'!$A$1,MATCH(Tables!R$1,'Program and Results'!$A:$A,0)-1,4,COUNTIF('Program and Results'!$A:$A,Tables!R$1),17),8,0))=0,"",IFERROR(VLOOKUP($A21,OFFSET('Program and Results'!$A$1,MATCH(Tables!R$1,'Program and Results'!$A:$A,0)-1,1,COUNTIF('Program and Results'!$A:$A,Tables!R$1),17),5,0),VLOOKUP($A21,OFFSET('Program and Results'!$A$1,MATCH(Tables!R$1,'Program and Results'!$A:$A,0)-1,4,COUNTIF('Program and Results'!$A:$A,Tables!R$1),17),8,0))),"")</f>
        <v/>
      </c>
      <c r="S21" s="22" t="str">
        <f ca="1">IFERROR(IF(IFERROR(VLOOKUP($A21,OFFSET('Program and Results'!$A$1,MATCH(Tables!S$1,'Program and Results'!$A:$A,0)-1,1,COUNTIF('Program and Results'!$A:$A,Tables!S$1),17),5,0),VLOOKUP($A21,OFFSET('Program and Results'!$A$1,MATCH(Tables!S$1,'Program and Results'!$A:$A,0)-1,4,COUNTIF('Program and Results'!$A:$A,Tables!S$1),17),8,0))=0,"",IFERROR(VLOOKUP($A21,OFFSET('Program and Results'!$A$1,MATCH(Tables!S$1,'Program and Results'!$A:$A,0)-1,1,COUNTIF('Program and Results'!$A:$A,Tables!S$1),17),5,0),VLOOKUP($A21,OFFSET('Program and Results'!$A$1,MATCH(Tables!S$1,'Program and Results'!$A:$A,0)-1,4,COUNTIF('Program and Results'!$A:$A,Tables!S$1),17),8,0))),"")</f>
        <v/>
      </c>
      <c r="T21" s="22" t="str">
        <f ca="1">IFERROR(IF(IFERROR(VLOOKUP($A21,OFFSET('Program and Results'!$A$1,MATCH(Tables!T$1,'Program and Results'!$A:$A,0)-1,1,COUNTIF('Program and Results'!$A:$A,Tables!T$1),17),5,0),VLOOKUP($A21,OFFSET('Program and Results'!$A$1,MATCH(Tables!T$1,'Program and Results'!$A:$A,0)-1,4,COUNTIF('Program and Results'!$A:$A,Tables!T$1),17),8,0))=0,"",IFERROR(VLOOKUP($A21,OFFSET('Program and Results'!$A$1,MATCH(Tables!T$1,'Program and Results'!$A:$A,0)-1,1,COUNTIF('Program and Results'!$A:$A,Tables!T$1),17),5,0),VLOOKUP($A21,OFFSET('Program and Results'!$A$1,MATCH(Tables!T$1,'Program and Results'!$A:$A,0)-1,4,COUNTIF('Program and Results'!$A:$A,Tables!T$1),17),8,0))),"")</f>
        <v/>
      </c>
      <c r="U21" s="22" t="str">
        <f ca="1">IFERROR(IF(IFERROR(VLOOKUP($A21,OFFSET('Program and Results'!$A$1,MATCH(Tables!U$1,'Program and Results'!$A:$A,0)-1,1,COUNTIF('Program and Results'!$A:$A,Tables!U$1),17),5,0),VLOOKUP($A21,OFFSET('Program and Results'!$A$1,MATCH(Tables!U$1,'Program and Results'!$A:$A,0)-1,4,COUNTIF('Program and Results'!$A:$A,Tables!U$1),17),8,0))=0,"",IFERROR(VLOOKUP($A21,OFFSET('Program and Results'!$A$1,MATCH(Tables!U$1,'Program and Results'!$A:$A,0)-1,1,COUNTIF('Program and Results'!$A:$A,Tables!U$1),17),5,0),VLOOKUP($A21,OFFSET('Program and Results'!$A$1,MATCH(Tables!U$1,'Program and Results'!$A:$A,0)-1,4,COUNTIF('Program and Results'!$A:$A,Tables!U$1),17),8,0))),"")</f>
        <v/>
      </c>
      <c r="V21" s="22" t="str">
        <f ca="1">IFERROR(IF(IFERROR(VLOOKUP($A21,OFFSET('Program and Results'!$A$1,MATCH(Tables!V$1,'Program and Results'!$A:$A,0)-1,1,COUNTIF('Program and Results'!$A:$A,Tables!V$1),17),5,0),VLOOKUP($A21,OFFSET('Program and Results'!$A$1,MATCH(Tables!V$1,'Program and Results'!$A:$A,0)-1,4,COUNTIF('Program and Results'!$A:$A,Tables!V$1),17),8,0))=0,"",IFERROR(VLOOKUP($A21,OFFSET('Program and Results'!$A$1,MATCH(Tables!V$1,'Program and Results'!$A:$A,0)-1,1,COUNTIF('Program and Results'!$A:$A,Tables!V$1),17),5,0),VLOOKUP($A21,OFFSET('Program and Results'!$A$1,MATCH(Tables!V$1,'Program and Results'!$A:$A,0)-1,4,COUNTIF('Program and Results'!$A:$A,Tables!V$1),17),8,0))),"")</f>
        <v/>
      </c>
      <c r="W21" s="22" t="str">
        <f ca="1">IFERROR(IF(IFERROR(VLOOKUP($A21,OFFSET('Program and Results'!$A$1,MATCH(Tables!W$1,'Program and Results'!$A:$A,0)-1,1,COUNTIF('Program and Results'!$A:$A,Tables!W$1),17),5,0),VLOOKUP($A21,OFFSET('Program and Results'!$A$1,MATCH(Tables!W$1,'Program and Results'!$A:$A,0)-1,4,COUNTIF('Program and Results'!$A:$A,Tables!W$1),17),8,0))=0,"",IFERROR(VLOOKUP($A21,OFFSET('Program and Results'!$A$1,MATCH(Tables!W$1,'Program and Results'!$A:$A,0)-1,1,COUNTIF('Program and Results'!$A:$A,Tables!W$1),17),5,0),VLOOKUP($A21,OFFSET('Program and Results'!$A$1,MATCH(Tables!W$1,'Program and Results'!$A:$A,0)-1,4,COUNTIF('Program and Results'!$A:$A,Tables!W$1),17),8,0))),"")</f>
        <v/>
      </c>
      <c r="X21" s="22" t="str">
        <f ca="1">IFERROR(IF(IFERROR(VLOOKUP($A21,OFFSET('Program and Results'!$A$1,MATCH(Tables!X$1,'Program and Results'!$A:$A,0)-1,1,COUNTIF('Program and Results'!$A:$A,Tables!X$1),17),5,0),VLOOKUP($A21,OFFSET('Program and Results'!$A$1,MATCH(Tables!X$1,'Program and Results'!$A:$A,0)-1,4,COUNTIF('Program and Results'!$A:$A,Tables!X$1),17),8,0))=0,"",IFERROR(VLOOKUP($A21,OFFSET('Program and Results'!$A$1,MATCH(Tables!X$1,'Program and Results'!$A:$A,0)-1,1,COUNTIF('Program and Results'!$A:$A,Tables!X$1),17),5,0),VLOOKUP($A21,OFFSET('Program and Results'!$A$1,MATCH(Tables!X$1,'Program and Results'!$A:$A,0)-1,4,COUNTIF('Program and Results'!$A:$A,Tables!X$1),17),8,0))),"")</f>
        <v/>
      </c>
      <c r="Y21" s="22" t="str">
        <f ca="1">IFERROR(IF(IFERROR(VLOOKUP($A21,OFFSET('Program and Results'!$A$1,MATCH(Tables!Y$1,'Program and Results'!$A:$A,0)-1,1,COUNTIF('Program and Results'!$A:$A,Tables!Y$1),17),5,0),VLOOKUP($A21,OFFSET('Program and Results'!$A$1,MATCH(Tables!Y$1,'Program and Results'!$A:$A,0)-1,4,COUNTIF('Program and Results'!$A:$A,Tables!Y$1),17),8,0))=0,"",IFERROR(VLOOKUP($A21,OFFSET('Program and Results'!$A$1,MATCH(Tables!Y$1,'Program and Results'!$A:$A,0)-1,1,COUNTIF('Program and Results'!$A:$A,Tables!Y$1),17),5,0),VLOOKUP($A21,OFFSET('Program and Results'!$A$1,MATCH(Tables!Y$1,'Program and Results'!$A:$A,0)-1,4,COUNTIF('Program and Results'!$A:$A,Tables!Y$1),17),8,0))),"")</f>
        <v/>
      </c>
      <c r="Z21" s="22" t="str">
        <f ca="1">IFERROR(IF(IFERROR(VLOOKUP($A21,OFFSET('Program and Results'!$A$1,MATCH(Tables!Z$1,'Program and Results'!$A:$A,0)-1,1,COUNTIF('Program and Results'!$A:$A,Tables!Z$1),17),5,0),VLOOKUP($A21,OFFSET('Program and Results'!$A$1,MATCH(Tables!Z$1,'Program and Results'!$A:$A,0)-1,4,COUNTIF('Program and Results'!$A:$A,Tables!Z$1),17),8,0))=0,"",IFERROR(VLOOKUP($A21,OFFSET('Program and Results'!$A$1,MATCH(Tables!Z$1,'Program and Results'!$A:$A,0)-1,1,COUNTIF('Program and Results'!$A:$A,Tables!Z$1),17),5,0),VLOOKUP($A21,OFFSET('Program and Results'!$A$1,MATCH(Tables!Z$1,'Program and Results'!$A:$A,0)-1,4,COUNTIF('Program and Results'!$A:$A,Tables!Z$1),17),8,0))),"")</f>
        <v/>
      </c>
      <c r="AA21" s="22" t="str">
        <f ca="1">IFERROR(IF(IFERROR(VLOOKUP($A21,OFFSET('Program and Results'!$A$1,MATCH(Tables!AA$1,'Program and Results'!$A:$A,0)-1,1,COUNTIF('Program and Results'!$A:$A,Tables!AA$1),17),5,0),VLOOKUP($A21,OFFSET('Program and Results'!$A$1,MATCH(Tables!AA$1,'Program and Results'!$A:$A,0)-1,4,COUNTIF('Program and Results'!$A:$A,Tables!AA$1),17),8,0))=0,"",IFERROR(VLOOKUP($A21,OFFSET('Program and Results'!$A$1,MATCH(Tables!AA$1,'Program and Results'!$A:$A,0)-1,1,COUNTIF('Program and Results'!$A:$A,Tables!AA$1),17),5,0),VLOOKUP($A21,OFFSET('Program and Results'!$A$1,MATCH(Tables!AA$1,'Program and Results'!$A:$A,0)-1,4,COUNTIF('Program and Results'!$A:$A,Tables!AA$1),17),8,0))),"")</f>
        <v/>
      </c>
      <c r="AB21" s="22" t="str">
        <f ca="1">IFERROR(IF(IFERROR(VLOOKUP($A21,OFFSET('Program and Results'!$A$1,MATCH(Tables!AB$1,'Program and Results'!$A:$A,0)-1,1,COUNTIF('Program and Results'!$A:$A,Tables!AB$1),17),5,0),VLOOKUP($A21,OFFSET('Program and Results'!$A$1,MATCH(Tables!AB$1,'Program and Results'!$A:$A,0)-1,4,COUNTIF('Program and Results'!$A:$A,Tables!AB$1),17),8,0))=0,"",IFERROR(VLOOKUP($A21,OFFSET('Program and Results'!$A$1,MATCH(Tables!AB$1,'Program and Results'!$A:$A,0)-1,1,COUNTIF('Program and Results'!$A:$A,Tables!AB$1),17),5,0),VLOOKUP($A21,OFFSET('Program and Results'!$A$1,MATCH(Tables!AB$1,'Program and Results'!$A:$A,0)-1,4,COUNTIF('Program and Results'!$A:$A,Tables!AB$1),17),8,0))),"")</f>
        <v/>
      </c>
      <c r="AC21" s="22" t="str">
        <f ca="1">IFERROR(IF(IFERROR(VLOOKUP($A21,OFFSET('Program and Results'!$A$1,MATCH(Tables!AC$1,'Program and Results'!$A:$A,0)-1,1,COUNTIF('Program and Results'!$A:$A,Tables!AC$1),17),5,0),VLOOKUP($A21,OFFSET('Program and Results'!$A$1,MATCH(Tables!AC$1,'Program and Results'!$A:$A,0)-1,4,COUNTIF('Program and Results'!$A:$A,Tables!AC$1),17),8,0))=0,"",IFERROR(VLOOKUP($A21,OFFSET('Program and Results'!$A$1,MATCH(Tables!AC$1,'Program and Results'!$A:$A,0)-1,1,COUNTIF('Program and Results'!$A:$A,Tables!AC$1),17),5,0),VLOOKUP($A21,OFFSET('Program and Results'!$A$1,MATCH(Tables!AC$1,'Program and Results'!$A:$A,0)-1,4,COUNTIF('Program and Results'!$A:$A,Tables!AC$1),17),8,0))),"")</f>
        <v/>
      </c>
      <c r="AD21" s="22" t="str">
        <f ca="1">IFERROR(IF(IFERROR(VLOOKUP($A21,OFFSET('Program and Results'!$A$1,MATCH(Tables!AD$1,'Program and Results'!$A:$A,0)-1,1,COUNTIF('Program and Results'!$A:$A,Tables!AD$1),17),5,0),VLOOKUP($A21,OFFSET('Program and Results'!$A$1,MATCH(Tables!AD$1,'Program and Results'!$A:$A,0)-1,4,COUNTIF('Program and Results'!$A:$A,Tables!AD$1),17),8,0))=0,"",IFERROR(VLOOKUP($A21,OFFSET('Program and Results'!$A$1,MATCH(Tables!AD$1,'Program and Results'!$A:$A,0)-1,1,COUNTIF('Program and Results'!$A:$A,Tables!AD$1),17),5,0),VLOOKUP($A21,OFFSET('Program and Results'!$A$1,MATCH(Tables!AD$1,'Program and Results'!$A:$A,0)-1,4,COUNTIF('Program and Results'!$A:$A,Tables!AD$1),17),8,0))),"")</f>
        <v/>
      </c>
      <c r="AE21" s="22" t="str">
        <f ca="1">IFERROR(IF(IFERROR(VLOOKUP($A21,OFFSET('Program and Results'!$A$1,MATCH(Tables!AE$1,'Program and Results'!$A:$A,0)-1,1,COUNTIF('Program and Results'!$A:$A,Tables!AE$1),17),5,0),VLOOKUP($A21,OFFSET('Program and Results'!$A$1,MATCH(Tables!AE$1,'Program and Results'!$A:$A,0)-1,4,COUNTIF('Program and Results'!$A:$A,Tables!AE$1),17),8,0))=0,"",IFERROR(VLOOKUP($A21,OFFSET('Program and Results'!$A$1,MATCH(Tables!AE$1,'Program and Results'!$A:$A,0)-1,1,COUNTIF('Program and Results'!$A:$A,Tables!AE$1),17),5,0),VLOOKUP($A21,OFFSET('Program and Results'!$A$1,MATCH(Tables!AE$1,'Program and Results'!$A:$A,0)-1,4,COUNTIF('Program and Results'!$A:$A,Tables!AE$1),17),8,0))),"")</f>
        <v/>
      </c>
      <c r="AF21" s="22" t="str">
        <f ca="1">IFERROR(IF(IFERROR(VLOOKUP($A21,OFFSET('Program and Results'!$A$1,MATCH(Tables!AF$1,'Program and Results'!$A:$A,0)-1,1,COUNTIF('Program and Results'!$A:$A,Tables!AF$1),17),5,0),VLOOKUP($A21,OFFSET('Program and Results'!$A$1,MATCH(Tables!AF$1,'Program and Results'!$A:$A,0)-1,4,COUNTIF('Program and Results'!$A:$A,Tables!AF$1),17),8,0))=0,"",IFERROR(VLOOKUP($A21,OFFSET('Program and Results'!$A$1,MATCH(Tables!AF$1,'Program and Results'!$A:$A,0)-1,1,COUNTIF('Program and Results'!$A:$A,Tables!AF$1),17),5,0),VLOOKUP($A21,OFFSET('Program and Results'!$A$1,MATCH(Tables!AF$1,'Program and Results'!$A:$A,0)-1,4,COUNTIF('Program and Results'!$A:$A,Tables!AF$1),17),8,0))),"")</f>
        <v/>
      </c>
      <c r="AG21" s="22" t="str">
        <f ca="1">IFERROR(IF(IFERROR(VLOOKUP($A21,OFFSET('Program and Results'!$A$1,MATCH(Tables!AG$1,'Program and Results'!$A:$A,0)-1,1,COUNTIF('Program and Results'!$A:$A,Tables!AG$1),17),5,0),VLOOKUP($A21,OFFSET('Program and Results'!$A$1,MATCH(Tables!AG$1,'Program and Results'!$A:$A,0)-1,4,COUNTIF('Program and Results'!$A:$A,Tables!AG$1),17),8,0))=0,"",IFERROR(VLOOKUP($A21,OFFSET('Program and Results'!$A$1,MATCH(Tables!AG$1,'Program and Results'!$A:$A,0)-1,1,COUNTIF('Program and Results'!$A:$A,Tables!AG$1),17),5,0),VLOOKUP($A21,OFFSET('Program and Results'!$A$1,MATCH(Tables!AG$1,'Program and Results'!$A:$A,0)-1,4,COUNTIF('Program and Results'!$A:$A,Tables!AG$1),17),8,0))),"")</f>
        <v/>
      </c>
      <c r="AH21" s="22" t="str">
        <f ca="1">IFERROR(IF(IFERROR(VLOOKUP($A21,OFFSET('Program and Results'!$A$1,MATCH(Tables!AH$1,'Program and Results'!$A:$A,0)-1,1,COUNTIF('Program and Results'!$A:$A,Tables!AH$1),17),5,0),VLOOKUP($A21,OFFSET('Program and Results'!$A$1,MATCH(Tables!AH$1,'Program and Results'!$A:$A,0)-1,4,COUNTIF('Program and Results'!$A:$A,Tables!AH$1),17),8,0))=0,"",IFERROR(VLOOKUP($A21,OFFSET('Program and Results'!$A$1,MATCH(Tables!AH$1,'Program and Results'!$A:$A,0)-1,1,COUNTIF('Program and Results'!$A:$A,Tables!AH$1),17),5,0),VLOOKUP($A21,OFFSET('Program and Results'!$A$1,MATCH(Tables!AH$1,'Program and Results'!$A:$A,0)-1,4,COUNTIF('Program and Results'!$A:$A,Tables!AH$1),17),8,0))),"")</f>
        <v/>
      </c>
      <c r="AI21" s="22" t="str">
        <f ca="1">IFERROR(IF(IFERROR(VLOOKUP($A21,OFFSET('Program and Results'!$A$1,MATCH(Tables!AI$1,'Program and Results'!$A:$A,0)-1,1,COUNTIF('Program and Results'!$A:$A,Tables!AI$1),17),5,0),VLOOKUP($A21,OFFSET('Program and Results'!$A$1,MATCH(Tables!AI$1,'Program and Results'!$A:$A,0)-1,4,COUNTIF('Program and Results'!$A:$A,Tables!AI$1),17),8,0))=0,"",IFERROR(VLOOKUP($A21,OFFSET('Program and Results'!$A$1,MATCH(Tables!AI$1,'Program and Results'!$A:$A,0)-1,1,COUNTIF('Program and Results'!$A:$A,Tables!AI$1),17),5,0),VLOOKUP($A21,OFFSET('Program and Results'!$A$1,MATCH(Tables!AI$1,'Program and Results'!$A:$A,0)-1,4,COUNTIF('Program and Results'!$A:$A,Tables!AI$1),17),8,0))),"")</f>
        <v/>
      </c>
      <c r="AJ21" s="22" t="str">
        <f ca="1">IFERROR(IF(IFERROR(VLOOKUP($A21,OFFSET('Program and Results'!$A$1,MATCH(Tables!AJ$1,'Program and Results'!$A:$A,0)-1,1,COUNTIF('Program and Results'!$A:$A,Tables!AJ$1),17),5,0),VLOOKUP($A21,OFFSET('Program and Results'!$A$1,MATCH(Tables!AJ$1,'Program and Results'!$A:$A,0)-1,4,COUNTIF('Program and Results'!$A:$A,Tables!AJ$1),17),8,0))=0,"",IFERROR(VLOOKUP($A21,OFFSET('Program and Results'!$A$1,MATCH(Tables!AJ$1,'Program and Results'!$A:$A,0)-1,1,COUNTIF('Program and Results'!$A:$A,Tables!AJ$1),17),5,0),VLOOKUP($A21,OFFSET('Program and Results'!$A$1,MATCH(Tables!AJ$1,'Program and Results'!$A:$A,0)-1,4,COUNTIF('Program and Results'!$A:$A,Tables!AJ$1),17),8,0))),"")</f>
        <v/>
      </c>
      <c r="AK21" s="22" t="str">
        <f ca="1">IFERROR(IF(IFERROR(VLOOKUP($A21,OFFSET('Program and Results'!$A$1,MATCH(Tables!AK$1,'Program and Results'!$A:$A,0)-1,1,COUNTIF('Program and Results'!$A:$A,Tables!AK$1),17),5,0),VLOOKUP($A21,OFFSET('Program and Results'!$A$1,MATCH(Tables!AK$1,'Program and Results'!$A:$A,0)-1,4,COUNTIF('Program and Results'!$A:$A,Tables!AK$1),17),8,0))=0,"",IFERROR(VLOOKUP($A21,OFFSET('Program and Results'!$A$1,MATCH(Tables!AK$1,'Program and Results'!$A:$A,0)-1,1,COUNTIF('Program and Results'!$A:$A,Tables!AK$1),17),5,0),VLOOKUP($A21,OFFSET('Program and Results'!$A$1,MATCH(Tables!AK$1,'Program and Results'!$A:$A,0)-1,4,COUNTIF('Program and Results'!$A:$A,Tables!AK$1),17),8,0))),"")</f>
        <v/>
      </c>
      <c r="AL21" s="22" t="str">
        <f ca="1">IFERROR(IF(IFERROR(VLOOKUP($A21,OFFSET('Program and Results'!$A$1,MATCH(Tables!AL$1,'Program and Results'!$A:$A,0)-1,1,COUNTIF('Program and Results'!$A:$A,Tables!AL$1),17),5,0),VLOOKUP($A21,OFFSET('Program and Results'!$A$1,MATCH(Tables!AL$1,'Program and Results'!$A:$A,0)-1,4,COUNTIF('Program and Results'!$A:$A,Tables!AL$1),17),8,0))=0,"",IFERROR(VLOOKUP($A21,OFFSET('Program and Results'!$A$1,MATCH(Tables!AL$1,'Program and Results'!$A:$A,0)-1,1,COUNTIF('Program and Results'!$A:$A,Tables!AL$1),17),5,0),VLOOKUP($A21,OFFSET('Program and Results'!$A$1,MATCH(Tables!AL$1,'Program and Results'!$A:$A,0)-1,4,COUNTIF('Program and Results'!$A:$A,Tables!AL$1),17),8,0))),"")</f>
        <v/>
      </c>
      <c r="AM21" s="22" t="str">
        <f ca="1">IFERROR(IF(IFERROR(VLOOKUP($A21,OFFSET('Program and Results'!$A$1,MATCH(Tables!AM$1,'Program and Results'!$A:$A,0)-1,1,COUNTIF('Program and Results'!$A:$A,Tables!AM$1),17),5,0),VLOOKUP($A21,OFFSET('Program and Results'!$A$1,MATCH(Tables!AM$1,'Program and Results'!$A:$A,0)-1,4,COUNTIF('Program and Results'!$A:$A,Tables!AM$1),17),8,0))=0,"",IFERROR(VLOOKUP($A21,OFFSET('Program and Results'!$A$1,MATCH(Tables!AM$1,'Program and Results'!$A:$A,0)-1,1,COUNTIF('Program and Results'!$A:$A,Tables!AM$1),17),5,0),VLOOKUP($A21,OFFSET('Program and Results'!$A$1,MATCH(Tables!AM$1,'Program and Results'!$A:$A,0)-1,4,COUNTIF('Program and Results'!$A:$A,Tables!AM$1),17),8,0))),"")</f>
        <v/>
      </c>
      <c r="AN21" s="22" t="str">
        <f ca="1">IFERROR(IF(IFERROR(VLOOKUP($A21,OFFSET('Program and Results'!$A$1,MATCH(Tables!AN$1,'Program and Results'!$A:$A,0)-1,1,COUNTIF('Program and Results'!$A:$A,Tables!AN$1),17),5,0),VLOOKUP($A21,OFFSET('Program and Results'!$A$1,MATCH(Tables!AN$1,'Program and Results'!$A:$A,0)-1,4,COUNTIF('Program and Results'!$A:$A,Tables!AN$1),17),8,0))=0,"",IFERROR(VLOOKUP($A21,OFFSET('Program and Results'!$A$1,MATCH(Tables!AN$1,'Program and Results'!$A:$A,0)-1,1,COUNTIF('Program and Results'!$A:$A,Tables!AN$1),17),5,0),VLOOKUP($A21,OFFSET('Program and Results'!$A$1,MATCH(Tables!AN$1,'Program and Results'!$A:$A,0)-1,4,COUNTIF('Program and Results'!$A:$A,Tables!AN$1),17),8,0))),"")</f>
        <v/>
      </c>
      <c r="AO21" s="22" t="str">
        <f ca="1">IFERROR(IF(IFERROR(VLOOKUP($A21,OFFSET('Program and Results'!$A$1,MATCH(Tables!AO$1,'Program and Results'!$A:$A,0)-1,1,COUNTIF('Program and Results'!$A:$A,Tables!AO$1),17),5,0),VLOOKUP($A21,OFFSET('Program and Results'!$A$1,MATCH(Tables!AO$1,'Program and Results'!$A:$A,0)-1,4,COUNTIF('Program and Results'!$A:$A,Tables!AO$1),17),8,0))=0,"",IFERROR(VLOOKUP($A21,OFFSET('Program and Results'!$A$1,MATCH(Tables!AO$1,'Program and Results'!$A:$A,0)-1,1,COUNTIF('Program and Results'!$A:$A,Tables!AO$1),17),5,0),VLOOKUP($A21,OFFSET('Program and Results'!$A$1,MATCH(Tables!AO$1,'Program and Results'!$A:$A,0)-1,4,COUNTIF('Program and Results'!$A:$A,Tables!AO$1),17),8,0))),"")</f>
        <v/>
      </c>
      <c r="AP21" s="22" t="str">
        <f ca="1">IFERROR(IF(IFERROR(VLOOKUP($A21,OFFSET('Program and Results'!$A$1,MATCH(Tables!AP$1,'Program and Results'!$A:$A,0)-1,1,COUNTIF('Program and Results'!$A:$A,Tables!AP$1),17),5,0),VLOOKUP($A21,OFFSET('Program and Results'!$A$1,MATCH(Tables!AP$1,'Program and Results'!$A:$A,0)-1,4,COUNTIF('Program and Results'!$A:$A,Tables!AP$1),17),8,0))=0,"",IFERROR(VLOOKUP($A21,OFFSET('Program and Results'!$A$1,MATCH(Tables!AP$1,'Program and Results'!$A:$A,0)-1,1,COUNTIF('Program and Results'!$A:$A,Tables!AP$1),17),5,0),VLOOKUP($A21,OFFSET('Program and Results'!$A$1,MATCH(Tables!AP$1,'Program and Results'!$A:$A,0)-1,4,COUNTIF('Program and Results'!$A:$A,Tables!AP$1),17),8,0))),"")</f>
        <v/>
      </c>
      <c r="AQ21" s="22" t="str">
        <f ca="1">IFERROR(IF(IFERROR(VLOOKUP($A21,OFFSET('Program and Results'!$A$1,MATCH(Tables!AQ$1,'Program and Results'!$A:$A,0)-1,1,COUNTIF('Program and Results'!$A:$A,Tables!AQ$1),17),5,0),VLOOKUP($A21,OFFSET('Program and Results'!$A$1,MATCH(Tables!AQ$1,'Program and Results'!$A:$A,0)-1,4,COUNTIF('Program and Results'!$A:$A,Tables!AQ$1),17),8,0))=0,"",IFERROR(VLOOKUP($A21,OFFSET('Program and Results'!$A$1,MATCH(Tables!AQ$1,'Program and Results'!$A:$A,0)-1,1,COUNTIF('Program and Results'!$A:$A,Tables!AQ$1),17),5,0),VLOOKUP($A21,OFFSET('Program and Results'!$A$1,MATCH(Tables!AQ$1,'Program and Results'!$A:$A,0)-1,4,COUNTIF('Program and Results'!$A:$A,Tables!AQ$1),17),8,0))),"")</f>
        <v/>
      </c>
      <c r="AR21" s="22" t="str">
        <f ca="1">IFERROR(IF(IFERROR(VLOOKUP($A21,OFFSET('Program and Results'!$A$1,MATCH(Tables!AR$1,'Program and Results'!$A:$A,0)-1,1,COUNTIF('Program and Results'!$A:$A,Tables!AR$1),17),5,0),VLOOKUP($A21,OFFSET('Program and Results'!$A$1,MATCH(Tables!AR$1,'Program and Results'!$A:$A,0)-1,4,COUNTIF('Program and Results'!$A:$A,Tables!AR$1),17),8,0))=0,"",IFERROR(VLOOKUP($A21,OFFSET('Program and Results'!$A$1,MATCH(Tables!AR$1,'Program and Results'!$A:$A,0)-1,1,COUNTIF('Program and Results'!$A:$A,Tables!AR$1),17),5,0),VLOOKUP($A21,OFFSET('Program and Results'!$A$1,MATCH(Tables!AR$1,'Program and Results'!$A:$A,0)-1,4,COUNTIF('Program and Results'!$A:$A,Tables!AR$1),17),8,0))),"")</f>
        <v/>
      </c>
      <c r="AS21" s="22" t="str">
        <f ca="1">IFERROR(IF(IFERROR(VLOOKUP($A21,OFFSET('Program and Results'!$A$1,MATCH(Tables!AS$1,'Program and Results'!$A:$A,0)-1,1,COUNTIF('Program and Results'!$A:$A,Tables!AS$1),17),5,0),VLOOKUP($A21,OFFSET('Program and Results'!$A$1,MATCH(Tables!AS$1,'Program and Results'!$A:$A,0)-1,4,COUNTIF('Program and Results'!$A:$A,Tables!AS$1),17),8,0))=0,"",IFERROR(VLOOKUP($A21,OFFSET('Program and Results'!$A$1,MATCH(Tables!AS$1,'Program and Results'!$A:$A,0)-1,1,COUNTIF('Program and Results'!$A:$A,Tables!AS$1),17),5,0),VLOOKUP($A21,OFFSET('Program and Results'!$A$1,MATCH(Tables!AS$1,'Program and Results'!$A:$A,0)-1,4,COUNTIF('Program and Results'!$A:$A,Tables!AS$1),17),8,0))),"")</f>
        <v/>
      </c>
      <c r="AT21" s="22" t="str">
        <f ca="1">IFERROR(IF(IFERROR(VLOOKUP($A21,OFFSET('Program and Results'!$A$1,MATCH(Tables!AT$1,'Program and Results'!$A:$A,0)-1,1,COUNTIF('Program and Results'!$A:$A,Tables!AT$1),17),5,0),VLOOKUP($A21,OFFSET('Program and Results'!$A$1,MATCH(Tables!AT$1,'Program and Results'!$A:$A,0)-1,4,COUNTIF('Program and Results'!$A:$A,Tables!AT$1),17),8,0))=0,"",IFERROR(VLOOKUP($A21,OFFSET('Program and Results'!$A$1,MATCH(Tables!AT$1,'Program and Results'!$A:$A,0)-1,1,COUNTIF('Program and Results'!$A:$A,Tables!AT$1),17),5,0),VLOOKUP($A21,OFFSET('Program and Results'!$A$1,MATCH(Tables!AT$1,'Program and Results'!$A:$A,0)-1,4,COUNTIF('Program and Results'!$A:$A,Tables!AT$1),17),8,0))),"")</f>
        <v/>
      </c>
      <c r="AU21" s="22" t="str">
        <f ca="1">IFERROR(IF(IFERROR(VLOOKUP($A21,OFFSET('Program and Results'!$A$1,MATCH(Tables!AU$1,'Program and Results'!$A:$A,0)-1,1,COUNTIF('Program and Results'!$A:$A,Tables!AU$1),17),5,0),VLOOKUP($A21,OFFSET('Program and Results'!$A$1,MATCH(Tables!AU$1,'Program and Results'!$A:$A,0)-1,4,COUNTIF('Program and Results'!$A:$A,Tables!AU$1),17),8,0))=0,"",IFERROR(VLOOKUP($A21,OFFSET('Program and Results'!$A$1,MATCH(Tables!AU$1,'Program and Results'!$A:$A,0)-1,1,COUNTIF('Program and Results'!$A:$A,Tables!AU$1),17),5,0),VLOOKUP($A21,OFFSET('Program and Results'!$A$1,MATCH(Tables!AU$1,'Program and Results'!$A:$A,0)-1,4,COUNTIF('Program and Results'!$A:$A,Tables!AU$1),17),8,0))),"")</f>
        <v/>
      </c>
      <c r="AV21" s="22" t="str">
        <f ca="1">IFERROR(IF(IFERROR(VLOOKUP($A21,OFFSET('Program and Results'!$A$1,MATCH(Tables!AV$1,'Program and Results'!$A:$A,0)-1,1,COUNTIF('Program and Results'!$A:$A,Tables!AV$1),17),5,0),VLOOKUP($A21,OFFSET('Program and Results'!$A$1,MATCH(Tables!AV$1,'Program and Results'!$A:$A,0)-1,4,COUNTIF('Program and Results'!$A:$A,Tables!AV$1),17),8,0))=0,"",IFERROR(VLOOKUP($A21,OFFSET('Program and Results'!$A$1,MATCH(Tables!AV$1,'Program and Results'!$A:$A,0)-1,1,COUNTIF('Program and Results'!$A:$A,Tables!AV$1),17),5,0),VLOOKUP($A21,OFFSET('Program and Results'!$A$1,MATCH(Tables!AV$1,'Program and Results'!$A:$A,0)-1,4,COUNTIF('Program and Results'!$A:$A,Tables!AV$1),17),8,0))),"")</f>
        <v/>
      </c>
      <c r="AW21" s="22" t="str">
        <f ca="1">IFERROR(IF(IFERROR(VLOOKUP($A21,OFFSET('Program and Results'!$A$1,MATCH(Tables!AW$1,'Program and Results'!$A:$A,0)-1,1,COUNTIF('Program and Results'!$A:$A,Tables!AW$1),17),5,0),VLOOKUP($A21,OFFSET('Program and Results'!$A$1,MATCH(Tables!AW$1,'Program and Results'!$A:$A,0)-1,4,COUNTIF('Program and Results'!$A:$A,Tables!AW$1),17),8,0))=0,"",IFERROR(VLOOKUP($A21,OFFSET('Program and Results'!$A$1,MATCH(Tables!AW$1,'Program and Results'!$A:$A,0)-1,1,COUNTIF('Program and Results'!$A:$A,Tables!AW$1),17),5,0),VLOOKUP($A21,OFFSET('Program and Results'!$A$1,MATCH(Tables!AW$1,'Program and Results'!$A:$A,0)-1,4,COUNTIF('Program and Results'!$A:$A,Tables!AW$1),17),8,0))),"")</f>
        <v/>
      </c>
      <c r="AX21" s="22" t="str">
        <f ca="1">IFERROR(IF(IFERROR(VLOOKUP($A21,OFFSET('Program and Results'!$A$1,MATCH(Tables!AX$1,'Program and Results'!$A:$A,0)-1,1,COUNTIF('Program and Results'!$A:$A,Tables!AX$1),17),5,0),VLOOKUP($A21,OFFSET('Program and Results'!$A$1,MATCH(Tables!AX$1,'Program and Results'!$A:$A,0)-1,4,COUNTIF('Program and Results'!$A:$A,Tables!AX$1),17),8,0))=0,"",IFERROR(VLOOKUP($A21,OFFSET('Program and Results'!$A$1,MATCH(Tables!AX$1,'Program and Results'!$A:$A,0)-1,1,COUNTIF('Program and Results'!$A:$A,Tables!AX$1),17),5,0),VLOOKUP($A21,OFFSET('Program and Results'!$A$1,MATCH(Tables!AX$1,'Program and Results'!$A:$A,0)-1,4,COUNTIF('Program and Results'!$A:$A,Tables!AX$1),17),8,0))),"")</f>
        <v/>
      </c>
      <c r="AY21" s="22" t="str">
        <f ca="1">IFERROR(IF(IFERROR(VLOOKUP($A21,OFFSET('Program and Results'!$A$1,MATCH(Tables!AY$1,'Program and Results'!$A:$A,0)-1,1,COUNTIF('Program and Results'!$A:$A,Tables!AY$1),17),5,0),VLOOKUP($A21,OFFSET('Program and Results'!$A$1,MATCH(Tables!AY$1,'Program and Results'!$A:$A,0)-1,4,COUNTIF('Program and Results'!$A:$A,Tables!AY$1),17),8,0))=0,"",IFERROR(VLOOKUP($A21,OFFSET('Program and Results'!$A$1,MATCH(Tables!AY$1,'Program and Results'!$A:$A,0)-1,1,COUNTIF('Program and Results'!$A:$A,Tables!AY$1),17),5,0),VLOOKUP($A21,OFFSET('Program and Results'!$A$1,MATCH(Tables!AY$1,'Program and Results'!$A:$A,0)-1,4,COUNTIF('Program and Results'!$A:$A,Tables!AY$1),17),8,0))),"")</f>
        <v/>
      </c>
      <c r="AZ21" s="22" t="str">
        <f ca="1">IFERROR(IF(IFERROR(VLOOKUP($A21,OFFSET('Program and Results'!$A$1,MATCH(Tables!AZ$1,'Program and Results'!$A:$A,0)-1,1,COUNTIF('Program and Results'!$A:$A,Tables!AZ$1),17),5,0),VLOOKUP($A21,OFFSET('Program and Results'!$A$1,MATCH(Tables!AZ$1,'Program and Results'!$A:$A,0)-1,4,COUNTIF('Program and Results'!$A:$A,Tables!AZ$1),17),8,0))=0,"",IFERROR(VLOOKUP($A21,OFFSET('Program and Results'!$A$1,MATCH(Tables!AZ$1,'Program and Results'!$A:$A,0)-1,1,COUNTIF('Program and Results'!$A:$A,Tables!AZ$1),17),5,0),VLOOKUP($A21,OFFSET('Program and Results'!$A$1,MATCH(Tables!AZ$1,'Program and Results'!$A:$A,0)-1,4,COUNTIF('Program and Results'!$A:$A,Tables!AZ$1),17),8,0))),"")</f>
        <v/>
      </c>
      <c r="BA21" s="22" t="str">
        <f ca="1">IFERROR(IF(IFERROR(VLOOKUP($A21,OFFSET('Program and Results'!$A$1,MATCH(Tables!BA$1,'Program and Results'!$A:$A,0)-1,1,COUNTIF('Program and Results'!$A:$A,Tables!BA$1),17),5,0),VLOOKUP($A21,OFFSET('Program and Results'!$A$1,MATCH(Tables!BA$1,'Program and Results'!$A:$A,0)-1,4,COUNTIF('Program and Results'!$A:$A,Tables!BA$1),17),8,0))=0,"",IFERROR(VLOOKUP($A21,OFFSET('Program and Results'!$A$1,MATCH(Tables!BA$1,'Program and Results'!$A:$A,0)-1,1,COUNTIF('Program and Results'!$A:$A,Tables!BA$1),17),5,0),VLOOKUP($A21,OFFSET('Program and Results'!$A$1,MATCH(Tables!BA$1,'Program and Results'!$A:$A,0)-1,4,COUNTIF('Program and Results'!$A:$A,Tables!BA$1),17),8,0))),"")</f>
        <v/>
      </c>
      <c r="BB21" s="22" t="str">
        <f ca="1">IFERROR(IF(IFERROR(VLOOKUP($A21,OFFSET('Program and Results'!$A$1,MATCH(Tables!BB$1,'Program and Results'!$A:$A,0)-1,1,COUNTIF('Program and Results'!$A:$A,Tables!BB$1),17),5,0),VLOOKUP($A21,OFFSET('Program and Results'!$A$1,MATCH(Tables!BB$1,'Program and Results'!$A:$A,0)-1,4,COUNTIF('Program and Results'!$A:$A,Tables!BB$1),17),8,0))=0,"",IFERROR(VLOOKUP($A21,OFFSET('Program and Results'!$A$1,MATCH(Tables!BB$1,'Program and Results'!$A:$A,0)-1,1,COUNTIF('Program and Results'!$A:$A,Tables!BB$1),17),5,0),VLOOKUP($A21,OFFSET('Program and Results'!$A$1,MATCH(Tables!BB$1,'Program and Results'!$A:$A,0)-1,4,COUNTIF('Program and Results'!$A:$A,Tables!BB$1),17),8,0))),"")</f>
        <v/>
      </c>
      <c r="BC21" s="22" t="str">
        <f ca="1">IFERROR(IF(IFERROR(VLOOKUP($A21,OFFSET('Program and Results'!$A$1,MATCH(Tables!BC$1,'Program and Results'!$A:$A,0)-1,1,COUNTIF('Program and Results'!$A:$A,Tables!BC$1),17),5,0),VLOOKUP($A21,OFFSET('Program and Results'!$A$1,MATCH(Tables!BC$1,'Program and Results'!$A:$A,0)-1,4,COUNTIF('Program and Results'!$A:$A,Tables!BC$1),17),8,0))=0,"",IFERROR(VLOOKUP($A21,OFFSET('Program and Results'!$A$1,MATCH(Tables!BC$1,'Program and Results'!$A:$A,0)-1,1,COUNTIF('Program and Results'!$A:$A,Tables!BC$1),17),5,0),VLOOKUP($A21,OFFSET('Program and Results'!$A$1,MATCH(Tables!BC$1,'Program and Results'!$A:$A,0)-1,4,COUNTIF('Program and Results'!$A:$A,Tables!BC$1),17),8,0))),"")</f>
        <v/>
      </c>
      <c r="BD21" s="22" t="str">
        <f ca="1">IFERROR(IF(IFERROR(VLOOKUP($A21,OFFSET('Program and Results'!$A$1,MATCH(Tables!BD$1,'Program and Results'!$A:$A,0)-1,1,COUNTIF('Program and Results'!$A:$A,Tables!BD$1),17),5,0),VLOOKUP($A21,OFFSET('Program and Results'!$A$1,MATCH(Tables!BD$1,'Program and Results'!$A:$A,0)-1,4,COUNTIF('Program and Results'!$A:$A,Tables!BD$1),17),8,0))=0,"",IFERROR(VLOOKUP($A21,OFFSET('Program and Results'!$A$1,MATCH(Tables!BD$1,'Program and Results'!$A:$A,0)-1,1,COUNTIF('Program and Results'!$A:$A,Tables!BD$1),17),5,0),VLOOKUP($A21,OFFSET('Program and Results'!$A$1,MATCH(Tables!BD$1,'Program and Results'!$A:$A,0)-1,4,COUNTIF('Program and Results'!$A:$A,Tables!BD$1),17),8,0))),"")</f>
        <v/>
      </c>
      <c r="BE21" s="22" t="str">
        <f ca="1">IFERROR(IF(IFERROR(VLOOKUP($A21,OFFSET('Program and Results'!$A$1,MATCH(Tables!BE$1,'Program and Results'!$A:$A,0)-1,1,COUNTIF('Program and Results'!$A:$A,Tables!BE$1),17),5,0),VLOOKUP($A21,OFFSET('Program and Results'!$A$1,MATCH(Tables!BE$1,'Program and Results'!$A:$A,0)-1,4,COUNTIF('Program and Results'!$A:$A,Tables!BE$1),17),8,0))=0,"",IFERROR(VLOOKUP($A21,OFFSET('Program and Results'!$A$1,MATCH(Tables!BE$1,'Program and Results'!$A:$A,0)-1,1,COUNTIF('Program and Results'!$A:$A,Tables!BE$1),17),5,0),VLOOKUP($A21,OFFSET('Program and Results'!$A$1,MATCH(Tables!BE$1,'Program and Results'!$A:$A,0)-1,4,COUNTIF('Program and Results'!$A:$A,Tables!BE$1),17),8,0))),"")</f>
        <v/>
      </c>
    </row>
    <row r="22" spans="1:57">
      <c r="A22" s="3" t="str">
        <f>IF(Lists!A22="","",Lists!A22)</f>
        <v/>
      </c>
      <c r="B22" s="22" t="str">
        <f ca="1">IFERROR(IF(IFERROR(VLOOKUP($A22,OFFSET('Program and Results'!$A$1,MATCH(Tables!B$1,'Program and Results'!$A:$A,0)-1,1,COUNTIF('Program and Results'!$A:$A,Tables!B$1),17),5,0),VLOOKUP($A22,OFFSET('Program and Results'!$A$1,MATCH(Tables!B$1,'Program and Results'!$A:$A,0)-1,4,COUNTIF('Program and Results'!$A:$A,Tables!B$1),17),8,0))=0,"",IFERROR(VLOOKUP($A22,OFFSET('Program and Results'!$A$1,MATCH(Tables!B$1,'Program and Results'!$A:$A,0)-1,1,COUNTIF('Program and Results'!$A:$A,Tables!B$1),17),5,0),VLOOKUP($A22,OFFSET('Program and Results'!$A$1,MATCH(Tables!B$1,'Program and Results'!$A:$A,0)-1,4,COUNTIF('Program and Results'!$A:$A,Tables!B$1),17),8,0))),"")</f>
        <v/>
      </c>
      <c r="C22" s="22" t="str">
        <f ca="1">IFERROR(IF(IFERROR(VLOOKUP($A22,OFFSET('Program and Results'!$A$1,MATCH(Tables!C$1,'Program and Results'!$A:$A,0)-1,1,COUNTIF('Program and Results'!$A:$A,Tables!C$1),17),5,0),VLOOKUP($A22,OFFSET('Program and Results'!$A$1,MATCH(Tables!C$1,'Program and Results'!$A:$A,0)-1,4,COUNTIF('Program and Results'!$A:$A,Tables!C$1),17),8,0))=0,"",IFERROR(VLOOKUP($A22,OFFSET('Program and Results'!$A$1,MATCH(Tables!C$1,'Program and Results'!$A:$A,0)-1,1,COUNTIF('Program and Results'!$A:$A,Tables!C$1),17),5,0),VLOOKUP($A22,OFFSET('Program and Results'!$A$1,MATCH(Tables!C$1,'Program and Results'!$A:$A,0)-1,4,COUNTIF('Program and Results'!$A:$A,Tables!C$1),17),8,0))),"")</f>
        <v/>
      </c>
      <c r="D22" s="22" t="str">
        <f ca="1">IFERROR(IF(IFERROR(VLOOKUP($A22,OFFSET('Program and Results'!$A$1,MATCH(Tables!D$1,'Program and Results'!$A:$A,0)-1,1,COUNTIF('Program and Results'!$A:$A,Tables!D$1),17),5,0),VLOOKUP($A22,OFFSET('Program and Results'!$A$1,MATCH(Tables!D$1,'Program and Results'!$A:$A,0)-1,4,COUNTIF('Program and Results'!$A:$A,Tables!D$1),17),8,0))=0,"",IFERROR(VLOOKUP($A22,OFFSET('Program and Results'!$A$1,MATCH(Tables!D$1,'Program and Results'!$A:$A,0)-1,1,COUNTIF('Program and Results'!$A:$A,Tables!D$1),17),5,0),VLOOKUP($A22,OFFSET('Program and Results'!$A$1,MATCH(Tables!D$1,'Program and Results'!$A:$A,0)-1,4,COUNTIF('Program and Results'!$A:$A,Tables!D$1),17),8,0))),"")</f>
        <v/>
      </c>
      <c r="E22" s="22" t="str">
        <f ca="1">IFERROR(IF(IFERROR(VLOOKUP($A22,OFFSET('Program and Results'!$A$1,MATCH(Tables!E$1,'Program and Results'!$A:$A,0)-1,1,COUNTIF('Program and Results'!$A:$A,Tables!E$1),17),5,0),VLOOKUP($A22,OFFSET('Program and Results'!$A$1,MATCH(Tables!E$1,'Program and Results'!$A:$A,0)-1,4,COUNTIF('Program and Results'!$A:$A,Tables!E$1),17),8,0))=0,"",IFERROR(VLOOKUP($A22,OFFSET('Program and Results'!$A$1,MATCH(Tables!E$1,'Program and Results'!$A:$A,0)-1,1,COUNTIF('Program and Results'!$A:$A,Tables!E$1),17),5,0),VLOOKUP($A22,OFFSET('Program and Results'!$A$1,MATCH(Tables!E$1,'Program and Results'!$A:$A,0)-1,4,COUNTIF('Program and Results'!$A:$A,Tables!E$1),17),8,0))),"")</f>
        <v/>
      </c>
      <c r="F22" s="22" t="str">
        <f ca="1">IFERROR(IF(IFERROR(VLOOKUP($A22,OFFSET('Program and Results'!$A$1,MATCH(Tables!F$1,'Program and Results'!$A:$A,0)-1,1,COUNTIF('Program and Results'!$A:$A,Tables!F$1),17),5,0),VLOOKUP($A22,OFFSET('Program and Results'!$A$1,MATCH(Tables!F$1,'Program and Results'!$A:$A,0)-1,4,COUNTIF('Program and Results'!$A:$A,Tables!F$1),17),8,0))=0,"",IFERROR(VLOOKUP($A22,OFFSET('Program and Results'!$A$1,MATCH(Tables!F$1,'Program and Results'!$A:$A,0)-1,1,COUNTIF('Program and Results'!$A:$A,Tables!F$1),17),5,0),VLOOKUP($A22,OFFSET('Program and Results'!$A$1,MATCH(Tables!F$1,'Program and Results'!$A:$A,0)-1,4,COUNTIF('Program and Results'!$A:$A,Tables!F$1),17),8,0))),"")</f>
        <v/>
      </c>
      <c r="G22" s="22" t="str">
        <f ca="1">IFERROR(IF(IFERROR(VLOOKUP($A22,OFFSET('Program and Results'!$A$1,MATCH(Tables!G$1,'Program and Results'!$A:$A,0)-1,1,COUNTIF('Program and Results'!$A:$A,Tables!G$1),17),5,0),VLOOKUP($A22,OFFSET('Program and Results'!$A$1,MATCH(Tables!G$1,'Program and Results'!$A:$A,0)-1,4,COUNTIF('Program and Results'!$A:$A,Tables!G$1),17),8,0))=0,"",IFERROR(VLOOKUP($A22,OFFSET('Program and Results'!$A$1,MATCH(Tables!G$1,'Program and Results'!$A:$A,0)-1,1,COUNTIF('Program and Results'!$A:$A,Tables!G$1),17),5,0),VLOOKUP($A22,OFFSET('Program and Results'!$A$1,MATCH(Tables!G$1,'Program and Results'!$A:$A,0)-1,4,COUNTIF('Program and Results'!$A:$A,Tables!G$1),17),8,0))),"")</f>
        <v/>
      </c>
      <c r="H22" s="22" t="str">
        <f ca="1">IFERROR(IF(IFERROR(VLOOKUP($A22,OFFSET('Program and Results'!$A$1,MATCH(Tables!H$1,'Program and Results'!$A:$A,0)-1,1,COUNTIF('Program and Results'!$A:$A,Tables!H$1),17),5,0),VLOOKUP($A22,OFFSET('Program and Results'!$A$1,MATCH(Tables!H$1,'Program and Results'!$A:$A,0)-1,4,COUNTIF('Program and Results'!$A:$A,Tables!H$1),17),8,0))=0,"",IFERROR(VLOOKUP($A22,OFFSET('Program and Results'!$A$1,MATCH(Tables!H$1,'Program and Results'!$A:$A,0)-1,1,COUNTIF('Program and Results'!$A:$A,Tables!H$1),17),5,0),VLOOKUP($A22,OFFSET('Program and Results'!$A$1,MATCH(Tables!H$1,'Program and Results'!$A:$A,0)-1,4,COUNTIF('Program and Results'!$A:$A,Tables!H$1),17),8,0))),"")</f>
        <v/>
      </c>
      <c r="I22" s="22" t="str">
        <f ca="1">IFERROR(IF(IFERROR(VLOOKUP($A22,OFFSET('Program and Results'!$A$1,MATCH(Tables!I$1,'Program and Results'!$A:$A,0)-1,1,COUNTIF('Program and Results'!$A:$A,Tables!I$1),17),5,0),VLOOKUP($A22,OFFSET('Program and Results'!$A$1,MATCH(Tables!I$1,'Program and Results'!$A:$A,0)-1,4,COUNTIF('Program and Results'!$A:$A,Tables!I$1),17),8,0))=0,"",IFERROR(VLOOKUP($A22,OFFSET('Program and Results'!$A$1,MATCH(Tables!I$1,'Program and Results'!$A:$A,0)-1,1,COUNTIF('Program and Results'!$A:$A,Tables!I$1),17),5,0),VLOOKUP($A22,OFFSET('Program and Results'!$A$1,MATCH(Tables!I$1,'Program and Results'!$A:$A,0)-1,4,COUNTIF('Program and Results'!$A:$A,Tables!I$1),17),8,0))),"")</f>
        <v/>
      </c>
      <c r="J22" s="22" t="str">
        <f ca="1">IFERROR(IF(IFERROR(VLOOKUP($A22,OFFSET('Program and Results'!$A$1,MATCH(Tables!J$1,'Program and Results'!$A:$A,0)-1,1,COUNTIF('Program and Results'!$A:$A,Tables!J$1),17),5,0),VLOOKUP($A22,OFFSET('Program and Results'!$A$1,MATCH(Tables!J$1,'Program and Results'!$A:$A,0)-1,4,COUNTIF('Program and Results'!$A:$A,Tables!J$1),17),8,0))=0,"",IFERROR(VLOOKUP($A22,OFFSET('Program and Results'!$A$1,MATCH(Tables!J$1,'Program and Results'!$A:$A,0)-1,1,COUNTIF('Program and Results'!$A:$A,Tables!J$1),17),5,0),VLOOKUP($A22,OFFSET('Program and Results'!$A$1,MATCH(Tables!J$1,'Program and Results'!$A:$A,0)-1,4,COUNTIF('Program and Results'!$A:$A,Tables!J$1),17),8,0))),"")</f>
        <v/>
      </c>
      <c r="K22" s="22" t="str">
        <f ca="1">IFERROR(IF(IFERROR(VLOOKUP($A22,OFFSET('Program and Results'!$A$1,MATCH(Tables!K$1,'Program and Results'!$A:$A,0)-1,1,COUNTIF('Program and Results'!$A:$A,Tables!K$1),17),5,0),VLOOKUP($A22,OFFSET('Program and Results'!$A$1,MATCH(Tables!K$1,'Program and Results'!$A:$A,0)-1,4,COUNTIF('Program and Results'!$A:$A,Tables!K$1),17),8,0))=0,"",IFERROR(VLOOKUP($A22,OFFSET('Program and Results'!$A$1,MATCH(Tables!K$1,'Program and Results'!$A:$A,0)-1,1,COUNTIF('Program and Results'!$A:$A,Tables!K$1),17),5,0),VLOOKUP($A22,OFFSET('Program and Results'!$A$1,MATCH(Tables!K$1,'Program and Results'!$A:$A,0)-1,4,COUNTIF('Program and Results'!$A:$A,Tables!K$1),17),8,0))),"")</f>
        <v/>
      </c>
      <c r="L22" s="22" t="str">
        <f ca="1">IFERROR(IF(IFERROR(VLOOKUP($A22,OFFSET('Program and Results'!$A$1,MATCH(Tables!L$1,'Program and Results'!$A:$A,0)-1,1,COUNTIF('Program and Results'!$A:$A,Tables!L$1),17),5,0),VLOOKUP($A22,OFFSET('Program and Results'!$A$1,MATCH(Tables!L$1,'Program and Results'!$A:$A,0)-1,4,COUNTIF('Program and Results'!$A:$A,Tables!L$1),17),8,0))=0,"",IFERROR(VLOOKUP($A22,OFFSET('Program and Results'!$A$1,MATCH(Tables!L$1,'Program and Results'!$A:$A,0)-1,1,COUNTIF('Program and Results'!$A:$A,Tables!L$1),17),5,0),VLOOKUP($A22,OFFSET('Program and Results'!$A$1,MATCH(Tables!L$1,'Program and Results'!$A:$A,0)-1,4,COUNTIF('Program and Results'!$A:$A,Tables!L$1),17),8,0))),"")</f>
        <v/>
      </c>
      <c r="M22" s="22" t="str">
        <f ca="1">IFERROR(IF(IFERROR(VLOOKUP($A22,OFFSET('Program and Results'!$A$1,MATCH(Tables!M$1,'Program and Results'!$A:$A,0)-1,1,COUNTIF('Program and Results'!$A:$A,Tables!M$1),17),5,0),VLOOKUP($A22,OFFSET('Program and Results'!$A$1,MATCH(Tables!M$1,'Program and Results'!$A:$A,0)-1,4,COUNTIF('Program and Results'!$A:$A,Tables!M$1),17),8,0))=0,"",IFERROR(VLOOKUP($A22,OFFSET('Program and Results'!$A$1,MATCH(Tables!M$1,'Program and Results'!$A:$A,0)-1,1,COUNTIF('Program and Results'!$A:$A,Tables!M$1),17),5,0),VLOOKUP($A22,OFFSET('Program and Results'!$A$1,MATCH(Tables!M$1,'Program and Results'!$A:$A,0)-1,4,COUNTIF('Program and Results'!$A:$A,Tables!M$1),17),8,0))),"")</f>
        <v/>
      </c>
      <c r="N22" s="22" t="str">
        <f ca="1">IFERROR(IF(IFERROR(VLOOKUP($A22,OFFSET('Program and Results'!$A$1,MATCH(Tables!N$1,'Program and Results'!$A:$A,0)-1,1,COUNTIF('Program and Results'!$A:$A,Tables!N$1),17),5,0),VLOOKUP($A22,OFFSET('Program and Results'!$A$1,MATCH(Tables!N$1,'Program and Results'!$A:$A,0)-1,4,COUNTIF('Program and Results'!$A:$A,Tables!N$1),17),8,0))=0,"",IFERROR(VLOOKUP($A22,OFFSET('Program and Results'!$A$1,MATCH(Tables!N$1,'Program and Results'!$A:$A,0)-1,1,COUNTIF('Program and Results'!$A:$A,Tables!N$1),17),5,0),VLOOKUP($A22,OFFSET('Program and Results'!$A$1,MATCH(Tables!N$1,'Program and Results'!$A:$A,0)-1,4,COUNTIF('Program and Results'!$A:$A,Tables!N$1),17),8,0))),"")</f>
        <v/>
      </c>
      <c r="O22" s="22" t="str">
        <f ca="1">IFERROR(IF(IFERROR(VLOOKUP($A22,OFFSET('Program and Results'!$A$1,MATCH(Tables!O$1,'Program and Results'!$A:$A,0)-1,1,COUNTIF('Program and Results'!$A:$A,Tables!O$1),17),5,0),VLOOKUP($A22,OFFSET('Program and Results'!$A$1,MATCH(Tables!O$1,'Program and Results'!$A:$A,0)-1,4,COUNTIF('Program and Results'!$A:$A,Tables!O$1),17),8,0))=0,"",IFERROR(VLOOKUP($A22,OFFSET('Program and Results'!$A$1,MATCH(Tables!O$1,'Program and Results'!$A:$A,0)-1,1,COUNTIF('Program and Results'!$A:$A,Tables!O$1),17),5,0),VLOOKUP($A22,OFFSET('Program and Results'!$A$1,MATCH(Tables!O$1,'Program and Results'!$A:$A,0)-1,4,COUNTIF('Program and Results'!$A:$A,Tables!O$1),17),8,0))),"")</f>
        <v/>
      </c>
      <c r="P22" s="22" t="str">
        <f ca="1">IFERROR(IF(IFERROR(VLOOKUP($A22,OFFSET('Program and Results'!$A$1,MATCH(Tables!P$1,'Program and Results'!$A:$A,0)-1,1,COUNTIF('Program and Results'!$A:$A,Tables!P$1),17),5,0),VLOOKUP($A22,OFFSET('Program and Results'!$A$1,MATCH(Tables!P$1,'Program and Results'!$A:$A,0)-1,4,COUNTIF('Program and Results'!$A:$A,Tables!P$1),17),8,0))=0,"",IFERROR(VLOOKUP($A22,OFFSET('Program and Results'!$A$1,MATCH(Tables!P$1,'Program and Results'!$A:$A,0)-1,1,COUNTIF('Program and Results'!$A:$A,Tables!P$1),17),5,0),VLOOKUP($A22,OFFSET('Program and Results'!$A$1,MATCH(Tables!P$1,'Program and Results'!$A:$A,0)-1,4,COUNTIF('Program and Results'!$A:$A,Tables!P$1),17),8,0))),"")</f>
        <v/>
      </c>
      <c r="Q22" s="22" t="str">
        <f ca="1">IFERROR(IF(IFERROR(VLOOKUP($A22,OFFSET('Program and Results'!$A$1,MATCH(Tables!Q$1,'Program and Results'!$A:$A,0)-1,1,COUNTIF('Program and Results'!$A:$A,Tables!Q$1),17),5,0),VLOOKUP($A22,OFFSET('Program and Results'!$A$1,MATCH(Tables!Q$1,'Program and Results'!$A:$A,0)-1,4,COUNTIF('Program and Results'!$A:$A,Tables!Q$1),17),8,0))=0,"",IFERROR(VLOOKUP($A22,OFFSET('Program and Results'!$A$1,MATCH(Tables!Q$1,'Program and Results'!$A:$A,0)-1,1,COUNTIF('Program and Results'!$A:$A,Tables!Q$1),17),5,0),VLOOKUP($A22,OFFSET('Program and Results'!$A$1,MATCH(Tables!Q$1,'Program and Results'!$A:$A,0)-1,4,COUNTIF('Program and Results'!$A:$A,Tables!Q$1),17),8,0))),"")</f>
        <v/>
      </c>
      <c r="R22" s="22" t="str">
        <f ca="1">IFERROR(IF(IFERROR(VLOOKUP($A22,OFFSET('Program and Results'!$A$1,MATCH(Tables!R$1,'Program and Results'!$A:$A,0)-1,1,COUNTIF('Program and Results'!$A:$A,Tables!R$1),17),5,0),VLOOKUP($A22,OFFSET('Program and Results'!$A$1,MATCH(Tables!R$1,'Program and Results'!$A:$A,0)-1,4,COUNTIF('Program and Results'!$A:$A,Tables!R$1),17),8,0))=0,"",IFERROR(VLOOKUP($A22,OFFSET('Program and Results'!$A$1,MATCH(Tables!R$1,'Program and Results'!$A:$A,0)-1,1,COUNTIF('Program and Results'!$A:$A,Tables!R$1),17),5,0),VLOOKUP($A22,OFFSET('Program and Results'!$A$1,MATCH(Tables!R$1,'Program and Results'!$A:$A,0)-1,4,COUNTIF('Program and Results'!$A:$A,Tables!R$1),17),8,0))),"")</f>
        <v/>
      </c>
      <c r="S22" s="22" t="str">
        <f ca="1">IFERROR(IF(IFERROR(VLOOKUP($A22,OFFSET('Program and Results'!$A$1,MATCH(Tables!S$1,'Program and Results'!$A:$A,0)-1,1,COUNTIF('Program and Results'!$A:$A,Tables!S$1),17),5,0),VLOOKUP($A22,OFFSET('Program and Results'!$A$1,MATCH(Tables!S$1,'Program and Results'!$A:$A,0)-1,4,COUNTIF('Program and Results'!$A:$A,Tables!S$1),17),8,0))=0,"",IFERROR(VLOOKUP($A22,OFFSET('Program and Results'!$A$1,MATCH(Tables!S$1,'Program and Results'!$A:$A,0)-1,1,COUNTIF('Program and Results'!$A:$A,Tables!S$1),17),5,0),VLOOKUP($A22,OFFSET('Program and Results'!$A$1,MATCH(Tables!S$1,'Program and Results'!$A:$A,0)-1,4,COUNTIF('Program and Results'!$A:$A,Tables!S$1),17),8,0))),"")</f>
        <v/>
      </c>
      <c r="T22" s="22" t="str">
        <f ca="1">IFERROR(IF(IFERROR(VLOOKUP($A22,OFFSET('Program and Results'!$A$1,MATCH(Tables!T$1,'Program and Results'!$A:$A,0)-1,1,COUNTIF('Program and Results'!$A:$A,Tables!T$1),17),5,0),VLOOKUP($A22,OFFSET('Program and Results'!$A$1,MATCH(Tables!T$1,'Program and Results'!$A:$A,0)-1,4,COUNTIF('Program and Results'!$A:$A,Tables!T$1),17),8,0))=0,"",IFERROR(VLOOKUP($A22,OFFSET('Program and Results'!$A$1,MATCH(Tables!T$1,'Program and Results'!$A:$A,0)-1,1,COUNTIF('Program and Results'!$A:$A,Tables!T$1),17),5,0),VLOOKUP($A22,OFFSET('Program and Results'!$A$1,MATCH(Tables!T$1,'Program and Results'!$A:$A,0)-1,4,COUNTIF('Program and Results'!$A:$A,Tables!T$1),17),8,0))),"")</f>
        <v/>
      </c>
      <c r="U22" s="22" t="str">
        <f ca="1">IFERROR(IF(IFERROR(VLOOKUP($A22,OFFSET('Program and Results'!$A$1,MATCH(Tables!U$1,'Program and Results'!$A:$A,0)-1,1,COUNTIF('Program and Results'!$A:$A,Tables!U$1),17),5,0),VLOOKUP($A22,OFFSET('Program and Results'!$A$1,MATCH(Tables!U$1,'Program and Results'!$A:$A,0)-1,4,COUNTIF('Program and Results'!$A:$A,Tables!U$1),17),8,0))=0,"",IFERROR(VLOOKUP($A22,OFFSET('Program and Results'!$A$1,MATCH(Tables!U$1,'Program and Results'!$A:$A,0)-1,1,COUNTIF('Program and Results'!$A:$A,Tables!U$1),17),5,0),VLOOKUP($A22,OFFSET('Program and Results'!$A$1,MATCH(Tables!U$1,'Program and Results'!$A:$A,0)-1,4,COUNTIF('Program and Results'!$A:$A,Tables!U$1),17),8,0))),"")</f>
        <v/>
      </c>
      <c r="V22" s="22" t="str">
        <f ca="1">IFERROR(IF(IFERROR(VLOOKUP($A22,OFFSET('Program and Results'!$A$1,MATCH(Tables!V$1,'Program and Results'!$A:$A,0)-1,1,COUNTIF('Program and Results'!$A:$A,Tables!V$1),17),5,0),VLOOKUP($A22,OFFSET('Program and Results'!$A$1,MATCH(Tables!V$1,'Program and Results'!$A:$A,0)-1,4,COUNTIF('Program and Results'!$A:$A,Tables!V$1),17),8,0))=0,"",IFERROR(VLOOKUP($A22,OFFSET('Program and Results'!$A$1,MATCH(Tables!V$1,'Program and Results'!$A:$A,0)-1,1,COUNTIF('Program and Results'!$A:$A,Tables!V$1),17),5,0),VLOOKUP($A22,OFFSET('Program and Results'!$A$1,MATCH(Tables!V$1,'Program and Results'!$A:$A,0)-1,4,COUNTIF('Program and Results'!$A:$A,Tables!V$1),17),8,0))),"")</f>
        <v/>
      </c>
      <c r="W22" s="22" t="str">
        <f ca="1">IFERROR(IF(IFERROR(VLOOKUP($A22,OFFSET('Program and Results'!$A$1,MATCH(Tables!W$1,'Program and Results'!$A:$A,0)-1,1,COUNTIF('Program and Results'!$A:$A,Tables!W$1),17),5,0),VLOOKUP($A22,OFFSET('Program and Results'!$A$1,MATCH(Tables!W$1,'Program and Results'!$A:$A,0)-1,4,COUNTIF('Program and Results'!$A:$A,Tables!W$1),17),8,0))=0,"",IFERROR(VLOOKUP($A22,OFFSET('Program and Results'!$A$1,MATCH(Tables!W$1,'Program and Results'!$A:$A,0)-1,1,COUNTIF('Program and Results'!$A:$A,Tables!W$1),17),5,0),VLOOKUP($A22,OFFSET('Program and Results'!$A$1,MATCH(Tables!W$1,'Program and Results'!$A:$A,0)-1,4,COUNTIF('Program and Results'!$A:$A,Tables!W$1),17),8,0))),"")</f>
        <v/>
      </c>
      <c r="X22" s="22" t="str">
        <f ca="1">IFERROR(IF(IFERROR(VLOOKUP($A22,OFFSET('Program and Results'!$A$1,MATCH(Tables!X$1,'Program and Results'!$A:$A,0)-1,1,COUNTIF('Program and Results'!$A:$A,Tables!X$1),17),5,0),VLOOKUP($A22,OFFSET('Program and Results'!$A$1,MATCH(Tables!X$1,'Program and Results'!$A:$A,0)-1,4,COUNTIF('Program and Results'!$A:$A,Tables!X$1),17),8,0))=0,"",IFERROR(VLOOKUP($A22,OFFSET('Program and Results'!$A$1,MATCH(Tables!X$1,'Program and Results'!$A:$A,0)-1,1,COUNTIF('Program and Results'!$A:$A,Tables!X$1),17),5,0),VLOOKUP($A22,OFFSET('Program and Results'!$A$1,MATCH(Tables!X$1,'Program and Results'!$A:$A,0)-1,4,COUNTIF('Program and Results'!$A:$A,Tables!X$1),17),8,0))),"")</f>
        <v/>
      </c>
      <c r="Y22" s="22" t="str">
        <f ca="1">IFERROR(IF(IFERROR(VLOOKUP($A22,OFFSET('Program and Results'!$A$1,MATCH(Tables!Y$1,'Program and Results'!$A:$A,0)-1,1,COUNTIF('Program and Results'!$A:$A,Tables!Y$1),17),5,0),VLOOKUP($A22,OFFSET('Program and Results'!$A$1,MATCH(Tables!Y$1,'Program and Results'!$A:$A,0)-1,4,COUNTIF('Program and Results'!$A:$A,Tables!Y$1),17),8,0))=0,"",IFERROR(VLOOKUP($A22,OFFSET('Program and Results'!$A$1,MATCH(Tables!Y$1,'Program and Results'!$A:$A,0)-1,1,COUNTIF('Program and Results'!$A:$A,Tables!Y$1),17),5,0),VLOOKUP($A22,OFFSET('Program and Results'!$A$1,MATCH(Tables!Y$1,'Program and Results'!$A:$A,0)-1,4,COUNTIF('Program and Results'!$A:$A,Tables!Y$1),17),8,0))),"")</f>
        <v/>
      </c>
      <c r="Z22" s="22" t="str">
        <f ca="1">IFERROR(IF(IFERROR(VLOOKUP($A22,OFFSET('Program and Results'!$A$1,MATCH(Tables!Z$1,'Program and Results'!$A:$A,0)-1,1,COUNTIF('Program and Results'!$A:$A,Tables!Z$1),17),5,0),VLOOKUP($A22,OFFSET('Program and Results'!$A$1,MATCH(Tables!Z$1,'Program and Results'!$A:$A,0)-1,4,COUNTIF('Program and Results'!$A:$A,Tables!Z$1),17),8,0))=0,"",IFERROR(VLOOKUP($A22,OFFSET('Program and Results'!$A$1,MATCH(Tables!Z$1,'Program and Results'!$A:$A,0)-1,1,COUNTIF('Program and Results'!$A:$A,Tables!Z$1),17),5,0),VLOOKUP($A22,OFFSET('Program and Results'!$A$1,MATCH(Tables!Z$1,'Program and Results'!$A:$A,0)-1,4,COUNTIF('Program and Results'!$A:$A,Tables!Z$1),17),8,0))),"")</f>
        <v/>
      </c>
      <c r="AA22" s="22" t="str">
        <f ca="1">IFERROR(IF(IFERROR(VLOOKUP($A22,OFFSET('Program and Results'!$A$1,MATCH(Tables!AA$1,'Program and Results'!$A:$A,0)-1,1,COUNTIF('Program and Results'!$A:$A,Tables!AA$1),17),5,0),VLOOKUP($A22,OFFSET('Program and Results'!$A$1,MATCH(Tables!AA$1,'Program and Results'!$A:$A,0)-1,4,COUNTIF('Program and Results'!$A:$A,Tables!AA$1),17),8,0))=0,"",IFERROR(VLOOKUP($A22,OFFSET('Program and Results'!$A$1,MATCH(Tables!AA$1,'Program and Results'!$A:$A,0)-1,1,COUNTIF('Program and Results'!$A:$A,Tables!AA$1),17),5,0),VLOOKUP($A22,OFFSET('Program and Results'!$A$1,MATCH(Tables!AA$1,'Program and Results'!$A:$A,0)-1,4,COUNTIF('Program and Results'!$A:$A,Tables!AA$1),17),8,0))),"")</f>
        <v/>
      </c>
      <c r="AB22" s="22" t="str">
        <f ca="1">IFERROR(IF(IFERROR(VLOOKUP($A22,OFFSET('Program and Results'!$A$1,MATCH(Tables!AB$1,'Program and Results'!$A:$A,0)-1,1,COUNTIF('Program and Results'!$A:$A,Tables!AB$1),17),5,0),VLOOKUP($A22,OFFSET('Program and Results'!$A$1,MATCH(Tables!AB$1,'Program and Results'!$A:$A,0)-1,4,COUNTIF('Program and Results'!$A:$A,Tables!AB$1),17),8,0))=0,"",IFERROR(VLOOKUP($A22,OFFSET('Program and Results'!$A$1,MATCH(Tables!AB$1,'Program and Results'!$A:$A,0)-1,1,COUNTIF('Program and Results'!$A:$A,Tables!AB$1),17),5,0),VLOOKUP($A22,OFFSET('Program and Results'!$A$1,MATCH(Tables!AB$1,'Program and Results'!$A:$A,0)-1,4,COUNTIF('Program and Results'!$A:$A,Tables!AB$1),17),8,0))),"")</f>
        <v/>
      </c>
      <c r="AC22" s="22" t="str">
        <f ca="1">IFERROR(IF(IFERROR(VLOOKUP($A22,OFFSET('Program and Results'!$A$1,MATCH(Tables!AC$1,'Program and Results'!$A:$A,0)-1,1,COUNTIF('Program and Results'!$A:$A,Tables!AC$1),17),5,0),VLOOKUP($A22,OFFSET('Program and Results'!$A$1,MATCH(Tables!AC$1,'Program and Results'!$A:$A,0)-1,4,COUNTIF('Program and Results'!$A:$A,Tables!AC$1),17),8,0))=0,"",IFERROR(VLOOKUP($A22,OFFSET('Program and Results'!$A$1,MATCH(Tables!AC$1,'Program and Results'!$A:$A,0)-1,1,COUNTIF('Program and Results'!$A:$A,Tables!AC$1),17),5,0),VLOOKUP($A22,OFFSET('Program and Results'!$A$1,MATCH(Tables!AC$1,'Program and Results'!$A:$A,0)-1,4,COUNTIF('Program and Results'!$A:$A,Tables!AC$1),17),8,0))),"")</f>
        <v/>
      </c>
      <c r="AD22" s="22" t="str">
        <f ca="1">IFERROR(IF(IFERROR(VLOOKUP($A22,OFFSET('Program and Results'!$A$1,MATCH(Tables!AD$1,'Program and Results'!$A:$A,0)-1,1,COUNTIF('Program and Results'!$A:$A,Tables!AD$1),17),5,0),VLOOKUP($A22,OFFSET('Program and Results'!$A$1,MATCH(Tables!AD$1,'Program and Results'!$A:$A,0)-1,4,COUNTIF('Program and Results'!$A:$A,Tables!AD$1),17),8,0))=0,"",IFERROR(VLOOKUP($A22,OFFSET('Program and Results'!$A$1,MATCH(Tables!AD$1,'Program and Results'!$A:$A,0)-1,1,COUNTIF('Program and Results'!$A:$A,Tables!AD$1),17),5,0),VLOOKUP($A22,OFFSET('Program and Results'!$A$1,MATCH(Tables!AD$1,'Program and Results'!$A:$A,0)-1,4,COUNTIF('Program and Results'!$A:$A,Tables!AD$1),17),8,0))),"")</f>
        <v/>
      </c>
      <c r="AE22" s="22" t="str">
        <f ca="1">IFERROR(IF(IFERROR(VLOOKUP($A22,OFFSET('Program and Results'!$A$1,MATCH(Tables!AE$1,'Program and Results'!$A:$A,0)-1,1,COUNTIF('Program and Results'!$A:$A,Tables!AE$1),17),5,0),VLOOKUP($A22,OFFSET('Program and Results'!$A$1,MATCH(Tables!AE$1,'Program and Results'!$A:$A,0)-1,4,COUNTIF('Program and Results'!$A:$A,Tables!AE$1),17),8,0))=0,"",IFERROR(VLOOKUP($A22,OFFSET('Program and Results'!$A$1,MATCH(Tables!AE$1,'Program and Results'!$A:$A,0)-1,1,COUNTIF('Program and Results'!$A:$A,Tables!AE$1),17),5,0),VLOOKUP($A22,OFFSET('Program and Results'!$A$1,MATCH(Tables!AE$1,'Program and Results'!$A:$A,0)-1,4,COUNTIF('Program and Results'!$A:$A,Tables!AE$1),17),8,0))),"")</f>
        <v/>
      </c>
      <c r="AF22" s="22" t="str">
        <f ca="1">IFERROR(IF(IFERROR(VLOOKUP($A22,OFFSET('Program and Results'!$A$1,MATCH(Tables!AF$1,'Program and Results'!$A:$A,0)-1,1,COUNTIF('Program and Results'!$A:$A,Tables!AF$1),17),5,0),VLOOKUP($A22,OFFSET('Program and Results'!$A$1,MATCH(Tables!AF$1,'Program and Results'!$A:$A,0)-1,4,COUNTIF('Program and Results'!$A:$A,Tables!AF$1),17),8,0))=0,"",IFERROR(VLOOKUP($A22,OFFSET('Program and Results'!$A$1,MATCH(Tables!AF$1,'Program and Results'!$A:$A,0)-1,1,COUNTIF('Program and Results'!$A:$A,Tables!AF$1),17),5,0),VLOOKUP($A22,OFFSET('Program and Results'!$A$1,MATCH(Tables!AF$1,'Program and Results'!$A:$A,0)-1,4,COUNTIF('Program and Results'!$A:$A,Tables!AF$1),17),8,0))),"")</f>
        <v/>
      </c>
      <c r="AG22" s="22" t="str">
        <f ca="1">IFERROR(IF(IFERROR(VLOOKUP($A22,OFFSET('Program and Results'!$A$1,MATCH(Tables!AG$1,'Program and Results'!$A:$A,0)-1,1,COUNTIF('Program and Results'!$A:$A,Tables!AG$1),17),5,0),VLOOKUP($A22,OFFSET('Program and Results'!$A$1,MATCH(Tables!AG$1,'Program and Results'!$A:$A,0)-1,4,COUNTIF('Program and Results'!$A:$A,Tables!AG$1),17),8,0))=0,"",IFERROR(VLOOKUP($A22,OFFSET('Program and Results'!$A$1,MATCH(Tables!AG$1,'Program and Results'!$A:$A,0)-1,1,COUNTIF('Program and Results'!$A:$A,Tables!AG$1),17),5,0),VLOOKUP($A22,OFFSET('Program and Results'!$A$1,MATCH(Tables!AG$1,'Program and Results'!$A:$A,0)-1,4,COUNTIF('Program and Results'!$A:$A,Tables!AG$1),17),8,0))),"")</f>
        <v/>
      </c>
      <c r="AH22" s="22" t="str">
        <f ca="1">IFERROR(IF(IFERROR(VLOOKUP($A22,OFFSET('Program and Results'!$A$1,MATCH(Tables!AH$1,'Program and Results'!$A:$A,0)-1,1,COUNTIF('Program and Results'!$A:$A,Tables!AH$1),17),5,0),VLOOKUP($A22,OFFSET('Program and Results'!$A$1,MATCH(Tables!AH$1,'Program and Results'!$A:$A,0)-1,4,COUNTIF('Program and Results'!$A:$A,Tables!AH$1),17),8,0))=0,"",IFERROR(VLOOKUP($A22,OFFSET('Program and Results'!$A$1,MATCH(Tables!AH$1,'Program and Results'!$A:$A,0)-1,1,COUNTIF('Program and Results'!$A:$A,Tables!AH$1),17),5,0),VLOOKUP($A22,OFFSET('Program and Results'!$A$1,MATCH(Tables!AH$1,'Program and Results'!$A:$A,0)-1,4,COUNTIF('Program and Results'!$A:$A,Tables!AH$1),17),8,0))),"")</f>
        <v/>
      </c>
      <c r="AI22" s="22" t="str">
        <f ca="1">IFERROR(IF(IFERROR(VLOOKUP($A22,OFFSET('Program and Results'!$A$1,MATCH(Tables!AI$1,'Program and Results'!$A:$A,0)-1,1,COUNTIF('Program and Results'!$A:$A,Tables!AI$1),17),5,0),VLOOKUP($A22,OFFSET('Program and Results'!$A$1,MATCH(Tables!AI$1,'Program and Results'!$A:$A,0)-1,4,COUNTIF('Program and Results'!$A:$A,Tables!AI$1),17),8,0))=0,"",IFERROR(VLOOKUP($A22,OFFSET('Program and Results'!$A$1,MATCH(Tables!AI$1,'Program and Results'!$A:$A,0)-1,1,COUNTIF('Program and Results'!$A:$A,Tables!AI$1),17),5,0),VLOOKUP($A22,OFFSET('Program and Results'!$A$1,MATCH(Tables!AI$1,'Program and Results'!$A:$A,0)-1,4,COUNTIF('Program and Results'!$A:$A,Tables!AI$1),17),8,0))),"")</f>
        <v/>
      </c>
      <c r="AJ22" s="22" t="str">
        <f ca="1">IFERROR(IF(IFERROR(VLOOKUP($A22,OFFSET('Program and Results'!$A$1,MATCH(Tables!AJ$1,'Program and Results'!$A:$A,0)-1,1,COUNTIF('Program and Results'!$A:$A,Tables!AJ$1),17),5,0),VLOOKUP($A22,OFFSET('Program and Results'!$A$1,MATCH(Tables!AJ$1,'Program and Results'!$A:$A,0)-1,4,COUNTIF('Program and Results'!$A:$A,Tables!AJ$1),17),8,0))=0,"",IFERROR(VLOOKUP($A22,OFFSET('Program and Results'!$A$1,MATCH(Tables!AJ$1,'Program and Results'!$A:$A,0)-1,1,COUNTIF('Program and Results'!$A:$A,Tables!AJ$1),17),5,0),VLOOKUP($A22,OFFSET('Program and Results'!$A$1,MATCH(Tables!AJ$1,'Program and Results'!$A:$A,0)-1,4,COUNTIF('Program and Results'!$A:$A,Tables!AJ$1),17),8,0))),"")</f>
        <v/>
      </c>
      <c r="AK22" s="22" t="str">
        <f ca="1">IFERROR(IF(IFERROR(VLOOKUP($A22,OFFSET('Program and Results'!$A$1,MATCH(Tables!AK$1,'Program and Results'!$A:$A,0)-1,1,COUNTIF('Program and Results'!$A:$A,Tables!AK$1),17),5,0),VLOOKUP($A22,OFFSET('Program and Results'!$A$1,MATCH(Tables!AK$1,'Program and Results'!$A:$A,0)-1,4,COUNTIF('Program and Results'!$A:$A,Tables!AK$1),17),8,0))=0,"",IFERROR(VLOOKUP($A22,OFFSET('Program and Results'!$A$1,MATCH(Tables!AK$1,'Program and Results'!$A:$A,0)-1,1,COUNTIF('Program and Results'!$A:$A,Tables!AK$1),17),5,0),VLOOKUP($A22,OFFSET('Program and Results'!$A$1,MATCH(Tables!AK$1,'Program and Results'!$A:$A,0)-1,4,COUNTIF('Program and Results'!$A:$A,Tables!AK$1),17),8,0))),"")</f>
        <v/>
      </c>
      <c r="AL22" s="22" t="str">
        <f ca="1">IFERROR(IF(IFERROR(VLOOKUP($A22,OFFSET('Program and Results'!$A$1,MATCH(Tables!AL$1,'Program and Results'!$A:$A,0)-1,1,COUNTIF('Program and Results'!$A:$A,Tables!AL$1),17),5,0),VLOOKUP($A22,OFFSET('Program and Results'!$A$1,MATCH(Tables!AL$1,'Program and Results'!$A:$A,0)-1,4,COUNTIF('Program and Results'!$A:$A,Tables!AL$1),17),8,0))=0,"",IFERROR(VLOOKUP($A22,OFFSET('Program and Results'!$A$1,MATCH(Tables!AL$1,'Program and Results'!$A:$A,0)-1,1,COUNTIF('Program and Results'!$A:$A,Tables!AL$1),17),5,0),VLOOKUP($A22,OFFSET('Program and Results'!$A$1,MATCH(Tables!AL$1,'Program and Results'!$A:$A,0)-1,4,COUNTIF('Program and Results'!$A:$A,Tables!AL$1),17),8,0))),"")</f>
        <v/>
      </c>
      <c r="AM22" s="22" t="str">
        <f ca="1">IFERROR(IF(IFERROR(VLOOKUP($A22,OFFSET('Program and Results'!$A$1,MATCH(Tables!AM$1,'Program and Results'!$A:$A,0)-1,1,COUNTIF('Program and Results'!$A:$A,Tables!AM$1),17),5,0),VLOOKUP($A22,OFFSET('Program and Results'!$A$1,MATCH(Tables!AM$1,'Program and Results'!$A:$A,0)-1,4,COUNTIF('Program and Results'!$A:$A,Tables!AM$1),17),8,0))=0,"",IFERROR(VLOOKUP($A22,OFFSET('Program and Results'!$A$1,MATCH(Tables!AM$1,'Program and Results'!$A:$A,0)-1,1,COUNTIF('Program and Results'!$A:$A,Tables!AM$1),17),5,0),VLOOKUP($A22,OFFSET('Program and Results'!$A$1,MATCH(Tables!AM$1,'Program and Results'!$A:$A,0)-1,4,COUNTIF('Program and Results'!$A:$A,Tables!AM$1),17),8,0))),"")</f>
        <v/>
      </c>
      <c r="AN22" s="22" t="str">
        <f ca="1">IFERROR(IF(IFERROR(VLOOKUP($A22,OFFSET('Program and Results'!$A$1,MATCH(Tables!AN$1,'Program and Results'!$A:$A,0)-1,1,COUNTIF('Program and Results'!$A:$A,Tables!AN$1),17),5,0),VLOOKUP($A22,OFFSET('Program and Results'!$A$1,MATCH(Tables!AN$1,'Program and Results'!$A:$A,0)-1,4,COUNTIF('Program and Results'!$A:$A,Tables!AN$1),17),8,0))=0,"",IFERROR(VLOOKUP($A22,OFFSET('Program and Results'!$A$1,MATCH(Tables!AN$1,'Program and Results'!$A:$A,0)-1,1,COUNTIF('Program and Results'!$A:$A,Tables!AN$1),17),5,0),VLOOKUP($A22,OFFSET('Program and Results'!$A$1,MATCH(Tables!AN$1,'Program and Results'!$A:$A,0)-1,4,COUNTIF('Program and Results'!$A:$A,Tables!AN$1),17),8,0))),"")</f>
        <v/>
      </c>
      <c r="AO22" s="22" t="str">
        <f ca="1">IFERROR(IF(IFERROR(VLOOKUP($A22,OFFSET('Program and Results'!$A$1,MATCH(Tables!AO$1,'Program and Results'!$A:$A,0)-1,1,COUNTIF('Program and Results'!$A:$A,Tables!AO$1),17),5,0),VLOOKUP($A22,OFFSET('Program and Results'!$A$1,MATCH(Tables!AO$1,'Program and Results'!$A:$A,0)-1,4,COUNTIF('Program and Results'!$A:$A,Tables!AO$1),17),8,0))=0,"",IFERROR(VLOOKUP($A22,OFFSET('Program and Results'!$A$1,MATCH(Tables!AO$1,'Program and Results'!$A:$A,0)-1,1,COUNTIF('Program and Results'!$A:$A,Tables!AO$1),17),5,0),VLOOKUP($A22,OFFSET('Program and Results'!$A$1,MATCH(Tables!AO$1,'Program and Results'!$A:$A,0)-1,4,COUNTIF('Program and Results'!$A:$A,Tables!AO$1),17),8,0))),"")</f>
        <v/>
      </c>
      <c r="AP22" s="22" t="str">
        <f ca="1">IFERROR(IF(IFERROR(VLOOKUP($A22,OFFSET('Program and Results'!$A$1,MATCH(Tables!AP$1,'Program and Results'!$A:$A,0)-1,1,COUNTIF('Program and Results'!$A:$A,Tables!AP$1),17),5,0),VLOOKUP($A22,OFFSET('Program and Results'!$A$1,MATCH(Tables!AP$1,'Program and Results'!$A:$A,0)-1,4,COUNTIF('Program and Results'!$A:$A,Tables!AP$1),17),8,0))=0,"",IFERROR(VLOOKUP($A22,OFFSET('Program and Results'!$A$1,MATCH(Tables!AP$1,'Program and Results'!$A:$A,0)-1,1,COUNTIF('Program and Results'!$A:$A,Tables!AP$1),17),5,0),VLOOKUP($A22,OFFSET('Program and Results'!$A$1,MATCH(Tables!AP$1,'Program and Results'!$A:$A,0)-1,4,COUNTIF('Program and Results'!$A:$A,Tables!AP$1),17),8,0))),"")</f>
        <v/>
      </c>
      <c r="AQ22" s="22" t="str">
        <f ca="1">IFERROR(IF(IFERROR(VLOOKUP($A22,OFFSET('Program and Results'!$A$1,MATCH(Tables!AQ$1,'Program and Results'!$A:$A,0)-1,1,COUNTIF('Program and Results'!$A:$A,Tables!AQ$1),17),5,0),VLOOKUP($A22,OFFSET('Program and Results'!$A$1,MATCH(Tables!AQ$1,'Program and Results'!$A:$A,0)-1,4,COUNTIF('Program and Results'!$A:$A,Tables!AQ$1),17),8,0))=0,"",IFERROR(VLOOKUP($A22,OFFSET('Program and Results'!$A$1,MATCH(Tables!AQ$1,'Program and Results'!$A:$A,0)-1,1,COUNTIF('Program and Results'!$A:$A,Tables!AQ$1),17),5,0),VLOOKUP($A22,OFFSET('Program and Results'!$A$1,MATCH(Tables!AQ$1,'Program and Results'!$A:$A,0)-1,4,COUNTIF('Program and Results'!$A:$A,Tables!AQ$1),17),8,0))),"")</f>
        <v/>
      </c>
      <c r="AR22" s="22" t="str">
        <f ca="1">IFERROR(IF(IFERROR(VLOOKUP($A22,OFFSET('Program and Results'!$A$1,MATCH(Tables!AR$1,'Program and Results'!$A:$A,0)-1,1,COUNTIF('Program and Results'!$A:$A,Tables!AR$1),17),5,0),VLOOKUP($A22,OFFSET('Program and Results'!$A$1,MATCH(Tables!AR$1,'Program and Results'!$A:$A,0)-1,4,COUNTIF('Program and Results'!$A:$A,Tables!AR$1),17),8,0))=0,"",IFERROR(VLOOKUP($A22,OFFSET('Program and Results'!$A$1,MATCH(Tables!AR$1,'Program and Results'!$A:$A,0)-1,1,COUNTIF('Program and Results'!$A:$A,Tables!AR$1),17),5,0),VLOOKUP($A22,OFFSET('Program and Results'!$A$1,MATCH(Tables!AR$1,'Program and Results'!$A:$A,0)-1,4,COUNTIF('Program and Results'!$A:$A,Tables!AR$1),17),8,0))),"")</f>
        <v/>
      </c>
      <c r="AS22" s="22" t="str">
        <f ca="1">IFERROR(IF(IFERROR(VLOOKUP($A22,OFFSET('Program and Results'!$A$1,MATCH(Tables!AS$1,'Program and Results'!$A:$A,0)-1,1,COUNTIF('Program and Results'!$A:$A,Tables!AS$1),17),5,0),VLOOKUP($A22,OFFSET('Program and Results'!$A$1,MATCH(Tables!AS$1,'Program and Results'!$A:$A,0)-1,4,COUNTIF('Program and Results'!$A:$A,Tables!AS$1),17),8,0))=0,"",IFERROR(VLOOKUP($A22,OFFSET('Program and Results'!$A$1,MATCH(Tables!AS$1,'Program and Results'!$A:$A,0)-1,1,COUNTIF('Program and Results'!$A:$A,Tables!AS$1),17),5,0),VLOOKUP($A22,OFFSET('Program and Results'!$A$1,MATCH(Tables!AS$1,'Program and Results'!$A:$A,0)-1,4,COUNTIF('Program and Results'!$A:$A,Tables!AS$1),17),8,0))),"")</f>
        <v/>
      </c>
      <c r="AT22" s="22" t="str">
        <f ca="1">IFERROR(IF(IFERROR(VLOOKUP($A22,OFFSET('Program and Results'!$A$1,MATCH(Tables!AT$1,'Program and Results'!$A:$A,0)-1,1,COUNTIF('Program and Results'!$A:$A,Tables!AT$1),17),5,0),VLOOKUP($A22,OFFSET('Program and Results'!$A$1,MATCH(Tables!AT$1,'Program and Results'!$A:$A,0)-1,4,COUNTIF('Program and Results'!$A:$A,Tables!AT$1),17),8,0))=0,"",IFERROR(VLOOKUP($A22,OFFSET('Program and Results'!$A$1,MATCH(Tables!AT$1,'Program and Results'!$A:$A,0)-1,1,COUNTIF('Program and Results'!$A:$A,Tables!AT$1),17),5,0),VLOOKUP($A22,OFFSET('Program and Results'!$A$1,MATCH(Tables!AT$1,'Program and Results'!$A:$A,0)-1,4,COUNTIF('Program and Results'!$A:$A,Tables!AT$1),17),8,0))),"")</f>
        <v/>
      </c>
      <c r="AU22" s="22" t="str">
        <f ca="1">IFERROR(IF(IFERROR(VLOOKUP($A22,OFFSET('Program and Results'!$A$1,MATCH(Tables!AU$1,'Program and Results'!$A:$A,0)-1,1,COUNTIF('Program and Results'!$A:$A,Tables!AU$1),17),5,0),VLOOKUP($A22,OFFSET('Program and Results'!$A$1,MATCH(Tables!AU$1,'Program and Results'!$A:$A,0)-1,4,COUNTIF('Program and Results'!$A:$A,Tables!AU$1),17),8,0))=0,"",IFERROR(VLOOKUP($A22,OFFSET('Program and Results'!$A$1,MATCH(Tables!AU$1,'Program and Results'!$A:$A,0)-1,1,COUNTIF('Program and Results'!$A:$A,Tables!AU$1),17),5,0),VLOOKUP($A22,OFFSET('Program and Results'!$A$1,MATCH(Tables!AU$1,'Program and Results'!$A:$A,0)-1,4,COUNTIF('Program and Results'!$A:$A,Tables!AU$1),17),8,0))),"")</f>
        <v/>
      </c>
      <c r="AV22" s="22" t="str">
        <f ca="1">IFERROR(IF(IFERROR(VLOOKUP($A22,OFFSET('Program and Results'!$A$1,MATCH(Tables!AV$1,'Program and Results'!$A:$A,0)-1,1,COUNTIF('Program and Results'!$A:$A,Tables!AV$1),17),5,0),VLOOKUP($A22,OFFSET('Program and Results'!$A$1,MATCH(Tables!AV$1,'Program and Results'!$A:$A,0)-1,4,COUNTIF('Program and Results'!$A:$A,Tables!AV$1),17),8,0))=0,"",IFERROR(VLOOKUP($A22,OFFSET('Program and Results'!$A$1,MATCH(Tables!AV$1,'Program and Results'!$A:$A,0)-1,1,COUNTIF('Program and Results'!$A:$A,Tables!AV$1),17),5,0),VLOOKUP($A22,OFFSET('Program and Results'!$A$1,MATCH(Tables!AV$1,'Program and Results'!$A:$A,0)-1,4,COUNTIF('Program and Results'!$A:$A,Tables!AV$1),17),8,0))),"")</f>
        <v/>
      </c>
      <c r="AW22" s="22" t="str">
        <f ca="1">IFERROR(IF(IFERROR(VLOOKUP($A22,OFFSET('Program and Results'!$A$1,MATCH(Tables!AW$1,'Program and Results'!$A:$A,0)-1,1,COUNTIF('Program and Results'!$A:$A,Tables!AW$1),17),5,0),VLOOKUP($A22,OFFSET('Program and Results'!$A$1,MATCH(Tables!AW$1,'Program and Results'!$A:$A,0)-1,4,COUNTIF('Program and Results'!$A:$A,Tables!AW$1),17),8,0))=0,"",IFERROR(VLOOKUP($A22,OFFSET('Program and Results'!$A$1,MATCH(Tables!AW$1,'Program and Results'!$A:$A,0)-1,1,COUNTIF('Program and Results'!$A:$A,Tables!AW$1),17),5,0),VLOOKUP($A22,OFFSET('Program and Results'!$A$1,MATCH(Tables!AW$1,'Program and Results'!$A:$A,0)-1,4,COUNTIF('Program and Results'!$A:$A,Tables!AW$1),17),8,0))),"")</f>
        <v/>
      </c>
      <c r="AX22" s="22" t="str">
        <f ca="1">IFERROR(IF(IFERROR(VLOOKUP($A22,OFFSET('Program and Results'!$A$1,MATCH(Tables!AX$1,'Program and Results'!$A:$A,0)-1,1,COUNTIF('Program and Results'!$A:$A,Tables!AX$1),17),5,0),VLOOKUP($A22,OFFSET('Program and Results'!$A$1,MATCH(Tables!AX$1,'Program and Results'!$A:$A,0)-1,4,COUNTIF('Program and Results'!$A:$A,Tables!AX$1),17),8,0))=0,"",IFERROR(VLOOKUP($A22,OFFSET('Program and Results'!$A$1,MATCH(Tables!AX$1,'Program and Results'!$A:$A,0)-1,1,COUNTIF('Program and Results'!$A:$A,Tables!AX$1),17),5,0),VLOOKUP($A22,OFFSET('Program and Results'!$A$1,MATCH(Tables!AX$1,'Program and Results'!$A:$A,0)-1,4,COUNTIF('Program and Results'!$A:$A,Tables!AX$1),17),8,0))),"")</f>
        <v/>
      </c>
      <c r="AY22" s="22" t="str">
        <f ca="1">IFERROR(IF(IFERROR(VLOOKUP($A22,OFFSET('Program and Results'!$A$1,MATCH(Tables!AY$1,'Program and Results'!$A:$A,0)-1,1,COUNTIF('Program and Results'!$A:$A,Tables!AY$1),17),5,0),VLOOKUP($A22,OFFSET('Program and Results'!$A$1,MATCH(Tables!AY$1,'Program and Results'!$A:$A,0)-1,4,COUNTIF('Program and Results'!$A:$A,Tables!AY$1),17),8,0))=0,"",IFERROR(VLOOKUP($A22,OFFSET('Program and Results'!$A$1,MATCH(Tables!AY$1,'Program and Results'!$A:$A,0)-1,1,COUNTIF('Program and Results'!$A:$A,Tables!AY$1),17),5,0),VLOOKUP($A22,OFFSET('Program and Results'!$A$1,MATCH(Tables!AY$1,'Program and Results'!$A:$A,0)-1,4,COUNTIF('Program and Results'!$A:$A,Tables!AY$1),17),8,0))),"")</f>
        <v/>
      </c>
      <c r="AZ22" s="22" t="str">
        <f ca="1">IFERROR(IF(IFERROR(VLOOKUP($A22,OFFSET('Program and Results'!$A$1,MATCH(Tables!AZ$1,'Program and Results'!$A:$A,0)-1,1,COUNTIF('Program and Results'!$A:$A,Tables!AZ$1),17),5,0),VLOOKUP($A22,OFFSET('Program and Results'!$A$1,MATCH(Tables!AZ$1,'Program and Results'!$A:$A,0)-1,4,COUNTIF('Program and Results'!$A:$A,Tables!AZ$1),17),8,0))=0,"",IFERROR(VLOOKUP($A22,OFFSET('Program and Results'!$A$1,MATCH(Tables!AZ$1,'Program and Results'!$A:$A,0)-1,1,COUNTIF('Program and Results'!$A:$A,Tables!AZ$1),17),5,0),VLOOKUP($A22,OFFSET('Program and Results'!$A$1,MATCH(Tables!AZ$1,'Program and Results'!$A:$A,0)-1,4,COUNTIF('Program and Results'!$A:$A,Tables!AZ$1),17),8,0))),"")</f>
        <v/>
      </c>
      <c r="BA22" s="22" t="str">
        <f ca="1">IFERROR(IF(IFERROR(VLOOKUP($A22,OFFSET('Program and Results'!$A$1,MATCH(Tables!BA$1,'Program and Results'!$A:$A,0)-1,1,COUNTIF('Program and Results'!$A:$A,Tables!BA$1),17),5,0),VLOOKUP($A22,OFFSET('Program and Results'!$A$1,MATCH(Tables!BA$1,'Program and Results'!$A:$A,0)-1,4,COUNTIF('Program and Results'!$A:$A,Tables!BA$1),17),8,0))=0,"",IFERROR(VLOOKUP($A22,OFFSET('Program and Results'!$A$1,MATCH(Tables!BA$1,'Program and Results'!$A:$A,0)-1,1,COUNTIF('Program and Results'!$A:$A,Tables!BA$1),17),5,0),VLOOKUP($A22,OFFSET('Program and Results'!$A$1,MATCH(Tables!BA$1,'Program and Results'!$A:$A,0)-1,4,COUNTIF('Program and Results'!$A:$A,Tables!BA$1),17),8,0))),"")</f>
        <v/>
      </c>
      <c r="BB22" s="22" t="str">
        <f ca="1">IFERROR(IF(IFERROR(VLOOKUP($A22,OFFSET('Program and Results'!$A$1,MATCH(Tables!BB$1,'Program and Results'!$A:$A,0)-1,1,COUNTIF('Program and Results'!$A:$A,Tables!BB$1),17),5,0),VLOOKUP($A22,OFFSET('Program and Results'!$A$1,MATCH(Tables!BB$1,'Program and Results'!$A:$A,0)-1,4,COUNTIF('Program and Results'!$A:$A,Tables!BB$1),17),8,0))=0,"",IFERROR(VLOOKUP($A22,OFFSET('Program and Results'!$A$1,MATCH(Tables!BB$1,'Program and Results'!$A:$A,0)-1,1,COUNTIF('Program and Results'!$A:$A,Tables!BB$1),17),5,0),VLOOKUP($A22,OFFSET('Program and Results'!$A$1,MATCH(Tables!BB$1,'Program and Results'!$A:$A,0)-1,4,COUNTIF('Program and Results'!$A:$A,Tables!BB$1),17),8,0))),"")</f>
        <v/>
      </c>
      <c r="BC22" s="22" t="str">
        <f ca="1">IFERROR(IF(IFERROR(VLOOKUP($A22,OFFSET('Program and Results'!$A$1,MATCH(Tables!BC$1,'Program and Results'!$A:$A,0)-1,1,COUNTIF('Program and Results'!$A:$A,Tables!BC$1),17),5,0),VLOOKUP($A22,OFFSET('Program and Results'!$A$1,MATCH(Tables!BC$1,'Program and Results'!$A:$A,0)-1,4,COUNTIF('Program and Results'!$A:$A,Tables!BC$1),17),8,0))=0,"",IFERROR(VLOOKUP($A22,OFFSET('Program and Results'!$A$1,MATCH(Tables!BC$1,'Program and Results'!$A:$A,0)-1,1,COUNTIF('Program and Results'!$A:$A,Tables!BC$1),17),5,0),VLOOKUP($A22,OFFSET('Program and Results'!$A$1,MATCH(Tables!BC$1,'Program and Results'!$A:$A,0)-1,4,COUNTIF('Program and Results'!$A:$A,Tables!BC$1),17),8,0))),"")</f>
        <v/>
      </c>
      <c r="BD22" s="22" t="str">
        <f ca="1">IFERROR(IF(IFERROR(VLOOKUP($A22,OFFSET('Program and Results'!$A$1,MATCH(Tables!BD$1,'Program and Results'!$A:$A,0)-1,1,COUNTIF('Program and Results'!$A:$A,Tables!BD$1),17),5,0),VLOOKUP($A22,OFFSET('Program and Results'!$A$1,MATCH(Tables!BD$1,'Program and Results'!$A:$A,0)-1,4,COUNTIF('Program and Results'!$A:$A,Tables!BD$1),17),8,0))=0,"",IFERROR(VLOOKUP($A22,OFFSET('Program and Results'!$A$1,MATCH(Tables!BD$1,'Program and Results'!$A:$A,0)-1,1,COUNTIF('Program and Results'!$A:$A,Tables!BD$1),17),5,0),VLOOKUP($A22,OFFSET('Program and Results'!$A$1,MATCH(Tables!BD$1,'Program and Results'!$A:$A,0)-1,4,COUNTIF('Program and Results'!$A:$A,Tables!BD$1),17),8,0))),"")</f>
        <v/>
      </c>
      <c r="BE22" s="22" t="str">
        <f ca="1">IFERROR(IF(IFERROR(VLOOKUP($A22,OFFSET('Program and Results'!$A$1,MATCH(Tables!BE$1,'Program and Results'!$A:$A,0)-1,1,COUNTIF('Program and Results'!$A:$A,Tables!BE$1),17),5,0),VLOOKUP($A22,OFFSET('Program and Results'!$A$1,MATCH(Tables!BE$1,'Program and Results'!$A:$A,0)-1,4,COUNTIF('Program and Results'!$A:$A,Tables!BE$1),17),8,0))=0,"",IFERROR(VLOOKUP($A22,OFFSET('Program and Results'!$A$1,MATCH(Tables!BE$1,'Program and Results'!$A:$A,0)-1,1,COUNTIF('Program and Results'!$A:$A,Tables!BE$1),17),5,0),VLOOKUP($A22,OFFSET('Program and Results'!$A$1,MATCH(Tables!BE$1,'Program and Results'!$A:$A,0)-1,4,COUNTIF('Program and Results'!$A:$A,Tables!BE$1),17),8,0))),"")</f>
        <v/>
      </c>
    </row>
    <row r="23" spans="1:57">
      <c r="A23" s="3" t="str">
        <f>IF(Lists!A23="","",Lists!A23)</f>
        <v/>
      </c>
      <c r="B23" s="22" t="str">
        <f ca="1">IFERROR(IF(IFERROR(VLOOKUP($A23,OFFSET('Program and Results'!$A$1,MATCH(Tables!B$1,'Program and Results'!$A:$A,0)-1,1,COUNTIF('Program and Results'!$A:$A,Tables!B$1),17),5,0),VLOOKUP($A23,OFFSET('Program and Results'!$A$1,MATCH(Tables!B$1,'Program and Results'!$A:$A,0)-1,4,COUNTIF('Program and Results'!$A:$A,Tables!B$1),17),8,0))=0,"",IFERROR(VLOOKUP($A23,OFFSET('Program and Results'!$A$1,MATCH(Tables!B$1,'Program and Results'!$A:$A,0)-1,1,COUNTIF('Program and Results'!$A:$A,Tables!B$1),17),5,0),VLOOKUP($A23,OFFSET('Program and Results'!$A$1,MATCH(Tables!B$1,'Program and Results'!$A:$A,0)-1,4,COUNTIF('Program and Results'!$A:$A,Tables!B$1),17),8,0))),"")</f>
        <v/>
      </c>
      <c r="C23" s="22" t="str">
        <f ca="1">IFERROR(IF(IFERROR(VLOOKUP($A23,OFFSET('Program and Results'!$A$1,MATCH(Tables!C$1,'Program and Results'!$A:$A,0)-1,1,COUNTIF('Program and Results'!$A:$A,Tables!C$1),17),5,0),VLOOKUP($A23,OFFSET('Program and Results'!$A$1,MATCH(Tables!C$1,'Program and Results'!$A:$A,0)-1,4,COUNTIF('Program and Results'!$A:$A,Tables!C$1),17),8,0))=0,"",IFERROR(VLOOKUP($A23,OFFSET('Program and Results'!$A$1,MATCH(Tables!C$1,'Program and Results'!$A:$A,0)-1,1,COUNTIF('Program and Results'!$A:$A,Tables!C$1),17),5,0),VLOOKUP($A23,OFFSET('Program and Results'!$A$1,MATCH(Tables!C$1,'Program and Results'!$A:$A,0)-1,4,COUNTIF('Program and Results'!$A:$A,Tables!C$1),17),8,0))),"")</f>
        <v/>
      </c>
      <c r="D23" s="22" t="str">
        <f ca="1">IFERROR(IF(IFERROR(VLOOKUP($A23,OFFSET('Program and Results'!$A$1,MATCH(Tables!D$1,'Program and Results'!$A:$A,0)-1,1,COUNTIF('Program and Results'!$A:$A,Tables!D$1),17),5,0),VLOOKUP($A23,OFFSET('Program and Results'!$A$1,MATCH(Tables!D$1,'Program and Results'!$A:$A,0)-1,4,COUNTIF('Program and Results'!$A:$A,Tables!D$1),17),8,0))=0,"",IFERROR(VLOOKUP($A23,OFFSET('Program and Results'!$A$1,MATCH(Tables!D$1,'Program and Results'!$A:$A,0)-1,1,COUNTIF('Program and Results'!$A:$A,Tables!D$1),17),5,0),VLOOKUP($A23,OFFSET('Program and Results'!$A$1,MATCH(Tables!D$1,'Program and Results'!$A:$A,0)-1,4,COUNTIF('Program and Results'!$A:$A,Tables!D$1),17),8,0))),"")</f>
        <v/>
      </c>
      <c r="E23" s="22" t="str">
        <f ca="1">IFERROR(IF(IFERROR(VLOOKUP($A23,OFFSET('Program and Results'!$A$1,MATCH(Tables!E$1,'Program and Results'!$A:$A,0)-1,1,COUNTIF('Program and Results'!$A:$A,Tables!E$1),17),5,0),VLOOKUP($A23,OFFSET('Program and Results'!$A$1,MATCH(Tables!E$1,'Program and Results'!$A:$A,0)-1,4,COUNTIF('Program and Results'!$A:$A,Tables!E$1),17),8,0))=0,"",IFERROR(VLOOKUP($A23,OFFSET('Program and Results'!$A$1,MATCH(Tables!E$1,'Program and Results'!$A:$A,0)-1,1,COUNTIF('Program and Results'!$A:$A,Tables!E$1),17),5,0),VLOOKUP($A23,OFFSET('Program and Results'!$A$1,MATCH(Tables!E$1,'Program and Results'!$A:$A,0)-1,4,COUNTIF('Program and Results'!$A:$A,Tables!E$1),17),8,0))),"")</f>
        <v/>
      </c>
      <c r="F23" s="22" t="str">
        <f ca="1">IFERROR(IF(IFERROR(VLOOKUP($A23,OFFSET('Program and Results'!$A$1,MATCH(Tables!F$1,'Program and Results'!$A:$A,0)-1,1,COUNTIF('Program and Results'!$A:$A,Tables!F$1),17),5,0),VLOOKUP($A23,OFFSET('Program and Results'!$A$1,MATCH(Tables!F$1,'Program and Results'!$A:$A,0)-1,4,COUNTIF('Program and Results'!$A:$A,Tables!F$1),17),8,0))=0,"",IFERROR(VLOOKUP($A23,OFFSET('Program and Results'!$A$1,MATCH(Tables!F$1,'Program and Results'!$A:$A,0)-1,1,COUNTIF('Program and Results'!$A:$A,Tables!F$1),17),5,0),VLOOKUP($A23,OFFSET('Program and Results'!$A$1,MATCH(Tables!F$1,'Program and Results'!$A:$A,0)-1,4,COUNTIF('Program and Results'!$A:$A,Tables!F$1),17),8,0))),"")</f>
        <v/>
      </c>
      <c r="G23" s="22" t="str">
        <f ca="1">IFERROR(IF(IFERROR(VLOOKUP($A23,OFFSET('Program and Results'!$A$1,MATCH(Tables!G$1,'Program and Results'!$A:$A,0)-1,1,COUNTIF('Program and Results'!$A:$A,Tables!G$1),17),5,0),VLOOKUP($A23,OFFSET('Program and Results'!$A$1,MATCH(Tables!G$1,'Program and Results'!$A:$A,0)-1,4,COUNTIF('Program and Results'!$A:$A,Tables!G$1),17),8,0))=0,"",IFERROR(VLOOKUP($A23,OFFSET('Program and Results'!$A$1,MATCH(Tables!G$1,'Program and Results'!$A:$A,0)-1,1,COUNTIF('Program and Results'!$A:$A,Tables!G$1),17),5,0),VLOOKUP($A23,OFFSET('Program and Results'!$A$1,MATCH(Tables!G$1,'Program and Results'!$A:$A,0)-1,4,COUNTIF('Program and Results'!$A:$A,Tables!G$1),17),8,0))),"")</f>
        <v/>
      </c>
      <c r="H23" s="22" t="str">
        <f ca="1">IFERROR(IF(IFERROR(VLOOKUP($A23,OFFSET('Program and Results'!$A$1,MATCH(Tables!H$1,'Program and Results'!$A:$A,0)-1,1,COUNTIF('Program and Results'!$A:$A,Tables!H$1),17),5,0),VLOOKUP($A23,OFFSET('Program and Results'!$A$1,MATCH(Tables!H$1,'Program and Results'!$A:$A,0)-1,4,COUNTIF('Program and Results'!$A:$A,Tables!H$1),17),8,0))=0,"",IFERROR(VLOOKUP($A23,OFFSET('Program and Results'!$A$1,MATCH(Tables!H$1,'Program and Results'!$A:$A,0)-1,1,COUNTIF('Program and Results'!$A:$A,Tables!H$1),17),5,0),VLOOKUP($A23,OFFSET('Program and Results'!$A$1,MATCH(Tables!H$1,'Program and Results'!$A:$A,0)-1,4,COUNTIF('Program and Results'!$A:$A,Tables!H$1),17),8,0))),"")</f>
        <v/>
      </c>
      <c r="I23" s="22" t="str">
        <f ca="1">IFERROR(IF(IFERROR(VLOOKUP($A23,OFFSET('Program and Results'!$A$1,MATCH(Tables!I$1,'Program and Results'!$A:$A,0)-1,1,COUNTIF('Program and Results'!$A:$A,Tables!I$1),17),5,0),VLOOKUP($A23,OFFSET('Program and Results'!$A$1,MATCH(Tables!I$1,'Program and Results'!$A:$A,0)-1,4,COUNTIF('Program and Results'!$A:$A,Tables!I$1),17),8,0))=0,"",IFERROR(VLOOKUP($A23,OFFSET('Program and Results'!$A$1,MATCH(Tables!I$1,'Program and Results'!$A:$A,0)-1,1,COUNTIF('Program and Results'!$A:$A,Tables!I$1),17),5,0),VLOOKUP($A23,OFFSET('Program and Results'!$A$1,MATCH(Tables!I$1,'Program and Results'!$A:$A,0)-1,4,COUNTIF('Program and Results'!$A:$A,Tables!I$1),17),8,0))),"")</f>
        <v/>
      </c>
      <c r="J23" s="22" t="str">
        <f ca="1">IFERROR(IF(IFERROR(VLOOKUP($A23,OFFSET('Program and Results'!$A$1,MATCH(Tables!J$1,'Program and Results'!$A:$A,0)-1,1,COUNTIF('Program and Results'!$A:$A,Tables!J$1),17),5,0),VLOOKUP($A23,OFFSET('Program and Results'!$A$1,MATCH(Tables!J$1,'Program and Results'!$A:$A,0)-1,4,COUNTIF('Program and Results'!$A:$A,Tables!J$1),17),8,0))=0,"",IFERROR(VLOOKUP($A23,OFFSET('Program and Results'!$A$1,MATCH(Tables!J$1,'Program and Results'!$A:$A,0)-1,1,COUNTIF('Program and Results'!$A:$A,Tables!J$1),17),5,0),VLOOKUP($A23,OFFSET('Program and Results'!$A$1,MATCH(Tables!J$1,'Program and Results'!$A:$A,0)-1,4,COUNTIF('Program and Results'!$A:$A,Tables!J$1),17),8,0))),"")</f>
        <v/>
      </c>
      <c r="K23" s="22" t="str">
        <f ca="1">IFERROR(IF(IFERROR(VLOOKUP($A23,OFFSET('Program and Results'!$A$1,MATCH(Tables!K$1,'Program and Results'!$A:$A,0)-1,1,COUNTIF('Program and Results'!$A:$A,Tables!K$1),17),5,0),VLOOKUP($A23,OFFSET('Program and Results'!$A$1,MATCH(Tables!K$1,'Program and Results'!$A:$A,0)-1,4,COUNTIF('Program and Results'!$A:$A,Tables!K$1),17),8,0))=0,"",IFERROR(VLOOKUP($A23,OFFSET('Program and Results'!$A$1,MATCH(Tables!K$1,'Program and Results'!$A:$A,0)-1,1,COUNTIF('Program and Results'!$A:$A,Tables!K$1),17),5,0),VLOOKUP($A23,OFFSET('Program and Results'!$A$1,MATCH(Tables!K$1,'Program and Results'!$A:$A,0)-1,4,COUNTIF('Program and Results'!$A:$A,Tables!K$1),17),8,0))),"")</f>
        <v/>
      </c>
      <c r="L23" s="22" t="str">
        <f ca="1">IFERROR(IF(IFERROR(VLOOKUP($A23,OFFSET('Program and Results'!$A$1,MATCH(Tables!L$1,'Program and Results'!$A:$A,0)-1,1,COUNTIF('Program and Results'!$A:$A,Tables!L$1),17),5,0),VLOOKUP($A23,OFFSET('Program and Results'!$A$1,MATCH(Tables!L$1,'Program and Results'!$A:$A,0)-1,4,COUNTIF('Program and Results'!$A:$A,Tables!L$1),17),8,0))=0,"",IFERROR(VLOOKUP($A23,OFFSET('Program and Results'!$A$1,MATCH(Tables!L$1,'Program and Results'!$A:$A,0)-1,1,COUNTIF('Program and Results'!$A:$A,Tables!L$1),17),5,0),VLOOKUP($A23,OFFSET('Program and Results'!$A$1,MATCH(Tables!L$1,'Program and Results'!$A:$A,0)-1,4,COUNTIF('Program and Results'!$A:$A,Tables!L$1),17),8,0))),"")</f>
        <v/>
      </c>
      <c r="M23" s="22" t="str">
        <f ca="1">IFERROR(IF(IFERROR(VLOOKUP($A23,OFFSET('Program and Results'!$A$1,MATCH(Tables!M$1,'Program and Results'!$A:$A,0)-1,1,COUNTIF('Program and Results'!$A:$A,Tables!M$1),17),5,0),VLOOKUP($A23,OFFSET('Program and Results'!$A$1,MATCH(Tables!M$1,'Program and Results'!$A:$A,0)-1,4,COUNTIF('Program and Results'!$A:$A,Tables!M$1),17),8,0))=0,"",IFERROR(VLOOKUP($A23,OFFSET('Program and Results'!$A$1,MATCH(Tables!M$1,'Program and Results'!$A:$A,0)-1,1,COUNTIF('Program and Results'!$A:$A,Tables!M$1),17),5,0),VLOOKUP($A23,OFFSET('Program and Results'!$A$1,MATCH(Tables!M$1,'Program and Results'!$A:$A,0)-1,4,COUNTIF('Program and Results'!$A:$A,Tables!M$1),17),8,0))),"")</f>
        <v/>
      </c>
      <c r="N23" s="22" t="str">
        <f ca="1">IFERROR(IF(IFERROR(VLOOKUP($A23,OFFSET('Program and Results'!$A$1,MATCH(Tables!N$1,'Program and Results'!$A:$A,0)-1,1,COUNTIF('Program and Results'!$A:$A,Tables!N$1),17),5,0),VLOOKUP($A23,OFFSET('Program and Results'!$A$1,MATCH(Tables!N$1,'Program and Results'!$A:$A,0)-1,4,COUNTIF('Program and Results'!$A:$A,Tables!N$1),17),8,0))=0,"",IFERROR(VLOOKUP($A23,OFFSET('Program and Results'!$A$1,MATCH(Tables!N$1,'Program and Results'!$A:$A,0)-1,1,COUNTIF('Program and Results'!$A:$A,Tables!N$1),17),5,0),VLOOKUP($A23,OFFSET('Program and Results'!$A$1,MATCH(Tables!N$1,'Program and Results'!$A:$A,0)-1,4,COUNTIF('Program and Results'!$A:$A,Tables!N$1),17),8,0))),"")</f>
        <v/>
      </c>
      <c r="O23" s="22" t="str">
        <f ca="1">IFERROR(IF(IFERROR(VLOOKUP($A23,OFFSET('Program and Results'!$A$1,MATCH(Tables!O$1,'Program and Results'!$A:$A,0)-1,1,COUNTIF('Program and Results'!$A:$A,Tables!O$1),17),5,0),VLOOKUP($A23,OFFSET('Program and Results'!$A$1,MATCH(Tables!O$1,'Program and Results'!$A:$A,0)-1,4,COUNTIF('Program and Results'!$A:$A,Tables!O$1),17),8,0))=0,"",IFERROR(VLOOKUP($A23,OFFSET('Program and Results'!$A$1,MATCH(Tables!O$1,'Program and Results'!$A:$A,0)-1,1,COUNTIF('Program and Results'!$A:$A,Tables!O$1),17),5,0),VLOOKUP($A23,OFFSET('Program and Results'!$A$1,MATCH(Tables!O$1,'Program and Results'!$A:$A,0)-1,4,COUNTIF('Program and Results'!$A:$A,Tables!O$1),17),8,0))),"")</f>
        <v/>
      </c>
      <c r="P23" s="22" t="str">
        <f ca="1">IFERROR(IF(IFERROR(VLOOKUP($A23,OFFSET('Program and Results'!$A$1,MATCH(Tables!P$1,'Program and Results'!$A:$A,0)-1,1,COUNTIF('Program and Results'!$A:$A,Tables!P$1),17),5,0),VLOOKUP($A23,OFFSET('Program and Results'!$A$1,MATCH(Tables!P$1,'Program and Results'!$A:$A,0)-1,4,COUNTIF('Program and Results'!$A:$A,Tables!P$1),17),8,0))=0,"",IFERROR(VLOOKUP($A23,OFFSET('Program and Results'!$A$1,MATCH(Tables!P$1,'Program and Results'!$A:$A,0)-1,1,COUNTIF('Program and Results'!$A:$A,Tables!P$1),17),5,0),VLOOKUP($A23,OFFSET('Program and Results'!$A$1,MATCH(Tables!P$1,'Program and Results'!$A:$A,0)-1,4,COUNTIF('Program and Results'!$A:$A,Tables!P$1),17),8,0))),"")</f>
        <v/>
      </c>
      <c r="Q23" s="22" t="str">
        <f ca="1">IFERROR(IF(IFERROR(VLOOKUP($A23,OFFSET('Program and Results'!$A$1,MATCH(Tables!Q$1,'Program and Results'!$A:$A,0)-1,1,COUNTIF('Program and Results'!$A:$A,Tables!Q$1),17),5,0),VLOOKUP($A23,OFFSET('Program and Results'!$A$1,MATCH(Tables!Q$1,'Program and Results'!$A:$A,0)-1,4,COUNTIF('Program and Results'!$A:$A,Tables!Q$1),17),8,0))=0,"",IFERROR(VLOOKUP($A23,OFFSET('Program and Results'!$A$1,MATCH(Tables!Q$1,'Program and Results'!$A:$A,0)-1,1,COUNTIF('Program and Results'!$A:$A,Tables!Q$1),17),5,0),VLOOKUP($A23,OFFSET('Program and Results'!$A$1,MATCH(Tables!Q$1,'Program and Results'!$A:$A,0)-1,4,COUNTIF('Program and Results'!$A:$A,Tables!Q$1),17),8,0))),"")</f>
        <v/>
      </c>
      <c r="R23" s="22" t="str">
        <f ca="1">IFERROR(IF(IFERROR(VLOOKUP($A23,OFFSET('Program and Results'!$A$1,MATCH(Tables!R$1,'Program and Results'!$A:$A,0)-1,1,COUNTIF('Program and Results'!$A:$A,Tables!R$1),17),5,0),VLOOKUP($A23,OFFSET('Program and Results'!$A$1,MATCH(Tables!R$1,'Program and Results'!$A:$A,0)-1,4,COUNTIF('Program and Results'!$A:$A,Tables!R$1),17),8,0))=0,"",IFERROR(VLOOKUP($A23,OFFSET('Program and Results'!$A$1,MATCH(Tables!R$1,'Program and Results'!$A:$A,0)-1,1,COUNTIF('Program and Results'!$A:$A,Tables!R$1),17),5,0),VLOOKUP($A23,OFFSET('Program and Results'!$A$1,MATCH(Tables!R$1,'Program and Results'!$A:$A,0)-1,4,COUNTIF('Program and Results'!$A:$A,Tables!R$1),17),8,0))),"")</f>
        <v/>
      </c>
      <c r="S23" s="22" t="str">
        <f ca="1">IFERROR(IF(IFERROR(VLOOKUP($A23,OFFSET('Program and Results'!$A$1,MATCH(Tables!S$1,'Program and Results'!$A:$A,0)-1,1,COUNTIF('Program and Results'!$A:$A,Tables!S$1),17),5,0),VLOOKUP($A23,OFFSET('Program and Results'!$A$1,MATCH(Tables!S$1,'Program and Results'!$A:$A,0)-1,4,COUNTIF('Program and Results'!$A:$A,Tables!S$1),17),8,0))=0,"",IFERROR(VLOOKUP($A23,OFFSET('Program and Results'!$A$1,MATCH(Tables!S$1,'Program and Results'!$A:$A,0)-1,1,COUNTIF('Program and Results'!$A:$A,Tables!S$1),17),5,0),VLOOKUP($A23,OFFSET('Program and Results'!$A$1,MATCH(Tables!S$1,'Program and Results'!$A:$A,0)-1,4,COUNTIF('Program and Results'!$A:$A,Tables!S$1),17),8,0))),"")</f>
        <v/>
      </c>
      <c r="T23" s="22" t="str">
        <f ca="1">IFERROR(IF(IFERROR(VLOOKUP($A23,OFFSET('Program and Results'!$A$1,MATCH(Tables!T$1,'Program and Results'!$A:$A,0)-1,1,COUNTIF('Program and Results'!$A:$A,Tables!T$1),17),5,0),VLOOKUP($A23,OFFSET('Program and Results'!$A$1,MATCH(Tables!T$1,'Program and Results'!$A:$A,0)-1,4,COUNTIF('Program and Results'!$A:$A,Tables!T$1),17),8,0))=0,"",IFERROR(VLOOKUP($A23,OFFSET('Program and Results'!$A$1,MATCH(Tables!T$1,'Program and Results'!$A:$A,0)-1,1,COUNTIF('Program and Results'!$A:$A,Tables!T$1),17),5,0),VLOOKUP($A23,OFFSET('Program and Results'!$A$1,MATCH(Tables!T$1,'Program and Results'!$A:$A,0)-1,4,COUNTIF('Program and Results'!$A:$A,Tables!T$1),17),8,0))),"")</f>
        <v/>
      </c>
      <c r="U23" s="22" t="str">
        <f ca="1">IFERROR(IF(IFERROR(VLOOKUP($A23,OFFSET('Program and Results'!$A$1,MATCH(Tables!U$1,'Program and Results'!$A:$A,0)-1,1,COUNTIF('Program and Results'!$A:$A,Tables!U$1),17),5,0),VLOOKUP($A23,OFFSET('Program and Results'!$A$1,MATCH(Tables!U$1,'Program and Results'!$A:$A,0)-1,4,COUNTIF('Program and Results'!$A:$A,Tables!U$1),17),8,0))=0,"",IFERROR(VLOOKUP($A23,OFFSET('Program and Results'!$A$1,MATCH(Tables!U$1,'Program and Results'!$A:$A,0)-1,1,COUNTIF('Program and Results'!$A:$A,Tables!U$1),17),5,0),VLOOKUP($A23,OFFSET('Program and Results'!$A$1,MATCH(Tables!U$1,'Program and Results'!$A:$A,0)-1,4,COUNTIF('Program and Results'!$A:$A,Tables!U$1),17),8,0))),"")</f>
        <v/>
      </c>
      <c r="V23" s="22" t="str">
        <f ca="1">IFERROR(IF(IFERROR(VLOOKUP($A23,OFFSET('Program and Results'!$A$1,MATCH(Tables!V$1,'Program and Results'!$A:$A,0)-1,1,COUNTIF('Program and Results'!$A:$A,Tables!V$1),17),5,0),VLOOKUP($A23,OFFSET('Program and Results'!$A$1,MATCH(Tables!V$1,'Program and Results'!$A:$A,0)-1,4,COUNTIF('Program and Results'!$A:$A,Tables!V$1),17),8,0))=0,"",IFERROR(VLOOKUP($A23,OFFSET('Program and Results'!$A$1,MATCH(Tables!V$1,'Program and Results'!$A:$A,0)-1,1,COUNTIF('Program and Results'!$A:$A,Tables!V$1),17),5,0),VLOOKUP($A23,OFFSET('Program and Results'!$A$1,MATCH(Tables!V$1,'Program and Results'!$A:$A,0)-1,4,COUNTIF('Program and Results'!$A:$A,Tables!V$1),17),8,0))),"")</f>
        <v/>
      </c>
      <c r="W23" s="22" t="str">
        <f ca="1">IFERROR(IF(IFERROR(VLOOKUP($A23,OFFSET('Program and Results'!$A$1,MATCH(Tables!W$1,'Program and Results'!$A:$A,0)-1,1,COUNTIF('Program and Results'!$A:$A,Tables!W$1),17),5,0),VLOOKUP($A23,OFFSET('Program and Results'!$A$1,MATCH(Tables!W$1,'Program and Results'!$A:$A,0)-1,4,COUNTIF('Program and Results'!$A:$A,Tables!W$1),17),8,0))=0,"",IFERROR(VLOOKUP($A23,OFFSET('Program and Results'!$A$1,MATCH(Tables!W$1,'Program and Results'!$A:$A,0)-1,1,COUNTIF('Program and Results'!$A:$A,Tables!W$1),17),5,0),VLOOKUP($A23,OFFSET('Program and Results'!$A$1,MATCH(Tables!W$1,'Program and Results'!$A:$A,0)-1,4,COUNTIF('Program and Results'!$A:$A,Tables!W$1),17),8,0))),"")</f>
        <v/>
      </c>
      <c r="X23" s="22" t="str">
        <f ca="1">IFERROR(IF(IFERROR(VLOOKUP($A23,OFFSET('Program and Results'!$A$1,MATCH(Tables!X$1,'Program and Results'!$A:$A,0)-1,1,COUNTIF('Program and Results'!$A:$A,Tables!X$1),17),5,0),VLOOKUP($A23,OFFSET('Program and Results'!$A$1,MATCH(Tables!X$1,'Program and Results'!$A:$A,0)-1,4,COUNTIF('Program and Results'!$A:$A,Tables!X$1),17),8,0))=0,"",IFERROR(VLOOKUP($A23,OFFSET('Program and Results'!$A$1,MATCH(Tables!X$1,'Program and Results'!$A:$A,0)-1,1,COUNTIF('Program and Results'!$A:$A,Tables!X$1),17),5,0),VLOOKUP($A23,OFFSET('Program and Results'!$A$1,MATCH(Tables!X$1,'Program and Results'!$A:$A,0)-1,4,COUNTIF('Program and Results'!$A:$A,Tables!X$1),17),8,0))),"")</f>
        <v/>
      </c>
      <c r="Y23" s="22" t="str">
        <f ca="1">IFERROR(IF(IFERROR(VLOOKUP($A23,OFFSET('Program and Results'!$A$1,MATCH(Tables!Y$1,'Program and Results'!$A:$A,0)-1,1,COUNTIF('Program and Results'!$A:$A,Tables!Y$1),17),5,0),VLOOKUP($A23,OFFSET('Program and Results'!$A$1,MATCH(Tables!Y$1,'Program and Results'!$A:$A,0)-1,4,COUNTIF('Program and Results'!$A:$A,Tables!Y$1),17),8,0))=0,"",IFERROR(VLOOKUP($A23,OFFSET('Program and Results'!$A$1,MATCH(Tables!Y$1,'Program and Results'!$A:$A,0)-1,1,COUNTIF('Program and Results'!$A:$A,Tables!Y$1),17),5,0),VLOOKUP($A23,OFFSET('Program and Results'!$A$1,MATCH(Tables!Y$1,'Program and Results'!$A:$A,0)-1,4,COUNTIF('Program and Results'!$A:$A,Tables!Y$1),17),8,0))),"")</f>
        <v/>
      </c>
      <c r="Z23" s="22" t="str">
        <f ca="1">IFERROR(IF(IFERROR(VLOOKUP($A23,OFFSET('Program and Results'!$A$1,MATCH(Tables!Z$1,'Program and Results'!$A:$A,0)-1,1,COUNTIF('Program and Results'!$A:$A,Tables!Z$1),17),5,0),VLOOKUP($A23,OFFSET('Program and Results'!$A$1,MATCH(Tables!Z$1,'Program and Results'!$A:$A,0)-1,4,COUNTIF('Program and Results'!$A:$A,Tables!Z$1),17),8,0))=0,"",IFERROR(VLOOKUP($A23,OFFSET('Program and Results'!$A$1,MATCH(Tables!Z$1,'Program and Results'!$A:$A,0)-1,1,COUNTIF('Program and Results'!$A:$A,Tables!Z$1),17),5,0),VLOOKUP($A23,OFFSET('Program and Results'!$A$1,MATCH(Tables!Z$1,'Program and Results'!$A:$A,0)-1,4,COUNTIF('Program and Results'!$A:$A,Tables!Z$1),17),8,0))),"")</f>
        <v/>
      </c>
      <c r="AA23" s="22" t="str">
        <f ca="1">IFERROR(IF(IFERROR(VLOOKUP($A23,OFFSET('Program and Results'!$A$1,MATCH(Tables!AA$1,'Program and Results'!$A:$A,0)-1,1,COUNTIF('Program and Results'!$A:$A,Tables!AA$1),17),5,0),VLOOKUP($A23,OFFSET('Program and Results'!$A$1,MATCH(Tables!AA$1,'Program and Results'!$A:$A,0)-1,4,COUNTIF('Program and Results'!$A:$A,Tables!AA$1),17),8,0))=0,"",IFERROR(VLOOKUP($A23,OFFSET('Program and Results'!$A$1,MATCH(Tables!AA$1,'Program and Results'!$A:$A,0)-1,1,COUNTIF('Program and Results'!$A:$A,Tables!AA$1),17),5,0),VLOOKUP($A23,OFFSET('Program and Results'!$A$1,MATCH(Tables!AA$1,'Program and Results'!$A:$A,0)-1,4,COUNTIF('Program and Results'!$A:$A,Tables!AA$1),17),8,0))),"")</f>
        <v/>
      </c>
      <c r="AB23" s="22" t="str">
        <f ca="1">IFERROR(IF(IFERROR(VLOOKUP($A23,OFFSET('Program and Results'!$A$1,MATCH(Tables!AB$1,'Program and Results'!$A:$A,0)-1,1,COUNTIF('Program and Results'!$A:$A,Tables!AB$1),17),5,0),VLOOKUP($A23,OFFSET('Program and Results'!$A$1,MATCH(Tables!AB$1,'Program and Results'!$A:$A,0)-1,4,COUNTIF('Program and Results'!$A:$A,Tables!AB$1),17),8,0))=0,"",IFERROR(VLOOKUP($A23,OFFSET('Program and Results'!$A$1,MATCH(Tables!AB$1,'Program and Results'!$A:$A,0)-1,1,COUNTIF('Program and Results'!$A:$A,Tables!AB$1),17),5,0),VLOOKUP($A23,OFFSET('Program and Results'!$A$1,MATCH(Tables!AB$1,'Program and Results'!$A:$A,0)-1,4,COUNTIF('Program and Results'!$A:$A,Tables!AB$1),17),8,0))),"")</f>
        <v/>
      </c>
      <c r="AC23" s="22" t="str">
        <f ca="1">IFERROR(IF(IFERROR(VLOOKUP($A23,OFFSET('Program and Results'!$A$1,MATCH(Tables!AC$1,'Program and Results'!$A:$A,0)-1,1,COUNTIF('Program and Results'!$A:$A,Tables!AC$1),17),5,0),VLOOKUP($A23,OFFSET('Program and Results'!$A$1,MATCH(Tables!AC$1,'Program and Results'!$A:$A,0)-1,4,COUNTIF('Program and Results'!$A:$A,Tables!AC$1),17),8,0))=0,"",IFERROR(VLOOKUP($A23,OFFSET('Program and Results'!$A$1,MATCH(Tables!AC$1,'Program and Results'!$A:$A,0)-1,1,COUNTIF('Program and Results'!$A:$A,Tables!AC$1),17),5,0),VLOOKUP($A23,OFFSET('Program and Results'!$A$1,MATCH(Tables!AC$1,'Program and Results'!$A:$A,0)-1,4,COUNTIF('Program and Results'!$A:$A,Tables!AC$1),17),8,0))),"")</f>
        <v/>
      </c>
      <c r="AD23" s="22" t="str">
        <f ca="1">IFERROR(IF(IFERROR(VLOOKUP($A23,OFFSET('Program and Results'!$A$1,MATCH(Tables!AD$1,'Program and Results'!$A:$A,0)-1,1,COUNTIF('Program and Results'!$A:$A,Tables!AD$1),17),5,0),VLOOKUP($A23,OFFSET('Program and Results'!$A$1,MATCH(Tables!AD$1,'Program and Results'!$A:$A,0)-1,4,COUNTIF('Program and Results'!$A:$A,Tables!AD$1),17),8,0))=0,"",IFERROR(VLOOKUP($A23,OFFSET('Program and Results'!$A$1,MATCH(Tables!AD$1,'Program and Results'!$A:$A,0)-1,1,COUNTIF('Program and Results'!$A:$A,Tables!AD$1),17),5,0),VLOOKUP($A23,OFFSET('Program and Results'!$A$1,MATCH(Tables!AD$1,'Program and Results'!$A:$A,0)-1,4,COUNTIF('Program and Results'!$A:$A,Tables!AD$1),17),8,0))),"")</f>
        <v/>
      </c>
      <c r="AE23" s="22" t="str">
        <f ca="1">IFERROR(IF(IFERROR(VLOOKUP($A23,OFFSET('Program and Results'!$A$1,MATCH(Tables!AE$1,'Program and Results'!$A:$A,0)-1,1,COUNTIF('Program and Results'!$A:$A,Tables!AE$1),17),5,0),VLOOKUP($A23,OFFSET('Program and Results'!$A$1,MATCH(Tables!AE$1,'Program and Results'!$A:$A,0)-1,4,COUNTIF('Program and Results'!$A:$A,Tables!AE$1),17),8,0))=0,"",IFERROR(VLOOKUP($A23,OFFSET('Program and Results'!$A$1,MATCH(Tables!AE$1,'Program and Results'!$A:$A,0)-1,1,COUNTIF('Program and Results'!$A:$A,Tables!AE$1),17),5,0),VLOOKUP($A23,OFFSET('Program and Results'!$A$1,MATCH(Tables!AE$1,'Program and Results'!$A:$A,0)-1,4,COUNTIF('Program and Results'!$A:$A,Tables!AE$1),17),8,0))),"")</f>
        <v/>
      </c>
      <c r="AF23" s="22" t="str">
        <f ca="1">IFERROR(IF(IFERROR(VLOOKUP($A23,OFFSET('Program and Results'!$A$1,MATCH(Tables!AF$1,'Program and Results'!$A:$A,0)-1,1,COUNTIF('Program and Results'!$A:$A,Tables!AF$1),17),5,0),VLOOKUP($A23,OFFSET('Program and Results'!$A$1,MATCH(Tables!AF$1,'Program and Results'!$A:$A,0)-1,4,COUNTIF('Program and Results'!$A:$A,Tables!AF$1),17),8,0))=0,"",IFERROR(VLOOKUP($A23,OFFSET('Program and Results'!$A$1,MATCH(Tables!AF$1,'Program and Results'!$A:$A,0)-1,1,COUNTIF('Program and Results'!$A:$A,Tables!AF$1),17),5,0),VLOOKUP($A23,OFFSET('Program and Results'!$A$1,MATCH(Tables!AF$1,'Program and Results'!$A:$A,0)-1,4,COUNTIF('Program and Results'!$A:$A,Tables!AF$1),17),8,0))),"")</f>
        <v/>
      </c>
      <c r="AG23" s="22" t="str">
        <f ca="1">IFERROR(IF(IFERROR(VLOOKUP($A23,OFFSET('Program and Results'!$A$1,MATCH(Tables!AG$1,'Program and Results'!$A:$A,0)-1,1,COUNTIF('Program and Results'!$A:$A,Tables!AG$1),17),5,0),VLOOKUP($A23,OFFSET('Program and Results'!$A$1,MATCH(Tables!AG$1,'Program and Results'!$A:$A,0)-1,4,COUNTIF('Program and Results'!$A:$A,Tables!AG$1),17),8,0))=0,"",IFERROR(VLOOKUP($A23,OFFSET('Program and Results'!$A$1,MATCH(Tables!AG$1,'Program and Results'!$A:$A,0)-1,1,COUNTIF('Program and Results'!$A:$A,Tables!AG$1),17),5,0),VLOOKUP($A23,OFFSET('Program and Results'!$A$1,MATCH(Tables!AG$1,'Program and Results'!$A:$A,0)-1,4,COUNTIF('Program and Results'!$A:$A,Tables!AG$1),17),8,0))),"")</f>
        <v/>
      </c>
      <c r="AH23" s="22" t="str">
        <f ca="1">IFERROR(IF(IFERROR(VLOOKUP($A23,OFFSET('Program and Results'!$A$1,MATCH(Tables!AH$1,'Program and Results'!$A:$A,0)-1,1,COUNTIF('Program and Results'!$A:$A,Tables!AH$1),17),5,0),VLOOKUP($A23,OFFSET('Program and Results'!$A$1,MATCH(Tables!AH$1,'Program and Results'!$A:$A,0)-1,4,COUNTIF('Program and Results'!$A:$A,Tables!AH$1),17),8,0))=0,"",IFERROR(VLOOKUP($A23,OFFSET('Program and Results'!$A$1,MATCH(Tables!AH$1,'Program and Results'!$A:$A,0)-1,1,COUNTIF('Program and Results'!$A:$A,Tables!AH$1),17),5,0),VLOOKUP($A23,OFFSET('Program and Results'!$A$1,MATCH(Tables!AH$1,'Program and Results'!$A:$A,0)-1,4,COUNTIF('Program and Results'!$A:$A,Tables!AH$1),17),8,0))),"")</f>
        <v/>
      </c>
      <c r="AI23" s="22" t="str">
        <f ca="1">IFERROR(IF(IFERROR(VLOOKUP($A23,OFFSET('Program and Results'!$A$1,MATCH(Tables!AI$1,'Program and Results'!$A:$A,0)-1,1,COUNTIF('Program and Results'!$A:$A,Tables!AI$1),17),5,0),VLOOKUP($A23,OFFSET('Program and Results'!$A$1,MATCH(Tables!AI$1,'Program and Results'!$A:$A,0)-1,4,COUNTIF('Program and Results'!$A:$A,Tables!AI$1),17),8,0))=0,"",IFERROR(VLOOKUP($A23,OFFSET('Program and Results'!$A$1,MATCH(Tables!AI$1,'Program and Results'!$A:$A,0)-1,1,COUNTIF('Program and Results'!$A:$A,Tables!AI$1),17),5,0),VLOOKUP($A23,OFFSET('Program and Results'!$A$1,MATCH(Tables!AI$1,'Program and Results'!$A:$A,0)-1,4,COUNTIF('Program and Results'!$A:$A,Tables!AI$1),17),8,0))),"")</f>
        <v/>
      </c>
      <c r="AJ23" s="22" t="str">
        <f ca="1">IFERROR(IF(IFERROR(VLOOKUP($A23,OFFSET('Program and Results'!$A$1,MATCH(Tables!AJ$1,'Program and Results'!$A:$A,0)-1,1,COUNTIF('Program and Results'!$A:$A,Tables!AJ$1),17),5,0),VLOOKUP($A23,OFFSET('Program and Results'!$A$1,MATCH(Tables!AJ$1,'Program and Results'!$A:$A,0)-1,4,COUNTIF('Program and Results'!$A:$A,Tables!AJ$1),17),8,0))=0,"",IFERROR(VLOOKUP($A23,OFFSET('Program and Results'!$A$1,MATCH(Tables!AJ$1,'Program and Results'!$A:$A,0)-1,1,COUNTIF('Program and Results'!$A:$A,Tables!AJ$1),17),5,0),VLOOKUP($A23,OFFSET('Program and Results'!$A$1,MATCH(Tables!AJ$1,'Program and Results'!$A:$A,0)-1,4,COUNTIF('Program and Results'!$A:$A,Tables!AJ$1),17),8,0))),"")</f>
        <v/>
      </c>
      <c r="AK23" s="22" t="str">
        <f ca="1">IFERROR(IF(IFERROR(VLOOKUP($A23,OFFSET('Program and Results'!$A$1,MATCH(Tables!AK$1,'Program and Results'!$A:$A,0)-1,1,COUNTIF('Program and Results'!$A:$A,Tables!AK$1),17),5,0),VLOOKUP($A23,OFFSET('Program and Results'!$A$1,MATCH(Tables!AK$1,'Program and Results'!$A:$A,0)-1,4,COUNTIF('Program and Results'!$A:$A,Tables!AK$1),17),8,0))=0,"",IFERROR(VLOOKUP($A23,OFFSET('Program and Results'!$A$1,MATCH(Tables!AK$1,'Program and Results'!$A:$A,0)-1,1,COUNTIF('Program and Results'!$A:$A,Tables!AK$1),17),5,0),VLOOKUP($A23,OFFSET('Program and Results'!$A$1,MATCH(Tables!AK$1,'Program and Results'!$A:$A,0)-1,4,COUNTIF('Program and Results'!$A:$A,Tables!AK$1),17),8,0))),"")</f>
        <v/>
      </c>
      <c r="AL23" s="22" t="str">
        <f ca="1">IFERROR(IF(IFERROR(VLOOKUP($A23,OFFSET('Program and Results'!$A$1,MATCH(Tables!AL$1,'Program and Results'!$A:$A,0)-1,1,COUNTIF('Program and Results'!$A:$A,Tables!AL$1),17),5,0),VLOOKUP($A23,OFFSET('Program and Results'!$A$1,MATCH(Tables!AL$1,'Program and Results'!$A:$A,0)-1,4,COUNTIF('Program and Results'!$A:$A,Tables!AL$1),17),8,0))=0,"",IFERROR(VLOOKUP($A23,OFFSET('Program and Results'!$A$1,MATCH(Tables!AL$1,'Program and Results'!$A:$A,0)-1,1,COUNTIF('Program and Results'!$A:$A,Tables!AL$1),17),5,0),VLOOKUP($A23,OFFSET('Program and Results'!$A$1,MATCH(Tables!AL$1,'Program and Results'!$A:$A,0)-1,4,COUNTIF('Program and Results'!$A:$A,Tables!AL$1),17),8,0))),"")</f>
        <v/>
      </c>
      <c r="AM23" s="22" t="str">
        <f ca="1">IFERROR(IF(IFERROR(VLOOKUP($A23,OFFSET('Program and Results'!$A$1,MATCH(Tables!AM$1,'Program and Results'!$A:$A,0)-1,1,COUNTIF('Program and Results'!$A:$A,Tables!AM$1),17),5,0),VLOOKUP($A23,OFFSET('Program and Results'!$A$1,MATCH(Tables!AM$1,'Program and Results'!$A:$A,0)-1,4,COUNTIF('Program and Results'!$A:$A,Tables!AM$1),17),8,0))=0,"",IFERROR(VLOOKUP($A23,OFFSET('Program and Results'!$A$1,MATCH(Tables!AM$1,'Program and Results'!$A:$A,0)-1,1,COUNTIF('Program and Results'!$A:$A,Tables!AM$1),17),5,0),VLOOKUP($A23,OFFSET('Program and Results'!$A$1,MATCH(Tables!AM$1,'Program and Results'!$A:$A,0)-1,4,COUNTIF('Program and Results'!$A:$A,Tables!AM$1),17),8,0))),"")</f>
        <v/>
      </c>
      <c r="AN23" s="22" t="str">
        <f ca="1">IFERROR(IF(IFERROR(VLOOKUP($A23,OFFSET('Program and Results'!$A$1,MATCH(Tables!AN$1,'Program and Results'!$A:$A,0)-1,1,COUNTIF('Program and Results'!$A:$A,Tables!AN$1),17),5,0),VLOOKUP($A23,OFFSET('Program and Results'!$A$1,MATCH(Tables!AN$1,'Program and Results'!$A:$A,0)-1,4,COUNTIF('Program and Results'!$A:$A,Tables!AN$1),17),8,0))=0,"",IFERROR(VLOOKUP($A23,OFFSET('Program and Results'!$A$1,MATCH(Tables!AN$1,'Program and Results'!$A:$A,0)-1,1,COUNTIF('Program and Results'!$A:$A,Tables!AN$1),17),5,0),VLOOKUP($A23,OFFSET('Program and Results'!$A$1,MATCH(Tables!AN$1,'Program and Results'!$A:$A,0)-1,4,COUNTIF('Program and Results'!$A:$A,Tables!AN$1),17),8,0))),"")</f>
        <v/>
      </c>
      <c r="AO23" s="22" t="str">
        <f ca="1">IFERROR(IF(IFERROR(VLOOKUP($A23,OFFSET('Program and Results'!$A$1,MATCH(Tables!AO$1,'Program and Results'!$A:$A,0)-1,1,COUNTIF('Program and Results'!$A:$A,Tables!AO$1),17),5,0),VLOOKUP($A23,OFFSET('Program and Results'!$A$1,MATCH(Tables!AO$1,'Program and Results'!$A:$A,0)-1,4,COUNTIF('Program and Results'!$A:$A,Tables!AO$1),17),8,0))=0,"",IFERROR(VLOOKUP($A23,OFFSET('Program and Results'!$A$1,MATCH(Tables!AO$1,'Program and Results'!$A:$A,0)-1,1,COUNTIF('Program and Results'!$A:$A,Tables!AO$1),17),5,0),VLOOKUP($A23,OFFSET('Program and Results'!$A$1,MATCH(Tables!AO$1,'Program and Results'!$A:$A,0)-1,4,COUNTIF('Program and Results'!$A:$A,Tables!AO$1),17),8,0))),"")</f>
        <v/>
      </c>
      <c r="AP23" s="22" t="str">
        <f ca="1">IFERROR(IF(IFERROR(VLOOKUP($A23,OFFSET('Program and Results'!$A$1,MATCH(Tables!AP$1,'Program and Results'!$A:$A,0)-1,1,COUNTIF('Program and Results'!$A:$A,Tables!AP$1),17),5,0),VLOOKUP($A23,OFFSET('Program and Results'!$A$1,MATCH(Tables!AP$1,'Program and Results'!$A:$A,0)-1,4,COUNTIF('Program and Results'!$A:$A,Tables!AP$1),17),8,0))=0,"",IFERROR(VLOOKUP($A23,OFFSET('Program and Results'!$A$1,MATCH(Tables!AP$1,'Program and Results'!$A:$A,0)-1,1,COUNTIF('Program and Results'!$A:$A,Tables!AP$1),17),5,0),VLOOKUP($A23,OFFSET('Program and Results'!$A$1,MATCH(Tables!AP$1,'Program and Results'!$A:$A,0)-1,4,COUNTIF('Program and Results'!$A:$A,Tables!AP$1),17),8,0))),"")</f>
        <v/>
      </c>
      <c r="AQ23" s="22" t="str">
        <f ca="1">IFERROR(IF(IFERROR(VLOOKUP($A23,OFFSET('Program and Results'!$A$1,MATCH(Tables!AQ$1,'Program and Results'!$A:$A,0)-1,1,COUNTIF('Program and Results'!$A:$A,Tables!AQ$1),17),5,0),VLOOKUP($A23,OFFSET('Program and Results'!$A$1,MATCH(Tables!AQ$1,'Program and Results'!$A:$A,0)-1,4,COUNTIF('Program and Results'!$A:$A,Tables!AQ$1),17),8,0))=0,"",IFERROR(VLOOKUP($A23,OFFSET('Program and Results'!$A$1,MATCH(Tables!AQ$1,'Program and Results'!$A:$A,0)-1,1,COUNTIF('Program and Results'!$A:$A,Tables!AQ$1),17),5,0),VLOOKUP($A23,OFFSET('Program and Results'!$A$1,MATCH(Tables!AQ$1,'Program and Results'!$A:$A,0)-1,4,COUNTIF('Program and Results'!$A:$A,Tables!AQ$1),17),8,0))),"")</f>
        <v/>
      </c>
      <c r="AR23" s="22" t="str">
        <f ca="1">IFERROR(IF(IFERROR(VLOOKUP($A23,OFFSET('Program and Results'!$A$1,MATCH(Tables!AR$1,'Program and Results'!$A:$A,0)-1,1,COUNTIF('Program and Results'!$A:$A,Tables!AR$1),17),5,0),VLOOKUP($A23,OFFSET('Program and Results'!$A$1,MATCH(Tables!AR$1,'Program and Results'!$A:$A,0)-1,4,COUNTIF('Program and Results'!$A:$A,Tables!AR$1),17),8,0))=0,"",IFERROR(VLOOKUP($A23,OFFSET('Program and Results'!$A$1,MATCH(Tables!AR$1,'Program and Results'!$A:$A,0)-1,1,COUNTIF('Program and Results'!$A:$A,Tables!AR$1),17),5,0),VLOOKUP($A23,OFFSET('Program and Results'!$A$1,MATCH(Tables!AR$1,'Program and Results'!$A:$A,0)-1,4,COUNTIF('Program and Results'!$A:$A,Tables!AR$1),17),8,0))),"")</f>
        <v/>
      </c>
      <c r="AS23" s="22" t="str">
        <f ca="1">IFERROR(IF(IFERROR(VLOOKUP($A23,OFFSET('Program and Results'!$A$1,MATCH(Tables!AS$1,'Program and Results'!$A:$A,0)-1,1,COUNTIF('Program and Results'!$A:$A,Tables!AS$1),17),5,0),VLOOKUP($A23,OFFSET('Program and Results'!$A$1,MATCH(Tables!AS$1,'Program and Results'!$A:$A,0)-1,4,COUNTIF('Program and Results'!$A:$A,Tables!AS$1),17),8,0))=0,"",IFERROR(VLOOKUP($A23,OFFSET('Program and Results'!$A$1,MATCH(Tables!AS$1,'Program and Results'!$A:$A,0)-1,1,COUNTIF('Program and Results'!$A:$A,Tables!AS$1),17),5,0),VLOOKUP($A23,OFFSET('Program and Results'!$A$1,MATCH(Tables!AS$1,'Program and Results'!$A:$A,0)-1,4,COUNTIF('Program and Results'!$A:$A,Tables!AS$1),17),8,0))),"")</f>
        <v/>
      </c>
      <c r="AT23" s="22" t="str">
        <f ca="1">IFERROR(IF(IFERROR(VLOOKUP($A23,OFFSET('Program and Results'!$A$1,MATCH(Tables!AT$1,'Program and Results'!$A:$A,0)-1,1,COUNTIF('Program and Results'!$A:$A,Tables!AT$1),17),5,0),VLOOKUP($A23,OFFSET('Program and Results'!$A$1,MATCH(Tables!AT$1,'Program and Results'!$A:$A,0)-1,4,COUNTIF('Program and Results'!$A:$A,Tables!AT$1),17),8,0))=0,"",IFERROR(VLOOKUP($A23,OFFSET('Program and Results'!$A$1,MATCH(Tables!AT$1,'Program and Results'!$A:$A,0)-1,1,COUNTIF('Program and Results'!$A:$A,Tables!AT$1),17),5,0),VLOOKUP($A23,OFFSET('Program and Results'!$A$1,MATCH(Tables!AT$1,'Program and Results'!$A:$A,0)-1,4,COUNTIF('Program and Results'!$A:$A,Tables!AT$1),17),8,0))),"")</f>
        <v/>
      </c>
      <c r="AU23" s="22" t="str">
        <f ca="1">IFERROR(IF(IFERROR(VLOOKUP($A23,OFFSET('Program and Results'!$A$1,MATCH(Tables!AU$1,'Program and Results'!$A:$A,0)-1,1,COUNTIF('Program and Results'!$A:$A,Tables!AU$1),17),5,0),VLOOKUP($A23,OFFSET('Program and Results'!$A$1,MATCH(Tables!AU$1,'Program and Results'!$A:$A,0)-1,4,COUNTIF('Program and Results'!$A:$A,Tables!AU$1),17),8,0))=0,"",IFERROR(VLOOKUP($A23,OFFSET('Program and Results'!$A$1,MATCH(Tables!AU$1,'Program and Results'!$A:$A,0)-1,1,COUNTIF('Program and Results'!$A:$A,Tables!AU$1),17),5,0),VLOOKUP($A23,OFFSET('Program and Results'!$A$1,MATCH(Tables!AU$1,'Program and Results'!$A:$A,0)-1,4,COUNTIF('Program and Results'!$A:$A,Tables!AU$1),17),8,0))),"")</f>
        <v/>
      </c>
      <c r="AV23" s="22" t="str">
        <f ca="1">IFERROR(IF(IFERROR(VLOOKUP($A23,OFFSET('Program and Results'!$A$1,MATCH(Tables!AV$1,'Program and Results'!$A:$A,0)-1,1,COUNTIF('Program and Results'!$A:$A,Tables!AV$1),17),5,0),VLOOKUP($A23,OFFSET('Program and Results'!$A$1,MATCH(Tables!AV$1,'Program and Results'!$A:$A,0)-1,4,COUNTIF('Program and Results'!$A:$A,Tables!AV$1),17),8,0))=0,"",IFERROR(VLOOKUP($A23,OFFSET('Program and Results'!$A$1,MATCH(Tables!AV$1,'Program and Results'!$A:$A,0)-1,1,COUNTIF('Program and Results'!$A:$A,Tables!AV$1),17),5,0),VLOOKUP($A23,OFFSET('Program and Results'!$A$1,MATCH(Tables!AV$1,'Program and Results'!$A:$A,0)-1,4,COUNTIF('Program and Results'!$A:$A,Tables!AV$1),17),8,0))),"")</f>
        <v/>
      </c>
      <c r="AW23" s="22" t="str">
        <f ca="1">IFERROR(IF(IFERROR(VLOOKUP($A23,OFFSET('Program and Results'!$A$1,MATCH(Tables!AW$1,'Program and Results'!$A:$A,0)-1,1,COUNTIF('Program and Results'!$A:$A,Tables!AW$1),17),5,0),VLOOKUP($A23,OFFSET('Program and Results'!$A$1,MATCH(Tables!AW$1,'Program and Results'!$A:$A,0)-1,4,COUNTIF('Program and Results'!$A:$A,Tables!AW$1),17),8,0))=0,"",IFERROR(VLOOKUP($A23,OFFSET('Program and Results'!$A$1,MATCH(Tables!AW$1,'Program and Results'!$A:$A,0)-1,1,COUNTIF('Program and Results'!$A:$A,Tables!AW$1),17),5,0),VLOOKUP($A23,OFFSET('Program and Results'!$A$1,MATCH(Tables!AW$1,'Program and Results'!$A:$A,0)-1,4,COUNTIF('Program and Results'!$A:$A,Tables!AW$1),17),8,0))),"")</f>
        <v/>
      </c>
      <c r="AX23" s="22" t="str">
        <f ca="1">IFERROR(IF(IFERROR(VLOOKUP($A23,OFFSET('Program and Results'!$A$1,MATCH(Tables!AX$1,'Program and Results'!$A:$A,0)-1,1,COUNTIF('Program and Results'!$A:$A,Tables!AX$1),17),5,0),VLOOKUP($A23,OFFSET('Program and Results'!$A$1,MATCH(Tables!AX$1,'Program and Results'!$A:$A,0)-1,4,COUNTIF('Program and Results'!$A:$A,Tables!AX$1),17),8,0))=0,"",IFERROR(VLOOKUP($A23,OFFSET('Program and Results'!$A$1,MATCH(Tables!AX$1,'Program and Results'!$A:$A,0)-1,1,COUNTIF('Program and Results'!$A:$A,Tables!AX$1),17),5,0),VLOOKUP($A23,OFFSET('Program and Results'!$A$1,MATCH(Tables!AX$1,'Program and Results'!$A:$A,0)-1,4,COUNTIF('Program and Results'!$A:$A,Tables!AX$1),17),8,0))),"")</f>
        <v/>
      </c>
      <c r="AY23" s="22" t="str">
        <f ca="1">IFERROR(IF(IFERROR(VLOOKUP($A23,OFFSET('Program and Results'!$A$1,MATCH(Tables!AY$1,'Program and Results'!$A:$A,0)-1,1,COUNTIF('Program and Results'!$A:$A,Tables!AY$1),17),5,0),VLOOKUP($A23,OFFSET('Program and Results'!$A$1,MATCH(Tables!AY$1,'Program and Results'!$A:$A,0)-1,4,COUNTIF('Program and Results'!$A:$A,Tables!AY$1),17),8,0))=0,"",IFERROR(VLOOKUP($A23,OFFSET('Program and Results'!$A$1,MATCH(Tables!AY$1,'Program and Results'!$A:$A,0)-1,1,COUNTIF('Program and Results'!$A:$A,Tables!AY$1),17),5,0),VLOOKUP($A23,OFFSET('Program and Results'!$A$1,MATCH(Tables!AY$1,'Program and Results'!$A:$A,0)-1,4,COUNTIF('Program and Results'!$A:$A,Tables!AY$1),17),8,0))),"")</f>
        <v/>
      </c>
      <c r="AZ23" s="22" t="str">
        <f ca="1">IFERROR(IF(IFERROR(VLOOKUP($A23,OFFSET('Program and Results'!$A$1,MATCH(Tables!AZ$1,'Program and Results'!$A:$A,0)-1,1,COUNTIF('Program and Results'!$A:$A,Tables!AZ$1),17),5,0),VLOOKUP($A23,OFFSET('Program and Results'!$A$1,MATCH(Tables!AZ$1,'Program and Results'!$A:$A,0)-1,4,COUNTIF('Program and Results'!$A:$A,Tables!AZ$1),17),8,0))=0,"",IFERROR(VLOOKUP($A23,OFFSET('Program and Results'!$A$1,MATCH(Tables!AZ$1,'Program and Results'!$A:$A,0)-1,1,COUNTIF('Program and Results'!$A:$A,Tables!AZ$1),17),5,0),VLOOKUP($A23,OFFSET('Program and Results'!$A$1,MATCH(Tables!AZ$1,'Program and Results'!$A:$A,0)-1,4,COUNTIF('Program and Results'!$A:$A,Tables!AZ$1),17),8,0))),"")</f>
        <v/>
      </c>
      <c r="BA23" s="22" t="str">
        <f ca="1">IFERROR(IF(IFERROR(VLOOKUP($A23,OFFSET('Program and Results'!$A$1,MATCH(Tables!BA$1,'Program and Results'!$A:$A,0)-1,1,COUNTIF('Program and Results'!$A:$A,Tables!BA$1),17),5,0),VLOOKUP($A23,OFFSET('Program and Results'!$A$1,MATCH(Tables!BA$1,'Program and Results'!$A:$A,0)-1,4,COUNTIF('Program and Results'!$A:$A,Tables!BA$1),17),8,0))=0,"",IFERROR(VLOOKUP($A23,OFFSET('Program and Results'!$A$1,MATCH(Tables!BA$1,'Program and Results'!$A:$A,0)-1,1,COUNTIF('Program and Results'!$A:$A,Tables!BA$1),17),5,0),VLOOKUP($A23,OFFSET('Program and Results'!$A$1,MATCH(Tables!BA$1,'Program and Results'!$A:$A,0)-1,4,COUNTIF('Program and Results'!$A:$A,Tables!BA$1),17),8,0))),"")</f>
        <v/>
      </c>
      <c r="BB23" s="22" t="str">
        <f ca="1">IFERROR(IF(IFERROR(VLOOKUP($A23,OFFSET('Program and Results'!$A$1,MATCH(Tables!BB$1,'Program and Results'!$A:$A,0)-1,1,COUNTIF('Program and Results'!$A:$A,Tables!BB$1),17),5,0),VLOOKUP($A23,OFFSET('Program and Results'!$A$1,MATCH(Tables!BB$1,'Program and Results'!$A:$A,0)-1,4,COUNTIF('Program and Results'!$A:$A,Tables!BB$1),17),8,0))=0,"",IFERROR(VLOOKUP($A23,OFFSET('Program and Results'!$A$1,MATCH(Tables!BB$1,'Program and Results'!$A:$A,0)-1,1,COUNTIF('Program and Results'!$A:$A,Tables!BB$1),17),5,0),VLOOKUP($A23,OFFSET('Program and Results'!$A$1,MATCH(Tables!BB$1,'Program and Results'!$A:$A,0)-1,4,COUNTIF('Program and Results'!$A:$A,Tables!BB$1),17),8,0))),"")</f>
        <v/>
      </c>
      <c r="BC23" s="22" t="str">
        <f ca="1">IFERROR(IF(IFERROR(VLOOKUP($A23,OFFSET('Program and Results'!$A$1,MATCH(Tables!BC$1,'Program and Results'!$A:$A,0)-1,1,COUNTIF('Program and Results'!$A:$A,Tables!BC$1),17),5,0),VLOOKUP($A23,OFFSET('Program and Results'!$A$1,MATCH(Tables!BC$1,'Program and Results'!$A:$A,0)-1,4,COUNTIF('Program and Results'!$A:$A,Tables!BC$1),17),8,0))=0,"",IFERROR(VLOOKUP($A23,OFFSET('Program and Results'!$A$1,MATCH(Tables!BC$1,'Program and Results'!$A:$A,0)-1,1,COUNTIF('Program and Results'!$A:$A,Tables!BC$1),17),5,0),VLOOKUP($A23,OFFSET('Program and Results'!$A$1,MATCH(Tables!BC$1,'Program and Results'!$A:$A,0)-1,4,COUNTIF('Program and Results'!$A:$A,Tables!BC$1),17),8,0))),"")</f>
        <v/>
      </c>
      <c r="BD23" s="22" t="str">
        <f ca="1">IFERROR(IF(IFERROR(VLOOKUP($A23,OFFSET('Program and Results'!$A$1,MATCH(Tables!BD$1,'Program and Results'!$A:$A,0)-1,1,COUNTIF('Program and Results'!$A:$A,Tables!BD$1),17),5,0),VLOOKUP($A23,OFFSET('Program and Results'!$A$1,MATCH(Tables!BD$1,'Program and Results'!$A:$A,0)-1,4,COUNTIF('Program and Results'!$A:$A,Tables!BD$1),17),8,0))=0,"",IFERROR(VLOOKUP($A23,OFFSET('Program and Results'!$A$1,MATCH(Tables!BD$1,'Program and Results'!$A:$A,0)-1,1,COUNTIF('Program and Results'!$A:$A,Tables!BD$1),17),5,0),VLOOKUP($A23,OFFSET('Program and Results'!$A$1,MATCH(Tables!BD$1,'Program and Results'!$A:$A,0)-1,4,COUNTIF('Program and Results'!$A:$A,Tables!BD$1),17),8,0))),"")</f>
        <v/>
      </c>
      <c r="BE23" s="22" t="str">
        <f ca="1">IFERROR(IF(IFERROR(VLOOKUP($A23,OFFSET('Program and Results'!$A$1,MATCH(Tables!BE$1,'Program and Results'!$A:$A,0)-1,1,COUNTIF('Program and Results'!$A:$A,Tables!BE$1),17),5,0),VLOOKUP($A23,OFFSET('Program and Results'!$A$1,MATCH(Tables!BE$1,'Program and Results'!$A:$A,0)-1,4,COUNTIF('Program and Results'!$A:$A,Tables!BE$1),17),8,0))=0,"",IFERROR(VLOOKUP($A23,OFFSET('Program and Results'!$A$1,MATCH(Tables!BE$1,'Program and Results'!$A:$A,0)-1,1,COUNTIF('Program and Results'!$A:$A,Tables!BE$1),17),5,0),VLOOKUP($A23,OFFSET('Program and Results'!$A$1,MATCH(Tables!BE$1,'Program and Results'!$A:$A,0)-1,4,COUNTIF('Program and Results'!$A:$A,Tables!BE$1),17),8,0))),"")</f>
        <v/>
      </c>
    </row>
    <row r="24" spans="1:57">
      <c r="A24" s="3" t="str">
        <f>IF(Lists!A24="","",Lists!A24)</f>
        <v/>
      </c>
      <c r="B24" s="22" t="str">
        <f ca="1">IFERROR(IF(IFERROR(VLOOKUP($A24,OFFSET('Program and Results'!$A$1,MATCH(Tables!B$1,'Program and Results'!$A:$A,0)-1,1,COUNTIF('Program and Results'!$A:$A,Tables!B$1),17),5,0),VLOOKUP($A24,OFFSET('Program and Results'!$A$1,MATCH(Tables!B$1,'Program and Results'!$A:$A,0)-1,4,COUNTIF('Program and Results'!$A:$A,Tables!B$1),17),8,0))=0,"",IFERROR(VLOOKUP($A24,OFFSET('Program and Results'!$A$1,MATCH(Tables!B$1,'Program and Results'!$A:$A,0)-1,1,COUNTIF('Program and Results'!$A:$A,Tables!B$1),17),5,0),VLOOKUP($A24,OFFSET('Program and Results'!$A$1,MATCH(Tables!B$1,'Program and Results'!$A:$A,0)-1,4,COUNTIF('Program and Results'!$A:$A,Tables!B$1),17),8,0))),"")</f>
        <v/>
      </c>
      <c r="C24" s="22" t="str">
        <f ca="1">IFERROR(IF(IFERROR(VLOOKUP($A24,OFFSET('Program and Results'!$A$1,MATCH(Tables!C$1,'Program and Results'!$A:$A,0)-1,1,COUNTIF('Program and Results'!$A:$A,Tables!C$1),17),5,0),VLOOKUP($A24,OFFSET('Program and Results'!$A$1,MATCH(Tables!C$1,'Program and Results'!$A:$A,0)-1,4,COUNTIF('Program and Results'!$A:$A,Tables!C$1),17),8,0))=0,"",IFERROR(VLOOKUP($A24,OFFSET('Program and Results'!$A$1,MATCH(Tables!C$1,'Program and Results'!$A:$A,0)-1,1,COUNTIF('Program and Results'!$A:$A,Tables!C$1),17),5,0),VLOOKUP($A24,OFFSET('Program and Results'!$A$1,MATCH(Tables!C$1,'Program and Results'!$A:$A,0)-1,4,COUNTIF('Program and Results'!$A:$A,Tables!C$1),17),8,0))),"")</f>
        <v/>
      </c>
      <c r="D24" s="22" t="str">
        <f ca="1">IFERROR(IF(IFERROR(VLOOKUP($A24,OFFSET('Program and Results'!$A$1,MATCH(Tables!D$1,'Program and Results'!$A:$A,0)-1,1,COUNTIF('Program and Results'!$A:$A,Tables!D$1),17),5,0),VLOOKUP($A24,OFFSET('Program and Results'!$A$1,MATCH(Tables!D$1,'Program and Results'!$A:$A,0)-1,4,COUNTIF('Program and Results'!$A:$A,Tables!D$1),17),8,0))=0,"",IFERROR(VLOOKUP($A24,OFFSET('Program and Results'!$A$1,MATCH(Tables!D$1,'Program and Results'!$A:$A,0)-1,1,COUNTIF('Program and Results'!$A:$A,Tables!D$1),17),5,0),VLOOKUP($A24,OFFSET('Program and Results'!$A$1,MATCH(Tables!D$1,'Program and Results'!$A:$A,0)-1,4,COUNTIF('Program and Results'!$A:$A,Tables!D$1),17),8,0))),"")</f>
        <v/>
      </c>
      <c r="E24" s="22" t="str">
        <f ca="1">IFERROR(IF(IFERROR(VLOOKUP($A24,OFFSET('Program and Results'!$A$1,MATCH(Tables!E$1,'Program and Results'!$A:$A,0)-1,1,COUNTIF('Program and Results'!$A:$A,Tables!E$1),17),5,0),VLOOKUP($A24,OFFSET('Program and Results'!$A$1,MATCH(Tables!E$1,'Program and Results'!$A:$A,0)-1,4,COUNTIF('Program and Results'!$A:$A,Tables!E$1),17),8,0))=0,"",IFERROR(VLOOKUP($A24,OFFSET('Program and Results'!$A$1,MATCH(Tables!E$1,'Program and Results'!$A:$A,0)-1,1,COUNTIF('Program and Results'!$A:$A,Tables!E$1),17),5,0),VLOOKUP($A24,OFFSET('Program and Results'!$A$1,MATCH(Tables!E$1,'Program and Results'!$A:$A,0)-1,4,COUNTIF('Program and Results'!$A:$A,Tables!E$1),17),8,0))),"")</f>
        <v/>
      </c>
      <c r="F24" s="22" t="str">
        <f ca="1">IFERROR(IF(IFERROR(VLOOKUP($A24,OFFSET('Program and Results'!$A$1,MATCH(Tables!F$1,'Program and Results'!$A:$A,0)-1,1,COUNTIF('Program and Results'!$A:$A,Tables!F$1),17),5,0),VLOOKUP($A24,OFFSET('Program and Results'!$A$1,MATCH(Tables!F$1,'Program and Results'!$A:$A,0)-1,4,COUNTIF('Program and Results'!$A:$A,Tables!F$1),17),8,0))=0,"",IFERROR(VLOOKUP($A24,OFFSET('Program and Results'!$A$1,MATCH(Tables!F$1,'Program and Results'!$A:$A,0)-1,1,COUNTIF('Program and Results'!$A:$A,Tables!F$1),17),5,0),VLOOKUP($A24,OFFSET('Program and Results'!$A$1,MATCH(Tables!F$1,'Program and Results'!$A:$A,0)-1,4,COUNTIF('Program and Results'!$A:$A,Tables!F$1),17),8,0))),"")</f>
        <v/>
      </c>
      <c r="G24" s="22" t="str">
        <f ca="1">IFERROR(IF(IFERROR(VLOOKUP($A24,OFFSET('Program and Results'!$A$1,MATCH(Tables!G$1,'Program and Results'!$A:$A,0)-1,1,COUNTIF('Program and Results'!$A:$A,Tables!G$1),17),5,0),VLOOKUP($A24,OFFSET('Program and Results'!$A$1,MATCH(Tables!G$1,'Program and Results'!$A:$A,0)-1,4,COUNTIF('Program and Results'!$A:$A,Tables!G$1),17),8,0))=0,"",IFERROR(VLOOKUP($A24,OFFSET('Program and Results'!$A$1,MATCH(Tables!G$1,'Program and Results'!$A:$A,0)-1,1,COUNTIF('Program and Results'!$A:$A,Tables!G$1),17),5,0),VLOOKUP($A24,OFFSET('Program and Results'!$A$1,MATCH(Tables!G$1,'Program and Results'!$A:$A,0)-1,4,COUNTIF('Program and Results'!$A:$A,Tables!G$1),17),8,0))),"")</f>
        <v/>
      </c>
      <c r="H24" s="22" t="str">
        <f ca="1">IFERROR(IF(IFERROR(VLOOKUP($A24,OFFSET('Program and Results'!$A$1,MATCH(Tables!H$1,'Program and Results'!$A:$A,0)-1,1,COUNTIF('Program and Results'!$A:$A,Tables!H$1),17),5,0),VLOOKUP($A24,OFFSET('Program and Results'!$A$1,MATCH(Tables!H$1,'Program and Results'!$A:$A,0)-1,4,COUNTIF('Program and Results'!$A:$A,Tables!H$1),17),8,0))=0,"",IFERROR(VLOOKUP($A24,OFFSET('Program and Results'!$A$1,MATCH(Tables!H$1,'Program and Results'!$A:$A,0)-1,1,COUNTIF('Program and Results'!$A:$A,Tables!H$1),17),5,0),VLOOKUP($A24,OFFSET('Program and Results'!$A$1,MATCH(Tables!H$1,'Program and Results'!$A:$A,0)-1,4,COUNTIF('Program and Results'!$A:$A,Tables!H$1),17),8,0))),"")</f>
        <v/>
      </c>
      <c r="I24" s="22" t="str">
        <f ca="1">IFERROR(IF(IFERROR(VLOOKUP($A24,OFFSET('Program and Results'!$A$1,MATCH(Tables!I$1,'Program and Results'!$A:$A,0)-1,1,COUNTIF('Program and Results'!$A:$A,Tables!I$1),17),5,0),VLOOKUP($A24,OFFSET('Program and Results'!$A$1,MATCH(Tables!I$1,'Program and Results'!$A:$A,0)-1,4,COUNTIF('Program and Results'!$A:$A,Tables!I$1),17),8,0))=0,"",IFERROR(VLOOKUP($A24,OFFSET('Program and Results'!$A$1,MATCH(Tables!I$1,'Program and Results'!$A:$A,0)-1,1,COUNTIF('Program and Results'!$A:$A,Tables!I$1),17),5,0),VLOOKUP($A24,OFFSET('Program and Results'!$A$1,MATCH(Tables!I$1,'Program and Results'!$A:$A,0)-1,4,COUNTIF('Program and Results'!$A:$A,Tables!I$1),17),8,0))),"")</f>
        <v/>
      </c>
      <c r="J24" s="22" t="str">
        <f ca="1">IFERROR(IF(IFERROR(VLOOKUP($A24,OFFSET('Program and Results'!$A$1,MATCH(Tables!J$1,'Program and Results'!$A:$A,0)-1,1,COUNTIF('Program and Results'!$A:$A,Tables!J$1),17),5,0),VLOOKUP($A24,OFFSET('Program and Results'!$A$1,MATCH(Tables!J$1,'Program and Results'!$A:$A,0)-1,4,COUNTIF('Program and Results'!$A:$A,Tables!J$1),17),8,0))=0,"",IFERROR(VLOOKUP($A24,OFFSET('Program and Results'!$A$1,MATCH(Tables!J$1,'Program and Results'!$A:$A,0)-1,1,COUNTIF('Program and Results'!$A:$A,Tables!J$1),17),5,0),VLOOKUP($A24,OFFSET('Program and Results'!$A$1,MATCH(Tables!J$1,'Program and Results'!$A:$A,0)-1,4,COUNTIF('Program and Results'!$A:$A,Tables!J$1),17),8,0))),"")</f>
        <v/>
      </c>
      <c r="K24" s="22" t="str">
        <f ca="1">IFERROR(IF(IFERROR(VLOOKUP($A24,OFFSET('Program and Results'!$A$1,MATCH(Tables!K$1,'Program and Results'!$A:$A,0)-1,1,COUNTIF('Program and Results'!$A:$A,Tables!K$1),17),5,0),VLOOKUP($A24,OFFSET('Program and Results'!$A$1,MATCH(Tables!K$1,'Program and Results'!$A:$A,0)-1,4,COUNTIF('Program and Results'!$A:$A,Tables!K$1),17),8,0))=0,"",IFERROR(VLOOKUP($A24,OFFSET('Program and Results'!$A$1,MATCH(Tables!K$1,'Program and Results'!$A:$A,0)-1,1,COUNTIF('Program and Results'!$A:$A,Tables!K$1),17),5,0),VLOOKUP($A24,OFFSET('Program and Results'!$A$1,MATCH(Tables!K$1,'Program and Results'!$A:$A,0)-1,4,COUNTIF('Program and Results'!$A:$A,Tables!K$1),17),8,0))),"")</f>
        <v/>
      </c>
      <c r="L24" s="22" t="str">
        <f ca="1">IFERROR(IF(IFERROR(VLOOKUP($A24,OFFSET('Program and Results'!$A$1,MATCH(Tables!L$1,'Program and Results'!$A:$A,0)-1,1,COUNTIF('Program and Results'!$A:$A,Tables!L$1),17),5,0),VLOOKUP($A24,OFFSET('Program and Results'!$A$1,MATCH(Tables!L$1,'Program and Results'!$A:$A,0)-1,4,COUNTIF('Program and Results'!$A:$A,Tables!L$1),17),8,0))=0,"",IFERROR(VLOOKUP($A24,OFFSET('Program and Results'!$A$1,MATCH(Tables!L$1,'Program and Results'!$A:$A,0)-1,1,COUNTIF('Program and Results'!$A:$A,Tables!L$1),17),5,0),VLOOKUP($A24,OFFSET('Program and Results'!$A$1,MATCH(Tables!L$1,'Program and Results'!$A:$A,0)-1,4,COUNTIF('Program and Results'!$A:$A,Tables!L$1),17),8,0))),"")</f>
        <v/>
      </c>
      <c r="M24" s="22" t="str">
        <f ca="1">IFERROR(IF(IFERROR(VLOOKUP($A24,OFFSET('Program and Results'!$A$1,MATCH(Tables!M$1,'Program and Results'!$A:$A,0)-1,1,COUNTIF('Program and Results'!$A:$A,Tables!M$1),17),5,0),VLOOKUP($A24,OFFSET('Program and Results'!$A$1,MATCH(Tables!M$1,'Program and Results'!$A:$A,0)-1,4,COUNTIF('Program and Results'!$A:$A,Tables!M$1),17),8,0))=0,"",IFERROR(VLOOKUP($A24,OFFSET('Program and Results'!$A$1,MATCH(Tables!M$1,'Program and Results'!$A:$A,0)-1,1,COUNTIF('Program and Results'!$A:$A,Tables!M$1),17),5,0),VLOOKUP($A24,OFFSET('Program and Results'!$A$1,MATCH(Tables!M$1,'Program and Results'!$A:$A,0)-1,4,COUNTIF('Program and Results'!$A:$A,Tables!M$1),17),8,0))),"")</f>
        <v/>
      </c>
      <c r="N24" s="22" t="str">
        <f ca="1">IFERROR(IF(IFERROR(VLOOKUP($A24,OFFSET('Program and Results'!$A$1,MATCH(Tables!N$1,'Program and Results'!$A:$A,0)-1,1,COUNTIF('Program and Results'!$A:$A,Tables!N$1),17),5,0),VLOOKUP($A24,OFFSET('Program and Results'!$A$1,MATCH(Tables!N$1,'Program and Results'!$A:$A,0)-1,4,COUNTIF('Program and Results'!$A:$A,Tables!N$1),17),8,0))=0,"",IFERROR(VLOOKUP($A24,OFFSET('Program and Results'!$A$1,MATCH(Tables!N$1,'Program and Results'!$A:$A,0)-1,1,COUNTIF('Program and Results'!$A:$A,Tables!N$1),17),5,0),VLOOKUP($A24,OFFSET('Program and Results'!$A$1,MATCH(Tables!N$1,'Program and Results'!$A:$A,0)-1,4,COUNTIF('Program and Results'!$A:$A,Tables!N$1),17),8,0))),"")</f>
        <v/>
      </c>
      <c r="O24" s="22" t="str">
        <f ca="1">IFERROR(IF(IFERROR(VLOOKUP($A24,OFFSET('Program and Results'!$A$1,MATCH(Tables!O$1,'Program and Results'!$A:$A,0)-1,1,COUNTIF('Program and Results'!$A:$A,Tables!O$1),17),5,0),VLOOKUP($A24,OFFSET('Program and Results'!$A$1,MATCH(Tables!O$1,'Program and Results'!$A:$A,0)-1,4,COUNTIF('Program and Results'!$A:$A,Tables!O$1),17),8,0))=0,"",IFERROR(VLOOKUP($A24,OFFSET('Program and Results'!$A$1,MATCH(Tables!O$1,'Program and Results'!$A:$A,0)-1,1,COUNTIF('Program and Results'!$A:$A,Tables!O$1),17),5,0),VLOOKUP($A24,OFFSET('Program and Results'!$A$1,MATCH(Tables!O$1,'Program and Results'!$A:$A,0)-1,4,COUNTIF('Program and Results'!$A:$A,Tables!O$1),17),8,0))),"")</f>
        <v/>
      </c>
      <c r="P24" s="22" t="str">
        <f ca="1">IFERROR(IF(IFERROR(VLOOKUP($A24,OFFSET('Program and Results'!$A$1,MATCH(Tables!P$1,'Program and Results'!$A:$A,0)-1,1,COUNTIF('Program and Results'!$A:$A,Tables!P$1),17),5,0),VLOOKUP($A24,OFFSET('Program and Results'!$A$1,MATCH(Tables!P$1,'Program and Results'!$A:$A,0)-1,4,COUNTIF('Program and Results'!$A:$A,Tables!P$1),17),8,0))=0,"",IFERROR(VLOOKUP($A24,OFFSET('Program and Results'!$A$1,MATCH(Tables!P$1,'Program and Results'!$A:$A,0)-1,1,COUNTIF('Program and Results'!$A:$A,Tables!P$1),17),5,0),VLOOKUP($A24,OFFSET('Program and Results'!$A$1,MATCH(Tables!P$1,'Program and Results'!$A:$A,0)-1,4,COUNTIF('Program and Results'!$A:$A,Tables!P$1),17),8,0))),"")</f>
        <v/>
      </c>
      <c r="Q24" s="22" t="str">
        <f ca="1">IFERROR(IF(IFERROR(VLOOKUP($A24,OFFSET('Program and Results'!$A$1,MATCH(Tables!Q$1,'Program and Results'!$A:$A,0)-1,1,COUNTIF('Program and Results'!$A:$A,Tables!Q$1),17),5,0),VLOOKUP($A24,OFFSET('Program and Results'!$A$1,MATCH(Tables!Q$1,'Program and Results'!$A:$A,0)-1,4,COUNTIF('Program and Results'!$A:$A,Tables!Q$1),17),8,0))=0,"",IFERROR(VLOOKUP($A24,OFFSET('Program and Results'!$A$1,MATCH(Tables!Q$1,'Program and Results'!$A:$A,0)-1,1,COUNTIF('Program and Results'!$A:$A,Tables!Q$1),17),5,0),VLOOKUP($A24,OFFSET('Program and Results'!$A$1,MATCH(Tables!Q$1,'Program and Results'!$A:$A,0)-1,4,COUNTIF('Program and Results'!$A:$A,Tables!Q$1),17),8,0))),"")</f>
        <v/>
      </c>
      <c r="R24" s="22" t="str">
        <f ca="1">IFERROR(IF(IFERROR(VLOOKUP($A24,OFFSET('Program and Results'!$A$1,MATCH(Tables!R$1,'Program and Results'!$A:$A,0)-1,1,COUNTIF('Program and Results'!$A:$A,Tables!R$1),17),5,0),VLOOKUP($A24,OFFSET('Program and Results'!$A$1,MATCH(Tables!R$1,'Program and Results'!$A:$A,0)-1,4,COUNTIF('Program and Results'!$A:$A,Tables!R$1),17),8,0))=0,"",IFERROR(VLOOKUP($A24,OFFSET('Program and Results'!$A$1,MATCH(Tables!R$1,'Program and Results'!$A:$A,0)-1,1,COUNTIF('Program and Results'!$A:$A,Tables!R$1),17),5,0),VLOOKUP($A24,OFFSET('Program and Results'!$A$1,MATCH(Tables!R$1,'Program and Results'!$A:$A,0)-1,4,COUNTIF('Program and Results'!$A:$A,Tables!R$1),17),8,0))),"")</f>
        <v/>
      </c>
      <c r="S24" s="22" t="str">
        <f ca="1">IFERROR(IF(IFERROR(VLOOKUP($A24,OFFSET('Program and Results'!$A$1,MATCH(Tables!S$1,'Program and Results'!$A:$A,0)-1,1,COUNTIF('Program and Results'!$A:$A,Tables!S$1),17),5,0),VLOOKUP($A24,OFFSET('Program and Results'!$A$1,MATCH(Tables!S$1,'Program and Results'!$A:$A,0)-1,4,COUNTIF('Program and Results'!$A:$A,Tables!S$1),17),8,0))=0,"",IFERROR(VLOOKUP($A24,OFFSET('Program and Results'!$A$1,MATCH(Tables!S$1,'Program and Results'!$A:$A,0)-1,1,COUNTIF('Program and Results'!$A:$A,Tables!S$1),17),5,0),VLOOKUP($A24,OFFSET('Program and Results'!$A$1,MATCH(Tables!S$1,'Program and Results'!$A:$A,0)-1,4,COUNTIF('Program and Results'!$A:$A,Tables!S$1),17),8,0))),"")</f>
        <v/>
      </c>
      <c r="T24" s="22" t="str">
        <f ca="1">IFERROR(IF(IFERROR(VLOOKUP($A24,OFFSET('Program and Results'!$A$1,MATCH(Tables!T$1,'Program and Results'!$A:$A,0)-1,1,COUNTIF('Program and Results'!$A:$A,Tables!T$1),17),5,0),VLOOKUP($A24,OFFSET('Program and Results'!$A$1,MATCH(Tables!T$1,'Program and Results'!$A:$A,0)-1,4,COUNTIF('Program and Results'!$A:$A,Tables!T$1),17),8,0))=0,"",IFERROR(VLOOKUP($A24,OFFSET('Program and Results'!$A$1,MATCH(Tables!T$1,'Program and Results'!$A:$A,0)-1,1,COUNTIF('Program and Results'!$A:$A,Tables!T$1),17),5,0),VLOOKUP($A24,OFFSET('Program and Results'!$A$1,MATCH(Tables!T$1,'Program and Results'!$A:$A,0)-1,4,COUNTIF('Program and Results'!$A:$A,Tables!T$1),17),8,0))),"")</f>
        <v/>
      </c>
      <c r="U24" s="22" t="str">
        <f ca="1">IFERROR(IF(IFERROR(VLOOKUP($A24,OFFSET('Program and Results'!$A$1,MATCH(Tables!U$1,'Program and Results'!$A:$A,0)-1,1,COUNTIF('Program and Results'!$A:$A,Tables!U$1),17),5,0),VLOOKUP($A24,OFFSET('Program and Results'!$A$1,MATCH(Tables!U$1,'Program and Results'!$A:$A,0)-1,4,COUNTIF('Program and Results'!$A:$A,Tables!U$1),17),8,0))=0,"",IFERROR(VLOOKUP($A24,OFFSET('Program and Results'!$A$1,MATCH(Tables!U$1,'Program and Results'!$A:$A,0)-1,1,COUNTIF('Program and Results'!$A:$A,Tables!U$1),17),5,0),VLOOKUP($A24,OFFSET('Program and Results'!$A$1,MATCH(Tables!U$1,'Program and Results'!$A:$A,0)-1,4,COUNTIF('Program and Results'!$A:$A,Tables!U$1),17),8,0))),"")</f>
        <v/>
      </c>
      <c r="V24" s="22" t="str">
        <f ca="1">IFERROR(IF(IFERROR(VLOOKUP($A24,OFFSET('Program and Results'!$A$1,MATCH(Tables!V$1,'Program and Results'!$A:$A,0)-1,1,COUNTIF('Program and Results'!$A:$A,Tables!V$1),17),5,0),VLOOKUP($A24,OFFSET('Program and Results'!$A$1,MATCH(Tables!V$1,'Program and Results'!$A:$A,0)-1,4,COUNTIF('Program and Results'!$A:$A,Tables!V$1),17),8,0))=0,"",IFERROR(VLOOKUP($A24,OFFSET('Program and Results'!$A$1,MATCH(Tables!V$1,'Program and Results'!$A:$A,0)-1,1,COUNTIF('Program and Results'!$A:$A,Tables!V$1),17),5,0),VLOOKUP($A24,OFFSET('Program and Results'!$A$1,MATCH(Tables!V$1,'Program and Results'!$A:$A,0)-1,4,COUNTIF('Program and Results'!$A:$A,Tables!V$1),17),8,0))),"")</f>
        <v/>
      </c>
      <c r="W24" s="22" t="str">
        <f ca="1">IFERROR(IF(IFERROR(VLOOKUP($A24,OFFSET('Program and Results'!$A$1,MATCH(Tables!W$1,'Program and Results'!$A:$A,0)-1,1,COUNTIF('Program and Results'!$A:$A,Tables!W$1),17),5,0),VLOOKUP($A24,OFFSET('Program and Results'!$A$1,MATCH(Tables!W$1,'Program and Results'!$A:$A,0)-1,4,COUNTIF('Program and Results'!$A:$A,Tables!W$1),17),8,0))=0,"",IFERROR(VLOOKUP($A24,OFFSET('Program and Results'!$A$1,MATCH(Tables!W$1,'Program and Results'!$A:$A,0)-1,1,COUNTIF('Program and Results'!$A:$A,Tables!W$1),17),5,0),VLOOKUP($A24,OFFSET('Program and Results'!$A$1,MATCH(Tables!W$1,'Program and Results'!$A:$A,0)-1,4,COUNTIF('Program and Results'!$A:$A,Tables!W$1),17),8,0))),"")</f>
        <v/>
      </c>
      <c r="X24" s="22" t="str">
        <f ca="1">IFERROR(IF(IFERROR(VLOOKUP($A24,OFFSET('Program and Results'!$A$1,MATCH(Tables!X$1,'Program and Results'!$A:$A,0)-1,1,COUNTIF('Program and Results'!$A:$A,Tables!X$1),17),5,0),VLOOKUP($A24,OFFSET('Program and Results'!$A$1,MATCH(Tables!X$1,'Program and Results'!$A:$A,0)-1,4,COUNTIF('Program and Results'!$A:$A,Tables!X$1),17),8,0))=0,"",IFERROR(VLOOKUP($A24,OFFSET('Program and Results'!$A$1,MATCH(Tables!X$1,'Program and Results'!$A:$A,0)-1,1,COUNTIF('Program and Results'!$A:$A,Tables!X$1),17),5,0),VLOOKUP($A24,OFFSET('Program and Results'!$A$1,MATCH(Tables!X$1,'Program and Results'!$A:$A,0)-1,4,COUNTIF('Program and Results'!$A:$A,Tables!X$1),17),8,0))),"")</f>
        <v/>
      </c>
      <c r="Y24" s="22" t="str">
        <f ca="1">IFERROR(IF(IFERROR(VLOOKUP($A24,OFFSET('Program and Results'!$A$1,MATCH(Tables!Y$1,'Program and Results'!$A:$A,0)-1,1,COUNTIF('Program and Results'!$A:$A,Tables!Y$1),17),5,0),VLOOKUP($A24,OFFSET('Program and Results'!$A$1,MATCH(Tables!Y$1,'Program and Results'!$A:$A,0)-1,4,COUNTIF('Program and Results'!$A:$A,Tables!Y$1),17),8,0))=0,"",IFERROR(VLOOKUP($A24,OFFSET('Program and Results'!$A$1,MATCH(Tables!Y$1,'Program and Results'!$A:$A,0)-1,1,COUNTIF('Program and Results'!$A:$A,Tables!Y$1),17),5,0),VLOOKUP($A24,OFFSET('Program and Results'!$A$1,MATCH(Tables!Y$1,'Program and Results'!$A:$A,0)-1,4,COUNTIF('Program and Results'!$A:$A,Tables!Y$1),17),8,0))),"")</f>
        <v/>
      </c>
      <c r="Z24" s="22" t="str">
        <f ca="1">IFERROR(IF(IFERROR(VLOOKUP($A24,OFFSET('Program and Results'!$A$1,MATCH(Tables!Z$1,'Program and Results'!$A:$A,0)-1,1,COUNTIF('Program and Results'!$A:$A,Tables!Z$1),17),5,0),VLOOKUP($A24,OFFSET('Program and Results'!$A$1,MATCH(Tables!Z$1,'Program and Results'!$A:$A,0)-1,4,COUNTIF('Program and Results'!$A:$A,Tables!Z$1),17),8,0))=0,"",IFERROR(VLOOKUP($A24,OFFSET('Program and Results'!$A$1,MATCH(Tables!Z$1,'Program and Results'!$A:$A,0)-1,1,COUNTIF('Program and Results'!$A:$A,Tables!Z$1),17),5,0),VLOOKUP($A24,OFFSET('Program and Results'!$A$1,MATCH(Tables!Z$1,'Program and Results'!$A:$A,0)-1,4,COUNTIF('Program and Results'!$A:$A,Tables!Z$1),17),8,0))),"")</f>
        <v/>
      </c>
      <c r="AA24" s="22" t="str">
        <f ca="1">IFERROR(IF(IFERROR(VLOOKUP($A24,OFFSET('Program and Results'!$A$1,MATCH(Tables!AA$1,'Program and Results'!$A:$A,0)-1,1,COUNTIF('Program and Results'!$A:$A,Tables!AA$1),17),5,0),VLOOKUP($A24,OFFSET('Program and Results'!$A$1,MATCH(Tables!AA$1,'Program and Results'!$A:$A,0)-1,4,COUNTIF('Program and Results'!$A:$A,Tables!AA$1),17),8,0))=0,"",IFERROR(VLOOKUP($A24,OFFSET('Program and Results'!$A$1,MATCH(Tables!AA$1,'Program and Results'!$A:$A,0)-1,1,COUNTIF('Program and Results'!$A:$A,Tables!AA$1),17),5,0),VLOOKUP($A24,OFFSET('Program and Results'!$A$1,MATCH(Tables!AA$1,'Program and Results'!$A:$A,0)-1,4,COUNTIF('Program and Results'!$A:$A,Tables!AA$1),17),8,0))),"")</f>
        <v/>
      </c>
      <c r="AB24" s="22" t="str">
        <f ca="1">IFERROR(IF(IFERROR(VLOOKUP($A24,OFFSET('Program and Results'!$A$1,MATCH(Tables!AB$1,'Program and Results'!$A:$A,0)-1,1,COUNTIF('Program and Results'!$A:$A,Tables!AB$1),17),5,0),VLOOKUP($A24,OFFSET('Program and Results'!$A$1,MATCH(Tables!AB$1,'Program and Results'!$A:$A,0)-1,4,COUNTIF('Program and Results'!$A:$A,Tables!AB$1),17),8,0))=0,"",IFERROR(VLOOKUP($A24,OFFSET('Program and Results'!$A$1,MATCH(Tables!AB$1,'Program and Results'!$A:$A,0)-1,1,COUNTIF('Program and Results'!$A:$A,Tables!AB$1),17),5,0),VLOOKUP($A24,OFFSET('Program and Results'!$A$1,MATCH(Tables!AB$1,'Program and Results'!$A:$A,0)-1,4,COUNTIF('Program and Results'!$A:$A,Tables!AB$1),17),8,0))),"")</f>
        <v/>
      </c>
      <c r="AC24" s="22" t="str">
        <f ca="1">IFERROR(IF(IFERROR(VLOOKUP($A24,OFFSET('Program and Results'!$A$1,MATCH(Tables!AC$1,'Program and Results'!$A:$A,0)-1,1,COUNTIF('Program and Results'!$A:$A,Tables!AC$1),17),5,0),VLOOKUP($A24,OFFSET('Program and Results'!$A$1,MATCH(Tables!AC$1,'Program and Results'!$A:$A,0)-1,4,COUNTIF('Program and Results'!$A:$A,Tables!AC$1),17),8,0))=0,"",IFERROR(VLOOKUP($A24,OFFSET('Program and Results'!$A$1,MATCH(Tables!AC$1,'Program and Results'!$A:$A,0)-1,1,COUNTIF('Program and Results'!$A:$A,Tables!AC$1),17),5,0),VLOOKUP($A24,OFFSET('Program and Results'!$A$1,MATCH(Tables!AC$1,'Program and Results'!$A:$A,0)-1,4,COUNTIF('Program and Results'!$A:$A,Tables!AC$1),17),8,0))),"")</f>
        <v/>
      </c>
      <c r="AD24" s="22" t="str">
        <f ca="1">IFERROR(IF(IFERROR(VLOOKUP($A24,OFFSET('Program and Results'!$A$1,MATCH(Tables!AD$1,'Program and Results'!$A:$A,0)-1,1,COUNTIF('Program and Results'!$A:$A,Tables!AD$1),17),5,0),VLOOKUP($A24,OFFSET('Program and Results'!$A$1,MATCH(Tables!AD$1,'Program and Results'!$A:$A,0)-1,4,COUNTIF('Program and Results'!$A:$A,Tables!AD$1),17),8,0))=0,"",IFERROR(VLOOKUP($A24,OFFSET('Program and Results'!$A$1,MATCH(Tables!AD$1,'Program and Results'!$A:$A,0)-1,1,COUNTIF('Program and Results'!$A:$A,Tables!AD$1),17),5,0),VLOOKUP($A24,OFFSET('Program and Results'!$A$1,MATCH(Tables!AD$1,'Program and Results'!$A:$A,0)-1,4,COUNTIF('Program and Results'!$A:$A,Tables!AD$1),17),8,0))),"")</f>
        <v/>
      </c>
      <c r="AE24" s="22" t="str">
        <f ca="1">IFERROR(IF(IFERROR(VLOOKUP($A24,OFFSET('Program and Results'!$A$1,MATCH(Tables!AE$1,'Program and Results'!$A:$A,0)-1,1,COUNTIF('Program and Results'!$A:$A,Tables!AE$1),17),5,0),VLOOKUP($A24,OFFSET('Program and Results'!$A$1,MATCH(Tables!AE$1,'Program and Results'!$A:$A,0)-1,4,COUNTIF('Program and Results'!$A:$A,Tables!AE$1),17),8,0))=0,"",IFERROR(VLOOKUP($A24,OFFSET('Program and Results'!$A$1,MATCH(Tables!AE$1,'Program and Results'!$A:$A,0)-1,1,COUNTIF('Program and Results'!$A:$A,Tables!AE$1),17),5,0),VLOOKUP($A24,OFFSET('Program and Results'!$A$1,MATCH(Tables!AE$1,'Program and Results'!$A:$A,0)-1,4,COUNTIF('Program and Results'!$A:$A,Tables!AE$1),17),8,0))),"")</f>
        <v/>
      </c>
      <c r="AF24" s="22" t="str">
        <f ca="1">IFERROR(IF(IFERROR(VLOOKUP($A24,OFFSET('Program and Results'!$A$1,MATCH(Tables!AF$1,'Program and Results'!$A:$A,0)-1,1,COUNTIF('Program and Results'!$A:$A,Tables!AF$1),17),5,0),VLOOKUP($A24,OFFSET('Program and Results'!$A$1,MATCH(Tables!AF$1,'Program and Results'!$A:$A,0)-1,4,COUNTIF('Program and Results'!$A:$A,Tables!AF$1),17),8,0))=0,"",IFERROR(VLOOKUP($A24,OFFSET('Program and Results'!$A$1,MATCH(Tables!AF$1,'Program and Results'!$A:$A,0)-1,1,COUNTIF('Program and Results'!$A:$A,Tables!AF$1),17),5,0),VLOOKUP($A24,OFFSET('Program and Results'!$A$1,MATCH(Tables!AF$1,'Program and Results'!$A:$A,0)-1,4,COUNTIF('Program and Results'!$A:$A,Tables!AF$1),17),8,0))),"")</f>
        <v/>
      </c>
      <c r="AG24" s="22" t="str">
        <f ca="1">IFERROR(IF(IFERROR(VLOOKUP($A24,OFFSET('Program and Results'!$A$1,MATCH(Tables!AG$1,'Program and Results'!$A:$A,0)-1,1,COUNTIF('Program and Results'!$A:$A,Tables!AG$1),17),5,0),VLOOKUP($A24,OFFSET('Program and Results'!$A$1,MATCH(Tables!AG$1,'Program and Results'!$A:$A,0)-1,4,COUNTIF('Program and Results'!$A:$A,Tables!AG$1),17),8,0))=0,"",IFERROR(VLOOKUP($A24,OFFSET('Program and Results'!$A$1,MATCH(Tables!AG$1,'Program and Results'!$A:$A,0)-1,1,COUNTIF('Program and Results'!$A:$A,Tables!AG$1),17),5,0),VLOOKUP($A24,OFFSET('Program and Results'!$A$1,MATCH(Tables!AG$1,'Program and Results'!$A:$A,0)-1,4,COUNTIF('Program and Results'!$A:$A,Tables!AG$1),17),8,0))),"")</f>
        <v/>
      </c>
      <c r="AH24" s="22" t="str">
        <f ca="1">IFERROR(IF(IFERROR(VLOOKUP($A24,OFFSET('Program and Results'!$A$1,MATCH(Tables!AH$1,'Program and Results'!$A:$A,0)-1,1,COUNTIF('Program and Results'!$A:$A,Tables!AH$1),17),5,0),VLOOKUP($A24,OFFSET('Program and Results'!$A$1,MATCH(Tables!AH$1,'Program and Results'!$A:$A,0)-1,4,COUNTIF('Program and Results'!$A:$A,Tables!AH$1),17),8,0))=0,"",IFERROR(VLOOKUP($A24,OFFSET('Program and Results'!$A$1,MATCH(Tables!AH$1,'Program and Results'!$A:$A,0)-1,1,COUNTIF('Program and Results'!$A:$A,Tables!AH$1),17),5,0),VLOOKUP($A24,OFFSET('Program and Results'!$A$1,MATCH(Tables!AH$1,'Program and Results'!$A:$A,0)-1,4,COUNTIF('Program and Results'!$A:$A,Tables!AH$1),17),8,0))),"")</f>
        <v/>
      </c>
      <c r="AI24" s="22" t="str">
        <f ca="1">IFERROR(IF(IFERROR(VLOOKUP($A24,OFFSET('Program and Results'!$A$1,MATCH(Tables!AI$1,'Program and Results'!$A:$A,0)-1,1,COUNTIF('Program and Results'!$A:$A,Tables!AI$1),17),5,0),VLOOKUP($A24,OFFSET('Program and Results'!$A$1,MATCH(Tables!AI$1,'Program and Results'!$A:$A,0)-1,4,COUNTIF('Program and Results'!$A:$A,Tables!AI$1),17),8,0))=0,"",IFERROR(VLOOKUP($A24,OFFSET('Program and Results'!$A$1,MATCH(Tables!AI$1,'Program and Results'!$A:$A,0)-1,1,COUNTIF('Program and Results'!$A:$A,Tables!AI$1),17),5,0),VLOOKUP($A24,OFFSET('Program and Results'!$A$1,MATCH(Tables!AI$1,'Program and Results'!$A:$A,0)-1,4,COUNTIF('Program and Results'!$A:$A,Tables!AI$1),17),8,0))),"")</f>
        <v/>
      </c>
      <c r="AJ24" s="22" t="str">
        <f ca="1">IFERROR(IF(IFERROR(VLOOKUP($A24,OFFSET('Program and Results'!$A$1,MATCH(Tables!AJ$1,'Program and Results'!$A:$A,0)-1,1,COUNTIF('Program and Results'!$A:$A,Tables!AJ$1),17),5,0),VLOOKUP($A24,OFFSET('Program and Results'!$A$1,MATCH(Tables!AJ$1,'Program and Results'!$A:$A,0)-1,4,COUNTIF('Program and Results'!$A:$A,Tables!AJ$1),17),8,0))=0,"",IFERROR(VLOOKUP($A24,OFFSET('Program and Results'!$A$1,MATCH(Tables!AJ$1,'Program and Results'!$A:$A,0)-1,1,COUNTIF('Program and Results'!$A:$A,Tables!AJ$1),17),5,0),VLOOKUP($A24,OFFSET('Program and Results'!$A$1,MATCH(Tables!AJ$1,'Program and Results'!$A:$A,0)-1,4,COUNTIF('Program and Results'!$A:$A,Tables!AJ$1),17),8,0))),"")</f>
        <v/>
      </c>
      <c r="AK24" s="22" t="str">
        <f ca="1">IFERROR(IF(IFERROR(VLOOKUP($A24,OFFSET('Program and Results'!$A$1,MATCH(Tables!AK$1,'Program and Results'!$A:$A,0)-1,1,COUNTIF('Program and Results'!$A:$A,Tables!AK$1),17),5,0),VLOOKUP($A24,OFFSET('Program and Results'!$A$1,MATCH(Tables!AK$1,'Program and Results'!$A:$A,0)-1,4,COUNTIF('Program and Results'!$A:$A,Tables!AK$1),17),8,0))=0,"",IFERROR(VLOOKUP($A24,OFFSET('Program and Results'!$A$1,MATCH(Tables!AK$1,'Program and Results'!$A:$A,0)-1,1,COUNTIF('Program and Results'!$A:$A,Tables!AK$1),17),5,0),VLOOKUP($A24,OFFSET('Program and Results'!$A$1,MATCH(Tables!AK$1,'Program and Results'!$A:$A,0)-1,4,COUNTIF('Program and Results'!$A:$A,Tables!AK$1),17),8,0))),"")</f>
        <v/>
      </c>
      <c r="AL24" s="22" t="str">
        <f ca="1">IFERROR(IF(IFERROR(VLOOKUP($A24,OFFSET('Program and Results'!$A$1,MATCH(Tables!AL$1,'Program and Results'!$A:$A,0)-1,1,COUNTIF('Program and Results'!$A:$A,Tables!AL$1),17),5,0),VLOOKUP($A24,OFFSET('Program and Results'!$A$1,MATCH(Tables!AL$1,'Program and Results'!$A:$A,0)-1,4,COUNTIF('Program and Results'!$A:$A,Tables!AL$1),17),8,0))=0,"",IFERROR(VLOOKUP($A24,OFFSET('Program and Results'!$A$1,MATCH(Tables!AL$1,'Program and Results'!$A:$A,0)-1,1,COUNTIF('Program and Results'!$A:$A,Tables!AL$1),17),5,0),VLOOKUP($A24,OFFSET('Program and Results'!$A$1,MATCH(Tables!AL$1,'Program and Results'!$A:$A,0)-1,4,COUNTIF('Program and Results'!$A:$A,Tables!AL$1),17),8,0))),"")</f>
        <v/>
      </c>
      <c r="AM24" s="22" t="str">
        <f ca="1">IFERROR(IF(IFERROR(VLOOKUP($A24,OFFSET('Program and Results'!$A$1,MATCH(Tables!AM$1,'Program and Results'!$A:$A,0)-1,1,COUNTIF('Program and Results'!$A:$A,Tables!AM$1),17),5,0),VLOOKUP($A24,OFFSET('Program and Results'!$A$1,MATCH(Tables!AM$1,'Program and Results'!$A:$A,0)-1,4,COUNTIF('Program and Results'!$A:$A,Tables!AM$1),17),8,0))=0,"",IFERROR(VLOOKUP($A24,OFFSET('Program and Results'!$A$1,MATCH(Tables!AM$1,'Program and Results'!$A:$A,0)-1,1,COUNTIF('Program and Results'!$A:$A,Tables!AM$1),17),5,0),VLOOKUP($A24,OFFSET('Program and Results'!$A$1,MATCH(Tables!AM$1,'Program and Results'!$A:$A,0)-1,4,COUNTIF('Program and Results'!$A:$A,Tables!AM$1),17),8,0))),"")</f>
        <v/>
      </c>
      <c r="AN24" s="22" t="str">
        <f ca="1">IFERROR(IF(IFERROR(VLOOKUP($A24,OFFSET('Program and Results'!$A$1,MATCH(Tables!AN$1,'Program and Results'!$A:$A,0)-1,1,COUNTIF('Program and Results'!$A:$A,Tables!AN$1),17),5,0),VLOOKUP($A24,OFFSET('Program and Results'!$A$1,MATCH(Tables!AN$1,'Program and Results'!$A:$A,0)-1,4,COUNTIF('Program and Results'!$A:$A,Tables!AN$1),17),8,0))=0,"",IFERROR(VLOOKUP($A24,OFFSET('Program and Results'!$A$1,MATCH(Tables!AN$1,'Program and Results'!$A:$A,0)-1,1,COUNTIF('Program and Results'!$A:$A,Tables!AN$1),17),5,0),VLOOKUP($A24,OFFSET('Program and Results'!$A$1,MATCH(Tables!AN$1,'Program and Results'!$A:$A,0)-1,4,COUNTIF('Program and Results'!$A:$A,Tables!AN$1),17),8,0))),"")</f>
        <v/>
      </c>
      <c r="AO24" s="22" t="str">
        <f ca="1">IFERROR(IF(IFERROR(VLOOKUP($A24,OFFSET('Program and Results'!$A$1,MATCH(Tables!AO$1,'Program and Results'!$A:$A,0)-1,1,COUNTIF('Program and Results'!$A:$A,Tables!AO$1),17),5,0),VLOOKUP($A24,OFFSET('Program and Results'!$A$1,MATCH(Tables!AO$1,'Program and Results'!$A:$A,0)-1,4,COUNTIF('Program and Results'!$A:$A,Tables!AO$1),17),8,0))=0,"",IFERROR(VLOOKUP($A24,OFFSET('Program and Results'!$A$1,MATCH(Tables!AO$1,'Program and Results'!$A:$A,0)-1,1,COUNTIF('Program and Results'!$A:$A,Tables!AO$1),17),5,0),VLOOKUP($A24,OFFSET('Program and Results'!$A$1,MATCH(Tables!AO$1,'Program and Results'!$A:$A,0)-1,4,COUNTIF('Program and Results'!$A:$A,Tables!AO$1),17),8,0))),"")</f>
        <v/>
      </c>
      <c r="AP24" s="22" t="str">
        <f ca="1">IFERROR(IF(IFERROR(VLOOKUP($A24,OFFSET('Program and Results'!$A$1,MATCH(Tables!AP$1,'Program and Results'!$A:$A,0)-1,1,COUNTIF('Program and Results'!$A:$A,Tables!AP$1),17),5,0),VLOOKUP($A24,OFFSET('Program and Results'!$A$1,MATCH(Tables!AP$1,'Program and Results'!$A:$A,0)-1,4,COUNTIF('Program and Results'!$A:$A,Tables!AP$1),17),8,0))=0,"",IFERROR(VLOOKUP($A24,OFFSET('Program and Results'!$A$1,MATCH(Tables!AP$1,'Program and Results'!$A:$A,0)-1,1,COUNTIF('Program and Results'!$A:$A,Tables!AP$1),17),5,0),VLOOKUP($A24,OFFSET('Program and Results'!$A$1,MATCH(Tables!AP$1,'Program and Results'!$A:$A,0)-1,4,COUNTIF('Program and Results'!$A:$A,Tables!AP$1),17),8,0))),"")</f>
        <v/>
      </c>
      <c r="AQ24" s="22" t="str">
        <f ca="1">IFERROR(IF(IFERROR(VLOOKUP($A24,OFFSET('Program and Results'!$A$1,MATCH(Tables!AQ$1,'Program and Results'!$A:$A,0)-1,1,COUNTIF('Program and Results'!$A:$A,Tables!AQ$1),17),5,0),VLOOKUP($A24,OFFSET('Program and Results'!$A$1,MATCH(Tables!AQ$1,'Program and Results'!$A:$A,0)-1,4,COUNTIF('Program and Results'!$A:$A,Tables!AQ$1),17),8,0))=0,"",IFERROR(VLOOKUP($A24,OFFSET('Program and Results'!$A$1,MATCH(Tables!AQ$1,'Program and Results'!$A:$A,0)-1,1,COUNTIF('Program and Results'!$A:$A,Tables!AQ$1),17),5,0),VLOOKUP($A24,OFFSET('Program and Results'!$A$1,MATCH(Tables!AQ$1,'Program and Results'!$A:$A,0)-1,4,COUNTIF('Program and Results'!$A:$A,Tables!AQ$1),17),8,0))),"")</f>
        <v/>
      </c>
      <c r="AR24" s="22" t="str">
        <f ca="1">IFERROR(IF(IFERROR(VLOOKUP($A24,OFFSET('Program and Results'!$A$1,MATCH(Tables!AR$1,'Program and Results'!$A:$A,0)-1,1,COUNTIF('Program and Results'!$A:$A,Tables!AR$1),17),5,0),VLOOKUP($A24,OFFSET('Program and Results'!$A$1,MATCH(Tables!AR$1,'Program and Results'!$A:$A,0)-1,4,COUNTIF('Program and Results'!$A:$A,Tables!AR$1),17),8,0))=0,"",IFERROR(VLOOKUP($A24,OFFSET('Program and Results'!$A$1,MATCH(Tables!AR$1,'Program and Results'!$A:$A,0)-1,1,COUNTIF('Program and Results'!$A:$A,Tables!AR$1),17),5,0),VLOOKUP($A24,OFFSET('Program and Results'!$A$1,MATCH(Tables!AR$1,'Program and Results'!$A:$A,0)-1,4,COUNTIF('Program and Results'!$A:$A,Tables!AR$1),17),8,0))),"")</f>
        <v/>
      </c>
      <c r="AS24" s="22" t="str">
        <f ca="1">IFERROR(IF(IFERROR(VLOOKUP($A24,OFFSET('Program and Results'!$A$1,MATCH(Tables!AS$1,'Program and Results'!$A:$A,0)-1,1,COUNTIF('Program and Results'!$A:$A,Tables!AS$1),17),5,0),VLOOKUP($A24,OFFSET('Program and Results'!$A$1,MATCH(Tables!AS$1,'Program and Results'!$A:$A,0)-1,4,COUNTIF('Program and Results'!$A:$A,Tables!AS$1),17),8,0))=0,"",IFERROR(VLOOKUP($A24,OFFSET('Program and Results'!$A$1,MATCH(Tables!AS$1,'Program and Results'!$A:$A,0)-1,1,COUNTIF('Program and Results'!$A:$A,Tables!AS$1),17),5,0),VLOOKUP($A24,OFFSET('Program and Results'!$A$1,MATCH(Tables!AS$1,'Program and Results'!$A:$A,0)-1,4,COUNTIF('Program and Results'!$A:$A,Tables!AS$1),17),8,0))),"")</f>
        <v/>
      </c>
      <c r="AT24" s="22" t="str">
        <f ca="1">IFERROR(IF(IFERROR(VLOOKUP($A24,OFFSET('Program and Results'!$A$1,MATCH(Tables!AT$1,'Program and Results'!$A:$A,0)-1,1,COUNTIF('Program and Results'!$A:$A,Tables!AT$1),17),5,0),VLOOKUP($A24,OFFSET('Program and Results'!$A$1,MATCH(Tables!AT$1,'Program and Results'!$A:$A,0)-1,4,COUNTIF('Program and Results'!$A:$A,Tables!AT$1),17),8,0))=0,"",IFERROR(VLOOKUP($A24,OFFSET('Program and Results'!$A$1,MATCH(Tables!AT$1,'Program and Results'!$A:$A,0)-1,1,COUNTIF('Program and Results'!$A:$A,Tables!AT$1),17),5,0),VLOOKUP($A24,OFFSET('Program and Results'!$A$1,MATCH(Tables!AT$1,'Program and Results'!$A:$A,0)-1,4,COUNTIF('Program and Results'!$A:$A,Tables!AT$1),17),8,0))),"")</f>
        <v/>
      </c>
      <c r="AU24" s="22" t="str">
        <f ca="1">IFERROR(IF(IFERROR(VLOOKUP($A24,OFFSET('Program and Results'!$A$1,MATCH(Tables!AU$1,'Program and Results'!$A:$A,0)-1,1,COUNTIF('Program and Results'!$A:$A,Tables!AU$1),17),5,0),VLOOKUP($A24,OFFSET('Program and Results'!$A$1,MATCH(Tables!AU$1,'Program and Results'!$A:$A,0)-1,4,COUNTIF('Program and Results'!$A:$A,Tables!AU$1),17),8,0))=0,"",IFERROR(VLOOKUP($A24,OFFSET('Program and Results'!$A$1,MATCH(Tables!AU$1,'Program and Results'!$A:$A,0)-1,1,COUNTIF('Program and Results'!$A:$A,Tables!AU$1),17),5,0),VLOOKUP($A24,OFFSET('Program and Results'!$A$1,MATCH(Tables!AU$1,'Program and Results'!$A:$A,0)-1,4,COUNTIF('Program and Results'!$A:$A,Tables!AU$1),17),8,0))),"")</f>
        <v/>
      </c>
      <c r="AV24" s="22" t="str">
        <f ca="1">IFERROR(IF(IFERROR(VLOOKUP($A24,OFFSET('Program and Results'!$A$1,MATCH(Tables!AV$1,'Program and Results'!$A:$A,0)-1,1,COUNTIF('Program and Results'!$A:$A,Tables!AV$1),17),5,0),VLOOKUP($A24,OFFSET('Program and Results'!$A$1,MATCH(Tables!AV$1,'Program and Results'!$A:$A,0)-1,4,COUNTIF('Program and Results'!$A:$A,Tables!AV$1),17),8,0))=0,"",IFERROR(VLOOKUP($A24,OFFSET('Program and Results'!$A$1,MATCH(Tables!AV$1,'Program and Results'!$A:$A,0)-1,1,COUNTIF('Program and Results'!$A:$A,Tables!AV$1),17),5,0),VLOOKUP($A24,OFFSET('Program and Results'!$A$1,MATCH(Tables!AV$1,'Program and Results'!$A:$A,0)-1,4,COUNTIF('Program and Results'!$A:$A,Tables!AV$1),17),8,0))),"")</f>
        <v/>
      </c>
      <c r="AW24" s="22" t="str">
        <f ca="1">IFERROR(IF(IFERROR(VLOOKUP($A24,OFFSET('Program and Results'!$A$1,MATCH(Tables!AW$1,'Program and Results'!$A:$A,0)-1,1,COUNTIF('Program and Results'!$A:$A,Tables!AW$1),17),5,0),VLOOKUP($A24,OFFSET('Program and Results'!$A$1,MATCH(Tables!AW$1,'Program and Results'!$A:$A,0)-1,4,COUNTIF('Program and Results'!$A:$A,Tables!AW$1),17),8,0))=0,"",IFERROR(VLOOKUP($A24,OFFSET('Program and Results'!$A$1,MATCH(Tables!AW$1,'Program and Results'!$A:$A,0)-1,1,COUNTIF('Program and Results'!$A:$A,Tables!AW$1),17),5,0),VLOOKUP($A24,OFFSET('Program and Results'!$A$1,MATCH(Tables!AW$1,'Program and Results'!$A:$A,0)-1,4,COUNTIF('Program and Results'!$A:$A,Tables!AW$1),17),8,0))),"")</f>
        <v/>
      </c>
      <c r="AX24" s="22" t="str">
        <f ca="1">IFERROR(IF(IFERROR(VLOOKUP($A24,OFFSET('Program and Results'!$A$1,MATCH(Tables!AX$1,'Program and Results'!$A:$A,0)-1,1,COUNTIF('Program and Results'!$A:$A,Tables!AX$1),17),5,0),VLOOKUP($A24,OFFSET('Program and Results'!$A$1,MATCH(Tables!AX$1,'Program and Results'!$A:$A,0)-1,4,COUNTIF('Program and Results'!$A:$A,Tables!AX$1),17),8,0))=0,"",IFERROR(VLOOKUP($A24,OFFSET('Program and Results'!$A$1,MATCH(Tables!AX$1,'Program and Results'!$A:$A,0)-1,1,COUNTIF('Program and Results'!$A:$A,Tables!AX$1),17),5,0),VLOOKUP($A24,OFFSET('Program and Results'!$A$1,MATCH(Tables!AX$1,'Program and Results'!$A:$A,0)-1,4,COUNTIF('Program and Results'!$A:$A,Tables!AX$1),17),8,0))),"")</f>
        <v/>
      </c>
      <c r="AY24" s="22" t="str">
        <f ca="1">IFERROR(IF(IFERROR(VLOOKUP($A24,OFFSET('Program and Results'!$A$1,MATCH(Tables!AY$1,'Program and Results'!$A:$A,0)-1,1,COUNTIF('Program and Results'!$A:$A,Tables!AY$1),17),5,0),VLOOKUP($A24,OFFSET('Program and Results'!$A$1,MATCH(Tables!AY$1,'Program and Results'!$A:$A,0)-1,4,COUNTIF('Program and Results'!$A:$A,Tables!AY$1),17),8,0))=0,"",IFERROR(VLOOKUP($A24,OFFSET('Program and Results'!$A$1,MATCH(Tables!AY$1,'Program and Results'!$A:$A,0)-1,1,COUNTIF('Program and Results'!$A:$A,Tables!AY$1),17),5,0),VLOOKUP($A24,OFFSET('Program and Results'!$A$1,MATCH(Tables!AY$1,'Program and Results'!$A:$A,0)-1,4,COUNTIF('Program and Results'!$A:$A,Tables!AY$1),17),8,0))),"")</f>
        <v/>
      </c>
      <c r="AZ24" s="22" t="str">
        <f ca="1">IFERROR(IF(IFERROR(VLOOKUP($A24,OFFSET('Program and Results'!$A$1,MATCH(Tables!AZ$1,'Program and Results'!$A:$A,0)-1,1,COUNTIF('Program and Results'!$A:$A,Tables!AZ$1),17),5,0),VLOOKUP($A24,OFFSET('Program and Results'!$A$1,MATCH(Tables!AZ$1,'Program and Results'!$A:$A,0)-1,4,COUNTIF('Program and Results'!$A:$A,Tables!AZ$1),17),8,0))=0,"",IFERROR(VLOOKUP($A24,OFFSET('Program and Results'!$A$1,MATCH(Tables!AZ$1,'Program and Results'!$A:$A,0)-1,1,COUNTIF('Program and Results'!$A:$A,Tables!AZ$1),17),5,0),VLOOKUP($A24,OFFSET('Program and Results'!$A$1,MATCH(Tables!AZ$1,'Program and Results'!$A:$A,0)-1,4,COUNTIF('Program and Results'!$A:$A,Tables!AZ$1),17),8,0))),"")</f>
        <v/>
      </c>
      <c r="BA24" s="22" t="str">
        <f ca="1">IFERROR(IF(IFERROR(VLOOKUP($A24,OFFSET('Program and Results'!$A$1,MATCH(Tables!BA$1,'Program and Results'!$A:$A,0)-1,1,COUNTIF('Program and Results'!$A:$A,Tables!BA$1),17),5,0),VLOOKUP($A24,OFFSET('Program and Results'!$A$1,MATCH(Tables!BA$1,'Program and Results'!$A:$A,0)-1,4,COUNTIF('Program and Results'!$A:$A,Tables!BA$1),17),8,0))=0,"",IFERROR(VLOOKUP($A24,OFFSET('Program and Results'!$A$1,MATCH(Tables!BA$1,'Program and Results'!$A:$A,0)-1,1,COUNTIF('Program and Results'!$A:$A,Tables!BA$1),17),5,0),VLOOKUP($A24,OFFSET('Program and Results'!$A$1,MATCH(Tables!BA$1,'Program and Results'!$A:$A,0)-1,4,COUNTIF('Program and Results'!$A:$A,Tables!BA$1),17),8,0))),"")</f>
        <v/>
      </c>
      <c r="BB24" s="22" t="str">
        <f ca="1">IFERROR(IF(IFERROR(VLOOKUP($A24,OFFSET('Program and Results'!$A$1,MATCH(Tables!BB$1,'Program and Results'!$A:$A,0)-1,1,COUNTIF('Program and Results'!$A:$A,Tables!BB$1),17),5,0),VLOOKUP($A24,OFFSET('Program and Results'!$A$1,MATCH(Tables!BB$1,'Program and Results'!$A:$A,0)-1,4,COUNTIF('Program and Results'!$A:$A,Tables!BB$1),17),8,0))=0,"",IFERROR(VLOOKUP($A24,OFFSET('Program and Results'!$A$1,MATCH(Tables!BB$1,'Program and Results'!$A:$A,0)-1,1,COUNTIF('Program and Results'!$A:$A,Tables!BB$1),17),5,0),VLOOKUP($A24,OFFSET('Program and Results'!$A$1,MATCH(Tables!BB$1,'Program and Results'!$A:$A,0)-1,4,COUNTIF('Program and Results'!$A:$A,Tables!BB$1),17),8,0))),"")</f>
        <v/>
      </c>
      <c r="BC24" s="22" t="str">
        <f ca="1">IFERROR(IF(IFERROR(VLOOKUP($A24,OFFSET('Program and Results'!$A$1,MATCH(Tables!BC$1,'Program and Results'!$A:$A,0)-1,1,COUNTIF('Program and Results'!$A:$A,Tables!BC$1),17),5,0),VLOOKUP($A24,OFFSET('Program and Results'!$A$1,MATCH(Tables!BC$1,'Program and Results'!$A:$A,0)-1,4,COUNTIF('Program and Results'!$A:$A,Tables!BC$1),17),8,0))=0,"",IFERROR(VLOOKUP($A24,OFFSET('Program and Results'!$A$1,MATCH(Tables!BC$1,'Program and Results'!$A:$A,0)-1,1,COUNTIF('Program and Results'!$A:$A,Tables!BC$1),17),5,0),VLOOKUP($A24,OFFSET('Program and Results'!$A$1,MATCH(Tables!BC$1,'Program and Results'!$A:$A,0)-1,4,COUNTIF('Program and Results'!$A:$A,Tables!BC$1),17),8,0))),"")</f>
        <v/>
      </c>
      <c r="BD24" s="22" t="str">
        <f ca="1">IFERROR(IF(IFERROR(VLOOKUP($A24,OFFSET('Program and Results'!$A$1,MATCH(Tables!BD$1,'Program and Results'!$A:$A,0)-1,1,COUNTIF('Program and Results'!$A:$A,Tables!BD$1),17),5,0),VLOOKUP($A24,OFFSET('Program and Results'!$A$1,MATCH(Tables!BD$1,'Program and Results'!$A:$A,0)-1,4,COUNTIF('Program and Results'!$A:$A,Tables!BD$1),17),8,0))=0,"",IFERROR(VLOOKUP($A24,OFFSET('Program and Results'!$A$1,MATCH(Tables!BD$1,'Program and Results'!$A:$A,0)-1,1,COUNTIF('Program and Results'!$A:$A,Tables!BD$1),17),5,0),VLOOKUP($A24,OFFSET('Program and Results'!$A$1,MATCH(Tables!BD$1,'Program and Results'!$A:$A,0)-1,4,COUNTIF('Program and Results'!$A:$A,Tables!BD$1),17),8,0))),"")</f>
        <v/>
      </c>
      <c r="BE24" s="22" t="str">
        <f ca="1">IFERROR(IF(IFERROR(VLOOKUP($A24,OFFSET('Program and Results'!$A$1,MATCH(Tables!BE$1,'Program and Results'!$A:$A,0)-1,1,COUNTIF('Program and Results'!$A:$A,Tables!BE$1),17),5,0),VLOOKUP($A24,OFFSET('Program and Results'!$A$1,MATCH(Tables!BE$1,'Program and Results'!$A:$A,0)-1,4,COUNTIF('Program and Results'!$A:$A,Tables!BE$1),17),8,0))=0,"",IFERROR(VLOOKUP($A24,OFFSET('Program and Results'!$A$1,MATCH(Tables!BE$1,'Program and Results'!$A:$A,0)-1,1,COUNTIF('Program and Results'!$A:$A,Tables!BE$1),17),5,0),VLOOKUP($A24,OFFSET('Program and Results'!$A$1,MATCH(Tables!BE$1,'Program and Results'!$A:$A,0)-1,4,COUNTIF('Program and Results'!$A:$A,Tables!BE$1),17),8,0))),"")</f>
        <v/>
      </c>
    </row>
    <row r="25" spans="1:57">
      <c r="A25" s="3" t="str">
        <f>IF(Lists!A25="","",Lists!A25)</f>
        <v/>
      </c>
      <c r="B25" s="22" t="str">
        <f ca="1">IFERROR(IF(IFERROR(VLOOKUP($A25,OFFSET('Program and Results'!$A$1,MATCH(Tables!B$1,'Program and Results'!$A:$A,0)-1,1,COUNTIF('Program and Results'!$A:$A,Tables!B$1),17),5,0),VLOOKUP($A25,OFFSET('Program and Results'!$A$1,MATCH(Tables!B$1,'Program and Results'!$A:$A,0)-1,4,COUNTIF('Program and Results'!$A:$A,Tables!B$1),17),8,0))=0,"",IFERROR(VLOOKUP($A25,OFFSET('Program and Results'!$A$1,MATCH(Tables!B$1,'Program and Results'!$A:$A,0)-1,1,COUNTIF('Program and Results'!$A:$A,Tables!B$1),17),5,0),VLOOKUP($A25,OFFSET('Program and Results'!$A$1,MATCH(Tables!B$1,'Program and Results'!$A:$A,0)-1,4,COUNTIF('Program and Results'!$A:$A,Tables!B$1),17),8,0))),"")</f>
        <v/>
      </c>
      <c r="C25" s="22" t="str">
        <f ca="1">IFERROR(IF(IFERROR(VLOOKUP($A25,OFFSET('Program and Results'!$A$1,MATCH(Tables!C$1,'Program and Results'!$A:$A,0)-1,1,COUNTIF('Program and Results'!$A:$A,Tables!C$1),17),5,0),VLOOKUP($A25,OFFSET('Program and Results'!$A$1,MATCH(Tables!C$1,'Program and Results'!$A:$A,0)-1,4,COUNTIF('Program and Results'!$A:$A,Tables!C$1),17),8,0))=0,"",IFERROR(VLOOKUP($A25,OFFSET('Program and Results'!$A$1,MATCH(Tables!C$1,'Program and Results'!$A:$A,0)-1,1,COUNTIF('Program and Results'!$A:$A,Tables!C$1),17),5,0),VLOOKUP($A25,OFFSET('Program and Results'!$A$1,MATCH(Tables!C$1,'Program and Results'!$A:$A,0)-1,4,COUNTIF('Program and Results'!$A:$A,Tables!C$1),17),8,0))),"")</f>
        <v/>
      </c>
      <c r="D25" s="22" t="str">
        <f ca="1">IFERROR(IF(IFERROR(VLOOKUP($A25,OFFSET('Program and Results'!$A$1,MATCH(Tables!D$1,'Program and Results'!$A:$A,0)-1,1,COUNTIF('Program and Results'!$A:$A,Tables!D$1),17),5,0),VLOOKUP($A25,OFFSET('Program and Results'!$A$1,MATCH(Tables!D$1,'Program and Results'!$A:$A,0)-1,4,COUNTIF('Program and Results'!$A:$A,Tables!D$1),17),8,0))=0,"",IFERROR(VLOOKUP($A25,OFFSET('Program and Results'!$A$1,MATCH(Tables!D$1,'Program and Results'!$A:$A,0)-1,1,COUNTIF('Program and Results'!$A:$A,Tables!D$1),17),5,0),VLOOKUP($A25,OFFSET('Program and Results'!$A$1,MATCH(Tables!D$1,'Program and Results'!$A:$A,0)-1,4,COUNTIF('Program and Results'!$A:$A,Tables!D$1),17),8,0))),"")</f>
        <v/>
      </c>
      <c r="E25" s="22" t="str">
        <f ca="1">IFERROR(IF(IFERROR(VLOOKUP($A25,OFFSET('Program and Results'!$A$1,MATCH(Tables!E$1,'Program and Results'!$A:$A,0)-1,1,COUNTIF('Program and Results'!$A:$A,Tables!E$1),17),5,0),VLOOKUP($A25,OFFSET('Program and Results'!$A$1,MATCH(Tables!E$1,'Program and Results'!$A:$A,0)-1,4,COUNTIF('Program and Results'!$A:$A,Tables!E$1),17),8,0))=0,"",IFERROR(VLOOKUP($A25,OFFSET('Program and Results'!$A$1,MATCH(Tables!E$1,'Program and Results'!$A:$A,0)-1,1,COUNTIF('Program and Results'!$A:$A,Tables!E$1),17),5,0),VLOOKUP($A25,OFFSET('Program and Results'!$A$1,MATCH(Tables!E$1,'Program and Results'!$A:$A,0)-1,4,COUNTIF('Program and Results'!$A:$A,Tables!E$1),17),8,0))),"")</f>
        <v/>
      </c>
      <c r="F25" s="22" t="str">
        <f ca="1">IFERROR(IF(IFERROR(VLOOKUP($A25,OFFSET('Program and Results'!$A$1,MATCH(Tables!F$1,'Program and Results'!$A:$A,0)-1,1,COUNTIF('Program and Results'!$A:$A,Tables!F$1),17),5,0),VLOOKUP($A25,OFFSET('Program and Results'!$A$1,MATCH(Tables!F$1,'Program and Results'!$A:$A,0)-1,4,COUNTIF('Program and Results'!$A:$A,Tables!F$1),17),8,0))=0,"",IFERROR(VLOOKUP($A25,OFFSET('Program and Results'!$A$1,MATCH(Tables!F$1,'Program and Results'!$A:$A,0)-1,1,COUNTIF('Program and Results'!$A:$A,Tables!F$1),17),5,0),VLOOKUP($A25,OFFSET('Program and Results'!$A$1,MATCH(Tables!F$1,'Program and Results'!$A:$A,0)-1,4,COUNTIF('Program and Results'!$A:$A,Tables!F$1),17),8,0))),"")</f>
        <v/>
      </c>
      <c r="G25" s="22" t="str">
        <f ca="1">IFERROR(IF(IFERROR(VLOOKUP($A25,OFFSET('Program and Results'!$A$1,MATCH(Tables!G$1,'Program and Results'!$A:$A,0)-1,1,COUNTIF('Program and Results'!$A:$A,Tables!G$1),17),5,0),VLOOKUP($A25,OFFSET('Program and Results'!$A$1,MATCH(Tables!G$1,'Program and Results'!$A:$A,0)-1,4,COUNTIF('Program and Results'!$A:$A,Tables!G$1),17),8,0))=0,"",IFERROR(VLOOKUP($A25,OFFSET('Program and Results'!$A$1,MATCH(Tables!G$1,'Program and Results'!$A:$A,0)-1,1,COUNTIF('Program and Results'!$A:$A,Tables!G$1),17),5,0),VLOOKUP($A25,OFFSET('Program and Results'!$A$1,MATCH(Tables!G$1,'Program and Results'!$A:$A,0)-1,4,COUNTIF('Program and Results'!$A:$A,Tables!G$1),17),8,0))),"")</f>
        <v/>
      </c>
      <c r="H25" s="22" t="str">
        <f ca="1">IFERROR(IF(IFERROR(VLOOKUP($A25,OFFSET('Program and Results'!$A$1,MATCH(Tables!H$1,'Program and Results'!$A:$A,0)-1,1,COUNTIF('Program and Results'!$A:$A,Tables!H$1),17),5,0),VLOOKUP($A25,OFFSET('Program and Results'!$A$1,MATCH(Tables!H$1,'Program and Results'!$A:$A,0)-1,4,COUNTIF('Program and Results'!$A:$A,Tables!H$1),17),8,0))=0,"",IFERROR(VLOOKUP($A25,OFFSET('Program and Results'!$A$1,MATCH(Tables!H$1,'Program and Results'!$A:$A,0)-1,1,COUNTIF('Program and Results'!$A:$A,Tables!H$1),17),5,0),VLOOKUP($A25,OFFSET('Program and Results'!$A$1,MATCH(Tables!H$1,'Program and Results'!$A:$A,0)-1,4,COUNTIF('Program and Results'!$A:$A,Tables!H$1),17),8,0))),"")</f>
        <v/>
      </c>
      <c r="I25" s="22" t="str">
        <f ca="1">IFERROR(IF(IFERROR(VLOOKUP($A25,OFFSET('Program and Results'!$A$1,MATCH(Tables!I$1,'Program and Results'!$A:$A,0)-1,1,COUNTIF('Program and Results'!$A:$A,Tables!I$1),17),5,0),VLOOKUP($A25,OFFSET('Program and Results'!$A$1,MATCH(Tables!I$1,'Program and Results'!$A:$A,0)-1,4,COUNTIF('Program and Results'!$A:$A,Tables!I$1),17),8,0))=0,"",IFERROR(VLOOKUP($A25,OFFSET('Program and Results'!$A$1,MATCH(Tables!I$1,'Program and Results'!$A:$A,0)-1,1,COUNTIF('Program and Results'!$A:$A,Tables!I$1),17),5,0),VLOOKUP($A25,OFFSET('Program and Results'!$A$1,MATCH(Tables!I$1,'Program and Results'!$A:$A,0)-1,4,COUNTIF('Program and Results'!$A:$A,Tables!I$1),17),8,0))),"")</f>
        <v/>
      </c>
      <c r="J25" s="22" t="str">
        <f ca="1">IFERROR(IF(IFERROR(VLOOKUP($A25,OFFSET('Program and Results'!$A$1,MATCH(Tables!J$1,'Program and Results'!$A:$A,0)-1,1,COUNTIF('Program and Results'!$A:$A,Tables!J$1),17),5,0),VLOOKUP($A25,OFFSET('Program and Results'!$A$1,MATCH(Tables!J$1,'Program and Results'!$A:$A,0)-1,4,COUNTIF('Program and Results'!$A:$A,Tables!J$1),17),8,0))=0,"",IFERROR(VLOOKUP($A25,OFFSET('Program and Results'!$A$1,MATCH(Tables!J$1,'Program and Results'!$A:$A,0)-1,1,COUNTIF('Program and Results'!$A:$A,Tables!J$1),17),5,0),VLOOKUP($A25,OFFSET('Program and Results'!$A$1,MATCH(Tables!J$1,'Program and Results'!$A:$A,0)-1,4,COUNTIF('Program and Results'!$A:$A,Tables!J$1),17),8,0))),"")</f>
        <v/>
      </c>
      <c r="K25" s="22" t="str">
        <f ca="1">IFERROR(IF(IFERROR(VLOOKUP($A25,OFFSET('Program and Results'!$A$1,MATCH(Tables!K$1,'Program and Results'!$A:$A,0)-1,1,COUNTIF('Program and Results'!$A:$A,Tables!K$1),17),5,0),VLOOKUP($A25,OFFSET('Program and Results'!$A$1,MATCH(Tables!K$1,'Program and Results'!$A:$A,0)-1,4,COUNTIF('Program and Results'!$A:$A,Tables!K$1),17),8,0))=0,"",IFERROR(VLOOKUP($A25,OFFSET('Program and Results'!$A$1,MATCH(Tables!K$1,'Program and Results'!$A:$A,0)-1,1,COUNTIF('Program and Results'!$A:$A,Tables!K$1),17),5,0),VLOOKUP($A25,OFFSET('Program and Results'!$A$1,MATCH(Tables!K$1,'Program and Results'!$A:$A,0)-1,4,COUNTIF('Program and Results'!$A:$A,Tables!K$1),17),8,0))),"")</f>
        <v/>
      </c>
      <c r="L25" s="22" t="str">
        <f ca="1">IFERROR(IF(IFERROR(VLOOKUP($A25,OFFSET('Program and Results'!$A$1,MATCH(Tables!L$1,'Program and Results'!$A:$A,0)-1,1,COUNTIF('Program and Results'!$A:$A,Tables!L$1),17),5,0),VLOOKUP($A25,OFFSET('Program and Results'!$A$1,MATCH(Tables!L$1,'Program and Results'!$A:$A,0)-1,4,COUNTIF('Program and Results'!$A:$A,Tables!L$1),17),8,0))=0,"",IFERROR(VLOOKUP($A25,OFFSET('Program and Results'!$A$1,MATCH(Tables!L$1,'Program and Results'!$A:$A,0)-1,1,COUNTIF('Program and Results'!$A:$A,Tables!L$1),17),5,0),VLOOKUP($A25,OFFSET('Program and Results'!$A$1,MATCH(Tables!L$1,'Program and Results'!$A:$A,0)-1,4,COUNTIF('Program and Results'!$A:$A,Tables!L$1),17),8,0))),"")</f>
        <v/>
      </c>
      <c r="M25" s="22" t="str">
        <f ca="1">IFERROR(IF(IFERROR(VLOOKUP($A25,OFFSET('Program and Results'!$A$1,MATCH(Tables!M$1,'Program and Results'!$A:$A,0)-1,1,COUNTIF('Program and Results'!$A:$A,Tables!M$1),17),5,0),VLOOKUP($A25,OFFSET('Program and Results'!$A$1,MATCH(Tables!M$1,'Program and Results'!$A:$A,0)-1,4,COUNTIF('Program and Results'!$A:$A,Tables!M$1),17),8,0))=0,"",IFERROR(VLOOKUP($A25,OFFSET('Program and Results'!$A$1,MATCH(Tables!M$1,'Program and Results'!$A:$A,0)-1,1,COUNTIF('Program and Results'!$A:$A,Tables!M$1),17),5,0),VLOOKUP($A25,OFFSET('Program and Results'!$A$1,MATCH(Tables!M$1,'Program and Results'!$A:$A,0)-1,4,COUNTIF('Program and Results'!$A:$A,Tables!M$1),17),8,0))),"")</f>
        <v/>
      </c>
      <c r="N25" s="22" t="str">
        <f ca="1">IFERROR(IF(IFERROR(VLOOKUP($A25,OFFSET('Program and Results'!$A$1,MATCH(Tables!N$1,'Program and Results'!$A:$A,0)-1,1,COUNTIF('Program and Results'!$A:$A,Tables!N$1),17),5,0),VLOOKUP($A25,OFFSET('Program and Results'!$A$1,MATCH(Tables!N$1,'Program and Results'!$A:$A,0)-1,4,COUNTIF('Program and Results'!$A:$A,Tables!N$1),17),8,0))=0,"",IFERROR(VLOOKUP($A25,OFFSET('Program and Results'!$A$1,MATCH(Tables!N$1,'Program and Results'!$A:$A,0)-1,1,COUNTIF('Program and Results'!$A:$A,Tables!N$1),17),5,0),VLOOKUP($A25,OFFSET('Program and Results'!$A$1,MATCH(Tables!N$1,'Program and Results'!$A:$A,0)-1,4,COUNTIF('Program and Results'!$A:$A,Tables!N$1),17),8,0))),"")</f>
        <v/>
      </c>
      <c r="O25" s="22" t="str">
        <f ca="1">IFERROR(IF(IFERROR(VLOOKUP($A25,OFFSET('Program and Results'!$A$1,MATCH(Tables!O$1,'Program and Results'!$A:$A,0)-1,1,COUNTIF('Program and Results'!$A:$A,Tables!O$1),17),5,0),VLOOKUP($A25,OFFSET('Program and Results'!$A$1,MATCH(Tables!O$1,'Program and Results'!$A:$A,0)-1,4,COUNTIF('Program and Results'!$A:$A,Tables!O$1),17),8,0))=0,"",IFERROR(VLOOKUP($A25,OFFSET('Program and Results'!$A$1,MATCH(Tables!O$1,'Program and Results'!$A:$A,0)-1,1,COUNTIF('Program and Results'!$A:$A,Tables!O$1),17),5,0),VLOOKUP($A25,OFFSET('Program and Results'!$A$1,MATCH(Tables!O$1,'Program and Results'!$A:$A,0)-1,4,COUNTIF('Program and Results'!$A:$A,Tables!O$1),17),8,0))),"")</f>
        <v/>
      </c>
      <c r="P25" s="22" t="str">
        <f ca="1">IFERROR(IF(IFERROR(VLOOKUP($A25,OFFSET('Program and Results'!$A$1,MATCH(Tables!P$1,'Program and Results'!$A:$A,0)-1,1,COUNTIF('Program and Results'!$A:$A,Tables!P$1),17),5,0),VLOOKUP($A25,OFFSET('Program and Results'!$A$1,MATCH(Tables!P$1,'Program and Results'!$A:$A,0)-1,4,COUNTIF('Program and Results'!$A:$A,Tables!P$1),17),8,0))=0,"",IFERROR(VLOOKUP($A25,OFFSET('Program and Results'!$A$1,MATCH(Tables!P$1,'Program and Results'!$A:$A,0)-1,1,COUNTIF('Program and Results'!$A:$A,Tables!P$1),17),5,0),VLOOKUP($A25,OFFSET('Program and Results'!$A$1,MATCH(Tables!P$1,'Program and Results'!$A:$A,0)-1,4,COUNTIF('Program and Results'!$A:$A,Tables!P$1),17),8,0))),"")</f>
        <v/>
      </c>
      <c r="Q25" s="22" t="str">
        <f ca="1">IFERROR(IF(IFERROR(VLOOKUP($A25,OFFSET('Program and Results'!$A$1,MATCH(Tables!Q$1,'Program and Results'!$A:$A,0)-1,1,COUNTIF('Program and Results'!$A:$A,Tables!Q$1),17),5,0),VLOOKUP($A25,OFFSET('Program and Results'!$A$1,MATCH(Tables!Q$1,'Program and Results'!$A:$A,0)-1,4,COUNTIF('Program and Results'!$A:$A,Tables!Q$1),17),8,0))=0,"",IFERROR(VLOOKUP($A25,OFFSET('Program and Results'!$A$1,MATCH(Tables!Q$1,'Program and Results'!$A:$A,0)-1,1,COUNTIF('Program and Results'!$A:$A,Tables!Q$1),17),5,0),VLOOKUP($A25,OFFSET('Program and Results'!$A$1,MATCH(Tables!Q$1,'Program and Results'!$A:$A,0)-1,4,COUNTIF('Program and Results'!$A:$A,Tables!Q$1),17),8,0))),"")</f>
        <v/>
      </c>
      <c r="R25" s="22" t="str">
        <f ca="1">IFERROR(IF(IFERROR(VLOOKUP($A25,OFFSET('Program and Results'!$A$1,MATCH(Tables!R$1,'Program and Results'!$A:$A,0)-1,1,COUNTIF('Program and Results'!$A:$A,Tables!R$1),17),5,0),VLOOKUP($A25,OFFSET('Program and Results'!$A$1,MATCH(Tables!R$1,'Program and Results'!$A:$A,0)-1,4,COUNTIF('Program and Results'!$A:$A,Tables!R$1),17),8,0))=0,"",IFERROR(VLOOKUP($A25,OFFSET('Program and Results'!$A$1,MATCH(Tables!R$1,'Program and Results'!$A:$A,0)-1,1,COUNTIF('Program and Results'!$A:$A,Tables!R$1),17),5,0),VLOOKUP($A25,OFFSET('Program and Results'!$A$1,MATCH(Tables!R$1,'Program and Results'!$A:$A,0)-1,4,COUNTIF('Program and Results'!$A:$A,Tables!R$1),17),8,0))),"")</f>
        <v/>
      </c>
      <c r="S25" s="22" t="str">
        <f ca="1">IFERROR(IF(IFERROR(VLOOKUP($A25,OFFSET('Program and Results'!$A$1,MATCH(Tables!S$1,'Program and Results'!$A:$A,0)-1,1,COUNTIF('Program and Results'!$A:$A,Tables!S$1),17),5,0),VLOOKUP($A25,OFFSET('Program and Results'!$A$1,MATCH(Tables!S$1,'Program and Results'!$A:$A,0)-1,4,COUNTIF('Program and Results'!$A:$A,Tables!S$1),17),8,0))=0,"",IFERROR(VLOOKUP($A25,OFFSET('Program and Results'!$A$1,MATCH(Tables!S$1,'Program and Results'!$A:$A,0)-1,1,COUNTIF('Program and Results'!$A:$A,Tables!S$1),17),5,0),VLOOKUP($A25,OFFSET('Program and Results'!$A$1,MATCH(Tables!S$1,'Program and Results'!$A:$A,0)-1,4,COUNTIF('Program and Results'!$A:$A,Tables!S$1),17),8,0))),"")</f>
        <v/>
      </c>
      <c r="T25" s="22" t="str">
        <f ca="1">IFERROR(IF(IFERROR(VLOOKUP($A25,OFFSET('Program and Results'!$A$1,MATCH(Tables!T$1,'Program and Results'!$A:$A,0)-1,1,COUNTIF('Program and Results'!$A:$A,Tables!T$1),17),5,0),VLOOKUP($A25,OFFSET('Program and Results'!$A$1,MATCH(Tables!T$1,'Program and Results'!$A:$A,0)-1,4,COUNTIF('Program and Results'!$A:$A,Tables!T$1),17),8,0))=0,"",IFERROR(VLOOKUP($A25,OFFSET('Program and Results'!$A$1,MATCH(Tables!T$1,'Program and Results'!$A:$A,0)-1,1,COUNTIF('Program and Results'!$A:$A,Tables!T$1),17),5,0),VLOOKUP($A25,OFFSET('Program and Results'!$A$1,MATCH(Tables!T$1,'Program and Results'!$A:$A,0)-1,4,COUNTIF('Program and Results'!$A:$A,Tables!T$1),17),8,0))),"")</f>
        <v/>
      </c>
      <c r="U25" s="22" t="str">
        <f ca="1">IFERROR(IF(IFERROR(VLOOKUP($A25,OFFSET('Program and Results'!$A$1,MATCH(Tables!U$1,'Program and Results'!$A:$A,0)-1,1,COUNTIF('Program and Results'!$A:$A,Tables!U$1),17),5,0),VLOOKUP($A25,OFFSET('Program and Results'!$A$1,MATCH(Tables!U$1,'Program and Results'!$A:$A,0)-1,4,COUNTIF('Program and Results'!$A:$A,Tables!U$1),17),8,0))=0,"",IFERROR(VLOOKUP($A25,OFFSET('Program and Results'!$A$1,MATCH(Tables!U$1,'Program and Results'!$A:$A,0)-1,1,COUNTIF('Program and Results'!$A:$A,Tables!U$1),17),5,0),VLOOKUP($A25,OFFSET('Program and Results'!$A$1,MATCH(Tables!U$1,'Program and Results'!$A:$A,0)-1,4,COUNTIF('Program and Results'!$A:$A,Tables!U$1),17),8,0))),"")</f>
        <v/>
      </c>
      <c r="V25" s="22" t="str">
        <f ca="1">IFERROR(IF(IFERROR(VLOOKUP($A25,OFFSET('Program and Results'!$A$1,MATCH(Tables!V$1,'Program and Results'!$A:$A,0)-1,1,COUNTIF('Program and Results'!$A:$A,Tables!V$1),17),5,0),VLOOKUP($A25,OFFSET('Program and Results'!$A$1,MATCH(Tables!V$1,'Program and Results'!$A:$A,0)-1,4,COUNTIF('Program and Results'!$A:$A,Tables!V$1),17),8,0))=0,"",IFERROR(VLOOKUP($A25,OFFSET('Program and Results'!$A$1,MATCH(Tables!V$1,'Program and Results'!$A:$A,0)-1,1,COUNTIF('Program and Results'!$A:$A,Tables!V$1),17),5,0),VLOOKUP($A25,OFFSET('Program and Results'!$A$1,MATCH(Tables!V$1,'Program and Results'!$A:$A,0)-1,4,COUNTIF('Program and Results'!$A:$A,Tables!V$1),17),8,0))),"")</f>
        <v/>
      </c>
      <c r="W25" s="22" t="str">
        <f ca="1">IFERROR(IF(IFERROR(VLOOKUP($A25,OFFSET('Program and Results'!$A$1,MATCH(Tables!W$1,'Program and Results'!$A:$A,0)-1,1,COUNTIF('Program and Results'!$A:$A,Tables!W$1),17),5,0),VLOOKUP($A25,OFFSET('Program and Results'!$A$1,MATCH(Tables!W$1,'Program and Results'!$A:$A,0)-1,4,COUNTIF('Program and Results'!$A:$A,Tables!W$1),17),8,0))=0,"",IFERROR(VLOOKUP($A25,OFFSET('Program and Results'!$A$1,MATCH(Tables!W$1,'Program and Results'!$A:$A,0)-1,1,COUNTIF('Program and Results'!$A:$A,Tables!W$1),17),5,0),VLOOKUP($A25,OFFSET('Program and Results'!$A$1,MATCH(Tables!W$1,'Program and Results'!$A:$A,0)-1,4,COUNTIF('Program and Results'!$A:$A,Tables!W$1),17),8,0))),"")</f>
        <v/>
      </c>
      <c r="X25" s="22" t="str">
        <f ca="1">IFERROR(IF(IFERROR(VLOOKUP($A25,OFFSET('Program and Results'!$A$1,MATCH(Tables!X$1,'Program and Results'!$A:$A,0)-1,1,COUNTIF('Program and Results'!$A:$A,Tables!X$1),17),5,0),VLOOKUP($A25,OFFSET('Program and Results'!$A$1,MATCH(Tables!X$1,'Program and Results'!$A:$A,0)-1,4,COUNTIF('Program and Results'!$A:$A,Tables!X$1),17),8,0))=0,"",IFERROR(VLOOKUP($A25,OFFSET('Program and Results'!$A$1,MATCH(Tables!X$1,'Program and Results'!$A:$A,0)-1,1,COUNTIF('Program and Results'!$A:$A,Tables!X$1),17),5,0),VLOOKUP($A25,OFFSET('Program and Results'!$A$1,MATCH(Tables!X$1,'Program and Results'!$A:$A,0)-1,4,COUNTIF('Program and Results'!$A:$A,Tables!X$1),17),8,0))),"")</f>
        <v/>
      </c>
      <c r="Y25" s="22" t="str">
        <f ca="1">IFERROR(IF(IFERROR(VLOOKUP($A25,OFFSET('Program and Results'!$A$1,MATCH(Tables!Y$1,'Program and Results'!$A:$A,0)-1,1,COUNTIF('Program and Results'!$A:$A,Tables!Y$1),17),5,0),VLOOKUP($A25,OFFSET('Program and Results'!$A$1,MATCH(Tables!Y$1,'Program and Results'!$A:$A,0)-1,4,COUNTIF('Program and Results'!$A:$A,Tables!Y$1),17),8,0))=0,"",IFERROR(VLOOKUP($A25,OFFSET('Program and Results'!$A$1,MATCH(Tables!Y$1,'Program and Results'!$A:$A,0)-1,1,COUNTIF('Program and Results'!$A:$A,Tables!Y$1),17),5,0),VLOOKUP($A25,OFFSET('Program and Results'!$A$1,MATCH(Tables!Y$1,'Program and Results'!$A:$A,0)-1,4,COUNTIF('Program and Results'!$A:$A,Tables!Y$1),17),8,0))),"")</f>
        <v/>
      </c>
      <c r="Z25" s="22" t="str">
        <f ca="1">IFERROR(IF(IFERROR(VLOOKUP($A25,OFFSET('Program and Results'!$A$1,MATCH(Tables!Z$1,'Program and Results'!$A:$A,0)-1,1,COUNTIF('Program and Results'!$A:$A,Tables!Z$1),17),5,0),VLOOKUP($A25,OFFSET('Program and Results'!$A$1,MATCH(Tables!Z$1,'Program and Results'!$A:$A,0)-1,4,COUNTIF('Program and Results'!$A:$A,Tables!Z$1),17),8,0))=0,"",IFERROR(VLOOKUP($A25,OFFSET('Program and Results'!$A$1,MATCH(Tables!Z$1,'Program and Results'!$A:$A,0)-1,1,COUNTIF('Program and Results'!$A:$A,Tables!Z$1),17),5,0),VLOOKUP($A25,OFFSET('Program and Results'!$A$1,MATCH(Tables!Z$1,'Program and Results'!$A:$A,0)-1,4,COUNTIF('Program and Results'!$A:$A,Tables!Z$1),17),8,0))),"")</f>
        <v/>
      </c>
      <c r="AA25" s="22" t="str">
        <f ca="1">IFERROR(IF(IFERROR(VLOOKUP($A25,OFFSET('Program and Results'!$A$1,MATCH(Tables!AA$1,'Program and Results'!$A:$A,0)-1,1,COUNTIF('Program and Results'!$A:$A,Tables!AA$1),17),5,0),VLOOKUP($A25,OFFSET('Program and Results'!$A$1,MATCH(Tables!AA$1,'Program and Results'!$A:$A,0)-1,4,COUNTIF('Program and Results'!$A:$A,Tables!AA$1),17),8,0))=0,"",IFERROR(VLOOKUP($A25,OFFSET('Program and Results'!$A$1,MATCH(Tables!AA$1,'Program and Results'!$A:$A,0)-1,1,COUNTIF('Program and Results'!$A:$A,Tables!AA$1),17),5,0),VLOOKUP($A25,OFFSET('Program and Results'!$A$1,MATCH(Tables!AA$1,'Program and Results'!$A:$A,0)-1,4,COUNTIF('Program and Results'!$A:$A,Tables!AA$1),17),8,0))),"")</f>
        <v/>
      </c>
      <c r="AB25" s="22" t="str">
        <f ca="1">IFERROR(IF(IFERROR(VLOOKUP($A25,OFFSET('Program and Results'!$A$1,MATCH(Tables!AB$1,'Program and Results'!$A:$A,0)-1,1,COUNTIF('Program and Results'!$A:$A,Tables!AB$1),17),5,0),VLOOKUP($A25,OFFSET('Program and Results'!$A$1,MATCH(Tables!AB$1,'Program and Results'!$A:$A,0)-1,4,COUNTIF('Program and Results'!$A:$A,Tables!AB$1),17),8,0))=0,"",IFERROR(VLOOKUP($A25,OFFSET('Program and Results'!$A$1,MATCH(Tables!AB$1,'Program and Results'!$A:$A,0)-1,1,COUNTIF('Program and Results'!$A:$A,Tables!AB$1),17),5,0),VLOOKUP($A25,OFFSET('Program and Results'!$A$1,MATCH(Tables!AB$1,'Program and Results'!$A:$A,0)-1,4,COUNTIF('Program and Results'!$A:$A,Tables!AB$1),17),8,0))),"")</f>
        <v/>
      </c>
      <c r="AC25" s="22" t="str">
        <f ca="1">IFERROR(IF(IFERROR(VLOOKUP($A25,OFFSET('Program and Results'!$A$1,MATCH(Tables!AC$1,'Program and Results'!$A:$A,0)-1,1,COUNTIF('Program and Results'!$A:$A,Tables!AC$1),17),5,0),VLOOKUP($A25,OFFSET('Program and Results'!$A$1,MATCH(Tables!AC$1,'Program and Results'!$A:$A,0)-1,4,COUNTIF('Program and Results'!$A:$A,Tables!AC$1),17),8,0))=0,"",IFERROR(VLOOKUP($A25,OFFSET('Program and Results'!$A$1,MATCH(Tables!AC$1,'Program and Results'!$A:$A,0)-1,1,COUNTIF('Program and Results'!$A:$A,Tables!AC$1),17),5,0),VLOOKUP($A25,OFFSET('Program and Results'!$A$1,MATCH(Tables!AC$1,'Program and Results'!$A:$A,0)-1,4,COUNTIF('Program and Results'!$A:$A,Tables!AC$1),17),8,0))),"")</f>
        <v/>
      </c>
      <c r="AD25" s="22" t="str">
        <f ca="1">IFERROR(IF(IFERROR(VLOOKUP($A25,OFFSET('Program and Results'!$A$1,MATCH(Tables!AD$1,'Program and Results'!$A:$A,0)-1,1,COUNTIF('Program and Results'!$A:$A,Tables!AD$1),17),5,0),VLOOKUP($A25,OFFSET('Program and Results'!$A$1,MATCH(Tables!AD$1,'Program and Results'!$A:$A,0)-1,4,COUNTIF('Program and Results'!$A:$A,Tables!AD$1),17),8,0))=0,"",IFERROR(VLOOKUP($A25,OFFSET('Program and Results'!$A$1,MATCH(Tables!AD$1,'Program and Results'!$A:$A,0)-1,1,COUNTIF('Program and Results'!$A:$A,Tables!AD$1),17),5,0),VLOOKUP($A25,OFFSET('Program and Results'!$A$1,MATCH(Tables!AD$1,'Program and Results'!$A:$A,0)-1,4,COUNTIF('Program and Results'!$A:$A,Tables!AD$1),17),8,0))),"")</f>
        <v/>
      </c>
      <c r="AE25" s="22" t="str">
        <f ca="1">IFERROR(IF(IFERROR(VLOOKUP($A25,OFFSET('Program and Results'!$A$1,MATCH(Tables!AE$1,'Program and Results'!$A:$A,0)-1,1,COUNTIF('Program and Results'!$A:$A,Tables!AE$1),17),5,0),VLOOKUP($A25,OFFSET('Program and Results'!$A$1,MATCH(Tables!AE$1,'Program and Results'!$A:$A,0)-1,4,COUNTIF('Program and Results'!$A:$A,Tables!AE$1),17),8,0))=0,"",IFERROR(VLOOKUP($A25,OFFSET('Program and Results'!$A$1,MATCH(Tables!AE$1,'Program and Results'!$A:$A,0)-1,1,COUNTIF('Program and Results'!$A:$A,Tables!AE$1),17),5,0),VLOOKUP($A25,OFFSET('Program and Results'!$A$1,MATCH(Tables!AE$1,'Program and Results'!$A:$A,0)-1,4,COUNTIF('Program and Results'!$A:$A,Tables!AE$1),17),8,0))),"")</f>
        <v/>
      </c>
      <c r="AF25" s="22" t="str">
        <f ca="1">IFERROR(IF(IFERROR(VLOOKUP($A25,OFFSET('Program and Results'!$A$1,MATCH(Tables!AF$1,'Program and Results'!$A:$A,0)-1,1,COUNTIF('Program and Results'!$A:$A,Tables!AF$1),17),5,0),VLOOKUP($A25,OFFSET('Program and Results'!$A$1,MATCH(Tables!AF$1,'Program and Results'!$A:$A,0)-1,4,COUNTIF('Program and Results'!$A:$A,Tables!AF$1),17),8,0))=0,"",IFERROR(VLOOKUP($A25,OFFSET('Program and Results'!$A$1,MATCH(Tables!AF$1,'Program and Results'!$A:$A,0)-1,1,COUNTIF('Program and Results'!$A:$A,Tables!AF$1),17),5,0),VLOOKUP($A25,OFFSET('Program and Results'!$A$1,MATCH(Tables!AF$1,'Program and Results'!$A:$A,0)-1,4,COUNTIF('Program and Results'!$A:$A,Tables!AF$1),17),8,0))),"")</f>
        <v/>
      </c>
      <c r="AG25" s="22" t="str">
        <f ca="1">IFERROR(IF(IFERROR(VLOOKUP($A25,OFFSET('Program and Results'!$A$1,MATCH(Tables!AG$1,'Program and Results'!$A:$A,0)-1,1,COUNTIF('Program and Results'!$A:$A,Tables!AG$1),17),5,0),VLOOKUP($A25,OFFSET('Program and Results'!$A$1,MATCH(Tables!AG$1,'Program and Results'!$A:$A,0)-1,4,COUNTIF('Program and Results'!$A:$A,Tables!AG$1),17),8,0))=0,"",IFERROR(VLOOKUP($A25,OFFSET('Program and Results'!$A$1,MATCH(Tables!AG$1,'Program and Results'!$A:$A,0)-1,1,COUNTIF('Program and Results'!$A:$A,Tables!AG$1),17),5,0),VLOOKUP($A25,OFFSET('Program and Results'!$A$1,MATCH(Tables!AG$1,'Program and Results'!$A:$A,0)-1,4,COUNTIF('Program and Results'!$A:$A,Tables!AG$1),17),8,0))),"")</f>
        <v/>
      </c>
      <c r="AH25" s="22" t="str">
        <f ca="1">IFERROR(IF(IFERROR(VLOOKUP($A25,OFFSET('Program and Results'!$A$1,MATCH(Tables!AH$1,'Program and Results'!$A:$A,0)-1,1,COUNTIF('Program and Results'!$A:$A,Tables!AH$1),17),5,0),VLOOKUP($A25,OFFSET('Program and Results'!$A$1,MATCH(Tables!AH$1,'Program and Results'!$A:$A,0)-1,4,COUNTIF('Program and Results'!$A:$A,Tables!AH$1),17),8,0))=0,"",IFERROR(VLOOKUP($A25,OFFSET('Program and Results'!$A$1,MATCH(Tables!AH$1,'Program and Results'!$A:$A,0)-1,1,COUNTIF('Program and Results'!$A:$A,Tables!AH$1),17),5,0),VLOOKUP($A25,OFFSET('Program and Results'!$A$1,MATCH(Tables!AH$1,'Program and Results'!$A:$A,0)-1,4,COUNTIF('Program and Results'!$A:$A,Tables!AH$1),17),8,0))),"")</f>
        <v/>
      </c>
      <c r="AI25" s="22" t="str">
        <f ca="1">IFERROR(IF(IFERROR(VLOOKUP($A25,OFFSET('Program and Results'!$A$1,MATCH(Tables!AI$1,'Program and Results'!$A:$A,0)-1,1,COUNTIF('Program and Results'!$A:$A,Tables!AI$1),17),5,0),VLOOKUP($A25,OFFSET('Program and Results'!$A$1,MATCH(Tables!AI$1,'Program and Results'!$A:$A,0)-1,4,COUNTIF('Program and Results'!$A:$A,Tables!AI$1),17),8,0))=0,"",IFERROR(VLOOKUP($A25,OFFSET('Program and Results'!$A$1,MATCH(Tables!AI$1,'Program and Results'!$A:$A,0)-1,1,COUNTIF('Program and Results'!$A:$A,Tables!AI$1),17),5,0),VLOOKUP($A25,OFFSET('Program and Results'!$A$1,MATCH(Tables!AI$1,'Program and Results'!$A:$A,0)-1,4,COUNTIF('Program and Results'!$A:$A,Tables!AI$1),17),8,0))),"")</f>
        <v/>
      </c>
      <c r="AJ25" s="22" t="str">
        <f ca="1">IFERROR(IF(IFERROR(VLOOKUP($A25,OFFSET('Program and Results'!$A$1,MATCH(Tables!AJ$1,'Program and Results'!$A:$A,0)-1,1,COUNTIF('Program and Results'!$A:$A,Tables!AJ$1),17),5,0),VLOOKUP($A25,OFFSET('Program and Results'!$A$1,MATCH(Tables!AJ$1,'Program and Results'!$A:$A,0)-1,4,COUNTIF('Program and Results'!$A:$A,Tables!AJ$1),17),8,0))=0,"",IFERROR(VLOOKUP($A25,OFFSET('Program and Results'!$A$1,MATCH(Tables!AJ$1,'Program and Results'!$A:$A,0)-1,1,COUNTIF('Program and Results'!$A:$A,Tables!AJ$1),17),5,0),VLOOKUP($A25,OFFSET('Program and Results'!$A$1,MATCH(Tables!AJ$1,'Program and Results'!$A:$A,0)-1,4,COUNTIF('Program and Results'!$A:$A,Tables!AJ$1),17),8,0))),"")</f>
        <v/>
      </c>
      <c r="AK25" s="22" t="str">
        <f ca="1">IFERROR(IF(IFERROR(VLOOKUP($A25,OFFSET('Program and Results'!$A$1,MATCH(Tables!AK$1,'Program and Results'!$A:$A,0)-1,1,COUNTIF('Program and Results'!$A:$A,Tables!AK$1),17),5,0),VLOOKUP($A25,OFFSET('Program and Results'!$A$1,MATCH(Tables!AK$1,'Program and Results'!$A:$A,0)-1,4,COUNTIF('Program and Results'!$A:$A,Tables!AK$1),17),8,0))=0,"",IFERROR(VLOOKUP($A25,OFFSET('Program and Results'!$A$1,MATCH(Tables!AK$1,'Program and Results'!$A:$A,0)-1,1,COUNTIF('Program and Results'!$A:$A,Tables!AK$1),17),5,0),VLOOKUP($A25,OFFSET('Program and Results'!$A$1,MATCH(Tables!AK$1,'Program and Results'!$A:$A,0)-1,4,COUNTIF('Program and Results'!$A:$A,Tables!AK$1),17),8,0))),"")</f>
        <v/>
      </c>
      <c r="AL25" s="22" t="str">
        <f ca="1">IFERROR(IF(IFERROR(VLOOKUP($A25,OFFSET('Program and Results'!$A$1,MATCH(Tables!AL$1,'Program and Results'!$A:$A,0)-1,1,COUNTIF('Program and Results'!$A:$A,Tables!AL$1),17),5,0),VLOOKUP($A25,OFFSET('Program and Results'!$A$1,MATCH(Tables!AL$1,'Program and Results'!$A:$A,0)-1,4,COUNTIF('Program and Results'!$A:$A,Tables!AL$1),17),8,0))=0,"",IFERROR(VLOOKUP($A25,OFFSET('Program and Results'!$A$1,MATCH(Tables!AL$1,'Program and Results'!$A:$A,0)-1,1,COUNTIF('Program and Results'!$A:$A,Tables!AL$1),17),5,0),VLOOKUP($A25,OFFSET('Program and Results'!$A$1,MATCH(Tables!AL$1,'Program and Results'!$A:$A,0)-1,4,COUNTIF('Program and Results'!$A:$A,Tables!AL$1),17),8,0))),"")</f>
        <v/>
      </c>
      <c r="AM25" s="22" t="str">
        <f ca="1">IFERROR(IF(IFERROR(VLOOKUP($A25,OFFSET('Program and Results'!$A$1,MATCH(Tables!AM$1,'Program and Results'!$A:$A,0)-1,1,COUNTIF('Program and Results'!$A:$A,Tables!AM$1),17),5,0),VLOOKUP($A25,OFFSET('Program and Results'!$A$1,MATCH(Tables!AM$1,'Program and Results'!$A:$A,0)-1,4,COUNTIF('Program and Results'!$A:$A,Tables!AM$1),17),8,0))=0,"",IFERROR(VLOOKUP($A25,OFFSET('Program and Results'!$A$1,MATCH(Tables!AM$1,'Program and Results'!$A:$A,0)-1,1,COUNTIF('Program and Results'!$A:$A,Tables!AM$1),17),5,0),VLOOKUP($A25,OFFSET('Program and Results'!$A$1,MATCH(Tables!AM$1,'Program and Results'!$A:$A,0)-1,4,COUNTIF('Program and Results'!$A:$A,Tables!AM$1),17),8,0))),"")</f>
        <v/>
      </c>
      <c r="AN25" s="22" t="str">
        <f ca="1">IFERROR(IF(IFERROR(VLOOKUP($A25,OFFSET('Program and Results'!$A$1,MATCH(Tables!AN$1,'Program and Results'!$A:$A,0)-1,1,COUNTIF('Program and Results'!$A:$A,Tables!AN$1),17),5,0),VLOOKUP($A25,OFFSET('Program and Results'!$A$1,MATCH(Tables!AN$1,'Program and Results'!$A:$A,0)-1,4,COUNTIF('Program and Results'!$A:$A,Tables!AN$1),17),8,0))=0,"",IFERROR(VLOOKUP($A25,OFFSET('Program and Results'!$A$1,MATCH(Tables!AN$1,'Program and Results'!$A:$A,0)-1,1,COUNTIF('Program and Results'!$A:$A,Tables!AN$1),17),5,0),VLOOKUP($A25,OFFSET('Program and Results'!$A$1,MATCH(Tables!AN$1,'Program and Results'!$A:$A,0)-1,4,COUNTIF('Program and Results'!$A:$A,Tables!AN$1),17),8,0))),"")</f>
        <v/>
      </c>
      <c r="AO25" s="22" t="str">
        <f ca="1">IFERROR(IF(IFERROR(VLOOKUP($A25,OFFSET('Program and Results'!$A$1,MATCH(Tables!AO$1,'Program and Results'!$A:$A,0)-1,1,COUNTIF('Program and Results'!$A:$A,Tables!AO$1),17),5,0),VLOOKUP($A25,OFFSET('Program and Results'!$A$1,MATCH(Tables!AO$1,'Program and Results'!$A:$A,0)-1,4,COUNTIF('Program and Results'!$A:$A,Tables!AO$1),17),8,0))=0,"",IFERROR(VLOOKUP($A25,OFFSET('Program and Results'!$A$1,MATCH(Tables!AO$1,'Program and Results'!$A:$A,0)-1,1,COUNTIF('Program and Results'!$A:$A,Tables!AO$1),17),5,0),VLOOKUP($A25,OFFSET('Program and Results'!$A$1,MATCH(Tables!AO$1,'Program and Results'!$A:$A,0)-1,4,COUNTIF('Program and Results'!$A:$A,Tables!AO$1),17),8,0))),"")</f>
        <v/>
      </c>
      <c r="AP25" s="22" t="str">
        <f ca="1">IFERROR(IF(IFERROR(VLOOKUP($A25,OFFSET('Program and Results'!$A$1,MATCH(Tables!AP$1,'Program and Results'!$A:$A,0)-1,1,COUNTIF('Program and Results'!$A:$A,Tables!AP$1),17),5,0),VLOOKUP($A25,OFFSET('Program and Results'!$A$1,MATCH(Tables!AP$1,'Program and Results'!$A:$A,0)-1,4,COUNTIF('Program and Results'!$A:$A,Tables!AP$1),17),8,0))=0,"",IFERROR(VLOOKUP($A25,OFFSET('Program and Results'!$A$1,MATCH(Tables!AP$1,'Program and Results'!$A:$A,0)-1,1,COUNTIF('Program and Results'!$A:$A,Tables!AP$1),17),5,0),VLOOKUP($A25,OFFSET('Program and Results'!$A$1,MATCH(Tables!AP$1,'Program and Results'!$A:$A,0)-1,4,COUNTIF('Program and Results'!$A:$A,Tables!AP$1),17),8,0))),"")</f>
        <v/>
      </c>
      <c r="AQ25" s="22" t="str">
        <f ca="1">IFERROR(IF(IFERROR(VLOOKUP($A25,OFFSET('Program and Results'!$A$1,MATCH(Tables!AQ$1,'Program and Results'!$A:$A,0)-1,1,COUNTIF('Program and Results'!$A:$A,Tables!AQ$1),17),5,0),VLOOKUP($A25,OFFSET('Program and Results'!$A$1,MATCH(Tables!AQ$1,'Program and Results'!$A:$A,0)-1,4,COUNTIF('Program and Results'!$A:$A,Tables!AQ$1),17),8,0))=0,"",IFERROR(VLOOKUP($A25,OFFSET('Program and Results'!$A$1,MATCH(Tables!AQ$1,'Program and Results'!$A:$A,0)-1,1,COUNTIF('Program and Results'!$A:$A,Tables!AQ$1),17),5,0),VLOOKUP($A25,OFFSET('Program and Results'!$A$1,MATCH(Tables!AQ$1,'Program and Results'!$A:$A,0)-1,4,COUNTIF('Program and Results'!$A:$A,Tables!AQ$1),17),8,0))),"")</f>
        <v/>
      </c>
      <c r="AR25" s="22" t="str">
        <f ca="1">IFERROR(IF(IFERROR(VLOOKUP($A25,OFFSET('Program and Results'!$A$1,MATCH(Tables!AR$1,'Program and Results'!$A:$A,0)-1,1,COUNTIF('Program and Results'!$A:$A,Tables!AR$1),17),5,0),VLOOKUP($A25,OFFSET('Program and Results'!$A$1,MATCH(Tables!AR$1,'Program and Results'!$A:$A,0)-1,4,COUNTIF('Program and Results'!$A:$A,Tables!AR$1),17),8,0))=0,"",IFERROR(VLOOKUP($A25,OFFSET('Program and Results'!$A$1,MATCH(Tables!AR$1,'Program and Results'!$A:$A,0)-1,1,COUNTIF('Program and Results'!$A:$A,Tables!AR$1),17),5,0),VLOOKUP($A25,OFFSET('Program and Results'!$A$1,MATCH(Tables!AR$1,'Program and Results'!$A:$A,0)-1,4,COUNTIF('Program and Results'!$A:$A,Tables!AR$1),17),8,0))),"")</f>
        <v/>
      </c>
      <c r="AS25" s="22" t="str">
        <f ca="1">IFERROR(IF(IFERROR(VLOOKUP($A25,OFFSET('Program and Results'!$A$1,MATCH(Tables!AS$1,'Program and Results'!$A:$A,0)-1,1,COUNTIF('Program and Results'!$A:$A,Tables!AS$1),17),5,0),VLOOKUP($A25,OFFSET('Program and Results'!$A$1,MATCH(Tables!AS$1,'Program and Results'!$A:$A,0)-1,4,COUNTIF('Program and Results'!$A:$A,Tables!AS$1),17),8,0))=0,"",IFERROR(VLOOKUP($A25,OFFSET('Program and Results'!$A$1,MATCH(Tables!AS$1,'Program and Results'!$A:$A,0)-1,1,COUNTIF('Program and Results'!$A:$A,Tables!AS$1),17),5,0),VLOOKUP($A25,OFFSET('Program and Results'!$A$1,MATCH(Tables!AS$1,'Program and Results'!$A:$A,0)-1,4,COUNTIF('Program and Results'!$A:$A,Tables!AS$1),17),8,0))),"")</f>
        <v/>
      </c>
      <c r="AT25" s="22" t="str">
        <f ca="1">IFERROR(IF(IFERROR(VLOOKUP($A25,OFFSET('Program and Results'!$A$1,MATCH(Tables!AT$1,'Program and Results'!$A:$A,0)-1,1,COUNTIF('Program and Results'!$A:$A,Tables!AT$1),17),5,0),VLOOKUP($A25,OFFSET('Program and Results'!$A$1,MATCH(Tables!AT$1,'Program and Results'!$A:$A,0)-1,4,COUNTIF('Program and Results'!$A:$A,Tables!AT$1),17),8,0))=0,"",IFERROR(VLOOKUP($A25,OFFSET('Program and Results'!$A$1,MATCH(Tables!AT$1,'Program and Results'!$A:$A,0)-1,1,COUNTIF('Program and Results'!$A:$A,Tables!AT$1),17),5,0),VLOOKUP($A25,OFFSET('Program and Results'!$A$1,MATCH(Tables!AT$1,'Program and Results'!$A:$A,0)-1,4,COUNTIF('Program and Results'!$A:$A,Tables!AT$1),17),8,0))),"")</f>
        <v/>
      </c>
      <c r="AU25" s="22" t="str">
        <f ca="1">IFERROR(IF(IFERROR(VLOOKUP($A25,OFFSET('Program and Results'!$A$1,MATCH(Tables!AU$1,'Program and Results'!$A:$A,0)-1,1,COUNTIF('Program and Results'!$A:$A,Tables!AU$1),17),5,0),VLOOKUP($A25,OFFSET('Program and Results'!$A$1,MATCH(Tables!AU$1,'Program and Results'!$A:$A,0)-1,4,COUNTIF('Program and Results'!$A:$A,Tables!AU$1),17),8,0))=0,"",IFERROR(VLOOKUP($A25,OFFSET('Program and Results'!$A$1,MATCH(Tables!AU$1,'Program and Results'!$A:$A,0)-1,1,COUNTIF('Program and Results'!$A:$A,Tables!AU$1),17),5,0),VLOOKUP($A25,OFFSET('Program and Results'!$A$1,MATCH(Tables!AU$1,'Program and Results'!$A:$A,0)-1,4,COUNTIF('Program and Results'!$A:$A,Tables!AU$1),17),8,0))),"")</f>
        <v/>
      </c>
      <c r="AV25" s="22" t="str">
        <f ca="1">IFERROR(IF(IFERROR(VLOOKUP($A25,OFFSET('Program and Results'!$A$1,MATCH(Tables!AV$1,'Program and Results'!$A:$A,0)-1,1,COUNTIF('Program and Results'!$A:$A,Tables!AV$1),17),5,0),VLOOKUP($A25,OFFSET('Program and Results'!$A$1,MATCH(Tables!AV$1,'Program and Results'!$A:$A,0)-1,4,COUNTIF('Program and Results'!$A:$A,Tables!AV$1),17),8,0))=0,"",IFERROR(VLOOKUP($A25,OFFSET('Program and Results'!$A$1,MATCH(Tables!AV$1,'Program and Results'!$A:$A,0)-1,1,COUNTIF('Program and Results'!$A:$A,Tables!AV$1),17),5,0),VLOOKUP($A25,OFFSET('Program and Results'!$A$1,MATCH(Tables!AV$1,'Program and Results'!$A:$A,0)-1,4,COUNTIF('Program and Results'!$A:$A,Tables!AV$1),17),8,0))),"")</f>
        <v/>
      </c>
      <c r="AW25" s="22" t="str">
        <f ca="1">IFERROR(IF(IFERROR(VLOOKUP($A25,OFFSET('Program and Results'!$A$1,MATCH(Tables!AW$1,'Program and Results'!$A:$A,0)-1,1,COUNTIF('Program and Results'!$A:$A,Tables!AW$1),17),5,0),VLOOKUP($A25,OFFSET('Program and Results'!$A$1,MATCH(Tables!AW$1,'Program and Results'!$A:$A,0)-1,4,COUNTIF('Program and Results'!$A:$A,Tables!AW$1),17),8,0))=0,"",IFERROR(VLOOKUP($A25,OFFSET('Program and Results'!$A$1,MATCH(Tables!AW$1,'Program and Results'!$A:$A,0)-1,1,COUNTIF('Program and Results'!$A:$A,Tables!AW$1),17),5,0),VLOOKUP($A25,OFFSET('Program and Results'!$A$1,MATCH(Tables!AW$1,'Program and Results'!$A:$A,0)-1,4,COUNTIF('Program and Results'!$A:$A,Tables!AW$1),17),8,0))),"")</f>
        <v/>
      </c>
      <c r="AX25" s="22" t="str">
        <f ca="1">IFERROR(IF(IFERROR(VLOOKUP($A25,OFFSET('Program and Results'!$A$1,MATCH(Tables!AX$1,'Program and Results'!$A:$A,0)-1,1,COUNTIF('Program and Results'!$A:$A,Tables!AX$1),17),5,0),VLOOKUP($A25,OFFSET('Program and Results'!$A$1,MATCH(Tables!AX$1,'Program and Results'!$A:$A,0)-1,4,COUNTIF('Program and Results'!$A:$A,Tables!AX$1),17),8,0))=0,"",IFERROR(VLOOKUP($A25,OFFSET('Program and Results'!$A$1,MATCH(Tables!AX$1,'Program and Results'!$A:$A,0)-1,1,COUNTIF('Program and Results'!$A:$A,Tables!AX$1),17),5,0),VLOOKUP($A25,OFFSET('Program and Results'!$A$1,MATCH(Tables!AX$1,'Program and Results'!$A:$A,0)-1,4,COUNTIF('Program and Results'!$A:$A,Tables!AX$1),17),8,0))),"")</f>
        <v/>
      </c>
      <c r="AY25" s="22" t="str">
        <f ca="1">IFERROR(IF(IFERROR(VLOOKUP($A25,OFFSET('Program and Results'!$A$1,MATCH(Tables!AY$1,'Program and Results'!$A:$A,0)-1,1,COUNTIF('Program and Results'!$A:$A,Tables!AY$1),17),5,0),VLOOKUP($A25,OFFSET('Program and Results'!$A$1,MATCH(Tables!AY$1,'Program and Results'!$A:$A,0)-1,4,COUNTIF('Program and Results'!$A:$A,Tables!AY$1),17),8,0))=0,"",IFERROR(VLOOKUP($A25,OFFSET('Program and Results'!$A$1,MATCH(Tables!AY$1,'Program and Results'!$A:$A,0)-1,1,COUNTIF('Program and Results'!$A:$A,Tables!AY$1),17),5,0),VLOOKUP($A25,OFFSET('Program and Results'!$A$1,MATCH(Tables!AY$1,'Program and Results'!$A:$A,0)-1,4,COUNTIF('Program and Results'!$A:$A,Tables!AY$1),17),8,0))),"")</f>
        <v/>
      </c>
      <c r="AZ25" s="22" t="str">
        <f ca="1">IFERROR(IF(IFERROR(VLOOKUP($A25,OFFSET('Program and Results'!$A$1,MATCH(Tables!AZ$1,'Program and Results'!$A:$A,0)-1,1,COUNTIF('Program and Results'!$A:$A,Tables!AZ$1),17),5,0),VLOOKUP($A25,OFFSET('Program and Results'!$A$1,MATCH(Tables!AZ$1,'Program and Results'!$A:$A,0)-1,4,COUNTIF('Program and Results'!$A:$A,Tables!AZ$1),17),8,0))=0,"",IFERROR(VLOOKUP($A25,OFFSET('Program and Results'!$A$1,MATCH(Tables!AZ$1,'Program and Results'!$A:$A,0)-1,1,COUNTIF('Program and Results'!$A:$A,Tables!AZ$1),17),5,0),VLOOKUP($A25,OFFSET('Program and Results'!$A$1,MATCH(Tables!AZ$1,'Program and Results'!$A:$A,0)-1,4,COUNTIF('Program and Results'!$A:$A,Tables!AZ$1),17),8,0))),"")</f>
        <v/>
      </c>
      <c r="BA25" s="22" t="str">
        <f ca="1">IFERROR(IF(IFERROR(VLOOKUP($A25,OFFSET('Program and Results'!$A$1,MATCH(Tables!BA$1,'Program and Results'!$A:$A,0)-1,1,COUNTIF('Program and Results'!$A:$A,Tables!BA$1),17),5,0),VLOOKUP($A25,OFFSET('Program and Results'!$A$1,MATCH(Tables!BA$1,'Program and Results'!$A:$A,0)-1,4,COUNTIF('Program and Results'!$A:$A,Tables!BA$1),17),8,0))=0,"",IFERROR(VLOOKUP($A25,OFFSET('Program and Results'!$A$1,MATCH(Tables!BA$1,'Program and Results'!$A:$A,0)-1,1,COUNTIF('Program and Results'!$A:$A,Tables!BA$1),17),5,0),VLOOKUP($A25,OFFSET('Program and Results'!$A$1,MATCH(Tables!BA$1,'Program and Results'!$A:$A,0)-1,4,COUNTIF('Program and Results'!$A:$A,Tables!BA$1),17),8,0))),"")</f>
        <v/>
      </c>
      <c r="BB25" s="22" t="str">
        <f ca="1">IFERROR(IF(IFERROR(VLOOKUP($A25,OFFSET('Program and Results'!$A$1,MATCH(Tables!BB$1,'Program and Results'!$A:$A,0)-1,1,COUNTIF('Program and Results'!$A:$A,Tables!BB$1),17),5,0),VLOOKUP($A25,OFFSET('Program and Results'!$A$1,MATCH(Tables!BB$1,'Program and Results'!$A:$A,0)-1,4,COUNTIF('Program and Results'!$A:$A,Tables!BB$1),17),8,0))=0,"",IFERROR(VLOOKUP($A25,OFFSET('Program and Results'!$A$1,MATCH(Tables!BB$1,'Program and Results'!$A:$A,0)-1,1,COUNTIF('Program and Results'!$A:$A,Tables!BB$1),17),5,0),VLOOKUP($A25,OFFSET('Program and Results'!$A$1,MATCH(Tables!BB$1,'Program and Results'!$A:$A,0)-1,4,COUNTIF('Program and Results'!$A:$A,Tables!BB$1),17),8,0))),"")</f>
        <v/>
      </c>
      <c r="BC25" s="22" t="str">
        <f ca="1">IFERROR(IF(IFERROR(VLOOKUP($A25,OFFSET('Program and Results'!$A$1,MATCH(Tables!BC$1,'Program and Results'!$A:$A,0)-1,1,COUNTIF('Program and Results'!$A:$A,Tables!BC$1),17),5,0),VLOOKUP($A25,OFFSET('Program and Results'!$A$1,MATCH(Tables!BC$1,'Program and Results'!$A:$A,0)-1,4,COUNTIF('Program and Results'!$A:$A,Tables!BC$1),17),8,0))=0,"",IFERROR(VLOOKUP($A25,OFFSET('Program and Results'!$A$1,MATCH(Tables!BC$1,'Program and Results'!$A:$A,0)-1,1,COUNTIF('Program and Results'!$A:$A,Tables!BC$1),17),5,0),VLOOKUP($A25,OFFSET('Program and Results'!$A$1,MATCH(Tables!BC$1,'Program and Results'!$A:$A,0)-1,4,COUNTIF('Program and Results'!$A:$A,Tables!BC$1),17),8,0))),"")</f>
        <v/>
      </c>
      <c r="BD25" s="22" t="str">
        <f ca="1">IFERROR(IF(IFERROR(VLOOKUP($A25,OFFSET('Program and Results'!$A$1,MATCH(Tables!BD$1,'Program and Results'!$A:$A,0)-1,1,COUNTIF('Program and Results'!$A:$A,Tables!BD$1),17),5,0),VLOOKUP($A25,OFFSET('Program and Results'!$A$1,MATCH(Tables!BD$1,'Program and Results'!$A:$A,0)-1,4,COUNTIF('Program and Results'!$A:$A,Tables!BD$1),17),8,0))=0,"",IFERROR(VLOOKUP($A25,OFFSET('Program and Results'!$A$1,MATCH(Tables!BD$1,'Program and Results'!$A:$A,0)-1,1,COUNTIF('Program and Results'!$A:$A,Tables!BD$1),17),5,0),VLOOKUP($A25,OFFSET('Program and Results'!$A$1,MATCH(Tables!BD$1,'Program and Results'!$A:$A,0)-1,4,COUNTIF('Program and Results'!$A:$A,Tables!BD$1),17),8,0))),"")</f>
        <v/>
      </c>
      <c r="BE25" s="22" t="str">
        <f ca="1">IFERROR(IF(IFERROR(VLOOKUP($A25,OFFSET('Program and Results'!$A$1,MATCH(Tables!BE$1,'Program and Results'!$A:$A,0)-1,1,COUNTIF('Program and Results'!$A:$A,Tables!BE$1),17),5,0),VLOOKUP($A25,OFFSET('Program and Results'!$A$1,MATCH(Tables!BE$1,'Program and Results'!$A:$A,0)-1,4,COUNTIF('Program and Results'!$A:$A,Tables!BE$1),17),8,0))=0,"",IFERROR(VLOOKUP($A25,OFFSET('Program and Results'!$A$1,MATCH(Tables!BE$1,'Program and Results'!$A:$A,0)-1,1,COUNTIF('Program and Results'!$A:$A,Tables!BE$1),17),5,0),VLOOKUP($A25,OFFSET('Program and Results'!$A$1,MATCH(Tables!BE$1,'Program and Results'!$A:$A,0)-1,4,COUNTIF('Program and Results'!$A:$A,Tables!BE$1),17),8,0))),"")</f>
        <v/>
      </c>
    </row>
    <row r="26" spans="1:57">
      <c r="A26" s="3" t="str">
        <f>IF(Lists!A26="","",Lists!A26)</f>
        <v/>
      </c>
      <c r="B26" s="22" t="str">
        <f ca="1">IFERROR(IF(IFERROR(VLOOKUP($A26,OFFSET('Program and Results'!$A$1,MATCH(Tables!B$1,'Program and Results'!$A:$A,0)-1,1,COUNTIF('Program and Results'!$A:$A,Tables!B$1),17),5,0),VLOOKUP($A26,OFFSET('Program and Results'!$A$1,MATCH(Tables!B$1,'Program and Results'!$A:$A,0)-1,4,COUNTIF('Program and Results'!$A:$A,Tables!B$1),17),8,0))=0,"",IFERROR(VLOOKUP($A26,OFFSET('Program and Results'!$A$1,MATCH(Tables!B$1,'Program and Results'!$A:$A,0)-1,1,COUNTIF('Program and Results'!$A:$A,Tables!B$1),17),5,0),VLOOKUP($A26,OFFSET('Program and Results'!$A$1,MATCH(Tables!B$1,'Program and Results'!$A:$A,0)-1,4,COUNTIF('Program and Results'!$A:$A,Tables!B$1),17),8,0))),"")</f>
        <v/>
      </c>
      <c r="C26" s="22" t="str">
        <f ca="1">IFERROR(IF(IFERROR(VLOOKUP($A26,OFFSET('Program and Results'!$A$1,MATCH(Tables!C$1,'Program and Results'!$A:$A,0)-1,1,COUNTIF('Program and Results'!$A:$A,Tables!C$1),17),5,0),VLOOKUP($A26,OFFSET('Program and Results'!$A$1,MATCH(Tables!C$1,'Program and Results'!$A:$A,0)-1,4,COUNTIF('Program and Results'!$A:$A,Tables!C$1),17),8,0))=0,"",IFERROR(VLOOKUP($A26,OFFSET('Program and Results'!$A$1,MATCH(Tables!C$1,'Program and Results'!$A:$A,0)-1,1,COUNTIF('Program and Results'!$A:$A,Tables!C$1),17),5,0),VLOOKUP($A26,OFFSET('Program and Results'!$A$1,MATCH(Tables!C$1,'Program and Results'!$A:$A,0)-1,4,COUNTIF('Program and Results'!$A:$A,Tables!C$1),17),8,0))),"")</f>
        <v/>
      </c>
      <c r="D26" s="22" t="str">
        <f ca="1">IFERROR(IF(IFERROR(VLOOKUP($A26,OFFSET('Program and Results'!$A$1,MATCH(Tables!D$1,'Program and Results'!$A:$A,0)-1,1,COUNTIF('Program and Results'!$A:$A,Tables!D$1),17),5,0),VLOOKUP($A26,OFFSET('Program and Results'!$A$1,MATCH(Tables!D$1,'Program and Results'!$A:$A,0)-1,4,COUNTIF('Program and Results'!$A:$A,Tables!D$1),17),8,0))=0,"",IFERROR(VLOOKUP($A26,OFFSET('Program and Results'!$A$1,MATCH(Tables!D$1,'Program and Results'!$A:$A,0)-1,1,COUNTIF('Program and Results'!$A:$A,Tables!D$1),17),5,0),VLOOKUP($A26,OFFSET('Program and Results'!$A$1,MATCH(Tables!D$1,'Program and Results'!$A:$A,0)-1,4,COUNTIF('Program and Results'!$A:$A,Tables!D$1),17),8,0))),"")</f>
        <v/>
      </c>
      <c r="E26" s="22" t="str">
        <f ca="1">IFERROR(IF(IFERROR(VLOOKUP($A26,OFFSET('Program and Results'!$A$1,MATCH(Tables!E$1,'Program and Results'!$A:$A,0)-1,1,COUNTIF('Program and Results'!$A:$A,Tables!E$1),17),5,0),VLOOKUP($A26,OFFSET('Program and Results'!$A$1,MATCH(Tables!E$1,'Program and Results'!$A:$A,0)-1,4,COUNTIF('Program and Results'!$A:$A,Tables!E$1),17),8,0))=0,"",IFERROR(VLOOKUP($A26,OFFSET('Program and Results'!$A$1,MATCH(Tables!E$1,'Program and Results'!$A:$A,0)-1,1,COUNTIF('Program and Results'!$A:$A,Tables!E$1),17),5,0),VLOOKUP($A26,OFFSET('Program and Results'!$A$1,MATCH(Tables!E$1,'Program and Results'!$A:$A,0)-1,4,COUNTIF('Program and Results'!$A:$A,Tables!E$1),17),8,0))),"")</f>
        <v/>
      </c>
      <c r="F26" s="22" t="str">
        <f ca="1">IFERROR(IF(IFERROR(VLOOKUP($A26,OFFSET('Program and Results'!$A$1,MATCH(Tables!F$1,'Program and Results'!$A:$A,0)-1,1,COUNTIF('Program and Results'!$A:$A,Tables!F$1),17),5,0),VLOOKUP($A26,OFFSET('Program and Results'!$A$1,MATCH(Tables!F$1,'Program and Results'!$A:$A,0)-1,4,COUNTIF('Program and Results'!$A:$A,Tables!F$1),17),8,0))=0,"",IFERROR(VLOOKUP($A26,OFFSET('Program and Results'!$A$1,MATCH(Tables!F$1,'Program and Results'!$A:$A,0)-1,1,COUNTIF('Program and Results'!$A:$A,Tables!F$1),17),5,0),VLOOKUP($A26,OFFSET('Program and Results'!$A$1,MATCH(Tables!F$1,'Program and Results'!$A:$A,0)-1,4,COUNTIF('Program and Results'!$A:$A,Tables!F$1),17),8,0))),"")</f>
        <v/>
      </c>
      <c r="G26" s="22" t="str">
        <f ca="1">IFERROR(IF(IFERROR(VLOOKUP($A26,OFFSET('Program and Results'!$A$1,MATCH(Tables!G$1,'Program and Results'!$A:$A,0)-1,1,COUNTIF('Program and Results'!$A:$A,Tables!G$1),17),5,0),VLOOKUP($A26,OFFSET('Program and Results'!$A$1,MATCH(Tables!G$1,'Program and Results'!$A:$A,0)-1,4,COUNTIF('Program and Results'!$A:$A,Tables!G$1),17),8,0))=0,"",IFERROR(VLOOKUP($A26,OFFSET('Program and Results'!$A$1,MATCH(Tables!G$1,'Program and Results'!$A:$A,0)-1,1,COUNTIF('Program and Results'!$A:$A,Tables!G$1),17),5,0),VLOOKUP($A26,OFFSET('Program and Results'!$A$1,MATCH(Tables!G$1,'Program and Results'!$A:$A,0)-1,4,COUNTIF('Program and Results'!$A:$A,Tables!G$1),17),8,0))),"")</f>
        <v/>
      </c>
      <c r="H26" s="22" t="str">
        <f ca="1">IFERROR(IF(IFERROR(VLOOKUP($A26,OFFSET('Program and Results'!$A$1,MATCH(Tables!H$1,'Program and Results'!$A:$A,0)-1,1,COUNTIF('Program and Results'!$A:$A,Tables!H$1),17),5,0),VLOOKUP($A26,OFFSET('Program and Results'!$A$1,MATCH(Tables!H$1,'Program and Results'!$A:$A,0)-1,4,COUNTIF('Program and Results'!$A:$A,Tables!H$1),17),8,0))=0,"",IFERROR(VLOOKUP($A26,OFFSET('Program and Results'!$A$1,MATCH(Tables!H$1,'Program and Results'!$A:$A,0)-1,1,COUNTIF('Program and Results'!$A:$A,Tables!H$1),17),5,0),VLOOKUP($A26,OFFSET('Program and Results'!$A$1,MATCH(Tables!H$1,'Program and Results'!$A:$A,0)-1,4,COUNTIF('Program and Results'!$A:$A,Tables!H$1),17),8,0))),"")</f>
        <v/>
      </c>
      <c r="I26" s="22" t="str">
        <f ca="1">IFERROR(IF(IFERROR(VLOOKUP($A26,OFFSET('Program and Results'!$A$1,MATCH(Tables!I$1,'Program and Results'!$A:$A,0)-1,1,COUNTIF('Program and Results'!$A:$A,Tables!I$1),17),5,0),VLOOKUP($A26,OFFSET('Program and Results'!$A$1,MATCH(Tables!I$1,'Program and Results'!$A:$A,0)-1,4,COUNTIF('Program and Results'!$A:$A,Tables!I$1),17),8,0))=0,"",IFERROR(VLOOKUP($A26,OFFSET('Program and Results'!$A$1,MATCH(Tables!I$1,'Program and Results'!$A:$A,0)-1,1,COUNTIF('Program and Results'!$A:$A,Tables!I$1),17),5,0),VLOOKUP($A26,OFFSET('Program and Results'!$A$1,MATCH(Tables!I$1,'Program and Results'!$A:$A,0)-1,4,COUNTIF('Program and Results'!$A:$A,Tables!I$1),17),8,0))),"")</f>
        <v/>
      </c>
      <c r="J26" s="22" t="str">
        <f ca="1">IFERROR(IF(IFERROR(VLOOKUP($A26,OFFSET('Program and Results'!$A$1,MATCH(Tables!J$1,'Program and Results'!$A:$A,0)-1,1,COUNTIF('Program and Results'!$A:$A,Tables!J$1),17),5,0),VLOOKUP($A26,OFFSET('Program and Results'!$A$1,MATCH(Tables!J$1,'Program and Results'!$A:$A,0)-1,4,COUNTIF('Program and Results'!$A:$A,Tables!J$1),17),8,0))=0,"",IFERROR(VLOOKUP($A26,OFFSET('Program and Results'!$A$1,MATCH(Tables!J$1,'Program and Results'!$A:$A,0)-1,1,COUNTIF('Program and Results'!$A:$A,Tables!J$1),17),5,0),VLOOKUP($A26,OFFSET('Program and Results'!$A$1,MATCH(Tables!J$1,'Program and Results'!$A:$A,0)-1,4,COUNTIF('Program and Results'!$A:$A,Tables!J$1),17),8,0))),"")</f>
        <v/>
      </c>
      <c r="K26" s="22" t="str">
        <f ca="1">IFERROR(IF(IFERROR(VLOOKUP($A26,OFFSET('Program and Results'!$A$1,MATCH(Tables!K$1,'Program and Results'!$A:$A,0)-1,1,COUNTIF('Program and Results'!$A:$A,Tables!K$1),17),5,0),VLOOKUP($A26,OFFSET('Program and Results'!$A$1,MATCH(Tables!K$1,'Program and Results'!$A:$A,0)-1,4,COUNTIF('Program and Results'!$A:$A,Tables!K$1),17),8,0))=0,"",IFERROR(VLOOKUP($A26,OFFSET('Program and Results'!$A$1,MATCH(Tables!K$1,'Program and Results'!$A:$A,0)-1,1,COUNTIF('Program and Results'!$A:$A,Tables!K$1),17),5,0),VLOOKUP($A26,OFFSET('Program and Results'!$A$1,MATCH(Tables!K$1,'Program and Results'!$A:$A,0)-1,4,COUNTIF('Program and Results'!$A:$A,Tables!K$1),17),8,0))),"")</f>
        <v/>
      </c>
      <c r="L26" s="22" t="str">
        <f ca="1">IFERROR(IF(IFERROR(VLOOKUP($A26,OFFSET('Program and Results'!$A$1,MATCH(Tables!L$1,'Program and Results'!$A:$A,0)-1,1,COUNTIF('Program and Results'!$A:$A,Tables!L$1),17),5,0),VLOOKUP($A26,OFFSET('Program and Results'!$A$1,MATCH(Tables!L$1,'Program and Results'!$A:$A,0)-1,4,COUNTIF('Program and Results'!$A:$A,Tables!L$1),17),8,0))=0,"",IFERROR(VLOOKUP($A26,OFFSET('Program and Results'!$A$1,MATCH(Tables!L$1,'Program and Results'!$A:$A,0)-1,1,COUNTIF('Program and Results'!$A:$A,Tables!L$1),17),5,0),VLOOKUP($A26,OFFSET('Program and Results'!$A$1,MATCH(Tables!L$1,'Program and Results'!$A:$A,0)-1,4,COUNTIF('Program and Results'!$A:$A,Tables!L$1),17),8,0))),"")</f>
        <v/>
      </c>
      <c r="M26" s="22" t="str">
        <f ca="1">IFERROR(IF(IFERROR(VLOOKUP($A26,OFFSET('Program and Results'!$A$1,MATCH(Tables!M$1,'Program and Results'!$A:$A,0)-1,1,COUNTIF('Program and Results'!$A:$A,Tables!M$1),17),5,0),VLOOKUP($A26,OFFSET('Program and Results'!$A$1,MATCH(Tables!M$1,'Program and Results'!$A:$A,0)-1,4,COUNTIF('Program and Results'!$A:$A,Tables!M$1),17),8,0))=0,"",IFERROR(VLOOKUP($A26,OFFSET('Program and Results'!$A$1,MATCH(Tables!M$1,'Program and Results'!$A:$A,0)-1,1,COUNTIF('Program and Results'!$A:$A,Tables!M$1),17),5,0),VLOOKUP($A26,OFFSET('Program and Results'!$A$1,MATCH(Tables!M$1,'Program and Results'!$A:$A,0)-1,4,COUNTIF('Program and Results'!$A:$A,Tables!M$1),17),8,0))),"")</f>
        <v/>
      </c>
      <c r="N26" s="22" t="str">
        <f ca="1">IFERROR(IF(IFERROR(VLOOKUP($A26,OFFSET('Program and Results'!$A$1,MATCH(Tables!N$1,'Program and Results'!$A:$A,0)-1,1,COUNTIF('Program and Results'!$A:$A,Tables!N$1),17),5,0),VLOOKUP($A26,OFFSET('Program and Results'!$A$1,MATCH(Tables!N$1,'Program and Results'!$A:$A,0)-1,4,COUNTIF('Program and Results'!$A:$A,Tables!N$1),17),8,0))=0,"",IFERROR(VLOOKUP($A26,OFFSET('Program and Results'!$A$1,MATCH(Tables!N$1,'Program and Results'!$A:$A,0)-1,1,COUNTIF('Program and Results'!$A:$A,Tables!N$1),17),5,0),VLOOKUP($A26,OFFSET('Program and Results'!$A$1,MATCH(Tables!N$1,'Program and Results'!$A:$A,0)-1,4,COUNTIF('Program and Results'!$A:$A,Tables!N$1),17),8,0))),"")</f>
        <v/>
      </c>
      <c r="O26" s="22" t="str">
        <f ca="1">IFERROR(IF(IFERROR(VLOOKUP($A26,OFFSET('Program and Results'!$A$1,MATCH(Tables!O$1,'Program and Results'!$A:$A,0)-1,1,COUNTIF('Program and Results'!$A:$A,Tables!O$1),17),5,0),VLOOKUP($A26,OFFSET('Program and Results'!$A$1,MATCH(Tables!O$1,'Program and Results'!$A:$A,0)-1,4,COUNTIF('Program and Results'!$A:$A,Tables!O$1),17),8,0))=0,"",IFERROR(VLOOKUP($A26,OFFSET('Program and Results'!$A$1,MATCH(Tables!O$1,'Program and Results'!$A:$A,0)-1,1,COUNTIF('Program and Results'!$A:$A,Tables!O$1),17),5,0),VLOOKUP($A26,OFFSET('Program and Results'!$A$1,MATCH(Tables!O$1,'Program and Results'!$A:$A,0)-1,4,COUNTIF('Program and Results'!$A:$A,Tables!O$1),17),8,0))),"")</f>
        <v/>
      </c>
      <c r="P26" s="22" t="str">
        <f ca="1">IFERROR(IF(IFERROR(VLOOKUP($A26,OFFSET('Program and Results'!$A$1,MATCH(Tables!P$1,'Program and Results'!$A:$A,0)-1,1,COUNTIF('Program and Results'!$A:$A,Tables!P$1),17),5,0),VLOOKUP($A26,OFFSET('Program and Results'!$A$1,MATCH(Tables!P$1,'Program and Results'!$A:$A,0)-1,4,COUNTIF('Program and Results'!$A:$A,Tables!P$1),17),8,0))=0,"",IFERROR(VLOOKUP($A26,OFFSET('Program and Results'!$A$1,MATCH(Tables!P$1,'Program and Results'!$A:$A,0)-1,1,COUNTIF('Program and Results'!$A:$A,Tables!P$1),17),5,0),VLOOKUP($A26,OFFSET('Program and Results'!$A$1,MATCH(Tables!P$1,'Program and Results'!$A:$A,0)-1,4,COUNTIF('Program and Results'!$A:$A,Tables!P$1),17),8,0))),"")</f>
        <v/>
      </c>
      <c r="Q26" s="22" t="str">
        <f ca="1">IFERROR(IF(IFERROR(VLOOKUP($A26,OFFSET('Program and Results'!$A$1,MATCH(Tables!Q$1,'Program and Results'!$A:$A,0)-1,1,COUNTIF('Program and Results'!$A:$A,Tables!Q$1),17),5,0),VLOOKUP($A26,OFFSET('Program and Results'!$A$1,MATCH(Tables!Q$1,'Program and Results'!$A:$A,0)-1,4,COUNTIF('Program and Results'!$A:$A,Tables!Q$1),17),8,0))=0,"",IFERROR(VLOOKUP($A26,OFFSET('Program and Results'!$A$1,MATCH(Tables!Q$1,'Program and Results'!$A:$A,0)-1,1,COUNTIF('Program and Results'!$A:$A,Tables!Q$1),17),5,0),VLOOKUP($A26,OFFSET('Program and Results'!$A$1,MATCH(Tables!Q$1,'Program and Results'!$A:$A,0)-1,4,COUNTIF('Program and Results'!$A:$A,Tables!Q$1),17),8,0))),"")</f>
        <v/>
      </c>
      <c r="R26" s="22" t="str">
        <f ca="1">IFERROR(IF(IFERROR(VLOOKUP($A26,OFFSET('Program and Results'!$A$1,MATCH(Tables!R$1,'Program and Results'!$A:$A,0)-1,1,COUNTIF('Program and Results'!$A:$A,Tables!R$1),17),5,0),VLOOKUP($A26,OFFSET('Program and Results'!$A$1,MATCH(Tables!R$1,'Program and Results'!$A:$A,0)-1,4,COUNTIF('Program and Results'!$A:$A,Tables!R$1),17),8,0))=0,"",IFERROR(VLOOKUP($A26,OFFSET('Program and Results'!$A$1,MATCH(Tables!R$1,'Program and Results'!$A:$A,0)-1,1,COUNTIF('Program and Results'!$A:$A,Tables!R$1),17),5,0),VLOOKUP($A26,OFFSET('Program and Results'!$A$1,MATCH(Tables!R$1,'Program and Results'!$A:$A,0)-1,4,COUNTIF('Program and Results'!$A:$A,Tables!R$1),17),8,0))),"")</f>
        <v/>
      </c>
      <c r="S26" s="22" t="str">
        <f ca="1">IFERROR(IF(IFERROR(VLOOKUP($A26,OFFSET('Program and Results'!$A$1,MATCH(Tables!S$1,'Program and Results'!$A:$A,0)-1,1,COUNTIF('Program and Results'!$A:$A,Tables!S$1),17),5,0),VLOOKUP($A26,OFFSET('Program and Results'!$A$1,MATCH(Tables!S$1,'Program and Results'!$A:$A,0)-1,4,COUNTIF('Program and Results'!$A:$A,Tables!S$1),17),8,0))=0,"",IFERROR(VLOOKUP($A26,OFFSET('Program and Results'!$A$1,MATCH(Tables!S$1,'Program and Results'!$A:$A,0)-1,1,COUNTIF('Program and Results'!$A:$A,Tables!S$1),17),5,0),VLOOKUP($A26,OFFSET('Program and Results'!$A$1,MATCH(Tables!S$1,'Program and Results'!$A:$A,0)-1,4,COUNTIF('Program and Results'!$A:$A,Tables!S$1),17),8,0))),"")</f>
        <v/>
      </c>
      <c r="T26" s="22" t="str">
        <f ca="1">IFERROR(IF(IFERROR(VLOOKUP($A26,OFFSET('Program and Results'!$A$1,MATCH(Tables!T$1,'Program and Results'!$A:$A,0)-1,1,COUNTIF('Program and Results'!$A:$A,Tables!T$1),17),5,0),VLOOKUP($A26,OFFSET('Program and Results'!$A$1,MATCH(Tables!T$1,'Program and Results'!$A:$A,0)-1,4,COUNTIF('Program and Results'!$A:$A,Tables!T$1),17),8,0))=0,"",IFERROR(VLOOKUP($A26,OFFSET('Program and Results'!$A$1,MATCH(Tables!T$1,'Program and Results'!$A:$A,0)-1,1,COUNTIF('Program and Results'!$A:$A,Tables!T$1),17),5,0),VLOOKUP($A26,OFFSET('Program and Results'!$A$1,MATCH(Tables!T$1,'Program and Results'!$A:$A,0)-1,4,COUNTIF('Program and Results'!$A:$A,Tables!T$1),17),8,0))),"")</f>
        <v/>
      </c>
      <c r="U26" s="22" t="str">
        <f ca="1">IFERROR(IF(IFERROR(VLOOKUP($A26,OFFSET('Program and Results'!$A$1,MATCH(Tables!U$1,'Program and Results'!$A:$A,0)-1,1,COUNTIF('Program and Results'!$A:$A,Tables!U$1),17),5,0),VLOOKUP($A26,OFFSET('Program and Results'!$A$1,MATCH(Tables!U$1,'Program and Results'!$A:$A,0)-1,4,COUNTIF('Program and Results'!$A:$A,Tables!U$1),17),8,0))=0,"",IFERROR(VLOOKUP($A26,OFFSET('Program and Results'!$A$1,MATCH(Tables!U$1,'Program and Results'!$A:$A,0)-1,1,COUNTIF('Program and Results'!$A:$A,Tables!U$1),17),5,0),VLOOKUP($A26,OFFSET('Program and Results'!$A$1,MATCH(Tables!U$1,'Program and Results'!$A:$A,0)-1,4,COUNTIF('Program and Results'!$A:$A,Tables!U$1),17),8,0))),"")</f>
        <v/>
      </c>
      <c r="V26" s="22" t="str">
        <f ca="1">IFERROR(IF(IFERROR(VLOOKUP($A26,OFFSET('Program and Results'!$A$1,MATCH(Tables!V$1,'Program and Results'!$A:$A,0)-1,1,COUNTIF('Program and Results'!$A:$A,Tables!V$1),17),5,0),VLOOKUP($A26,OFFSET('Program and Results'!$A$1,MATCH(Tables!V$1,'Program and Results'!$A:$A,0)-1,4,COUNTIF('Program and Results'!$A:$A,Tables!V$1),17),8,0))=0,"",IFERROR(VLOOKUP($A26,OFFSET('Program and Results'!$A$1,MATCH(Tables!V$1,'Program and Results'!$A:$A,0)-1,1,COUNTIF('Program and Results'!$A:$A,Tables!V$1),17),5,0),VLOOKUP($A26,OFFSET('Program and Results'!$A$1,MATCH(Tables!V$1,'Program and Results'!$A:$A,0)-1,4,COUNTIF('Program and Results'!$A:$A,Tables!V$1),17),8,0))),"")</f>
        <v/>
      </c>
      <c r="W26" s="22" t="str">
        <f ca="1">IFERROR(IF(IFERROR(VLOOKUP($A26,OFFSET('Program and Results'!$A$1,MATCH(Tables!W$1,'Program and Results'!$A:$A,0)-1,1,COUNTIF('Program and Results'!$A:$A,Tables!W$1),17),5,0),VLOOKUP($A26,OFFSET('Program and Results'!$A$1,MATCH(Tables!W$1,'Program and Results'!$A:$A,0)-1,4,COUNTIF('Program and Results'!$A:$A,Tables!W$1),17),8,0))=0,"",IFERROR(VLOOKUP($A26,OFFSET('Program and Results'!$A$1,MATCH(Tables!W$1,'Program and Results'!$A:$A,0)-1,1,COUNTIF('Program and Results'!$A:$A,Tables!W$1),17),5,0),VLOOKUP($A26,OFFSET('Program and Results'!$A$1,MATCH(Tables!W$1,'Program and Results'!$A:$A,0)-1,4,COUNTIF('Program and Results'!$A:$A,Tables!W$1),17),8,0))),"")</f>
        <v/>
      </c>
      <c r="X26" s="22" t="str">
        <f ca="1">IFERROR(IF(IFERROR(VLOOKUP($A26,OFFSET('Program and Results'!$A$1,MATCH(Tables!X$1,'Program and Results'!$A:$A,0)-1,1,COUNTIF('Program and Results'!$A:$A,Tables!X$1),17),5,0),VLOOKUP($A26,OFFSET('Program and Results'!$A$1,MATCH(Tables!X$1,'Program and Results'!$A:$A,0)-1,4,COUNTIF('Program and Results'!$A:$A,Tables!X$1),17),8,0))=0,"",IFERROR(VLOOKUP($A26,OFFSET('Program and Results'!$A$1,MATCH(Tables!X$1,'Program and Results'!$A:$A,0)-1,1,COUNTIF('Program and Results'!$A:$A,Tables!X$1),17),5,0),VLOOKUP($A26,OFFSET('Program and Results'!$A$1,MATCH(Tables!X$1,'Program and Results'!$A:$A,0)-1,4,COUNTIF('Program and Results'!$A:$A,Tables!X$1),17),8,0))),"")</f>
        <v/>
      </c>
      <c r="Y26" s="22" t="str">
        <f ca="1">IFERROR(IF(IFERROR(VLOOKUP($A26,OFFSET('Program and Results'!$A$1,MATCH(Tables!Y$1,'Program and Results'!$A:$A,0)-1,1,COUNTIF('Program and Results'!$A:$A,Tables!Y$1),17),5,0),VLOOKUP($A26,OFFSET('Program and Results'!$A$1,MATCH(Tables!Y$1,'Program and Results'!$A:$A,0)-1,4,COUNTIF('Program and Results'!$A:$A,Tables!Y$1),17),8,0))=0,"",IFERROR(VLOOKUP($A26,OFFSET('Program and Results'!$A$1,MATCH(Tables!Y$1,'Program and Results'!$A:$A,0)-1,1,COUNTIF('Program and Results'!$A:$A,Tables!Y$1),17),5,0),VLOOKUP($A26,OFFSET('Program and Results'!$A$1,MATCH(Tables!Y$1,'Program and Results'!$A:$A,0)-1,4,COUNTIF('Program and Results'!$A:$A,Tables!Y$1),17),8,0))),"")</f>
        <v/>
      </c>
      <c r="Z26" s="22" t="str">
        <f ca="1">IFERROR(IF(IFERROR(VLOOKUP($A26,OFFSET('Program and Results'!$A$1,MATCH(Tables!Z$1,'Program and Results'!$A:$A,0)-1,1,COUNTIF('Program and Results'!$A:$A,Tables!Z$1),17),5,0),VLOOKUP($A26,OFFSET('Program and Results'!$A$1,MATCH(Tables!Z$1,'Program and Results'!$A:$A,0)-1,4,COUNTIF('Program and Results'!$A:$A,Tables!Z$1),17),8,0))=0,"",IFERROR(VLOOKUP($A26,OFFSET('Program and Results'!$A$1,MATCH(Tables!Z$1,'Program and Results'!$A:$A,0)-1,1,COUNTIF('Program and Results'!$A:$A,Tables!Z$1),17),5,0),VLOOKUP($A26,OFFSET('Program and Results'!$A$1,MATCH(Tables!Z$1,'Program and Results'!$A:$A,0)-1,4,COUNTIF('Program and Results'!$A:$A,Tables!Z$1),17),8,0))),"")</f>
        <v/>
      </c>
      <c r="AA26" s="22" t="str">
        <f ca="1">IFERROR(IF(IFERROR(VLOOKUP($A26,OFFSET('Program and Results'!$A$1,MATCH(Tables!AA$1,'Program and Results'!$A:$A,0)-1,1,COUNTIF('Program and Results'!$A:$A,Tables!AA$1),17),5,0),VLOOKUP($A26,OFFSET('Program and Results'!$A$1,MATCH(Tables!AA$1,'Program and Results'!$A:$A,0)-1,4,COUNTIF('Program and Results'!$A:$A,Tables!AA$1),17),8,0))=0,"",IFERROR(VLOOKUP($A26,OFFSET('Program and Results'!$A$1,MATCH(Tables!AA$1,'Program and Results'!$A:$A,0)-1,1,COUNTIF('Program and Results'!$A:$A,Tables!AA$1),17),5,0),VLOOKUP($A26,OFFSET('Program and Results'!$A$1,MATCH(Tables!AA$1,'Program and Results'!$A:$A,0)-1,4,COUNTIF('Program and Results'!$A:$A,Tables!AA$1),17),8,0))),"")</f>
        <v/>
      </c>
      <c r="AB26" s="22" t="str">
        <f ca="1">IFERROR(IF(IFERROR(VLOOKUP($A26,OFFSET('Program and Results'!$A$1,MATCH(Tables!AB$1,'Program and Results'!$A:$A,0)-1,1,COUNTIF('Program and Results'!$A:$A,Tables!AB$1),17),5,0),VLOOKUP($A26,OFFSET('Program and Results'!$A$1,MATCH(Tables!AB$1,'Program and Results'!$A:$A,0)-1,4,COUNTIF('Program and Results'!$A:$A,Tables!AB$1),17),8,0))=0,"",IFERROR(VLOOKUP($A26,OFFSET('Program and Results'!$A$1,MATCH(Tables!AB$1,'Program and Results'!$A:$A,0)-1,1,COUNTIF('Program and Results'!$A:$A,Tables!AB$1),17),5,0),VLOOKUP($A26,OFFSET('Program and Results'!$A$1,MATCH(Tables!AB$1,'Program and Results'!$A:$A,0)-1,4,COUNTIF('Program and Results'!$A:$A,Tables!AB$1),17),8,0))),"")</f>
        <v/>
      </c>
      <c r="AC26" s="22" t="str">
        <f ca="1">IFERROR(IF(IFERROR(VLOOKUP($A26,OFFSET('Program and Results'!$A$1,MATCH(Tables!AC$1,'Program and Results'!$A:$A,0)-1,1,COUNTIF('Program and Results'!$A:$A,Tables!AC$1),17),5,0),VLOOKUP($A26,OFFSET('Program and Results'!$A$1,MATCH(Tables!AC$1,'Program and Results'!$A:$A,0)-1,4,COUNTIF('Program and Results'!$A:$A,Tables!AC$1),17),8,0))=0,"",IFERROR(VLOOKUP($A26,OFFSET('Program and Results'!$A$1,MATCH(Tables!AC$1,'Program and Results'!$A:$A,0)-1,1,COUNTIF('Program and Results'!$A:$A,Tables!AC$1),17),5,0),VLOOKUP($A26,OFFSET('Program and Results'!$A$1,MATCH(Tables!AC$1,'Program and Results'!$A:$A,0)-1,4,COUNTIF('Program and Results'!$A:$A,Tables!AC$1),17),8,0))),"")</f>
        <v/>
      </c>
      <c r="AD26" s="22" t="str">
        <f ca="1">IFERROR(IF(IFERROR(VLOOKUP($A26,OFFSET('Program and Results'!$A$1,MATCH(Tables!AD$1,'Program and Results'!$A:$A,0)-1,1,COUNTIF('Program and Results'!$A:$A,Tables!AD$1),17),5,0),VLOOKUP($A26,OFFSET('Program and Results'!$A$1,MATCH(Tables!AD$1,'Program and Results'!$A:$A,0)-1,4,COUNTIF('Program and Results'!$A:$A,Tables!AD$1),17),8,0))=0,"",IFERROR(VLOOKUP($A26,OFFSET('Program and Results'!$A$1,MATCH(Tables!AD$1,'Program and Results'!$A:$A,0)-1,1,COUNTIF('Program and Results'!$A:$A,Tables!AD$1),17),5,0),VLOOKUP($A26,OFFSET('Program and Results'!$A$1,MATCH(Tables!AD$1,'Program and Results'!$A:$A,0)-1,4,COUNTIF('Program and Results'!$A:$A,Tables!AD$1),17),8,0))),"")</f>
        <v/>
      </c>
      <c r="AE26" s="22" t="str">
        <f ca="1">IFERROR(IF(IFERROR(VLOOKUP($A26,OFFSET('Program and Results'!$A$1,MATCH(Tables!AE$1,'Program and Results'!$A:$A,0)-1,1,COUNTIF('Program and Results'!$A:$A,Tables!AE$1),17),5,0),VLOOKUP($A26,OFFSET('Program and Results'!$A$1,MATCH(Tables!AE$1,'Program and Results'!$A:$A,0)-1,4,COUNTIF('Program and Results'!$A:$A,Tables!AE$1),17),8,0))=0,"",IFERROR(VLOOKUP($A26,OFFSET('Program and Results'!$A$1,MATCH(Tables!AE$1,'Program and Results'!$A:$A,0)-1,1,COUNTIF('Program and Results'!$A:$A,Tables!AE$1),17),5,0),VLOOKUP($A26,OFFSET('Program and Results'!$A$1,MATCH(Tables!AE$1,'Program and Results'!$A:$A,0)-1,4,COUNTIF('Program and Results'!$A:$A,Tables!AE$1),17),8,0))),"")</f>
        <v/>
      </c>
      <c r="AF26" s="22" t="str">
        <f ca="1">IFERROR(IF(IFERROR(VLOOKUP($A26,OFFSET('Program and Results'!$A$1,MATCH(Tables!AF$1,'Program and Results'!$A:$A,0)-1,1,COUNTIF('Program and Results'!$A:$A,Tables!AF$1),17),5,0),VLOOKUP($A26,OFFSET('Program and Results'!$A$1,MATCH(Tables!AF$1,'Program and Results'!$A:$A,0)-1,4,COUNTIF('Program and Results'!$A:$A,Tables!AF$1),17),8,0))=0,"",IFERROR(VLOOKUP($A26,OFFSET('Program and Results'!$A$1,MATCH(Tables!AF$1,'Program and Results'!$A:$A,0)-1,1,COUNTIF('Program and Results'!$A:$A,Tables!AF$1),17),5,0),VLOOKUP($A26,OFFSET('Program and Results'!$A$1,MATCH(Tables!AF$1,'Program and Results'!$A:$A,0)-1,4,COUNTIF('Program and Results'!$A:$A,Tables!AF$1),17),8,0))),"")</f>
        <v/>
      </c>
      <c r="AG26" s="22" t="str">
        <f ca="1">IFERROR(IF(IFERROR(VLOOKUP($A26,OFFSET('Program and Results'!$A$1,MATCH(Tables!AG$1,'Program and Results'!$A:$A,0)-1,1,COUNTIF('Program and Results'!$A:$A,Tables!AG$1),17),5,0),VLOOKUP($A26,OFFSET('Program and Results'!$A$1,MATCH(Tables!AG$1,'Program and Results'!$A:$A,0)-1,4,COUNTIF('Program and Results'!$A:$A,Tables!AG$1),17),8,0))=0,"",IFERROR(VLOOKUP($A26,OFFSET('Program and Results'!$A$1,MATCH(Tables!AG$1,'Program and Results'!$A:$A,0)-1,1,COUNTIF('Program and Results'!$A:$A,Tables!AG$1),17),5,0),VLOOKUP($A26,OFFSET('Program and Results'!$A$1,MATCH(Tables!AG$1,'Program and Results'!$A:$A,0)-1,4,COUNTIF('Program and Results'!$A:$A,Tables!AG$1),17),8,0))),"")</f>
        <v/>
      </c>
      <c r="AH26" s="22" t="str">
        <f ca="1">IFERROR(IF(IFERROR(VLOOKUP($A26,OFFSET('Program and Results'!$A$1,MATCH(Tables!AH$1,'Program and Results'!$A:$A,0)-1,1,COUNTIF('Program and Results'!$A:$A,Tables!AH$1),17),5,0),VLOOKUP($A26,OFFSET('Program and Results'!$A$1,MATCH(Tables!AH$1,'Program and Results'!$A:$A,0)-1,4,COUNTIF('Program and Results'!$A:$A,Tables!AH$1),17),8,0))=0,"",IFERROR(VLOOKUP($A26,OFFSET('Program and Results'!$A$1,MATCH(Tables!AH$1,'Program and Results'!$A:$A,0)-1,1,COUNTIF('Program and Results'!$A:$A,Tables!AH$1),17),5,0),VLOOKUP($A26,OFFSET('Program and Results'!$A$1,MATCH(Tables!AH$1,'Program and Results'!$A:$A,0)-1,4,COUNTIF('Program and Results'!$A:$A,Tables!AH$1),17),8,0))),"")</f>
        <v/>
      </c>
      <c r="AI26" s="22" t="str">
        <f ca="1">IFERROR(IF(IFERROR(VLOOKUP($A26,OFFSET('Program and Results'!$A$1,MATCH(Tables!AI$1,'Program and Results'!$A:$A,0)-1,1,COUNTIF('Program and Results'!$A:$A,Tables!AI$1),17),5,0),VLOOKUP($A26,OFFSET('Program and Results'!$A$1,MATCH(Tables!AI$1,'Program and Results'!$A:$A,0)-1,4,COUNTIF('Program and Results'!$A:$A,Tables!AI$1),17),8,0))=0,"",IFERROR(VLOOKUP($A26,OFFSET('Program and Results'!$A$1,MATCH(Tables!AI$1,'Program and Results'!$A:$A,0)-1,1,COUNTIF('Program and Results'!$A:$A,Tables!AI$1),17),5,0),VLOOKUP($A26,OFFSET('Program and Results'!$A$1,MATCH(Tables!AI$1,'Program and Results'!$A:$A,0)-1,4,COUNTIF('Program and Results'!$A:$A,Tables!AI$1),17),8,0))),"")</f>
        <v/>
      </c>
      <c r="AJ26" s="22" t="str">
        <f ca="1">IFERROR(IF(IFERROR(VLOOKUP($A26,OFFSET('Program and Results'!$A$1,MATCH(Tables!AJ$1,'Program and Results'!$A:$A,0)-1,1,COUNTIF('Program and Results'!$A:$A,Tables!AJ$1),17),5,0),VLOOKUP($A26,OFFSET('Program and Results'!$A$1,MATCH(Tables!AJ$1,'Program and Results'!$A:$A,0)-1,4,COUNTIF('Program and Results'!$A:$A,Tables!AJ$1),17),8,0))=0,"",IFERROR(VLOOKUP($A26,OFFSET('Program and Results'!$A$1,MATCH(Tables!AJ$1,'Program and Results'!$A:$A,0)-1,1,COUNTIF('Program and Results'!$A:$A,Tables!AJ$1),17),5,0),VLOOKUP($A26,OFFSET('Program and Results'!$A$1,MATCH(Tables!AJ$1,'Program and Results'!$A:$A,0)-1,4,COUNTIF('Program and Results'!$A:$A,Tables!AJ$1),17),8,0))),"")</f>
        <v/>
      </c>
      <c r="AK26" s="22" t="str">
        <f ca="1">IFERROR(IF(IFERROR(VLOOKUP($A26,OFFSET('Program and Results'!$A$1,MATCH(Tables!AK$1,'Program and Results'!$A:$A,0)-1,1,COUNTIF('Program and Results'!$A:$A,Tables!AK$1),17),5,0),VLOOKUP($A26,OFFSET('Program and Results'!$A$1,MATCH(Tables!AK$1,'Program and Results'!$A:$A,0)-1,4,COUNTIF('Program and Results'!$A:$A,Tables!AK$1),17),8,0))=0,"",IFERROR(VLOOKUP($A26,OFFSET('Program and Results'!$A$1,MATCH(Tables!AK$1,'Program and Results'!$A:$A,0)-1,1,COUNTIF('Program and Results'!$A:$A,Tables!AK$1),17),5,0),VLOOKUP($A26,OFFSET('Program and Results'!$A$1,MATCH(Tables!AK$1,'Program and Results'!$A:$A,0)-1,4,COUNTIF('Program and Results'!$A:$A,Tables!AK$1),17),8,0))),"")</f>
        <v/>
      </c>
      <c r="AL26" s="22" t="str">
        <f ca="1">IFERROR(IF(IFERROR(VLOOKUP($A26,OFFSET('Program and Results'!$A$1,MATCH(Tables!AL$1,'Program and Results'!$A:$A,0)-1,1,COUNTIF('Program and Results'!$A:$A,Tables!AL$1),17),5,0),VLOOKUP($A26,OFFSET('Program and Results'!$A$1,MATCH(Tables!AL$1,'Program and Results'!$A:$A,0)-1,4,COUNTIF('Program and Results'!$A:$A,Tables!AL$1),17),8,0))=0,"",IFERROR(VLOOKUP($A26,OFFSET('Program and Results'!$A$1,MATCH(Tables!AL$1,'Program and Results'!$A:$A,0)-1,1,COUNTIF('Program and Results'!$A:$A,Tables!AL$1),17),5,0),VLOOKUP($A26,OFFSET('Program and Results'!$A$1,MATCH(Tables!AL$1,'Program and Results'!$A:$A,0)-1,4,COUNTIF('Program and Results'!$A:$A,Tables!AL$1),17),8,0))),"")</f>
        <v/>
      </c>
      <c r="AM26" s="22" t="str">
        <f ca="1">IFERROR(IF(IFERROR(VLOOKUP($A26,OFFSET('Program and Results'!$A$1,MATCH(Tables!AM$1,'Program and Results'!$A:$A,0)-1,1,COUNTIF('Program and Results'!$A:$A,Tables!AM$1),17),5,0),VLOOKUP($A26,OFFSET('Program and Results'!$A$1,MATCH(Tables!AM$1,'Program and Results'!$A:$A,0)-1,4,COUNTIF('Program and Results'!$A:$A,Tables!AM$1),17),8,0))=0,"",IFERROR(VLOOKUP($A26,OFFSET('Program and Results'!$A$1,MATCH(Tables!AM$1,'Program and Results'!$A:$A,0)-1,1,COUNTIF('Program and Results'!$A:$A,Tables!AM$1),17),5,0),VLOOKUP($A26,OFFSET('Program and Results'!$A$1,MATCH(Tables!AM$1,'Program and Results'!$A:$A,0)-1,4,COUNTIF('Program and Results'!$A:$A,Tables!AM$1),17),8,0))),"")</f>
        <v/>
      </c>
      <c r="AN26" s="22" t="str">
        <f ca="1">IFERROR(IF(IFERROR(VLOOKUP($A26,OFFSET('Program and Results'!$A$1,MATCH(Tables!AN$1,'Program and Results'!$A:$A,0)-1,1,COUNTIF('Program and Results'!$A:$A,Tables!AN$1),17),5,0),VLOOKUP($A26,OFFSET('Program and Results'!$A$1,MATCH(Tables!AN$1,'Program and Results'!$A:$A,0)-1,4,COUNTIF('Program and Results'!$A:$A,Tables!AN$1),17),8,0))=0,"",IFERROR(VLOOKUP($A26,OFFSET('Program and Results'!$A$1,MATCH(Tables!AN$1,'Program and Results'!$A:$A,0)-1,1,COUNTIF('Program and Results'!$A:$A,Tables!AN$1),17),5,0),VLOOKUP($A26,OFFSET('Program and Results'!$A$1,MATCH(Tables!AN$1,'Program and Results'!$A:$A,0)-1,4,COUNTIF('Program and Results'!$A:$A,Tables!AN$1),17),8,0))),"")</f>
        <v/>
      </c>
      <c r="AO26" s="22" t="str">
        <f ca="1">IFERROR(IF(IFERROR(VLOOKUP($A26,OFFSET('Program and Results'!$A$1,MATCH(Tables!AO$1,'Program and Results'!$A:$A,0)-1,1,COUNTIF('Program and Results'!$A:$A,Tables!AO$1),17),5,0),VLOOKUP($A26,OFFSET('Program and Results'!$A$1,MATCH(Tables!AO$1,'Program and Results'!$A:$A,0)-1,4,COUNTIF('Program and Results'!$A:$A,Tables!AO$1),17),8,0))=0,"",IFERROR(VLOOKUP($A26,OFFSET('Program and Results'!$A$1,MATCH(Tables!AO$1,'Program and Results'!$A:$A,0)-1,1,COUNTIF('Program and Results'!$A:$A,Tables!AO$1),17),5,0),VLOOKUP($A26,OFFSET('Program and Results'!$A$1,MATCH(Tables!AO$1,'Program and Results'!$A:$A,0)-1,4,COUNTIF('Program and Results'!$A:$A,Tables!AO$1),17),8,0))),"")</f>
        <v/>
      </c>
      <c r="AP26" s="22" t="str">
        <f ca="1">IFERROR(IF(IFERROR(VLOOKUP($A26,OFFSET('Program and Results'!$A$1,MATCH(Tables!AP$1,'Program and Results'!$A:$A,0)-1,1,COUNTIF('Program and Results'!$A:$A,Tables!AP$1),17),5,0),VLOOKUP($A26,OFFSET('Program and Results'!$A$1,MATCH(Tables!AP$1,'Program and Results'!$A:$A,0)-1,4,COUNTIF('Program and Results'!$A:$A,Tables!AP$1),17),8,0))=0,"",IFERROR(VLOOKUP($A26,OFFSET('Program and Results'!$A$1,MATCH(Tables!AP$1,'Program and Results'!$A:$A,0)-1,1,COUNTIF('Program and Results'!$A:$A,Tables!AP$1),17),5,0),VLOOKUP($A26,OFFSET('Program and Results'!$A$1,MATCH(Tables!AP$1,'Program and Results'!$A:$A,0)-1,4,COUNTIF('Program and Results'!$A:$A,Tables!AP$1),17),8,0))),"")</f>
        <v/>
      </c>
      <c r="AQ26" s="22" t="str">
        <f ca="1">IFERROR(IF(IFERROR(VLOOKUP($A26,OFFSET('Program and Results'!$A$1,MATCH(Tables!AQ$1,'Program and Results'!$A:$A,0)-1,1,COUNTIF('Program and Results'!$A:$A,Tables!AQ$1),17),5,0),VLOOKUP($A26,OFFSET('Program and Results'!$A$1,MATCH(Tables!AQ$1,'Program and Results'!$A:$A,0)-1,4,COUNTIF('Program and Results'!$A:$A,Tables!AQ$1),17),8,0))=0,"",IFERROR(VLOOKUP($A26,OFFSET('Program and Results'!$A$1,MATCH(Tables!AQ$1,'Program and Results'!$A:$A,0)-1,1,COUNTIF('Program and Results'!$A:$A,Tables!AQ$1),17),5,0),VLOOKUP($A26,OFFSET('Program and Results'!$A$1,MATCH(Tables!AQ$1,'Program and Results'!$A:$A,0)-1,4,COUNTIF('Program and Results'!$A:$A,Tables!AQ$1),17),8,0))),"")</f>
        <v/>
      </c>
      <c r="AR26" s="22" t="str">
        <f ca="1">IFERROR(IF(IFERROR(VLOOKUP($A26,OFFSET('Program and Results'!$A$1,MATCH(Tables!AR$1,'Program and Results'!$A:$A,0)-1,1,COUNTIF('Program and Results'!$A:$A,Tables!AR$1),17),5,0),VLOOKUP($A26,OFFSET('Program and Results'!$A$1,MATCH(Tables!AR$1,'Program and Results'!$A:$A,0)-1,4,COUNTIF('Program and Results'!$A:$A,Tables!AR$1),17),8,0))=0,"",IFERROR(VLOOKUP($A26,OFFSET('Program and Results'!$A$1,MATCH(Tables!AR$1,'Program and Results'!$A:$A,0)-1,1,COUNTIF('Program and Results'!$A:$A,Tables!AR$1),17),5,0),VLOOKUP($A26,OFFSET('Program and Results'!$A$1,MATCH(Tables!AR$1,'Program and Results'!$A:$A,0)-1,4,COUNTIF('Program and Results'!$A:$A,Tables!AR$1),17),8,0))),"")</f>
        <v/>
      </c>
      <c r="AS26" s="22" t="str">
        <f ca="1">IFERROR(IF(IFERROR(VLOOKUP($A26,OFFSET('Program and Results'!$A$1,MATCH(Tables!AS$1,'Program and Results'!$A:$A,0)-1,1,COUNTIF('Program and Results'!$A:$A,Tables!AS$1),17),5,0),VLOOKUP($A26,OFFSET('Program and Results'!$A$1,MATCH(Tables!AS$1,'Program and Results'!$A:$A,0)-1,4,COUNTIF('Program and Results'!$A:$A,Tables!AS$1),17),8,0))=0,"",IFERROR(VLOOKUP($A26,OFFSET('Program and Results'!$A$1,MATCH(Tables!AS$1,'Program and Results'!$A:$A,0)-1,1,COUNTIF('Program and Results'!$A:$A,Tables!AS$1),17),5,0),VLOOKUP($A26,OFFSET('Program and Results'!$A$1,MATCH(Tables!AS$1,'Program and Results'!$A:$A,0)-1,4,COUNTIF('Program and Results'!$A:$A,Tables!AS$1),17),8,0))),"")</f>
        <v/>
      </c>
      <c r="AT26" s="22" t="str">
        <f ca="1">IFERROR(IF(IFERROR(VLOOKUP($A26,OFFSET('Program and Results'!$A$1,MATCH(Tables!AT$1,'Program and Results'!$A:$A,0)-1,1,COUNTIF('Program and Results'!$A:$A,Tables!AT$1),17),5,0),VLOOKUP($A26,OFFSET('Program and Results'!$A$1,MATCH(Tables!AT$1,'Program and Results'!$A:$A,0)-1,4,COUNTIF('Program and Results'!$A:$A,Tables!AT$1),17),8,0))=0,"",IFERROR(VLOOKUP($A26,OFFSET('Program and Results'!$A$1,MATCH(Tables!AT$1,'Program and Results'!$A:$A,0)-1,1,COUNTIF('Program and Results'!$A:$A,Tables!AT$1),17),5,0),VLOOKUP($A26,OFFSET('Program and Results'!$A$1,MATCH(Tables!AT$1,'Program and Results'!$A:$A,0)-1,4,COUNTIF('Program and Results'!$A:$A,Tables!AT$1),17),8,0))),"")</f>
        <v/>
      </c>
      <c r="AU26" s="22" t="str">
        <f ca="1">IFERROR(IF(IFERROR(VLOOKUP($A26,OFFSET('Program and Results'!$A$1,MATCH(Tables!AU$1,'Program and Results'!$A:$A,0)-1,1,COUNTIF('Program and Results'!$A:$A,Tables!AU$1),17),5,0),VLOOKUP($A26,OFFSET('Program and Results'!$A$1,MATCH(Tables!AU$1,'Program and Results'!$A:$A,0)-1,4,COUNTIF('Program and Results'!$A:$A,Tables!AU$1),17),8,0))=0,"",IFERROR(VLOOKUP($A26,OFFSET('Program and Results'!$A$1,MATCH(Tables!AU$1,'Program and Results'!$A:$A,0)-1,1,COUNTIF('Program and Results'!$A:$A,Tables!AU$1),17),5,0),VLOOKUP($A26,OFFSET('Program and Results'!$A$1,MATCH(Tables!AU$1,'Program and Results'!$A:$A,0)-1,4,COUNTIF('Program and Results'!$A:$A,Tables!AU$1),17),8,0))),"")</f>
        <v/>
      </c>
      <c r="AV26" s="22" t="str">
        <f ca="1">IFERROR(IF(IFERROR(VLOOKUP($A26,OFFSET('Program and Results'!$A$1,MATCH(Tables!AV$1,'Program and Results'!$A:$A,0)-1,1,COUNTIF('Program and Results'!$A:$A,Tables!AV$1),17),5,0),VLOOKUP($A26,OFFSET('Program and Results'!$A$1,MATCH(Tables!AV$1,'Program and Results'!$A:$A,0)-1,4,COUNTIF('Program and Results'!$A:$A,Tables!AV$1),17),8,0))=0,"",IFERROR(VLOOKUP($A26,OFFSET('Program and Results'!$A$1,MATCH(Tables!AV$1,'Program and Results'!$A:$A,0)-1,1,COUNTIF('Program and Results'!$A:$A,Tables!AV$1),17),5,0),VLOOKUP($A26,OFFSET('Program and Results'!$A$1,MATCH(Tables!AV$1,'Program and Results'!$A:$A,0)-1,4,COUNTIF('Program and Results'!$A:$A,Tables!AV$1),17),8,0))),"")</f>
        <v/>
      </c>
      <c r="AW26" s="22" t="str">
        <f ca="1">IFERROR(IF(IFERROR(VLOOKUP($A26,OFFSET('Program and Results'!$A$1,MATCH(Tables!AW$1,'Program and Results'!$A:$A,0)-1,1,COUNTIF('Program and Results'!$A:$A,Tables!AW$1),17),5,0),VLOOKUP($A26,OFFSET('Program and Results'!$A$1,MATCH(Tables!AW$1,'Program and Results'!$A:$A,0)-1,4,COUNTIF('Program and Results'!$A:$A,Tables!AW$1),17),8,0))=0,"",IFERROR(VLOOKUP($A26,OFFSET('Program and Results'!$A$1,MATCH(Tables!AW$1,'Program and Results'!$A:$A,0)-1,1,COUNTIF('Program and Results'!$A:$A,Tables!AW$1),17),5,0),VLOOKUP($A26,OFFSET('Program and Results'!$A$1,MATCH(Tables!AW$1,'Program and Results'!$A:$A,0)-1,4,COUNTIF('Program and Results'!$A:$A,Tables!AW$1),17),8,0))),"")</f>
        <v/>
      </c>
      <c r="AX26" s="22" t="str">
        <f ca="1">IFERROR(IF(IFERROR(VLOOKUP($A26,OFFSET('Program and Results'!$A$1,MATCH(Tables!AX$1,'Program and Results'!$A:$A,0)-1,1,COUNTIF('Program and Results'!$A:$A,Tables!AX$1),17),5,0),VLOOKUP($A26,OFFSET('Program and Results'!$A$1,MATCH(Tables!AX$1,'Program and Results'!$A:$A,0)-1,4,COUNTIF('Program and Results'!$A:$A,Tables!AX$1),17),8,0))=0,"",IFERROR(VLOOKUP($A26,OFFSET('Program and Results'!$A$1,MATCH(Tables!AX$1,'Program and Results'!$A:$A,0)-1,1,COUNTIF('Program and Results'!$A:$A,Tables!AX$1),17),5,0),VLOOKUP($A26,OFFSET('Program and Results'!$A$1,MATCH(Tables!AX$1,'Program and Results'!$A:$A,0)-1,4,COUNTIF('Program and Results'!$A:$A,Tables!AX$1),17),8,0))),"")</f>
        <v/>
      </c>
      <c r="AY26" s="22" t="str">
        <f ca="1">IFERROR(IF(IFERROR(VLOOKUP($A26,OFFSET('Program and Results'!$A$1,MATCH(Tables!AY$1,'Program and Results'!$A:$A,0)-1,1,COUNTIF('Program and Results'!$A:$A,Tables!AY$1),17),5,0),VLOOKUP($A26,OFFSET('Program and Results'!$A$1,MATCH(Tables!AY$1,'Program and Results'!$A:$A,0)-1,4,COUNTIF('Program and Results'!$A:$A,Tables!AY$1),17),8,0))=0,"",IFERROR(VLOOKUP($A26,OFFSET('Program and Results'!$A$1,MATCH(Tables!AY$1,'Program and Results'!$A:$A,0)-1,1,COUNTIF('Program and Results'!$A:$A,Tables!AY$1),17),5,0),VLOOKUP($A26,OFFSET('Program and Results'!$A$1,MATCH(Tables!AY$1,'Program and Results'!$A:$A,0)-1,4,COUNTIF('Program and Results'!$A:$A,Tables!AY$1),17),8,0))),"")</f>
        <v/>
      </c>
      <c r="AZ26" s="22" t="str">
        <f ca="1">IFERROR(IF(IFERROR(VLOOKUP($A26,OFFSET('Program and Results'!$A$1,MATCH(Tables!AZ$1,'Program and Results'!$A:$A,0)-1,1,COUNTIF('Program and Results'!$A:$A,Tables!AZ$1),17),5,0),VLOOKUP($A26,OFFSET('Program and Results'!$A$1,MATCH(Tables!AZ$1,'Program and Results'!$A:$A,0)-1,4,COUNTIF('Program and Results'!$A:$A,Tables!AZ$1),17),8,0))=0,"",IFERROR(VLOOKUP($A26,OFFSET('Program and Results'!$A$1,MATCH(Tables!AZ$1,'Program and Results'!$A:$A,0)-1,1,COUNTIF('Program and Results'!$A:$A,Tables!AZ$1),17),5,0),VLOOKUP($A26,OFFSET('Program and Results'!$A$1,MATCH(Tables!AZ$1,'Program and Results'!$A:$A,0)-1,4,COUNTIF('Program and Results'!$A:$A,Tables!AZ$1),17),8,0))),"")</f>
        <v/>
      </c>
      <c r="BA26" s="22" t="str">
        <f ca="1">IFERROR(IF(IFERROR(VLOOKUP($A26,OFFSET('Program and Results'!$A$1,MATCH(Tables!BA$1,'Program and Results'!$A:$A,0)-1,1,COUNTIF('Program and Results'!$A:$A,Tables!BA$1),17),5,0),VLOOKUP($A26,OFFSET('Program and Results'!$A$1,MATCH(Tables!BA$1,'Program and Results'!$A:$A,0)-1,4,COUNTIF('Program and Results'!$A:$A,Tables!BA$1),17),8,0))=0,"",IFERROR(VLOOKUP($A26,OFFSET('Program and Results'!$A$1,MATCH(Tables!BA$1,'Program and Results'!$A:$A,0)-1,1,COUNTIF('Program and Results'!$A:$A,Tables!BA$1),17),5,0),VLOOKUP($A26,OFFSET('Program and Results'!$A$1,MATCH(Tables!BA$1,'Program and Results'!$A:$A,0)-1,4,COUNTIF('Program and Results'!$A:$A,Tables!BA$1),17),8,0))),"")</f>
        <v/>
      </c>
      <c r="BB26" s="22" t="str">
        <f ca="1">IFERROR(IF(IFERROR(VLOOKUP($A26,OFFSET('Program and Results'!$A$1,MATCH(Tables!BB$1,'Program and Results'!$A:$A,0)-1,1,COUNTIF('Program and Results'!$A:$A,Tables!BB$1),17),5,0),VLOOKUP($A26,OFFSET('Program and Results'!$A$1,MATCH(Tables!BB$1,'Program and Results'!$A:$A,0)-1,4,COUNTIF('Program and Results'!$A:$A,Tables!BB$1),17),8,0))=0,"",IFERROR(VLOOKUP($A26,OFFSET('Program and Results'!$A$1,MATCH(Tables!BB$1,'Program and Results'!$A:$A,0)-1,1,COUNTIF('Program and Results'!$A:$A,Tables!BB$1),17),5,0),VLOOKUP($A26,OFFSET('Program and Results'!$A$1,MATCH(Tables!BB$1,'Program and Results'!$A:$A,0)-1,4,COUNTIF('Program and Results'!$A:$A,Tables!BB$1),17),8,0))),"")</f>
        <v/>
      </c>
      <c r="BC26" s="22" t="str">
        <f ca="1">IFERROR(IF(IFERROR(VLOOKUP($A26,OFFSET('Program and Results'!$A$1,MATCH(Tables!BC$1,'Program and Results'!$A:$A,0)-1,1,COUNTIF('Program and Results'!$A:$A,Tables!BC$1),17),5,0),VLOOKUP($A26,OFFSET('Program and Results'!$A$1,MATCH(Tables!BC$1,'Program and Results'!$A:$A,0)-1,4,COUNTIF('Program and Results'!$A:$A,Tables!BC$1),17),8,0))=0,"",IFERROR(VLOOKUP($A26,OFFSET('Program and Results'!$A$1,MATCH(Tables!BC$1,'Program and Results'!$A:$A,0)-1,1,COUNTIF('Program and Results'!$A:$A,Tables!BC$1),17),5,0),VLOOKUP($A26,OFFSET('Program and Results'!$A$1,MATCH(Tables!BC$1,'Program and Results'!$A:$A,0)-1,4,COUNTIF('Program and Results'!$A:$A,Tables!BC$1),17),8,0))),"")</f>
        <v/>
      </c>
      <c r="BD26" s="22" t="str">
        <f ca="1">IFERROR(IF(IFERROR(VLOOKUP($A26,OFFSET('Program and Results'!$A$1,MATCH(Tables!BD$1,'Program and Results'!$A:$A,0)-1,1,COUNTIF('Program and Results'!$A:$A,Tables!BD$1),17),5,0),VLOOKUP($A26,OFFSET('Program and Results'!$A$1,MATCH(Tables!BD$1,'Program and Results'!$A:$A,0)-1,4,COUNTIF('Program and Results'!$A:$A,Tables!BD$1),17),8,0))=0,"",IFERROR(VLOOKUP($A26,OFFSET('Program and Results'!$A$1,MATCH(Tables!BD$1,'Program and Results'!$A:$A,0)-1,1,COUNTIF('Program and Results'!$A:$A,Tables!BD$1),17),5,0),VLOOKUP($A26,OFFSET('Program and Results'!$A$1,MATCH(Tables!BD$1,'Program and Results'!$A:$A,0)-1,4,COUNTIF('Program and Results'!$A:$A,Tables!BD$1),17),8,0))),"")</f>
        <v/>
      </c>
      <c r="BE26" s="22" t="str">
        <f ca="1">IFERROR(IF(IFERROR(VLOOKUP($A26,OFFSET('Program and Results'!$A$1,MATCH(Tables!BE$1,'Program and Results'!$A:$A,0)-1,1,COUNTIF('Program and Results'!$A:$A,Tables!BE$1),17),5,0),VLOOKUP($A26,OFFSET('Program and Results'!$A$1,MATCH(Tables!BE$1,'Program and Results'!$A:$A,0)-1,4,COUNTIF('Program and Results'!$A:$A,Tables!BE$1),17),8,0))=0,"",IFERROR(VLOOKUP($A26,OFFSET('Program and Results'!$A$1,MATCH(Tables!BE$1,'Program and Results'!$A:$A,0)-1,1,COUNTIF('Program and Results'!$A:$A,Tables!BE$1),17),5,0),VLOOKUP($A26,OFFSET('Program and Results'!$A$1,MATCH(Tables!BE$1,'Program and Results'!$A:$A,0)-1,4,COUNTIF('Program and Results'!$A:$A,Tables!BE$1),17),8,0))),"")</f>
        <v/>
      </c>
    </row>
    <row r="27" spans="1:57">
      <c r="A27" s="3" t="str">
        <f>IF(Lists!A27="","",Lists!A27)</f>
        <v/>
      </c>
      <c r="B27" s="22" t="str">
        <f ca="1">IFERROR(IF(IFERROR(VLOOKUP($A27,OFFSET('Program and Results'!$A$1,MATCH(Tables!B$1,'Program and Results'!$A:$A,0)-1,1,COUNTIF('Program and Results'!$A:$A,Tables!B$1),17),5,0),VLOOKUP($A27,OFFSET('Program and Results'!$A$1,MATCH(Tables!B$1,'Program and Results'!$A:$A,0)-1,4,COUNTIF('Program and Results'!$A:$A,Tables!B$1),17),8,0))=0,"",IFERROR(VLOOKUP($A27,OFFSET('Program and Results'!$A$1,MATCH(Tables!B$1,'Program and Results'!$A:$A,0)-1,1,COUNTIF('Program and Results'!$A:$A,Tables!B$1),17),5,0),VLOOKUP($A27,OFFSET('Program and Results'!$A$1,MATCH(Tables!B$1,'Program and Results'!$A:$A,0)-1,4,COUNTIF('Program and Results'!$A:$A,Tables!B$1),17),8,0))),"")</f>
        <v/>
      </c>
      <c r="C27" s="22" t="str">
        <f ca="1">IFERROR(IF(IFERROR(VLOOKUP($A27,OFFSET('Program and Results'!$A$1,MATCH(Tables!C$1,'Program and Results'!$A:$A,0)-1,1,COUNTIF('Program and Results'!$A:$A,Tables!C$1),17),5,0),VLOOKUP($A27,OFFSET('Program and Results'!$A$1,MATCH(Tables!C$1,'Program and Results'!$A:$A,0)-1,4,COUNTIF('Program and Results'!$A:$A,Tables!C$1),17),8,0))=0,"",IFERROR(VLOOKUP($A27,OFFSET('Program and Results'!$A$1,MATCH(Tables!C$1,'Program and Results'!$A:$A,0)-1,1,COUNTIF('Program and Results'!$A:$A,Tables!C$1),17),5,0),VLOOKUP($A27,OFFSET('Program and Results'!$A$1,MATCH(Tables!C$1,'Program and Results'!$A:$A,0)-1,4,COUNTIF('Program and Results'!$A:$A,Tables!C$1),17),8,0))),"")</f>
        <v/>
      </c>
      <c r="D27" s="22" t="str">
        <f ca="1">IFERROR(IF(IFERROR(VLOOKUP($A27,OFFSET('Program and Results'!$A$1,MATCH(Tables!D$1,'Program and Results'!$A:$A,0)-1,1,COUNTIF('Program and Results'!$A:$A,Tables!D$1),17),5,0),VLOOKUP($A27,OFFSET('Program and Results'!$A$1,MATCH(Tables!D$1,'Program and Results'!$A:$A,0)-1,4,COUNTIF('Program and Results'!$A:$A,Tables!D$1),17),8,0))=0,"",IFERROR(VLOOKUP($A27,OFFSET('Program and Results'!$A$1,MATCH(Tables!D$1,'Program and Results'!$A:$A,0)-1,1,COUNTIF('Program and Results'!$A:$A,Tables!D$1),17),5,0),VLOOKUP($A27,OFFSET('Program and Results'!$A$1,MATCH(Tables!D$1,'Program and Results'!$A:$A,0)-1,4,COUNTIF('Program and Results'!$A:$A,Tables!D$1),17),8,0))),"")</f>
        <v/>
      </c>
      <c r="E27" s="22" t="str">
        <f ca="1">IFERROR(IF(IFERROR(VLOOKUP($A27,OFFSET('Program and Results'!$A$1,MATCH(Tables!E$1,'Program and Results'!$A:$A,0)-1,1,COUNTIF('Program and Results'!$A:$A,Tables!E$1),17),5,0),VLOOKUP($A27,OFFSET('Program and Results'!$A$1,MATCH(Tables!E$1,'Program and Results'!$A:$A,0)-1,4,COUNTIF('Program and Results'!$A:$A,Tables!E$1),17),8,0))=0,"",IFERROR(VLOOKUP($A27,OFFSET('Program and Results'!$A$1,MATCH(Tables!E$1,'Program and Results'!$A:$A,0)-1,1,COUNTIF('Program and Results'!$A:$A,Tables!E$1),17),5,0),VLOOKUP($A27,OFFSET('Program and Results'!$A$1,MATCH(Tables!E$1,'Program and Results'!$A:$A,0)-1,4,COUNTIF('Program and Results'!$A:$A,Tables!E$1),17),8,0))),"")</f>
        <v/>
      </c>
      <c r="F27" s="22" t="str">
        <f ca="1">IFERROR(IF(IFERROR(VLOOKUP($A27,OFFSET('Program and Results'!$A$1,MATCH(Tables!F$1,'Program and Results'!$A:$A,0)-1,1,COUNTIF('Program and Results'!$A:$A,Tables!F$1),17),5,0),VLOOKUP($A27,OFFSET('Program and Results'!$A$1,MATCH(Tables!F$1,'Program and Results'!$A:$A,0)-1,4,COUNTIF('Program and Results'!$A:$A,Tables!F$1),17),8,0))=0,"",IFERROR(VLOOKUP($A27,OFFSET('Program and Results'!$A$1,MATCH(Tables!F$1,'Program and Results'!$A:$A,0)-1,1,COUNTIF('Program and Results'!$A:$A,Tables!F$1),17),5,0),VLOOKUP($A27,OFFSET('Program and Results'!$A$1,MATCH(Tables!F$1,'Program and Results'!$A:$A,0)-1,4,COUNTIF('Program and Results'!$A:$A,Tables!F$1),17),8,0))),"")</f>
        <v/>
      </c>
      <c r="G27" s="22" t="str">
        <f ca="1">IFERROR(IF(IFERROR(VLOOKUP($A27,OFFSET('Program and Results'!$A$1,MATCH(Tables!G$1,'Program and Results'!$A:$A,0)-1,1,COUNTIF('Program and Results'!$A:$A,Tables!G$1),17),5,0),VLOOKUP($A27,OFFSET('Program and Results'!$A$1,MATCH(Tables!G$1,'Program and Results'!$A:$A,0)-1,4,COUNTIF('Program and Results'!$A:$A,Tables!G$1),17),8,0))=0,"",IFERROR(VLOOKUP($A27,OFFSET('Program and Results'!$A$1,MATCH(Tables!G$1,'Program and Results'!$A:$A,0)-1,1,COUNTIF('Program and Results'!$A:$A,Tables!G$1),17),5,0),VLOOKUP($A27,OFFSET('Program and Results'!$A$1,MATCH(Tables!G$1,'Program and Results'!$A:$A,0)-1,4,COUNTIF('Program and Results'!$A:$A,Tables!G$1),17),8,0))),"")</f>
        <v/>
      </c>
      <c r="H27" s="22" t="str">
        <f ca="1">IFERROR(IF(IFERROR(VLOOKUP($A27,OFFSET('Program and Results'!$A$1,MATCH(Tables!H$1,'Program and Results'!$A:$A,0)-1,1,COUNTIF('Program and Results'!$A:$A,Tables!H$1),17),5,0),VLOOKUP($A27,OFFSET('Program and Results'!$A$1,MATCH(Tables!H$1,'Program and Results'!$A:$A,0)-1,4,COUNTIF('Program and Results'!$A:$A,Tables!H$1),17),8,0))=0,"",IFERROR(VLOOKUP($A27,OFFSET('Program and Results'!$A$1,MATCH(Tables!H$1,'Program and Results'!$A:$A,0)-1,1,COUNTIF('Program and Results'!$A:$A,Tables!H$1),17),5,0),VLOOKUP($A27,OFFSET('Program and Results'!$A$1,MATCH(Tables!H$1,'Program and Results'!$A:$A,0)-1,4,COUNTIF('Program and Results'!$A:$A,Tables!H$1),17),8,0))),"")</f>
        <v/>
      </c>
      <c r="I27" s="22" t="str">
        <f ca="1">IFERROR(IF(IFERROR(VLOOKUP($A27,OFFSET('Program and Results'!$A$1,MATCH(Tables!I$1,'Program and Results'!$A:$A,0)-1,1,COUNTIF('Program and Results'!$A:$A,Tables!I$1),17),5,0),VLOOKUP($A27,OFFSET('Program and Results'!$A$1,MATCH(Tables!I$1,'Program and Results'!$A:$A,0)-1,4,COUNTIF('Program and Results'!$A:$A,Tables!I$1),17),8,0))=0,"",IFERROR(VLOOKUP($A27,OFFSET('Program and Results'!$A$1,MATCH(Tables!I$1,'Program and Results'!$A:$A,0)-1,1,COUNTIF('Program and Results'!$A:$A,Tables!I$1),17),5,0),VLOOKUP($A27,OFFSET('Program and Results'!$A$1,MATCH(Tables!I$1,'Program and Results'!$A:$A,0)-1,4,COUNTIF('Program and Results'!$A:$A,Tables!I$1),17),8,0))),"")</f>
        <v/>
      </c>
      <c r="J27" s="22" t="str">
        <f ca="1">IFERROR(IF(IFERROR(VLOOKUP($A27,OFFSET('Program and Results'!$A$1,MATCH(Tables!J$1,'Program and Results'!$A:$A,0)-1,1,COUNTIF('Program and Results'!$A:$A,Tables!J$1),17),5,0),VLOOKUP($A27,OFFSET('Program and Results'!$A$1,MATCH(Tables!J$1,'Program and Results'!$A:$A,0)-1,4,COUNTIF('Program and Results'!$A:$A,Tables!J$1),17),8,0))=0,"",IFERROR(VLOOKUP($A27,OFFSET('Program and Results'!$A$1,MATCH(Tables!J$1,'Program and Results'!$A:$A,0)-1,1,COUNTIF('Program and Results'!$A:$A,Tables!J$1),17),5,0),VLOOKUP($A27,OFFSET('Program and Results'!$A$1,MATCH(Tables!J$1,'Program and Results'!$A:$A,0)-1,4,COUNTIF('Program and Results'!$A:$A,Tables!J$1),17),8,0))),"")</f>
        <v/>
      </c>
      <c r="K27" s="22" t="str">
        <f ca="1">IFERROR(IF(IFERROR(VLOOKUP($A27,OFFSET('Program and Results'!$A$1,MATCH(Tables!K$1,'Program and Results'!$A:$A,0)-1,1,COUNTIF('Program and Results'!$A:$A,Tables!K$1),17),5,0),VLOOKUP($A27,OFFSET('Program and Results'!$A$1,MATCH(Tables!K$1,'Program and Results'!$A:$A,0)-1,4,COUNTIF('Program and Results'!$A:$A,Tables!K$1),17),8,0))=0,"",IFERROR(VLOOKUP($A27,OFFSET('Program and Results'!$A$1,MATCH(Tables!K$1,'Program and Results'!$A:$A,0)-1,1,COUNTIF('Program and Results'!$A:$A,Tables!K$1),17),5,0),VLOOKUP($A27,OFFSET('Program and Results'!$A$1,MATCH(Tables!K$1,'Program and Results'!$A:$A,0)-1,4,COUNTIF('Program and Results'!$A:$A,Tables!K$1),17),8,0))),"")</f>
        <v/>
      </c>
      <c r="L27" s="22" t="str">
        <f ca="1">IFERROR(IF(IFERROR(VLOOKUP($A27,OFFSET('Program and Results'!$A$1,MATCH(Tables!L$1,'Program and Results'!$A:$A,0)-1,1,COUNTIF('Program and Results'!$A:$A,Tables!L$1),17),5,0),VLOOKUP($A27,OFFSET('Program and Results'!$A$1,MATCH(Tables!L$1,'Program and Results'!$A:$A,0)-1,4,COUNTIF('Program and Results'!$A:$A,Tables!L$1),17),8,0))=0,"",IFERROR(VLOOKUP($A27,OFFSET('Program and Results'!$A$1,MATCH(Tables!L$1,'Program and Results'!$A:$A,0)-1,1,COUNTIF('Program and Results'!$A:$A,Tables!L$1),17),5,0),VLOOKUP($A27,OFFSET('Program and Results'!$A$1,MATCH(Tables!L$1,'Program and Results'!$A:$A,0)-1,4,COUNTIF('Program and Results'!$A:$A,Tables!L$1),17),8,0))),"")</f>
        <v/>
      </c>
      <c r="M27" s="22" t="str">
        <f ca="1">IFERROR(IF(IFERROR(VLOOKUP($A27,OFFSET('Program and Results'!$A$1,MATCH(Tables!M$1,'Program and Results'!$A:$A,0)-1,1,COUNTIF('Program and Results'!$A:$A,Tables!M$1),17),5,0),VLOOKUP($A27,OFFSET('Program and Results'!$A$1,MATCH(Tables!M$1,'Program and Results'!$A:$A,0)-1,4,COUNTIF('Program and Results'!$A:$A,Tables!M$1),17),8,0))=0,"",IFERROR(VLOOKUP($A27,OFFSET('Program and Results'!$A$1,MATCH(Tables!M$1,'Program and Results'!$A:$A,0)-1,1,COUNTIF('Program and Results'!$A:$A,Tables!M$1),17),5,0),VLOOKUP($A27,OFFSET('Program and Results'!$A$1,MATCH(Tables!M$1,'Program and Results'!$A:$A,0)-1,4,COUNTIF('Program and Results'!$A:$A,Tables!M$1),17),8,0))),"")</f>
        <v/>
      </c>
      <c r="N27" s="22" t="str">
        <f ca="1">IFERROR(IF(IFERROR(VLOOKUP($A27,OFFSET('Program and Results'!$A$1,MATCH(Tables!N$1,'Program and Results'!$A:$A,0)-1,1,COUNTIF('Program and Results'!$A:$A,Tables!N$1),17),5,0),VLOOKUP($A27,OFFSET('Program and Results'!$A$1,MATCH(Tables!N$1,'Program and Results'!$A:$A,0)-1,4,COUNTIF('Program and Results'!$A:$A,Tables!N$1),17),8,0))=0,"",IFERROR(VLOOKUP($A27,OFFSET('Program and Results'!$A$1,MATCH(Tables!N$1,'Program and Results'!$A:$A,0)-1,1,COUNTIF('Program and Results'!$A:$A,Tables!N$1),17),5,0),VLOOKUP($A27,OFFSET('Program and Results'!$A$1,MATCH(Tables!N$1,'Program and Results'!$A:$A,0)-1,4,COUNTIF('Program and Results'!$A:$A,Tables!N$1),17),8,0))),"")</f>
        <v/>
      </c>
      <c r="O27" s="22" t="str">
        <f ca="1">IFERROR(IF(IFERROR(VLOOKUP($A27,OFFSET('Program and Results'!$A$1,MATCH(Tables!O$1,'Program and Results'!$A:$A,0)-1,1,COUNTIF('Program and Results'!$A:$A,Tables!O$1),17),5,0),VLOOKUP($A27,OFFSET('Program and Results'!$A$1,MATCH(Tables!O$1,'Program and Results'!$A:$A,0)-1,4,COUNTIF('Program and Results'!$A:$A,Tables!O$1),17),8,0))=0,"",IFERROR(VLOOKUP($A27,OFFSET('Program and Results'!$A$1,MATCH(Tables!O$1,'Program and Results'!$A:$A,0)-1,1,COUNTIF('Program and Results'!$A:$A,Tables!O$1),17),5,0),VLOOKUP($A27,OFFSET('Program and Results'!$A$1,MATCH(Tables!O$1,'Program and Results'!$A:$A,0)-1,4,COUNTIF('Program and Results'!$A:$A,Tables!O$1),17),8,0))),"")</f>
        <v/>
      </c>
      <c r="P27" s="22" t="str">
        <f ca="1">IFERROR(IF(IFERROR(VLOOKUP($A27,OFFSET('Program and Results'!$A$1,MATCH(Tables!P$1,'Program and Results'!$A:$A,0)-1,1,COUNTIF('Program and Results'!$A:$A,Tables!P$1),17),5,0),VLOOKUP($A27,OFFSET('Program and Results'!$A$1,MATCH(Tables!P$1,'Program and Results'!$A:$A,0)-1,4,COUNTIF('Program and Results'!$A:$A,Tables!P$1),17),8,0))=0,"",IFERROR(VLOOKUP($A27,OFFSET('Program and Results'!$A$1,MATCH(Tables!P$1,'Program and Results'!$A:$A,0)-1,1,COUNTIF('Program and Results'!$A:$A,Tables!P$1),17),5,0),VLOOKUP($A27,OFFSET('Program and Results'!$A$1,MATCH(Tables!P$1,'Program and Results'!$A:$A,0)-1,4,COUNTIF('Program and Results'!$A:$A,Tables!P$1),17),8,0))),"")</f>
        <v/>
      </c>
      <c r="Q27" s="22" t="str">
        <f ca="1">IFERROR(IF(IFERROR(VLOOKUP($A27,OFFSET('Program and Results'!$A$1,MATCH(Tables!Q$1,'Program and Results'!$A:$A,0)-1,1,COUNTIF('Program and Results'!$A:$A,Tables!Q$1),17),5,0),VLOOKUP($A27,OFFSET('Program and Results'!$A$1,MATCH(Tables!Q$1,'Program and Results'!$A:$A,0)-1,4,COUNTIF('Program and Results'!$A:$A,Tables!Q$1),17),8,0))=0,"",IFERROR(VLOOKUP($A27,OFFSET('Program and Results'!$A$1,MATCH(Tables!Q$1,'Program and Results'!$A:$A,0)-1,1,COUNTIF('Program and Results'!$A:$A,Tables!Q$1),17),5,0),VLOOKUP($A27,OFFSET('Program and Results'!$A$1,MATCH(Tables!Q$1,'Program and Results'!$A:$A,0)-1,4,COUNTIF('Program and Results'!$A:$A,Tables!Q$1),17),8,0))),"")</f>
        <v/>
      </c>
      <c r="R27" s="22" t="str">
        <f ca="1">IFERROR(IF(IFERROR(VLOOKUP($A27,OFFSET('Program and Results'!$A$1,MATCH(Tables!R$1,'Program and Results'!$A:$A,0)-1,1,COUNTIF('Program and Results'!$A:$A,Tables!R$1),17),5,0),VLOOKUP($A27,OFFSET('Program and Results'!$A$1,MATCH(Tables!R$1,'Program and Results'!$A:$A,0)-1,4,COUNTIF('Program and Results'!$A:$A,Tables!R$1),17),8,0))=0,"",IFERROR(VLOOKUP($A27,OFFSET('Program and Results'!$A$1,MATCH(Tables!R$1,'Program and Results'!$A:$A,0)-1,1,COUNTIF('Program and Results'!$A:$A,Tables!R$1),17),5,0),VLOOKUP($A27,OFFSET('Program and Results'!$A$1,MATCH(Tables!R$1,'Program and Results'!$A:$A,0)-1,4,COUNTIF('Program and Results'!$A:$A,Tables!R$1),17),8,0))),"")</f>
        <v/>
      </c>
      <c r="S27" s="22" t="str">
        <f ca="1">IFERROR(IF(IFERROR(VLOOKUP($A27,OFFSET('Program and Results'!$A$1,MATCH(Tables!S$1,'Program and Results'!$A:$A,0)-1,1,COUNTIF('Program and Results'!$A:$A,Tables!S$1),17),5,0),VLOOKUP($A27,OFFSET('Program and Results'!$A$1,MATCH(Tables!S$1,'Program and Results'!$A:$A,0)-1,4,COUNTIF('Program and Results'!$A:$A,Tables!S$1),17),8,0))=0,"",IFERROR(VLOOKUP($A27,OFFSET('Program and Results'!$A$1,MATCH(Tables!S$1,'Program and Results'!$A:$A,0)-1,1,COUNTIF('Program and Results'!$A:$A,Tables!S$1),17),5,0),VLOOKUP($A27,OFFSET('Program and Results'!$A$1,MATCH(Tables!S$1,'Program and Results'!$A:$A,0)-1,4,COUNTIF('Program and Results'!$A:$A,Tables!S$1),17),8,0))),"")</f>
        <v/>
      </c>
      <c r="T27" s="22" t="str">
        <f ca="1">IFERROR(IF(IFERROR(VLOOKUP($A27,OFFSET('Program and Results'!$A$1,MATCH(Tables!T$1,'Program and Results'!$A:$A,0)-1,1,COUNTIF('Program and Results'!$A:$A,Tables!T$1),17),5,0),VLOOKUP($A27,OFFSET('Program and Results'!$A$1,MATCH(Tables!T$1,'Program and Results'!$A:$A,0)-1,4,COUNTIF('Program and Results'!$A:$A,Tables!T$1),17),8,0))=0,"",IFERROR(VLOOKUP($A27,OFFSET('Program and Results'!$A$1,MATCH(Tables!T$1,'Program and Results'!$A:$A,0)-1,1,COUNTIF('Program and Results'!$A:$A,Tables!T$1),17),5,0),VLOOKUP($A27,OFFSET('Program and Results'!$A$1,MATCH(Tables!T$1,'Program and Results'!$A:$A,0)-1,4,COUNTIF('Program and Results'!$A:$A,Tables!T$1),17),8,0))),"")</f>
        <v/>
      </c>
      <c r="U27" s="22" t="str">
        <f ca="1">IFERROR(IF(IFERROR(VLOOKUP($A27,OFFSET('Program and Results'!$A$1,MATCH(Tables!U$1,'Program and Results'!$A:$A,0)-1,1,COUNTIF('Program and Results'!$A:$A,Tables!U$1),17),5,0),VLOOKUP($A27,OFFSET('Program and Results'!$A$1,MATCH(Tables!U$1,'Program and Results'!$A:$A,0)-1,4,COUNTIF('Program and Results'!$A:$A,Tables!U$1),17),8,0))=0,"",IFERROR(VLOOKUP($A27,OFFSET('Program and Results'!$A$1,MATCH(Tables!U$1,'Program and Results'!$A:$A,0)-1,1,COUNTIF('Program and Results'!$A:$A,Tables!U$1),17),5,0),VLOOKUP($A27,OFFSET('Program and Results'!$A$1,MATCH(Tables!U$1,'Program and Results'!$A:$A,0)-1,4,COUNTIF('Program and Results'!$A:$A,Tables!U$1),17),8,0))),"")</f>
        <v/>
      </c>
      <c r="V27" s="22" t="str">
        <f ca="1">IFERROR(IF(IFERROR(VLOOKUP($A27,OFFSET('Program and Results'!$A$1,MATCH(Tables!V$1,'Program and Results'!$A:$A,0)-1,1,COUNTIF('Program and Results'!$A:$A,Tables!V$1),17),5,0),VLOOKUP($A27,OFFSET('Program and Results'!$A$1,MATCH(Tables!V$1,'Program and Results'!$A:$A,0)-1,4,COUNTIF('Program and Results'!$A:$A,Tables!V$1),17),8,0))=0,"",IFERROR(VLOOKUP($A27,OFFSET('Program and Results'!$A$1,MATCH(Tables!V$1,'Program and Results'!$A:$A,0)-1,1,COUNTIF('Program and Results'!$A:$A,Tables!V$1),17),5,0),VLOOKUP($A27,OFFSET('Program and Results'!$A$1,MATCH(Tables!V$1,'Program and Results'!$A:$A,0)-1,4,COUNTIF('Program and Results'!$A:$A,Tables!V$1),17),8,0))),"")</f>
        <v/>
      </c>
      <c r="W27" s="22" t="str">
        <f ca="1">IFERROR(IF(IFERROR(VLOOKUP($A27,OFFSET('Program and Results'!$A$1,MATCH(Tables!W$1,'Program and Results'!$A:$A,0)-1,1,COUNTIF('Program and Results'!$A:$A,Tables!W$1),17),5,0),VLOOKUP($A27,OFFSET('Program and Results'!$A$1,MATCH(Tables!W$1,'Program and Results'!$A:$A,0)-1,4,COUNTIF('Program and Results'!$A:$A,Tables!W$1),17),8,0))=0,"",IFERROR(VLOOKUP($A27,OFFSET('Program and Results'!$A$1,MATCH(Tables!W$1,'Program and Results'!$A:$A,0)-1,1,COUNTIF('Program and Results'!$A:$A,Tables!W$1),17),5,0),VLOOKUP($A27,OFFSET('Program and Results'!$A$1,MATCH(Tables!W$1,'Program and Results'!$A:$A,0)-1,4,COUNTIF('Program and Results'!$A:$A,Tables!W$1),17),8,0))),"")</f>
        <v/>
      </c>
      <c r="X27" s="22" t="str">
        <f ca="1">IFERROR(IF(IFERROR(VLOOKUP($A27,OFFSET('Program and Results'!$A$1,MATCH(Tables!X$1,'Program and Results'!$A:$A,0)-1,1,COUNTIF('Program and Results'!$A:$A,Tables!X$1),17),5,0),VLOOKUP($A27,OFFSET('Program and Results'!$A$1,MATCH(Tables!X$1,'Program and Results'!$A:$A,0)-1,4,COUNTIF('Program and Results'!$A:$A,Tables!X$1),17),8,0))=0,"",IFERROR(VLOOKUP($A27,OFFSET('Program and Results'!$A$1,MATCH(Tables!X$1,'Program and Results'!$A:$A,0)-1,1,COUNTIF('Program and Results'!$A:$A,Tables!X$1),17),5,0),VLOOKUP($A27,OFFSET('Program and Results'!$A$1,MATCH(Tables!X$1,'Program and Results'!$A:$A,0)-1,4,COUNTIF('Program and Results'!$A:$A,Tables!X$1),17),8,0))),"")</f>
        <v/>
      </c>
      <c r="Y27" s="22" t="str">
        <f ca="1">IFERROR(IF(IFERROR(VLOOKUP($A27,OFFSET('Program and Results'!$A$1,MATCH(Tables!Y$1,'Program and Results'!$A:$A,0)-1,1,COUNTIF('Program and Results'!$A:$A,Tables!Y$1),17),5,0),VLOOKUP($A27,OFFSET('Program and Results'!$A$1,MATCH(Tables!Y$1,'Program and Results'!$A:$A,0)-1,4,COUNTIF('Program and Results'!$A:$A,Tables!Y$1),17),8,0))=0,"",IFERROR(VLOOKUP($A27,OFFSET('Program and Results'!$A$1,MATCH(Tables!Y$1,'Program and Results'!$A:$A,0)-1,1,COUNTIF('Program and Results'!$A:$A,Tables!Y$1),17),5,0),VLOOKUP($A27,OFFSET('Program and Results'!$A$1,MATCH(Tables!Y$1,'Program and Results'!$A:$A,0)-1,4,COUNTIF('Program and Results'!$A:$A,Tables!Y$1),17),8,0))),"")</f>
        <v/>
      </c>
      <c r="Z27" s="22" t="str">
        <f ca="1">IFERROR(IF(IFERROR(VLOOKUP($A27,OFFSET('Program and Results'!$A$1,MATCH(Tables!Z$1,'Program and Results'!$A:$A,0)-1,1,COUNTIF('Program and Results'!$A:$A,Tables!Z$1),17),5,0),VLOOKUP($A27,OFFSET('Program and Results'!$A$1,MATCH(Tables!Z$1,'Program and Results'!$A:$A,0)-1,4,COUNTIF('Program and Results'!$A:$A,Tables!Z$1),17),8,0))=0,"",IFERROR(VLOOKUP($A27,OFFSET('Program and Results'!$A$1,MATCH(Tables!Z$1,'Program and Results'!$A:$A,0)-1,1,COUNTIF('Program and Results'!$A:$A,Tables!Z$1),17),5,0),VLOOKUP($A27,OFFSET('Program and Results'!$A$1,MATCH(Tables!Z$1,'Program and Results'!$A:$A,0)-1,4,COUNTIF('Program and Results'!$A:$A,Tables!Z$1),17),8,0))),"")</f>
        <v/>
      </c>
      <c r="AA27" s="22" t="str">
        <f ca="1">IFERROR(IF(IFERROR(VLOOKUP($A27,OFFSET('Program and Results'!$A$1,MATCH(Tables!AA$1,'Program and Results'!$A:$A,0)-1,1,COUNTIF('Program and Results'!$A:$A,Tables!AA$1),17),5,0),VLOOKUP($A27,OFFSET('Program and Results'!$A$1,MATCH(Tables!AA$1,'Program and Results'!$A:$A,0)-1,4,COUNTIF('Program and Results'!$A:$A,Tables!AA$1),17),8,0))=0,"",IFERROR(VLOOKUP($A27,OFFSET('Program and Results'!$A$1,MATCH(Tables!AA$1,'Program and Results'!$A:$A,0)-1,1,COUNTIF('Program and Results'!$A:$A,Tables!AA$1),17),5,0),VLOOKUP($A27,OFFSET('Program and Results'!$A$1,MATCH(Tables!AA$1,'Program and Results'!$A:$A,0)-1,4,COUNTIF('Program and Results'!$A:$A,Tables!AA$1),17),8,0))),"")</f>
        <v/>
      </c>
      <c r="AB27" s="22" t="str">
        <f ca="1">IFERROR(IF(IFERROR(VLOOKUP($A27,OFFSET('Program and Results'!$A$1,MATCH(Tables!AB$1,'Program and Results'!$A:$A,0)-1,1,COUNTIF('Program and Results'!$A:$A,Tables!AB$1),17),5,0),VLOOKUP($A27,OFFSET('Program and Results'!$A$1,MATCH(Tables!AB$1,'Program and Results'!$A:$A,0)-1,4,COUNTIF('Program and Results'!$A:$A,Tables!AB$1),17),8,0))=0,"",IFERROR(VLOOKUP($A27,OFFSET('Program and Results'!$A$1,MATCH(Tables!AB$1,'Program and Results'!$A:$A,0)-1,1,COUNTIF('Program and Results'!$A:$A,Tables!AB$1),17),5,0),VLOOKUP($A27,OFFSET('Program and Results'!$A$1,MATCH(Tables!AB$1,'Program and Results'!$A:$A,0)-1,4,COUNTIF('Program and Results'!$A:$A,Tables!AB$1),17),8,0))),"")</f>
        <v/>
      </c>
      <c r="AC27" s="22" t="str">
        <f ca="1">IFERROR(IF(IFERROR(VLOOKUP($A27,OFFSET('Program and Results'!$A$1,MATCH(Tables!AC$1,'Program and Results'!$A:$A,0)-1,1,COUNTIF('Program and Results'!$A:$A,Tables!AC$1),17),5,0),VLOOKUP($A27,OFFSET('Program and Results'!$A$1,MATCH(Tables!AC$1,'Program and Results'!$A:$A,0)-1,4,COUNTIF('Program and Results'!$A:$A,Tables!AC$1),17),8,0))=0,"",IFERROR(VLOOKUP($A27,OFFSET('Program and Results'!$A$1,MATCH(Tables!AC$1,'Program and Results'!$A:$A,0)-1,1,COUNTIF('Program and Results'!$A:$A,Tables!AC$1),17),5,0),VLOOKUP($A27,OFFSET('Program and Results'!$A$1,MATCH(Tables!AC$1,'Program and Results'!$A:$A,0)-1,4,COUNTIF('Program and Results'!$A:$A,Tables!AC$1),17),8,0))),"")</f>
        <v/>
      </c>
      <c r="AD27" s="22" t="str">
        <f ca="1">IFERROR(IF(IFERROR(VLOOKUP($A27,OFFSET('Program and Results'!$A$1,MATCH(Tables!AD$1,'Program and Results'!$A:$A,0)-1,1,COUNTIF('Program and Results'!$A:$A,Tables!AD$1),17),5,0),VLOOKUP($A27,OFFSET('Program and Results'!$A$1,MATCH(Tables!AD$1,'Program and Results'!$A:$A,0)-1,4,COUNTIF('Program and Results'!$A:$A,Tables!AD$1),17),8,0))=0,"",IFERROR(VLOOKUP($A27,OFFSET('Program and Results'!$A$1,MATCH(Tables!AD$1,'Program and Results'!$A:$A,0)-1,1,COUNTIF('Program and Results'!$A:$A,Tables!AD$1),17),5,0),VLOOKUP($A27,OFFSET('Program and Results'!$A$1,MATCH(Tables!AD$1,'Program and Results'!$A:$A,0)-1,4,COUNTIF('Program and Results'!$A:$A,Tables!AD$1),17),8,0))),"")</f>
        <v/>
      </c>
      <c r="AE27" s="22" t="str">
        <f ca="1">IFERROR(IF(IFERROR(VLOOKUP($A27,OFFSET('Program and Results'!$A$1,MATCH(Tables!AE$1,'Program and Results'!$A:$A,0)-1,1,COUNTIF('Program and Results'!$A:$A,Tables!AE$1),17),5,0),VLOOKUP($A27,OFFSET('Program and Results'!$A$1,MATCH(Tables!AE$1,'Program and Results'!$A:$A,0)-1,4,COUNTIF('Program and Results'!$A:$A,Tables!AE$1),17),8,0))=0,"",IFERROR(VLOOKUP($A27,OFFSET('Program and Results'!$A$1,MATCH(Tables!AE$1,'Program and Results'!$A:$A,0)-1,1,COUNTIF('Program and Results'!$A:$A,Tables!AE$1),17),5,0),VLOOKUP($A27,OFFSET('Program and Results'!$A$1,MATCH(Tables!AE$1,'Program and Results'!$A:$A,0)-1,4,COUNTIF('Program and Results'!$A:$A,Tables!AE$1),17),8,0))),"")</f>
        <v/>
      </c>
      <c r="AF27" s="22" t="str">
        <f ca="1">IFERROR(IF(IFERROR(VLOOKUP($A27,OFFSET('Program and Results'!$A$1,MATCH(Tables!AF$1,'Program and Results'!$A:$A,0)-1,1,COUNTIF('Program and Results'!$A:$A,Tables!AF$1),17),5,0),VLOOKUP($A27,OFFSET('Program and Results'!$A$1,MATCH(Tables!AF$1,'Program and Results'!$A:$A,0)-1,4,COUNTIF('Program and Results'!$A:$A,Tables!AF$1),17),8,0))=0,"",IFERROR(VLOOKUP($A27,OFFSET('Program and Results'!$A$1,MATCH(Tables!AF$1,'Program and Results'!$A:$A,0)-1,1,COUNTIF('Program and Results'!$A:$A,Tables!AF$1),17),5,0),VLOOKUP($A27,OFFSET('Program and Results'!$A$1,MATCH(Tables!AF$1,'Program and Results'!$A:$A,0)-1,4,COUNTIF('Program and Results'!$A:$A,Tables!AF$1),17),8,0))),"")</f>
        <v/>
      </c>
      <c r="AG27" s="22" t="str">
        <f ca="1">IFERROR(IF(IFERROR(VLOOKUP($A27,OFFSET('Program and Results'!$A$1,MATCH(Tables!AG$1,'Program and Results'!$A:$A,0)-1,1,COUNTIF('Program and Results'!$A:$A,Tables!AG$1),17),5,0),VLOOKUP($A27,OFFSET('Program and Results'!$A$1,MATCH(Tables!AG$1,'Program and Results'!$A:$A,0)-1,4,COUNTIF('Program and Results'!$A:$A,Tables!AG$1),17),8,0))=0,"",IFERROR(VLOOKUP($A27,OFFSET('Program and Results'!$A$1,MATCH(Tables!AG$1,'Program and Results'!$A:$A,0)-1,1,COUNTIF('Program and Results'!$A:$A,Tables!AG$1),17),5,0),VLOOKUP($A27,OFFSET('Program and Results'!$A$1,MATCH(Tables!AG$1,'Program and Results'!$A:$A,0)-1,4,COUNTIF('Program and Results'!$A:$A,Tables!AG$1),17),8,0))),"")</f>
        <v/>
      </c>
      <c r="AH27" s="22" t="str">
        <f ca="1">IFERROR(IF(IFERROR(VLOOKUP($A27,OFFSET('Program and Results'!$A$1,MATCH(Tables!AH$1,'Program and Results'!$A:$A,0)-1,1,COUNTIF('Program and Results'!$A:$A,Tables!AH$1),17),5,0),VLOOKUP($A27,OFFSET('Program and Results'!$A$1,MATCH(Tables!AH$1,'Program and Results'!$A:$A,0)-1,4,COUNTIF('Program and Results'!$A:$A,Tables!AH$1),17),8,0))=0,"",IFERROR(VLOOKUP($A27,OFFSET('Program and Results'!$A$1,MATCH(Tables!AH$1,'Program and Results'!$A:$A,0)-1,1,COUNTIF('Program and Results'!$A:$A,Tables!AH$1),17),5,0),VLOOKUP($A27,OFFSET('Program and Results'!$A$1,MATCH(Tables!AH$1,'Program and Results'!$A:$A,0)-1,4,COUNTIF('Program and Results'!$A:$A,Tables!AH$1),17),8,0))),"")</f>
        <v/>
      </c>
      <c r="AI27" s="22" t="str">
        <f ca="1">IFERROR(IF(IFERROR(VLOOKUP($A27,OFFSET('Program and Results'!$A$1,MATCH(Tables!AI$1,'Program and Results'!$A:$A,0)-1,1,COUNTIF('Program and Results'!$A:$A,Tables!AI$1),17),5,0),VLOOKUP($A27,OFFSET('Program and Results'!$A$1,MATCH(Tables!AI$1,'Program and Results'!$A:$A,0)-1,4,COUNTIF('Program and Results'!$A:$A,Tables!AI$1),17),8,0))=0,"",IFERROR(VLOOKUP($A27,OFFSET('Program and Results'!$A$1,MATCH(Tables!AI$1,'Program and Results'!$A:$A,0)-1,1,COUNTIF('Program and Results'!$A:$A,Tables!AI$1),17),5,0),VLOOKUP($A27,OFFSET('Program and Results'!$A$1,MATCH(Tables!AI$1,'Program and Results'!$A:$A,0)-1,4,COUNTIF('Program and Results'!$A:$A,Tables!AI$1),17),8,0))),"")</f>
        <v/>
      </c>
      <c r="AJ27" s="22" t="str">
        <f ca="1">IFERROR(IF(IFERROR(VLOOKUP($A27,OFFSET('Program and Results'!$A$1,MATCH(Tables!AJ$1,'Program and Results'!$A:$A,0)-1,1,COUNTIF('Program and Results'!$A:$A,Tables!AJ$1),17),5,0),VLOOKUP($A27,OFFSET('Program and Results'!$A$1,MATCH(Tables!AJ$1,'Program and Results'!$A:$A,0)-1,4,COUNTIF('Program and Results'!$A:$A,Tables!AJ$1),17),8,0))=0,"",IFERROR(VLOOKUP($A27,OFFSET('Program and Results'!$A$1,MATCH(Tables!AJ$1,'Program and Results'!$A:$A,0)-1,1,COUNTIF('Program and Results'!$A:$A,Tables!AJ$1),17),5,0),VLOOKUP($A27,OFFSET('Program and Results'!$A$1,MATCH(Tables!AJ$1,'Program and Results'!$A:$A,0)-1,4,COUNTIF('Program and Results'!$A:$A,Tables!AJ$1),17),8,0))),"")</f>
        <v/>
      </c>
      <c r="AK27" s="22" t="str">
        <f ca="1">IFERROR(IF(IFERROR(VLOOKUP($A27,OFFSET('Program and Results'!$A$1,MATCH(Tables!AK$1,'Program and Results'!$A:$A,0)-1,1,COUNTIF('Program and Results'!$A:$A,Tables!AK$1),17),5,0),VLOOKUP($A27,OFFSET('Program and Results'!$A$1,MATCH(Tables!AK$1,'Program and Results'!$A:$A,0)-1,4,COUNTIF('Program and Results'!$A:$A,Tables!AK$1),17),8,0))=0,"",IFERROR(VLOOKUP($A27,OFFSET('Program and Results'!$A$1,MATCH(Tables!AK$1,'Program and Results'!$A:$A,0)-1,1,COUNTIF('Program and Results'!$A:$A,Tables!AK$1),17),5,0),VLOOKUP($A27,OFFSET('Program and Results'!$A$1,MATCH(Tables!AK$1,'Program and Results'!$A:$A,0)-1,4,COUNTIF('Program and Results'!$A:$A,Tables!AK$1),17),8,0))),"")</f>
        <v/>
      </c>
      <c r="AL27" s="22" t="str">
        <f ca="1">IFERROR(IF(IFERROR(VLOOKUP($A27,OFFSET('Program and Results'!$A$1,MATCH(Tables!AL$1,'Program and Results'!$A:$A,0)-1,1,COUNTIF('Program and Results'!$A:$A,Tables!AL$1),17),5,0),VLOOKUP($A27,OFFSET('Program and Results'!$A$1,MATCH(Tables!AL$1,'Program and Results'!$A:$A,0)-1,4,COUNTIF('Program and Results'!$A:$A,Tables!AL$1),17),8,0))=0,"",IFERROR(VLOOKUP($A27,OFFSET('Program and Results'!$A$1,MATCH(Tables!AL$1,'Program and Results'!$A:$A,0)-1,1,COUNTIF('Program and Results'!$A:$A,Tables!AL$1),17),5,0),VLOOKUP($A27,OFFSET('Program and Results'!$A$1,MATCH(Tables!AL$1,'Program and Results'!$A:$A,0)-1,4,COUNTIF('Program and Results'!$A:$A,Tables!AL$1),17),8,0))),"")</f>
        <v/>
      </c>
      <c r="AM27" s="22" t="str">
        <f ca="1">IFERROR(IF(IFERROR(VLOOKUP($A27,OFFSET('Program and Results'!$A$1,MATCH(Tables!AM$1,'Program and Results'!$A:$A,0)-1,1,COUNTIF('Program and Results'!$A:$A,Tables!AM$1),17),5,0),VLOOKUP($A27,OFFSET('Program and Results'!$A$1,MATCH(Tables!AM$1,'Program and Results'!$A:$A,0)-1,4,COUNTIF('Program and Results'!$A:$A,Tables!AM$1),17),8,0))=0,"",IFERROR(VLOOKUP($A27,OFFSET('Program and Results'!$A$1,MATCH(Tables!AM$1,'Program and Results'!$A:$A,0)-1,1,COUNTIF('Program and Results'!$A:$A,Tables!AM$1),17),5,0),VLOOKUP($A27,OFFSET('Program and Results'!$A$1,MATCH(Tables!AM$1,'Program and Results'!$A:$A,0)-1,4,COUNTIF('Program and Results'!$A:$A,Tables!AM$1),17),8,0))),"")</f>
        <v/>
      </c>
      <c r="AN27" s="22" t="str">
        <f ca="1">IFERROR(IF(IFERROR(VLOOKUP($A27,OFFSET('Program and Results'!$A$1,MATCH(Tables!AN$1,'Program and Results'!$A:$A,0)-1,1,COUNTIF('Program and Results'!$A:$A,Tables!AN$1),17),5,0),VLOOKUP($A27,OFFSET('Program and Results'!$A$1,MATCH(Tables!AN$1,'Program and Results'!$A:$A,0)-1,4,COUNTIF('Program and Results'!$A:$A,Tables!AN$1),17),8,0))=0,"",IFERROR(VLOOKUP($A27,OFFSET('Program and Results'!$A$1,MATCH(Tables!AN$1,'Program and Results'!$A:$A,0)-1,1,COUNTIF('Program and Results'!$A:$A,Tables!AN$1),17),5,0),VLOOKUP($A27,OFFSET('Program and Results'!$A$1,MATCH(Tables!AN$1,'Program and Results'!$A:$A,0)-1,4,COUNTIF('Program and Results'!$A:$A,Tables!AN$1),17),8,0))),"")</f>
        <v/>
      </c>
      <c r="AO27" s="22" t="str">
        <f ca="1">IFERROR(IF(IFERROR(VLOOKUP($A27,OFFSET('Program and Results'!$A$1,MATCH(Tables!AO$1,'Program and Results'!$A:$A,0)-1,1,COUNTIF('Program and Results'!$A:$A,Tables!AO$1),17),5,0),VLOOKUP($A27,OFFSET('Program and Results'!$A$1,MATCH(Tables!AO$1,'Program and Results'!$A:$A,0)-1,4,COUNTIF('Program and Results'!$A:$A,Tables!AO$1),17),8,0))=0,"",IFERROR(VLOOKUP($A27,OFFSET('Program and Results'!$A$1,MATCH(Tables!AO$1,'Program and Results'!$A:$A,0)-1,1,COUNTIF('Program and Results'!$A:$A,Tables!AO$1),17),5,0),VLOOKUP($A27,OFFSET('Program and Results'!$A$1,MATCH(Tables!AO$1,'Program and Results'!$A:$A,0)-1,4,COUNTIF('Program and Results'!$A:$A,Tables!AO$1),17),8,0))),"")</f>
        <v/>
      </c>
      <c r="AP27" s="22" t="str">
        <f ca="1">IFERROR(IF(IFERROR(VLOOKUP($A27,OFFSET('Program and Results'!$A$1,MATCH(Tables!AP$1,'Program and Results'!$A:$A,0)-1,1,COUNTIF('Program and Results'!$A:$A,Tables!AP$1),17),5,0),VLOOKUP($A27,OFFSET('Program and Results'!$A$1,MATCH(Tables!AP$1,'Program and Results'!$A:$A,0)-1,4,COUNTIF('Program and Results'!$A:$A,Tables!AP$1),17),8,0))=0,"",IFERROR(VLOOKUP($A27,OFFSET('Program and Results'!$A$1,MATCH(Tables!AP$1,'Program and Results'!$A:$A,0)-1,1,COUNTIF('Program and Results'!$A:$A,Tables!AP$1),17),5,0),VLOOKUP($A27,OFFSET('Program and Results'!$A$1,MATCH(Tables!AP$1,'Program and Results'!$A:$A,0)-1,4,COUNTIF('Program and Results'!$A:$A,Tables!AP$1),17),8,0))),"")</f>
        <v/>
      </c>
      <c r="AQ27" s="22" t="str">
        <f ca="1">IFERROR(IF(IFERROR(VLOOKUP($A27,OFFSET('Program and Results'!$A$1,MATCH(Tables!AQ$1,'Program and Results'!$A:$A,0)-1,1,COUNTIF('Program and Results'!$A:$A,Tables!AQ$1),17),5,0),VLOOKUP($A27,OFFSET('Program and Results'!$A$1,MATCH(Tables!AQ$1,'Program and Results'!$A:$A,0)-1,4,COUNTIF('Program and Results'!$A:$A,Tables!AQ$1),17),8,0))=0,"",IFERROR(VLOOKUP($A27,OFFSET('Program and Results'!$A$1,MATCH(Tables!AQ$1,'Program and Results'!$A:$A,0)-1,1,COUNTIF('Program and Results'!$A:$A,Tables!AQ$1),17),5,0),VLOOKUP($A27,OFFSET('Program and Results'!$A$1,MATCH(Tables!AQ$1,'Program and Results'!$A:$A,0)-1,4,COUNTIF('Program and Results'!$A:$A,Tables!AQ$1),17),8,0))),"")</f>
        <v/>
      </c>
      <c r="AR27" s="22" t="str">
        <f ca="1">IFERROR(IF(IFERROR(VLOOKUP($A27,OFFSET('Program and Results'!$A$1,MATCH(Tables!AR$1,'Program and Results'!$A:$A,0)-1,1,COUNTIF('Program and Results'!$A:$A,Tables!AR$1),17),5,0),VLOOKUP($A27,OFFSET('Program and Results'!$A$1,MATCH(Tables!AR$1,'Program and Results'!$A:$A,0)-1,4,COUNTIF('Program and Results'!$A:$A,Tables!AR$1),17),8,0))=0,"",IFERROR(VLOOKUP($A27,OFFSET('Program and Results'!$A$1,MATCH(Tables!AR$1,'Program and Results'!$A:$A,0)-1,1,COUNTIF('Program and Results'!$A:$A,Tables!AR$1),17),5,0),VLOOKUP($A27,OFFSET('Program and Results'!$A$1,MATCH(Tables!AR$1,'Program and Results'!$A:$A,0)-1,4,COUNTIF('Program and Results'!$A:$A,Tables!AR$1),17),8,0))),"")</f>
        <v/>
      </c>
      <c r="AS27" s="22" t="str">
        <f ca="1">IFERROR(IF(IFERROR(VLOOKUP($A27,OFFSET('Program and Results'!$A$1,MATCH(Tables!AS$1,'Program and Results'!$A:$A,0)-1,1,COUNTIF('Program and Results'!$A:$A,Tables!AS$1),17),5,0),VLOOKUP($A27,OFFSET('Program and Results'!$A$1,MATCH(Tables!AS$1,'Program and Results'!$A:$A,0)-1,4,COUNTIF('Program and Results'!$A:$A,Tables!AS$1),17),8,0))=0,"",IFERROR(VLOOKUP($A27,OFFSET('Program and Results'!$A$1,MATCH(Tables!AS$1,'Program and Results'!$A:$A,0)-1,1,COUNTIF('Program and Results'!$A:$A,Tables!AS$1),17),5,0),VLOOKUP($A27,OFFSET('Program and Results'!$A$1,MATCH(Tables!AS$1,'Program and Results'!$A:$A,0)-1,4,COUNTIF('Program and Results'!$A:$A,Tables!AS$1),17),8,0))),"")</f>
        <v/>
      </c>
      <c r="AT27" s="22" t="str">
        <f ca="1">IFERROR(IF(IFERROR(VLOOKUP($A27,OFFSET('Program and Results'!$A$1,MATCH(Tables!AT$1,'Program and Results'!$A:$A,0)-1,1,COUNTIF('Program and Results'!$A:$A,Tables!AT$1),17),5,0),VLOOKUP($A27,OFFSET('Program and Results'!$A$1,MATCH(Tables!AT$1,'Program and Results'!$A:$A,0)-1,4,COUNTIF('Program and Results'!$A:$A,Tables!AT$1),17),8,0))=0,"",IFERROR(VLOOKUP($A27,OFFSET('Program and Results'!$A$1,MATCH(Tables!AT$1,'Program and Results'!$A:$A,0)-1,1,COUNTIF('Program and Results'!$A:$A,Tables!AT$1),17),5,0),VLOOKUP($A27,OFFSET('Program and Results'!$A$1,MATCH(Tables!AT$1,'Program and Results'!$A:$A,0)-1,4,COUNTIF('Program and Results'!$A:$A,Tables!AT$1),17),8,0))),"")</f>
        <v/>
      </c>
      <c r="AU27" s="22" t="str">
        <f ca="1">IFERROR(IF(IFERROR(VLOOKUP($A27,OFFSET('Program and Results'!$A$1,MATCH(Tables!AU$1,'Program and Results'!$A:$A,0)-1,1,COUNTIF('Program and Results'!$A:$A,Tables!AU$1),17),5,0),VLOOKUP($A27,OFFSET('Program and Results'!$A$1,MATCH(Tables!AU$1,'Program and Results'!$A:$A,0)-1,4,COUNTIF('Program and Results'!$A:$A,Tables!AU$1),17),8,0))=0,"",IFERROR(VLOOKUP($A27,OFFSET('Program and Results'!$A$1,MATCH(Tables!AU$1,'Program and Results'!$A:$A,0)-1,1,COUNTIF('Program and Results'!$A:$A,Tables!AU$1),17),5,0),VLOOKUP($A27,OFFSET('Program and Results'!$A$1,MATCH(Tables!AU$1,'Program and Results'!$A:$A,0)-1,4,COUNTIF('Program and Results'!$A:$A,Tables!AU$1),17),8,0))),"")</f>
        <v/>
      </c>
      <c r="AV27" s="22" t="str">
        <f ca="1">IFERROR(IF(IFERROR(VLOOKUP($A27,OFFSET('Program and Results'!$A$1,MATCH(Tables!AV$1,'Program and Results'!$A:$A,0)-1,1,COUNTIF('Program and Results'!$A:$A,Tables!AV$1),17),5,0),VLOOKUP($A27,OFFSET('Program and Results'!$A$1,MATCH(Tables!AV$1,'Program and Results'!$A:$A,0)-1,4,COUNTIF('Program and Results'!$A:$A,Tables!AV$1),17),8,0))=0,"",IFERROR(VLOOKUP($A27,OFFSET('Program and Results'!$A$1,MATCH(Tables!AV$1,'Program and Results'!$A:$A,0)-1,1,COUNTIF('Program and Results'!$A:$A,Tables!AV$1),17),5,0),VLOOKUP($A27,OFFSET('Program and Results'!$A$1,MATCH(Tables!AV$1,'Program and Results'!$A:$A,0)-1,4,COUNTIF('Program and Results'!$A:$A,Tables!AV$1),17),8,0))),"")</f>
        <v/>
      </c>
      <c r="AW27" s="22" t="str">
        <f ca="1">IFERROR(IF(IFERROR(VLOOKUP($A27,OFFSET('Program and Results'!$A$1,MATCH(Tables!AW$1,'Program and Results'!$A:$A,0)-1,1,COUNTIF('Program and Results'!$A:$A,Tables!AW$1),17),5,0),VLOOKUP($A27,OFFSET('Program and Results'!$A$1,MATCH(Tables!AW$1,'Program and Results'!$A:$A,0)-1,4,COUNTIF('Program and Results'!$A:$A,Tables!AW$1),17),8,0))=0,"",IFERROR(VLOOKUP($A27,OFFSET('Program and Results'!$A$1,MATCH(Tables!AW$1,'Program and Results'!$A:$A,0)-1,1,COUNTIF('Program and Results'!$A:$A,Tables!AW$1),17),5,0),VLOOKUP($A27,OFFSET('Program and Results'!$A$1,MATCH(Tables!AW$1,'Program and Results'!$A:$A,0)-1,4,COUNTIF('Program and Results'!$A:$A,Tables!AW$1),17),8,0))),"")</f>
        <v/>
      </c>
      <c r="AX27" s="22" t="str">
        <f ca="1">IFERROR(IF(IFERROR(VLOOKUP($A27,OFFSET('Program and Results'!$A$1,MATCH(Tables!AX$1,'Program and Results'!$A:$A,0)-1,1,COUNTIF('Program and Results'!$A:$A,Tables!AX$1),17),5,0),VLOOKUP($A27,OFFSET('Program and Results'!$A$1,MATCH(Tables!AX$1,'Program and Results'!$A:$A,0)-1,4,COUNTIF('Program and Results'!$A:$A,Tables!AX$1),17),8,0))=0,"",IFERROR(VLOOKUP($A27,OFFSET('Program and Results'!$A$1,MATCH(Tables!AX$1,'Program and Results'!$A:$A,0)-1,1,COUNTIF('Program and Results'!$A:$A,Tables!AX$1),17),5,0),VLOOKUP($A27,OFFSET('Program and Results'!$A$1,MATCH(Tables!AX$1,'Program and Results'!$A:$A,0)-1,4,COUNTIF('Program and Results'!$A:$A,Tables!AX$1),17),8,0))),"")</f>
        <v/>
      </c>
      <c r="AY27" s="22" t="str">
        <f ca="1">IFERROR(IF(IFERROR(VLOOKUP($A27,OFFSET('Program and Results'!$A$1,MATCH(Tables!AY$1,'Program and Results'!$A:$A,0)-1,1,COUNTIF('Program and Results'!$A:$A,Tables!AY$1),17),5,0),VLOOKUP($A27,OFFSET('Program and Results'!$A$1,MATCH(Tables!AY$1,'Program and Results'!$A:$A,0)-1,4,COUNTIF('Program and Results'!$A:$A,Tables!AY$1),17),8,0))=0,"",IFERROR(VLOOKUP($A27,OFFSET('Program and Results'!$A$1,MATCH(Tables!AY$1,'Program and Results'!$A:$A,0)-1,1,COUNTIF('Program and Results'!$A:$A,Tables!AY$1),17),5,0),VLOOKUP($A27,OFFSET('Program and Results'!$A$1,MATCH(Tables!AY$1,'Program and Results'!$A:$A,0)-1,4,COUNTIF('Program and Results'!$A:$A,Tables!AY$1),17),8,0))),"")</f>
        <v/>
      </c>
      <c r="AZ27" s="22" t="str">
        <f ca="1">IFERROR(IF(IFERROR(VLOOKUP($A27,OFFSET('Program and Results'!$A$1,MATCH(Tables!AZ$1,'Program and Results'!$A:$A,0)-1,1,COUNTIF('Program and Results'!$A:$A,Tables!AZ$1),17),5,0),VLOOKUP($A27,OFFSET('Program and Results'!$A$1,MATCH(Tables!AZ$1,'Program and Results'!$A:$A,0)-1,4,COUNTIF('Program and Results'!$A:$A,Tables!AZ$1),17),8,0))=0,"",IFERROR(VLOOKUP($A27,OFFSET('Program and Results'!$A$1,MATCH(Tables!AZ$1,'Program and Results'!$A:$A,0)-1,1,COUNTIF('Program and Results'!$A:$A,Tables!AZ$1),17),5,0),VLOOKUP($A27,OFFSET('Program and Results'!$A$1,MATCH(Tables!AZ$1,'Program and Results'!$A:$A,0)-1,4,COUNTIF('Program and Results'!$A:$A,Tables!AZ$1),17),8,0))),"")</f>
        <v/>
      </c>
      <c r="BA27" s="22" t="str">
        <f ca="1">IFERROR(IF(IFERROR(VLOOKUP($A27,OFFSET('Program and Results'!$A$1,MATCH(Tables!BA$1,'Program and Results'!$A:$A,0)-1,1,COUNTIF('Program and Results'!$A:$A,Tables!BA$1),17),5,0),VLOOKUP($A27,OFFSET('Program and Results'!$A$1,MATCH(Tables!BA$1,'Program and Results'!$A:$A,0)-1,4,COUNTIF('Program and Results'!$A:$A,Tables!BA$1),17),8,0))=0,"",IFERROR(VLOOKUP($A27,OFFSET('Program and Results'!$A$1,MATCH(Tables!BA$1,'Program and Results'!$A:$A,0)-1,1,COUNTIF('Program and Results'!$A:$A,Tables!BA$1),17),5,0),VLOOKUP($A27,OFFSET('Program and Results'!$A$1,MATCH(Tables!BA$1,'Program and Results'!$A:$A,0)-1,4,COUNTIF('Program and Results'!$A:$A,Tables!BA$1),17),8,0))),"")</f>
        <v/>
      </c>
      <c r="BB27" s="22" t="str">
        <f ca="1">IFERROR(IF(IFERROR(VLOOKUP($A27,OFFSET('Program and Results'!$A$1,MATCH(Tables!BB$1,'Program and Results'!$A:$A,0)-1,1,COUNTIF('Program and Results'!$A:$A,Tables!BB$1),17),5,0),VLOOKUP($A27,OFFSET('Program and Results'!$A$1,MATCH(Tables!BB$1,'Program and Results'!$A:$A,0)-1,4,COUNTIF('Program and Results'!$A:$A,Tables!BB$1),17),8,0))=0,"",IFERROR(VLOOKUP($A27,OFFSET('Program and Results'!$A$1,MATCH(Tables!BB$1,'Program and Results'!$A:$A,0)-1,1,COUNTIF('Program and Results'!$A:$A,Tables!BB$1),17),5,0),VLOOKUP($A27,OFFSET('Program and Results'!$A$1,MATCH(Tables!BB$1,'Program and Results'!$A:$A,0)-1,4,COUNTIF('Program and Results'!$A:$A,Tables!BB$1),17),8,0))),"")</f>
        <v/>
      </c>
      <c r="BC27" s="22" t="str">
        <f ca="1">IFERROR(IF(IFERROR(VLOOKUP($A27,OFFSET('Program and Results'!$A$1,MATCH(Tables!BC$1,'Program and Results'!$A:$A,0)-1,1,COUNTIF('Program and Results'!$A:$A,Tables!BC$1),17),5,0),VLOOKUP($A27,OFFSET('Program and Results'!$A$1,MATCH(Tables!BC$1,'Program and Results'!$A:$A,0)-1,4,COUNTIF('Program and Results'!$A:$A,Tables!BC$1),17),8,0))=0,"",IFERROR(VLOOKUP($A27,OFFSET('Program and Results'!$A$1,MATCH(Tables!BC$1,'Program and Results'!$A:$A,0)-1,1,COUNTIF('Program and Results'!$A:$A,Tables!BC$1),17),5,0),VLOOKUP($A27,OFFSET('Program and Results'!$A$1,MATCH(Tables!BC$1,'Program and Results'!$A:$A,0)-1,4,COUNTIF('Program and Results'!$A:$A,Tables!BC$1),17),8,0))),"")</f>
        <v/>
      </c>
      <c r="BD27" s="22" t="str">
        <f ca="1">IFERROR(IF(IFERROR(VLOOKUP($A27,OFFSET('Program and Results'!$A$1,MATCH(Tables!BD$1,'Program and Results'!$A:$A,0)-1,1,COUNTIF('Program and Results'!$A:$A,Tables!BD$1),17),5,0),VLOOKUP($A27,OFFSET('Program and Results'!$A$1,MATCH(Tables!BD$1,'Program and Results'!$A:$A,0)-1,4,COUNTIF('Program and Results'!$A:$A,Tables!BD$1),17),8,0))=0,"",IFERROR(VLOOKUP($A27,OFFSET('Program and Results'!$A$1,MATCH(Tables!BD$1,'Program and Results'!$A:$A,0)-1,1,COUNTIF('Program and Results'!$A:$A,Tables!BD$1),17),5,0),VLOOKUP($A27,OFFSET('Program and Results'!$A$1,MATCH(Tables!BD$1,'Program and Results'!$A:$A,0)-1,4,COUNTIF('Program and Results'!$A:$A,Tables!BD$1),17),8,0))),"")</f>
        <v/>
      </c>
      <c r="BE27" s="22" t="str">
        <f ca="1">IFERROR(IF(IFERROR(VLOOKUP($A27,OFFSET('Program and Results'!$A$1,MATCH(Tables!BE$1,'Program and Results'!$A:$A,0)-1,1,COUNTIF('Program and Results'!$A:$A,Tables!BE$1),17),5,0),VLOOKUP($A27,OFFSET('Program and Results'!$A$1,MATCH(Tables!BE$1,'Program and Results'!$A:$A,0)-1,4,COUNTIF('Program and Results'!$A:$A,Tables!BE$1),17),8,0))=0,"",IFERROR(VLOOKUP($A27,OFFSET('Program and Results'!$A$1,MATCH(Tables!BE$1,'Program and Results'!$A:$A,0)-1,1,COUNTIF('Program and Results'!$A:$A,Tables!BE$1),17),5,0),VLOOKUP($A27,OFFSET('Program and Results'!$A$1,MATCH(Tables!BE$1,'Program and Results'!$A:$A,0)-1,4,COUNTIF('Program and Results'!$A:$A,Tables!BE$1),17),8,0))),"")</f>
        <v/>
      </c>
    </row>
    <row r="28" spans="1:57">
      <c r="A28" s="3" t="str">
        <f>IF(Lists!A28="","",Lists!A28)</f>
        <v/>
      </c>
      <c r="B28" s="22" t="str">
        <f ca="1">IFERROR(IF(IFERROR(VLOOKUP($A28,OFFSET('Program and Results'!$A$1,MATCH(Tables!B$1,'Program and Results'!$A:$A,0)-1,1,COUNTIF('Program and Results'!$A:$A,Tables!B$1),17),5,0),VLOOKUP($A28,OFFSET('Program and Results'!$A$1,MATCH(Tables!B$1,'Program and Results'!$A:$A,0)-1,4,COUNTIF('Program and Results'!$A:$A,Tables!B$1),17),8,0))=0,"",IFERROR(VLOOKUP($A28,OFFSET('Program and Results'!$A$1,MATCH(Tables!B$1,'Program and Results'!$A:$A,0)-1,1,COUNTIF('Program and Results'!$A:$A,Tables!B$1),17),5,0),VLOOKUP($A28,OFFSET('Program and Results'!$A$1,MATCH(Tables!B$1,'Program and Results'!$A:$A,0)-1,4,COUNTIF('Program and Results'!$A:$A,Tables!B$1),17),8,0))),"")</f>
        <v/>
      </c>
      <c r="C28" s="22" t="str">
        <f ca="1">IFERROR(IF(IFERROR(VLOOKUP($A28,OFFSET('Program and Results'!$A$1,MATCH(Tables!C$1,'Program and Results'!$A:$A,0)-1,1,COUNTIF('Program and Results'!$A:$A,Tables!C$1),17),5,0),VLOOKUP($A28,OFFSET('Program and Results'!$A$1,MATCH(Tables!C$1,'Program and Results'!$A:$A,0)-1,4,COUNTIF('Program and Results'!$A:$A,Tables!C$1),17),8,0))=0,"",IFERROR(VLOOKUP($A28,OFFSET('Program and Results'!$A$1,MATCH(Tables!C$1,'Program and Results'!$A:$A,0)-1,1,COUNTIF('Program and Results'!$A:$A,Tables!C$1),17),5,0),VLOOKUP($A28,OFFSET('Program and Results'!$A$1,MATCH(Tables!C$1,'Program and Results'!$A:$A,0)-1,4,COUNTIF('Program and Results'!$A:$A,Tables!C$1),17),8,0))),"")</f>
        <v/>
      </c>
      <c r="D28" s="22" t="str">
        <f ca="1">IFERROR(IF(IFERROR(VLOOKUP($A28,OFFSET('Program and Results'!$A$1,MATCH(Tables!D$1,'Program and Results'!$A:$A,0)-1,1,COUNTIF('Program and Results'!$A:$A,Tables!D$1),17),5,0),VLOOKUP($A28,OFFSET('Program and Results'!$A$1,MATCH(Tables!D$1,'Program and Results'!$A:$A,0)-1,4,COUNTIF('Program and Results'!$A:$A,Tables!D$1),17),8,0))=0,"",IFERROR(VLOOKUP($A28,OFFSET('Program and Results'!$A$1,MATCH(Tables!D$1,'Program and Results'!$A:$A,0)-1,1,COUNTIF('Program and Results'!$A:$A,Tables!D$1),17),5,0),VLOOKUP($A28,OFFSET('Program and Results'!$A$1,MATCH(Tables!D$1,'Program and Results'!$A:$A,0)-1,4,COUNTIF('Program and Results'!$A:$A,Tables!D$1),17),8,0))),"")</f>
        <v/>
      </c>
      <c r="E28" s="22" t="str">
        <f ca="1">IFERROR(IF(IFERROR(VLOOKUP($A28,OFFSET('Program and Results'!$A$1,MATCH(Tables!E$1,'Program and Results'!$A:$A,0)-1,1,COUNTIF('Program and Results'!$A:$A,Tables!E$1),17),5,0),VLOOKUP($A28,OFFSET('Program and Results'!$A$1,MATCH(Tables!E$1,'Program and Results'!$A:$A,0)-1,4,COUNTIF('Program and Results'!$A:$A,Tables!E$1),17),8,0))=0,"",IFERROR(VLOOKUP($A28,OFFSET('Program and Results'!$A$1,MATCH(Tables!E$1,'Program and Results'!$A:$A,0)-1,1,COUNTIF('Program and Results'!$A:$A,Tables!E$1),17),5,0),VLOOKUP($A28,OFFSET('Program and Results'!$A$1,MATCH(Tables!E$1,'Program and Results'!$A:$A,0)-1,4,COUNTIF('Program and Results'!$A:$A,Tables!E$1),17),8,0))),"")</f>
        <v/>
      </c>
      <c r="F28" s="22" t="str">
        <f ca="1">IFERROR(IF(IFERROR(VLOOKUP($A28,OFFSET('Program and Results'!$A$1,MATCH(Tables!F$1,'Program and Results'!$A:$A,0)-1,1,COUNTIF('Program and Results'!$A:$A,Tables!F$1),17),5,0),VLOOKUP($A28,OFFSET('Program and Results'!$A$1,MATCH(Tables!F$1,'Program and Results'!$A:$A,0)-1,4,COUNTIF('Program and Results'!$A:$A,Tables!F$1),17),8,0))=0,"",IFERROR(VLOOKUP($A28,OFFSET('Program and Results'!$A$1,MATCH(Tables!F$1,'Program and Results'!$A:$A,0)-1,1,COUNTIF('Program and Results'!$A:$A,Tables!F$1),17),5,0),VLOOKUP($A28,OFFSET('Program and Results'!$A$1,MATCH(Tables!F$1,'Program and Results'!$A:$A,0)-1,4,COUNTIF('Program and Results'!$A:$A,Tables!F$1),17),8,0))),"")</f>
        <v/>
      </c>
      <c r="G28" s="22" t="str">
        <f ca="1">IFERROR(IF(IFERROR(VLOOKUP($A28,OFFSET('Program and Results'!$A$1,MATCH(Tables!G$1,'Program and Results'!$A:$A,0)-1,1,COUNTIF('Program and Results'!$A:$A,Tables!G$1),17),5,0),VLOOKUP($A28,OFFSET('Program and Results'!$A$1,MATCH(Tables!G$1,'Program and Results'!$A:$A,0)-1,4,COUNTIF('Program and Results'!$A:$A,Tables!G$1),17),8,0))=0,"",IFERROR(VLOOKUP($A28,OFFSET('Program and Results'!$A$1,MATCH(Tables!G$1,'Program and Results'!$A:$A,0)-1,1,COUNTIF('Program and Results'!$A:$A,Tables!G$1),17),5,0),VLOOKUP($A28,OFFSET('Program and Results'!$A$1,MATCH(Tables!G$1,'Program and Results'!$A:$A,0)-1,4,COUNTIF('Program and Results'!$A:$A,Tables!G$1),17),8,0))),"")</f>
        <v/>
      </c>
      <c r="H28" s="22" t="str">
        <f ca="1">IFERROR(IF(IFERROR(VLOOKUP($A28,OFFSET('Program and Results'!$A$1,MATCH(Tables!H$1,'Program and Results'!$A:$A,0)-1,1,COUNTIF('Program and Results'!$A:$A,Tables!H$1),17),5,0),VLOOKUP($A28,OFFSET('Program and Results'!$A$1,MATCH(Tables!H$1,'Program and Results'!$A:$A,0)-1,4,COUNTIF('Program and Results'!$A:$A,Tables!H$1),17),8,0))=0,"",IFERROR(VLOOKUP($A28,OFFSET('Program and Results'!$A$1,MATCH(Tables!H$1,'Program and Results'!$A:$A,0)-1,1,COUNTIF('Program and Results'!$A:$A,Tables!H$1),17),5,0),VLOOKUP($A28,OFFSET('Program and Results'!$A$1,MATCH(Tables!H$1,'Program and Results'!$A:$A,0)-1,4,COUNTIF('Program and Results'!$A:$A,Tables!H$1),17),8,0))),"")</f>
        <v/>
      </c>
      <c r="I28" s="22" t="str">
        <f ca="1">IFERROR(IF(IFERROR(VLOOKUP($A28,OFFSET('Program and Results'!$A$1,MATCH(Tables!I$1,'Program and Results'!$A:$A,0)-1,1,COUNTIF('Program and Results'!$A:$A,Tables!I$1),17),5,0),VLOOKUP($A28,OFFSET('Program and Results'!$A$1,MATCH(Tables!I$1,'Program and Results'!$A:$A,0)-1,4,COUNTIF('Program and Results'!$A:$A,Tables!I$1),17),8,0))=0,"",IFERROR(VLOOKUP($A28,OFFSET('Program and Results'!$A$1,MATCH(Tables!I$1,'Program and Results'!$A:$A,0)-1,1,COUNTIF('Program and Results'!$A:$A,Tables!I$1),17),5,0),VLOOKUP($A28,OFFSET('Program and Results'!$A$1,MATCH(Tables!I$1,'Program and Results'!$A:$A,0)-1,4,COUNTIF('Program and Results'!$A:$A,Tables!I$1),17),8,0))),"")</f>
        <v/>
      </c>
      <c r="J28" s="22" t="str">
        <f ca="1">IFERROR(IF(IFERROR(VLOOKUP($A28,OFFSET('Program and Results'!$A$1,MATCH(Tables!J$1,'Program and Results'!$A:$A,0)-1,1,COUNTIF('Program and Results'!$A:$A,Tables!J$1),17),5,0),VLOOKUP($A28,OFFSET('Program and Results'!$A$1,MATCH(Tables!J$1,'Program and Results'!$A:$A,0)-1,4,COUNTIF('Program and Results'!$A:$A,Tables!J$1),17),8,0))=0,"",IFERROR(VLOOKUP($A28,OFFSET('Program and Results'!$A$1,MATCH(Tables!J$1,'Program and Results'!$A:$A,0)-1,1,COUNTIF('Program and Results'!$A:$A,Tables!J$1),17),5,0),VLOOKUP($A28,OFFSET('Program and Results'!$A$1,MATCH(Tables!J$1,'Program and Results'!$A:$A,0)-1,4,COUNTIF('Program and Results'!$A:$A,Tables!J$1),17),8,0))),"")</f>
        <v/>
      </c>
      <c r="K28" s="22" t="str">
        <f ca="1">IFERROR(IF(IFERROR(VLOOKUP($A28,OFFSET('Program and Results'!$A$1,MATCH(Tables!K$1,'Program and Results'!$A:$A,0)-1,1,COUNTIF('Program and Results'!$A:$A,Tables!K$1),17),5,0),VLOOKUP($A28,OFFSET('Program and Results'!$A$1,MATCH(Tables!K$1,'Program and Results'!$A:$A,0)-1,4,COUNTIF('Program and Results'!$A:$A,Tables!K$1),17),8,0))=0,"",IFERROR(VLOOKUP($A28,OFFSET('Program and Results'!$A$1,MATCH(Tables!K$1,'Program and Results'!$A:$A,0)-1,1,COUNTIF('Program and Results'!$A:$A,Tables!K$1),17),5,0),VLOOKUP($A28,OFFSET('Program and Results'!$A$1,MATCH(Tables!K$1,'Program and Results'!$A:$A,0)-1,4,COUNTIF('Program and Results'!$A:$A,Tables!K$1),17),8,0))),"")</f>
        <v/>
      </c>
      <c r="L28" s="22" t="str">
        <f ca="1">IFERROR(IF(IFERROR(VLOOKUP($A28,OFFSET('Program and Results'!$A$1,MATCH(Tables!L$1,'Program and Results'!$A:$A,0)-1,1,COUNTIF('Program and Results'!$A:$A,Tables!L$1),17),5,0),VLOOKUP($A28,OFFSET('Program and Results'!$A$1,MATCH(Tables!L$1,'Program and Results'!$A:$A,0)-1,4,COUNTIF('Program and Results'!$A:$A,Tables!L$1),17),8,0))=0,"",IFERROR(VLOOKUP($A28,OFFSET('Program and Results'!$A$1,MATCH(Tables!L$1,'Program and Results'!$A:$A,0)-1,1,COUNTIF('Program and Results'!$A:$A,Tables!L$1),17),5,0),VLOOKUP($A28,OFFSET('Program and Results'!$A$1,MATCH(Tables!L$1,'Program and Results'!$A:$A,0)-1,4,COUNTIF('Program and Results'!$A:$A,Tables!L$1),17),8,0))),"")</f>
        <v/>
      </c>
      <c r="M28" s="22" t="str">
        <f ca="1">IFERROR(IF(IFERROR(VLOOKUP($A28,OFFSET('Program and Results'!$A$1,MATCH(Tables!M$1,'Program and Results'!$A:$A,0)-1,1,COUNTIF('Program and Results'!$A:$A,Tables!M$1),17),5,0),VLOOKUP($A28,OFFSET('Program and Results'!$A$1,MATCH(Tables!M$1,'Program and Results'!$A:$A,0)-1,4,COUNTIF('Program and Results'!$A:$A,Tables!M$1),17),8,0))=0,"",IFERROR(VLOOKUP($A28,OFFSET('Program and Results'!$A$1,MATCH(Tables!M$1,'Program and Results'!$A:$A,0)-1,1,COUNTIF('Program and Results'!$A:$A,Tables!M$1),17),5,0),VLOOKUP($A28,OFFSET('Program and Results'!$A$1,MATCH(Tables!M$1,'Program and Results'!$A:$A,0)-1,4,COUNTIF('Program and Results'!$A:$A,Tables!M$1),17),8,0))),"")</f>
        <v/>
      </c>
      <c r="N28" s="22" t="str">
        <f ca="1">IFERROR(IF(IFERROR(VLOOKUP($A28,OFFSET('Program and Results'!$A$1,MATCH(Tables!N$1,'Program and Results'!$A:$A,0)-1,1,COUNTIF('Program and Results'!$A:$A,Tables!N$1),17),5,0),VLOOKUP($A28,OFFSET('Program and Results'!$A$1,MATCH(Tables!N$1,'Program and Results'!$A:$A,0)-1,4,COUNTIF('Program and Results'!$A:$A,Tables!N$1),17),8,0))=0,"",IFERROR(VLOOKUP($A28,OFFSET('Program and Results'!$A$1,MATCH(Tables!N$1,'Program and Results'!$A:$A,0)-1,1,COUNTIF('Program and Results'!$A:$A,Tables!N$1),17),5,0),VLOOKUP($A28,OFFSET('Program and Results'!$A$1,MATCH(Tables!N$1,'Program and Results'!$A:$A,0)-1,4,COUNTIF('Program and Results'!$A:$A,Tables!N$1),17),8,0))),"")</f>
        <v/>
      </c>
      <c r="O28" s="22" t="str">
        <f ca="1">IFERROR(IF(IFERROR(VLOOKUP($A28,OFFSET('Program and Results'!$A$1,MATCH(Tables!O$1,'Program and Results'!$A:$A,0)-1,1,COUNTIF('Program and Results'!$A:$A,Tables!O$1),17),5,0),VLOOKUP($A28,OFFSET('Program and Results'!$A$1,MATCH(Tables!O$1,'Program and Results'!$A:$A,0)-1,4,COUNTIF('Program and Results'!$A:$A,Tables!O$1),17),8,0))=0,"",IFERROR(VLOOKUP($A28,OFFSET('Program and Results'!$A$1,MATCH(Tables!O$1,'Program and Results'!$A:$A,0)-1,1,COUNTIF('Program and Results'!$A:$A,Tables!O$1),17),5,0),VLOOKUP($A28,OFFSET('Program and Results'!$A$1,MATCH(Tables!O$1,'Program and Results'!$A:$A,0)-1,4,COUNTIF('Program and Results'!$A:$A,Tables!O$1),17),8,0))),"")</f>
        <v/>
      </c>
      <c r="P28" s="22" t="str">
        <f ca="1">IFERROR(IF(IFERROR(VLOOKUP($A28,OFFSET('Program and Results'!$A$1,MATCH(Tables!P$1,'Program and Results'!$A:$A,0)-1,1,COUNTIF('Program and Results'!$A:$A,Tables!P$1),17),5,0),VLOOKUP($A28,OFFSET('Program and Results'!$A$1,MATCH(Tables!P$1,'Program and Results'!$A:$A,0)-1,4,COUNTIF('Program and Results'!$A:$A,Tables!P$1),17),8,0))=0,"",IFERROR(VLOOKUP($A28,OFFSET('Program and Results'!$A$1,MATCH(Tables!P$1,'Program and Results'!$A:$A,0)-1,1,COUNTIF('Program and Results'!$A:$A,Tables!P$1),17),5,0),VLOOKUP($A28,OFFSET('Program and Results'!$A$1,MATCH(Tables!P$1,'Program and Results'!$A:$A,0)-1,4,COUNTIF('Program and Results'!$A:$A,Tables!P$1),17),8,0))),"")</f>
        <v/>
      </c>
      <c r="Q28" s="22" t="str">
        <f ca="1">IFERROR(IF(IFERROR(VLOOKUP($A28,OFFSET('Program and Results'!$A$1,MATCH(Tables!Q$1,'Program and Results'!$A:$A,0)-1,1,COUNTIF('Program and Results'!$A:$A,Tables!Q$1),17),5,0),VLOOKUP($A28,OFFSET('Program and Results'!$A$1,MATCH(Tables!Q$1,'Program and Results'!$A:$A,0)-1,4,COUNTIF('Program and Results'!$A:$A,Tables!Q$1),17),8,0))=0,"",IFERROR(VLOOKUP($A28,OFFSET('Program and Results'!$A$1,MATCH(Tables!Q$1,'Program and Results'!$A:$A,0)-1,1,COUNTIF('Program and Results'!$A:$A,Tables!Q$1),17),5,0),VLOOKUP($A28,OFFSET('Program and Results'!$A$1,MATCH(Tables!Q$1,'Program and Results'!$A:$A,0)-1,4,COUNTIF('Program and Results'!$A:$A,Tables!Q$1),17),8,0))),"")</f>
        <v/>
      </c>
      <c r="R28" s="22" t="str">
        <f ca="1">IFERROR(IF(IFERROR(VLOOKUP($A28,OFFSET('Program and Results'!$A$1,MATCH(Tables!R$1,'Program and Results'!$A:$A,0)-1,1,COUNTIF('Program and Results'!$A:$A,Tables!R$1),17),5,0),VLOOKUP($A28,OFFSET('Program and Results'!$A$1,MATCH(Tables!R$1,'Program and Results'!$A:$A,0)-1,4,COUNTIF('Program and Results'!$A:$A,Tables!R$1),17),8,0))=0,"",IFERROR(VLOOKUP($A28,OFFSET('Program and Results'!$A$1,MATCH(Tables!R$1,'Program and Results'!$A:$A,0)-1,1,COUNTIF('Program and Results'!$A:$A,Tables!R$1),17),5,0),VLOOKUP($A28,OFFSET('Program and Results'!$A$1,MATCH(Tables!R$1,'Program and Results'!$A:$A,0)-1,4,COUNTIF('Program and Results'!$A:$A,Tables!R$1),17),8,0))),"")</f>
        <v/>
      </c>
      <c r="S28" s="22" t="str">
        <f ca="1">IFERROR(IF(IFERROR(VLOOKUP($A28,OFFSET('Program and Results'!$A$1,MATCH(Tables!S$1,'Program and Results'!$A:$A,0)-1,1,COUNTIF('Program and Results'!$A:$A,Tables!S$1),17),5,0),VLOOKUP($A28,OFFSET('Program and Results'!$A$1,MATCH(Tables!S$1,'Program and Results'!$A:$A,0)-1,4,COUNTIF('Program and Results'!$A:$A,Tables!S$1),17),8,0))=0,"",IFERROR(VLOOKUP($A28,OFFSET('Program and Results'!$A$1,MATCH(Tables!S$1,'Program and Results'!$A:$A,0)-1,1,COUNTIF('Program and Results'!$A:$A,Tables!S$1),17),5,0),VLOOKUP($A28,OFFSET('Program and Results'!$A$1,MATCH(Tables!S$1,'Program and Results'!$A:$A,0)-1,4,COUNTIF('Program and Results'!$A:$A,Tables!S$1),17),8,0))),"")</f>
        <v/>
      </c>
      <c r="T28" s="22" t="str">
        <f ca="1">IFERROR(IF(IFERROR(VLOOKUP($A28,OFFSET('Program and Results'!$A$1,MATCH(Tables!T$1,'Program and Results'!$A:$A,0)-1,1,COUNTIF('Program and Results'!$A:$A,Tables!T$1),17),5,0),VLOOKUP($A28,OFFSET('Program and Results'!$A$1,MATCH(Tables!T$1,'Program and Results'!$A:$A,0)-1,4,COUNTIF('Program and Results'!$A:$A,Tables!T$1),17),8,0))=0,"",IFERROR(VLOOKUP($A28,OFFSET('Program and Results'!$A$1,MATCH(Tables!T$1,'Program and Results'!$A:$A,0)-1,1,COUNTIF('Program and Results'!$A:$A,Tables!T$1),17),5,0),VLOOKUP($A28,OFFSET('Program and Results'!$A$1,MATCH(Tables!T$1,'Program and Results'!$A:$A,0)-1,4,COUNTIF('Program and Results'!$A:$A,Tables!T$1),17),8,0))),"")</f>
        <v/>
      </c>
      <c r="U28" s="22" t="str">
        <f ca="1">IFERROR(IF(IFERROR(VLOOKUP($A28,OFFSET('Program and Results'!$A$1,MATCH(Tables!U$1,'Program and Results'!$A:$A,0)-1,1,COUNTIF('Program and Results'!$A:$A,Tables!U$1),17),5,0),VLOOKUP($A28,OFFSET('Program and Results'!$A$1,MATCH(Tables!U$1,'Program and Results'!$A:$A,0)-1,4,COUNTIF('Program and Results'!$A:$A,Tables!U$1),17),8,0))=0,"",IFERROR(VLOOKUP($A28,OFFSET('Program and Results'!$A$1,MATCH(Tables!U$1,'Program and Results'!$A:$A,0)-1,1,COUNTIF('Program and Results'!$A:$A,Tables!U$1),17),5,0),VLOOKUP($A28,OFFSET('Program and Results'!$A$1,MATCH(Tables!U$1,'Program and Results'!$A:$A,0)-1,4,COUNTIF('Program and Results'!$A:$A,Tables!U$1),17),8,0))),"")</f>
        <v/>
      </c>
      <c r="V28" s="22" t="str">
        <f ca="1">IFERROR(IF(IFERROR(VLOOKUP($A28,OFFSET('Program and Results'!$A$1,MATCH(Tables!V$1,'Program and Results'!$A:$A,0)-1,1,COUNTIF('Program and Results'!$A:$A,Tables!V$1),17),5,0),VLOOKUP($A28,OFFSET('Program and Results'!$A$1,MATCH(Tables!V$1,'Program and Results'!$A:$A,0)-1,4,COUNTIF('Program and Results'!$A:$A,Tables!V$1),17),8,0))=0,"",IFERROR(VLOOKUP($A28,OFFSET('Program and Results'!$A$1,MATCH(Tables!V$1,'Program and Results'!$A:$A,0)-1,1,COUNTIF('Program and Results'!$A:$A,Tables!V$1),17),5,0),VLOOKUP($A28,OFFSET('Program and Results'!$A$1,MATCH(Tables!V$1,'Program and Results'!$A:$A,0)-1,4,COUNTIF('Program and Results'!$A:$A,Tables!V$1),17),8,0))),"")</f>
        <v/>
      </c>
      <c r="W28" s="22" t="str">
        <f ca="1">IFERROR(IF(IFERROR(VLOOKUP($A28,OFFSET('Program and Results'!$A$1,MATCH(Tables!W$1,'Program and Results'!$A:$A,0)-1,1,COUNTIF('Program and Results'!$A:$A,Tables!W$1),17),5,0),VLOOKUP($A28,OFFSET('Program and Results'!$A$1,MATCH(Tables!W$1,'Program and Results'!$A:$A,0)-1,4,COUNTIF('Program and Results'!$A:$A,Tables!W$1),17),8,0))=0,"",IFERROR(VLOOKUP($A28,OFFSET('Program and Results'!$A$1,MATCH(Tables!W$1,'Program and Results'!$A:$A,0)-1,1,COUNTIF('Program and Results'!$A:$A,Tables!W$1),17),5,0),VLOOKUP($A28,OFFSET('Program and Results'!$A$1,MATCH(Tables!W$1,'Program and Results'!$A:$A,0)-1,4,COUNTIF('Program and Results'!$A:$A,Tables!W$1),17),8,0))),"")</f>
        <v/>
      </c>
      <c r="X28" s="22" t="str">
        <f ca="1">IFERROR(IF(IFERROR(VLOOKUP($A28,OFFSET('Program and Results'!$A$1,MATCH(Tables!X$1,'Program and Results'!$A:$A,0)-1,1,COUNTIF('Program and Results'!$A:$A,Tables!X$1),17),5,0),VLOOKUP($A28,OFFSET('Program and Results'!$A$1,MATCH(Tables!X$1,'Program and Results'!$A:$A,0)-1,4,COUNTIF('Program and Results'!$A:$A,Tables!X$1),17),8,0))=0,"",IFERROR(VLOOKUP($A28,OFFSET('Program and Results'!$A$1,MATCH(Tables!X$1,'Program and Results'!$A:$A,0)-1,1,COUNTIF('Program and Results'!$A:$A,Tables!X$1),17),5,0),VLOOKUP($A28,OFFSET('Program and Results'!$A$1,MATCH(Tables!X$1,'Program and Results'!$A:$A,0)-1,4,COUNTIF('Program and Results'!$A:$A,Tables!X$1),17),8,0))),"")</f>
        <v/>
      </c>
      <c r="Y28" s="22" t="str">
        <f ca="1">IFERROR(IF(IFERROR(VLOOKUP($A28,OFFSET('Program and Results'!$A$1,MATCH(Tables!Y$1,'Program and Results'!$A:$A,0)-1,1,COUNTIF('Program and Results'!$A:$A,Tables!Y$1),17),5,0),VLOOKUP($A28,OFFSET('Program and Results'!$A$1,MATCH(Tables!Y$1,'Program and Results'!$A:$A,0)-1,4,COUNTIF('Program and Results'!$A:$A,Tables!Y$1),17),8,0))=0,"",IFERROR(VLOOKUP($A28,OFFSET('Program and Results'!$A$1,MATCH(Tables!Y$1,'Program and Results'!$A:$A,0)-1,1,COUNTIF('Program and Results'!$A:$A,Tables!Y$1),17),5,0),VLOOKUP($A28,OFFSET('Program and Results'!$A$1,MATCH(Tables!Y$1,'Program and Results'!$A:$A,0)-1,4,COUNTIF('Program and Results'!$A:$A,Tables!Y$1),17),8,0))),"")</f>
        <v/>
      </c>
      <c r="Z28" s="22" t="str">
        <f ca="1">IFERROR(IF(IFERROR(VLOOKUP($A28,OFFSET('Program and Results'!$A$1,MATCH(Tables!Z$1,'Program and Results'!$A:$A,0)-1,1,COUNTIF('Program and Results'!$A:$A,Tables!Z$1),17),5,0),VLOOKUP($A28,OFFSET('Program and Results'!$A$1,MATCH(Tables!Z$1,'Program and Results'!$A:$A,0)-1,4,COUNTIF('Program and Results'!$A:$A,Tables!Z$1),17),8,0))=0,"",IFERROR(VLOOKUP($A28,OFFSET('Program and Results'!$A$1,MATCH(Tables!Z$1,'Program and Results'!$A:$A,0)-1,1,COUNTIF('Program and Results'!$A:$A,Tables!Z$1),17),5,0),VLOOKUP($A28,OFFSET('Program and Results'!$A$1,MATCH(Tables!Z$1,'Program and Results'!$A:$A,0)-1,4,COUNTIF('Program and Results'!$A:$A,Tables!Z$1),17),8,0))),"")</f>
        <v/>
      </c>
      <c r="AA28" s="22" t="str">
        <f ca="1">IFERROR(IF(IFERROR(VLOOKUP($A28,OFFSET('Program and Results'!$A$1,MATCH(Tables!AA$1,'Program and Results'!$A:$A,0)-1,1,COUNTIF('Program and Results'!$A:$A,Tables!AA$1),17),5,0),VLOOKUP($A28,OFFSET('Program and Results'!$A$1,MATCH(Tables!AA$1,'Program and Results'!$A:$A,0)-1,4,COUNTIF('Program and Results'!$A:$A,Tables!AA$1),17),8,0))=0,"",IFERROR(VLOOKUP($A28,OFFSET('Program and Results'!$A$1,MATCH(Tables!AA$1,'Program and Results'!$A:$A,0)-1,1,COUNTIF('Program and Results'!$A:$A,Tables!AA$1),17),5,0),VLOOKUP($A28,OFFSET('Program and Results'!$A$1,MATCH(Tables!AA$1,'Program and Results'!$A:$A,0)-1,4,COUNTIF('Program and Results'!$A:$A,Tables!AA$1),17),8,0))),"")</f>
        <v/>
      </c>
      <c r="AB28" s="22" t="str">
        <f ca="1">IFERROR(IF(IFERROR(VLOOKUP($A28,OFFSET('Program and Results'!$A$1,MATCH(Tables!AB$1,'Program and Results'!$A:$A,0)-1,1,COUNTIF('Program and Results'!$A:$A,Tables!AB$1),17),5,0),VLOOKUP($A28,OFFSET('Program and Results'!$A$1,MATCH(Tables!AB$1,'Program and Results'!$A:$A,0)-1,4,COUNTIF('Program and Results'!$A:$A,Tables!AB$1),17),8,0))=0,"",IFERROR(VLOOKUP($A28,OFFSET('Program and Results'!$A$1,MATCH(Tables!AB$1,'Program and Results'!$A:$A,0)-1,1,COUNTIF('Program and Results'!$A:$A,Tables!AB$1),17),5,0),VLOOKUP($A28,OFFSET('Program and Results'!$A$1,MATCH(Tables!AB$1,'Program and Results'!$A:$A,0)-1,4,COUNTIF('Program and Results'!$A:$A,Tables!AB$1),17),8,0))),"")</f>
        <v/>
      </c>
      <c r="AC28" s="22" t="str">
        <f ca="1">IFERROR(IF(IFERROR(VLOOKUP($A28,OFFSET('Program and Results'!$A$1,MATCH(Tables!AC$1,'Program and Results'!$A:$A,0)-1,1,COUNTIF('Program and Results'!$A:$A,Tables!AC$1),17),5,0),VLOOKUP($A28,OFFSET('Program and Results'!$A$1,MATCH(Tables!AC$1,'Program and Results'!$A:$A,0)-1,4,COUNTIF('Program and Results'!$A:$A,Tables!AC$1),17),8,0))=0,"",IFERROR(VLOOKUP($A28,OFFSET('Program and Results'!$A$1,MATCH(Tables!AC$1,'Program and Results'!$A:$A,0)-1,1,COUNTIF('Program and Results'!$A:$A,Tables!AC$1),17),5,0),VLOOKUP($A28,OFFSET('Program and Results'!$A$1,MATCH(Tables!AC$1,'Program and Results'!$A:$A,0)-1,4,COUNTIF('Program and Results'!$A:$A,Tables!AC$1),17),8,0))),"")</f>
        <v/>
      </c>
      <c r="AD28" s="22" t="str">
        <f ca="1">IFERROR(IF(IFERROR(VLOOKUP($A28,OFFSET('Program and Results'!$A$1,MATCH(Tables!AD$1,'Program and Results'!$A:$A,0)-1,1,COUNTIF('Program and Results'!$A:$A,Tables!AD$1),17),5,0),VLOOKUP($A28,OFFSET('Program and Results'!$A$1,MATCH(Tables!AD$1,'Program and Results'!$A:$A,0)-1,4,COUNTIF('Program and Results'!$A:$A,Tables!AD$1),17),8,0))=0,"",IFERROR(VLOOKUP($A28,OFFSET('Program and Results'!$A$1,MATCH(Tables!AD$1,'Program and Results'!$A:$A,0)-1,1,COUNTIF('Program and Results'!$A:$A,Tables!AD$1),17),5,0),VLOOKUP($A28,OFFSET('Program and Results'!$A$1,MATCH(Tables!AD$1,'Program and Results'!$A:$A,0)-1,4,COUNTIF('Program and Results'!$A:$A,Tables!AD$1),17),8,0))),"")</f>
        <v/>
      </c>
      <c r="AE28" s="22" t="str">
        <f ca="1">IFERROR(IF(IFERROR(VLOOKUP($A28,OFFSET('Program and Results'!$A$1,MATCH(Tables!AE$1,'Program and Results'!$A:$A,0)-1,1,COUNTIF('Program and Results'!$A:$A,Tables!AE$1),17),5,0),VLOOKUP($A28,OFFSET('Program and Results'!$A$1,MATCH(Tables!AE$1,'Program and Results'!$A:$A,0)-1,4,COUNTIF('Program and Results'!$A:$A,Tables!AE$1),17),8,0))=0,"",IFERROR(VLOOKUP($A28,OFFSET('Program and Results'!$A$1,MATCH(Tables!AE$1,'Program and Results'!$A:$A,0)-1,1,COUNTIF('Program and Results'!$A:$A,Tables!AE$1),17),5,0),VLOOKUP($A28,OFFSET('Program and Results'!$A$1,MATCH(Tables!AE$1,'Program and Results'!$A:$A,0)-1,4,COUNTIF('Program and Results'!$A:$A,Tables!AE$1),17),8,0))),"")</f>
        <v/>
      </c>
      <c r="AF28" s="22" t="str">
        <f ca="1">IFERROR(IF(IFERROR(VLOOKUP($A28,OFFSET('Program and Results'!$A$1,MATCH(Tables!AF$1,'Program and Results'!$A:$A,0)-1,1,COUNTIF('Program and Results'!$A:$A,Tables!AF$1),17),5,0),VLOOKUP($A28,OFFSET('Program and Results'!$A$1,MATCH(Tables!AF$1,'Program and Results'!$A:$A,0)-1,4,COUNTIF('Program and Results'!$A:$A,Tables!AF$1),17),8,0))=0,"",IFERROR(VLOOKUP($A28,OFFSET('Program and Results'!$A$1,MATCH(Tables!AF$1,'Program and Results'!$A:$A,0)-1,1,COUNTIF('Program and Results'!$A:$A,Tables!AF$1),17),5,0),VLOOKUP($A28,OFFSET('Program and Results'!$A$1,MATCH(Tables!AF$1,'Program and Results'!$A:$A,0)-1,4,COUNTIF('Program and Results'!$A:$A,Tables!AF$1),17),8,0))),"")</f>
        <v/>
      </c>
      <c r="AG28" s="22" t="str">
        <f ca="1">IFERROR(IF(IFERROR(VLOOKUP($A28,OFFSET('Program and Results'!$A$1,MATCH(Tables!AG$1,'Program and Results'!$A:$A,0)-1,1,COUNTIF('Program and Results'!$A:$A,Tables!AG$1),17),5,0),VLOOKUP($A28,OFFSET('Program and Results'!$A$1,MATCH(Tables!AG$1,'Program and Results'!$A:$A,0)-1,4,COUNTIF('Program and Results'!$A:$A,Tables!AG$1),17),8,0))=0,"",IFERROR(VLOOKUP($A28,OFFSET('Program and Results'!$A$1,MATCH(Tables!AG$1,'Program and Results'!$A:$A,0)-1,1,COUNTIF('Program and Results'!$A:$A,Tables!AG$1),17),5,0),VLOOKUP($A28,OFFSET('Program and Results'!$A$1,MATCH(Tables!AG$1,'Program and Results'!$A:$A,0)-1,4,COUNTIF('Program and Results'!$A:$A,Tables!AG$1),17),8,0))),"")</f>
        <v/>
      </c>
      <c r="AH28" s="22" t="str">
        <f ca="1">IFERROR(IF(IFERROR(VLOOKUP($A28,OFFSET('Program and Results'!$A$1,MATCH(Tables!AH$1,'Program and Results'!$A:$A,0)-1,1,COUNTIF('Program and Results'!$A:$A,Tables!AH$1),17),5,0),VLOOKUP($A28,OFFSET('Program and Results'!$A$1,MATCH(Tables!AH$1,'Program and Results'!$A:$A,0)-1,4,COUNTIF('Program and Results'!$A:$A,Tables!AH$1),17),8,0))=0,"",IFERROR(VLOOKUP($A28,OFFSET('Program and Results'!$A$1,MATCH(Tables!AH$1,'Program and Results'!$A:$A,0)-1,1,COUNTIF('Program and Results'!$A:$A,Tables!AH$1),17),5,0),VLOOKUP($A28,OFFSET('Program and Results'!$A$1,MATCH(Tables!AH$1,'Program and Results'!$A:$A,0)-1,4,COUNTIF('Program and Results'!$A:$A,Tables!AH$1),17),8,0))),"")</f>
        <v/>
      </c>
      <c r="AI28" s="22" t="str">
        <f ca="1">IFERROR(IF(IFERROR(VLOOKUP($A28,OFFSET('Program and Results'!$A$1,MATCH(Tables!AI$1,'Program and Results'!$A:$A,0)-1,1,COUNTIF('Program and Results'!$A:$A,Tables!AI$1),17),5,0),VLOOKUP($A28,OFFSET('Program and Results'!$A$1,MATCH(Tables!AI$1,'Program and Results'!$A:$A,0)-1,4,COUNTIF('Program and Results'!$A:$A,Tables!AI$1),17),8,0))=0,"",IFERROR(VLOOKUP($A28,OFFSET('Program and Results'!$A$1,MATCH(Tables!AI$1,'Program and Results'!$A:$A,0)-1,1,COUNTIF('Program and Results'!$A:$A,Tables!AI$1),17),5,0),VLOOKUP($A28,OFFSET('Program and Results'!$A$1,MATCH(Tables!AI$1,'Program and Results'!$A:$A,0)-1,4,COUNTIF('Program and Results'!$A:$A,Tables!AI$1),17),8,0))),"")</f>
        <v/>
      </c>
      <c r="AJ28" s="22" t="str">
        <f ca="1">IFERROR(IF(IFERROR(VLOOKUP($A28,OFFSET('Program and Results'!$A$1,MATCH(Tables!AJ$1,'Program and Results'!$A:$A,0)-1,1,COUNTIF('Program and Results'!$A:$A,Tables!AJ$1),17),5,0),VLOOKUP($A28,OFFSET('Program and Results'!$A$1,MATCH(Tables!AJ$1,'Program and Results'!$A:$A,0)-1,4,COUNTIF('Program and Results'!$A:$A,Tables!AJ$1),17),8,0))=0,"",IFERROR(VLOOKUP($A28,OFFSET('Program and Results'!$A$1,MATCH(Tables!AJ$1,'Program and Results'!$A:$A,0)-1,1,COUNTIF('Program and Results'!$A:$A,Tables!AJ$1),17),5,0),VLOOKUP($A28,OFFSET('Program and Results'!$A$1,MATCH(Tables!AJ$1,'Program and Results'!$A:$A,0)-1,4,COUNTIF('Program and Results'!$A:$A,Tables!AJ$1),17),8,0))),"")</f>
        <v/>
      </c>
      <c r="AK28" s="22" t="str">
        <f ca="1">IFERROR(IF(IFERROR(VLOOKUP($A28,OFFSET('Program and Results'!$A$1,MATCH(Tables!AK$1,'Program and Results'!$A:$A,0)-1,1,COUNTIF('Program and Results'!$A:$A,Tables!AK$1),17),5,0),VLOOKUP($A28,OFFSET('Program and Results'!$A$1,MATCH(Tables!AK$1,'Program and Results'!$A:$A,0)-1,4,COUNTIF('Program and Results'!$A:$A,Tables!AK$1),17),8,0))=0,"",IFERROR(VLOOKUP($A28,OFFSET('Program and Results'!$A$1,MATCH(Tables!AK$1,'Program and Results'!$A:$A,0)-1,1,COUNTIF('Program and Results'!$A:$A,Tables!AK$1),17),5,0),VLOOKUP($A28,OFFSET('Program and Results'!$A$1,MATCH(Tables!AK$1,'Program and Results'!$A:$A,0)-1,4,COUNTIF('Program and Results'!$A:$A,Tables!AK$1),17),8,0))),"")</f>
        <v/>
      </c>
      <c r="AL28" s="22" t="str">
        <f ca="1">IFERROR(IF(IFERROR(VLOOKUP($A28,OFFSET('Program and Results'!$A$1,MATCH(Tables!AL$1,'Program and Results'!$A:$A,0)-1,1,COUNTIF('Program and Results'!$A:$A,Tables!AL$1),17),5,0),VLOOKUP($A28,OFFSET('Program and Results'!$A$1,MATCH(Tables!AL$1,'Program and Results'!$A:$A,0)-1,4,COUNTIF('Program and Results'!$A:$A,Tables!AL$1),17),8,0))=0,"",IFERROR(VLOOKUP($A28,OFFSET('Program and Results'!$A$1,MATCH(Tables!AL$1,'Program and Results'!$A:$A,0)-1,1,COUNTIF('Program and Results'!$A:$A,Tables!AL$1),17),5,0),VLOOKUP($A28,OFFSET('Program and Results'!$A$1,MATCH(Tables!AL$1,'Program and Results'!$A:$A,0)-1,4,COUNTIF('Program and Results'!$A:$A,Tables!AL$1),17),8,0))),"")</f>
        <v/>
      </c>
      <c r="AM28" s="22" t="str">
        <f ca="1">IFERROR(IF(IFERROR(VLOOKUP($A28,OFFSET('Program and Results'!$A$1,MATCH(Tables!AM$1,'Program and Results'!$A:$A,0)-1,1,COUNTIF('Program and Results'!$A:$A,Tables!AM$1),17),5,0),VLOOKUP($A28,OFFSET('Program and Results'!$A$1,MATCH(Tables!AM$1,'Program and Results'!$A:$A,0)-1,4,COUNTIF('Program and Results'!$A:$A,Tables!AM$1),17),8,0))=0,"",IFERROR(VLOOKUP($A28,OFFSET('Program and Results'!$A$1,MATCH(Tables!AM$1,'Program and Results'!$A:$A,0)-1,1,COUNTIF('Program and Results'!$A:$A,Tables!AM$1),17),5,0),VLOOKUP($A28,OFFSET('Program and Results'!$A$1,MATCH(Tables!AM$1,'Program and Results'!$A:$A,0)-1,4,COUNTIF('Program and Results'!$A:$A,Tables!AM$1),17),8,0))),"")</f>
        <v/>
      </c>
      <c r="AN28" s="22" t="str">
        <f ca="1">IFERROR(IF(IFERROR(VLOOKUP($A28,OFFSET('Program and Results'!$A$1,MATCH(Tables!AN$1,'Program and Results'!$A:$A,0)-1,1,COUNTIF('Program and Results'!$A:$A,Tables!AN$1),17),5,0),VLOOKUP($A28,OFFSET('Program and Results'!$A$1,MATCH(Tables!AN$1,'Program and Results'!$A:$A,0)-1,4,COUNTIF('Program and Results'!$A:$A,Tables!AN$1),17),8,0))=0,"",IFERROR(VLOOKUP($A28,OFFSET('Program and Results'!$A$1,MATCH(Tables!AN$1,'Program and Results'!$A:$A,0)-1,1,COUNTIF('Program and Results'!$A:$A,Tables!AN$1),17),5,0),VLOOKUP($A28,OFFSET('Program and Results'!$A$1,MATCH(Tables!AN$1,'Program and Results'!$A:$A,0)-1,4,COUNTIF('Program and Results'!$A:$A,Tables!AN$1),17),8,0))),"")</f>
        <v/>
      </c>
      <c r="AO28" s="22" t="str">
        <f ca="1">IFERROR(IF(IFERROR(VLOOKUP($A28,OFFSET('Program and Results'!$A$1,MATCH(Tables!AO$1,'Program and Results'!$A:$A,0)-1,1,COUNTIF('Program and Results'!$A:$A,Tables!AO$1),17),5,0),VLOOKUP($A28,OFFSET('Program and Results'!$A$1,MATCH(Tables!AO$1,'Program and Results'!$A:$A,0)-1,4,COUNTIF('Program and Results'!$A:$A,Tables!AO$1),17),8,0))=0,"",IFERROR(VLOOKUP($A28,OFFSET('Program and Results'!$A$1,MATCH(Tables!AO$1,'Program and Results'!$A:$A,0)-1,1,COUNTIF('Program and Results'!$A:$A,Tables!AO$1),17),5,0),VLOOKUP($A28,OFFSET('Program and Results'!$A$1,MATCH(Tables!AO$1,'Program and Results'!$A:$A,0)-1,4,COUNTIF('Program and Results'!$A:$A,Tables!AO$1),17),8,0))),"")</f>
        <v/>
      </c>
      <c r="AP28" s="22" t="str">
        <f ca="1">IFERROR(IF(IFERROR(VLOOKUP($A28,OFFSET('Program and Results'!$A$1,MATCH(Tables!AP$1,'Program and Results'!$A:$A,0)-1,1,COUNTIF('Program and Results'!$A:$A,Tables!AP$1),17),5,0),VLOOKUP($A28,OFFSET('Program and Results'!$A$1,MATCH(Tables!AP$1,'Program and Results'!$A:$A,0)-1,4,COUNTIF('Program and Results'!$A:$A,Tables!AP$1),17),8,0))=0,"",IFERROR(VLOOKUP($A28,OFFSET('Program and Results'!$A$1,MATCH(Tables!AP$1,'Program and Results'!$A:$A,0)-1,1,COUNTIF('Program and Results'!$A:$A,Tables!AP$1),17),5,0),VLOOKUP($A28,OFFSET('Program and Results'!$A$1,MATCH(Tables!AP$1,'Program and Results'!$A:$A,0)-1,4,COUNTIF('Program and Results'!$A:$A,Tables!AP$1),17),8,0))),"")</f>
        <v/>
      </c>
      <c r="AQ28" s="22" t="str">
        <f ca="1">IFERROR(IF(IFERROR(VLOOKUP($A28,OFFSET('Program and Results'!$A$1,MATCH(Tables!AQ$1,'Program and Results'!$A:$A,0)-1,1,COUNTIF('Program and Results'!$A:$A,Tables!AQ$1),17),5,0),VLOOKUP($A28,OFFSET('Program and Results'!$A$1,MATCH(Tables!AQ$1,'Program and Results'!$A:$A,0)-1,4,COUNTIF('Program and Results'!$A:$A,Tables!AQ$1),17),8,0))=0,"",IFERROR(VLOOKUP($A28,OFFSET('Program and Results'!$A$1,MATCH(Tables!AQ$1,'Program and Results'!$A:$A,0)-1,1,COUNTIF('Program and Results'!$A:$A,Tables!AQ$1),17),5,0),VLOOKUP($A28,OFFSET('Program and Results'!$A$1,MATCH(Tables!AQ$1,'Program and Results'!$A:$A,0)-1,4,COUNTIF('Program and Results'!$A:$A,Tables!AQ$1),17),8,0))),"")</f>
        <v/>
      </c>
      <c r="AR28" s="22" t="str">
        <f ca="1">IFERROR(IF(IFERROR(VLOOKUP($A28,OFFSET('Program and Results'!$A$1,MATCH(Tables!AR$1,'Program and Results'!$A:$A,0)-1,1,COUNTIF('Program and Results'!$A:$A,Tables!AR$1),17),5,0),VLOOKUP($A28,OFFSET('Program and Results'!$A$1,MATCH(Tables!AR$1,'Program and Results'!$A:$A,0)-1,4,COUNTIF('Program and Results'!$A:$A,Tables!AR$1),17),8,0))=0,"",IFERROR(VLOOKUP($A28,OFFSET('Program and Results'!$A$1,MATCH(Tables!AR$1,'Program and Results'!$A:$A,0)-1,1,COUNTIF('Program and Results'!$A:$A,Tables!AR$1),17),5,0),VLOOKUP($A28,OFFSET('Program and Results'!$A$1,MATCH(Tables!AR$1,'Program and Results'!$A:$A,0)-1,4,COUNTIF('Program and Results'!$A:$A,Tables!AR$1),17),8,0))),"")</f>
        <v/>
      </c>
      <c r="AS28" s="22" t="str">
        <f ca="1">IFERROR(IF(IFERROR(VLOOKUP($A28,OFFSET('Program and Results'!$A$1,MATCH(Tables!AS$1,'Program and Results'!$A:$A,0)-1,1,COUNTIF('Program and Results'!$A:$A,Tables!AS$1),17),5,0),VLOOKUP($A28,OFFSET('Program and Results'!$A$1,MATCH(Tables!AS$1,'Program and Results'!$A:$A,0)-1,4,COUNTIF('Program and Results'!$A:$A,Tables!AS$1),17),8,0))=0,"",IFERROR(VLOOKUP($A28,OFFSET('Program and Results'!$A$1,MATCH(Tables!AS$1,'Program and Results'!$A:$A,0)-1,1,COUNTIF('Program and Results'!$A:$A,Tables!AS$1),17),5,0),VLOOKUP($A28,OFFSET('Program and Results'!$A$1,MATCH(Tables!AS$1,'Program and Results'!$A:$A,0)-1,4,COUNTIF('Program and Results'!$A:$A,Tables!AS$1),17),8,0))),"")</f>
        <v/>
      </c>
      <c r="AT28" s="22" t="str">
        <f ca="1">IFERROR(IF(IFERROR(VLOOKUP($A28,OFFSET('Program and Results'!$A$1,MATCH(Tables!AT$1,'Program and Results'!$A:$A,0)-1,1,COUNTIF('Program and Results'!$A:$A,Tables!AT$1),17),5,0),VLOOKUP($A28,OFFSET('Program and Results'!$A$1,MATCH(Tables!AT$1,'Program and Results'!$A:$A,0)-1,4,COUNTIF('Program and Results'!$A:$A,Tables!AT$1),17),8,0))=0,"",IFERROR(VLOOKUP($A28,OFFSET('Program and Results'!$A$1,MATCH(Tables!AT$1,'Program and Results'!$A:$A,0)-1,1,COUNTIF('Program and Results'!$A:$A,Tables!AT$1),17),5,0),VLOOKUP($A28,OFFSET('Program and Results'!$A$1,MATCH(Tables!AT$1,'Program and Results'!$A:$A,0)-1,4,COUNTIF('Program and Results'!$A:$A,Tables!AT$1),17),8,0))),"")</f>
        <v/>
      </c>
      <c r="AU28" s="22" t="str">
        <f ca="1">IFERROR(IF(IFERROR(VLOOKUP($A28,OFFSET('Program and Results'!$A$1,MATCH(Tables!AU$1,'Program and Results'!$A:$A,0)-1,1,COUNTIF('Program and Results'!$A:$A,Tables!AU$1),17),5,0),VLOOKUP($A28,OFFSET('Program and Results'!$A$1,MATCH(Tables!AU$1,'Program and Results'!$A:$A,0)-1,4,COUNTIF('Program and Results'!$A:$A,Tables!AU$1),17),8,0))=0,"",IFERROR(VLOOKUP($A28,OFFSET('Program and Results'!$A$1,MATCH(Tables!AU$1,'Program and Results'!$A:$A,0)-1,1,COUNTIF('Program and Results'!$A:$A,Tables!AU$1),17),5,0),VLOOKUP($A28,OFFSET('Program and Results'!$A$1,MATCH(Tables!AU$1,'Program and Results'!$A:$A,0)-1,4,COUNTIF('Program and Results'!$A:$A,Tables!AU$1),17),8,0))),"")</f>
        <v/>
      </c>
      <c r="AV28" s="22" t="str">
        <f ca="1">IFERROR(IF(IFERROR(VLOOKUP($A28,OFFSET('Program and Results'!$A$1,MATCH(Tables!AV$1,'Program and Results'!$A:$A,0)-1,1,COUNTIF('Program and Results'!$A:$A,Tables!AV$1),17),5,0),VLOOKUP($A28,OFFSET('Program and Results'!$A$1,MATCH(Tables!AV$1,'Program and Results'!$A:$A,0)-1,4,COUNTIF('Program and Results'!$A:$A,Tables!AV$1),17),8,0))=0,"",IFERROR(VLOOKUP($A28,OFFSET('Program and Results'!$A$1,MATCH(Tables!AV$1,'Program and Results'!$A:$A,0)-1,1,COUNTIF('Program and Results'!$A:$A,Tables!AV$1),17),5,0),VLOOKUP($A28,OFFSET('Program and Results'!$A$1,MATCH(Tables!AV$1,'Program and Results'!$A:$A,0)-1,4,COUNTIF('Program and Results'!$A:$A,Tables!AV$1),17),8,0))),"")</f>
        <v/>
      </c>
      <c r="AW28" s="22" t="str">
        <f ca="1">IFERROR(IF(IFERROR(VLOOKUP($A28,OFFSET('Program and Results'!$A$1,MATCH(Tables!AW$1,'Program and Results'!$A:$A,0)-1,1,COUNTIF('Program and Results'!$A:$A,Tables!AW$1),17),5,0),VLOOKUP($A28,OFFSET('Program and Results'!$A$1,MATCH(Tables!AW$1,'Program and Results'!$A:$A,0)-1,4,COUNTIF('Program and Results'!$A:$A,Tables!AW$1),17),8,0))=0,"",IFERROR(VLOOKUP($A28,OFFSET('Program and Results'!$A$1,MATCH(Tables!AW$1,'Program and Results'!$A:$A,0)-1,1,COUNTIF('Program and Results'!$A:$A,Tables!AW$1),17),5,0),VLOOKUP($A28,OFFSET('Program and Results'!$A$1,MATCH(Tables!AW$1,'Program and Results'!$A:$A,0)-1,4,COUNTIF('Program and Results'!$A:$A,Tables!AW$1),17),8,0))),"")</f>
        <v/>
      </c>
      <c r="AX28" s="22" t="str">
        <f ca="1">IFERROR(IF(IFERROR(VLOOKUP($A28,OFFSET('Program and Results'!$A$1,MATCH(Tables!AX$1,'Program and Results'!$A:$A,0)-1,1,COUNTIF('Program and Results'!$A:$A,Tables!AX$1),17),5,0),VLOOKUP($A28,OFFSET('Program and Results'!$A$1,MATCH(Tables!AX$1,'Program and Results'!$A:$A,0)-1,4,COUNTIF('Program and Results'!$A:$A,Tables!AX$1),17),8,0))=0,"",IFERROR(VLOOKUP($A28,OFFSET('Program and Results'!$A$1,MATCH(Tables!AX$1,'Program and Results'!$A:$A,0)-1,1,COUNTIF('Program and Results'!$A:$A,Tables!AX$1),17),5,0),VLOOKUP($A28,OFFSET('Program and Results'!$A$1,MATCH(Tables!AX$1,'Program and Results'!$A:$A,0)-1,4,COUNTIF('Program and Results'!$A:$A,Tables!AX$1),17),8,0))),"")</f>
        <v/>
      </c>
      <c r="AY28" s="22" t="str">
        <f ca="1">IFERROR(IF(IFERROR(VLOOKUP($A28,OFFSET('Program and Results'!$A$1,MATCH(Tables!AY$1,'Program and Results'!$A:$A,0)-1,1,COUNTIF('Program and Results'!$A:$A,Tables!AY$1),17),5,0),VLOOKUP($A28,OFFSET('Program and Results'!$A$1,MATCH(Tables!AY$1,'Program and Results'!$A:$A,0)-1,4,COUNTIF('Program and Results'!$A:$A,Tables!AY$1),17),8,0))=0,"",IFERROR(VLOOKUP($A28,OFFSET('Program and Results'!$A$1,MATCH(Tables!AY$1,'Program and Results'!$A:$A,0)-1,1,COUNTIF('Program and Results'!$A:$A,Tables!AY$1),17),5,0),VLOOKUP($A28,OFFSET('Program and Results'!$A$1,MATCH(Tables!AY$1,'Program and Results'!$A:$A,0)-1,4,COUNTIF('Program and Results'!$A:$A,Tables!AY$1),17),8,0))),"")</f>
        <v/>
      </c>
      <c r="AZ28" s="22" t="str">
        <f ca="1">IFERROR(IF(IFERROR(VLOOKUP($A28,OFFSET('Program and Results'!$A$1,MATCH(Tables!AZ$1,'Program and Results'!$A:$A,0)-1,1,COUNTIF('Program and Results'!$A:$A,Tables!AZ$1),17),5,0),VLOOKUP($A28,OFFSET('Program and Results'!$A$1,MATCH(Tables!AZ$1,'Program and Results'!$A:$A,0)-1,4,COUNTIF('Program and Results'!$A:$A,Tables!AZ$1),17),8,0))=0,"",IFERROR(VLOOKUP($A28,OFFSET('Program and Results'!$A$1,MATCH(Tables!AZ$1,'Program and Results'!$A:$A,0)-1,1,COUNTIF('Program and Results'!$A:$A,Tables!AZ$1),17),5,0),VLOOKUP($A28,OFFSET('Program and Results'!$A$1,MATCH(Tables!AZ$1,'Program and Results'!$A:$A,0)-1,4,COUNTIF('Program and Results'!$A:$A,Tables!AZ$1),17),8,0))),"")</f>
        <v/>
      </c>
      <c r="BA28" s="22" t="str">
        <f ca="1">IFERROR(IF(IFERROR(VLOOKUP($A28,OFFSET('Program and Results'!$A$1,MATCH(Tables!BA$1,'Program and Results'!$A:$A,0)-1,1,COUNTIF('Program and Results'!$A:$A,Tables!BA$1),17),5,0),VLOOKUP($A28,OFFSET('Program and Results'!$A$1,MATCH(Tables!BA$1,'Program and Results'!$A:$A,0)-1,4,COUNTIF('Program and Results'!$A:$A,Tables!BA$1),17),8,0))=0,"",IFERROR(VLOOKUP($A28,OFFSET('Program and Results'!$A$1,MATCH(Tables!BA$1,'Program and Results'!$A:$A,0)-1,1,COUNTIF('Program and Results'!$A:$A,Tables!BA$1),17),5,0),VLOOKUP($A28,OFFSET('Program and Results'!$A$1,MATCH(Tables!BA$1,'Program and Results'!$A:$A,0)-1,4,COUNTIF('Program and Results'!$A:$A,Tables!BA$1),17),8,0))),"")</f>
        <v/>
      </c>
      <c r="BB28" s="22" t="str">
        <f ca="1">IFERROR(IF(IFERROR(VLOOKUP($A28,OFFSET('Program and Results'!$A$1,MATCH(Tables!BB$1,'Program and Results'!$A:$A,0)-1,1,COUNTIF('Program and Results'!$A:$A,Tables!BB$1),17),5,0),VLOOKUP($A28,OFFSET('Program and Results'!$A$1,MATCH(Tables!BB$1,'Program and Results'!$A:$A,0)-1,4,COUNTIF('Program and Results'!$A:$A,Tables!BB$1),17),8,0))=0,"",IFERROR(VLOOKUP($A28,OFFSET('Program and Results'!$A$1,MATCH(Tables!BB$1,'Program and Results'!$A:$A,0)-1,1,COUNTIF('Program and Results'!$A:$A,Tables!BB$1),17),5,0),VLOOKUP($A28,OFFSET('Program and Results'!$A$1,MATCH(Tables!BB$1,'Program and Results'!$A:$A,0)-1,4,COUNTIF('Program and Results'!$A:$A,Tables!BB$1),17),8,0))),"")</f>
        <v/>
      </c>
      <c r="BC28" s="22" t="str">
        <f ca="1">IFERROR(IF(IFERROR(VLOOKUP($A28,OFFSET('Program and Results'!$A$1,MATCH(Tables!BC$1,'Program and Results'!$A:$A,0)-1,1,COUNTIF('Program and Results'!$A:$A,Tables!BC$1),17),5,0),VLOOKUP($A28,OFFSET('Program and Results'!$A$1,MATCH(Tables!BC$1,'Program and Results'!$A:$A,0)-1,4,COUNTIF('Program and Results'!$A:$A,Tables!BC$1),17),8,0))=0,"",IFERROR(VLOOKUP($A28,OFFSET('Program and Results'!$A$1,MATCH(Tables!BC$1,'Program and Results'!$A:$A,0)-1,1,COUNTIF('Program and Results'!$A:$A,Tables!BC$1),17),5,0),VLOOKUP($A28,OFFSET('Program and Results'!$A$1,MATCH(Tables!BC$1,'Program and Results'!$A:$A,0)-1,4,COUNTIF('Program and Results'!$A:$A,Tables!BC$1),17),8,0))),"")</f>
        <v/>
      </c>
      <c r="BD28" s="22" t="str">
        <f ca="1">IFERROR(IF(IFERROR(VLOOKUP($A28,OFFSET('Program and Results'!$A$1,MATCH(Tables!BD$1,'Program and Results'!$A:$A,0)-1,1,COUNTIF('Program and Results'!$A:$A,Tables!BD$1),17),5,0),VLOOKUP($A28,OFFSET('Program and Results'!$A$1,MATCH(Tables!BD$1,'Program and Results'!$A:$A,0)-1,4,COUNTIF('Program and Results'!$A:$A,Tables!BD$1),17),8,0))=0,"",IFERROR(VLOOKUP($A28,OFFSET('Program and Results'!$A$1,MATCH(Tables!BD$1,'Program and Results'!$A:$A,0)-1,1,COUNTIF('Program and Results'!$A:$A,Tables!BD$1),17),5,0),VLOOKUP($A28,OFFSET('Program and Results'!$A$1,MATCH(Tables!BD$1,'Program and Results'!$A:$A,0)-1,4,COUNTIF('Program and Results'!$A:$A,Tables!BD$1),17),8,0))),"")</f>
        <v/>
      </c>
      <c r="BE28" s="22" t="str">
        <f ca="1">IFERROR(IF(IFERROR(VLOOKUP($A28,OFFSET('Program and Results'!$A$1,MATCH(Tables!BE$1,'Program and Results'!$A:$A,0)-1,1,COUNTIF('Program and Results'!$A:$A,Tables!BE$1),17),5,0),VLOOKUP($A28,OFFSET('Program and Results'!$A$1,MATCH(Tables!BE$1,'Program and Results'!$A:$A,0)-1,4,COUNTIF('Program and Results'!$A:$A,Tables!BE$1),17),8,0))=0,"",IFERROR(VLOOKUP($A28,OFFSET('Program and Results'!$A$1,MATCH(Tables!BE$1,'Program and Results'!$A:$A,0)-1,1,COUNTIF('Program and Results'!$A:$A,Tables!BE$1),17),5,0),VLOOKUP($A28,OFFSET('Program and Results'!$A$1,MATCH(Tables!BE$1,'Program and Results'!$A:$A,0)-1,4,COUNTIF('Program and Results'!$A:$A,Tables!BE$1),17),8,0))),"")</f>
        <v/>
      </c>
    </row>
    <row r="29" spans="1:57">
      <c r="A29" s="3" t="str">
        <f>IF(Lists!A29="","",Lists!A29)</f>
        <v/>
      </c>
      <c r="B29" s="22" t="str">
        <f ca="1">IFERROR(IF(IFERROR(VLOOKUP($A29,OFFSET('Program and Results'!$A$1,MATCH(Tables!B$1,'Program and Results'!$A:$A,0)-1,1,COUNTIF('Program and Results'!$A:$A,Tables!B$1),17),5,0),VLOOKUP($A29,OFFSET('Program and Results'!$A$1,MATCH(Tables!B$1,'Program and Results'!$A:$A,0)-1,4,COUNTIF('Program and Results'!$A:$A,Tables!B$1),17),8,0))=0,"",IFERROR(VLOOKUP($A29,OFFSET('Program and Results'!$A$1,MATCH(Tables!B$1,'Program and Results'!$A:$A,0)-1,1,COUNTIF('Program and Results'!$A:$A,Tables!B$1),17),5,0),VLOOKUP($A29,OFFSET('Program and Results'!$A$1,MATCH(Tables!B$1,'Program and Results'!$A:$A,0)-1,4,COUNTIF('Program and Results'!$A:$A,Tables!B$1),17),8,0))),"")</f>
        <v/>
      </c>
      <c r="C29" s="22" t="str">
        <f ca="1">IFERROR(IF(IFERROR(VLOOKUP($A29,OFFSET('Program and Results'!$A$1,MATCH(Tables!C$1,'Program and Results'!$A:$A,0)-1,1,COUNTIF('Program and Results'!$A:$A,Tables!C$1),17),5,0),VLOOKUP($A29,OFFSET('Program and Results'!$A$1,MATCH(Tables!C$1,'Program and Results'!$A:$A,0)-1,4,COUNTIF('Program and Results'!$A:$A,Tables!C$1),17),8,0))=0,"",IFERROR(VLOOKUP($A29,OFFSET('Program and Results'!$A$1,MATCH(Tables!C$1,'Program and Results'!$A:$A,0)-1,1,COUNTIF('Program and Results'!$A:$A,Tables!C$1),17),5,0),VLOOKUP($A29,OFFSET('Program and Results'!$A$1,MATCH(Tables!C$1,'Program and Results'!$A:$A,0)-1,4,COUNTIF('Program and Results'!$A:$A,Tables!C$1),17),8,0))),"")</f>
        <v/>
      </c>
      <c r="D29" s="22" t="str">
        <f ca="1">IFERROR(IF(IFERROR(VLOOKUP($A29,OFFSET('Program and Results'!$A$1,MATCH(Tables!D$1,'Program and Results'!$A:$A,0)-1,1,COUNTIF('Program and Results'!$A:$A,Tables!D$1),17),5,0),VLOOKUP($A29,OFFSET('Program and Results'!$A$1,MATCH(Tables!D$1,'Program and Results'!$A:$A,0)-1,4,COUNTIF('Program and Results'!$A:$A,Tables!D$1),17),8,0))=0,"",IFERROR(VLOOKUP($A29,OFFSET('Program and Results'!$A$1,MATCH(Tables!D$1,'Program and Results'!$A:$A,0)-1,1,COUNTIF('Program and Results'!$A:$A,Tables!D$1),17),5,0),VLOOKUP($A29,OFFSET('Program and Results'!$A$1,MATCH(Tables!D$1,'Program and Results'!$A:$A,0)-1,4,COUNTIF('Program and Results'!$A:$A,Tables!D$1),17),8,0))),"")</f>
        <v/>
      </c>
      <c r="E29" s="22" t="str">
        <f ca="1">IFERROR(IF(IFERROR(VLOOKUP($A29,OFFSET('Program and Results'!$A$1,MATCH(Tables!E$1,'Program and Results'!$A:$A,0)-1,1,COUNTIF('Program and Results'!$A:$A,Tables!E$1),17),5,0),VLOOKUP($A29,OFFSET('Program and Results'!$A$1,MATCH(Tables!E$1,'Program and Results'!$A:$A,0)-1,4,COUNTIF('Program and Results'!$A:$A,Tables!E$1),17),8,0))=0,"",IFERROR(VLOOKUP($A29,OFFSET('Program and Results'!$A$1,MATCH(Tables!E$1,'Program and Results'!$A:$A,0)-1,1,COUNTIF('Program and Results'!$A:$A,Tables!E$1),17),5,0),VLOOKUP($A29,OFFSET('Program and Results'!$A$1,MATCH(Tables!E$1,'Program and Results'!$A:$A,0)-1,4,COUNTIF('Program and Results'!$A:$A,Tables!E$1),17),8,0))),"")</f>
        <v/>
      </c>
      <c r="F29" s="22" t="str">
        <f ca="1">IFERROR(IF(IFERROR(VLOOKUP($A29,OFFSET('Program and Results'!$A$1,MATCH(Tables!F$1,'Program and Results'!$A:$A,0)-1,1,COUNTIF('Program and Results'!$A:$A,Tables!F$1),17),5,0),VLOOKUP($A29,OFFSET('Program and Results'!$A$1,MATCH(Tables!F$1,'Program and Results'!$A:$A,0)-1,4,COUNTIF('Program and Results'!$A:$A,Tables!F$1),17),8,0))=0,"",IFERROR(VLOOKUP($A29,OFFSET('Program and Results'!$A$1,MATCH(Tables!F$1,'Program and Results'!$A:$A,0)-1,1,COUNTIF('Program and Results'!$A:$A,Tables!F$1),17),5,0),VLOOKUP($A29,OFFSET('Program and Results'!$A$1,MATCH(Tables!F$1,'Program and Results'!$A:$A,0)-1,4,COUNTIF('Program and Results'!$A:$A,Tables!F$1),17),8,0))),"")</f>
        <v/>
      </c>
      <c r="G29" s="22" t="str">
        <f ca="1">IFERROR(IF(IFERROR(VLOOKUP($A29,OFFSET('Program and Results'!$A$1,MATCH(Tables!G$1,'Program and Results'!$A:$A,0)-1,1,COUNTIF('Program and Results'!$A:$A,Tables!G$1),17),5,0),VLOOKUP($A29,OFFSET('Program and Results'!$A$1,MATCH(Tables!G$1,'Program and Results'!$A:$A,0)-1,4,COUNTIF('Program and Results'!$A:$A,Tables!G$1),17),8,0))=0,"",IFERROR(VLOOKUP($A29,OFFSET('Program and Results'!$A$1,MATCH(Tables!G$1,'Program and Results'!$A:$A,0)-1,1,COUNTIF('Program and Results'!$A:$A,Tables!G$1),17),5,0),VLOOKUP($A29,OFFSET('Program and Results'!$A$1,MATCH(Tables!G$1,'Program and Results'!$A:$A,0)-1,4,COUNTIF('Program and Results'!$A:$A,Tables!G$1),17),8,0))),"")</f>
        <v/>
      </c>
      <c r="H29" s="22" t="str">
        <f ca="1">IFERROR(IF(IFERROR(VLOOKUP($A29,OFFSET('Program and Results'!$A$1,MATCH(Tables!H$1,'Program and Results'!$A:$A,0)-1,1,COUNTIF('Program and Results'!$A:$A,Tables!H$1),17),5,0),VLOOKUP($A29,OFFSET('Program and Results'!$A$1,MATCH(Tables!H$1,'Program and Results'!$A:$A,0)-1,4,COUNTIF('Program and Results'!$A:$A,Tables!H$1),17),8,0))=0,"",IFERROR(VLOOKUP($A29,OFFSET('Program and Results'!$A$1,MATCH(Tables!H$1,'Program and Results'!$A:$A,0)-1,1,COUNTIF('Program and Results'!$A:$A,Tables!H$1),17),5,0),VLOOKUP($A29,OFFSET('Program and Results'!$A$1,MATCH(Tables!H$1,'Program and Results'!$A:$A,0)-1,4,COUNTIF('Program and Results'!$A:$A,Tables!H$1),17),8,0))),"")</f>
        <v/>
      </c>
      <c r="I29" s="22" t="str">
        <f ca="1">IFERROR(IF(IFERROR(VLOOKUP($A29,OFFSET('Program and Results'!$A$1,MATCH(Tables!I$1,'Program and Results'!$A:$A,0)-1,1,COUNTIF('Program and Results'!$A:$A,Tables!I$1),17),5,0),VLOOKUP($A29,OFFSET('Program and Results'!$A$1,MATCH(Tables!I$1,'Program and Results'!$A:$A,0)-1,4,COUNTIF('Program and Results'!$A:$A,Tables!I$1),17),8,0))=0,"",IFERROR(VLOOKUP($A29,OFFSET('Program and Results'!$A$1,MATCH(Tables!I$1,'Program and Results'!$A:$A,0)-1,1,COUNTIF('Program and Results'!$A:$A,Tables!I$1),17),5,0),VLOOKUP($A29,OFFSET('Program and Results'!$A$1,MATCH(Tables!I$1,'Program and Results'!$A:$A,0)-1,4,COUNTIF('Program and Results'!$A:$A,Tables!I$1),17),8,0))),"")</f>
        <v/>
      </c>
      <c r="J29" s="22" t="str">
        <f ca="1">IFERROR(IF(IFERROR(VLOOKUP($A29,OFFSET('Program and Results'!$A$1,MATCH(Tables!J$1,'Program and Results'!$A:$A,0)-1,1,COUNTIF('Program and Results'!$A:$A,Tables!J$1),17),5,0),VLOOKUP($A29,OFFSET('Program and Results'!$A$1,MATCH(Tables!J$1,'Program and Results'!$A:$A,0)-1,4,COUNTIF('Program and Results'!$A:$A,Tables!J$1),17),8,0))=0,"",IFERROR(VLOOKUP($A29,OFFSET('Program and Results'!$A$1,MATCH(Tables!J$1,'Program and Results'!$A:$A,0)-1,1,COUNTIF('Program and Results'!$A:$A,Tables!J$1),17),5,0),VLOOKUP($A29,OFFSET('Program and Results'!$A$1,MATCH(Tables!J$1,'Program and Results'!$A:$A,0)-1,4,COUNTIF('Program and Results'!$A:$A,Tables!J$1),17),8,0))),"")</f>
        <v/>
      </c>
      <c r="K29" s="22" t="str">
        <f ca="1">IFERROR(IF(IFERROR(VLOOKUP($A29,OFFSET('Program and Results'!$A$1,MATCH(Tables!K$1,'Program and Results'!$A:$A,0)-1,1,COUNTIF('Program and Results'!$A:$A,Tables!K$1),17),5,0),VLOOKUP($A29,OFFSET('Program and Results'!$A$1,MATCH(Tables!K$1,'Program and Results'!$A:$A,0)-1,4,COUNTIF('Program and Results'!$A:$A,Tables!K$1),17),8,0))=0,"",IFERROR(VLOOKUP($A29,OFFSET('Program and Results'!$A$1,MATCH(Tables!K$1,'Program and Results'!$A:$A,0)-1,1,COUNTIF('Program and Results'!$A:$A,Tables!K$1),17),5,0),VLOOKUP($A29,OFFSET('Program and Results'!$A$1,MATCH(Tables!K$1,'Program and Results'!$A:$A,0)-1,4,COUNTIF('Program and Results'!$A:$A,Tables!K$1),17),8,0))),"")</f>
        <v/>
      </c>
      <c r="L29" s="22" t="str">
        <f ca="1">IFERROR(IF(IFERROR(VLOOKUP($A29,OFFSET('Program and Results'!$A$1,MATCH(Tables!L$1,'Program and Results'!$A:$A,0)-1,1,COUNTIF('Program and Results'!$A:$A,Tables!L$1),17),5,0),VLOOKUP($A29,OFFSET('Program and Results'!$A$1,MATCH(Tables!L$1,'Program and Results'!$A:$A,0)-1,4,COUNTIF('Program and Results'!$A:$A,Tables!L$1),17),8,0))=0,"",IFERROR(VLOOKUP($A29,OFFSET('Program and Results'!$A$1,MATCH(Tables!L$1,'Program and Results'!$A:$A,0)-1,1,COUNTIF('Program and Results'!$A:$A,Tables!L$1),17),5,0),VLOOKUP($A29,OFFSET('Program and Results'!$A$1,MATCH(Tables!L$1,'Program and Results'!$A:$A,0)-1,4,COUNTIF('Program and Results'!$A:$A,Tables!L$1),17),8,0))),"")</f>
        <v/>
      </c>
      <c r="M29" s="22" t="str">
        <f ca="1">IFERROR(IF(IFERROR(VLOOKUP($A29,OFFSET('Program and Results'!$A$1,MATCH(Tables!M$1,'Program and Results'!$A:$A,0)-1,1,COUNTIF('Program and Results'!$A:$A,Tables!M$1),17),5,0),VLOOKUP($A29,OFFSET('Program and Results'!$A$1,MATCH(Tables!M$1,'Program and Results'!$A:$A,0)-1,4,COUNTIF('Program and Results'!$A:$A,Tables!M$1),17),8,0))=0,"",IFERROR(VLOOKUP($A29,OFFSET('Program and Results'!$A$1,MATCH(Tables!M$1,'Program and Results'!$A:$A,0)-1,1,COUNTIF('Program and Results'!$A:$A,Tables!M$1),17),5,0),VLOOKUP($A29,OFFSET('Program and Results'!$A$1,MATCH(Tables!M$1,'Program and Results'!$A:$A,0)-1,4,COUNTIF('Program and Results'!$A:$A,Tables!M$1),17),8,0))),"")</f>
        <v/>
      </c>
      <c r="N29" s="22" t="str">
        <f ca="1">IFERROR(IF(IFERROR(VLOOKUP($A29,OFFSET('Program and Results'!$A$1,MATCH(Tables!N$1,'Program and Results'!$A:$A,0)-1,1,COUNTIF('Program and Results'!$A:$A,Tables!N$1),17),5,0),VLOOKUP($A29,OFFSET('Program and Results'!$A$1,MATCH(Tables!N$1,'Program and Results'!$A:$A,0)-1,4,COUNTIF('Program and Results'!$A:$A,Tables!N$1),17),8,0))=0,"",IFERROR(VLOOKUP($A29,OFFSET('Program and Results'!$A$1,MATCH(Tables!N$1,'Program and Results'!$A:$A,0)-1,1,COUNTIF('Program and Results'!$A:$A,Tables!N$1),17),5,0),VLOOKUP($A29,OFFSET('Program and Results'!$A$1,MATCH(Tables!N$1,'Program and Results'!$A:$A,0)-1,4,COUNTIF('Program and Results'!$A:$A,Tables!N$1),17),8,0))),"")</f>
        <v/>
      </c>
      <c r="O29" s="22" t="str">
        <f ca="1">IFERROR(IF(IFERROR(VLOOKUP($A29,OFFSET('Program and Results'!$A$1,MATCH(Tables!O$1,'Program and Results'!$A:$A,0)-1,1,COUNTIF('Program and Results'!$A:$A,Tables!O$1),17),5,0),VLOOKUP($A29,OFFSET('Program and Results'!$A$1,MATCH(Tables!O$1,'Program and Results'!$A:$A,0)-1,4,COUNTIF('Program and Results'!$A:$A,Tables!O$1),17),8,0))=0,"",IFERROR(VLOOKUP($A29,OFFSET('Program and Results'!$A$1,MATCH(Tables!O$1,'Program and Results'!$A:$A,0)-1,1,COUNTIF('Program and Results'!$A:$A,Tables!O$1),17),5,0),VLOOKUP($A29,OFFSET('Program and Results'!$A$1,MATCH(Tables!O$1,'Program and Results'!$A:$A,0)-1,4,COUNTIF('Program and Results'!$A:$A,Tables!O$1),17),8,0))),"")</f>
        <v/>
      </c>
      <c r="P29" s="22" t="str">
        <f ca="1">IFERROR(IF(IFERROR(VLOOKUP($A29,OFFSET('Program and Results'!$A$1,MATCH(Tables!P$1,'Program and Results'!$A:$A,0)-1,1,COUNTIF('Program and Results'!$A:$A,Tables!P$1),17),5,0),VLOOKUP($A29,OFFSET('Program and Results'!$A$1,MATCH(Tables!P$1,'Program and Results'!$A:$A,0)-1,4,COUNTIF('Program and Results'!$A:$A,Tables!P$1),17),8,0))=0,"",IFERROR(VLOOKUP($A29,OFFSET('Program and Results'!$A$1,MATCH(Tables!P$1,'Program and Results'!$A:$A,0)-1,1,COUNTIF('Program and Results'!$A:$A,Tables!P$1),17),5,0),VLOOKUP($A29,OFFSET('Program and Results'!$A$1,MATCH(Tables!P$1,'Program and Results'!$A:$A,0)-1,4,COUNTIF('Program and Results'!$A:$A,Tables!P$1),17),8,0))),"")</f>
        <v/>
      </c>
      <c r="Q29" s="22" t="str">
        <f ca="1">IFERROR(IF(IFERROR(VLOOKUP($A29,OFFSET('Program and Results'!$A$1,MATCH(Tables!Q$1,'Program and Results'!$A:$A,0)-1,1,COUNTIF('Program and Results'!$A:$A,Tables!Q$1),17),5,0),VLOOKUP($A29,OFFSET('Program and Results'!$A$1,MATCH(Tables!Q$1,'Program and Results'!$A:$A,0)-1,4,COUNTIF('Program and Results'!$A:$A,Tables!Q$1),17),8,0))=0,"",IFERROR(VLOOKUP($A29,OFFSET('Program and Results'!$A$1,MATCH(Tables!Q$1,'Program and Results'!$A:$A,0)-1,1,COUNTIF('Program and Results'!$A:$A,Tables!Q$1),17),5,0),VLOOKUP($A29,OFFSET('Program and Results'!$A$1,MATCH(Tables!Q$1,'Program and Results'!$A:$A,0)-1,4,COUNTIF('Program and Results'!$A:$A,Tables!Q$1),17),8,0))),"")</f>
        <v/>
      </c>
      <c r="R29" s="22" t="str">
        <f ca="1">IFERROR(IF(IFERROR(VLOOKUP($A29,OFFSET('Program and Results'!$A$1,MATCH(Tables!R$1,'Program and Results'!$A:$A,0)-1,1,COUNTIF('Program and Results'!$A:$A,Tables!R$1),17),5,0),VLOOKUP($A29,OFFSET('Program and Results'!$A$1,MATCH(Tables!R$1,'Program and Results'!$A:$A,0)-1,4,COUNTIF('Program and Results'!$A:$A,Tables!R$1),17),8,0))=0,"",IFERROR(VLOOKUP($A29,OFFSET('Program and Results'!$A$1,MATCH(Tables!R$1,'Program and Results'!$A:$A,0)-1,1,COUNTIF('Program and Results'!$A:$A,Tables!R$1),17),5,0),VLOOKUP($A29,OFFSET('Program and Results'!$A$1,MATCH(Tables!R$1,'Program and Results'!$A:$A,0)-1,4,COUNTIF('Program and Results'!$A:$A,Tables!R$1),17),8,0))),"")</f>
        <v/>
      </c>
      <c r="S29" s="22" t="str">
        <f ca="1">IFERROR(IF(IFERROR(VLOOKUP($A29,OFFSET('Program and Results'!$A$1,MATCH(Tables!S$1,'Program and Results'!$A:$A,0)-1,1,COUNTIF('Program and Results'!$A:$A,Tables!S$1),17),5,0),VLOOKUP($A29,OFFSET('Program and Results'!$A$1,MATCH(Tables!S$1,'Program and Results'!$A:$A,0)-1,4,COUNTIF('Program and Results'!$A:$A,Tables!S$1),17),8,0))=0,"",IFERROR(VLOOKUP($A29,OFFSET('Program and Results'!$A$1,MATCH(Tables!S$1,'Program and Results'!$A:$A,0)-1,1,COUNTIF('Program and Results'!$A:$A,Tables!S$1),17),5,0),VLOOKUP($A29,OFFSET('Program and Results'!$A$1,MATCH(Tables!S$1,'Program and Results'!$A:$A,0)-1,4,COUNTIF('Program and Results'!$A:$A,Tables!S$1),17),8,0))),"")</f>
        <v/>
      </c>
      <c r="T29" s="22" t="str">
        <f ca="1">IFERROR(IF(IFERROR(VLOOKUP($A29,OFFSET('Program and Results'!$A$1,MATCH(Tables!T$1,'Program and Results'!$A:$A,0)-1,1,COUNTIF('Program and Results'!$A:$A,Tables!T$1),17),5,0),VLOOKUP($A29,OFFSET('Program and Results'!$A$1,MATCH(Tables!T$1,'Program and Results'!$A:$A,0)-1,4,COUNTIF('Program and Results'!$A:$A,Tables!T$1),17),8,0))=0,"",IFERROR(VLOOKUP($A29,OFFSET('Program and Results'!$A$1,MATCH(Tables!T$1,'Program and Results'!$A:$A,0)-1,1,COUNTIF('Program and Results'!$A:$A,Tables!T$1),17),5,0),VLOOKUP($A29,OFFSET('Program and Results'!$A$1,MATCH(Tables!T$1,'Program and Results'!$A:$A,0)-1,4,COUNTIF('Program and Results'!$A:$A,Tables!T$1),17),8,0))),"")</f>
        <v/>
      </c>
      <c r="U29" s="22" t="str">
        <f ca="1">IFERROR(IF(IFERROR(VLOOKUP($A29,OFFSET('Program and Results'!$A$1,MATCH(Tables!U$1,'Program and Results'!$A:$A,0)-1,1,COUNTIF('Program and Results'!$A:$A,Tables!U$1),17),5,0),VLOOKUP($A29,OFFSET('Program and Results'!$A$1,MATCH(Tables!U$1,'Program and Results'!$A:$A,0)-1,4,COUNTIF('Program and Results'!$A:$A,Tables!U$1),17),8,0))=0,"",IFERROR(VLOOKUP($A29,OFFSET('Program and Results'!$A$1,MATCH(Tables!U$1,'Program and Results'!$A:$A,0)-1,1,COUNTIF('Program and Results'!$A:$A,Tables!U$1),17),5,0),VLOOKUP($A29,OFFSET('Program and Results'!$A$1,MATCH(Tables!U$1,'Program and Results'!$A:$A,0)-1,4,COUNTIF('Program and Results'!$A:$A,Tables!U$1),17),8,0))),"")</f>
        <v/>
      </c>
      <c r="V29" s="22" t="str">
        <f ca="1">IFERROR(IF(IFERROR(VLOOKUP($A29,OFFSET('Program and Results'!$A$1,MATCH(Tables!V$1,'Program and Results'!$A:$A,0)-1,1,COUNTIF('Program and Results'!$A:$A,Tables!V$1),17),5,0),VLOOKUP($A29,OFFSET('Program and Results'!$A$1,MATCH(Tables!V$1,'Program and Results'!$A:$A,0)-1,4,COUNTIF('Program and Results'!$A:$A,Tables!V$1),17),8,0))=0,"",IFERROR(VLOOKUP($A29,OFFSET('Program and Results'!$A$1,MATCH(Tables!V$1,'Program and Results'!$A:$A,0)-1,1,COUNTIF('Program and Results'!$A:$A,Tables!V$1),17),5,0),VLOOKUP($A29,OFFSET('Program and Results'!$A$1,MATCH(Tables!V$1,'Program and Results'!$A:$A,0)-1,4,COUNTIF('Program and Results'!$A:$A,Tables!V$1),17),8,0))),"")</f>
        <v/>
      </c>
      <c r="W29" s="22" t="str">
        <f ca="1">IFERROR(IF(IFERROR(VLOOKUP($A29,OFFSET('Program and Results'!$A$1,MATCH(Tables!W$1,'Program and Results'!$A:$A,0)-1,1,COUNTIF('Program and Results'!$A:$A,Tables!W$1),17),5,0),VLOOKUP($A29,OFFSET('Program and Results'!$A$1,MATCH(Tables!W$1,'Program and Results'!$A:$A,0)-1,4,COUNTIF('Program and Results'!$A:$A,Tables!W$1),17),8,0))=0,"",IFERROR(VLOOKUP($A29,OFFSET('Program and Results'!$A$1,MATCH(Tables!W$1,'Program and Results'!$A:$A,0)-1,1,COUNTIF('Program and Results'!$A:$A,Tables!W$1),17),5,0),VLOOKUP($A29,OFFSET('Program and Results'!$A$1,MATCH(Tables!W$1,'Program and Results'!$A:$A,0)-1,4,COUNTIF('Program and Results'!$A:$A,Tables!W$1),17),8,0))),"")</f>
        <v/>
      </c>
      <c r="X29" s="22" t="str">
        <f ca="1">IFERROR(IF(IFERROR(VLOOKUP($A29,OFFSET('Program and Results'!$A$1,MATCH(Tables!X$1,'Program and Results'!$A:$A,0)-1,1,COUNTIF('Program and Results'!$A:$A,Tables!X$1),17),5,0),VLOOKUP($A29,OFFSET('Program and Results'!$A$1,MATCH(Tables!X$1,'Program and Results'!$A:$A,0)-1,4,COUNTIF('Program and Results'!$A:$A,Tables!X$1),17),8,0))=0,"",IFERROR(VLOOKUP($A29,OFFSET('Program and Results'!$A$1,MATCH(Tables!X$1,'Program and Results'!$A:$A,0)-1,1,COUNTIF('Program and Results'!$A:$A,Tables!X$1),17),5,0),VLOOKUP($A29,OFFSET('Program and Results'!$A$1,MATCH(Tables!X$1,'Program and Results'!$A:$A,0)-1,4,COUNTIF('Program and Results'!$A:$A,Tables!X$1),17),8,0))),"")</f>
        <v/>
      </c>
      <c r="Y29" s="22" t="str">
        <f ca="1">IFERROR(IF(IFERROR(VLOOKUP($A29,OFFSET('Program and Results'!$A$1,MATCH(Tables!Y$1,'Program and Results'!$A:$A,0)-1,1,COUNTIF('Program and Results'!$A:$A,Tables!Y$1),17),5,0),VLOOKUP($A29,OFFSET('Program and Results'!$A$1,MATCH(Tables!Y$1,'Program and Results'!$A:$A,0)-1,4,COUNTIF('Program and Results'!$A:$A,Tables!Y$1),17),8,0))=0,"",IFERROR(VLOOKUP($A29,OFFSET('Program and Results'!$A$1,MATCH(Tables!Y$1,'Program and Results'!$A:$A,0)-1,1,COUNTIF('Program and Results'!$A:$A,Tables!Y$1),17),5,0),VLOOKUP($A29,OFFSET('Program and Results'!$A$1,MATCH(Tables!Y$1,'Program and Results'!$A:$A,0)-1,4,COUNTIF('Program and Results'!$A:$A,Tables!Y$1),17),8,0))),"")</f>
        <v/>
      </c>
      <c r="Z29" s="22" t="str">
        <f ca="1">IFERROR(IF(IFERROR(VLOOKUP($A29,OFFSET('Program and Results'!$A$1,MATCH(Tables!Z$1,'Program and Results'!$A:$A,0)-1,1,COUNTIF('Program and Results'!$A:$A,Tables!Z$1),17),5,0),VLOOKUP($A29,OFFSET('Program and Results'!$A$1,MATCH(Tables!Z$1,'Program and Results'!$A:$A,0)-1,4,COUNTIF('Program and Results'!$A:$A,Tables!Z$1),17),8,0))=0,"",IFERROR(VLOOKUP($A29,OFFSET('Program and Results'!$A$1,MATCH(Tables!Z$1,'Program and Results'!$A:$A,0)-1,1,COUNTIF('Program and Results'!$A:$A,Tables!Z$1),17),5,0),VLOOKUP($A29,OFFSET('Program and Results'!$A$1,MATCH(Tables!Z$1,'Program and Results'!$A:$A,0)-1,4,COUNTIF('Program and Results'!$A:$A,Tables!Z$1),17),8,0))),"")</f>
        <v/>
      </c>
      <c r="AA29" s="22" t="str">
        <f ca="1">IFERROR(IF(IFERROR(VLOOKUP($A29,OFFSET('Program and Results'!$A$1,MATCH(Tables!AA$1,'Program and Results'!$A:$A,0)-1,1,COUNTIF('Program and Results'!$A:$A,Tables!AA$1),17),5,0),VLOOKUP($A29,OFFSET('Program and Results'!$A$1,MATCH(Tables!AA$1,'Program and Results'!$A:$A,0)-1,4,COUNTIF('Program and Results'!$A:$A,Tables!AA$1),17),8,0))=0,"",IFERROR(VLOOKUP($A29,OFFSET('Program and Results'!$A$1,MATCH(Tables!AA$1,'Program and Results'!$A:$A,0)-1,1,COUNTIF('Program and Results'!$A:$A,Tables!AA$1),17),5,0),VLOOKUP($A29,OFFSET('Program and Results'!$A$1,MATCH(Tables!AA$1,'Program and Results'!$A:$A,0)-1,4,COUNTIF('Program and Results'!$A:$A,Tables!AA$1),17),8,0))),"")</f>
        <v/>
      </c>
      <c r="AB29" s="22" t="str">
        <f ca="1">IFERROR(IF(IFERROR(VLOOKUP($A29,OFFSET('Program and Results'!$A$1,MATCH(Tables!AB$1,'Program and Results'!$A:$A,0)-1,1,COUNTIF('Program and Results'!$A:$A,Tables!AB$1),17),5,0),VLOOKUP($A29,OFFSET('Program and Results'!$A$1,MATCH(Tables!AB$1,'Program and Results'!$A:$A,0)-1,4,COUNTIF('Program and Results'!$A:$A,Tables!AB$1),17),8,0))=0,"",IFERROR(VLOOKUP($A29,OFFSET('Program and Results'!$A$1,MATCH(Tables!AB$1,'Program and Results'!$A:$A,0)-1,1,COUNTIF('Program and Results'!$A:$A,Tables!AB$1),17),5,0),VLOOKUP($A29,OFFSET('Program and Results'!$A$1,MATCH(Tables!AB$1,'Program and Results'!$A:$A,0)-1,4,COUNTIF('Program and Results'!$A:$A,Tables!AB$1),17),8,0))),"")</f>
        <v/>
      </c>
      <c r="AC29" s="22" t="str">
        <f ca="1">IFERROR(IF(IFERROR(VLOOKUP($A29,OFFSET('Program and Results'!$A$1,MATCH(Tables!AC$1,'Program and Results'!$A:$A,0)-1,1,COUNTIF('Program and Results'!$A:$A,Tables!AC$1),17),5,0),VLOOKUP($A29,OFFSET('Program and Results'!$A$1,MATCH(Tables!AC$1,'Program and Results'!$A:$A,0)-1,4,COUNTIF('Program and Results'!$A:$A,Tables!AC$1),17),8,0))=0,"",IFERROR(VLOOKUP($A29,OFFSET('Program and Results'!$A$1,MATCH(Tables!AC$1,'Program and Results'!$A:$A,0)-1,1,COUNTIF('Program and Results'!$A:$A,Tables!AC$1),17),5,0),VLOOKUP($A29,OFFSET('Program and Results'!$A$1,MATCH(Tables!AC$1,'Program and Results'!$A:$A,0)-1,4,COUNTIF('Program and Results'!$A:$A,Tables!AC$1),17),8,0))),"")</f>
        <v/>
      </c>
      <c r="AD29" s="22" t="str">
        <f ca="1">IFERROR(IF(IFERROR(VLOOKUP($A29,OFFSET('Program and Results'!$A$1,MATCH(Tables!AD$1,'Program and Results'!$A:$A,0)-1,1,COUNTIF('Program and Results'!$A:$A,Tables!AD$1),17),5,0),VLOOKUP($A29,OFFSET('Program and Results'!$A$1,MATCH(Tables!AD$1,'Program and Results'!$A:$A,0)-1,4,COUNTIF('Program and Results'!$A:$A,Tables!AD$1),17),8,0))=0,"",IFERROR(VLOOKUP($A29,OFFSET('Program and Results'!$A$1,MATCH(Tables!AD$1,'Program and Results'!$A:$A,0)-1,1,COUNTIF('Program and Results'!$A:$A,Tables!AD$1),17),5,0),VLOOKUP($A29,OFFSET('Program and Results'!$A$1,MATCH(Tables!AD$1,'Program and Results'!$A:$A,0)-1,4,COUNTIF('Program and Results'!$A:$A,Tables!AD$1),17),8,0))),"")</f>
        <v/>
      </c>
      <c r="AE29" s="22" t="str">
        <f ca="1">IFERROR(IF(IFERROR(VLOOKUP($A29,OFFSET('Program and Results'!$A$1,MATCH(Tables!AE$1,'Program and Results'!$A:$A,0)-1,1,COUNTIF('Program and Results'!$A:$A,Tables!AE$1),17),5,0),VLOOKUP($A29,OFFSET('Program and Results'!$A$1,MATCH(Tables!AE$1,'Program and Results'!$A:$A,0)-1,4,COUNTIF('Program and Results'!$A:$A,Tables!AE$1),17),8,0))=0,"",IFERROR(VLOOKUP($A29,OFFSET('Program and Results'!$A$1,MATCH(Tables!AE$1,'Program and Results'!$A:$A,0)-1,1,COUNTIF('Program and Results'!$A:$A,Tables!AE$1),17),5,0),VLOOKUP($A29,OFFSET('Program and Results'!$A$1,MATCH(Tables!AE$1,'Program and Results'!$A:$A,0)-1,4,COUNTIF('Program and Results'!$A:$A,Tables!AE$1),17),8,0))),"")</f>
        <v/>
      </c>
      <c r="AF29" s="22" t="str">
        <f ca="1">IFERROR(IF(IFERROR(VLOOKUP($A29,OFFSET('Program and Results'!$A$1,MATCH(Tables!AF$1,'Program and Results'!$A:$A,0)-1,1,COUNTIF('Program and Results'!$A:$A,Tables!AF$1),17),5,0),VLOOKUP($A29,OFFSET('Program and Results'!$A$1,MATCH(Tables!AF$1,'Program and Results'!$A:$A,0)-1,4,COUNTIF('Program and Results'!$A:$A,Tables!AF$1),17),8,0))=0,"",IFERROR(VLOOKUP($A29,OFFSET('Program and Results'!$A$1,MATCH(Tables!AF$1,'Program and Results'!$A:$A,0)-1,1,COUNTIF('Program and Results'!$A:$A,Tables!AF$1),17),5,0),VLOOKUP($A29,OFFSET('Program and Results'!$A$1,MATCH(Tables!AF$1,'Program and Results'!$A:$A,0)-1,4,COUNTIF('Program and Results'!$A:$A,Tables!AF$1),17),8,0))),"")</f>
        <v/>
      </c>
      <c r="AG29" s="22" t="str">
        <f ca="1">IFERROR(IF(IFERROR(VLOOKUP($A29,OFFSET('Program and Results'!$A$1,MATCH(Tables!AG$1,'Program and Results'!$A:$A,0)-1,1,COUNTIF('Program and Results'!$A:$A,Tables!AG$1),17),5,0),VLOOKUP($A29,OFFSET('Program and Results'!$A$1,MATCH(Tables!AG$1,'Program and Results'!$A:$A,0)-1,4,COUNTIF('Program and Results'!$A:$A,Tables!AG$1),17),8,0))=0,"",IFERROR(VLOOKUP($A29,OFFSET('Program and Results'!$A$1,MATCH(Tables!AG$1,'Program and Results'!$A:$A,0)-1,1,COUNTIF('Program and Results'!$A:$A,Tables!AG$1),17),5,0),VLOOKUP($A29,OFFSET('Program and Results'!$A$1,MATCH(Tables!AG$1,'Program and Results'!$A:$A,0)-1,4,COUNTIF('Program and Results'!$A:$A,Tables!AG$1),17),8,0))),"")</f>
        <v/>
      </c>
      <c r="AH29" s="22" t="str">
        <f ca="1">IFERROR(IF(IFERROR(VLOOKUP($A29,OFFSET('Program and Results'!$A$1,MATCH(Tables!AH$1,'Program and Results'!$A:$A,0)-1,1,COUNTIF('Program and Results'!$A:$A,Tables!AH$1),17),5,0),VLOOKUP($A29,OFFSET('Program and Results'!$A$1,MATCH(Tables!AH$1,'Program and Results'!$A:$A,0)-1,4,COUNTIF('Program and Results'!$A:$A,Tables!AH$1),17),8,0))=0,"",IFERROR(VLOOKUP($A29,OFFSET('Program and Results'!$A$1,MATCH(Tables!AH$1,'Program and Results'!$A:$A,0)-1,1,COUNTIF('Program and Results'!$A:$A,Tables!AH$1),17),5,0),VLOOKUP($A29,OFFSET('Program and Results'!$A$1,MATCH(Tables!AH$1,'Program and Results'!$A:$A,0)-1,4,COUNTIF('Program and Results'!$A:$A,Tables!AH$1),17),8,0))),"")</f>
        <v/>
      </c>
      <c r="AI29" s="22" t="str">
        <f ca="1">IFERROR(IF(IFERROR(VLOOKUP($A29,OFFSET('Program and Results'!$A$1,MATCH(Tables!AI$1,'Program and Results'!$A:$A,0)-1,1,COUNTIF('Program and Results'!$A:$A,Tables!AI$1),17),5,0),VLOOKUP($A29,OFFSET('Program and Results'!$A$1,MATCH(Tables!AI$1,'Program and Results'!$A:$A,0)-1,4,COUNTIF('Program and Results'!$A:$A,Tables!AI$1),17),8,0))=0,"",IFERROR(VLOOKUP($A29,OFFSET('Program and Results'!$A$1,MATCH(Tables!AI$1,'Program and Results'!$A:$A,0)-1,1,COUNTIF('Program and Results'!$A:$A,Tables!AI$1),17),5,0),VLOOKUP($A29,OFFSET('Program and Results'!$A$1,MATCH(Tables!AI$1,'Program and Results'!$A:$A,0)-1,4,COUNTIF('Program and Results'!$A:$A,Tables!AI$1),17),8,0))),"")</f>
        <v/>
      </c>
      <c r="AJ29" s="22" t="str">
        <f ca="1">IFERROR(IF(IFERROR(VLOOKUP($A29,OFFSET('Program and Results'!$A$1,MATCH(Tables!AJ$1,'Program and Results'!$A:$A,0)-1,1,COUNTIF('Program and Results'!$A:$A,Tables!AJ$1),17),5,0),VLOOKUP($A29,OFFSET('Program and Results'!$A$1,MATCH(Tables!AJ$1,'Program and Results'!$A:$A,0)-1,4,COUNTIF('Program and Results'!$A:$A,Tables!AJ$1),17),8,0))=0,"",IFERROR(VLOOKUP($A29,OFFSET('Program and Results'!$A$1,MATCH(Tables!AJ$1,'Program and Results'!$A:$A,0)-1,1,COUNTIF('Program and Results'!$A:$A,Tables!AJ$1),17),5,0),VLOOKUP($A29,OFFSET('Program and Results'!$A$1,MATCH(Tables!AJ$1,'Program and Results'!$A:$A,0)-1,4,COUNTIF('Program and Results'!$A:$A,Tables!AJ$1),17),8,0))),"")</f>
        <v/>
      </c>
      <c r="AK29" s="22" t="str">
        <f ca="1">IFERROR(IF(IFERROR(VLOOKUP($A29,OFFSET('Program and Results'!$A$1,MATCH(Tables!AK$1,'Program and Results'!$A:$A,0)-1,1,COUNTIF('Program and Results'!$A:$A,Tables!AK$1),17),5,0),VLOOKUP($A29,OFFSET('Program and Results'!$A$1,MATCH(Tables!AK$1,'Program and Results'!$A:$A,0)-1,4,COUNTIF('Program and Results'!$A:$A,Tables!AK$1),17),8,0))=0,"",IFERROR(VLOOKUP($A29,OFFSET('Program and Results'!$A$1,MATCH(Tables!AK$1,'Program and Results'!$A:$A,0)-1,1,COUNTIF('Program and Results'!$A:$A,Tables!AK$1),17),5,0),VLOOKUP($A29,OFFSET('Program and Results'!$A$1,MATCH(Tables!AK$1,'Program and Results'!$A:$A,0)-1,4,COUNTIF('Program and Results'!$A:$A,Tables!AK$1),17),8,0))),"")</f>
        <v/>
      </c>
      <c r="AL29" s="22" t="str">
        <f ca="1">IFERROR(IF(IFERROR(VLOOKUP($A29,OFFSET('Program and Results'!$A$1,MATCH(Tables!AL$1,'Program and Results'!$A:$A,0)-1,1,COUNTIF('Program and Results'!$A:$A,Tables!AL$1),17),5,0),VLOOKUP($A29,OFFSET('Program and Results'!$A$1,MATCH(Tables!AL$1,'Program and Results'!$A:$A,0)-1,4,COUNTIF('Program and Results'!$A:$A,Tables!AL$1),17),8,0))=0,"",IFERROR(VLOOKUP($A29,OFFSET('Program and Results'!$A$1,MATCH(Tables!AL$1,'Program and Results'!$A:$A,0)-1,1,COUNTIF('Program and Results'!$A:$A,Tables!AL$1),17),5,0),VLOOKUP($A29,OFFSET('Program and Results'!$A$1,MATCH(Tables!AL$1,'Program and Results'!$A:$A,0)-1,4,COUNTIF('Program and Results'!$A:$A,Tables!AL$1),17),8,0))),"")</f>
        <v/>
      </c>
      <c r="AM29" s="22" t="str">
        <f ca="1">IFERROR(IF(IFERROR(VLOOKUP($A29,OFFSET('Program and Results'!$A$1,MATCH(Tables!AM$1,'Program and Results'!$A:$A,0)-1,1,COUNTIF('Program and Results'!$A:$A,Tables!AM$1),17),5,0),VLOOKUP($A29,OFFSET('Program and Results'!$A$1,MATCH(Tables!AM$1,'Program and Results'!$A:$A,0)-1,4,COUNTIF('Program and Results'!$A:$A,Tables!AM$1),17),8,0))=0,"",IFERROR(VLOOKUP($A29,OFFSET('Program and Results'!$A$1,MATCH(Tables!AM$1,'Program and Results'!$A:$A,0)-1,1,COUNTIF('Program and Results'!$A:$A,Tables!AM$1),17),5,0),VLOOKUP($A29,OFFSET('Program and Results'!$A$1,MATCH(Tables!AM$1,'Program and Results'!$A:$A,0)-1,4,COUNTIF('Program and Results'!$A:$A,Tables!AM$1),17),8,0))),"")</f>
        <v/>
      </c>
      <c r="AN29" s="22" t="str">
        <f ca="1">IFERROR(IF(IFERROR(VLOOKUP($A29,OFFSET('Program and Results'!$A$1,MATCH(Tables!AN$1,'Program and Results'!$A:$A,0)-1,1,COUNTIF('Program and Results'!$A:$A,Tables!AN$1),17),5,0),VLOOKUP($A29,OFFSET('Program and Results'!$A$1,MATCH(Tables!AN$1,'Program and Results'!$A:$A,0)-1,4,COUNTIF('Program and Results'!$A:$A,Tables!AN$1),17),8,0))=0,"",IFERROR(VLOOKUP($A29,OFFSET('Program and Results'!$A$1,MATCH(Tables!AN$1,'Program and Results'!$A:$A,0)-1,1,COUNTIF('Program and Results'!$A:$A,Tables!AN$1),17),5,0),VLOOKUP($A29,OFFSET('Program and Results'!$A$1,MATCH(Tables!AN$1,'Program and Results'!$A:$A,0)-1,4,COUNTIF('Program and Results'!$A:$A,Tables!AN$1),17),8,0))),"")</f>
        <v/>
      </c>
      <c r="AO29" s="22" t="str">
        <f ca="1">IFERROR(IF(IFERROR(VLOOKUP($A29,OFFSET('Program and Results'!$A$1,MATCH(Tables!AO$1,'Program and Results'!$A:$A,0)-1,1,COUNTIF('Program and Results'!$A:$A,Tables!AO$1),17),5,0),VLOOKUP($A29,OFFSET('Program and Results'!$A$1,MATCH(Tables!AO$1,'Program and Results'!$A:$A,0)-1,4,COUNTIF('Program and Results'!$A:$A,Tables!AO$1),17),8,0))=0,"",IFERROR(VLOOKUP($A29,OFFSET('Program and Results'!$A$1,MATCH(Tables!AO$1,'Program and Results'!$A:$A,0)-1,1,COUNTIF('Program and Results'!$A:$A,Tables!AO$1),17),5,0),VLOOKUP($A29,OFFSET('Program and Results'!$A$1,MATCH(Tables!AO$1,'Program and Results'!$A:$A,0)-1,4,COUNTIF('Program and Results'!$A:$A,Tables!AO$1),17),8,0))),"")</f>
        <v/>
      </c>
      <c r="AP29" s="22" t="str">
        <f ca="1">IFERROR(IF(IFERROR(VLOOKUP($A29,OFFSET('Program and Results'!$A$1,MATCH(Tables!AP$1,'Program and Results'!$A:$A,0)-1,1,COUNTIF('Program and Results'!$A:$A,Tables!AP$1),17),5,0),VLOOKUP($A29,OFFSET('Program and Results'!$A$1,MATCH(Tables!AP$1,'Program and Results'!$A:$A,0)-1,4,COUNTIF('Program and Results'!$A:$A,Tables!AP$1),17),8,0))=0,"",IFERROR(VLOOKUP($A29,OFFSET('Program and Results'!$A$1,MATCH(Tables!AP$1,'Program and Results'!$A:$A,0)-1,1,COUNTIF('Program and Results'!$A:$A,Tables!AP$1),17),5,0),VLOOKUP($A29,OFFSET('Program and Results'!$A$1,MATCH(Tables!AP$1,'Program and Results'!$A:$A,0)-1,4,COUNTIF('Program and Results'!$A:$A,Tables!AP$1),17),8,0))),"")</f>
        <v/>
      </c>
      <c r="AQ29" s="22" t="str">
        <f ca="1">IFERROR(IF(IFERROR(VLOOKUP($A29,OFFSET('Program and Results'!$A$1,MATCH(Tables!AQ$1,'Program and Results'!$A:$A,0)-1,1,COUNTIF('Program and Results'!$A:$A,Tables!AQ$1),17),5,0),VLOOKUP($A29,OFFSET('Program and Results'!$A$1,MATCH(Tables!AQ$1,'Program and Results'!$A:$A,0)-1,4,COUNTIF('Program and Results'!$A:$A,Tables!AQ$1),17),8,0))=0,"",IFERROR(VLOOKUP($A29,OFFSET('Program and Results'!$A$1,MATCH(Tables!AQ$1,'Program and Results'!$A:$A,0)-1,1,COUNTIF('Program and Results'!$A:$A,Tables!AQ$1),17),5,0),VLOOKUP($A29,OFFSET('Program and Results'!$A$1,MATCH(Tables!AQ$1,'Program and Results'!$A:$A,0)-1,4,COUNTIF('Program and Results'!$A:$A,Tables!AQ$1),17),8,0))),"")</f>
        <v/>
      </c>
      <c r="AR29" s="22" t="str">
        <f ca="1">IFERROR(IF(IFERROR(VLOOKUP($A29,OFFSET('Program and Results'!$A$1,MATCH(Tables!AR$1,'Program and Results'!$A:$A,0)-1,1,COUNTIF('Program and Results'!$A:$A,Tables!AR$1),17),5,0),VLOOKUP($A29,OFFSET('Program and Results'!$A$1,MATCH(Tables!AR$1,'Program and Results'!$A:$A,0)-1,4,COUNTIF('Program and Results'!$A:$A,Tables!AR$1),17),8,0))=0,"",IFERROR(VLOOKUP($A29,OFFSET('Program and Results'!$A$1,MATCH(Tables!AR$1,'Program and Results'!$A:$A,0)-1,1,COUNTIF('Program and Results'!$A:$A,Tables!AR$1),17),5,0),VLOOKUP($A29,OFFSET('Program and Results'!$A$1,MATCH(Tables!AR$1,'Program and Results'!$A:$A,0)-1,4,COUNTIF('Program and Results'!$A:$A,Tables!AR$1),17),8,0))),"")</f>
        <v/>
      </c>
      <c r="AS29" s="22" t="str">
        <f ca="1">IFERROR(IF(IFERROR(VLOOKUP($A29,OFFSET('Program and Results'!$A$1,MATCH(Tables!AS$1,'Program and Results'!$A:$A,0)-1,1,COUNTIF('Program and Results'!$A:$A,Tables!AS$1),17),5,0),VLOOKUP($A29,OFFSET('Program and Results'!$A$1,MATCH(Tables!AS$1,'Program and Results'!$A:$A,0)-1,4,COUNTIF('Program and Results'!$A:$A,Tables!AS$1),17),8,0))=0,"",IFERROR(VLOOKUP($A29,OFFSET('Program and Results'!$A$1,MATCH(Tables!AS$1,'Program and Results'!$A:$A,0)-1,1,COUNTIF('Program and Results'!$A:$A,Tables!AS$1),17),5,0),VLOOKUP($A29,OFFSET('Program and Results'!$A$1,MATCH(Tables!AS$1,'Program and Results'!$A:$A,0)-1,4,COUNTIF('Program and Results'!$A:$A,Tables!AS$1),17),8,0))),"")</f>
        <v/>
      </c>
      <c r="AT29" s="22" t="str">
        <f ca="1">IFERROR(IF(IFERROR(VLOOKUP($A29,OFFSET('Program and Results'!$A$1,MATCH(Tables!AT$1,'Program and Results'!$A:$A,0)-1,1,COUNTIF('Program and Results'!$A:$A,Tables!AT$1),17),5,0),VLOOKUP($A29,OFFSET('Program and Results'!$A$1,MATCH(Tables!AT$1,'Program and Results'!$A:$A,0)-1,4,COUNTIF('Program and Results'!$A:$A,Tables!AT$1),17),8,0))=0,"",IFERROR(VLOOKUP($A29,OFFSET('Program and Results'!$A$1,MATCH(Tables!AT$1,'Program and Results'!$A:$A,0)-1,1,COUNTIF('Program and Results'!$A:$A,Tables!AT$1),17),5,0),VLOOKUP($A29,OFFSET('Program and Results'!$A$1,MATCH(Tables!AT$1,'Program and Results'!$A:$A,0)-1,4,COUNTIF('Program and Results'!$A:$A,Tables!AT$1),17),8,0))),"")</f>
        <v/>
      </c>
      <c r="AU29" s="22" t="str">
        <f ca="1">IFERROR(IF(IFERROR(VLOOKUP($A29,OFFSET('Program and Results'!$A$1,MATCH(Tables!AU$1,'Program and Results'!$A:$A,0)-1,1,COUNTIF('Program and Results'!$A:$A,Tables!AU$1),17),5,0),VLOOKUP($A29,OFFSET('Program and Results'!$A$1,MATCH(Tables!AU$1,'Program and Results'!$A:$A,0)-1,4,COUNTIF('Program and Results'!$A:$A,Tables!AU$1),17),8,0))=0,"",IFERROR(VLOOKUP($A29,OFFSET('Program and Results'!$A$1,MATCH(Tables!AU$1,'Program and Results'!$A:$A,0)-1,1,COUNTIF('Program and Results'!$A:$A,Tables!AU$1),17),5,0),VLOOKUP($A29,OFFSET('Program and Results'!$A$1,MATCH(Tables!AU$1,'Program and Results'!$A:$A,0)-1,4,COUNTIF('Program and Results'!$A:$A,Tables!AU$1),17),8,0))),"")</f>
        <v/>
      </c>
      <c r="AV29" s="22" t="str">
        <f ca="1">IFERROR(IF(IFERROR(VLOOKUP($A29,OFFSET('Program and Results'!$A$1,MATCH(Tables!AV$1,'Program and Results'!$A:$A,0)-1,1,COUNTIF('Program and Results'!$A:$A,Tables!AV$1),17),5,0),VLOOKUP($A29,OFFSET('Program and Results'!$A$1,MATCH(Tables!AV$1,'Program and Results'!$A:$A,0)-1,4,COUNTIF('Program and Results'!$A:$A,Tables!AV$1),17),8,0))=0,"",IFERROR(VLOOKUP($A29,OFFSET('Program and Results'!$A$1,MATCH(Tables!AV$1,'Program and Results'!$A:$A,0)-1,1,COUNTIF('Program and Results'!$A:$A,Tables!AV$1),17),5,0),VLOOKUP($A29,OFFSET('Program and Results'!$A$1,MATCH(Tables!AV$1,'Program and Results'!$A:$A,0)-1,4,COUNTIF('Program and Results'!$A:$A,Tables!AV$1),17),8,0))),"")</f>
        <v/>
      </c>
      <c r="AW29" s="22" t="str">
        <f ca="1">IFERROR(IF(IFERROR(VLOOKUP($A29,OFFSET('Program and Results'!$A$1,MATCH(Tables!AW$1,'Program and Results'!$A:$A,0)-1,1,COUNTIF('Program and Results'!$A:$A,Tables!AW$1),17),5,0),VLOOKUP($A29,OFFSET('Program and Results'!$A$1,MATCH(Tables!AW$1,'Program and Results'!$A:$A,0)-1,4,COUNTIF('Program and Results'!$A:$A,Tables!AW$1),17),8,0))=0,"",IFERROR(VLOOKUP($A29,OFFSET('Program and Results'!$A$1,MATCH(Tables!AW$1,'Program and Results'!$A:$A,0)-1,1,COUNTIF('Program and Results'!$A:$A,Tables!AW$1),17),5,0),VLOOKUP($A29,OFFSET('Program and Results'!$A$1,MATCH(Tables!AW$1,'Program and Results'!$A:$A,0)-1,4,COUNTIF('Program and Results'!$A:$A,Tables!AW$1),17),8,0))),"")</f>
        <v/>
      </c>
      <c r="AX29" s="22" t="str">
        <f ca="1">IFERROR(IF(IFERROR(VLOOKUP($A29,OFFSET('Program and Results'!$A$1,MATCH(Tables!AX$1,'Program and Results'!$A:$A,0)-1,1,COUNTIF('Program and Results'!$A:$A,Tables!AX$1),17),5,0),VLOOKUP($A29,OFFSET('Program and Results'!$A$1,MATCH(Tables!AX$1,'Program and Results'!$A:$A,0)-1,4,COUNTIF('Program and Results'!$A:$A,Tables!AX$1),17),8,0))=0,"",IFERROR(VLOOKUP($A29,OFFSET('Program and Results'!$A$1,MATCH(Tables!AX$1,'Program and Results'!$A:$A,0)-1,1,COUNTIF('Program and Results'!$A:$A,Tables!AX$1),17),5,0),VLOOKUP($A29,OFFSET('Program and Results'!$A$1,MATCH(Tables!AX$1,'Program and Results'!$A:$A,0)-1,4,COUNTIF('Program and Results'!$A:$A,Tables!AX$1),17),8,0))),"")</f>
        <v/>
      </c>
      <c r="AY29" s="22" t="str">
        <f ca="1">IFERROR(IF(IFERROR(VLOOKUP($A29,OFFSET('Program and Results'!$A$1,MATCH(Tables!AY$1,'Program and Results'!$A:$A,0)-1,1,COUNTIF('Program and Results'!$A:$A,Tables!AY$1),17),5,0),VLOOKUP($A29,OFFSET('Program and Results'!$A$1,MATCH(Tables!AY$1,'Program and Results'!$A:$A,0)-1,4,COUNTIF('Program and Results'!$A:$A,Tables!AY$1),17),8,0))=0,"",IFERROR(VLOOKUP($A29,OFFSET('Program and Results'!$A$1,MATCH(Tables!AY$1,'Program and Results'!$A:$A,0)-1,1,COUNTIF('Program and Results'!$A:$A,Tables!AY$1),17),5,0),VLOOKUP($A29,OFFSET('Program and Results'!$A$1,MATCH(Tables!AY$1,'Program and Results'!$A:$A,0)-1,4,COUNTIF('Program and Results'!$A:$A,Tables!AY$1),17),8,0))),"")</f>
        <v/>
      </c>
      <c r="AZ29" s="22" t="str">
        <f ca="1">IFERROR(IF(IFERROR(VLOOKUP($A29,OFFSET('Program and Results'!$A$1,MATCH(Tables!AZ$1,'Program and Results'!$A:$A,0)-1,1,COUNTIF('Program and Results'!$A:$A,Tables!AZ$1),17),5,0),VLOOKUP($A29,OFFSET('Program and Results'!$A$1,MATCH(Tables!AZ$1,'Program and Results'!$A:$A,0)-1,4,COUNTIF('Program and Results'!$A:$A,Tables!AZ$1),17),8,0))=0,"",IFERROR(VLOOKUP($A29,OFFSET('Program and Results'!$A$1,MATCH(Tables!AZ$1,'Program and Results'!$A:$A,0)-1,1,COUNTIF('Program and Results'!$A:$A,Tables!AZ$1),17),5,0),VLOOKUP($A29,OFFSET('Program and Results'!$A$1,MATCH(Tables!AZ$1,'Program and Results'!$A:$A,0)-1,4,COUNTIF('Program and Results'!$A:$A,Tables!AZ$1),17),8,0))),"")</f>
        <v/>
      </c>
      <c r="BA29" s="22" t="str">
        <f ca="1">IFERROR(IF(IFERROR(VLOOKUP($A29,OFFSET('Program and Results'!$A$1,MATCH(Tables!BA$1,'Program and Results'!$A:$A,0)-1,1,COUNTIF('Program and Results'!$A:$A,Tables!BA$1),17),5,0),VLOOKUP($A29,OFFSET('Program and Results'!$A$1,MATCH(Tables!BA$1,'Program and Results'!$A:$A,0)-1,4,COUNTIF('Program and Results'!$A:$A,Tables!BA$1),17),8,0))=0,"",IFERROR(VLOOKUP($A29,OFFSET('Program and Results'!$A$1,MATCH(Tables!BA$1,'Program and Results'!$A:$A,0)-1,1,COUNTIF('Program and Results'!$A:$A,Tables!BA$1),17),5,0),VLOOKUP($A29,OFFSET('Program and Results'!$A$1,MATCH(Tables!BA$1,'Program and Results'!$A:$A,0)-1,4,COUNTIF('Program and Results'!$A:$A,Tables!BA$1),17),8,0))),"")</f>
        <v/>
      </c>
      <c r="BB29" s="22" t="str">
        <f ca="1">IFERROR(IF(IFERROR(VLOOKUP($A29,OFFSET('Program and Results'!$A$1,MATCH(Tables!BB$1,'Program and Results'!$A:$A,0)-1,1,COUNTIF('Program and Results'!$A:$A,Tables!BB$1),17),5,0),VLOOKUP($A29,OFFSET('Program and Results'!$A$1,MATCH(Tables!BB$1,'Program and Results'!$A:$A,0)-1,4,COUNTIF('Program and Results'!$A:$A,Tables!BB$1),17),8,0))=0,"",IFERROR(VLOOKUP($A29,OFFSET('Program and Results'!$A$1,MATCH(Tables!BB$1,'Program and Results'!$A:$A,0)-1,1,COUNTIF('Program and Results'!$A:$A,Tables!BB$1),17),5,0),VLOOKUP($A29,OFFSET('Program and Results'!$A$1,MATCH(Tables!BB$1,'Program and Results'!$A:$A,0)-1,4,COUNTIF('Program and Results'!$A:$A,Tables!BB$1),17),8,0))),"")</f>
        <v/>
      </c>
      <c r="BC29" s="22" t="str">
        <f ca="1">IFERROR(IF(IFERROR(VLOOKUP($A29,OFFSET('Program and Results'!$A$1,MATCH(Tables!BC$1,'Program and Results'!$A:$A,0)-1,1,COUNTIF('Program and Results'!$A:$A,Tables!BC$1),17),5,0),VLOOKUP($A29,OFFSET('Program and Results'!$A$1,MATCH(Tables!BC$1,'Program and Results'!$A:$A,0)-1,4,COUNTIF('Program and Results'!$A:$A,Tables!BC$1),17),8,0))=0,"",IFERROR(VLOOKUP($A29,OFFSET('Program and Results'!$A$1,MATCH(Tables!BC$1,'Program and Results'!$A:$A,0)-1,1,COUNTIF('Program and Results'!$A:$A,Tables!BC$1),17),5,0),VLOOKUP($A29,OFFSET('Program and Results'!$A$1,MATCH(Tables!BC$1,'Program and Results'!$A:$A,0)-1,4,COUNTIF('Program and Results'!$A:$A,Tables!BC$1),17),8,0))),"")</f>
        <v/>
      </c>
      <c r="BD29" s="22" t="str">
        <f ca="1">IFERROR(IF(IFERROR(VLOOKUP($A29,OFFSET('Program and Results'!$A$1,MATCH(Tables!BD$1,'Program and Results'!$A:$A,0)-1,1,COUNTIF('Program and Results'!$A:$A,Tables!BD$1),17),5,0),VLOOKUP($A29,OFFSET('Program and Results'!$A$1,MATCH(Tables!BD$1,'Program and Results'!$A:$A,0)-1,4,COUNTIF('Program and Results'!$A:$A,Tables!BD$1),17),8,0))=0,"",IFERROR(VLOOKUP($A29,OFFSET('Program and Results'!$A$1,MATCH(Tables!BD$1,'Program and Results'!$A:$A,0)-1,1,COUNTIF('Program and Results'!$A:$A,Tables!BD$1),17),5,0),VLOOKUP($A29,OFFSET('Program and Results'!$A$1,MATCH(Tables!BD$1,'Program and Results'!$A:$A,0)-1,4,COUNTIF('Program and Results'!$A:$A,Tables!BD$1),17),8,0))),"")</f>
        <v/>
      </c>
      <c r="BE29" s="22" t="str">
        <f ca="1">IFERROR(IF(IFERROR(VLOOKUP($A29,OFFSET('Program and Results'!$A$1,MATCH(Tables!BE$1,'Program and Results'!$A:$A,0)-1,1,COUNTIF('Program and Results'!$A:$A,Tables!BE$1),17),5,0),VLOOKUP($A29,OFFSET('Program and Results'!$A$1,MATCH(Tables!BE$1,'Program and Results'!$A:$A,0)-1,4,COUNTIF('Program and Results'!$A:$A,Tables!BE$1),17),8,0))=0,"",IFERROR(VLOOKUP($A29,OFFSET('Program and Results'!$A$1,MATCH(Tables!BE$1,'Program and Results'!$A:$A,0)-1,1,COUNTIF('Program and Results'!$A:$A,Tables!BE$1),17),5,0),VLOOKUP($A29,OFFSET('Program and Results'!$A$1,MATCH(Tables!BE$1,'Program and Results'!$A:$A,0)-1,4,COUNTIF('Program and Results'!$A:$A,Tables!BE$1),17),8,0))),"")</f>
        <v/>
      </c>
    </row>
    <row r="30" spans="1:57">
      <c r="A30" s="3" t="str">
        <f>IF(Lists!A30="","",Lists!A30)</f>
        <v/>
      </c>
      <c r="B30" s="22" t="str">
        <f ca="1">IFERROR(IF(IFERROR(VLOOKUP($A30,OFFSET('Program and Results'!$A$1,MATCH(Tables!B$1,'Program and Results'!$A:$A,0)-1,1,COUNTIF('Program and Results'!$A:$A,Tables!B$1),17),5,0),VLOOKUP($A30,OFFSET('Program and Results'!$A$1,MATCH(Tables!B$1,'Program and Results'!$A:$A,0)-1,4,COUNTIF('Program and Results'!$A:$A,Tables!B$1),17),8,0))=0,"",IFERROR(VLOOKUP($A30,OFFSET('Program and Results'!$A$1,MATCH(Tables!B$1,'Program and Results'!$A:$A,0)-1,1,COUNTIF('Program and Results'!$A:$A,Tables!B$1),17),5,0),VLOOKUP($A30,OFFSET('Program and Results'!$A$1,MATCH(Tables!B$1,'Program and Results'!$A:$A,0)-1,4,COUNTIF('Program and Results'!$A:$A,Tables!B$1),17),8,0))),"")</f>
        <v/>
      </c>
      <c r="C30" s="22" t="str">
        <f ca="1">IFERROR(IF(IFERROR(VLOOKUP($A30,OFFSET('Program and Results'!$A$1,MATCH(Tables!C$1,'Program and Results'!$A:$A,0)-1,1,COUNTIF('Program and Results'!$A:$A,Tables!C$1),17),5,0),VLOOKUP($A30,OFFSET('Program and Results'!$A$1,MATCH(Tables!C$1,'Program and Results'!$A:$A,0)-1,4,COUNTIF('Program and Results'!$A:$A,Tables!C$1),17),8,0))=0,"",IFERROR(VLOOKUP($A30,OFFSET('Program and Results'!$A$1,MATCH(Tables!C$1,'Program and Results'!$A:$A,0)-1,1,COUNTIF('Program and Results'!$A:$A,Tables!C$1),17),5,0),VLOOKUP($A30,OFFSET('Program and Results'!$A$1,MATCH(Tables!C$1,'Program and Results'!$A:$A,0)-1,4,COUNTIF('Program and Results'!$A:$A,Tables!C$1),17),8,0))),"")</f>
        <v/>
      </c>
      <c r="D30" s="22" t="str">
        <f ca="1">IFERROR(IF(IFERROR(VLOOKUP($A30,OFFSET('Program and Results'!$A$1,MATCH(Tables!D$1,'Program and Results'!$A:$A,0)-1,1,COUNTIF('Program and Results'!$A:$A,Tables!D$1),17),5,0),VLOOKUP($A30,OFFSET('Program and Results'!$A$1,MATCH(Tables!D$1,'Program and Results'!$A:$A,0)-1,4,COUNTIF('Program and Results'!$A:$A,Tables!D$1),17),8,0))=0,"",IFERROR(VLOOKUP($A30,OFFSET('Program and Results'!$A$1,MATCH(Tables!D$1,'Program and Results'!$A:$A,0)-1,1,COUNTIF('Program and Results'!$A:$A,Tables!D$1),17),5,0),VLOOKUP($A30,OFFSET('Program and Results'!$A$1,MATCH(Tables!D$1,'Program and Results'!$A:$A,0)-1,4,COUNTIF('Program and Results'!$A:$A,Tables!D$1),17),8,0))),"")</f>
        <v/>
      </c>
      <c r="E30" s="22" t="str">
        <f ca="1">IFERROR(IF(IFERROR(VLOOKUP($A30,OFFSET('Program and Results'!$A$1,MATCH(Tables!E$1,'Program and Results'!$A:$A,0)-1,1,COUNTIF('Program and Results'!$A:$A,Tables!E$1),17),5,0),VLOOKUP($A30,OFFSET('Program and Results'!$A$1,MATCH(Tables!E$1,'Program and Results'!$A:$A,0)-1,4,COUNTIF('Program and Results'!$A:$A,Tables!E$1),17),8,0))=0,"",IFERROR(VLOOKUP($A30,OFFSET('Program and Results'!$A$1,MATCH(Tables!E$1,'Program and Results'!$A:$A,0)-1,1,COUNTIF('Program and Results'!$A:$A,Tables!E$1),17),5,0),VLOOKUP($A30,OFFSET('Program and Results'!$A$1,MATCH(Tables!E$1,'Program and Results'!$A:$A,0)-1,4,COUNTIF('Program and Results'!$A:$A,Tables!E$1),17),8,0))),"")</f>
        <v/>
      </c>
      <c r="F30" s="22" t="str">
        <f ca="1">IFERROR(IF(IFERROR(VLOOKUP($A30,OFFSET('Program and Results'!$A$1,MATCH(Tables!F$1,'Program and Results'!$A:$A,0)-1,1,COUNTIF('Program and Results'!$A:$A,Tables!F$1),17),5,0),VLOOKUP($A30,OFFSET('Program and Results'!$A$1,MATCH(Tables!F$1,'Program and Results'!$A:$A,0)-1,4,COUNTIF('Program and Results'!$A:$A,Tables!F$1),17),8,0))=0,"",IFERROR(VLOOKUP($A30,OFFSET('Program and Results'!$A$1,MATCH(Tables!F$1,'Program and Results'!$A:$A,0)-1,1,COUNTIF('Program and Results'!$A:$A,Tables!F$1),17),5,0),VLOOKUP($A30,OFFSET('Program and Results'!$A$1,MATCH(Tables!F$1,'Program and Results'!$A:$A,0)-1,4,COUNTIF('Program and Results'!$A:$A,Tables!F$1),17),8,0))),"")</f>
        <v/>
      </c>
      <c r="G30" s="22" t="str">
        <f ca="1">IFERROR(IF(IFERROR(VLOOKUP($A30,OFFSET('Program and Results'!$A$1,MATCH(Tables!G$1,'Program and Results'!$A:$A,0)-1,1,COUNTIF('Program and Results'!$A:$A,Tables!G$1),17),5,0),VLOOKUP($A30,OFFSET('Program and Results'!$A$1,MATCH(Tables!G$1,'Program and Results'!$A:$A,0)-1,4,COUNTIF('Program and Results'!$A:$A,Tables!G$1),17),8,0))=0,"",IFERROR(VLOOKUP($A30,OFFSET('Program and Results'!$A$1,MATCH(Tables!G$1,'Program and Results'!$A:$A,0)-1,1,COUNTIF('Program and Results'!$A:$A,Tables!G$1),17),5,0),VLOOKUP($A30,OFFSET('Program and Results'!$A$1,MATCH(Tables!G$1,'Program and Results'!$A:$A,0)-1,4,COUNTIF('Program and Results'!$A:$A,Tables!G$1),17),8,0))),"")</f>
        <v/>
      </c>
      <c r="H30" s="22" t="str">
        <f ca="1">IFERROR(IF(IFERROR(VLOOKUP($A30,OFFSET('Program and Results'!$A$1,MATCH(Tables!H$1,'Program and Results'!$A:$A,0)-1,1,COUNTIF('Program and Results'!$A:$A,Tables!H$1),17),5,0),VLOOKUP($A30,OFFSET('Program and Results'!$A$1,MATCH(Tables!H$1,'Program and Results'!$A:$A,0)-1,4,COUNTIF('Program and Results'!$A:$A,Tables!H$1),17),8,0))=0,"",IFERROR(VLOOKUP($A30,OFFSET('Program and Results'!$A$1,MATCH(Tables!H$1,'Program and Results'!$A:$A,0)-1,1,COUNTIF('Program and Results'!$A:$A,Tables!H$1),17),5,0),VLOOKUP($A30,OFFSET('Program and Results'!$A$1,MATCH(Tables!H$1,'Program and Results'!$A:$A,0)-1,4,COUNTIF('Program and Results'!$A:$A,Tables!H$1),17),8,0))),"")</f>
        <v/>
      </c>
      <c r="I30" s="22" t="str">
        <f ca="1">IFERROR(IF(IFERROR(VLOOKUP($A30,OFFSET('Program and Results'!$A$1,MATCH(Tables!I$1,'Program and Results'!$A:$A,0)-1,1,COUNTIF('Program and Results'!$A:$A,Tables!I$1),17),5,0),VLOOKUP($A30,OFFSET('Program and Results'!$A$1,MATCH(Tables!I$1,'Program and Results'!$A:$A,0)-1,4,COUNTIF('Program and Results'!$A:$A,Tables!I$1),17),8,0))=0,"",IFERROR(VLOOKUP($A30,OFFSET('Program and Results'!$A$1,MATCH(Tables!I$1,'Program and Results'!$A:$A,0)-1,1,COUNTIF('Program and Results'!$A:$A,Tables!I$1),17),5,0),VLOOKUP($A30,OFFSET('Program and Results'!$A$1,MATCH(Tables!I$1,'Program and Results'!$A:$A,0)-1,4,COUNTIF('Program and Results'!$A:$A,Tables!I$1),17),8,0))),"")</f>
        <v/>
      </c>
      <c r="J30" s="22" t="str">
        <f ca="1">IFERROR(IF(IFERROR(VLOOKUP($A30,OFFSET('Program and Results'!$A$1,MATCH(Tables!J$1,'Program and Results'!$A:$A,0)-1,1,COUNTIF('Program and Results'!$A:$A,Tables!J$1),17),5,0),VLOOKUP($A30,OFFSET('Program and Results'!$A$1,MATCH(Tables!J$1,'Program and Results'!$A:$A,0)-1,4,COUNTIF('Program and Results'!$A:$A,Tables!J$1),17),8,0))=0,"",IFERROR(VLOOKUP($A30,OFFSET('Program and Results'!$A$1,MATCH(Tables!J$1,'Program and Results'!$A:$A,0)-1,1,COUNTIF('Program and Results'!$A:$A,Tables!J$1),17),5,0),VLOOKUP($A30,OFFSET('Program and Results'!$A$1,MATCH(Tables!J$1,'Program and Results'!$A:$A,0)-1,4,COUNTIF('Program and Results'!$A:$A,Tables!J$1),17),8,0))),"")</f>
        <v/>
      </c>
      <c r="K30" s="22" t="str">
        <f ca="1">IFERROR(IF(IFERROR(VLOOKUP($A30,OFFSET('Program and Results'!$A$1,MATCH(Tables!K$1,'Program and Results'!$A:$A,0)-1,1,COUNTIF('Program and Results'!$A:$A,Tables!K$1),17),5,0),VLOOKUP($A30,OFFSET('Program and Results'!$A$1,MATCH(Tables!K$1,'Program and Results'!$A:$A,0)-1,4,COUNTIF('Program and Results'!$A:$A,Tables!K$1),17),8,0))=0,"",IFERROR(VLOOKUP($A30,OFFSET('Program and Results'!$A$1,MATCH(Tables!K$1,'Program and Results'!$A:$A,0)-1,1,COUNTIF('Program and Results'!$A:$A,Tables!K$1),17),5,0),VLOOKUP($A30,OFFSET('Program and Results'!$A$1,MATCH(Tables!K$1,'Program and Results'!$A:$A,0)-1,4,COUNTIF('Program and Results'!$A:$A,Tables!K$1),17),8,0))),"")</f>
        <v/>
      </c>
      <c r="L30" s="22" t="str">
        <f ca="1">IFERROR(IF(IFERROR(VLOOKUP($A30,OFFSET('Program and Results'!$A$1,MATCH(Tables!L$1,'Program and Results'!$A:$A,0)-1,1,COUNTIF('Program and Results'!$A:$A,Tables!L$1),17),5,0),VLOOKUP($A30,OFFSET('Program and Results'!$A$1,MATCH(Tables!L$1,'Program and Results'!$A:$A,0)-1,4,COUNTIF('Program and Results'!$A:$A,Tables!L$1),17),8,0))=0,"",IFERROR(VLOOKUP($A30,OFFSET('Program and Results'!$A$1,MATCH(Tables!L$1,'Program and Results'!$A:$A,0)-1,1,COUNTIF('Program and Results'!$A:$A,Tables!L$1),17),5,0),VLOOKUP($A30,OFFSET('Program and Results'!$A$1,MATCH(Tables!L$1,'Program and Results'!$A:$A,0)-1,4,COUNTIF('Program and Results'!$A:$A,Tables!L$1),17),8,0))),"")</f>
        <v/>
      </c>
      <c r="M30" s="22" t="str">
        <f ca="1">IFERROR(IF(IFERROR(VLOOKUP($A30,OFFSET('Program and Results'!$A$1,MATCH(Tables!M$1,'Program and Results'!$A:$A,0)-1,1,COUNTIF('Program and Results'!$A:$A,Tables!M$1),17),5,0),VLOOKUP($A30,OFFSET('Program and Results'!$A$1,MATCH(Tables!M$1,'Program and Results'!$A:$A,0)-1,4,COUNTIF('Program and Results'!$A:$A,Tables!M$1),17),8,0))=0,"",IFERROR(VLOOKUP($A30,OFFSET('Program and Results'!$A$1,MATCH(Tables!M$1,'Program and Results'!$A:$A,0)-1,1,COUNTIF('Program and Results'!$A:$A,Tables!M$1),17),5,0),VLOOKUP($A30,OFFSET('Program and Results'!$A$1,MATCH(Tables!M$1,'Program and Results'!$A:$A,0)-1,4,COUNTIF('Program and Results'!$A:$A,Tables!M$1),17),8,0))),"")</f>
        <v/>
      </c>
      <c r="N30" s="22" t="str">
        <f ca="1">IFERROR(IF(IFERROR(VLOOKUP($A30,OFFSET('Program and Results'!$A$1,MATCH(Tables!N$1,'Program and Results'!$A:$A,0)-1,1,COUNTIF('Program and Results'!$A:$A,Tables!N$1),17),5,0),VLOOKUP($A30,OFFSET('Program and Results'!$A$1,MATCH(Tables!N$1,'Program and Results'!$A:$A,0)-1,4,COUNTIF('Program and Results'!$A:$A,Tables!N$1),17),8,0))=0,"",IFERROR(VLOOKUP($A30,OFFSET('Program and Results'!$A$1,MATCH(Tables!N$1,'Program and Results'!$A:$A,0)-1,1,COUNTIF('Program and Results'!$A:$A,Tables!N$1),17),5,0),VLOOKUP($A30,OFFSET('Program and Results'!$A$1,MATCH(Tables!N$1,'Program and Results'!$A:$A,0)-1,4,COUNTIF('Program and Results'!$A:$A,Tables!N$1),17),8,0))),"")</f>
        <v/>
      </c>
      <c r="O30" s="22" t="str">
        <f ca="1">IFERROR(IF(IFERROR(VLOOKUP($A30,OFFSET('Program and Results'!$A$1,MATCH(Tables!O$1,'Program and Results'!$A:$A,0)-1,1,COUNTIF('Program and Results'!$A:$A,Tables!O$1),17),5,0),VLOOKUP($A30,OFFSET('Program and Results'!$A$1,MATCH(Tables!O$1,'Program and Results'!$A:$A,0)-1,4,COUNTIF('Program and Results'!$A:$A,Tables!O$1),17),8,0))=0,"",IFERROR(VLOOKUP($A30,OFFSET('Program and Results'!$A$1,MATCH(Tables!O$1,'Program and Results'!$A:$A,0)-1,1,COUNTIF('Program and Results'!$A:$A,Tables!O$1),17),5,0),VLOOKUP($A30,OFFSET('Program and Results'!$A$1,MATCH(Tables!O$1,'Program and Results'!$A:$A,0)-1,4,COUNTIF('Program and Results'!$A:$A,Tables!O$1),17),8,0))),"")</f>
        <v/>
      </c>
      <c r="P30" s="22" t="str">
        <f ca="1">IFERROR(IF(IFERROR(VLOOKUP($A30,OFFSET('Program and Results'!$A$1,MATCH(Tables!P$1,'Program and Results'!$A:$A,0)-1,1,COUNTIF('Program and Results'!$A:$A,Tables!P$1),17),5,0),VLOOKUP($A30,OFFSET('Program and Results'!$A$1,MATCH(Tables!P$1,'Program and Results'!$A:$A,0)-1,4,COUNTIF('Program and Results'!$A:$A,Tables!P$1),17),8,0))=0,"",IFERROR(VLOOKUP($A30,OFFSET('Program and Results'!$A$1,MATCH(Tables!P$1,'Program and Results'!$A:$A,0)-1,1,COUNTIF('Program and Results'!$A:$A,Tables!P$1),17),5,0),VLOOKUP($A30,OFFSET('Program and Results'!$A$1,MATCH(Tables!P$1,'Program and Results'!$A:$A,0)-1,4,COUNTIF('Program and Results'!$A:$A,Tables!P$1),17),8,0))),"")</f>
        <v/>
      </c>
      <c r="Q30" s="22" t="str">
        <f ca="1">IFERROR(IF(IFERROR(VLOOKUP($A30,OFFSET('Program and Results'!$A$1,MATCH(Tables!Q$1,'Program and Results'!$A:$A,0)-1,1,COUNTIF('Program and Results'!$A:$A,Tables!Q$1),17),5,0),VLOOKUP($A30,OFFSET('Program and Results'!$A$1,MATCH(Tables!Q$1,'Program and Results'!$A:$A,0)-1,4,COUNTIF('Program and Results'!$A:$A,Tables!Q$1),17),8,0))=0,"",IFERROR(VLOOKUP($A30,OFFSET('Program and Results'!$A$1,MATCH(Tables!Q$1,'Program and Results'!$A:$A,0)-1,1,COUNTIF('Program and Results'!$A:$A,Tables!Q$1),17),5,0),VLOOKUP($A30,OFFSET('Program and Results'!$A$1,MATCH(Tables!Q$1,'Program and Results'!$A:$A,0)-1,4,COUNTIF('Program and Results'!$A:$A,Tables!Q$1),17),8,0))),"")</f>
        <v/>
      </c>
      <c r="R30" s="22" t="str">
        <f ca="1">IFERROR(IF(IFERROR(VLOOKUP($A30,OFFSET('Program and Results'!$A$1,MATCH(Tables!R$1,'Program and Results'!$A:$A,0)-1,1,COUNTIF('Program and Results'!$A:$A,Tables!R$1),17),5,0),VLOOKUP($A30,OFFSET('Program and Results'!$A$1,MATCH(Tables!R$1,'Program and Results'!$A:$A,0)-1,4,COUNTIF('Program and Results'!$A:$A,Tables!R$1),17),8,0))=0,"",IFERROR(VLOOKUP($A30,OFFSET('Program and Results'!$A$1,MATCH(Tables!R$1,'Program and Results'!$A:$A,0)-1,1,COUNTIF('Program and Results'!$A:$A,Tables!R$1),17),5,0),VLOOKUP($A30,OFFSET('Program and Results'!$A$1,MATCH(Tables!R$1,'Program and Results'!$A:$A,0)-1,4,COUNTIF('Program and Results'!$A:$A,Tables!R$1),17),8,0))),"")</f>
        <v/>
      </c>
      <c r="S30" s="22" t="str">
        <f ca="1">IFERROR(IF(IFERROR(VLOOKUP($A30,OFFSET('Program and Results'!$A$1,MATCH(Tables!S$1,'Program and Results'!$A:$A,0)-1,1,COUNTIF('Program and Results'!$A:$A,Tables!S$1),17),5,0),VLOOKUP($A30,OFFSET('Program and Results'!$A$1,MATCH(Tables!S$1,'Program and Results'!$A:$A,0)-1,4,COUNTIF('Program and Results'!$A:$A,Tables!S$1),17),8,0))=0,"",IFERROR(VLOOKUP($A30,OFFSET('Program and Results'!$A$1,MATCH(Tables!S$1,'Program and Results'!$A:$A,0)-1,1,COUNTIF('Program and Results'!$A:$A,Tables!S$1),17),5,0),VLOOKUP($A30,OFFSET('Program and Results'!$A$1,MATCH(Tables!S$1,'Program and Results'!$A:$A,0)-1,4,COUNTIF('Program and Results'!$A:$A,Tables!S$1),17),8,0))),"")</f>
        <v/>
      </c>
      <c r="T30" s="22" t="str">
        <f ca="1">IFERROR(IF(IFERROR(VLOOKUP($A30,OFFSET('Program and Results'!$A$1,MATCH(Tables!T$1,'Program and Results'!$A:$A,0)-1,1,COUNTIF('Program and Results'!$A:$A,Tables!T$1),17),5,0),VLOOKUP($A30,OFFSET('Program and Results'!$A$1,MATCH(Tables!T$1,'Program and Results'!$A:$A,0)-1,4,COUNTIF('Program and Results'!$A:$A,Tables!T$1),17),8,0))=0,"",IFERROR(VLOOKUP($A30,OFFSET('Program and Results'!$A$1,MATCH(Tables!T$1,'Program and Results'!$A:$A,0)-1,1,COUNTIF('Program and Results'!$A:$A,Tables!T$1),17),5,0),VLOOKUP($A30,OFFSET('Program and Results'!$A$1,MATCH(Tables!T$1,'Program and Results'!$A:$A,0)-1,4,COUNTIF('Program and Results'!$A:$A,Tables!T$1),17),8,0))),"")</f>
        <v/>
      </c>
      <c r="U30" s="22" t="str">
        <f ca="1">IFERROR(IF(IFERROR(VLOOKUP($A30,OFFSET('Program and Results'!$A$1,MATCH(Tables!U$1,'Program and Results'!$A:$A,0)-1,1,COUNTIF('Program and Results'!$A:$A,Tables!U$1),17),5,0),VLOOKUP($A30,OFFSET('Program and Results'!$A$1,MATCH(Tables!U$1,'Program and Results'!$A:$A,0)-1,4,COUNTIF('Program and Results'!$A:$A,Tables!U$1),17),8,0))=0,"",IFERROR(VLOOKUP($A30,OFFSET('Program and Results'!$A$1,MATCH(Tables!U$1,'Program and Results'!$A:$A,0)-1,1,COUNTIF('Program and Results'!$A:$A,Tables!U$1),17),5,0),VLOOKUP($A30,OFFSET('Program and Results'!$A$1,MATCH(Tables!U$1,'Program and Results'!$A:$A,0)-1,4,COUNTIF('Program and Results'!$A:$A,Tables!U$1),17),8,0))),"")</f>
        <v/>
      </c>
      <c r="V30" s="22" t="str">
        <f ca="1">IFERROR(IF(IFERROR(VLOOKUP($A30,OFFSET('Program and Results'!$A$1,MATCH(Tables!V$1,'Program and Results'!$A:$A,0)-1,1,COUNTIF('Program and Results'!$A:$A,Tables!V$1),17),5,0),VLOOKUP($A30,OFFSET('Program and Results'!$A$1,MATCH(Tables!V$1,'Program and Results'!$A:$A,0)-1,4,COUNTIF('Program and Results'!$A:$A,Tables!V$1),17),8,0))=0,"",IFERROR(VLOOKUP($A30,OFFSET('Program and Results'!$A$1,MATCH(Tables!V$1,'Program and Results'!$A:$A,0)-1,1,COUNTIF('Program and Results'!$A:$A,Tables!V$1),17),5,0),VLOOKUP($A30,OFFSET('Program and Results'!$A$1,MATCH(Tables!V$1,'Program and Results'!$A:$A,0)-1,4,COUNTIF('Program and Results'!$A:$A,Tables!V$1),17),8,0))),"")</f>
        <v/>
      </c>
      <c r="W30" s="22" t="str">
        <f ca="1">IFERROR(IF(IFERROR(VLOOKUP($A30,OFFSET('Program and Results'!$A$1,MATCH(Tables!W$1,'Program and Results'!$A:$A,0)-1,1,COUNTIF('Program and Results'!$A:$A,Tables!W$1),17),5,0),VLOOKUP($A30,OFFSET('Program and Results'!$A$1,MATCH(Tables!W$1,'Program and Results'!$A:$A,0)-1,4,COUNTIF('Program and Results'!$A:$A,Tables!W$1),17),8,0))=0,"",IFERROR(VLOOKUP($A30,OFFSET('Program and Results'!$A$1,MATCH(Tables!W$1,'Program and Results'!$A:$A,0)-1,1,COUNTIF('Program and Results'!$A:$A,Tables!W$1),17),5,0),VLOOKUP($A30,OFFSET('Program and Results'!$A$1,MATCH(Tables!W$1,'Program and Results'!$A:$A,0)-1,4,COUNTIF('Program and Results'!$A:$A,Tables!W$1),17),8,0))),"")</f>
        <v/>
      </c>
      <c r="X30" s="22" t="str">
        <f ca="1">IFERROR(IF(IFERROR(VLOOKUP($A30,OFFSET('Program and Results'!$A$1,MATCH(Tables!X$1,'Program and Results'!$A:$A,0)-1,1,COUNTIF('Program and Results'!$A:$A,Tables!X$1),17),5,0),VLOOKUP($A30,OFFSET('Program and Results'!$A$1,MATCH(Tables!X$1,'Program and Results'!$A:$A,0)-1,4,COUNTIF('Program and Results'!$A:$A,Tables!X$1),17),8,0))=0,"",IFERROR(VLOOKUP($A30,OFFSET('Program and Results'!$A$1,MATCH(Tables!X$1,'Program and Results'!$A:$A,0)-1,1,COUNTIF('Program and Results'!$A:$A,Tables!X$1),17),5,0),VLOOKUP($A30,OFFSET('Program and Results'!$A$1,MATCH(Tables!X$1,'Program and Results'!$A:$A,0)-1,4,COUNTIF('Program and Results'!$A:$A,Tables!X$1),17),8,0))),"")</f>
        <v/>
      </c>
      <c r="Y30" s="22" t="str">
        <f ca="1">IFERROR(IF(IFERROR(VLOOKUP($A30,OFFSET('Program and Results'!$A$1,MATCH(Tables!Y$1,'Program and Results'!$A:$A,0)-1,1,COUNTIF('Program and Results'!$A:$A,Tables!Y$1),17),5,0),VLOOKUP($A30,OFFSET('Program and Results'!$A$1,MATCH(Tables!Y$1,'Program and Results'!$A:$A,0)-1,4,COUNTIF('Program and Results'!$A:$A,Tables!Y$1),17),8,0))=0,"",IFERROR(VLOOKUP($A30,OFFSET('Program and Results'!$A$1,MATCH(Tables!Y$1,'Program and Results'!$A:$A,0)-1,1,COUNTIF('Program and Results'!$A:$A,Tables!Y$1),17),5,0),VLOOKUP($A30,OFFSET('Program and Results'!$A$1,MATCH(Tables!Y$1,'Program and Results'!$A:$A,0)-1,4,COUNTIF('Program and Results'!$A:$A,Tables!Y$1),17),8,0))),"")</f>
        <v/>
      </c>
      <c r="Z30" s="22" t="str">
        <f ca="1">IFERROR(IF(IFERROR(VLOOKUP($A30,OFFSET('Program and Results'!$A$1,MATCH(Tables!Z$1,'Program and Results'!$A:$A,0)-1,1,COUNTIF('Program and Results'!$A:$A,Tables!Z$1),17),5,0),VLOOKUP($A30,OFFSET('Program and Results'!$A$1,MATCH(Tables!Z$1,'Program and Results'!$A:$A,0)-1,4,COUNTIF('Program and Results'!$A:$A,Tables!Z$1),17),8,0))=0,"",IFERROR(VLOOKUP($A30,OFFSET('Program and Results'!$A$1,MATCH(Tables!Z$1,'Program and Results'!$A:$A,0)-1,1,COUNTIF('Program and Results'!$A:$A,Tables!Z$1),17),5,0),VLOOKUP($A30,OFFSET('Program and Results'!$A$1,MATCH(Tables!Z$1,'Program and Results'!$A:$A,0)-1,4,COUNTIF('Program and Results'!$A:$A,Tables!Z$1),17),8,0))),"")</f>
        <v/>
      </c>
      <c r="AA30" s="22" t="str">
        <f ca="1">IFERROR(IF(IFERROR(VLOOKUP($A30,OFFSET('Program and Results'!$A$1,MATCH(Tables!AA$1,'Program and Results'!$A:$A,0)-1,1,COUNTIF('Program and Results'!$A:$A,Tables!AA$1),17),5,0),VLOOKUP($A30,OFFSET('Program and Results'!$A$1,MATCH(Tables!AA$1,'Program and Results'!$A:$A,0)-1,4,COUNTIF('Program and Results'!$A:$A,Tables!AA$1),17),8,0))=0,"",IFERROR(VLOOKUP($A30,OFFSET('Program and Results'!$A$1,MATCH(Tables!AA$1,'Program and Results'!$A:$A,0)-1,1,COUNTIF('Program and Results'!$A:$A,Tables!AA$1),17),5,0),VLOOKUP($A30,OFFSET('Program and Results'!$A$1,MATCH(Tables!AA$1,'Program and Results'!$A:$A,0)-1,4,COUNTIF('Program and Results'!$A:$A,Tables!AA$1),17),8,0))),"")</f>
        <v/>
      </c>
      <c r="AB30" s="22" t="str">
        <f ca="1">IFERROR(IF(IFERROR(VLOOKUP($A30,OFFSET('Program and Results'!$A$1,MATCH(Tables!AB$1,'Program and Results'!$A:$A,0)-1,1,COUNTIF('Program and Results'!$A:$A,Tables!AB$1),17),5,0),VLOOKUP($A30,OFFSET('Program and Results'!$A$1,MATCH(Tables!AB$1,'Program and Results'!$A:$A,0)-1,4,COUNTIF('Program and Results'!$A:$A,Tables!AB$1),17),8,0))=0,"",IFERROR(VLOOKUP($A30,OFFSET('Program and Results'!$A$1,MATCH(Tables!AB$1,'Program and Results'!$A:$A,0)-1,1,COUNTIF('Program and Results'!$A:$A,Tables!AB$1),17),5,0),VLOOKUP($A30,OFFSET('Program and Results'!$A$1,MATCH(Tables!AB$1,'Program and Results'!$A:$A,0)-1,4,COUNTIF('Program and Results'!$A:$A,Tables!AB$1),17),8,0))),"")</f>
        <v/>
      </c>
      <c r="AC30" s="22" t="str">
        <f ca="1">IFERROR(IF(IFERROR(VLOOKUP($A30,OFFSET('Program and Results'!$A$1,MATCH(Tables!AC$1,'Program and Results'!$A:$A,0)-1,1,COUNTIF('Program and Results'!$A:$A,Tables!AC$1),17),5,0),VLOOKUP($A30,OFFSET('Program and Results'!$A$1,MATCH(Tables!AC$1,'Program and Results'!$A:$A,0)-1,4,COUNTIF('Program and Results'!$A:$A,Tables!AC$1),17),8,0))=0,"",IFERROR(VLOOKUP($A30,OFFSET('Program and Results'!$A$1,MATCH(Tables!AC$1,'Program and Results'!$A:$A,0)-1,1,COUNTIF('Program and Results'!$A:$A,Tables!AC$1),17),5,0),VLOOKUP($A30,OFFSET('Program and Results'!$A$1,MATCH(Tables!AC$1,'Program and Results'!$A:$A,0)-1,4,COUNTIF('Program and Results'!$A:$A,Tables!AC$1),17),8,0))),"")</f>
        <v/>
      </c>
      <c r="AD30" s="22" t="str">
        <f ca="1">IFERROR(IF(IFERROR(VLOOKUP($A30,OFFSET('Program and Results'!$A$1,MATCH(Tables!AD$1,'Program and Results'!$A:$A,0)-1,1,COUNTIF('Program and Results'!$A:$A,Tables!AD$1),17),5,0),VLOOKUP($A30,OFFSET('Program and Results'!$A$1,MATCH(Tables!AD$1,'Program and Results'!$A:$A,0)-1,4,COUNTIF('Program and Results'!$A:$A,Tables!AD$1),17),8,0))=0,"",IFERROR(VLOOKUP($A30,OFFSET('Program and Results'!$A$1,MATCH(Tables!AD$1,'Program and Results'!$A:$A,0)-1,1,COUNTIF('Program and Results'!$A:$A,Tables!AD$1),17),5,0),VLOOKUP($A30,OFFSET('Program and Results'!$A$1,MATCH(Tables!AD$1,'Program and Results'!$A:$A,0)-1,4,COUNTIF('Program and Results'!$A:$A,Tables!AD$1),17),8,0))),"")</f>
        <v/>
      </c>
      <c r="AE30" s="22" t="str">
        <f ca="1">IFERROR(IF(IFERROR(VLOOKUP($A30,OFFSET('Program and Results'!$A$1,MATCH(Tables!AE$1,'Program and Results'!$A:$A,0)-1,1,COUNTIF('Program and Results'!$A:$A,Tables!AE$1),17),5,0),VLOOKUP($A30,OFFSET('Program and Results'!$A$1,MATCH(Tables!AE$1,'Program and Results'!$A:$A,0)-1,4,COUNTIF('Program and Results'!$A:$A,Tables!AE$1),17),8,0))=0,"",IFERROR(VLOOKUP($A30,OFFSET('Program and Results'!$A$1,MATCH(Tables!AE$1,'Program and Results'!$A:$A,0)-1,1,COUNTIF('Program and Results'!$A:$A,Tables!AE$1),17),5,0),VLOOKUP($A30,OFFSET('Program and Results'!$A$1,MATCH(Tables!AE$1,'Program and Results'!$A:$A,0)-1,4,COUNTIF('Program and Results'!$A:$A,Tables!AE$1),17),8,0))),"")</f>
        <v/>
      </c>
      <c r="AF30" s="22" t="str">
        <f ca="1">IFERROR(IF(IFERROR(VLOOKUP($A30,OFFSET('Program and Results'!$A$1,MATCH(Tables!AF$1,'Program and Results'!$A:$A,0)-1,1,COUNTIF('Program and Results'!$A:$A,Tables!AF$1),17),5,0),VLOOKUP($A30,OFFSET('Program and Results'!$A$1,MATCH(Tables!AF$1,'Program and Results'!$A:$A,0)-1,4,COUNTIF('Program and Results'!$A:$A,Tables!AF$1),17),8,0))=0,"",IFERROR(VLOOKUP($A30,OFFSET('Program and Results'!$A$1,MATCH(Tables!AF$1,'Program and Results'!$A:$A,0)-1,1,COUNTIF('Program and Results'!$A:$A,Tables!AF$1),17),5,0),VLOOKUP($A30,OFFSET('Program and Results'!$A$1,MATCH(Tables!AF$1,'Program and Results'!$A:$A,0)-1,4,COUNTIF('Program and Results'!$A:$A,Tables!AF$1),17),8,0))),"")</f>
        <v/>
      </c>
      <c r="AG30" s="22" t="str">
        <f ca="1">IFERROR(IF(IFERROR(VLOOKUP($A30,OFFSET('Program and Results'!$A$1,MATCH(Tables!AG$1,'Program and Results'!$A:$A,0)-1,1,COUNTIF('Program and Results'!$A:$A,Tables!AG$1),17),5,0),VLOOKUP($A30,OFFSET('Program and Results'!$A$1,MATCH(Tables!AG$1,'Program and Results'!$A:$A,0)-1,4,COUNTIF('Program and Results'!$A:$A,Tables!AG$1),17),8,0))=0,"",IFERROR(VLOOKUP($A30,OFFSET('Program and Results'!$A$1,MATCH(Tables!AG$1,'Program and Results'!$A:$A,0)-1,1,COUNTIF('Program and Results'!$A:$A,Tables!AG$1),17),5,0),VLOOKUP($A30,OFFSET('Program and Results'!$A$1,MATCH(Tables!AG$1,'Program and Results'!$A:$A,0)-1,4,COUNTIF('Program and Results'!$A:$A,Tables!AG$1),17),8,0))),"")</f>
        <v/>
      </c>
      <c r="AH30" s="22" t="str">
        <f ca="1">IFERROR(IF(IFERROR(VLOOKUP($A30,OFFSET('Program and Results'!$A$1,MATCH(Tables!AH$1,'Program and Results'!$A:$A,0)-1,1,COUNTIF('Program and Results'!$A:$A,Tables!AH$1),17),5,0),VLOOKUP($A30,OFFSET('Program and Results'!$A$1,MATCH(Tables!AH$1,'Program and Results'!$A:$A,0)-1,4,COUNTIF('Program and Results'!$A:$A,Tables!AH$1),17),8,0))=0,"",IFERROR(VLOOKUP($A30,OFFSET('Program and Results'!$A$1,MATCH(Tables!AH$1,'Program and Results'!$A:$A,0)-1,1,COUNTIF('Program and Results'!$A:$A,Tables!AH$1),17),5,0),VLOOKUP($A30,OFFSET('Program and Results'!$A$1,MATCH(Tables!AH$1,'Program and Results'!$A:$A,0)-1,4,COUNTIF('Program and Results'!$A:$A,Tables!AH$1),17),8,0))),"")</f>
        <v/>
      </c>
      <c r="AI30" s="22" t="str">
        <f ca="1">IFERROR(IF(IFERROR(VLOOKUP($A30,OFFSET('Program and Results'!$A$1,MATCH(Tables!AI$1,'Program and Results'!$A:$A,0)-1,1,COUNTIF('Program and Results'!$A:$A,Tables!AI$1),17),5,0),VLOOKUP($A30,OFFSET('Program and Results'!$A$1,MATCH(Tables!AI$1,'Program and Results'!$A:$A,0)-1,4,COUNTIF('Program and Results'!$A:$A,Tables!AI$1),17),8,0))=0,"",IFERROR(VLOOKUP($A30,OFFSET('Program and Results'!$A$1,MATCH(Tables!AI$1,'Program and Results'!$A:$A,0)-1,1,COUNTIF('Program and Results'!$A:$A,Tables!AI$1),17),5,0),VLOOKUP($A30,OFFSET('Program and Results'!$A$1,MATCH(Tables!AI$1,'Program and Results'!$A:$A,0)-1,4,COUNTIF('Program and Results'!$A:$A,Tables!AI$1),17),8,0))),"")</f>
        <v/>
      </c>
      <c r="AJ30" s="22" t="str">
        <f ca="1">IFERROR(IF(IFERROR(VLOOKUP($A30,OFFSET('Program and Results'!$A$1,MATCH(Tables!AJ$1,'Program and Results'!$A:$A,0)-1,1,COUNTIF('Program and Results'!$A:$A,Tables!AJ$1),17),5,0),VLOOKUP($A30,OFFSET('Program and Results'!$A$1,MATCH(Tables!AJ$1,'Program and Results'!$A:$A,0)-1,4,COUNTIF('Program and Results'!$A:$A,Tables!AJ$1),17),8,0))=0,"",IFERROR(VLOOKUP($A30,OFFSET('Program and Results'!$A$1,MATCH(Tables!AJ$1,'Program and Results'!$A:$A,0)-1,1,COUNTIF('Program and Results'!$A:$A,Tables!AJ$1),17),5,0),VLOOKUP($A30,OFFSET('Program and Results'!$A$1,MATCH(Tables!AJ$1,'Program and Results'!$A:$A,0)-1,4,COUNTIF('Program and Results'!$A:$A,Tables!AJ$1),17),8,0))),"")</f>
        <v/>
      </c>
      <c r="AK30" s="22" t="str">
        <f ca="1">IFERROR(IF(IFERROR(VLOOKUP($A30,OFFSET('Program and Results'!$A$1,MATCH(Tables!AK$1,'Program and Results'!$A:$A,0)-1,1,COUNTIF('Program and Results'!$A:$A,Tables!AK$1),17),5,0),VLOOKUP($A30,OFFSET('Program and Results'!$A$1,MATCH(Tables!AK$1,'Program and Results'!$A:$A,0)-1,4,COUNTIF('Program and Results'!$A:$A,Tables!AK$1),17),8,0))=0,"",IFERROR(VLOOKUP($A30,OFFSET('Program and Results'!$A$1,MATCH(Tables!AK$1,'Program and Results'!$A:$A,0)-1,1,COUNTIF('Program and Results'!$A:$A,Tables!AK$1),17),5,0),VLOOKUP($A30,OFFSET('Program and Results'!$A$1,MATCH(Tables!AK$1,'Program and Results'!$A:$A,0)-1,4,COUNTIF('Program and Results'!$A:$A,Tables!AK$1),17),8,0))),"")</f>
        <v/>
      </c>
      <c r="AL30" s="22" t="str">
        <f ca="1">IFERROR(IF(IFERROR(VLOOKUP($A30,OFFSET('Program and Results'!$A$1,MATCH(Tables!AL$1,'Program and Results'!$A:$A,0)-1,1,COUNTIF('Program and Results'!$A:$A,Tables!AL$1),17),5,0),VLOOKUP($A30,OFFSET('Program and Results'!$A$1,MATCH(Tables!AL$1,'Program and Results'!$A:$A,0)-1,4,COUNTIF('Program and Results'!$A:$A,Tables!AL$1),17),8,0))=0,"",IFERROR(VLOOKUP($A30,OFFSET('Program and Results'!$A$1,MATCH(Tables!AL$1,'Program and Results'!$A:$A,0)-1,1,COUNTIF('Program and Results'!$A:$A,Tables!AL$1),17),5,0),VLOOKUP($A30,OFFSET('Program and Results'!$A$1,MATCH(Tables!AL$1,'Program and Results'!$A:$A,0)-1,4,COUNTIF('Program and Results'!$A:$A,Tables!AL$1),17),8,0))),"")</f>
        <v/>
      </c>
      <c r="AM30" s="22" t="str">
        <f ca="1">IFERROR(IF(IFERROR(VLOOKUP($A30,OFFSET('Program and Results'!$A$1,MATCH(Tables!AM$1,'Program and Results'!$A:$A,0)-1,1,COUNTIF('Program and Results'!$A:$A,Tables!AM$1),17),5,0),VLOOKUP($A30,OFFSET('Program and Results'!$A$1,MATCH(Tables!AM$1,'Program and Results'!$A:$A,0)-1,4,COUNTIF('Program and Results'!$A:$A,Tables!AM$1),17),8,0))=0,"",IFERROR(VLOOKUP($A30,OFFSET('Program and Results'!$A$1,MATCH(Tables!AM$1,'Program and Results'!$A:$A,0)-1,1,COUNTIF('Program and Results'!$A:$A,Tables!AM$1),17),5,0),VLOOKUP($A30,OFFSET('Program and Results'!$A$1,MATCH(Tables!AM$1,'Program and Results'!$A:$A,0)-1,4,COUNTIF('Program and Results'!$A:$A,Tables!AM$1),17),8,0))),"")</f>
        <v/>
      </c>
      <c r="AN30" s="22" t="str">
        <f ca="1">IFERROR(IF(IFERROR(VLOOKUP($A30,OFFSET('Program and Results'!$A$1,MATCH(Tables!AN$1,'Program and Results'!$A:$A,0)-1,1,COUNTIF('Program and Results'!$A:$A,Tables!AN$1),17),5,0),VLOOKUP($A30,OFFSET('Program and Results'!$A$1,MATCH(Tables!AN$1,'Program and Results'!$A:$A,0)-1,4,COUNTIF('Program and Results'!$A:$A,Tables!AN$1),17),8,0))=0,"",IFERROR(VLOOKUP($A30,OFFSET('Program and Results'!$A$1,MATCH(Tables!AN$1,'Program and Results'!$A:$A,0)-1,1,COUNTIF('Program and Results'!$A:$A,Tables!AN$1),17),5,0),VLOOKUP($A30,OFFSET('Program and Results'!$A$1,MATCH(Tables!AN$1,'Program and Results'!$A:$A,0)-1,4,COUNTIF('Program and Results'!$A:$A,Tables!AN$1),17),8,0))),"")</f>
        <v/>
      </c>
      <c r="AO30" s="22" t="str">
        <f ca="1">IFERROR(IF(IFERROR(VLOOKUP($A30,OFFSET('Program and Results'!$A$1,MATCH(Tables!AO$1,'Program and Results'!$A:$A,0)-1,1,COUNTIF('Program and Results'!$A:$A,Tables!AO$1),17),5,0),VLOOKUP($A30,OFFSET('Program and Results'!$A$1,MATCH(Tables!AO$1,'Program and Results'!$A:$A,0)-1,4,COUNTIF('Program and Results'!$A:$A,Tables!AO$1),17),8,0))=0,"",IFERROR(VLOOKUP($A30,OFFSET('Program and Results'!$A$1,MATCH(Tables!AO$1,'Program and Results'!$A:$A,0)-1,1,COUNTIF('Program and Results'!$A:$A,Tables!AO$1),17),5,0),VLOOKUP($A30,OFFSET('Program and Results'!$A$1,MATCH(Tables!AO$1,'Program and Results'!$A:$A,0)-1,4,COUNTIF('Program and Results'!$A:$A,Tables!AO$1),17),8,0))),"")</f>
        <v/>
      </c>
      <c r="AP30" s="22" t="str">
        <f ca="1">IFERROR(IF(IFERROR(VLOOKUP($A30,OFFSET('Program and Results'!$A$1,MATCH(Tables!AP$1,'Program and Results'!$A:$A,0)-1,1,COUNTIF('Program and Results'!$A:$A,Tables!AP$1),17),5,0),VLOOKUP($A30,OFFSET('Program and Results'!$A$1,MATCH(Tables!AP$1,'Program and Results'!$A:$A,0)-1,4,COUNTIF('Program and Results'!$A:$A,Tables!AP$1),17),8,0))=0,"",IFERROR(VLOOKUP($A30,OFFSET('Program and Results'!$A$1,MATCH(Tables!AP$1,'Program and Results'!$A:$A,0)-1,1,COUNTIF('Program and Results'!$A:$A,Tables!AP$1),17),5,0),VLOOKUP($A30,OFFSET('Program and Results'!$A$1,MATCH(Tables!AP$1,'Program and Results'!$A:$A,0)-1,4,COUNTIF('Program and Results'!$A:$A,Tables!AP$1),17),8,0))),"")</f>
        <v/>
      </c>
      <c r="AQ30" s="22" t="str">
        <f ca="1">IFERROR(IF(IFERROR(VLOOKUP($A30,OFFSET('Program and Results'!$A$1,MATCH(Tables!AQ$1,'Program and Results'!$A:$A,0)-1,1,COUNTIF('Program and Results'!$A:$A,Tables!AQ$1),17),5,0),VLOOKUP($A30,OFFSET('Program and Results'!$A$1,MATCH(Tables!AQ$1,'Program and Results'!$A:$A,0)-1,4,COUNTIF('Program and Results'!$A:$A,Tables!AQ$1),17),8,0))=0,"",IFERROR(VLOOKUP($A30,OFFSET('Program and Results'!$A$1,MATCH(Tables!AQ$1,'Program and Results'!$A:$A,0)-1,1,COUNTIF('Program and Results'!$A:$A,Tables!AQ$1),17),5,0),VLOOKUP($A30,OFFSET('Program and Results'!$A$1,MATCH(Tables!AQ$1,'Program and Results'!$A:$A,0)-1,4,COUNTIF('Program and Results'!$A:$A,Tables!AQ$1),17),8,0))),"")</f>
        <v/>
      </c>
      <c r="AR30" s="22" t="str">
        <f ca="1">IFERROR(IF(IFERROR(VLOOKUP($A30,OFFSET('Program and Results'!$A$1,MATCH(Tables!AR$1,'Program and Results'!$A:$A,0)-1,1,COUNTIF('Program and Results'!$A:$A,Tables!AR$1),17),5,0),VLOOKUP($A30,OFFSET('Program and Results'!$A$1,MATCH(Tables!AR$1,'Program and Results'!$A:$A,0)-1,4,COUNTIF('Program and Results'!$A:$A,Tables!AR$1),17),8,0))=0,"",IFERROR(VLOOKUP($A30,OFFSET('Program and Results'!$A$1,MATCH(Tables!AR$1,'Program and Results'!$A:$A,0)-1,1,COUNTIF('Program and Results'!$A:$A,Tables!AR$1),17),5,0),VLOOKUP($A30,OFFSET('Program and Results'!$A$1,MATCH(Tables!AR$1,'Program and Results'!$A:$A,0)-1,4,COUNTIF('Program and Results'!$A:$A,Tables!AR$1),17),8,0))),"")</f>
        <v/>
      </c>
      <c r="AS30" s="22" t="str">
        <f ca="1">IFERROR(IF(IFERROR(VLOOKUP($A30,OFFSET('Program and Results'!$A$1,MATCH(Tables!AS$1,'Program and Results'!$A:$A,0)-1,1,COUNTIF('Program and Results'!$A:$A,Tables!AS$1),17),5,0),VLOOKUP($A30,OFFSET('Program and Results'!$A$1,MATCH(Tables!AS$1,'Program and Results'!$A:$A,0)-1,4,COUNTIF('Program and Results'!$A:$A,Tables!AS$1),17),8,0))=0,"",IFERROR(VLOOKUP($A30,OFFSET('Program and Results'!$A$1,MATCH(Tables!AS$1,'Program and Results'!$A:$A,0)-1,1,COUNTIF('Program and Results'!$A:$A,Tables!AS$1),17),5,0),VLOOKUP($A30,OFFSET('Program and Results'!$A$1,MATCH(Tables!AS$1,'Program and Results'!$A:$A,0)-1,4,COUNTIF('Program and Results'!$A:$A,Tables!AS$1),17),8,0))),"")</f>
        <v/>
      </c>
      <c r="AT30" s="22" t="str">
        <f ca="1">IFERROR(IF(IFERROR(VLOOKUP($A30,OFFSET('Program and Results'!$A$1,MATCH(Tables!AT$1,'Program and Results'!$A:$A,0)-1,1,COUNTIF('Program and Results'!$A:$A,Tables!AT$1),17),5,0),VLOOKUP($A30,OFFSET('Program and Results'!$A$1,MATCH(Tables!AT$1,'Program and Results'!$A:$A,0)-1,4,COUNTIF('Program and Results'!$A:$A,Tables!AT$1),17),8,0))=0,"",IFERROR(VLOOKUP($A30,OFFSET('Program and Results'!$A$1,MATCH(Tables!AT$1,'Program and Results'!$A:$A,0)-1,1,COUNTIF('Program and Results'!$A:$A,Tables!AT$1),17),5,0),VLOOKUP($A30,OFFSET('Program and Results'!$A$1,MATCH(Tables!AT$1,'Program and Results'!$A:$A,0)-1,4,COUNTIF('Program and Results'!$A:$A,Tables!AT$1),17),8,0))),"")</f>
        <v/>
      </c>
      <c r="AU30" s="22" t="str">
        <f ca="1">IFERROR(IF(IFERROR(VLOOKUP($A30,OFFSET('Program and Results'!$A$1,MATCH(Tables!AU$1,'Program and Results'!$A:$A,0)-1,1,COUNTIF('Program and Results'!$A:$A,Tables!AU$1),17),5,0),VLOOKUP($A30,OFFSET('Program and Results'!$A$1,MATCH(Tables!AU$1,'Program and Results'!$A:$A,0)-1,4,COUNTIF('Program and Results'!$A:$A,Tables!AU$1),17),8,0))=0,"",IFERROR(VLOOKUP($A30,OFFSET('Program and Results'!$A$1,MATCH(Tables!AU$1,'Program and Results'!$A:$A,0)-1,1,COUNTIF('Program and Results'!$A:$A,Tables!AU$1),17),5,0),VLOOKUP($A30,OFFSET('Program and Results'!$A$1,MATCH(Tables!AU$1,'Program and Results'!$A:$A,0)-1,4,COUNTIF('Program and Results'!$A:$A,Tables!AU$1),17),8,0))),"")</f>
        <v/>
      </c>
      <c r="AV30" s="22" t="str">
        <f ca="1">IFERROR(IF(IFERROR(VLOOKUP($A30,OFFSET('Program and Results'!$A$1,MATCH(Tables!AV$1,'Program and Results'!$A:$A,0)-1,1,COUNTIF('Program and Results'!$A:$A,Tables!AV$1),17),5,0),VLOOKUP($A30,OFFSET('Program and Results'!$A$1,MATCH(Tables!AV$1,'Program and Results'!$A:$A,0)-1,4,COUNTIF('Program and Results'!$A:$A,Tables!AV$1),17),8,0))=0,"",IFERROR(VLOOKUP($A30,OFFSET('Program and Results'!$A$1,MATCH(Tables!AV$1,'Program and Results'!$A:$A,0)-1,1,COUNTIF('Program and Results'!$A:$A,Tables!AV$1),17),5,0),VLOOKUP($A30,OFFSET('Program and Results'!$A$1,MATCH(Tables!AV$1,'Program and Results'!$A:$A,0)-1,4,COUNTIF('Program and Results'!$A:$A,Tables!AV$1),17),8,0))),"")</f>
        <v/>
      </c>
      <c r="AW30" s="22" t="str">
        <f ca="1">IFERROR(IF(IFERROR(VLOOKUP($A30,OFFSET('Program and Results'!$A$1,MATCH(Tables!AW$1,'Program and Results'!$A:$A,0)-1,1,COUNTIF('Program and Results'!$A:$A,Tables!AW$1),17),5,0),VLOOKUP($A30,OFFSET('Program and Results'!$A$1,MATCH(Tables!AW$1,'Program and Results'!$A:$A,0)-1,4,COUNTIF('Program and Results'!$A:$A,Tables!AW$1),17),8,0))=0,"",IFERROR(VLOOKUP($A30,OFFSET('Program and Results'!$A$1,MATCH(Tables!AW$1,'Program and Results'!$A:$A,0)-1,1,COUNTIF('Program and Results'!$A:$A,Tables!AW$1),17),5,0),VLOOKUP($A30,OFFSET('Program and Results'!$A$1,MATCH(Tables!AW$1,'Program and Results'!$A:$A,0)-1,4,COUNTIF('Program and Results'!$A:$A,Tables!AW$1),17),8,0))),"")</f>
        <v/>
      </c>
      <c r="AX30" s="22" t="str">
        <f ca="1">IFERROR(IF(IFERROR(VLOOKUP($A30,OFFSET('Program and Results'!$A$1,MATCH(Tables!AX$1,'Program and Results'!$A:$A,0)-1,1,COUNTIF('Program and Results'!$A:$A,Tables!AX$1),17),5,0),VLOOKUP($A30,OFFSET('Program and Results'!$A$1,MATCH(Tables!AX$1,'Program and Results'!$A:$A,0)-1,4,COUNTIF('Program and Results'!$A:$A,Tables!AX$1),17),8,0))=0,"",IFERROR(VLOOKUP($A30,OFFSET('Program and Results'!$A$1,MATCH(Tables!AX$1,'Program and Results'!$A:$A,0)-1,1,COUNTIF('Program and Results'!$A:$A,Tables!AX$1),17),5,0),VLOOKUP($A30,OFFSET('Program and Results'!$A$1,MATCH(Tables!AX$1,'Program and Results'!$A:$A,0)-1,4,COUNTIF('Program and Results'!$A:$A,Tables!AX$1),17),8,0))),"")</f>
        <v/>
      </c>
      <c r="AY30" s="22" t="str">
        <f ca="1">IFERROR(IF(IFERROR(VLOOKUP($A30,OFFSET('Program and Results'!$A$1,MATCH(Tables!AY$1,'Program and Results'!$A:$A,0)-1,1,COUNTIF('Program and Results'!$A:$A,Tables!AY$1),17),5,0),VLOOKUP($A30,OFFSET('Program and Results'!$A$1,MATCH(Tables!AY$1,'Program and Results'!$A:$A,0)-1,4,COUNTIF('Program and Results'!$A:$A,Tables!AY$1),17),8,0))=0,"",IFERROR(VLOOKUP($A30,OFFSET('Program and Results'!$A$1,MATCH(Tables!AY$1,'Program and Results'!$A:$A,0)-1,1,COUNTIF('Program and Results'!$A:$A,Tables!AY$1),17),5,0),VLOOKUP($A30,OFFSET('Program and Results'!$A$1,MATCH(Tables!AY$1,'Program and Results'!$A:$A,0)-1,4,COUNTIF('Program and Results'!$A:$A,Tables!AY$1),17),8,0))),"")</f>
        <v/>
      </c>
      <c r="AZ30" s="22" t="str">
        <f ca="1">IFERROR(IF(IFERROR(VLOOKUP($A30,OFFSET('Program and Results'!$A$1,MATCH(Tables!AZ$1,'Program and Results'!$A:$A,0)-1,1,COUNTIF('Program and Results'!$A:$A,Tables!AZ$1),17),5,0),VLOOKUP($A30,OFFSET('Program and Results'!$A$1,MATCH(Tables!AZ$1,'Program and Results'!$A:$A,0)-1,4,COUNTIF('Program and Results'!$A:$A,Tables!AZ$1),17),8,0))=0,"",IFERROR(VLOOKUP($A30,OFFSET('Program and Results'!$A$1,MATCH(Tables!AZ$1,'Program and Results'!$A:$A,0)-1,1,COUNTIF('Program and Results'!$A:$A,Tables!AZ$1),17),5,0),VLOOKUP($A30,OFFSET('Program and Results'!$A$1,MATCH(Tables!AZ$1,'Program and Results'!$A:$A,0)-1,4,COUNTIF('Program and Results'!$A:$A,Tables!AZ$1),17),8,0))),"")</f>
        <v/>
      </c>
      <c r="BA30" s="22" t="str">
        <f ca="1">IFERROR(IF(IFERROR(VLOOKUP($A30,OFFSET('Program and Results'!$A$1,MATCH(Tables!BA$1,'Program and Results'!$A:$A,0)-1,1,COUNTIF('Program and Results'!$A:$A,Tables!BA$1),17),5,0),VLOOKUP($A30,OFFSET('Program and Results'!$A$1,MATCH(Tables!BA$1,'Program and Results'!$A:$A,0)-1,4,COUNTIF('Program and Results'!$A:$A,Tables!BA$1),17),8,0))=0,"",IFERROR(VLOOKUP($A30,OFFSET('Program and Results'!$A$1,MATCH(Tables!BA$1,'Program and Results'!$A:$A,0)-1,1,COUNTIF('Program and Results'!$A:$A,Tables!BA$1),17),5,0),VLOOKUP($A30,OFFSET('Program and Results'!$A$1,MATCH(Tables!BA$1,'Program and Results'!$A:$A,0)-1,4,COUNTIF('Program and Results'!$A:$A,Tables!BA$1),17),8,0))),"")</f>
        <v/>
      </c>
      <c r="BB30" s="22" t="str">
        <f ca="1">IFERROR(IF(IFERROR(VLOOKUP($A30,OFFSET('Program and Results'!$A$1,MATCH(Tables!BB$1,'Program and Results'!$A:$A,0)-1,1,COUNTIF('Program and Results'!$A:$A,Tables!BB$1),17),5,0),VLOOKUP($A30,OFFSET('Program and Results'!$A$1,MATCH(Tables!BB$1,'Program and Results'!$A:$A,0)-1,4,COUNTIF('Program and Results'!$A:$A,Tables!BB$1),17),8,0))=0,"",IFERROR(VLOOKUP($A30,OFFSET('Program and Results'!$A$1,MATCH(Tables!BB$1,'Program and Results'!$A:$A,0)-1,1,COUNTIF('Program and Results'!$A:$A,Tables!BB$1),17),5,0),VLOOKUP($A30,OFFSET('Program and Results'!$A$1,MATCH(Tables!BB$1,'Program and Results'!$A:$A,0)-1,4,COUNTIF('Program and Results'!$A:$A,Tables!BB$1),17),8,0))),"")</f>
        <v/>
      </c>
      <c r="BC30" s="22" t="str">
        <f ca="1">IFERROR(IF(IFERROR(VLOOKUP($A30,OFFSET('Program and Results'!$A$1,MATCH(Tables!BC$1,'Program and Results'!$A:$A,0)-1,1,COUNTIF('Program and Results'!$A:$A,Tables!BC$1),17),5,0),VLOOKUP($A30,OFFSET('Program and Results'!$A$1,MATCH(Tables!BC$1,'Program and Results'!$A:$A,0)-1,4,COUNTIF('Program and Results'!$A:$A,Tables!BC$1),17),8,0))=0,"",IFERROR(VLOOKUP($A30,OFFSET('Program and Results'!$A$1,MATCH(Tables!BC$1,'Program and Results'!$A:$A,0)-1,1,COUNTIF('Program and Results'!$A:$A,Tables!BC$1),17),5,0),VLOOKUP($A30,OFFSET('Program and Results'!$A$1,MATCH(Tables!BC$1,'Program and Results'!$A:$A,0)-1,4,COUNTIF('Program and Results'!$A:$A,Tables!BC$1),17),8,0))),"")</f>
        <v/>
      </c>
      <c r="BD30" s="22" t="str">
        <f ca="1">IFERROR(IF(IFERROR(VLOOKUP($A30,OFFSET('Program and Results'!$A$1,MATCH(Tables!BD$1,'Program and Results'!$A:$A,0)-1,1,COUNTIF('Program and Results'!$A:$A,Tables!BD$1),17),5,0),VLOOKUP($A30,OFFSET('Program and Results'!$A$1,MATCH(Tables!BD$1,'Program and Results'!$A:$A,0)-1,4,COUNTIF('Program and Results'!$A:$A,Tables!BD$1),17),8,0))=0,"",IFERROR(VLOOKUP($A30,OFFSET('Program and Results'!$A$1,MATCH(Tables!BD$1,'Program and Results'!$A:$A,0)-1,1,COUNTIF('Program and Results'!$A:$A,Tables!BD$1),17),5,0),VLOOKUP($A30,OFFSET('Program and Results'!$A$1,MATCH(Tables!BD$1,'Program and Results'!$A:$A,0)-1,4,COUNTIF('Program and Results'!$A:$A,Tables!BD$1),17),8,0))),"")</f>
        <v/>
      </c>
      <c r="BE30" s="22" t="str">
        <f ca="1">IFERROR(IF(IFERROR(VLOOKUP($A30,OFFSET('Program and Results'!$A$1,MATCH(Tables!BE$1,'Program and Results'!$A:$A,0)-1,1,COUNTIF('Program and Results'!$A:$A,Tables!BE$1),17),5,0),VLOOKUP($A30,OFFSET('Program and Results'!$A$1,MATCH(Tables!BE$1,'Program and Results'!$A:$A,0)-1,4,COUNTIF('Program and Results'!$A:$A,Tables!BE$1),17),8,0))=0,"",IFERROR(VLOOKUP($A30,OFFSET('Program and Results'!$A$1,MATCH(Tables!BE$1,'Program and Results'!$A:$A,0)-1,1,COUNTIF('Program and Results'!$A:$A,Tables!BE$1),17),5,0),VLOOKUP($A30,OFFSET('Program and Results'!$A$1,MATCH(Tables!BE$1,'Program and Results'!$A:$A,0)-1,4,COUNTIF('Program and Results'!$A:$A,Tables!BE$1),17),8,0))),"")</f>
        <v/>
      </c>
    </row>
    <row r="31" spans="1:57">
      <c r="A31" s="3" t="str">
        <f>IF(Lists!A31="","",Lists!A31)</f>
        <v/>
      </c>
      <c r="B31" s="22" t="str">
        <f ca="1">IFERROR(IF(IFERROR(VLOOKUP($A31,OFFSET('Program and Results'!$A$1,MATCH(Tables!B$1,'Program and Results'!$A:$A,0)-1,1,COUNTIF('Program and Results'!$A:$A,Tables!B$1),17),5,0),VLOOKUP($A31,OFFSET('Program and Results'!$A$1,MATCH(Tables!B$1,'Program and Results'!$A:$A,0)-1,4,COUNTIF('Program and Results'!$A:$A,Tables!B$1),17),8,0))=0,"",IFERROR(VLOOKUP($A31,OFFSET('Program and Results'!$A$1,MATCH(Tables!B$1,'Program and Results'!$A:$A,0)-1,1,COUNTIF('Program and Results'!$A:$A,Tables!B$1),17),5,0),VLOOKUP($A31,OFFSET('Program and Results'!$A$1,MATCH(Tables!B$1,'Program and Results'!$A:$A,0)-1,4,COUNTIF('Program and Results'!$A:$A,Tables!B$1),17),8,0))),"")</f>
        <v/>
      </c>
      <c r="C31" s="22" t="str">
        <f ca="1">IFERROR(IF(IFERROR(VLOOKUP($A31,OFFSET('Program and Results'!$A$1,MATCH(Tables!C$1,'Program and Results'!$A:$A,0)-1,1,COUNTIF('Program and Results'!$A:$A,Tables!C$1),17),5,0),VLOOKUP($A31,OFFSET('Program and Results'!$A$1,MATCH(Tables!C$1,'Program and Results'!$A:$A,0)-1,4,COUNTIF('Program and Results'!$A:$A,Tables!C$1),17),8,0))=0,"",IFERROR(VLOOKUP($A31,OFFSET('Program and Results'!$A$1,MATCH(Tables!C$1,'Program and Results'!$A:$A,0)-1,1,COUNTIF('Program and Results'!$A:$A,Tables!C$1),17),5,0),VLOOKUP($A31,OFFSET('Program and Results'!$A$1,MATCH(Tables!C$1,'Program and Results'!$A:$A,0)-1,4,COUNTIF('Program and Results'!$A:$A,Tables!C$1),17),8,0))),"")</f>
        <v/>
      </c>
      <c r="D31" s="22" t="str">
        <f ca="1">IFERROR(IF(IFERROR(VLOOKUP($A31,OFFSET('Program and Results'!$A$1,MATCH(Tables!D$1,'Program and Results'!$A:$A,0)-1,1,COUNTIF('Program and Results'!$A:$A,Tables!D$1),17),5,0),VLOOKUP($A31,OFFSET('Program and Results'!$A$1,MATCH(Tables!D$1,'Program and Results'!$A:$A,0)-1,4,COUNTIF('Program and Results'!$A:$A,Tables!D$1),17),8,0))=0,"",IFERROR(VLOOKUP($A31,OFFSET('Program and Results'!$A$1,MATCH(Tables!D$1,'Program and Results'!$A:$A,0)-1,1,COUNTIF('Program and Results'!$A:$A,Tables!D$1),17),5,0),VLOOKUP($A31,OFFSET('Program and Results'!$A$1,MATCH(Tables!D$1,'Program and Results'!$A:$A,0)-1,4,COUNTIF('Program and Results'!$A:$A,Tables!D$1),17),8,0))),"")</f>
        <v/>
      </c>
      <c r="E31" s="22" t="str">
        <f ca="1">IFERROR(IF(IFERROR(VLOOKUP($A31,OFFSET('Program and Results'!$A$1,MATCH(Tables!E$1,'Program and Results'!$A:$A,0)-1,1,COUNTIF('Program and Results'!$A:$A,Tables!E$1),17),5,0),VLOOKUP($A31,OFFSET('Program and Results'!$A$1,MATCH(Tables!E$1,'Program and Results'!$A:$A,0)-1,4,COUNTIF('Program and Results'!$A:$A,Tables!E$1),17),8,0))=0,"",IFERROR(VLOOKUP($A31,OFFSET('Program and Results'!$A$1,MATCH(Tables!E$1,'Program and Results'!$A:$A,0)-1,1,COUNTIF('Program and Results'!$A:$A,Tables!E$1),17),5,0),VLOOKUP($A31,OFFSET('Program and Results'!$A$1,MATCH(Tables!E$1,'Program and Results'!$A:$A,0)-1,4,COUNTIF('Program and Results'!$A:$A,Tables!E$1),17),8,0))),"")</f>
        <v/>
      </c>
      <c r="F31" s="22" t="str">
        <f ca="1">IFERROR(IF(IFERROR(VLOOKUP($A31,OFFSET('Program and Results'!$A$1,MATCH(Tables!F$1,'Program and Results'!$A:$A,0)-1,1,COUNTIF('Program and Results'!$A:$A,Tables!F$1),17),5,0),VLOOKUP($A31,OFFSET('Program and Results'!$A$1,MATCH(Tables!F$1,'Program and Results'!$A:$A,0)-1,4,COUNTIF('Program and Results'!$A:$A,Tables!F$1),17),8,0))=0,"",IFERROR(VLOOKUP($A31,OFFSET('Program and Results'!$A$1,MATCH(Tables!F$1,'Program and Results'!$A:$A,0)-1,1,COUNTIF('Program and Results'!$A:$A,Tables!F$1),17),5,0),VLOOKUP($A31,OFFSET('Program and Results'!$A$1,MATCH(Tables!F$1,'Program and Results'!$A:$A,0)-1,4,COUNTIF('Program and Results'!$A:$A,Tables!F$1),17),8,0))),"")</f>
        <v/>
      </c>
      <c r="G31" s="22" t="str">
        <f ca="1">IFERROR(IF(IFERROR(VLOOKUP($A31,OFFSET('Program and Results'!$A$1,MATCH(Tables!G$1,'Program and Results'!$A:$A,0)-1,1,COUNTIF('Program and Results'!$A:$A,Tables!G$1),17),5,0),VLOOKUP($A31,OFFSET('Program and Results'!$A$1,MATCH(Tables!G$1,'Program and Results'!$A:$A,0)-1,4,COUNTIF('Program and Results'!$A:$A,Tables!G$1),17),8,0))=0,"",IFERROR(VLOOKUP($A31,OFFSET('Program and Results'!$A$1,MATCH(Tables!G$1,'Program and Results'!$A:$A,0)-1,1,COUNTIF('Program and Results'!$A:$A,Tables!G$1),17),5,0),VLOOKUP($A31,OFFSET('Program and Results'!$A$1,MATCH(Tables!G$1,'Program and Results'!$A:$A,0)-1,4,COUNTIF('Program and Results'!$A:$A,Tables!G$1),17),8,0))),"")</f>
        <v/>
      </c>
      <c r="H31" s="22" t="str">
        <f ca="1">IFERROR(IF(IFERROR(VLOOKUP($A31,OFFSET('Program and Results'!$A$1,MATCH(Tables!H$1,'Program and Results'!$A:$A,0)-1,1,COUNTIF('Program and Results'!$A:$A,Tables!H$1),17),5,0),VLOOKUP($A31,OFFSET('Program and Results'!$A$1,MATCH(Tables!H$1,'Program and Results'!$A:$A,0)-1,4,COUNTIF('Program and Results'!$A:$A,Tables!H$1),17),8,0))=0,"",IFERROR(VLOOKUP($A31,OFFSET('Program and Results'!$A$1,MATCH(Tables!H$1,'Program and Results'!$A:$A,0)-1,1,COUNTIF('Program and Results'!$A:$A,Tables!H$1),17),5,0),VLOOKUP($A31,OFFSET('Program and Results'!$A$1,MATCH(Tables!H$1,'Program and Results'!$A:$A,0)-1,4,COUNTIF('Program and Results'!$A:$A,Tables!H$1),17),8,0))),"")</f>
        <v/>
      </c>
      <c r="I31" s="22" t="str">
        <f ca="1">IFERROR(IF(IFERROR(VLOOKUP($A31,OFFSET('Program and Results'!$A$1,MATCH(Tables!I$1,'Program and Results'!$A:$A,0)-1,1,COUNTIF('Program and Results'!$A:$A,Tables!I$1),17),5,0),VLOOKUP($A31,OFFSET('Program and Results'!$A$1,MATCH(Tables!I$1,'Program and Results'!$A:$A,0)-1,4,COUNTIF('Program and Results'!$A:$A,Tables!I$1),17),8,0))=0,"",IFERROR(VLOOKUP($A31,OFFSET('Program and Results'!$A$1,MATCH(Tables!I$1,'Program and Results'!$A:$A,0)-1,1,COUNTIF('Program and Results'!$A:$A,Tables!I$1),17),5,0),VLOOKUP($A31,OFFSET('Program and Results'!$A$1,MATCH(Tables!I$1,'Program and Results'!$A:$A,0)-1,4,COUNTIF('Program and Results'!$A:$A,Tables!I$1),17),8,0))),"")</f>
        <v/>
      </c>
      <c r="J31" s="22" t="str">
        <f ca="1">IFERROR(IF(IFERROR(VLOOKUP($A31,OFFSET('Program and Results'!$A$1,MATCH(Tables!J$1,'Program and Results'!$A:$A,0)-1,1,COUNTIF('Program and Results'!$A:$A,Tables!J$1),17),5,0),VLOOKUP($A31,OFFSET('Program and Results'!$A$1,MATCH(Tables!J$1,'Program and Results'!$A:$A,0)-1,4,COUNTIF('Program and Results'!$A:$A,Tables!J$1),17),8,0))=0,"",IFERROR(VLOOKUP($A31,OFFSET('Program and Results'!$A$1,MATCH(Tables!J$1,'Program and Results'!$A:$A,0)-1,1,COUNTIF('Program and Results'!$A:$A,Tables!J$1),17),5,0),VLOOKUP($A31,OFFSET('Program and Results'!$A$1,MATCH(Tables!J$1,'Program and Results'!$A:$A,0)-1,4,COUNTIF('Program and Results'!$A:$A,Tables!J$1),17),8,0))),"")</f>
        <v/>
      </c>
      <c r="K31" s="22" t="str">
        <f ca="1">IFERROR(IF(IFERROR(VLOOKUP($A31,OFFSET('Program and Results'!$A$1,MATCH(Tables!K$1,'Program and Results'!$A:$A,0)-1,1,COUNTIF('Program and Results'!$A:$A,Tables!K$1),17),5,0),VLOOKUP($A31,OFFSET('Program and Results'!$A$1,MATCH(Tables!K$1,'Program and Results'!$A:$A,0)-1,4,COUNTIF('Program and Results'!$A:$A,Tables!K$1),17),8,0))=0,"",IFERROR(VLOOKUP($A31,OFFSET('Program and Results'!$A$1,MATCH(Tables!K$1,'Program and Results'!$A:$A,0)-1,1,COUNTIF('Program and Results'!$A:$A,Tables!K$1),17),5,0),VLOOKUP($A31,OFFSET('Program and Results'!$A$1,MATCH(Tables!K$1,'Program and Results'!$A:$A,0)-1,4,COUNTIF('Program and Results'!$A:$A,Tables!K$1),17),8,0))),"")</f>
        <v/>
      </c>
      <c r="L31" s="22" t="str">
        <f ca="1">IFERROR(IF(IFERROR(VLOOKUP($A31,OFFSET('Program and Results'!$A$1,MATCH(Tables!L$1,'Program and Results'!$A:$A,0)-1,1,COUNTIF('Program and Results'!$A:$A,Tables!L$1),17),5,0),VLOOKUP($A31,OFFSET('Program and Results'!$A$1,MATCH(Tables!L$1,'Program and Results'!$A:$A,0)-1,4,COUNTIF('Program and Results'!$A:$A,Tables!L$1),17),8,0))=0,"",IFERROR(VLOOKUP($A31,OFFSET('Program and Results'!$A$1,MATCH(Tables!L$1,'Program and Results'!$A:$A,0)-1,1,COUNTIF('Program and Results'!$A:$A,Tables!L$1),17),5,0),VLOOKUP($A31,OFFSET('Program and Results'!$A$1,MATCH(Tables!L$1,'Program and Results'!$A:$A,0)-1,4,COUNTIF('Program and Results'!$A:$A,Tables!L$1),17),8,0))),"")</f>
        <v/>
      </c>
      <c r="M31" s="22" t="str">
        <f ca="1">IFERROR(IF(IFERROR(VLOOKUP($A31,OFFSET('Program and Results'!$A$1,MATCH(Tables!M$1,'Program and Results'!$A:$A,0)-1,1,COUNTIF('Program and Results'!$A:$A,Tables!M$1),17),5,0),VLOOKUP($A31,OFFSET('Program and Results'!$A$1,MATCH(Tables!M$1,'Program and Results'!$A:$A,0)-1,4,COUNTIF('Program and Results'!$A:$A,Tables!M$1),17),8,0))=0,"",IFERROR(VLOOKUP($A31,OFFSET('Program and Results'!$A$1,MATCH(Tables!M$1,'Program and Results'!$A:$A,0)-1,1,COUNTIF('Program and Results'!$A:$A,Tables!M$1),17),5,0),VLOOKUP($A31,OFFSET('Program and Results'!$A$1,MATCH(Tables!M$1,'Program and Results'!$A:$A,0)-1,4,COUNTIF('Program and Results'!$A:$A,Tables!M$1),17),8,0))),"")</f>
        <v/>
      </c>
      <c r="N31" s="22" t="str">
        <f ca="1">IFERROR(IF(IFERROR(VLOOKUP($A31,OFFSET('Program and Results'!$A$1,MATCH(Tables!N$1,'Program and Results'!$A:$A,0)-1,1,COUNTIF('Program and Results'!$A:$A,Tables!N$1),17),5,0),VLOOKUP($A31,OFFSET('Program and Results'!$A$1,MATCH(Tables!N$1,'Program and Results'!$A:$A,0)-1,4,COUNTIF('Program and Results'!$A:$A,Tables!N$1),17),8,0))=0,"",IFERROR(VLOOKUP($A31,OFFSET('Program and Results'!$A$1,MATCH(Tables!N$1,'Program and Results'!$A:$A,0)-1,1,COUNTIF('Program and Results'!$A:$A,Tables!N$1),17),5,0),VLOOKUP($A31,OFFSET('Program and Results'!$A$1,MATCH(Tables!N$1,'Program and Results'!$A:$A,0)-1,4,COUNTIF('Program and Results'!$A:$A,Tables!N$1),17),8,0))),"")</f>
        <v/>
      </c>
      <c r="O31" s="22" t="str">
        <f ca="1">IFERROR(IF(IFERROR(VLOOKUP($A31,OFFSET('Program and Results'!$A$1,MATCH(Tables!O$1,'Program and Results'!$A:$A,0)-1,1,COUNTIF('Program and Results'!$A:$A,Tables!O$1),17),5,0),VLOOKUP($A31,OFFSET('Program and Results'!$A$1,MATCH(Tables!O$1,'Program and Results'!$A:$A,0)-1,4,COUNTIF('Program and Results'!$A:$A,Tables!O$1),17),8,0))=0,"",IFERROR(VLOOKUP($A31,OFFSET('Program and Results'!$A$1,MATCH(Tables!O$1,'Program and Results'!$A:$A,0)-1,1,COUNTIF('Program and Results'!$A:$A,Tables!O$1),17),5,0),VLOOKUP($A31,OFFSET('Program and Results'!$A$1,MATCH(Tables!O$1,'Program and Results'!$A:$A,0)-1,4,COUNTIF('Program and Results'!$A:$A,Tables!O$1),17),8,0))),"")</f>
        <v/>
      </c>
      <c r="P31" s="22" t="str">
        <f ca="1">IFERROR(IF(IFERROR(VLOOKUP($A31,OFFSET('Program and Results'!$A$1,MATCH(Tables!P$1,'Program and Results'!$A:$A,0)-1,1,COUNTIF('Program and Results'!$A:$A,Tables!P$1),17),5,0),VLOOKUP($A31,OFFSET('Program and Results'!$A$1,MATCH(Tables!P$1,'Program and Results'!$A:$A,0)-1,4,COUNTIF('Program and Results'!$A:$A,Tables!P$1),17),8,0))=0,"",IFERROR(VLOOKUP($A31,OFFSET('Program and Results'!$A$1,MATCH(Tables!P$1,'Program and Results'!$A:$A,0)-1,1,COUNTIF('Program and Results'!$A:$A,Tables!P$1),17),5,0),VLOOKUP($A31,OFFSET('Program and Results'!$A$1,MATCH(Tables!P$1,'Program and Results'!$A:$A,0)-1,4,COUNTIF('Program and Results'!$A:$A,Tables!P$1),17),8,0))),"")</f>
        <v/>
      </c>
      <c r="Q31" s="22" t="str">
        <f ca="1">IFERROR(IF(IFERROR(VLOOKUP($A31,OFFSET('Program and Results'!$A$1,MATCH(Tables!Q$1,'Program and Results'!$A:$A,0)-1,1,COUNTIF('Program and Results'!$A:$A,Tables!Q$1),17),5,0),VLOOKUP($A31,OFFSET('Program and Results'!$A$1,MATCH(Tables!Q$1,'Program and Results'!$A:$A,0)-1,4,COUNTIF('Program and Results'!$A:$A,Tables!Q$1),17),8,0))=0,"",IFERROR(VLOOKUP($A31,OFFSET('Program and Results'!$A$1,MATCH(Tables!Q$1,'Program and Results'!$A:$A,0)-1,1,COUNTIF('Program and Results'!$A:$A,Tables!Q$1),17),5,0),VLOOKUP($A31,OFFSET('Program and Results'!$A$1,MATCH(Tables!Q$1,'Program and Results'!$A:$A,0)-1,4,COUNTIF('Program and Results'!$A:$A,Tables!Q$1),17),8,0))),"")</f>
        <v/>
      </c>
      <c r="R31" s="22" t="str">
        <f ca="1">IFERROR(IF(IFERROR(VLOOKUP($A31,OFFSET('Program and Results'!$A$1,MATCH(Tables!R$1,'Program and Results'!$A:$A,0)-1,1,COUNTIF('Program and Results'!$A:$A,Tables!R$1),17),5,0),VLOOKUP($A31,OFFSET('Program and Results'!$A$1,MATCH(Tables!R$1,'Program and Results'!$A:$A,0)-1,4,COUNTIF('Program and Results'!$A:$A,Tables!R$1),17),8,0))=0,"",IFERROR(VLOOKUP($A31,OFFSET('Program and Results'!$A$1,MATCH(Tables!R$1,'Program and Results'!$A:$A,0)-1,1,COUNTIF('Program and Results'!$A:$A,Tables!R$1),17),5,0),VLOOKUP($A31,OFFSET('Program and Results'!$A$1,MATCH(Tables!R$1,'Program and Results'!$A:$A,0)-1,4,COUNTIF('Program and Results'!$A:$A,Tables!R$1),17),8,0))),"")</f>
        <v/>
      </c>
      <c r="S31" s="22" t="str">
        <f ca="1">IFERROR(IF(IFERROR(VLOOKUP($A31,OFFSET('Program and Results'!$A$1,MATCH(Tables!S$1,'Program and Results'!$A:$A,0)-1,1,COUNTIF('Program and Results'!$A:$A,Tables!S$1),17),5,0),VLOOKUP($A31,OFFSET('Program and Results'!$A$1,MATCH(Tables!S$1,'Program and Results'!$A:$A,0)-1,4,COUNTIF('Program and Results'!$A:$A,Tables!S$1),17),8,0))=0,"",IFERROR(VLOOKUP($A31,OFFSET('Program and Results'!$A$1,MATCH(Tables!S$1,'Program and Results'!$A:$A,0)-1,1,COUNTIF('Program and Results'!$A:$A,Tables!S$1),17),5,0),VLOOKUP($A31,OFFSET('Program and Results'!$A$1,MATCH(Tables!S$1,'Program and Results'!$A:$A,0)-1,4,COUNTIF('Program and Results'!$A:$A,Tables!S$1),17),8,0))),"")</f>
        <v/>
      </c>
      <c r="T31" s="22" t="str">
        <f ca="1">IFERROR(IF(IFERROR(VLOOKUP($A31,OFFSET('Program and Results'!$A$1,MATCH(Tables!T$1,'Program and Results'!$A:$A,0)-1,1,COUNTIF('Program and Results'!$A:$A,Tables!T$1),17),5,0),VLOOKUP($A31,OFFSET('Program and Results'!$A$1,MATCH(Tables!T$1,'Program and Results'!$A:$A,0)-1,4,COUNTIF('Program and Results'!$A:$A,Tables!T$1),17),8,0))=0,"",IFERROR(VLOOKUP($A31,OFFSET('Program and Results'!$A$1,MATCH(Tables!T$1,'Program and Results'!$A:$A,0)-1,1,COUNTIF('Program and Results'!$A:$A,Tables!T$1),17),5,0),VLOOKUP($A31,OFFSET('Program and Results'!$A$1,MATCH(Tables!T$1,'Program and Results'!$A:$A,0)-1,4,COUNTIF('Program and Results'!$A:$A,Tables!T$1),17),8,0))),"")</f>
        <v/>
      </c>
      <c r="U31" s="22" t="str">
        <f ca="1">IFERROR(IF(IFERROR(VLOOKUP($A31,OFFSET('Program and Results'!$A$1,MATCH(Tables!U$1,'Program and Results'!$A:$A,0)-1,1,COUNTIF('Program and Results'!$A:$A,Tables!U$1),17),5,0),VLOOKUP($A31,OFFSET('Program and Results'!$A$1,MATCH(Tables!U$1,'Program and Results'!$A:$A,0)-1,4,COUNTIF('Program and Results'!$A:$A,Tables!U$1),17),8,0))=0,"",IFERROR(VLOOKUP($A31,OFFSET('Program and Results'!$A$1,MATCH(Tables!U$1,'Program and Results'!$A:$A,0)-1,1,COUNTIF('Program and Results'!$A:$A,Tables!U$1),17),5,0),VLOOKUP($A31,OFFSET('Program and Results'!$A$1,MATCH(Tables!U$1,'Program and Results'!$A:$A,0)-1,4,COUNTIF('Program and Results'!$A:$A,Tables!U$1),17),8,0))),"")</f>
        <v/>
      </c>
      <c r="V31" s="22" t="str">
        <f ca="1">IFERROR(IF(IFERROR(VLOOKUP($A31,OFFSET('Program and Results'!$A$1,MATCH(Tables!V$1,'Program and Results'!$A:$A,0)-1,1,COUNTIF('Program and Results'!$A:$A,Tables!V$1),17),5,0),VLOOKUP($A31,OFFSET('Program and Results'!$A$1,MATCH(Tables!V$1,'Program and Results'!$A:$A,0)-1,4,COUNTIF('Program and Results'!$A:$A,Tables!V$1),17),8,0))=0,"",IFERROR(VLOOKUP($A31,OFFSET('Program and Results'!$A$1,MATCH(Tables!V$1,'Program and Results'!$A:$A,0)-1,1,COUNTIF('Program and Results'!$A:$A,Tables!V$1),17),5,0),VLOOKUP($A31,OFFSET('Program and Results'!$A$1,MATCH(Tables!V$1,'Program and Results'!$A:$A,0)-1,4,COUNTIF('Program and Results'!$A:$A,Tables!V$1),17),8,0))),"")</f>
        <v/>
      </c>
      <c r="W31" s="22" t="str">
        <f ca="1">IFERROR(IF(IFERROR(VLOOKUP($A31,OFFSET('Program and Results'!$A$1,MATCH(Tables!W$1,'Program and Results'!$A:$A,0)-1,1,COUNTIF('Program and Results'!$A:$A,Tables!W$1),17),5,0),VLOOKUP($A31,OFFSET('Program and Results'!$A$1,MATCH(Tables!W$1,'Program and Results'!$A:$A,0)-1,4,COUNTIF('Program and Results'!$A:$A,Tables!W$1),17),8,0))=0,"",IFERROR(VLOOKUP($A31,OFFSET('Program and Results'!$A$1,MATCH(Tables!W$1,'Program and Results'!$A:$A,0)-1,1,COUNTIF('Program and Results'!$A:$A,Tables!W$1),17),5,0),VLOOKUP($A31,OFFSET('Program and Results'!$A$1,MATCH(Tables!W$1,'Program and Results'!$A:$A,0)-1,4,COUNTIF('Program and Results'!$A:$A,Tables!W$1),17),8,0))),"")</f>
        <v/>
      </c>
      <c r="X31" s="22" t="str">
        <f ca="1">IFERROR(IF(IFERROR(VLOOKUP($A31,OFFSET('Program and Results'!$A$1,MATCH(Tables!X$1,'Program and Results'!$A:$A,0)-1,1,COUNTIF('Program and Results'!$A:$A,Tables!X$1),17),5,0),VLOOKUP($A31,OFFSET('Program and Results'!$A$1,MATCH(Tables!X$1,'Program and Results'!$A:$A,0)-1,4,COUNTIF('Program and Results'!$A:$A,Tables!X$1),17),8,0))=0,"",IFERROR(VLOOKUP($A31,OFFSET('Program and Results'!$A$1,MATCH(Tables!X$1,'Program and Results'!$A:$A,0)-1,1,COUNTIF('Program and Results'!$A:$A,Tables!X$1),17),5,0),VLOOKUP($A31,OFFSET('Program and Results'!$A$1,MATCH(Tables!X$1,'Program and Results'!$A:$A,0)-1,4,COUNTIF('Program and Results'!$A:$A,Tables!X$1),17),8,0))),"")</f>
        <v/>
      </c>
      <c r="Y31" s="22" t="str">
        <f ca="1">IFERROR(IF(IFERROR(VLOOKUP($A31,OFFSET('Program and Results'!$A$1,MATCH(Tables!Y$1,'Program and Results'!$A:$A,0)-1,1,COUNTIF('Program and Results'!$A:$A,Tables!Y$1),17),5,0),VLOOKUP($A31,OFFSET('Program and Results'!$A$1,MATCH(Tables!Y$1,'Program and Results'!$A:$A,0)-1,4,COUNTIF('Program and Results'!$A:$A,Tables!Y$1),17),8,0))=0,"",IFERROR(VLOOKUP($A31,OFFSET('Program and Results'!$A$1,MATCH(Tables!Y$1,'Program and Results'!$A:$A,0)-1,1,COUNTIF('Program and Results'!$A:$A,Tables!Y$1),17),5,0),VLOOKUP($A31,OFFSET('Program and Results'!$A$1,MATCH(Tables!Y$1,'Program and Results'!$A:$A,0)-1,4,COUNTIF('Program and Results'!$A:$A,Tables!Y$1),17),8,0))),"")</f>
        <v/>
      </c>
      <c r="Z31" s="22" t="str">
        <f ca="1">IFERROR(IF(IFERROR(VLOOKUP($A31,OFFSET('Program and Results'!$A$1,MATCH(Tables!Z$1,'Program and Results'!$A:$A,0)-1,1,COUNTIF('Program and Results'!$A:$A,Tables!Z$1),17),5,0),VLOOKUP($A31,OFFSET('Program and Results'!$A$1,MATCH(Tables!Z$1,'Program and Results'!$A:$A,0)-1,4,COUNTIF('Program and Results'!$A:$A,Tables!Z$1),17),8,0))=0,"",IFERROR(VLOOKUP($A31,OFFSET('Program and Results'!$A$1,MATCH(Tables!Z$1,'Program and Results'!$A:$A,0)-1,1,COUNTIF('Program and Results'!$A:$A,Tables!Z$1),17),5,0),VLOOKUP($A31,OFFSET('Program and Results'!$A$1,MATCH(Tables!Z$1,'Program and Results'!$A:$A,0)-1,4,COUNTIF('Program and Results'!$A:$A,Tables!Z$1),17),8,0))),"")</f>
        <v/>
      </c>
      <c r="AA31" s="22" t="str">
        <f ca="1">IFERROR(IF(IFERROR(VLOOKUP($A31,OFFSET('Program and Results'!$A$1,MATCH(Tables!AA$1,'Program and Results'!$A:$A,0)-1,1,COUNTIF('Program and Results'!$A:$A,Tables!AA$1),17),5,0),VLOOKUP($A31,OFFSET('Program and Results'!$A$1,MATCH(Tables!AA$1,'Program and Results'!$A:$A,0)-1,4,COUNTIF('Program and Results'!$A:$A,Tables!AA$1),17),8,0))=0,"",IFERROR(VLOOKUP($A31,OFFSET('Program and Results'!$A$1,MATCH(Tables!AA$1,'Program and Results'!$A:$A,0)-1,1,COUNTIF('Program and Results'!$A:$A,Tables!AA$1),17),5,0),VLOOKUP($A31,OFFSET('Program and Results'!$A$1,MATCH(Tables!AA$1,'Program and Results'!$A:$A,0)-1,4,COUNTIF('Program and Results'!$A:$A,Tables!AA$1),17),8,0))),"")</f>
        <v/>
      </c>
      <c r="AB31" s="22" t="str">
        <f ca="1">IFERROR(IF(IFERROR(VLOOKUP($A31,OFFSET('Program and Results'!$A$1,MATCH(Tables!AB$1,'Program and Results'!$A:$A,0)-1,1,COUNTIF('Program and Results'!$A:$A,Tables!AB$1),17),5,0),VLOOKUP($A31,OFFSET('Program and Results'!$A$1,MATCH(Tables!AB$1,'Program and Results'!$A:$A,0)-1,4,COUNTIF('Program and Results'!$A:$A,Tables!AB$1),17),8,0))=0,"",IFERROR(VLOOKUP($A31,OFFSET('Program and Results'!$A$1,MATCH(Tables!AB$1,'Program and Results'!$A:$A,0)-1,1,COUNTIF('Program and Results'!$A:$A,Tables!AB$1),17),5,0),VLOOKUP($A31,OFFSET('Program and Results'!$A$1,MATCH(Tables!AB$1,'Program and Results'!$A:$A,0)-1,4,COUNTIF('Program and Results'!$A:$A,Tables!AB$1),17),8,0))),"")</f>
        <v/>
      </c>
      <c r="AC31" s="22" t="str">
        <f ca="1">IFERROR(IF(IFERROR(VLOOKUP($A31,OFFSET('Program and Results'!$A$1,MATCH(Tables!AC$1,'Program and Results'!$A:$A,0)-1,1,COUNTIF('Program and Results'!$A:$A,Tables!AC$1),17),5,0),VLOOKUP($A31,OFFSET('Program and Results'!$A$1,MATCH(Tables!AC$1,'Program and Results'!$A:$A,0)-1,4,COUNTIF('Program and Results'!$A:$A,Tables!AC$1),17),8,0))=0,"",IFERROR(VLOOKUP($A31,OFFSET('Program and Results'!$A$1,MATCH(Tables!AC$1,'Program and Results'!$A:$A,0)-1,1,COUNTIF('Program and Results'!$A:$A,Tables!AC$1),17),5,0),VLOOKUP($A31,OFFSET('Program and Results'!$A$1,MATCH(Tables!AC$1,'Program and Results'!$A:$A,0)-1,4,COUNTIF('Program and Results'!$A:$A,Tables!AC$1),17),8,0))),"")</f>
        <v/>
      </c>
      <c r="AD31" s="22" t="str">
        <f ca="1">IFERROR(IF(IFERROR(VLOOKUP($A31,OFFSET('Program and Results'!$A$1,MATCH(Tables!AD$1,'Program and Results'!$A:$A,0)-1,1,COUNTIF('Program and Results'!$A:$A,Tables!AD$1),17),5,0),VLOOKUP($A31,OFFSET('Program and Results'!$A$1,MATCH(Tables!AD$1,'Program and Results'!$A:$A,0)-1,4,COUNTIF('Program and Results'!$A:$A,Tables!AD$1),17),8,0))=0,"",IFERROR(VLOOKUP($A31,OFFSET('Program and Results'!$A$1,MATCH(Tables!AD$1,'Program and Results'!$A:$A,0)-1,1,COUNTIF('Program and Results'!$A:$A,Tables!AD$1),17),5,0),VLOOKUP($A31,OFFSET('Program and Results'!$A$1,MATCH(Tables!AD$1,'Program and Results'!$A:$A,0)-1,4,COUNTIF('Program and Results'!$A:$A,Tables!AD$1),17),8,0))),"")</f>
        <v/>
      </c>
      <c r="AE31" s="22" t="str">
        <f ca="1">IFERROR(IF(IFERROR(VLOOKUP($A31,OFFSET('Program and Results'!$A$1,MATCH(Tables!AE$1,'Program and Results'!$A:$A,0)-1,1,COUNTIF('Program and Results'!$A:$A,Tables!AE$1),17),5,0),VLOOKUP($A31,OFFSET('Program and Results'!$A$1,MATCH(Tables!AE$1,'Program and Results'!$A:$A,0)-1,4,COUNTIF('Program and Results'!$A:$A,Tables!AE$1),17),8,0))=0,"",IFERROR(VLOOKUP($A31,OFFSET('Program and Results'!$A$1,MATCH(Tables!AE$1,'Program and Results'!$A:$A,0)-1,1,COUNTIF('Program and Results'!$A:$A,Tables!AE$1),17),5,0),VLOOKUP($A31,OFFSET('Program and Results'!$A$1,MATCH(Tables!AE$1,'Program and Results'!$A:$A,0)-1,4,COUNTIF('Program and Results'!$A:$A,Tables!AE$1),17),8,0))),"")</f>
        <v/>
      </c>
      <c r="AF31" s="22" t="str">
        <f ca="1">IFERROR(IF(IFERROR(VLOOKUP($A31,OFFSET('Program and Results'!$A$1,MATCH(Tables!AF$1,'Program and Results'!$A:$A,0)-1,1,COUNTIF('Program and Results'!$A:$A,Tables!AF$1),17),5,0),VLOOKUP($A31,OFFSET('Program and Results'!$A$1,MATCH(Tables!AF$1,'Program and Results'!$A:$A,0)-1,4,COUNTIF('Program and Results'!$A:$A,Tables!AF$1),17),8,0))=0,"",IFERROR(VLOOKUP($A31,OFFSET('Program and Results'!$A$1,MATCH(Tables!AF$1,'Program and Results'!$A:$A,0)-1,1,COUNTIF('Program and Results'!$A:$A,Tables!AF$1),17),5,0),VLOOKUP($A31,OFFSET('Program and Results'!$A$1,MATCH(Tables!AF$1,'Program and Results'!$A:$A,0)-1,4,COUNTIF('Program and Results'!$A:$A,Tables!AF$1),17),8,0))),"")</f>
        <v/>
      </c>
      <c r="AG31" s="22" t="str">
        <f ca="1">IFERROR(IF(IFERROR(VLOOKUP($A31,OFFSET('Program and Results'!$A$1,MATCH(Tables!AG$1,'Program and Results'!$A:$A,0)-1,1,COUNTIF('Program and Results'!$A:$A,Tables!AG$1),17),5,0),VLOOKUP($A31,OFFSET('Program and Results'!$A$1,MATCH(Tables!AG$1,'Program and Results'!$A:$A,0)-1,4,COUNTIF('Program and Results'!$A:$A,Tables!AG$1),17),8,0))=0,"",IFERROR(VLOOKUP($A31,OFFSET('Program and Results'!$A$1,MATCH(Tables!AG$1,'Program and Results'!$A:$A,0)-1,1,COUNTIF('Program and Results'!$A:$A,Tables!AG$1),17),5,0),VLOOKUP($A31,OFFSET('Program and Results'!$A$1,MATCH(Tables!AG$1,'Program and Results'!$A:$A,0)-1,4,COUNTIF('Program and Results'!$A:$A,Tables!AG$1),17),8,0))),"")</f>
        <v/>
      </c>
      <c r="AH31" s="22" t="str">
        <f ca="1">IFERROR(IF(IFERROR(VLOOKUP($A31,OFFSET('Program and Results'!$A$1,MATCH(Tables!AH$1,'Program and Results'!$A:$A,0)-1,1,COUNTIF('Program and Results'!$A:$A,Tables!AH$1),17),5,0),VLOOKUP($A31,OFFSET('Program and Results'!$A$1,MATCH(Tables!AH$1,'Program and Results'!$A:$A,0)-1,4,COUNTIF('Program and Results'!$A:$A,Tables!AH$1),17),8,0))=0,"",IFERROR(VLOOKUP($A31,OFFSET('Program and Results'!$A$1,MATCH(Tables!AH$1,'Program and Results'!$A:$A,0)-1,1,COUNTIF('Program and Results'!$A:$A,Tables!AH$1),17),5,0),VLOOKUP($A31,OFFSET('Program and Results'!$A$1,MATCH(Tables!AH$1,'Program and Results'!$A:$A,0)-1,4,COUNTIF('Program and Results'!$A:$A,Tables!AH$1),17),8,0))),"")</f>
        <v/>
      </c>
      <c r="AI31" s="22" t="str">
        <f ca="1">IFERROR(IF(IFERROR(VLOOKUP($A31,OFFSET('Program and Results'!$A$1,MATCH(Tables!AI$1,'Program and Results'!$A:$A,0)-1,1,COUNTIF('Program and Results'!$A:$A,Tables!AI$1),17),5,0),VLOOKUP($A31,OFFSET('Program and Results'!$A$1,MATCH(Tables!AI$1,'Program and Results'!$A:$A,0)-1,4,COUNTIF('Program and Results'!$A:$A,Tables!AI$1),17),8,0))=0,"",IFERROR(VLOOKUP($A31,OFFSET('Program and Results'!$A$1,MATCH(Tables!AI$1,'Program and Results'!$A:$A,0)-1,1,COUNTIF('Program and Results'!$A:$A,Tables!AI$1),17),5,0),VLOOKUP($A31,OFFSET('Program and Results'!$A$1,MATCH(Tables!AI$1,'Program and Results'!$A:$A,0)-1,4,COUNTIF('Program and Results'!$A:$A,Tables!AI$1),17),8,0))),"")</f>
        <v/>
      </c>
      <c r="AJ31" s="22" t="str">
        <f ca="1">IFERROR(IF(IFERROR(VLOOKUP($A31,OFFSET('Program and Results'!$A$1,MATCH(Tables!AJ$1,'Program and Results'!$A:$A,0)-1,1,COUNTIF('Program and Results'!$A:$A,Tables!AJ$1),17),5,0),VLOOKUP($A31,OFFSET('Program and Results'!$A$1,MATCH(Tables!AJ$1,'Program and Results'!$A:$A,0)-1,4,COUNTIF('Program and Results'!$A:$A,Tables!AJ$1),17),8,0))=0,"",IFERROR(VLOOKUP($A31,OFFSET('Program and Results'!$A$1,MATCH(Tables!AJ$1,'Program and Results'!$A:$A,0)-1,1,COUNTIF('Program and Results'!$A:$A,Tables!AJ$1),17),5,0),VLOOKUP($A31,OFFSET('Program and Results'!$A$1,MATCH(Tables!AJ$1,'Program and Results'!$A:$A,0)-1,4,COUNTIF('Program and Results'!$A:$A,Tables!AJ$1),17),8,0))),"")</f>
        <v/>
      </c>
      <c r="AK31" s="22" t="str">
        <f ca="1">IFERROR(IF(IFERROR(VLOOKUP($A31,OFFSET('Program and Results'!$A$1,MATCH(Tables!AK$1,'Program and Results'!$A:$A,0)-1,1,COUNTIF('Program and Results'!$A:$A,Tables!AK$1),17),5,0),VLOOKUP($A31,OFFSET('Program and Results'!$A$1,MATCH(Tables!AK$1,'Program and Results'!$A:$A,0)-1,4,COUNTIF('Program and Results'!$A:$A,Tables!AK$1),17),8,0))=0,"",IFERROR(VLOOKUP($A31,OFFSET('Program and Results'!$A$1,MATCH(Tables!AK$1,'Program and Results'!$A:$A,0)-1,1,COUNTIF('Program and Results'!$A:$A,Tables!AK$1),17),5,0),VLOOKUP($A31,OFFSET('Program and Results'!$A$1,MATCH(Tables!AK$1,'Program and Results'!$A:$A,0)-1,4,COUNTIF('Program and Results'!$A:$A,Tables!AK$1),17),8,0))),"")</f>
        <v/>
      </c>
      <c r="AL31" s="22" t="str">
        <f ca="1">IFERROR(IF(IFERROR(VLOOKUP($A31,OFFSET('Program and Results'!$A$1,MATCH(Tables!AL$1,'Program and Results'!$A:$A,0)-1,1,COUNTIF('Program and Results'!$A:$A,Tables!AL$1),17),5,0),VLOOKUP($A31,OFFSET('Program and Results'!$A$1,MATCH(Tables!AL$1,'Program and Results'!$A:$A,0)-1,4,COUNTIF('Program and Results'!$A:$A,Tables!AL$1),17),8,0))=0,"",IFERROR(VLOOKUP($A31,OFFSET('Program and Results'!$A$1,MATCH(Tables!AL$1,'Program and Results'!$A:$A,0)-1,1,COUNTIF('Program and Results'!$A:$A,Tables!AL$1),17),5,0),VLOOKUP($A31,OFFSET('Program and Results'!$A$1,MATCH(Tables!AL$1,'Program and Results'!$A:$A,0)-1,4,COUNTIF('Program and Results'!$A:$A,Tables!AL$1),17),8,0))),"")</f>
        <v/>
      </c>
      <c r="AM31" s="22" t="str">
        <f ca="1">IFERROR(IF(IFERROR(VLOOKUP($A31,OFFSET('Program and Results'!$A$1,MATCH(Tables!AM$1,'Program and Results'!$A:$A,0)-1,1,COUNTIF('Program and Results'!$A:$A,Tables!AM$1),17),5,0),VLOOKUP($A31,OFFSET('Program and Results'!$A$1,MATCH(Tables!AM$1,'Program and Results'!$A:$A,0)-1,4,COUNTIF('Program and Results'!$A:$A,Tables!AM$1),17),8,0))=0,"",IFERROR(VLOOKUP($A31,OFFSET('Program and Results'!$A$1,MATCH(Tables!AM$1,'Program and Results'!$A:$A,0)-1,1,COUNTIF('Program and Results'!$A:$A,Tables!AM$1),17),5,0),VLOOKUP($A31,OFFSET('Program and Results'!$A$1,MATCH(Tables!AM$1,'Program and Results'!$A:$A,0)-1,4,COUNTIF('Program and Results'!$A:$A,Tables!AM$1),17),8,0))),"")</f>
        <v/>
      </c>
      <c r="AN31" s="22" t="str">
        <f ca="1">IFERROR(IF(IFERROR(VLOOKUP($A31,OFFSET('Program and Results'!$A$1,MATCH(Tables!AN$1,'Program and Results'!$A:$A,0)-1,1,COUNTIF('Program and Results'!$A:$A,Tables!AN$1),17),5,0),VLOOKUP($A31,OFFSET('Program and Results'!$A$1,MATCH(Tables!AN$1,'Program and Results'!$A:$A,0)-1,4,COUNTIF('Program and Results'!$A:$A,Tables!AN$1),17),8,0))=0,"",IFERROR(VLOOKUP($A31,OFFSET('Program and Results'!$A$1,MATCH(Tables!AN$1,'Program and Results'!$A:$A,0)-1,1,COUNTIF('Program and Results'!$A:$A,Tables!AN$1),17),5,0),VLOOKUP($A31,OFFSET('Program and Results'!$A$1,MATCH(Tables!AN$1,'Program and Results'!$A:$A,0)-1,4,COUNTIF('Program and Results'!$A:$A,Tables!AN$1),17),8,0))),"")</f>
        <v/>
      </c>
      <c r="AO31" s="22" t="str">
        <f ca="1">IFERROR(IF(IFERROR(VLOOKUP($A31,OFFSET('Program and Results'!$A$1,MATCH(Tables!AO$1,'Program and Results'!$A:$A,0)-1,1,COUNTIF('Program and Results'!$A:$A,Tables!AO$1),17),5,0),VLOOKUP($A31,OFFSET('Program and Results'!$A$1,MATCH(Tables!AO$1,'Program and Results'!$A:$A,0)-1,4,COUNTIF('Program and Results'!$A:$A,Tables!AO$1),17),8,0))=0,"",IFERROR(VLOOKUP($A31,OFFSET('Program and Results'!$A$1,MATCH(Tables!AO$1,'Program and Results'!$A:$A,0)-1,1,COUNTIF('Program and Results'!$A:$A,Tables!AO$1),17),5,0),VLOOKUP($A31,OFFSET('Program and Results'!$A$1,MATCH(Tables!AO$1,'Program and Results'!$A:$A,0)-1,4,COUNTIF('Program and Results'!$A:$A,Tables!AO$1),17),8,0))),"")</f>
        <v/>
      </c>
      <c r="AP31" s="22" t="str">
        <f ca="1">IFERROR(IF(IFERROR(VLOOKUP($A31,OFFSET('Program and Results'!$A$1,MATCH(Tables!AP$1,'Program and Results'!$A:$A,0)-1,1,COUNTIF('Program and Results'!$A:$A,Tables!AP$1),17),5,0),VLOOKUP($A31,OFFSET('Program and Results'!$A$1,MATCH(Tables!AP$1,'Program and Results'!$A:$A,0)-1,4,COUNTIF('Program and Results'!$A:$A,Tables!AP$1),17),8,0))=0,"",IFERROR(VLOOKUP($A31,OFFSET('Program and Results'!$A$1,MATCH(Tables!AP$1,'Program and Results'!$A:$A,0)-1,1,COUNTIF('Program and Results'!$A:$A,Tables!AP$1),17),5,0),VLOOKUP($A31,OFFSET('Program and Results'!$A$1,MATCH(Tables!AP$1,'Program and Results'!$A:$A,0)-1,4,COUNTIF('Program and Results'!$A:$A,Tables!AP$1),17),8,0))),"")</f>
        <v/>
      </c>
      <c r="AQ31" s="22" t="str">
        <f ca="1">IFERROR(IF(IFERROR(VLOOKUP($A31,OFFSET('Program and Results'!$A$1,MATCH(Tables!AQ$1,'Program and Results'!$A:$A,0)-1,1,COUNTIF('Program and Results'!$A:$A,Tables!AQ$1),17),5,0),VLOOKUP($A31,OFFSET('Program and Results'!$A$1,MATCH(Tables!AQ$1,'Program and Results'!$A:$A,0)-1,4,COUNTIF('Program and Results'!$A:$A,Tables!AQ$1),17),8,0))=0,"",IFERROR(VLOOKUP($A31,OFFSET('Program and Results'!$A$1,MATCH(Tables!AQ$1,'Program and Results'!$A:$A,0)-1,1,COUNTIF('Program and Results'!$A:$A,Tables!AQ$1),17),5,0),VLOOKUP($A31,OFFSET('Program and Results'!$A$1,MATCH(Tables!AQ$1,'Program and Results'!$A:$A,0)-1,4,COUNTIF('Program and Results'!$A:$A,Tables!AQ$1),17),8,0))),"")</f>
        <v/>
      </c>
      <c r="AR31" s="22" t="str">
        <f ca="1">IFERROR(IF(IFERROR(VLOOKUP($A31,OFFSET('Program and Results'!$A$1,MATCH(Tables!AR$1,'Program and Results'!$A:$A,0)-1,1,COUNTIF('Program and Results'!$A:$A,Tables!AR$1),17),5,0),VLOOKUP($A31,OFFSET('Program and Results'!$A$1,MATCH(Tables!AR$1,'Program and Results'!$A:$A,0)-1,4,COUNTIF('Program and Results'!$A:$A,Tables!AR$1),17),8,0))=0,"",IFERROR(VLOOKUP($A31,OFFSET('Program and Results'!$A$1,MATCH(Tables!AR$1,'Program and Results'!$A:$A,0)-1,1,COUNTIF('Program and Results'!$A:$A,Tables!AR$1),17),5,0),VLOOKUP($A31,OFFSET('Program and Results'!$A$1,MATCH(Tables!AR$1,'Program and Results'!$A:$A,0)-1,4,COUNTIF('Program and Results'!$A:$A,Tables!AR$1),17),8,0))),"")</f>
        <v/>
      </c>
      <c r="AS31" s="22" t="str">
        <f ca="1">IFERROR(IF(IFERROR(VLOOKUP($A31,OFFSET('Program and Results'!$A$1,MATCH(Tables!AS$1,'Program and Results'!$A:$A,0)-1,1,COUNTIF('Program and Results'!$A:$A,Tables!AS$1),17),5,0),VLOOKUP($A31,OFFSET('Program and Results'!$A$1,MATCH(Tables!AS$1,'Program and Results'!$A:$A,0)-1,4,COUNTIF('Program and Results'!$A:$A,Tables!AS$1),17),8,0))=0,"",IFERROR(VLOOKUP($A31,OFFSET('Program and Results'!$A$1,MATCH(Tables!AS$1,'Program and Results'!$A:$A,0)-1,1,COUNTIF('Program and Results'!$A:$A,Tables!AS$1),17),5,0),VLOOKUP($A31,OFFSET('Program and Results'!$A$1,MATCH(Tables!AS$1,'Program and Results'!$A:$A,0)-1,4,COUNTIF('Program and Results'!$A:$A,Tables!AS$1),17),8,0))),"")</f>
        <v/>
      </c>
      <c r="AT31" s="22" t="str">
        <f ca="1">IFERROR(IF(IFERROR(VLOOKUP($A31,OFFSET('Program and Results'!$A$1,MATCH(Tables!AT$1,'Program and Results'!$A:$A,0)-1,1,COUNTIF('Program and Results'!$A:$A,Tables!AT$1),17),5,0),VLOOKUP($A31,OFFSET('Program and Results'!$A$1,MATCH(Tables!AT$1,'Program and Results'!$A:$A,0)-1,4,COUNTIF('Program and Results'!$A:$A,Tables!AT$1),17),8,0))=0,"",IFERROR(VLOOKUP($A31,OFFSET('Program and Results'!$A$1,MATCH(Tables!AT$1,'Program and Results'!$A:$A,0)-1,1,COUNTIF('Program and Results'!$A:$A,Tables!AT$1),17),5,0),VLOOKUP($A31,OFFSET('Program and Results'!$A$1,MATCH(Tables!AT$1,'Program and Results'!$A:$A,0)-1,4,COUNTIF('Program and Results'!$A:$A,Tables!AT$1),17),8,0))),"")</f>
        <v/>
      </c>
      <c r="AU31" s="22" t="str">
        <f ca="1">IFERROR(IF(IFERROR(VLOOKUP($A31,OFFSET('Program and Results'!$A$1,MATCH(Tables!AU$1,'Program and Results'!$A:$A,0)-1,1,COUNTIF('Program and Results'!$A:$A,Tables!AU$1),17),5,0),VLOOKUP($A31,OFFSET('Program and Results'!$A$1,MATCH(Tables!AU$1,'Program and Results'!$A:$A,0)-1,4,COUNTIF('Program and Results'!$A:$A,Tables!AU$1),17),8,0))=0,"",IFERROR(VLOOKUP($A31,OFFSET('Program and Results'!$A$1,MATCH(Tables!AU$1,'Program and Results'!$A:$A,0)-1,1,COUNTIF('Program and Results'!$A:$A,Tables!AU$1),17),5,0),VLOOKUP($A31,OFFSET('Program and Results'!$A$1,MATCH(Tables!AU$1,'Program and Results'!$A:$A,0)-1,4,COUNTIF('Program and Results'!$A:$A,Tables!AU$1),17),8,0))),"")</f>
        <v/>
      </c>
      <c r="AV31" s="22" t="str">
        <f ca="1">IFERROR(IF(IFERROR(VLOOKUP($A31,OFFSET('Program and Results'!$A$1,MATCH(Tables!AV$1,'Program and Results'!$A:$A,0)-1,1,COUNTIF('Program and Results'!$A:$A,Tables!AV$1),17),5,0),VLOOKUP($A31,OFFSET('Program and Results'!$A$1,MATCH(Tables!AV$1,'Program and Results'!$A:$A,0)-1,4,COUNTIF('Program and Results'!$A:$A,Tables!AV$1),17),8,0))=0,"",IFERROR(VLOOKUP($A31,OFFSET('Program and Results'!$A$1,MATCH(Tables!AV$1,'Program and Results'!$A:$A,0)-1,1,COUNTIF('Program and Results'!$A:$A,Tables!AV$1),17),5,0),VLOOKUP($A31,OFFSET('Program and Results'!$A$1,MATCH(Tables!AV$1,'Program and Results'!$A:$A,0)-1,4,COUNTIF('Program and Results'!$A:$A,Tables!AV$1),17),8,0))),"")</f>
        <v/>
      </c>
      <c r="AW31" s="22" t="str">
        <f ca="1">IFERROR(IF(IFERROR(VLOOKUP($A31,OFFSET('Program and Results'!$A$1,MATCH(Tables!AW$1,'Program and Results'!$A:$A,0)-1,1,COUNTIF('Program and Results'!$A:$A,Tables!AW$1),17),5,0),VLOOKUP($A31,OFFSET('Program and Results'!$A$1,MATCH(Tables!AW$1,'Program and Results'!$A:$A,0)-1,4,COUNTIF('Program and Results'!$A:$A,Tables!AW$1),17),8,0))=0,"",IFERROR(VLOOKUP($A31,OFFSET('Program and Results'!$A$1,MATCH(Tables!AW$1,'Program and Results'!$A:$A,0)-1,1,COUNTIF('Program and Results'!$A:$A,Tables!AW$1),17),5,0),VLOOKUP($A31,OFFSET('Program and Results'!$A$1,MATCH(Tables!AW$1,'Program and Results'!$A:$A,0)-1,4,COUNTIF('Program and Results'!$A:$A,Tables!AW$1),17),8,0))),"")</f>
        <v/>
      </c>
      <c r="AX31" s="22" t="str">
        <f ca="1">IFERROR(IF(IFERROR(VLOOKUP($A31,OFFSET('Program and Results'!$A$1,MATCH(Tables!AX$1,'Program and Results'!$A:$A,0)-1,1,COUNTIF('Program and Results'!$A:$A,Tables!AX$1),17),5,0),VLOOKUP($A31,OFFSET('Program and Results'!$A$1,MATCH(Tables!AX$1,'Program and Results'!$A:$A,0)-1,4,COUNTIF('Program and Results'!$A:$A,Tables!AX$1),17),8,0))=0,"",IFERROR(VLOOKUP($A31,OFFSET('Program and Results'!$A$1,MATCH(Tables!AX$1,'Program and Results'!$A:$A,0)-1,1,COUNTIF('Program and Results'!$A:$A,Tables!AX$1),17),5,0),VLOOKUP($A31,OFFSET('Program and Results'!$A$1,MATCH(Tables!AX$1,'Program and Results'!$A:$A,0)-1,4,COUNTIF('Program and Results'!$A:$A,Tables!AX$1),17),8,0))),"")</f>
        <v/>
      </c>
      <c r="AY31" s="22" t="str">
        <f ca="1">IFERROR(IF(IFERROR(VLOOKUP($A31,OFFSET('Program and Results'!$A$1,MATCH(Tables!AY$1,'Program and Results'!$A:$A,0)-1,1,COUNTIF('Program and Results'!$A:$A,Tables!AY$1),17),5,0),VLOOKUP($A31,OFFSET('Program and Results'!$A$1,MATCH(Tables!AY$1,'Program and Results'!$A:$A,0)-1,4,COUNTIF('Program and Results'!$A:$A,Tables!AY$1),17),8,0))=0,"",IFERROR(VLOOKUP($A31,OFFSET('Program and Results'!$A$1,MATCH(Tables!AY$1,'Program and Results'!$A:$A,0)-1,1,COUNTIF('Program and Results'!$A:$A,Tables!AY$1),17),5,0),VLOOKUP($A31,OFFSET('Program and Results'!$A$1,MATCH(Tables!AY$1,'Program and Results'!$A:$A,0)-1,4,COUNTIF('Program and Results'!$A:$A,Tables!AY$1),17),8,0))),"")</f>
        <v/>
      </c>
      <c r="AZ31" s="22" t="str">
        <f ca="1">IFERROR(IF(IFERROR(VLOOKUP($A31,OFFSET('Program and Results'!$A$1,MATCH(Tables!AZ$1,'Program and Results'!$A:$A,0)-1,1,COUNTIF('Program and Results'!$A:$A,Tables!AZ$1),17),5,0),VLOOKUP($A31,OFFSET('Program and Results'!$A$1,MATCH(Tables!AZ$1,'Program and Results'!$A:$A,0)-1,4,COUNTIF('Program and Results'!$A:$A,Tables!AZ$1),17),8,0))=0,"",IFERROR(VLOOKUP($A31,OFFSET('Program and Results'!$A$1,MATCH(Tables!AZ$1,'Program and Results'!$A:$A,0)-1,1,COUNTIF('Program and Results'!$A:$A,Tables!AZ$1),17),5,0),VLOOKUP($A31,OFFSET('Program and Results'!$A$1,MATCH(Tables!AZ$1,'Program and Results'!$A:$A,0)-1,4,COUNTIF('Program and Results'!$A:$A,Tables!AZ$1),17),8,0))),"")</f>
        <v/>
      </c>
      <c r="BA31" s="22" t="str">
        <f ca="1">IFERROR(IF(IFERROR(VLOOKUP($A31,OFFSET('Program and Results'!$A$1,MATCH(Tables!BA$1,'Program and Results'!$A:$A,0)-1,1,COUNTIF('Program and Results'!$A:$A,Tables!BA$1),17),5,0),VLOOKUP($A31,OFFSET('Program and Results'!$A$1,MATCH(Tables!BA$1,'Program and Results'!$A:$A,0)-1,4,COUNTIF('Program and Results'!$A:$A,Tables!BA$1),17),8,0))=0,"",IFERROR(VLOOKUP($A31,OFFSET('Program and Results'!$A$1,MATCH(Tables!BA$1,'Program and Results'!$A:$A,0)-1,1,COUNTIF('Program and Results'!$A:$A,Tables!BA$1),17),5,0),VLOOKUP($A31,OFFSET('Program and Results'!$A$1,MATCH(Tables!BA$1,'Program and Results'!$A:$A,0)-1,4,COUNTIF('Program and Results'!$A:$A,Tables!BA$1),17),8,0))),"")</f>
        <v/>
      </c>
      <c r="BB31" s="22" t="str">
        <f ca="1">IFERROR(IF(IFERROR(VLOOKUP($A31,OFFSET('Program and Results'!$A$1,MATCH(Tables!BB$1,'Program and Results'!$A:$A,0)-1,1,COUNTIF('Program and Results'!$A:$A,Tables!BB$1),17),5,0),VLOOKUP($A31,OFFSET('Program and Results'!$A$1,MATCH(Tables!BB$1,'Program and Results'!$A:$A,0)-1,4,COUNTIF('Program and Results'!$A:$A,Tables!BB$1),17),8,0))=0,"",IFERROR(VLOOKUP($A31,OFFSET('Program and Results'!$A$1,MATCH(Tables!BB$1,'Program and Results'!$A:$A,0)-1,1,COUNTIF('Program and Results'!$A:$A,Tables!BB$1),17),5,0),VLOOKUP($A31,OFFSET('Program and Results'!$A$1,MATCH(Tables!BB$1,'Program and Results'!$A:$A,0)-1,4,COUNTIF('Program and Results'!$A:$A,Tables!BB$1),17),8,0))),"")</f>
        <v/>
      </c>
      <c r="BC31" s="22" t="str">
        <f ca="1">IFERROR(IF(IFERROR(VLOOKUP($A31,OFFSET('Program and Results'!$A$1,MATCH(Tables!BC$1,'Program and Results'!$A:$A,0)-1,1,COUNTIF('Program and Results'!$A:$A,Tables!BC$1),17),5,0),VLOOKUP($A31,OFFSET('Program and Results'!$A$1,MATCH(Tables!BC$1,'Program and Results'!$A:$A,0)-1,4,COUNTIF('Program and Results'!$A:$A,Tables!BC$1),17),8,0))=0,"",IFERROR(VLOOKUP($A31,OFFSET('Program and Results'!$A$1,MATCH(Tables!BC$1,'Program and Results'!$A:$A,0)-1,1,COUNTIF('Program and Results'!$A:$A,Tables!BC$1),17),5,0),VLOOKUP($A31,OFFSET('Program and Results'!$A$1,MATCH(Tables!BC$1,'Program and Results'!$A:$A,0)-1,4,COUNTIF('Program and Results'!$A:$A,Tables!BC$1),17),8,0))),"")</f>
        <v/>
      </c>
      <c r="BD31" s="22" t="str">
        <f ca="1">IFERROR(IF(IFERROR(VLOOKUP($A31,OFFSET('Program and Results'!$A$1,MATCH(Tables!BD$1,'Program and Results'!$A:$A,0)-1,1,COUNTIF('Program and Results'!$A:$A,Tables!BD$1),17),5,0),VLOOKUP($A31,OFFSET('Program and Results'!$A$1,MATCH(Tables!BD$1,'Program and Results'!$A:$A,0)-1,4,COUNTIF('Program and Results'!$A:$A,Tables!BD$1),17),8,0))=0,"",IFERROR(VLOOKUP($A31,OFFSET('Program and Results'!$A$1,MATCH(Tables!BD$1,'Program and Results'!$A:$A,0)-1,1,COUNTIF('Program and Results'!$A:$A,Tables!BD$1),17),5,0),VLOOKUP($A31,OFFSET('Program and Results'!$A$1,MATCH(Tables!BD$1,'Program and Results'!$A:$A,0)-1,4,COUNTIF('Program and Results'!$A:$A,Tables!BD$1),17),8,0))),"")</f>
        <v/>
      </c>
      <c r="BE31" s="22" t="str">
        <f ca="1">IFERROR(IF(IFERROR(VLOOKUP($A31,OFFSET('Program and Results'!$A$1,MATCH(Tables!BE$1,'Program and Results'!$A:$A,0)-1,1,COUNTIF('Program and Results'!$A:$A,Tables!BE$1),17),5,0),VLOOKUP($A31,OFFSET('Program and Results'!$A$1,MATCH(Tables!BE$1,'Program and Results'!$A:$A,0)-1,4,COUNTIF('Program and Results'!$A:$A,Tables!BE$1),17),8,0))=0,"",IFERROR(VLOOKUP($A31,OFFSET('Program and Results'!$A$1,MATCH(Tables!BE$1,'Program and Results'!$A:$A,0)-1,1,COUNTIF('Program and Results'!$A:$A,Tables!BE$1),17),5,0),VLOOKUP($A31,OFFSET('Program and Results'!$A$1,MATCH(Tables!BE$1,'Program and Results'!$A:$A,0)-1,4,COUNTIF('Program and Results'!$A:$A,Tables!BE$1),17),8,0))),"")</f>
        <v/>
      </c>
    </row>
    <row r="32" spans="1:57">
      <c r="A32" s="3" t="str">
        <f>IF(Lists!A32="","",Lists!A32)</f>
        <v/>
      </c>
      <c r="B32" s="22" t="str">
        <f ca="1">IFERROR(IF(IFERROR(VLOOKUP($A32,OFFSET('Program and Results'!$A$1,MATCH(Tables!B$1,'Program and Results'!$A:$A,0)-1,1,COUNTIF('Program and Results'!$A:$A,Tables!B$1),17),5,0),VLOOKUP($A32,OFFSET('Program and Results'!$A$1,MATCH(Tables!B$1,'Program and Results'!$A:$A,0)-1,4,COUNTIF('Program and Results'!$A:$A,Tables!B$1),17),8,0))=0,"",IFERROR(VLOOKUP($A32,OFFSET('Program and Results'!$A$1,MATCH(Tables!B$1,'Program and Results'!$A:$A,0)-1,1,COUNTIF('Program and Results'!$A:$A,Tables!B$1),17),5,0),VLOOKUP($A32,OFFSET('Program and Results'!$A$1,MATCH(Tables!B$1,'Program and Results'!$A:$A,0)-1,4,COUNTIF('Program and Results'!$A:$A,Tables!B$1),17),8,0))),"")</f>
        <v/>
      </c>
      <c r="C32" s="22" t="str">
        <f ca="1">IFERROR(IF(IFERROR(VLOOKUP($A32,OFFSET('Program and Results'!$A$1,MATCH(Tables!C$1,'Program and Results'!$A:$A,0)-1,1,COUNTIF('Program and Results'!$A:$A,Tables!C$1),17),5,0),VLOOKUP($A32,OFFSET('Program and Results'!$A$1,MATCH(Tables!C$1,'Program and Results'!$A:$A,0)-1,4,COUNTIF('Program and Results'!$A:$A,Tables!C$1),17),8,0))=0,"",IFERROR(VLOOKUP($A32,OFFSET('Program and Results'!$A$1,MATCH(Tables!C$1,'Program and Results'!$A:$A,0)-1,1,COUNTIF('Program and Results'!$A:$A,Tables!C$1),17),5,0),VLOOKUP($A32,OFFSET('Program and Results'!$A$1,MATCH(Tables!C$1,'Program and Results'!$A:$A,0)-1,4,COUNTIF('Program and Results'!$A:$A,Tables!C$1),17),8,0))),"")</f>
        <v/>
      </c>
      <c r="D32" s="22" t="str">
        <f ca="1">IFERROR(IF(IFERROR(VLOOKUP($A32,OFFSET('Program and Results'!$A$1,MATCH(Tables!D$1,'Program and Results'!$A:$A,0)-1,1,COUNTIF('Program and Results'!$A:$A,Tables!D$1),17),5,0),VLOOKUP($A32,OFFSET('Program and Results'!$A$1,MATCH(Tables!D$1,'Program and Results'!$A:$A,0)-1,4,COUNTIF('Program and Results'!$A:$A,Tables!D$1),17),8,0))=0,"",IFERROR(VLOOKUP($A32,OFFSET('Program and Results'!$A$1,MATCH(Tables!D$1,'Program and Results'!$A:$A,0)-1,1,COUNTIF('Program and Results'!$A:$A,Tables!D$1),17),5,0),VLOOKUP($A32,OFFSET('Program and Results'!$A$1,MATCH(Tables!D$1,'Program and Results'!$A:$A,0)-1,4,COUNTIF('Program and Results'!$A:$A,Tables!D$1),17),8,0))),"")</f>
        <v/>
      </c>
      <c r="E32" s="22" t="str">
        <f ca="1">IFERROR(IF(IFERROR(VLOOKUP($A32,OFFSET('Program and Results'!$A$1,MATCH(Tables!E$1,'Program and Results'!$A:$A,0)-1,1,COUNTIF('Program and Results'!$A:$A,Tables!E$1),17),5,0),VLOOKUP($A32,OFFSET('Program and Results'!$A$1,MATCH(Tables!E$1,'Program and Results'!$A:$A,0)-1,4,COUNTIF('Program and Results'!$A:$A,Tables!E$1),17),8,0))=0,"",IFERROR(VLOOKUP($A32,OFFSET('Program and Results'!$A$1,MATCH(Tables!E$1,'Program and Results'!$A:$A,0)-1,1,COUNTIF('Program and Results'!$A:$A,Tables!E$1),17),5,0),VLOOKUP($A32,OFFSET('Program and Results'!$A$1,MATCH(Tables!E$1,'Program and Results'!$A:$A,0)-1,4,COUNTIF('Program and Results'!$A:$A,Tables!E$1),17),8,0))),"")</f>
        <v/>
      </c>
      <c r="F32" s="22" t="str">
        <f ca="1">IFERROR(IF(IFERROR(VLOOKUP($A32,OFFSET('Program and Results'!$A$1,MATCH(Tables!F$1,'Program and Results'!$A:$A,0)-1,1,COUNTIF('Program and Results'!$A:$A,Tables!F$1),17),5,0),VLOOKUP($A32,OFFSET('Program and Results'!$A$1,MATCH(Tables!F$1,'Program and Results'!$A:$A,0)-1,4,COUNTIF('Program and Results'!$A:$A,Tables!F$1),17),8,0))=0,"",IFERROR(VLOOKUP($A32,OFFSET('Program and Results'!$A$1,MATCH(Tables!F$1,'Program and Results'!$A:$A,0)-1,1,COUNTIF('Program and Results'!$A:$A,Tables!F$1),17),5,0),VLOOKUP($A32,OFFSET('Program and Results'!$A$1,MATCH(Tables!F$1,'Program and Results'!$A:$A,0)-1,4,COUNTIF('Program and Results'!$A:$A,Tables!F$1),17),8,0))),"")</f>
        <v/>
      </c>
      <c r="G32" s="22" t="str">
        <f ca="1">IFERROR(IF(IFERROR(VLOOKUP($A32,OFFSET('Program and Results'!$A$1,MATCH(Tables!G$1,'Program and Results'!$A:$A,0)-1,1,COUNTIF('Program and Results'!$A:$A,Tables!G$1),17),5,0),VLOOKUP($A32,OFFSET('Program and Results'!$A$1,MATCH(Tables!G$1,'Program and Results'!$A:$A,0)-1,4,COUNTIF('Program and Results'!$A:$A,Tables!G$1),17),8,0))=0,"",IFERROR(VLOOKUP($A32,OFFSET('Program and Results'!$A$1,MATCH(Tables!G$1,'Program and Results'!$A:$A,0)-1,1,COUNTIF('Program and Results'!$A:$A,Tables!G$1),17),5,0),VLOOKUP($A32,OFFSET('Program and Results'!$A$1,MATCH(Tables!G$1,'Program and Results'!$A:$A,0)-1,4,COUNTIF('Program and Results'!$A:$A,Tables!G$1),17),8,0))),"")</f>
        <v/>
      </c>
      <c r="H32" s="22" t="str">
        <f ca="1">IFERROR(IF(IFERROR(VLOOKUP($A32,OFFSET('Program and Results'!$A$1,MATCH(Tables!H$1,'Program and Results'!$A:$A,0)-1,1,COUNTIF('Program and Results'!$A:$A,Tables!H$1),17),5,0),VLOOKUP($A32,OFFSET('Program and Results'!$A$1,MATCH(Tables!H$1,'Program and Results'!$A:$A,0)-1,4,COUNTIF('Program and Results'!$A:$A,Tables!H$1),17),8,0))=0,"",IFERROR(VLOOKUP($A32,OFFSET('Program and Results'!$A$1,MATCH(Tables!H$1,'Program and Results'!$A:$A,0)-1,1,COUNTIF('Program and Results'!$A:$A,Tables!H$1),17),5,0),VLOOKUP($A32,OFFSET('Program and Results'!$A$1,MATCH(Tables!H$1,'Program and Results'!$A:$A,0)-1,4,COUNTIF('Program and Results'!$A:$A,Tables!H$1),17),8,0))),"")</f>
        <v/>
      </c>
      <c r="I32" s="22" t="str">
        <f ca="1">IFERROR(IF(IFERROR(VLOOKUP($A32,OFFSET('Program and Results'!$A$1,MATCH(Tables!I$1,'Program and Results'!$A:$A,0)-1,1,COUNTIF('Program and Results'!$A:$A,Tables!I$1),17),5,0),VLOOKUP($A32,OFFSET('Program and Results'!$A$1,MATCH(Tables!I$1,'Program and Results'!$A:$A,0)-1,4,COUNTIF('Program and Results'!$A:$A,Tables!I$1),17),8,0))=0,"",IFERROR(VLOOKUP($A32,OFFSET('Program and Results'!$A$1,MATCH(Tables!I$1,'Program and Results'!$A:$A,0)-1,1,COUNTIF('Program and Results'!$A:$A,Tables!I$1),17),5,0),VLOOKUP($A32,OFFSET('Program and Results'!$A$1,MATCH(Tables!I$1,'Program and Results'!$A:$A,0)-1,4,COUNTIF('Program and Results'!$A:$A,Tables!I$1),17),8,0))),"")</f>
        <v/>
      </c>
      <c r="J32" s="22" t="str">
        <f ca="1">IFERROR(IF(IFERROR(VLOOKUP($A32,OFFSET('Program and Results'!$A$1,MATCH(Tables!J$1,'Program and Results'!$A:$A,0)-1,1,COUNTIF('Program and Results'!$A:$A,Tables!J$1),17),5,0),VLOOKUP($A32,OFFSET('Program and Results'!$A$1,MATCH(Tables!J$1,'Program and Results'!$A:$A,0)-1,4,COUNTIF('Program and Results'!$A:$A,Tables!J$1),17),8,0))=0,"",IFERROR(VLOOKUP($A32,OFFSET('Program and Results'!$A$1,MATCH(Tables!J$1,'Program and Results'!$A:$A,0)-1,1,COUNTIF('Program and Results'!$A:$A,Tables!J$1),17),5,0),VLOOKUP($A32,OFFSET('Program and Results'!$A$1,MATCH(Tables!J$1,'Program and Results'!$A:$A,0)-1,4,COUNTIF('Program and Results'!$A:$A,Tables!J$1),17),8,0))),"")</f>
        <v/>
      </c>
      <c r="K32" s="22" t="str">
        <f ca="1">IFERROR(IF(IFERROR(VLOOKUP($A32,OFFSET('Program and Results'!$A$1,MATCH(Tables!K$1,'Program and Results'!$A:$A,0)-1,1,COUNTIF('Program and Results'!$A:$A,Tables!K$1),17),5,0),VLOOKUP($A32,OFFSET('Program and Results'!$A$1,MATCH(Tables!K$1,'Program and Results'!$A:$A,0)-1,4,COUNTIF('Program and Results'!$A:$A,Tables!K$1),17),8,0))=0,"",IFERROR(VLOOKUP($A32,OFFSET('Program and Results'!$A$1,MATCH(Tables!K$1,'Program and Results'!$A:$A,0)-1,1,COUNTIF('Program and Results'!$A:$A,Tables!K$1),17),5,0),VLOOKUP($A32,OFFSET('Program and Results'!$A$1,MATCH(Tables!K$1,'Program and Results'!$A:$A,0)-1,4,COUNTIF('Program and Results'!$A:$A,Tables!K$1),17),8,0))),"")</f>
        <v/>
      </c>
      <c r="L32" s="22" t="str">
        <f ca="1">IFERROR(IF(IFERROR(VLOOKUP($A32,OFFSET('Program and Results'!$A$1,MATCH(Tables!L$1,'Program and Results'!$A:$A,0)-1,1,COUNTIF('Program and Results'!$A:$A,Tables!L$1),17),5,0),VLOOKUP($A32,OFFSET('Program and Results'!$A$1,MATCH(Tables!L$1,'Program and Results'!$A:$A,0)-1,4,COUNTIF('Program and Results'!$A:$A,Tables!L$1),17),8,0))=0,"",IFERROR(VLOOKUP($A32,OFFSET('Program and Results'!$A$1,MATCH(Tables!L$1,'Program and Results'!$A:$A,0)-1,1,COUNTIF('Program and Results'!$A:$A,Tables!L$1),17),5,0),VLOOKUP($A32,OFFSET('Program and Results'!$A$1,MATCH(Tables!L$1,'Program and Results'!$A:$A,0)-1,4,COUNTIF('Program and Results'!$A:$A,Tables!L$1),17),8,0))),"")</f>
        <v/>
      </c>
      <c r="M32" s="22" t="str">
        <f ca="1">IFERROR(IF(IFERROR(VLOOKUP($A32,OFFSET('Program and Results'!$A$1,MATCH(Tables!M$1,'Program and Results'!$A:$A,0)-1,1,COUNTIF('Program and Results'!$A:$A,Tables!M$1),17),5,0),VLOOKUP($A32,OFFSET('Program and Results'!$A$1,MATCH(Tables!M$1,'Program and Results'!$A:$A,0)-1,4,COUNTIF('Program and Results'!$A:$A,Tables!M$1),17),8,0))=0,"",IFERROR(VLOOKUP($A32,OFFSET('Program and Results'!$A$1,MATCH(Tables!M$1,'Program and Results'!$A:$A,0)-1,1,COUNTIF('Program and Results'!$A:$A,Tables!M$1),17),5,0),VLOOKUP($A32,OFFSET('Program and Results'!$A$1,MATCH(Tables!M$1,'Program and Results'!$A:$A,0)-1,4,COUNTIF('Program and Results'!$A:$A,Tables!M$1),17),8,0))),"")</f>
        <v/>
      </c>
      <c r="N32" s="22" t="str">
        <f ca="1">IFERROR(IF(IFERROR(VLOOKUP($A32,OFFSET('Program and Results'!$A$1,MATCH(Tables!N$1,'Program and Results'!$A:$A,0)-1,1,COUNTIF('Program and Results'!$A:$A,Tables!N$1),17),5,0),VLOOKUP($A32,OFFSET('Program and Results'!$A$1,MATCH(Tables!N$1,'Program and Results'!$A:$A,0)-1,4,COUNTIF('Program and Results'!$A:$A,Tables!N$1),17),8,0))=0,"",IFERROR(VLOOKUP($A32,OFFSET('Program and Results'!$A$1,MATCH(Tables!N$1,'Program and Results'!$A:$A,0)-1,1,COUNTIF('Program and Results'!$A:$A,Tables!N$1),17),5,0),VLOOKUP($A32,OFFSET('Program and Results'!$A$1,MATCH(Tables!N$1,'Program and Results'!$A:$A,0)-1,4,COUNTIF('Program and Results'!$A:$A,Tables!N$1),17),8,0))),"")</f>
        <v/>
      </c>
      <c r="O32" s="22" t="str">
        <f ca="1">IFERROR(IF(IFERROR(VLOOKUP($A32,OFFSET('Program and Results'!$A$1,MATCH(Tables!O$1,'Program and Results'!$A:$A,0)-1,1,COUNTIF('Program and Results'!$A:$A,Tables!O$1),17),5,0),VLOOKUP($A32,OFFSET('Program and Results'!$A$1,MATCH(Tables!O$1,'Program and Results'!$A:$A,0)-1,4,COUNTIF('Program and Results'!$A:$A,Tables!O$1),17),8,0))=0,"",IFERROR(VLOOKUP($A32,OFFSET('Program and Results'!$A$1,MATCH(Tables!O$1,'Program and Results'!$A:$A,0)-1,1,COUNTIF('Program and Results'!$A:$A,Tables!O$1),17),5,0),VLOOKUP($A32,OFFSET('Program and Results'!$A$1,MATCH(Tables!O$1,'Program and Results'!$A:$A,0)-1,4,COUNTIF('Program and Results'!$A:$A,Tables!O$1),17),8,0))),"")</f>
        <v/>
      </c>
      <c r="P32" s="22" t="str">
        <f ca="1">IFERROR(IF(IFERROR(VLOOKUP($A32,OFFSET('Program and Results'!$A$1,MATCH(Tables!P$1,'Program and Results'!$A:$A,0)-1,1,COUNTIF('Program and Results'!$A:$A,Tables!P$1),17),5,0),VLOOKUP($A32,OFFSET('Program and Results'!$A$1,MATCH(Tables!P$1,'Program and Results'!$A:$A,0)-1,4,COUNTIF('Program and Results'!$A:$A,Tables!P$1),17),8,0))=0,"",IFERROR(VLOOKUP($A32,OFFSET('Program and Results'!$A$1,MATCH(Tables!P$1,'Program and Results'!$A:$A,0)-1,1,COUNTIF('Program and Results'!$A:$A,Tables!P$1),17),5,0),VLOOKUP($A32,OFFSET('Program and Results'!$A$1,MATCH(Tables!P$1,'Program and Results'!$A:$A,0)-1,4,COUNTIF('Program and Results'!$A:$A,Tables!P$1),17),8,0))),"")</f>
        <v/>
      </c>
      <c r="Q32" s="22" t="str">
        <f ca="1">IFERROR(IF(IFERROR(VLOOKUP($A32,OFFSET('Program and Results'!$A$1,MATCH(Tables!Q$1,'Program and Results'!$A:$A,0)-1,1,COUNTIF('Program and Results'!$A:$A,Tables!Q$1),17),5,0),VLOOKUP($A32,OFFSET('Program and Results'!$A$1,MATCH(Tables!Q$1,'Program and Results'!$A:$A,0)-1,4,COUNTIF('Program and Results'!$A:$A,Tables!Q$1),17),8,0))=0,"",IFERROR(VLOOKUP($A32,OFFSET('Program and Results'!$A$1,MATCH(Tables!Q$1,'Program and Results'!$A:$A,0)-1,1,COUNTIF('Program and Results'!$A:$A,Tables!Q$1),17),5,0),VLOOKUP($A32,OFFSET('Program and Results'!$A$1,MATCH(Tables!Q$1,'Program and Results'!$A:$A,0)-1,4,COUNTIF('Program and Results'!$A:$A,Tables!Q$1),17),8,0))),"")</f>
        <v/>
      </c>
      <c r="R32" s="22" t="str">
        <f ca="1">IFERROR(IF(IFERROR(VLOOKUP($A32,OFFSET('Program and Results'!$A$1,MATCH(Tables!R$1,'Program and Results'!$A:$A,0)-1,1,COUNTIF('Program and Results'!$A:$A,Tables!R$1),17),5,0),VLOOKUP($A32,OFFSET('Program and Results'!$A$1,MATCH(Tables!R$1,'Program and Results'!$A:$A,0)-1,4,COUNTIF('Program and Results'!$A:$A,Tables!R$1),17),8,0))=0,"",IFERROR(VLOOKUP($A32,OFFSET('Program and Results'!$A$1,MATCH(Tables!R$1,'Program and Results'!$A:$A,0)-1,1,COUNTIF('Program and Results'!$A:$A,Tables!R$1),17),5,0),VLOOKUP($A32,OFFSET('Program and Results'!$A$1,MATCH(Tables!R$1,'Program and Results'!$A:$A,0)-1,4,COUNTIF('Program and Results'!$A:$A,Tables!R$1),17),8,0))),"")</f>
        <v/>
      </c>
      <c r="S32" s="22" t="str">
        <f ca="1">IFERROR(IF(IFERROR(VLOOKUP($A32,OFFSET('Program and Results'!$A$1,MATCH(Tables!S$1,'Program and Results'!$A:$A,0)-1,1,COUNTIF('Program and Results'!$A:$A,Tables!S$1),17),5,0),VLOOKUP($A32,OFFSET('Program and Results'!$A$1,MATCH(Tables!S$1,'Program and Results'!$A:$A,0)-1,4,COUNTIF('Program and Results'!$A:$A,Tables!S$1),17),8,0))=0,"",IFERROR(VLOOKUP($A32,OFFSET('Program and Results'!$A$1,MATCH(Tables!S$1,'Program and Results'!$A:$A,0)-1,1,COUNTIF('Program and Results'!$A:$A,Tables!S$1),17),5,0),VLOOKUP($A32,OFFSET('Program and Results'!$A$1,MATCH(Tables!S$1,'Program and Results'!$A:$A,0)-1,4,COUNTIF('Program and Results'!$A:$A,Tables!S$1),17),8,0))),"")</f>
        <v/>
      </c>
      <c r="T32" s="22" t="str">
        <f ca="1">IFERROR(IF(IFERROR(VLOOKUP($A32,OFFSET('Program and Results'!$A$1,MATCH(Tables!T$1,'Program and Results'!$A:$A,0)-1,1,COUNTIF('Program and Results'!$A:$A,Tables!T$1),17),5,0),VLOOKUP($A32,OFFSET('Program and Results'!$A$1,MATCH(Tables!T$1,'Program and Results'!$A:$A,0)-1,4,COUNTIF('Program and Results'!$A:$A,Tables!T$1),17),8,0))=0,"",IFERROR(VLOOKUP($A32,OFFSET('Program and Results'!$A$1,MATCH(Tables!T$1,'Program and Results'!$A:$A,0)-1,1,COUNTIF('Program and Results'!$A:$A,Tables!T$1),17),5,0),VLOOKUP($A32,OFFSET('Program and Results'!$A$1,MATCH(Tables!T$1,'Program and Results'!$A:$A,0)-1,4,COUNTIF('Program and Results'!$A:$A,Tables!T$1),17),8,0))),"")</f>
        <v/>
      </c>
      <c r="U32" s="22" t="str">
        <f ca="1">IFERROR(IF(IFERROR(VLOOKUP($A32,OFFSET('Program and Results'!$A$1,MATCH(Tables!U$1,'Program and Results'!$A:$A,0)-1,1,COUNTIF('Program and Results'!$A:$A,Tables!U$1),17),5,0),VLOOKUP($A32,OFFSET('Program and Results'!$A$1,MATCH(Tables!U$1,'Program and Results'!$A:$A,0)-1,4,COUNTIF('Program and Results'!$A:$A,Tables!U$1),17),8,0))=0,"",IFERROR(VLOOKUP($A32,OFFSET('Program and Results'!$A$1,MATCH(Tables!U$1,'Program and Results'!$A:$A,0)-1,1,COUNTIF('Program and Results'!$A:$A,Tables!U$1),17),5,0),VLOOKUP($A32,OFFSET('Program and Results'!$A$1,MATCH(Tables!U$1,'Program and Results'!$A:$A,0)-1,4,COUNTIF('Program and Results'!$A:$A,Tables!U$1),17),8,0))),"")</f>
        <v/>
      </c>
      <c r="V32" s="22" t="str">
        <f ca="1">IFERROR(IF(IFERROR(VLOOKUP($A32,OFFSET('Program and Results'!$A$1,MATCH(Tables!V$1,'Program and Results'!$A:$A,0)-1,1,COUNTIF('Program and Results'!$A:$A,Tables!V$1),17),5,0),VLOOKUP($A32,OFFSET('Program and Results'!$A$1,MATCH(Tables!V$1,'Program and Results'!$A:$A,0)-1,4,COUNTIF('Program and Results'!$A:$A,Tables!V$1),17),8,0))=0,"",IFERROR(VLOOKUP($A32,OFFSET('Program and Results'!$A$1,MATCH(Tables!V$1,'Program and Results'!$A:$A,0)-1,1,COUNTIF('Program and Results'!$A:$A,Tables!V$1),17),5,0),VLOOKUP($A32,OFFSET('Program and Results'!$A$1,MATCH(Tables!V$1,'Program and Results'!$A:$A,0)-1,4,COUNTIF('Program and Results'!$A:$A,Tables!V$1),17),8,0))),"")</f>
        <v/>
      </c>
      <c r="W32" s="22" t="str">
        <f ca="1">IFERROR(IF(IFERROR(VLOOKUP($A32,OFFSET('Program and Results'!$A$1,MATCH(Tables!W$1,'Program and Results'!$A:$A,0)-1,1,COUNTIF('Program and Results'!$A:$A,Tables!W$1),17),5,0),VLOOKUP($A32,OFFSET('Program and Results'!$A$1,MATCH(Tables!W$1,'Program and Results'!$A:$A,0)-1,4,COUNTIF('Program and Results'!$A:$A,Tables!W$1),17),8,0))=0,"",IFERROR(VLOOKUP($A32,OFFSET('Program and Results'!$A$1,MATCH(Tables!W$1,'Program and Results'!$A:$A,0)-1,1,COUNTIF('Program and Results'!$A:$A,Tables!W$1),17),5,0),VLOOKUP($A32,OFFSET('Program and Results'!$A$1,MATCH(Tables!W$1,'Program and Results'!$A:$A,0)-1,4,COUNTIF('Program and Results'!$A:$A,Tables!W$1),17),8,0))),"")</f>
        <v/>
      </c>
      <c r="X32" s="22" t="str">
        <f ca="1">IFERROR(IF(IFERROR(VLOOKUP($A32,OFFSET('Program and Results'!$A$1,MATCH(Tables!X$1,'Program and Results'!$A:$A,0)-1,1,COUNTIF('Program and Results'!$A:$A,Tables!X$1),17),5,0),VLOOKUP($A32,OFFSET('Program and Results'!$A$1,MATCH(Tables!X$1,'Program and Results'!$A:$A,0)-1,4,COUNTIF('Program and Results'!$A:$A,Tables!X$1),17),8,0))=0,"",IFERROR(VLOOKUP($A32,OFFSET('Program and Results'!$A$1,MATCH(Tables!X$1,'Program and Results'!$A:$A,0)-1,1,COUNTIF('Program and Results'!$A:$A,Tables!X$1),17),5,0),VLOOKUP($A32,OFFSET('Program and Results'!$A$1,MATCH(Tables!X$1,'Program and Results'!$A:$A,0)-1,4,COUNTIF('Program and Results'!$A:$A,Tables!X$1),17),8,0))),"")</f>
        <v/>
      </c>
      <c r="Y32" s="22" t="str">
        <f ca="1">IFERROR(IF(IFERROR(VLOOKUP($A32,OFFSET('Program and Results'!$A$1,MATCH(Tables!Y$1,'Program and Results'!$A:$A,0)-1,1,COUNTIF('Program and Results'!$A:$A,Tables!Y$1),17),5,0),VLOOKUP($A32,OFFSET('Program and Results'!$A$1,MATCH(Tables!Y$1,'Program and Results'!$A:$A,0)-1,4,COUNTIF('Program and Results'!$A:$A,Tables!Y$1),17),8,0))=0,"",IFERROR(VLOOKUP($A32,OFFSET('Program and Results'!$A$1,MATCH(Tables!Y$1,'Program and Results'!$A:$A,0)-1,1,COUNTIF('Program and Results'!$A:$A,Tables!Y$1),17),5,0),VLOOKUP($A32,OFFSET('Program and Results'!$A$1,MATCH(Tables!Y$1,'Program and Results'!$A:$A,0)-1,4,COUNTIF('Program and Results'!$A:$A,Tables!Y$1),17),8,0))),"")</f>
        <v/>
      </c>
      <c r="Z32" s="22" t="str">
        <f ca="1">IFERROR(IF(IFERROR(VLOOKUP($A32,OFFSET('Program and Results'!$A$1,MATCH(Tables!Z$1,'Program and Results'!$A:$A,0)-1,1,COUNTIF('Program and Results'!$A:$A,Tables!Z$1),17),5,0),VLOOKUP($A32,OFFSET('Program and Results'!$A$1,MATCH(Tables!Z$1,'Program and Results'!$A:$A,0)-1,4,COUNTIF('Program and Results'!$A:$A,Tables!Z$1),17),8,0))=0,"",IFERROR(VLOOKUP($A32,OFFSET('Program and Results'!$A$1,MATCH(Tables!Z$1,'Program and Results'!$A:$A,0)-1,1,COUNTIF('Program and Results'!$A:$A,Tables!Z$1),17),5,0),VLOOKUP($A32,OFFSET('Program and Results'!$A$1,MATCH(Tables!Z$1,'Program and Results'!$A:$A,0)-1,4,COUNTIF('Program and Results'!$A:$A,Tables!Z$1),17),8,0))),"")</f>
        <v/>
      </c>
      <c r="AA32" s="22" t="str">
        <f ca="1">IFERROR(IF(IFERROR(VLOOKUP($A32,OFFSET('Program and Results'!$A$1,MATCH(Tables!AA$1,'Program and Results'!$A:$A,0)-1,1,COUNTIF('Program and Results'!$A:$A,Tables!AA$1),17),5,0),VLOOKUP($A32,OFFSET('Program and Results'!$A$1,MATCH(Tables!AA$1,'Program and Results'!$A:$A,0)-1,4,COUNTIF('Program and Results'!$A:$A,Tables!AA$1),17),8,0))=0,"",IFERROR(VLOOKUP($A32,OFFSET('Program and Results'!$A$1,MATCH(Tables!AA$1,'Program and Results'!$A:$A,0)-1,1,COUNTIF('Program and Results'!$A:$A,Tables!AA$1),17),5,0),VLOOKUP($A32,OFFSET('Program and Results'!$A$1,MATCH(Tables!AA$1,'Program and Results'!$A:$A,0)-1,4,COUNTIF('Program and Results'!$A:$A,Tables!AA$1),17),8,0))),"")</f>
        <v/>
      </c>
      <c r="AB32" s="22" t="str">
        <f ca="1">IFERROR(IF(IFERROR(VLOOKUP($A32,OFFSET('Program and Results'!$A$1,MATCH(Tables!AB$1,'Program and Results'!$A:$A,0)-1,1,COUNTIF('Program and Results'!$A:$A,Tables!AB$1),17),5,0),VLOOKUP($A32,OFFSET('Program and Results'!$A$1,MATCH(Tables!AB$1,'Program and Results'!$A:$A,0)-1,4,COUNTIF('Program and Results'!$A:$A,Tables!AB$1),17),8,0))=0,"",IFERROR(VLOOKUP($A32,OFFSET('Program and Results'!$A$1,MATCH(Tables!AB$1,'Program and Results'!$A:$A,0)-1,1,COUNTIF('Program and Results'!$A:$A,Tables!AB$1),17),5,0),VLOOKUP($A32,OFFSET('Program and Results'!$A$1,MATCH(Tables!AB$1,'Program and Results'!$A:$A,0)-1,4,COUNTIF('Program and Results'!$A:$A,Tables!AB$1),17),8,0))),"")</f>
        <v/>
      </c>
      <c r="AC32" s="22" t="str">
        <f ca="1">IFERROR(IF(IFERROR(VLOOKUP($A32,OFFSET('Program and Results'!$A$1,MATCH(Tables!AC$1,'Program and Results'!$A:$A,0)-1,1,COUNTIF('Program and Results'!$A:$A,Tables!AC$1),17),5,0),VLOOKUP($A32,OFFSET('Program and Results'!$A$1,MATCH(Tables!AC$1,'Program and Results'!$A:$A,0)-1,4,COUNTIF('Program and Results'!$A:$A,Tables!AC$1),17),8,0))=0,"",IFERROR(VLOOKUP($A32,OFFSET('Program and Results'!$A$1,MATCH(Tables!AC$1,'Program and Results'!$A:$A,0)-1,1,COUNTIF('Program and Results'!$A:$A,Tables!AC$1),17),5,0),VLOOKUP($A32,OFFSET('Program and Results'!$A$1,MATCH(Tables!AC$1,'Program and Results'!$A:$A,0)-1,4,COUNTIF('Program and Results'!$A:$A,Tables!AC$1),17),8,0))),"")</f>
        <v/>
      </c>
      <c r="AD32" s="22" t="str">
        <f ca="1">IFERROR(IF(IFERROR(VLOOKUP($A32,OFFSET('Program and Results'!$A$1,MATCH(Tables!AD$1,'Program and Results'!$A:$A,0)-1,1,COUNTIF('Program and Results'!$A:$A,Tables!AD$1),17),5,0),VLOOKUP($A32,OFFSET('Program and Results'!$A$1,MATCH(Tables!AD$1,'Program and Results'!$A:$A,0)-1,4,COUNTIF('Program and Results'!$A:$A,Tables!AD$1),17),8,0))=0,"",IFERROR(VLOOKUP($A32,OFFSET('Program and Results'!$A$1,MATCH(Tables!AD$1,'Program and Results'!$A:$A,0)-1,1,COUNTIF('Program and Results'!$A:$A,Tables!AD$1),17),5,0),VLOOKUP($A32,OFFSET('Program and Results'!$A$1,MATCH(Tables!AD$1,'Program and Results'!$A:$A,0)-1,4,COUNTIF('Program and Results'!$A:$A,Tables!AD$1),17),8,0))),"")</f>
        <v/>
      </c>
      <c r="AE32" s="22" t="str">
        <f ca="1">IFERROR(IF(IFERROR(VLOOKUP($A32,OFFSET('Program and Results'!$A$1,MATCH(Tables!AE$1,'Program and Results'!$A:$A,0)-1,1,COUNTIF('Program and Results'!$A:$A,Tables!AE$1),17),5,0),VLOOKUP($A32,OFFSET('Program and Results'!$A$1,MATCH(Tables!AE$1,'Program and Results'!$A:$A,0)-1,4,COUNTIF('Program and Results'!$A:$A,Tables!AE$1),17),8,0))=0,"",IFERROR(VLOOKUP($A32,OFFSET('Program and Results'!$A$1,MATCH(Tables!AE$1,'Program and Results'!$A:$A,0)-1,1,COUNTIF('Program and Results'!$A:$A,Tables!AE$1),17),5,0),VLOOKUP($A32,OFFSET('Program and Results'!$A$1,MATCH(Tables!AE$1,'Program and Results'!$A:$A,0)-1,4,COUNTIF('Program and Results'!$A:$A,Tables!AE$1),17),8,0))),"")</f>
        <v/>
      </c>
      <c r="AF32" s="22" t="str">
        <f ca="1">IFERROR(IF(IFERROR(VLOOKUP($A32,OFFSET('Program and Results'!$A$1,MATCH(Tables!AF$1,'Program and Results'!$A:$A,0)-1,1,COUNTIF('Program and Results'!$A:$A,Tables!AF$1),17),5,0),VLOOKUP($A32,OFFSET('Program and Results'!$A$1,MATCH(Tables!AF$1,'Program and Results'!$A:$A,0)-1,4,COUNTIF('Program and Results'!$A:$A,Tables!AF$1),17),8,0))=0,"",IFERROR(VLOOKUP($A32,OFFSET('Program and Results'!$A$1,MATCH(Tables!AF$1,'Program and Results'!$A:$A,0)-1,1,COUNTIF('Program and Results'!$A:$A,Tables!AF$1),17),5,0),VLOOKUP($A32,OFFSET('Program and Results'!$A$1,MATCH(Tables!AF$1,'Program and Results'!$A:$A,0)-1,4,COUNTIF('Program and Results'!$A:$A,Tables!AF$1),17),8,0))),"")</f>
        <v/>
      </c>
      <c r="AG32" s="22" t="str">
        <f ca="1">IFERROR(IF(IFERROR(VLOOKUP($A32,OFFSET('Program and Results'!$A$1,MATCH(Tables!AG$1,'Program and Results'!$A:$A,0)-1,1,COUNTIF('Program and Results'!$A:$A,Tables!AG$1),17),5,0),VLOOKUP($A32,OFFSET('Program and Results'!$A$1,MATCH(Tables!AG$1,'Program and Results'!$A:$A,0)-1,4,COUNTIF('Program and Results'!$A:$A,Tables!AG$1),17),8,0))=0,"",IFERROR(VLOOKUP($A32,OFFSET('Program and Results'!$A$1,MATCH(Tables!AG$1,'Program and Results'!$A:$A,0)-1,1,COUNTIF('Program and Results'!$A:$A,Tables!AG$1),17),5,0),VLOOKUP($A32,OFFSET('Program and Results'!$A$1,MATCH(Tables!AG$1,'Program and Results'!$A:$A,0)-1,4,COUNTIF('Program and Results'!$A:$A,Tables!AG$1),17),8,0))),"")</f>
        <v/>
      </c>
      <c r="AH32" s="22" t="str">
        <f ca="1">IFERROR(IF(IFERROR(VLOOKUP($A32,OFFSET('Program and Results'!$A$1,MATCH(Tables!AH$1,'Program and Results'!$A:$A,0)-1,1,COUNTIF('Program and Results'!$A:$A,Tables!AH$1),17),5,0),VLOOKUP($A32,OFFSET('Program and Results'!$A$1,MATCH(Tables!AH$1,'Program and Results'!$A:$A,0)-1,4,COUNTIF('Program and Results'!$A:$A,Tables!AH$1),17),8,0))=0,"",IFERROR(VLOOKUP($A32,OFFSET('Program and Results'!$A$1,MATCH(Tables!AH$1,'Program and Results'!$A:$A,0)-1,1,COUNTIF('Program and Results'!$A:$A,Tables!AH$1),17),5,0),VLOOKUP($A32,OFFSET('Program and Results'!$A$1,MATCH(Tables!AH$1,'Program and Results'!$A:$A,0)-1,4,COUNTIF('Program and Results'!$A:$A,Tables!AH$1),17),8,0))),"")</f>
        <v/>
      </c>
      <c r="AI32" s="22" t="str">
        <f ca="1">IFERROR(IF(IFERROR(VLOOKUP($A32,OFFSET('Program and Results'!$A$1,MATCH(Tables!AI$1,'Program and Results'!$A:$A,0)-1,1,COUNTIF('Program and Results'!$A:$A,Tables!AI$1),17),5,0),VLOOKUP($A32,OFFSET('Program and Results'!$A$1,MATCH(Tables!AI$1,'Program and Results'!$A:$A,0)-1,4,COUNTIF('Program and Results'!$A:$A,Tables!AI$1),17),8,0))=0,"",IFERROR(VLOOKUP($A32,OFFSET('Program and Results'!$A$1,MATCH(Tables!AI$1,'Program and Results'!$A:$A,0)-1,1,COUNTIF('Program and Results'!$A:$A,Tables!AI$1),17),5,0),VLOOKUP($A32,OFFSET('Program and Results'!$A$1,MATCH(Tables!AI$1,'Program and Results'!$A:$A,0)-1,4,COUNTIF('Program and Results'!$A:$A,Tables!AI$1),17),8,0))),"")</f>
        <v/>
      </c>
      <c r="AJ32" s="22" t="str">
        <f ca="1">IFERROR(IF(IFERROR(VLOOKUP($A32,OFFSET('Program and Results'!$A$1,MATCH(Tables!AJ$1,'Program and Results'!$A:$A,0)-1,1,COUNTIF('Program and Results'!$A:$A,Tables!AJ$1),17),5,0),VLOOKUP($A32,OFFSET('Program and Results'!$A$1,MATCH(Tables!AJ$1,'Program and Results'!$A:$A,0)-1,4,COUNTIF('Program and Results'!$A:$A,Tables!AJ$1),17),8,0))=0,"",IFERROR(VLOOKUP($A32,OFFSET('Program and Results'!$A$1,MATCH(Tables!AJ$1,'Program and Results'!$A:$A,0)-1,1,COUNTIF('Program and Results'!$A:$A,Tables!AJ$1),17),5,0),VLOOKUP($A32,OFFSET('Program and Results'!$A$1,MATCH(Tables!AJ$1,'Program and Results'!$A:$A,0)-1,4,COUNTIF('Program and Results'!$A:$A,Tables!AJ$1),17),8,0))),"")</f>
        <v/>
      </c>
      <c r="AK32" s="22" t="str">
        <f ca="1">IFERROR(IF(IFERROR(VLOOKUP($A32,OFFSET('Program and Results'!$A$1,MATCH(Tables!AK$1,'Program and Results'!$A:$A,0)-1,1,COUNTIF('Program and Results'!$A:$A,Tables!AK$1),17),5,0),VLOOKUP($A32,OFFSET('Program and Results'!$A$1,MATCH(Tables!AK$1,'Program and Results'!$A:$A,0)-1,4,COUNTIF('Program and Results'!$A:$A,Tables!AK$1),17),8,0))=0,"",IFERROR(VLOOKUP($A32,OFFSET('Program and Results'!$A$1,MATCH(Tables!AK$1,'Program and Results'!$A:$A,0)-1,1,COUNTIF('Program and Results'!$A:$A,Tables!AK$1),17),5,0),VLOOKUP($A32,OFFSET('Program and Results'!$A$1,MATCH(Tables!AK$1,'Program and Results'!$A:$A,0)-1,4,COUNTIF('Program and Results'!$A:$A,Tables!AK$1),17),8,0))),"")</f>
        <v/>
      </c>
      <c r="AL32" s="22" t="str">
        <f ca="1">IFERROR(IF(IFERROR(VLOOKUP($A32,OFFSET('Program and Results'!$A$1,MATCH(Tables!AL$1,'Program and Results'!$A:$A,0)-1,1,COUNTIF('Program and Results'!$A:$A,Tables!AL$1),17),5,0),VLOOKUP($A32,OFFSET('Program and Results'!$A$1,MATCH(Tables!AL$1,'Program and Results'!$A:$A,0)-1,4,COUNTIF('Program and Results'!$A:$A,Tables!AL$1),17),8,0))=0,"",IFERROR(VLOOKUP($A32,OFFSET('Program and Results'!$A$1,MATCH(Tables!AL$1,'Program and Results'!$A:$A,0)-1,1,COUNTIF('Program and Results'!$A:$A,Tables!AL$1),17),5,0),VLOOKUP($A32,OFFSET('Program and Results'!$A$1,MATCH(Tables!AL$1,'Program and Results'!$A:$A,0)-1,4,COUNTIF('Program and Results'!$A:$A,Tables!AL$1),17),8,0))),"")</f>
        <v/>
      </c>
      <c r="AM32" s="22" t="str">
        <f ca="1">IFERROR(IF(IFERROR(VLOOKUP($A32,OFFSET('Program and Results'!$A$1,MATCH(Tables!AM$1,'Program and Results'!$A:$A,0)-1,1,COUNTIF('Program and Results'!$A:$A,Tables!AM$1),17),5,0),VLOOKUP($A32,OFFSET('Program and Results'!$A$1,MATCH(Tables!AM$1,'Program and Results'!$A:$A,0)-1,4,COUNTIF('Program and Results'!$A:$A,Tables!AM$1),17),8,0))=0,"",IFERROR(VLOOKUP($A32,OFFSET('Program and Results'!$A$1,MATCH(Tables!AM$1,'Program and Results'!$A:$A,0)-1,1,COUNTIF('Program and Results'!$A:$A,Tables!AM$1),17),5,0),VLOOKUP($A32,OFFSET('Program and Results'!$A$1,MATCH(Tables!AM$1,'Program and Results'!$A:$A,0)-1,4,COUNTIF('Program and Results'!$A:$A,Tables!AM$1),17),8,0))),"")</f>
        <v/>
      </c>
      <c r="AN32" s="22" t="str">
        <f ca="1">IFERROR(IF(IFERROR(VLOOKUP($A32,OFFSET('Program and Results'!$A$1,MATCH(Tables!AN$1,'Program and Results'!$A:$A,0)-1,1,COUNTIF('Program and Results'!$A:$A,Tables!AN$1),17),5,0),VLOOKUP($A32,OFFSET('Program and Results'!$A$1,MATCH(Tables!AN$1,'Program and Results'!$A:$A,0)-1,4,COUNTIF('Program and Results'!$A:$A,Tables!AN$1),17),8,0))=0,"",IFERROR(VLOOKUP($A32,OFFSET('Program and Results'!$A$1,MATCH(Tables!AN$1,'Program and Results'!$A:$A,0)-1,1,COUNTIF('Program and Results'!$A:$A,Tables!AN$1),17),5,0),VLOOKUP($A32,OFFSET('Program and Results'!$A$1,MATCH(Tables!AN$1,'Program and Results'!$A:$A,0)-1,4,COUNTIF('Program and Results'!$A:$A,Tables!AN$1),17),8,0))),"")</f>
        <v/>
      </c>
      <c r="AO32" s="22" t="str">
        <f ca="1">IFERROR(IF(IFERROR(VLOOKUP($A32,OFFSET('Program and Results'!$A$1,MATCH(Tables!AO$1,'Program and Results'!$A:$A,0)-1,1,COUNTIF('Program and Results'!$A:$A,Tables!AO$1),17),5,0),VLOOKUP($A32,OFFSET('Program and Results'!$A$1,MATCH(Tables!AO$1,'Program and Results'!$A:$A,0)-1,4,COUNTIF('Program and Results'!$A:$A,Tables!AO$1),17),8,0))=0,"",IFERROR(VLOOKUP($A32,OFFSET('Program and Results'!$A$1,MATCH(Tables!AO$1,'Program and Results'!$A:$A,0)-1,1,COUNTIF('Program and Results'!$A:$A,Tables!AO$1),17),5,0),VLOOKUP($A32,OFFSET('Program and Results'!$A$1,MATCH(Tables!AO$1,'Program and Results'!$A:$A,0)-1,4,COUNTIF('Program and Results'!$A:$A,Tables!AO$1),17),8,0))),"")</f>
        <v/>
      </c>
      <c r="AP32" s="22" t="str">
        <f ca="1">IFERROR(IF(IFERROR(VLOOKUP($A32,OFFSET('Program and Results'!$A$1,MATCH(Tables!AP$1,'Program and Results'!$A:$A,0)-1,1,COUNTIF('Program and Results'!$A:$A,Tables!AP$1),17),5,0),VLOOKUP($A32,OFFSET('Program and Results'!$A$1,MATCH(Tables!AP$1,'Program and Results'!$A:$A,0)-1,4,COUNTIF('Program and Results'!$A:$A,Tables!AP$1),17),8,0))=0,"",IFERROR(VLOOKUP($A32,OFFSET('Program and Results'!$A$1,MATCH(Tables!AP$1,'Program and Results'!$A:$A,0)-1,1,COUNTIF('Program and Results'!$A:$A,Tables!AP$1),17),5,0),VLOOKUP($A32,OFFSET('Program and Results'!$A$1,MATCH(Tables!AP$1,'Program and Results'!$A:$A,0)-1,4,COUNTIF('Program and Results'!$A:$A,Tables!AP$1),17),8,0))),"")</f>
        <v/>
      </c>
      <c r="AQ32" s="22" t="str">
        <f ca="1">IFERROR(IF(IFERROR(VLOOKUP($A32,OFFSET('Program and Results'!$A$1,MATCH(Tables!AQ$1,'Program and Results'!$A:$A,0)-1,1,COUNTIF('Program and Results'!$A:$A,Tables!AQ$1),17),5,0),VLOOKUP($A32,OFFSET('Program and Results'!$A$1,MATCH(Tables!AQ$1,'Program and Results'!$A:$A,0)-1,4,COUNTIF('Program and Results'!$A:$A,Tables!AQ$1),17),8,0))=0,"",IFERROR(VLOOKUP($A32,OFFSET('Program and Results'!$A$1,MATCH(Tables!AQ$1,'Program and Results'!$A:$A,0)-1,1,COUNTIF('Program and Results'!$A:$A,Tables!AQ$1),17),5,0),VLOOKUP($A32,OFFSET('Program and Results'!$A$1,MATCH(Tables!AQ$1,'Program and Results'!$A:$A,0)-1,4,COUNTIF('Program and Results'!$A:$A,Tables!AQ$1),17),8,0))),"")</f>
        <v/>
      </c>
      <c r="AR32" s="22" t="str">
        <f ca="1">IFERROR(IF(IFERROR(VLOOKUP($A32,OFFSET('Program and Results'!$A$1,MATCH(Tables!AR$1,'Program and Results'!$A:$A,0)-1,1,COUNTIF('Program and Results'!$A:$A,Tables!AR$1),17),5,0),VLOOKUP($A32,OFFSET('Program and Results'!$A$1,MATCH(Tables!AR$1,'Program and Results'!$A:$A,0)-1,4,COUNTIF('Program and Results'!$A:$A,Tables!AR$1),17),8,0))=0,"",IFERROR(VLOOKUP($A32,OFFSET('Program and Results'!$A$1,MATCH(Tables!AR$1,'Program and Results'!$A:$A,0)-1,1,COUNTIF('Program and Results'!$A:$A,Tables!AR$1),17),5,0),VLOOKUP($A32,OFFSET('Program and Results'!$A$1,MATCH(Tables!AR$1,'Program and Results'!$A:$A,0)-1,4,COUNTIF('Program and Results'!$A:$A,Tables!AR$1),17),8,0))),"")</f>
        <v/>
      </c>
      <c r="AS32" s="22" t="str">
        <f ca="1">IFERROR(IF(IFERROR(VLOOKUP($A32,OFFSET('Program and Results'!$A$1,MATCH(Tables!AS$1,'Program and Results'!$A:$A,0)-1,1,COUNTIF('Program and Results'!$A:$A,Tables!AS$1),17),5,0),VLOOKUP($A32,OFFSET('Program and Results'!$A$1,MATCH(Tables!AS$1,'Program and Results'!$A:$A,0)-1,4,COUNTIF('Program and Results'!$A:$A,Tables!AS$1),17),8,0))=0,"",IFERROR(VLOOKUP($A32,OFFSET('Program and Results'!$A$1,MATCH(Tables!AS$1,'Program and Results'!$A:$A,0)-1,1,COUNTIF('Program and Results'!$A:$A,Tables!AS$1),17),5,0),VLOOKUP($A32,OFFSET('Program and Results'!$A$1,MATCH(Tables!AS$1,'Program and Results'!$A:$A,0)-1,4,COUNTIF('Program and Results'!$A:$A,Tables!AS$1),17),8,0))),"")</f>
        <v/>
      </c>
      <c r="AT32" s="22" t="str">
        <f ca="1">IFERROR(IF(IFERROR(VLOOKUP($A32,OFFSET('Program and Results'!$A$1,MATCH(Tables!AT$1,'Program and Results'!$A:$A,0)-1,1,COUNTIF('Program and Results'!$A:$A,Tables!AT$1),17),5,0),VLOOKUP($A32,OFFSET('Program and Results'!$A$1,MATCH(Tables!AT$1,'Program and Results'!$A:$A,0)-1,4,COUNTIF('Program and Results'!$A:$A,Tables!AT$1),17),8,0))=0,"",IFERROR(VLOOKUP($A32,OFFSET('Program and Results'!$A$1,MATCH(Tables!AT$1,'Program and Results'!$A:$A,0)-1,1,COUNTIF('Program and Results'!$A:$A,Tables!AT$1),17),5,0),VLOOKUP($A32,OFFSET('Program and Results'!$A$1,MATCH(Tables!AT$1,'Program and Results'!$A:$A,0)-1,4,COUNTIF('Program and Results'!$A:$A,Tables!AT$1),17),8,0))),"")</f>
        <v/>
      </c>
      <c r="AU32" s="22" t="str">
        <f ca="1">IFERROR(IF(IFERROR(VLOOKUP($A32,OFFSET('Program and Results'!$A$1,MATCH(Tables!AU$1,'Program and Results'!$A:$A,0)-1,1,COUNTIF('Program and Results'!$A:$A,Tables!AU$1),17),5,0),VLOOKUP($A32,OFFSET('Program and Results'!$A$1,MATCH(Tables!AU$1,'Program and Results'!$A:$A,0)-1,4,COUNTIF('Program and Results'!$A:$A,Tables!AU$1),17),8,0))=0,"",IFERROR(VLOOKUP($A32,OFFSET('Program and Results'!$A$1,MATCH(Tables!AU$1,'Program and Results'!$A:$A,0)-1,1,COUNTIF('Program and Results'!$A:$A,Tables!AU$1),17),5,0),VLOOKUP($A32,OFFSET('Program and Results'!$A$1,MATCH(Tables!AU$1,'Program and Results'!$A:$A,0)-1,4,COUNTIF('Program and Results'!$A:$A,Tables!AU$1),17),8,0))),"")</f>
        <v/>
      </c>
      <c r="AV32" s="22" t="str">
        <f ca="1">IFERROR(IF(IFERROR(VLOOKUP($A32,OFFSET('Program and Results'!$A$1,MATCH(Tables!AV$1,'Program and Results'!$A:$A,0)-1,1,COUNTIF('Program and Results'!$A:$A,Tables!AV$1),17),5,0),VLOOKUP($A32,OFFSET('Program and Results'!$A$1,MATCH(Tables!AV$1,'Program and Results'!$A:$A,0)-1,4,COUNTIF('Program and Results'!$A:$A,Tables!AV$1),17),8,0))=0,"",IFERROR(VLOOKUP($A32,OFFSET('Program and Results'!$A$1,MATCH(Tables!AV$1,'Program and Results'!$A:$A,0)-1,1,COUNTIF('Program and Results'!$A:$A,Tables!AV$1),17),5,0),VLOOKUP($A32,OFFSET('Program and Results'!$A$1,MATCH(Tables!AV$1,'Program and Results'!$A:$A,0)-1,4,COUNTIF('Program and Results'!$A:$A,Tables!AV$1),17),8,0))),"")</f>
        <v/>
      </c>
      <c r="AW32" s="22" t="str">
        <f ca="1">IFERROR(IF(IFERROR(VLOOKUP($A32,OFFSET('Program and Results'!$A$1,MATCH(Tables!AW$1,'Program and Results'!$A:$A,0)-1,1,COUNTIF('Program and Results'!$A:$A,Tables!AW$1),17),5,0),VLOOKUP($A32,OFFSET('Program and Results'!$A$1,MATCH(Tables!AW$1,'Program and Results'!$A:$A,0)-1,4,COUNTIF('Program and Results'!$A:$A,Tables!AW$1),17),8,0))=0,"",IFERROR(VLOOKUP($A32,OFFSET('Program and Results'!$A$1,MATCH(Tables!AW$1,'Program and Results'!$A:$A,0)-1,1,COUNTIF('Program and Results'!$A:$A,Tables!AW$1),17),5,0),VLOOKUP($A32,OFFSET('Program and Results'!$A$1,MATCH(Tables!AW$1,'Program and Results'!$A:$A,0)-1,4,COUNTIF('Program and Results'!$A:$A,Tables!AW$1),17),8,0))),"")</f>
        <v/>
      </c>
      <c r="AX32" s="22" t="str">
        <f ca="1">IFERROR(IF(IFERROR(VLOOKUP($A32,OFFSET('Program and Results'!$A$1,MATCH(Tables!AX$1,'Program and Results'!$A:$A,0)-1,1,COUNTIF('Program and Results'!$A:$A,Tables!AX$1),17),5,0),VLOOKUP($A32,OFFSET('Program and Results'!$A$1,MATCH(Tables!AX$1,'Program and Results'!$A:$A,0)-1,4,COUNTIF('Program and Results'!$A:$A,Tables!AX$1),17),8,0))=0,"",IFERROR(VLOOKUP($A32,OFFSET('Program and Results'!$A$1,MATCH(Tables!AX$1,'Program and Results'!$A:$A,0)-1,1,COUNTIF('Program and Results'!$A:$A,Tables!AX$1),17),5,0),VLOOKUP($A32,OFFSET('Program and Results'!$A$1,MATCH(Tables!AX$1,'Program and Results'!$A:$A,0)-1,4,COUNTIF('Program and Results'!$A:$A,Tables!AX$1),17),8,0))),"")</f>
        <v/>
      </c>
      <c r="AY32" s="22" t="str">
        <f ca="1">IFERROR(IF(IFERROR(VLOOKUP($A32,OFFSET('Program and Results'!$A$1,MATCH(Tables!AY$1,'Program and Results'!$A:$A,0)-1,1,COUNTIF('Program and Results'!$A:$A,Tables!AY$1),17),5,0),VLOOKUP($A32,OFFSET('Program and Results'!$A$1,MATCH(Tables!AY$1,'Program and Results'!$A:$A,0)-1,4,COUNTIF('Program and Results'!$A:$A,Tables!AY$1),17),8,0))=0,"",IFERROR(VLOOKUP($A32,OFFSET('Program and Results'!$A$1,MATCH(Tables!AY$1,'Program and Results'!$A:$A,0)-1,1,COUNTIF('Program and Results'!$A:$A,Tables!AY$1),17),5,0),VLOOKUP($A32,OFFSET('Program and Results'!$A$1,MATCH(Tables!AY$1,'Program and Results'!$A:$A,0)-1,4,COUNTIF('Program and Results'!$A:$A,Tables!AY$1),17),8,0))),"")</f>
        <v/>
      </c>
      <c r="AZ32" s="22" t="str">
        <f ca="1">IFERROR(IF(IFERROR(VLOOKUP($A32,OFFSET('Program and Results'!$A$1,MATCH(Tables!AZ$1,'Program and Results'!$A:$A,0)-1,1,COUNTIF('Program and Results'!$A:$A,Tables!AZ$1),17),5,0),VLOOKUP($A32,OFFSET('Program and Results'!$A$1,MATCH(Tables!AZ$1,'Program and Results'!$A:$A,0)-1,4,COUNTIF('Program and Results'!$A:$A,Tables!AZ$1),17),8,0))=0,"",IFERROR(VLOOKUP($A32,OFFSET('Program and Results'!$A$1,MATCH(Tables!AZ$1,'Program and Results'!$A:$A,0)-1,1,COUNTIF('Program and Results'!$A:$A,Tables!AZ$1),17),5,0),VLOOKUP($A32,OFFSET('Program and Results'!$A$1,MATCH(Tables!AZ$1,'Program and Results'!$A:$A,0)-1,4,COUNTIF('Program and Results'!$A:$A,Tables!AZ$1),17),8,0))),"")</f>
        <v/>
      </c>
      <c r="BA32" s="22" t="str">
        <f ca="1">IFERROR(IF(IFERROR(VLOOKUP($A32,OFFSET('Program and Results'!$A$1,MATCH(Tables!BA$1,'Program and Results'!$A:$A,0)-1,1,COUNTIF('Program and Results'!$A:$A,Tables!BA$1),17),5,0),VLOOKUP($A32,OFFSET('Program and Results'!$A$1,MATCH(Tables!BA$1,'Program and Results'!$A:$A,0)-1,4,COUNTIF('Program and Results'!$A:$A,Tables!BA$1),17),8,0))=0,"",IFERROR(VLOOKUP($A32,OFFSET('Program and Results'!$A$1,MATCH(Tables!BA$1,'Program and Results'!$A:$A,0)-1,1,COUNTIF('Program and Results'!$A:$A,Tables!BA$1),17),5,0),VLOOKUP($A32,OFFSET('Program and Results'!$A$1,MATCH(Tables!BA$1,'Program and Results'!$A:$A,0)-1,4,COUNTIF('Program and Results'!$A:$A,Tables!BA$1),17),8,0))),"")</f>
        <v/>
      </c>
      <c r="BB32" s="22" t="str">
        <f ca="1">IFERROR(IF(IFERROR(VLOOKUP($A32,OFFSET('Program and Results'!$A$1,MATCH(Tables!BB$1,'Program and Results'!$A:$A,0)-1,1,COUNTIF('Program and Results'!$A:$A,Tables!BB$1),17),5,0),VLOOKUP($A32,OFFSET('Program and Results'!$A$1,MATCH(Tables!BB$1,'Program and Results'!$A:$A,0)-1,4,COUNTIF('Program and Results'!$A:$A,Tables!BB$1),17),8,0))=0,"",IFERROR(VLOOKUP($A32,OFFSET('Program and Results'!$A$1,MATCH(Tables!BB$1,'Program and Results'!$A:$A,0)-1,1,COUNTIF('Program and Results'!$A:$A,Tables!BB$1),17),5,0),VLOOKUP($A32,OFFSET('Program and Results'!$A$1,MATCH(Tables!BB$1,'Program and Results'!$A:$A,0)-1,4,COUNTIF('Program and Results'!$A:$A,Tables!BB$1),17),8,0))),"")</f>
        <v/>
      </c>
      <c r="BC32" s="22" t="str">
        <f ca="1">IFERROR(IF(IFERROR(VLOOKUP($A32,OFFSET('Program and Results'!$A$1,MATCH(Tables!BC$1,'Program and Results'!$A:$A,0)-1,1,COUNTIF('Program and Results'!$A:$A,Tables!BC$1),17),5,0),VLOOKUP($A32,OFFSET('Program and Results'!$A$1,MATCH(Tables!BC$1,'Program and Results'!$A:$A,0)-1,4,COUNTIF('Program and Results'!$A:$A,Tables!BC$1),17),8,0))=0,"",IFERROR(VLOOKUP($A32,OFFSET('Program and Results'!$A$1,MATCH(Tables!BC$1,'Program and Results'!$A:$A,0)-1,1,COUNTIF('Program and Results'!$A:$A,Tables!BC$1),17),5,0),VLOOKUP($A32,OFFSET('Program and Results'!$A$1,MATCH(Tables!BC$1,'Program and Results'!$A:$A,0)-1,4,COUNTIF('Program and Results'!$A:$A,Tables!BC$1),17),8,0))),"")</f>
        <v/>
      </c>
      <c r="BD32" s="22" t="str">
        <f ca="1">IFERROR(IF(IFERROR(VLOOKUP($A32,OFFSET('Program and Results'!$A$1,MATCH(Tables!BD$1,'Program and Results'!$A:$A,0)-1,1,COUNTIF('Program and Results'!$A:$A,Tables!BD$1),17),5,0),VLOOKUP($A32,OFFSET('Program and Results'!$A$1,MATCH(Tables!BD$1,'Program and Results'!$A:$A,0)-1,4,COUNTIF('Program and Results'!$A:$A,Tables!BD$1),17),8,0))=0,"",IFERROR(VLOOKUP($A32,OFFSET('Program and Results'!$A$1,MATCH(Tables!BD$1,'Program and Results'!$A:$A,0)-1,1,COUNTIF('Program and Results'!$A:$A,Tables!BD$1),17),5,0),VLOOKUP($A32,OFFSET('Program and Results'!$A$1,MATCH(Tables!BD$1,'Program and Results'!$A:$A,0)-1,4,COUNTIF('Program and Results'!$A:$A,Tables!BD$1),17),8,0))),"")</f>
        <v/>
      </c>
      <c r="BE32" s="22" t="str">
        <f ca="1">IFERROR(IF(IFERROR(VLOOKUP($A32,OFFSET('Program and Results'!$A$1,MATCH(Tables!BE$1,'Program and Results'!$A:$A,0)-1,1,COUNTIF('Program and Results'!$A:$A,Tables!BE$1),17),5,0),VLOOKUP($A32,OFFSET('Program and Results'!$A$1,MATCH(Tables!BE$1,'Program and Results'!$A:$A,0)-1,4,COUNTIF('Program and Results'!$A:$A,Tables!BE$1),17),8,0))=0,"",IFERROR(VLOOKUP($A32,OFFSET('Program and Results'!$A$1,MATCH(Tables!BE$1,'Program and Results'!$A:$A,0)-1,1,COUNTIF('Program and Results'!$A:$A,Tables!BE$1),17),5,0),VLOOKUP($A32,OFFSET('Program and Results'!$A$1,MATCH(Tables!BE$1,'Program and Results'!$A:$A,0)-1,4,COUNTIF('Program and Results'!$A:$A,Tables!BE$1),17),8,0))),"")</f>
        <v/>
      </c>
    </row>
    <row r="33" spans="1:57">
      <c r="A33" s="3" t="str">
        <f>IF(Lists!A33="","",Lists!A33)</f>
        <v/>
      </c>
      <c r="B33" s="22" t="str">
        <f ca="1">IFERROR(IF(IFERROR(VLOOKUP($A33,OFFSET('Program and Results'!$A$1,MATCH(Tables!B$1,'Program and Results'!$A:$A,0)-1,1,COUNTIF('Program and Results'!$A:$A,Tables!B$1),17),5,0),VLOOKUP($A33,OFFSET('Program and Results'!$A$1,MATCH(Tables!B$1,'Program and Results'!$A:$A,0)-1,4,COUNTIF('Program and Results'!$A:$A,Tables!B$1),17),8,0))=0,"",IFERROR(VLOOKUP($A33,OFFSET('Program and Results'!$A$1,MATCH(Tables!B$1,'Program and Results'!$A:$A,0)-1,1,COUNTIF('Program and Results'!$A:$A,Tables!B$1),17),5,0),VLOOKUP($A33,OFFSET('Program and Results'!$A$1,MATCH(Tables!B$1,'Program and Results'!$A:$A,0)-1,4,COUNTIF('Program and Results'!$A:$A,Tables!B$1),17),8,0))),"")</f>
        <v/>
      </c>
      <c r="C33" s="22" t="str">
        <f ca="1">IFERROR(IF(IFERROR(VLOOKUP($A33,OFFSET('Program and Results'!$A$1,MATCH(Tables!C$1,'Program and Results'!$A:$A,0)-1,1,COUNTIF('Program and Results'!$A:$A,Tables!C$1),17),5,0),VLOOKUP($A33,OFFSET('Program and Results'!$A$1,MATCH(Tables!C$1,'Program and Results'!$A:$A,0)-1,4,COUNTIF('Program and Results'!$A:$A,Tables!C$1),17),8,0))=0,"",IFERROR(VLOOKUP($A33,OFFSET('Program and Results'!$A$1,MATCH(Tables!C$1,'Program and Results'!$A:$A,0)-1,1,COUNTIF('Program and Results'!$A:$A,Tables!C$1),17),5,0),VLOOKUP($A33,OFFSET('Program and Results'!$A$1,MATCH(Tables!C$1,'Program and Results'!$A:$A,0)-1,4,COUNTIF('Program and Results'!$A:$A,Tables!C$1),17),8,0))),"")</f>
        <v/>
      </c>
      <c r="D33" s="22" t="str">
        <f ca="1">IFERROR(IF(IFERROR(VLOOKUP($A33,OFFSET('Program and Results'!$A$1,MATCH(Tables!D$1,'Program and Results'!$A:$A,0)-1,1,COUNTIF('Program and Results'!$A:$A,Tables!D$1),17),5,0),VLOOKUP($A33,OFFSET('Program and Results'!$A$1,MATCH(Tables!D$1,'Program and Results'!$A:$A,0)-1,4,COUNTIF('Program and Results'!$A:$A,Tables!D$1),17),8,0))=0,"",IFERROR(VLOOKUP($A33,OFFSET('Program and Results'!$A$1,MATCH(Tables!D$1,'Program and Results'!$A:$A,0)-1,1,COUNTIF('Program and Results'!$A:$A,Tables!D$1),17),5,0),VLOOKUP($A33,OFFSET('Program and Results'!$A$1,MATCH(Tables!D$1,'Program and Results'!$A:$A,0)-1,4,COUNTIF('Program and Results'!$A:$A,Tables!D$1),17),8,0))),"")</f>
        <v/>
      </c>
      <c r="E33" s="22" t="str">
        <f ca="1">IFERROR(IF(IFERROR(VLOOKUP($A33,OFFSET('Program and Results'!$A$1,MATCH(Tables!E$1,'Program and Results'!$A:$A,0)-1,1,COUNTIF('Program and Results'!$A:$A,Tables!E$1),17),5,0),VLOOKUP($A33,OFFSET('Program and Results'!$A$1,MATCH(Tables!E$1,'Program and Results'!$A:$A,0)-1,4,COUNTIF('Program and Results'!$A:$A,Tables!E$1),17),8,0))=0,"",IFERROR(VLOOKUP($A33,OFFSET('Program and Results'!$A$1,MATCH(Tables!E$1,'Program and Results'!$A:$A,0)-1,1,COUNTIF('Program and Results'!$A:$A,Tables!E$1),17),5,0),VLOOKUP($A33,OFFSET('Program and Results'!$A$1,MATCH(Tables!E$1,'Program and Results'!$A:$A,0)-1,4,COUNTIF('Program and Results'!$A:$A,Tables!E$1),17),8,0))),"")</f>
        <v/>
      </c>
      <c r="F33" s="22" t="str">
        <f ca="1">IFERROR(IF(IFERROR(VLOOKUP($A33,OFFSET('Program and Results'!$A$1,MATCH(Tables!F$1,'Program and Results'!$A:$A,0)-1,1,COUNTIF('Program and Results'!$A:$A,Tables!F$1),17),5,0),VLOOKUP($A33,OFFSET('Program and Results'!$A$1,MATCH(Tables!F$1,'Program and Results'!$A:$A,0)-1,4,COUNTIF('Program and Results'!$A:$A,Tables!F$1),17),8,0))=0,"",IFERROR(VLOOKUP($A33,OFFSET('Program and Results'!$A$1,MATCH(Tables!F$1,'Program and Results'!$A:$A,0)-1,1,COUNTIF('Program and Results'!$A:$A,Tables!F$1),17),5,0),VLOOKUP($A33,OFFSET('Program and Results'!$A$1,MATCH(Tables!F$1,'Program and Results'!$A:$A,0)-1,4,COUNTIF('Program and Results'!$A:$A,Tables!F$1),17),8,0))),"")</f>
        <v/>
      </c>
      <c r="G33" s="22" t="str">
        <f ca="1">IFERROR(IF(IFERROR(VLOOKUP($A33,OFFSET('Program and Results'!$A$1,MATCH(Tables!G$1,'Program and Results'!$A:$A,0)-1,1,COUNTIF('Program and Results'!$A:$A,Tables!G$1),17),5,0),VLOOKUP($A33,OFFSET('Program and Results'!$A$1,MATCH(Tables!G$1,'Program and Results'!$A:$A,0)-1,4,COUNTIF('Program and Results'!$A:$A,Tables!G$1),17),8,0))=0,"",IFERROR(VLOOKUP($A33,OFFSET('Program and Results'!$A$1,MATCH(Tables!G$1,'Program and Results'!$A:$A,0)-1,1,COUNTIF('Program and Results'!$A:$A,Tables!G$1),17),5,0),VLOOKUP($A33,OFFSET('Program and Results'!$A$1,MATCH(Tables!G$1,'Program and Results'!$A:$A,0)-1,4,COUNTIF('Program and Results'!$A:$A,Tables!G$1),17),8,0))),"")</f>
        <v/>
      </c>
      <c r="H33" s="22" t="str">
        <f ca="1">IFERROR(IF(IFERROR(VLOOKUP($A33,OFFSET('Program and Results'!$A$1,MATCH(Tables!H$1,'Program and Results'!$A:$A,0)-1,1,COUNTIF('Program and Results'!$A:$A,Tables!H$1),17),5,0),VLOOKUP($A33,OFFSET('Program and Results'!$A$1,MATCH(Tables!H$1,'Program and Results'!$A:$A,0)-1,4,COUNTIF('Program and Results'!$A:$A,Tables!H$1),17),8,0))=0,"",IFERROR(VLOOKUP($A33,OFFSET('Program and Results'!$A$1,MATCH(Tables!H$1,'Program and Results'!$A:$A,0)-1,1,COUNTIF('Program and Results'!$A:$A,Tables!H$1),17),5,0),VLOOKUP($A33,OFFSET('Program and Results'!$A$1,MATCH(Tables!H$1,'Program and Results'!$A:$A,0)-1,4,COUNTIF('Program and Results'!$A:$A,Tables!H$1),17),8,0))),"")</f>
        <v/>
      </c>
      <c r="I33" s="22" t="str">
        <f ca="1">IFERROR(IF(IFERROR(VLOOKUP($A33,OFFSET('Program and Results'!$A$1,MATCH(Tables!I$1,'Program and Results'!$A:$A,0)-1,1,COUNTIF('Program and Results'!$A:$A,Tables!I$1),17),5,0),VLOOKUP($A33,OFFSET('Program and Results'!$A$1,MATCH(Tables!I$1,'Program and Results'!$A:$A,0)-1,4,COUNTIF('Program and Results'!$A:$A,Tables!I$1),17),8,0))=0,"",IFERROR(VLOOKUP($A33,OFFSET('Program and Results'!$A$1,MATCH(Tables!I$1,'Program and Results'!$A:$A,0)-1,1,COUNTIF('Program and Results'!$A:$A,Tables!I$1),17),5,0),VLOOKUP($A33,OFFSET('Program and Results'!$A$1,MATCH(Tables!I$1,'Program and Results'!$A:$A,0)-1,4,COUNTIF('Program and Results'!$A:$A,Tables!I$1),17),8,0))),"")</f>
        <v/>
      </c>
      <c r="J33" s="22" t="str">
        <f ca="1">IFERROR(IF(IFERROR(VLOOKUP($A33,OFFSET('Program and Results'!$A$1,MATCH(Tables!J$1,'Program and Results'!$A:$A,0)-1,1,COUNTIF('Program and Results'!$A:$A,Tables!J$1),17),5,0),VLOOKUP($A33,OFFSET('Program and Results'!$A$1,MATCH(Tables!J$1,'Program and Results'!$A:$A,0)-1,4,COUNTIF('Program and Results'!$A:$A,Tables!J$1),17),8,0))=0,"",IFERROR(VLOOKUP($A33,OFFSET('Program and Results'!$A$1,MATCH(Tables!J$1,'Program and Results'!$A:$A,0)-1,1,COUNTIF('Program and Results'!$A:$A,Tables!J$1),17),5,0),VLOOKUP($A33,OFFSET('Program and Results'!$A$1,MATCH(Tables!J$1,'Program and Results'!$A:$A,0)-1,4,COUNTIF('Program and Results'!$A:$A,Tables!J$1),17),8,0))),"")</f>
        <v/>
      </c>
      <c r="K33" s="22" t="str">
        <f ca="1">IFERROR(IF(IFERROR(VLOOKUP($A33,OFFSET('Program and Results'!$A$1,MATCH(Tables!K$1,'Program and Results'!$A:$A,0)-1,1,COUNTIF('Program and Results'!$A:$A,Tables!K$1),17),5,0),VLOOKUP($A33,OFFSET('Program and Results'!$A$1,MATCH(Tables!K$1,'Program and Results'!$A:$A,0)-1,4,COUNTIF('Program and Results'!$A:$A,Tables!K$1),17),8,0))=0,"",IFERROR(VLOOKUP($A33,OFFSET('Program and Results'!$A$1,MATCH(Tables!K$1,'Program and Results'!$A:$A,0)-1,1,COUNTIF('Program and Results'!$A:$A,Tables!K$1),17),5,0),VLOOKUP($A33,OFFSET('Program and Results'!$A$1,MATCH(Tables!K$1,'Program and Results'!$A:$A,0)-1,4,COUNTIF('Program and Results'!$A:$A,Tables!K$1),17),8,0))),"")</f>
        <v/>
      </c>
      <c r="L33" s="22" t="str">
        <f ca="1">IFERROR(IF(IFERROR(VLOOKUP($A33,OFFSET('Program and Results'!$A$1,MATCH(Tables!L$1,'Program and Results'!$A:$A,0)-1,1,COUNTIF('Program and Results'!$A:$A,Tables!L$1),17),5,0),VLOOKUP($A33,OFFSET('Program and Results'!$A$1,MATCH(Tables!L$1,'Program and Results'!$A:$A,0)-1,4,COUNTIF('Program and Results'!$A:$A,Tables!L$1),17),8,0))=0,"",IFERROR(VLOOKUP($A33,OFFSET('Program and Results'!$A$1,MATCH(Tables!L$1,'Program and Results'!$A:$A,0)-1,1,COUNTIF('Program and Results'!$A:$A,Tables!L$1),17),5,0),VLOOKUP($A33,OFFSET('Program and Results'!$A$1,MATCH(Tables!L$1,'Program and Results'!$A:$A,0)-1,4,COUNTIF('Program and Results'!$A:$A,Tables!L$1),17),8,0))),"")</f>
        <v/>
      </c>
      <c r="M33" s="22" t="str">
        <f ca="1">IFERROR(IF(IFERROR(VLOOKUP($A33,OFFSET('Program and Results'!$A$1,MATCH(Tables!M$1,'Program and Results'!$A:$A,0)-1,1,COUNTIF('Program and Results'!$A:$A,Tables!M$1),17),5,0),VLOOKUP($A33,OFFSET('Program and Results'!$A$1,MATCH(Tables!M$1,'Program and Results'!$A:$A,0)-1,4,COUNTIF('Program and Results'!$A:$A,Tables!M$1),17),8,0))=0,"",IFERROR(VLOOKUP($A33,OFFSET('Program and Results'!$A$1,MATCH(Tables!M$1,'Program and Results'!$A:$A,0)-1,1,COUNTIF('Program and Results'!$A:$A,Tables!M$1),17),5,0),VLOOKUP($A33,OFFSET('Program and Results'!$A$1,MATCH(Tables!M$1,'Program and Results'!$A:$A,0)-1,4,COUNTIF('Program and Results'!$A:$A,Tables!M$1),17),8,0))),"")</f>
        <v/>
      </c>
      <c r="N33" s="22" t="str">
        <f ca="1">IFERROR(IF(IFERROR(VLOOKUP($A33,OFFSET('Program and Results'!$A$1,MATCH(Tables!N$1,'Program and Results'!$A:$A,0)-1,1,COUNTIF('Program and Results'!$A:$A,Tables!N$1),17),5,0),VLOOKUP($A33,OFFSET('Program and Results'!$A$1,MATCH(Tables!N$1,'Program and Results'!$A:$A,0)-1,4,COUNTIF('Program and Results'!$A:$A,Tables!N$1),17),8,0))=0,"",IFERROR(VLOOKUP($A33,OFFSET('Program and Results'!$A$1,MATCH(Tables!N$1,'Program and Results'!$A:$A,0)-1,1,COUNTIF('Program and Results'!$A:$A,Tables!N$1),17),5,0),VLOOKUP($A33,OFFSET('Program and Results'!$A$1,MATCH(Tables!N$1,'Program and Results'!$A:$A,0)-1,4,COUNTIF('Program and Results'!$A:$A,Tables!N$1),17),8,0))),"")</f>
        <v/>
      </c>
      <c r="O33" s="22" t="str">
        <f ca="1">IFERROR(IF(IFERROR(VLOOKUP($A33,OFFSET('Program and Results'!$A$1,MATCH(Tables!O$1,'Program and Results'!$A:$A,0)-1,1,COUNTIF('Program and Results'!$A:$A,Tables!O$1),17),5,0),VLOOKUP($A33,OFFSET('Program and Results'!$A$1,MATCH(Tables!O$1,'Program and Results'!$A:$A,0)-1,4,COUNTIF('Program and Results'!$A:$A,Tables!O$1),17),8,0))=0,"",IFERROR(VLOOKUP($A33,OFFSET('Program and Results'!$A$1,MATCH(Tables!O$1,'Program and Results'!$A:$A,0)-1,1,COUNTIF('Program and Results'!$A:$A,Tables!O$1),17),5,0),VLOOKUP($A33,OFFSET('Program and Results'!$A$1,MATCH(Tables!O$1,'Program and Results'!$A:$A,0)-1,4,COUNTIF('Program and Results'!$A:$A,Tables!O$1),17),8,0))),"")</f>
        <v/>
      </c>
      <c r="P33" s="22" t="str">
        <f ca="1">IFERROR(IF(IFERROR(VLOOKUP($A33,OFFSET('Program and Results'!$A$1,MATCH(Tables!P$1,'Program and Results'!$A:$A,0)-1,1,COUNTIF('Program and Results'!$A:$A,Tables!P$1),17),5,0),VLOOKUP($A33,OFFSET('Program and Results'!$A$1,MATCH(Tables!P$1,'Program and Results'!$A:$A,0)-1,4,COUNTIF('Program and Results'!$A:$A,Tables!P$1),17),8,0))=0,"",IFERROR(VLOOKUP($A33,OFFSET('Program and Results'!$A$1,MATCH(Tables!P$1,'Program and Results'!$A:$A,0)-1,1,COUNTIF('Program and Results'!$A:$A,Tables!P$1),17),5,0),VLOOKUP($A33,OFFSET('Program and Results'!$A$1,MATCH(Tables!P$1,'Program and Results'!$A:$A,0)-1,4,COUNTIF('Program and Results'!$A:$A,Tables!P$1),17),8,0))),"")</f>
        <v/>
      </c>
      <c r="Q33" s="22" t="str">
        <f ca="1">IFERROR(IF(IFERROR(VLOOKUP($A33,OFFSET('Program and Results'!$A$1,MATCH(Tables!Q$1,'Program and Results'!$A:$A,0)-1,1,COUNTIF('Program and Results'!$A:$A,Tables!Q$1),17),5,0),VLOOKUP($A33,OFFSET('Program and Results'!$A$1,MATCH(Tables!Q$1,'Program and Results'!$A:$A,0)-1,4,COUNTIF('Program and Results'!$A:$A,Tables!Q$1),17),8,0))=0,"",IFERROR(VLOOKUP($A33,OFFSET('Program and Results'!$A$1,MATCH(Tables!Q$1,'Program and Results'!$A:$A,0)-1,1,COUNTIF('Program and Results'!$A:$A,Tables!Q$1),17),5,0),VLOOKUP($A33,OFFSET('Program and Results'!$A$1,MATCH(Tables!Q$1,'Program and Results'!$A:$A,0)-1,4,COUNTIF('Program and Results'!$A:$A,Tables!Q$1),17),8,0))),"")</f>
        <v/>
      </c>
      <c r="R33" s="22" t="str">
        <f ca="1">IFERROR(IF(IFERROR(VLOOKUP($A33,OFFSET('Program and Results'!$A$1,MATCH(Tables!R$1,'Program and Results'!$A:$A,0)-1,1,COUNTIF('Program and Results'!$A:$A,Tables!R$1),17),5,0),VLOOKUP($A33,OFFSET('Program and Results'!$A$1,MATCH(Tables!R$1,'Program and Results'!$A:$A,0)-1,4,COUNTIF('Program and Results'!$A:$A,Tables!R$1),17),8,0))=0,"",IFERROR(VLOOKUP($A33,OFFSET('Program and Results'!$A$1,MATCH(Tables!R$1,'Program and Results'!$A:$A,0)-1,1,COUNTIF('Program and Results'!$A:$A,Tables!R$1),17),5,0),VLOOKUP($A33,OFFSET('Program and Results'!$A$1,MATCH(Tables!R$1,'Program and Results'!$A:$A,0)-1,4,COUNTIF('Program and Results'!$A:$A,Tables!R$1),17),8,0))),"")</f>
        <v/>
      </c>
      <c r="S33" s="22" t="str">
        <f ca="1">IFERROR(IF(IFERROR(VLOOKUP($A33,OFFSET('Program and Results'!$A$1,MATCH(Tables!S$1,'Program and Results'!$A:$A,0)-1,1,COUNTIF('Program and Results'!$A:$A,Tables!S$1),17),5,0),VLOOKUP($A33,OFFSET('Program and Results'!$A$1,MATCH(Tables!S$1,'Program and Results'!$A:$A,0)-1,4,COUNTIF('Program and Results'!$A:$A,Tables!S$1),17),8,0))=0,"",IFERROR(VLOOKUP($A33,OFFSET('Program and Results'!$A$1,MATCH(Tables!S$1,'Program and Results'!$A:$A,0)-1,1,COUNTIF('Program and Results'!$A:$A,Tables!S$1),17),5,0),VLOOKUP($A33,OFFSET('Program and Results'!$A$1,MATCH(Tables!S$1,'Program and Results'!$A:$A,0)-1,4,COUNTIF('Program and Results'!$A:$A,Tables!S$1),17),8,0))),"")</f>
        <v/>
      </c>
      <c r="T33" s="22" t="str">
        <f ca="1">IFERROR(IF(IFERROR(VLOOKUP($A33,OFFSET('Program and Results'!$A$1,MATCH(Tables!T$1,'Program and Results'!$A:$A,0)-1,1,COUNTIF('Program and Results'!$A:$A,Tables!T$1),17),5,0),VLOOKUP($A33,OFFSET('Program and Results'!$A$1,MATCH(Tables!T$1,'Program and Results'!$A:$A,0)-1,4,COUNTIF('Program and Results'!$A:$A,Tables!T$1),17),8,0))=0,"",IFERROR(VLOOKUP($A33,OFFSET('Program and Results'!$A$1,MATCH(Tables!T$1,'Program and Results'!$A:$A,0)-1,1,COUNTIF('Program and Results'!$A:$A,Tables!T$1),17),5,0),VLOOKUP($A33,OFFSET('Program and Results'!$A$1,MATCH(Tables!T$1,'Program and Results'!$A:$A,0)-1,4,COUNTIF('Program and Results'!$A:$A,Tables!T$1),17),8,0))),"")</f>
        <v/>
      </c>
      <c r="U33" s="22" t="str">
        <f ca="1">IFERROR(IF(IFERROR(VLOOKUP($A33,OFFSET('Program and Results'!$A$1,MATCH(Tables!U$1,'Program and Results'!$A:$A,0)-1,1,COUNTIF('Program and Results'!$A:$A,Tables!U$1),17),5,0),VLOOKUP($A33,OFFSET('Program and Results'!$A$1,MATCH(Tables!U$1,'Program and Results'!$A:$A,0)-1,4,COUNTIF('Program and Results'!$A:$A,Tables!U$1),17),8,0))=0,"",IFERROR(VLOOKUP($A33,OFFSET('Program and Results'!$A$1,MATCH(Tables!U$1,'Program and Results'!$A:$A,0)-1,1,COUNTIF('Program and Results'!$A:$A,Tables!U$1),17),5,0),VLOOKUP($A33,OFFSET('Program and Results'!$A$1,MATCH(Tables!U$1,'Program and Results'!$A:$A,0)-1,4,COUNTIF('Program and Results'!$A:$A,Tables!U$1),17),8,0))),"")</f>
        <v/>
      </c>
      <c r="V33" s="22" t="str">
        <f ca="1">IFERROR(IF(IFERROR(VLOOKUP($A33,OFFSET('Program and Results'!$A$1,MATCH(Tables!V$1,'Program and Results'!$A:$A,0)-1,1,COUNTIF('Program and Results'!$A:$A,Tables!V$1),17),5,0),VLOOKUP($A33,OFFSET('Program and Results'!$A$1,MATCH(Tables!V$1,'Program and Results'!$A:$A,0)-1,4,COUNTIF('Program and Results'!$A:$A,Tables!V$1),17),8,0))=0,"",IFERROR(VLOOKUP($A33,OFFSET('Program and Results'!$A$1,MATCH(Tables!V$1,'Program and Results'!$A:$A,0)-1,1,COUNTIF('Program and Results'!$A:$A,Tables!V$1),17),5,0),VLOOKUP($A33,OFFSET('Program and Results'!$A$1,MATCH(Tables!V$1,'Program and Results'!$A:$A,0)-1,4,COUNTIF('Program and Results'!$A:$A,Tables!V$1),17),8,0))),"")</f>
        <v/>
      </c>
      <c r="W33" s="22" t="str">
        <f ca="1">IFERROR(IF(IFERROR(VLOOKUP($A33,OFFSET('Program and Results'!$A$1,MATCH(Tables!W$1,'Program and Results'!$A:$A,0)-1,1,COUNTIF('Program and Results'!$A:$A,Tables!W$1),17),5,0),VLOOKUP($A33,OFFSET('Program and Results'!$A$1,MATCH(Tables!W$1,'Program and Results'!$A:$A,0)-1,4,COUNTIF('Program and Results'!$A:$A,Tables!W$1),17),8,0))=0,"",IFERROR(VLOOKUP($A33,OFFSET('Program and Results'!$A$1,MATCH(Tables!W$1,'Program and Results'!$A:$A,0)-1,1,COUNTIF('Program and Results'!$A:$A,Tables!W$1),17),5,0),VLOOKUP($A33,OFFSET('Program and Results'!$A$1,MATCH(Tables!W$1,'Program and Results'!$A:$A,0)-1,4,COUNTIF('Program and Results'!$A:$A,Tables!W$1),17),8,0))),"")</f>
        <v/>
      </c>
      <c r="X33" s="22" t="str">
        <f ca="1">IFERROR(IF(IFERROR(VLOOKUP($A33,OFFSET('Program and Results'!$A$1,MATCH(Tables!X$1,'Program and Results'!$A:$A,0)-1,1,COUNTIF('Program and Results'!$A:$A,Tables!X$1),17),5,0),VLOOKUP($A33,OFFSET('Program and Results'!$A$1,MATCH(Tables!X$1,'Program and Results'!$A:$A,0)-1,4,COUNTIF('Program and Results'!$A:$A,Tables!X$1),17),8,0))=0,"",IFERROR(VLOOKUP($A33,OFFSET('Program and Results'!$A$1,MATCH(Tables!X$1,'Program and Results'!$A:$A,0)-1,1,COUNTIF('Program and Results'!$A:$A,Tables!X$1),17),5,0),VLOOKUP($A33,OFFSET('Program and Results'!$A$1,MATCH(Tables!X$1,'Program and Results'!$A:$A,0)-1,4,COUNTIF('Program and Results'!$A:$A,Tables!X$1),17),8,0))),"")</f>
        <v/>
      </c>
      <c r="Y33" s="22" t="str">
        <f ca="1">IFERROR(IF(IFERROR(VLOOKUP($A33,OFFSET('Program and Results'!$A$1,MATCH(Tables!Y$1,'Program and Results'!$A:$A,0)-1,1,COUNTIF('Program and Results'!$A:$A,Tables!Y$1),17),5,0),VLOOKUP($A33,OFFSET('Program and Results'!$A$1,MATCH(Tables!Y$1,'Program and Results'!$A:$A,0)-1,4,COUNTIF('Program and Results'!$A:$A,Tables!Y$1),17),8,0))=0,"",IFERROR(VLOOKUP($A33,OFFSET('Program and Results'!$A$1,MATCH(Tables!Y$1,'Program and Results'!$A:$A,0)-1,1,COUNTIF('Program and Results'!$A:$A,Tables!Y$1),17),5,0),VLOOKUP($A33,OFFSET('Program and Results'!$A$1,MATCH(Tables!Y$1,'Program and Results'!$A:$A,0)-1,4,COUNTIF('Program and Results'!$A:$A,Tables!Y$1),17),8,0))),"")</f>
        <v/>
      </c>
      <c r="Z33" s="22" t="str">
        <f ca="1">IFERROR(IF(IFERROR(VLOOKUP($A33,OFFSET('Program and Results'!$A$1,MATCH(Tables!Z$1,'Program and Results'!$A:$A,0)-1,1,COUNTIF('Program and Results'!$A:$A,Tables!Z$1),17),5,0),VLOOKUP($A33,OFFSET('Program and Results'!$A$1,MATCH(Tables!Z$1,'Program and Results'!$A:$A,0)-1,4,COUNTIF('Program and Results'!$A:$A,Tables!Z$1),17),8,0))=0,"",IFERROR(VLOOKUP($A33,OFFSET('Program and Results'!$A$1,MATCH(Tables!Z$1,'Program and Results'!$A:$A,0)-1,1,COUNTIF('Program and Results'!$A:$A,Tables!Z$1),17),5,0),VLOOKUP($A33,OFFSET('Program and Results'!$A$1,MATCH(Tables!Z$1,'Program and Results'!$A:$A,0)-1,4,COUNTIF('Program and Results'!$A:$A,Tables!Z$1),17),8,0))),"")</f>
        <v/>
      </c>
      <c r="AA33" s="22" t="str">
        <f ca="1">IFERROR(IF(IFERROR(VLOOKUP($A33,OFFSET('Program and Results'!$A$1,MATCH(Tables!AA$1,'Program and Results'!$A:$A,0)-1,1,COUNTIF('Program and Results'!$A:$A,Tables!AA$1),17),5,0),VLOOKUP($A33,OFFSET('Program and Results'!$A$1,MATCH(Tables!AA$1,'Program and Results'!$A:$A,0)-1,4,COUNTIF('Program and Results'!$A:$A,Tables!AA$1),17),8,0))=0,"",IFERROR(VLOOKUP($A33,OFFSET('Program and Results'!$A$1,MATCH(Tables!AA$1,'Program and Results'!$A:$A,0)-1,1,COUNTIF('Program and Results'!$A:$A,Tables!AA$1),17),5,0),VLOOKUP($A33,OFFSET('Program and Results'!$A$1,MATCH(Tables!AA$1,'Program and Results'!$A:$A,0)-1,4,COUNTIF('Program and Results'!$A:$A,Tables!AA$1),17),8,0))),"")</f>
        <v/>
      </c>
      <c r="AB33" s="22" t="str">
        <f ca="1">IFERROR(IF(IFERROR(VLOOKUP($A33,OFFSET('Program and Results'!$A$1,MATCH(Tables!AB$1,'Program and Results'!$A:$A,0)-1,1,COUNTIF('Program and Results'!$A:$A,Tables!AB$1),17),5,0),VLOOKUP($A33,OFFSET('Program and Results'!$A$1,MATCH(Tables!AB$1,'Program and Results'!$A:$A,0)-1,4,COUNTIF('Program and Results'!$A:$A,Tables!AB$1),17),8,0))=0,"",IFERROR(VLOOKUP($A33,OFFSET('Program and Results'!$A$1,MATCH(Tables!AB$1,'Program and Results'!$A:$A,0)-1,1,COUNTIF('Program and Results'!$A:$A,Tables!AB$1),17),5,0),VLOOKUP($A33,OFFSET('Program and Results'!$A$1,MATCH(Tables!AB$1,'Program and Results'!$A:$A,0)-1,4,COUNTIF('Program and Results'!$A:$A,Tables!AB$1),17),8,0))),"")</f>
        <v/>
      </c>
      <c r="AC33" s="22" t="str">
        <f ca="1">IFERROR(IF(IFERROR(VLOOKUP($A33,OFFSET('Program and Results'!$A$1,MATCH(Tables!AC$1,'Program and Results'!$A:$A,0)-1,1,COUNTIF('Program and Results'!$A:$A,Tables!AC$1),17),5,0),VLOOKUP($A33,OFFSET('Program and Results'!$A$1,MATCH(Tables!AC$1,'Program and Results'!$A:$A,0)-1,4,COUNTIF('Program and Results'!$A:$A,Tables!AC$1),17),8,0))=0,"",IFERROR(VLOOKUP($A33,OFFSET('Program and Results'!$A$1,MATCH(Tables!AC$1,'Program and Results'!$A:$A,0)-1,1,COUNTIF('Program and Results'!$A:$A,Tables!AC$1),17),5,0),VLOOKUP($A33,OFFSET('Program and Results'!$A$1,MATCH(Tables!AC$1,'Program and Results'!$A:$A,0)-1,4,COUNTIF('Program and Results'!$A:$A,Tables!AC$1),17),8,0))),"")</f>
        <v/>
      </c>
      <c r="AD33" s="22" t="str">
        <f ca="1">IFERROR(IF(IFERROR(VLOOKUP($A33,OFFSET('Program and Results'!$A$1,MATCH(Tables!AD$1,'Program and Results'!$A:$A,0)-1,1,COUNTIF('Program and Results'!$A:$A,Tables!AD$1),17),5,0),VLOOKUP($A33,OFFSET('Program and Results'!$A$1,MATCH(Tables!AD$1,'Program and Results'!$A:$A,0)-1,4,COUNTIF('Program and Results'!$A:$A,Tables!AD$1),17),8,0))=0,"",IFERROR(VLOOKUP($A33,OFFSET('Program and Results'!$A$1,MATCH(Tables!AD$1,'Program and Results'!$A:$A,0)-1,1,COUNTIF('Program and Results'!$A:$A,Tables!AD$1),17),5,0),VLOOKUP($A33,OFFSET('Program and Results'!$A$1,MATCH(Tables!AD$1,'Program and Results'!$A:$A,0)-1,4,COUNTIF('Program and Results'!$A:$A,Tables!AD$1),17),8,0))),"")</f>
        <v/>
      </c>
      <c r="AE33" s="22" t="str">
        <f ca="1">IFERROR(IF(IFERROR(VLOOKUP($A33,OFFSET('Program and Results'!$A$1,MATCH(Tables!AE$1,'Program and Results'!$A:$A,0)-1,1,COUNTIF('Program and Results'!$A:$A,Tables!AE$1),17),5,0),VLOOKUP($A33,OFFSET('Program and Results'!$A$1,MATCH(Tables!AE$1,'Program and Results'!$A:$A,0)-1,4,COUNTIF('Program and Results'!$A:$A,Tables!AE$1),17),8,0))=0,"",IFERROR(VLOOKUP($A33,OFFSET('Program and Results'!$A$1,MATCH(Tables!AE$1,'Program and Results'!$A:$A,0)-1,1,COUNTIF('Program and Results'!$A:$A,Tables!AE$1),17),5,0),VLOOKUP($A33,OFFSET('Program and Results'!$A$1,MATCH(Tables!AE$1,'Program and Results'!$A:$A,0)-1,4,COUNTIF('Program and Results'!$A:$A,Tables!AE$1),17),8,0))),"")</f>
        <v/>
      </c>
      <c r="AF33" s="22" t="str">
        <f ca="1">IFERROR(IF(IFERROR(VLOOKUP($A33,OFFSET('Program and Results'!$A$1,MATCH(Tables!AF$1,'Program and Results'!$A:$A,0)-1,1,COUNTIF('Program and Results'!$A:$A,Tables!AF$1),17),5,0),VLOOKUP($A33,OFFSET('Program and Results'!$A$1,MATCH(Tables!AF$1,'Program and Results'!$A:$A,0)-1,4,COUNTIF('Program and Results'!$A:$A,Tables!AF$1),17),8,0))=0,"",IFERROR(VLOOKUP($A33,OFFSET('Program and Results'!$A$1,MATCH(Tables!AF$1,'Program and Results'!$A:$A,0)-1,1,COUNTIF('Program and Results'!$A:$A,Tables!AF$1),17),5,0),VLOOKUP($A33,OFFSET('Program and Results'!$A$1,MATCH(Tables!AF$1,'Program and Results'!$A:$A,0)-1,4,COUNTIF('Program and Results'!$A:$A,Tables!AF$1),17),8,0))),"")</f>
        <v/>
      </c>
      <c r="AG33" s="22" t="str">
        <f ca="1">IFERROR(IF(IFERROR(VLOOKUP($A33,OFFSET('Program and Results'!$A$1,MATCH(Tables!AG$1,'Program and Results'!$A:$A,0)-1,1,COUNTIF('Program and Results'!$A:$A,Tables!AG$1),17),5,0),VLOOKUP($A33,OFFSET('Program and Results'!$A$1,MATCH(Tables!AG$1,'Program and Results'!$A:$A,0)-1,4,COUNTIF('Program and Results'!$A:$A,Tables!AG$1),17),8,0))=0,"",IFERROR(VLOOKUP($A33,OFFSET('Program and Results'!$A$1,MATCH(Tables!AG$1,'Program and Results'!$A:$A,0)-1,1,COUNTIF('Program and Results'!$A:$A,Tables!AG$1),17),5,0),VLOOKUP($A33,OFFSET('Program and Results'!$A$1,MATCH(Tables!AG$1,'Program and Results'!$A:$A,0)-1,4,COUNTIF('Program and Results'!$A:$A,Tables!AG$1),17),8,0))),"")</f>
        <v/>
      </c>
      <c r="AH33" s="22" t="str">
        <f ca="1">IFERROR(IF(IFERROR(VLOOKUP($A33,OFFSET('Program and Results'!$A$1,MATCH(Tables!AH$1,'Program and Results'!$A:$A,0)-1,1,COUNTIF('Program and Results'!$A:$A,Tables!AH$1),17),5,0),VLOOKUP($A33,OFFSET('Program and Results'!$A$1,MATCH(Tables!AH$1,'Program and Results'!$A:$A,0)-1,4,COUNTIF('Program and Results'!$A:$A,Tables!AH$1),17),8,0))=0,"",IFERROR(VLOOKUP($A33,OFFSET('Program and Results'!$A$1,MATCH(Tables!AH$1,'Program and Results'!$A:$A,0)-1,1,COUNTIF('Program and Results'!$A:$A,Tables!AH$1),17),5,0),VLOOKUP($A33,OFFSET('Program and Results'!$A$1,MATCH(Tables!AH$1,'Program and Results'!$A:$A,0)-1,4,COUNTIF('Program and Results'!$A:$A,Tables!AH$1),17),8,0))),"")</f>
        <v/>
      </c>
      <c r="AI33" s="22" t="str">
        <f ca="1">IFERROR(IF(IFERROR(VLOOKUP($A33,OFFSET('Program and Results'!$A$1,MATCH(Tables!AI$1,'Program and Results'!$A:$A,0)-1,1,COUNTIF('Program and Results'!$A:$A,Tables!AI$1),17),5,0),VLOOKUP($A33,OFFSET('Program and Results'!$A$1,MATCH(Tables!AI$1,'Program and Results'!$A:$A,0)-1,4,COUNTIF('Program and Results'!$A:$A,Tables!AI$1),17),8,0))=0,"",IFERROR(VLOOKUP($A33,OFFSET('Program and Results'!$A$1,MATCH(Tables!AI$1,'Program and Results'!$A:$A,0)-1,1,COUNTIF('Program and Results'!$A:$A,Tables!AI$1),17),5,0),VLOOKUP($A33,OFFSET('Program and Results'!$A$1,MATCH(Tables!AI$1,'Program and Results'!$A:$A,0)-1,4,COUNTIF('Program and Results'!$A:$A,Tables!AI$1),17),8,0))),"")</f>
        <v/>
      </c>
      <c r="AJ33" s="22" t="str">
        <f ca="1">IFERROR(IF(IFERROR(VLOOKUP($A33,OFFSET('Program and Results'!$A$1,MATCH(Tables!AJ$1,'Program and Results'!$A:$A,0)-1,1,COUNTIF('Program and Results'!$A:$A,Tables!AJ$1),17),5,0),VLOOKUP($A33,OFFSET('Program and Results'!$A$1,MATCH(Tables!AJ$1,'Program and Results'!$A:$A,0)-1,4,COUNTIF('Program and Results'!$A:$A,Tables!AJ$1),17),8,0))=0,"",IFERROR(VLOOKUP($A33,OFFSET('Program and Results'!$A$1,MATCH(Tables!AJ$1,'Program and Results'!$A:$A,0)-1,1,COUNTIF('Program and Results'!$A:$A,Tables!AJ$1),17),5,0),VLOOKUP($A33,OFFSET('Program and Results'!$A$1,MATCH(Tables!AJ$1,'Program and Results'!$A:$A,0)-1,4,COUNTIF('Program and Results'!$A:$A,Tables!AJ$1),17),8,0))),"")</f>
        <v/>
      </c>
      <c r="AK33" s="22" t="str">
        <f ca="1">IFERROR(IF(IFERROR(VLOOKUP($A33,OFFSET('Program and Results'!$A$1,MATCH(Tables!AK$1,'Program and Results'!$A:$A,0)-1,1,COUNTIF('Program and Results'!$A:$A,Tables!AK$1),17),5,0),VLOOKUP($A33,OFFSET('Program and Results'!$A$1,MATCH(Tables!AK$1,'Program and Results'!$A:$A,0)-1,4,COUNTIF('Program and Results'!$A:$A,Tables!AK$1),17),8,0))=0,"",IFERROR(VLOOKUP($A33,OFFSET('Program and Results'!$A$1,MATCH(Tables!AK$1,'Program and Results'!$A:$A,0)-1,1,COUNTIF('Program and Results'!$A:$A,Tables!AK$1),17),5,0),VLOOKUP($A33,OFFSET('Program and Results'!$A$1,MATCH(Tables!AK$1,'Program and Results'!$A:$A,0)-1,4,COUNTIF('Program and Results'!$A:$A,Tables!AK$1),17),8,0))),"")</f>
        <v/>
      </c>
      <c r="AL33" s="22" t="str">
        <f ca="1">IFERROR(IF(IFERROR(VLOOKUP($A33,OFFSET('Program and Results'!$A$1,MATCH(Tables!AL$1,'Program and Results'!$A:$A,0)-1,1,COUNTIF('Program and Results'!$A:$A,Tables!AL$1),17),5,0),VLOOKUP($A33,OFFSET('Program and Results'!$A$1,MATCH(Tables!AL$1,'Program and Results'!$A:$A,0)-1,4,COUNTIF('Program and Results'!$A:$A,Tables!AL$1),17),8,0))=0,"",IFERROR(VLOOKUP($A33,OFFSET('Program and Results'!$A$1,MATCH(Tables!AL$1,'Program and Results'!$A:$A,0)-1,1,COUNTIF('Program and Results'!$A:$A,Tables!AL$1),17),5,0),VLOOKUP($A33,OFFSET('Program and Results'!$A$1,MATCH(Tables!AL$1,'Program and Results'!$A:$A,0)-1,4,COUNTIF('Program and Results'!$A:$A,Tables!AL$1),17),8,0))),"")</f>
        <v/>
      </c>
      <c r="AM33" s="22" t="str">
        <f ca="1">IFERROR(IF(IFERROR(VLOOKUP($A33,OFFSET('Program and Results'!$A$1,MATCH(Tables!AM$1,'Program and Results'!$A:$A,0)-1,1,COUNTIF('Program and Results'!$A:$A,Tables!AM$1),17),5,0),VLOOKUP($A33,OFFSET('Program and Results'!$A$1,MATCH(Tables!AM$1,'Program and Results'!$A:$A,0)-1,4,COUNTIF('Program and Results'!$A:$A,Tables!AM$1),17),8,0))=0,"",IFERROR(VLOOKUP($A33,OFFSET('Program and Results'!$A$1,MATCH(Tables!AM$1,'Program and Results'!$A:$A,0)-1,1,COUNTIF('Program and Results'!$A:$A,Tables!AM$1),17),5,0),VLOOKUP($A33,OFFSET('Program and Results'!$A$1,MATCH(Tables!AM$1,'Program and Results'!$A:$A,0)-1,4,COUNTIF('Program and Results'!$A:$A,Tables!AM$1),17),8,0))),"")</f>
        <v/>
      </c>
      <c r="AN33" s="22" t="str">
        <f ca="1">IFERROR(IF(IFERROR(VLOOKUP($A33,OFFSET('Program and Results'!$A$1,MATCH(Tables!AN$1,'Program and Results'!$A:$A,0)-1,1,COUNTIF('Program and Results'!$A:$A,Tables!AN$1),17),5,0),VLOOKUP($A33,OFFSET('Program and Results'!$A$1,MATCH(Tables!AN$1,'Program and Results'!$A:$A,0)-1,4,COUNTIF('Program and Results'!$A:$A,Tables!AN$1),17),8,0))=0,"",IFERROR(VLOOKUP($A33,OFFSET('Program and Results'!$A$1,MATCH(Tables!AN$1,'Program and Results'!$A:$A,0)-1,1,COUNTIF('Program and Results'!$A:$A,Tables!AN$1),17),5,0),VLOOKUP($A33,OFFSET('Program and Results'!$A$1,MATCH(Tables!AN$1,'Program and Results'!$A:$A,0)-1,4,COUNTIF('Program and Results'!$A:$A,Tables!AN$1),17),8,0))),"")</f>
        <v/>
      </c>
      <c r="AO33" s="22" t="str">
        <f ca="1">IFERROR(IF(IFERROR(VLOOKUP($A33,OFFSET('Program and Results'!$A$1,MATCH(Tables!AO$1,'Program and Results'!$A:$A,0)-1,1,COUNTIF('Program and Results'!$A:$A,Tables!AO$1),17),5,0),VLOOKUP($A33,OFFSET('Program and Results'!$A$1,MATCH(Tables!AO$1,'Program and Results'!$A:$A,0)-1,4,COUNTIF('Program and Results'!$A:$A,Tables!AO$1),17),8,0))=0,"",IFERROR(VLOOKUP($A33,OFFSET('Program and Results'!$A$1,MATCH(Tables!AO$1,'Program and Results'!$A:$A,0)-1,1,COUNTIF('Program and Results'!$A:$A,Tables!AO$1),17),5,0),VLOOKUP($A33,OFFSET('Program and Results'!$A$1,MATCH(Tables!AO$1,'Program and Results'!$A:$A,0)-1,4,COUNTIF('Program and Results'!$A:$A,Tables!AO$1),17),8,0))),"")</f>
        <v/>
      </c>
      <c r="AP33" s="22" t="str">
        <f ca="1">IFERROR(IF(IFERROR(VLOOKUP($A33,OFFSET('Program and Results'!$A$1,MATCH(Tables!AP$1,'Program and Results'!$A:$A,0)-1,1,COUNTIF('Program and Results'!$A:$A,Tables!AP$1),17),5,0),VLOOKUP($A33,OFFSET('Program and Results'!$A$1,MATCH(Tables!AP$1,'Program and Results'!$A:$A,0)-1,4,COUNTIF('Program and Results'!$A:$A,Tables!AP$1),17),8,0))=0,"",IFERROR(VLOOKUP($A33,OFFSET('Program and Results'!$A$1,MATCH(Tables!AP$1,'Program and Results'!$A:$A,0)-1,1,COUNTIF('Program and Results'!$A:$A,Tables!AP$1),17),5,0),VLOOKUP($A33,OFFSET('Program and Results'!$A$1,MATCH(Tables!AP$1,'Program and Results'!$A:$A,0)-1,4,COUNTIF('Program and Results'!$A:$A,Tables!AP$1),17),8,0))),"")</f>
        <v/>
      </c>
      <c r="AQ33" s="22" t="str">
        <f ca="1">IFERROR(IF(IFERROR(VLOOKUP($A33,OFFSET('Program and Results'!$A$1,MATCH(Tables!AQ$1,'Program and Results'!$A:$A,0)-1,1,COUNTIF('Program and Results'!$A:$A,Tables!AQ$1),17),5,0),VLOOKUP($A33,OFFSET('Program and Results'!$A$1,MATCH(Tables!AQ$1,'Program and Results'!$A:$A,0)-1,4,COUNTIF('Program and Results'!$A:$A,Tables!AQ$1),17),8,0))=0,"",IFERROR(VLOOKUP($A33,OFFSET('Program and Results'!$A$1,MATCH(Tables!AQ$1,'Program and Results'!$A:$A,0)-1,1,COUNTIF('Program and Results'!$A:$A,Tables!AQ$1),17),5,0),VLOOKUP($A33,OFFSET('Program and Results'!$A$1,MATCH(Tables!AQ$1,'Program and Results'!$A:$A,0)-1,4,COUNTIF('Program and Results'!$A:$A,Tables!AQ$1),17),8,0))),"")</f>
        <v/>
      </c>
      <c r="AR33" s="22" t="str">
        <f ca="1">IFERROR(IF(IFERROR(VLOOKUP($A33,OFFSET('Program and Results'!$A$1,MATCH(Tables!AR$1,'Program and Results'!$A:$A,0)-1,1,COUNTIF('Program and Results'!$A:$A,Tables!AR$1),17),5,0),VLOOKUP($A33,OFFSET('Program and Results'!$A$1,MATCH(Tables!AR$1,'Program and Results'!$A:$A,0)-1,4,COUNTIF('Program and Results'!$A:$A,Tables!AR$1),17),8,0))=0,"",IFERROR(VLOOKUP($A33,OFFSET('Program and Results'!$A$1,MATCH(Tables!AR$1,'Program and Results'!$A:$A,0)-1,1,COUNTIF('Program and Results'!$A:$A,Tables!AR$1),17),5,0),VLOOKUP($A33,OFFSET('Program and Results'!$A$1,MATCH(Tables!AR$1,'Program and Results'!$A:$A,0)-1,4,COUNTIF('Program and Results'!$A:$A,Tables!AR$1),17),8,0))),"")</f>
        <v/>
      </c>
      <c r="AS33" s="22" t="str">
        <f ca="1">IFERROR(IF(IFERROR(VLOOKUP($A33,OFFSET('Program and Results'!$A$1,MATCH(Tables!AS$1,'Program and Results'!$A:$A,0)-1,1,COUNTIF('Program and Results'!$A:$A,Tables!AS$1),17),5,0),VLOOKUP($A33,OFFSET('Program and Results'!$A$1,MATCH(Tables!AS$1,'Program and Results'!$A:$A,0)-1,4,COUNTIF('Program and Results'!$A:$A,Tables!AS$1),17),8,0))=0,"",IFERROR(VLOOKUP($A33,OFFSET('Program and Results'!$A$1,MATCH(Tables!AS$1,'Program and Results'!$A:$A,0)-1,1,COUNTIF('Program and Results'!$A:$A,Tables!AS$1),17),5,0),VLOOKUP($A33,OFFSET('Program and Results'!$A$1,MATCH(Tables!AS$1,'Program and Results'!$A:$A,0)-1,4,COUNTIF('Program and Results'!$A:$A,Tables!AS$1),17),8,0))),"")</f>
        <v/>
      </c>
      <c r="AT33" s="22" t="str">
        <f ca="1">IFERROR(IF(IFERROR(VLOOKUP($A33,OFFSET('Program and Results'!$A$1,MATCH(Tables!AT$1,'Program and Results'!$A:$A,0)-1,1,COUNTIF('Program and Results'!$A:$A,Tables!AT$1),17),5,0),VLOOKUP($A33,OFFSET('Program and Results'!$A$1,MATCH(Tables!AT$1,'Program and Results'!$A:$A,0)-1,4,COUNTIF('Program and Results'!$A:$A,Tables!AT$1),17),8,0))=0,"",IFERROR(VLOOKUP($A33,OFFSET('Program and Results'!$A$1,MATCH(Tables!AT$1,'Program and Results'!$A:$A,0)-1,1,COUNTIF('Program and Results'!$A:$A,Tables!AT$1),17),5,0),VLOOKUP($A33,OFFSET('Program and Results'!$A$1,MATCH(Tables!AT$1,'Program and Results'!$A:$A,0)-1,4,COUNTIF('Program and Results'!$A:$A,Tables!AT$1),17),8,0))),"")</f>
        <v/>
      </c>
      <c r="AU33" s="22" t="str">
        <f ca="1">IFERROR(IF(IFERROR(VLOOKUP($A33,OFFSET('Program and Results'!$A$1,MATCH(Tables!AU$1,'Program and Results'!$A:$A,0)-1,1,COUNTIF('Program and Results'!$A:$A,Tables!AU$1),17),5,0),VLOOKUP($A33,OFFSET('Program and Results'!$A$1,MATCH(Tables!AU$1,'Program and Results'!$A:$A,0)-1,4,COUNTIF('Program and Results'!$A:$A,Tables!AU$1),17),8,0))=0,"",IFERROR(VLOOKUP($A33,OFFSET('Program and Results'!$A$1,MATCH(Tables!AU$1,'Program and Results'!$A:$A,0)-1,1,COUNTIF('Program and Results'!$A:$A,Tables!AU$1),17),5,0),VLOOKUP($A33,OFFSET('Program and Results'!$A$1,MATCH(Tables!AU$1,'Program and Results'!$A:$A,0)-1,4,COUNTIF('Program and Results'!$A:$A,Tables!AU$1),17),8,0))),"")</f>
        <v/>
      </c>
      <c r="AV33" s="22" t="str">
        <f ca="1">IFERROR(IF(IFERROR(VLOOKUP($A33,OFFSET('Program and Results'!$A$1,MATCH(Tables!AV$1,'Program and Results'!$A:$A,0)-1,1,COUNTIF('Program and Results'!$A:$A,Tables!AV$1),17),5,0),VLOOKUP($A33,OFFSET('Program and Results'!$A$1,MATCH(Tables!AV$1,'Program and Results'!$A:$A,0)-1,4,COUNTIF('Program and Results'!$A:$A,Tables!AV$1),17),8,0))=0,"",IFERROR(VLOOKUP($A33,OFFSET('Program and Results'!$A$1,MATCH(Tables!AV$1,'Program and Results'!$A:$A,0)-1,1,COUNTIF('Program and Results'!$A:$A,Tables!AV$1),17),5,0),VLOOKUP($A33,OFFSET('Program and Results'!$A$1,MATCH(Tables!AV$1,'Program and Results'!$A:$A,0)-1,4,COUNTIF('Program and Results'!$A:$A,Tables!AV$1),17),8,0))),"")</f>
        <v/>
      </c>
      <c r="AW33" s="22" t="str">
        <f ca="1">IFERROR(IF(IFERROR(VLOOKUP($A33,OFFSET('Program and Results'!$A$1,MATCH(Tables!AW$1,'Program and Results'!$A:$A,0)-1,1,COUNTIF('Program and Results'!$A:$A,Tables!AW$1),17),5,0),VLOOKUP($A33,OFFSET('Program and Results'!$A$1,MATCH(Tables!AW$1,'Program and Results'!$A:$A,0)-1,4,COUNTIF('Program and Results'!$A:$A,Tables!AW$1),17),8,0))=0,"",IFERROR(VLOOKUP($A33,OFFSET('Program and Results'!$A$1,MATCH(Tables!AW$1,'Program and Results'!$A:$A,0)-1,1,COUNTIF('Program and Results'!$A:$A,Tables!AW$1),17),5,0),VLOOKUP($A33,OFFSET('Program and Results'!$A$1,MATCH(Tables!AW$1,'Program and Results'!$A:$A,0)-1,4,COUNTIF('Program and Results'!$A:$A,Tables!AW$1),17),8,0))),"")</f>
        <v/>
      </c>
      <c r="AX33" s="22" t="str">
        <f ca="1">IFERROR(IF(IFERROR(VLOOKUP($A33,OFFSET('Program and Results'!$A$1,MATCH(Tables!AX$1,'Program and Results'!$A:$A,0)-1,1,COUNTIF('Program and Results'!$A:$A,Tables!AX$1),17),5,0),VLOOKUP($A33,OFFSET('Program and Results'!$A$1,MATCH(Tables!AX$1,'Program and Results'!$A:$A,0)-1,4,COUNTIF('Program and Results'!$A:$A,Tables!AX$1),17),8,0))=0,"",IFERROR(VLOOKUP($A33,OFFSET('Program and Results'!$A$1,MATCH(Tables!AX$1,'Program and Results'!$A:$A,0)-1,1,COUNTIF('Program and Results'!$A:$A,Tables!AX$1),17),5,0),VLOOKUP($A33,OFFSET('Program and Results'!$A$1,MATCH(Tables!AX$1,'Program and Results'!$A:$A,0)-1,4,COUNTIF('Program and Results'!$A:$A,Tables!AX$1),17),8,0))),"")</f>
        <v/>
      </c>
      <c r="AY33" s="22" t="str">
        <f ca="1">IFERROR(IF(IFERROR(VLOOKUP($A33,OFFSET('Program and Results'!$A$1,MATCH(Tables!AY$1,'Program and Results'!$A:$A,0)-1,1,COUNTIF('Program and Results'!$A:$A,Tables!AY$1),17),5,0),VLOOKUP($A33,OFFSET('Program and Results'!$A$1,MATCH(Tables!AY$1,'Program and Results'!$A:$A,0)-1,4,COUNTIF('Program and Results'!$A:$A,Tables!AY$1),17),8,0))=0,"",IFERROR(VLOOKUP($A33,OFFSET('Program and Results'!$A$1,MATCH(Tables!AY$1,'Program and Results'!$A:$A,0)-1,1,COUNTIF('Program and Results'!$A:$A,Tables!AY$1),17),5,0),VLOOKUP($A33,OFFSET('Program and Results'!$A$1,MATCH(Tables!AY$1,'Program and Results'!$A:$A,0)-1,4,COUNTIF('Program and Results'!$A:$A,Tables!AY$1),17),8,0))),"")</f>
        <v/>
      </c>
      <c r="AZ33" s="22" t="str">
        <f ca="1">IFERROR(IF(IFERROR(VLOOKUP($A33,OFFSET('Program and Results'!$A$1,MATCH(Tables!AZ$1,'Program and Results'!$A:$A,0)-1,1,COUNTIF('Program and Results'!$A:$A,Tables!AZ$1),17),5,0),VLOOKUP($A33,OFFSET('Program and Results'!$A$1,MATCH(Tables!AZ$1,'Program and Results'!$A:$A,0)-1,4,COUNTIF('Program and Results'!$A:$A,Tables!AZ$1),17),8,0))=0,"",IFERROR(VLOOKUP($A33,OFFSET('Program and Results'!$A$1,MATCH(Tables!AZ$1,'Program and Results'!$A:$A,0)-1,1,COUNTIF('Program and Results'!$A:$A,Tables!AZ$1),17),5,0),VLOOKUP($A33,OFFSET('Program and Results'!$A$1,MATCH(Tables!AZ$1,'Program and Results'!$A:$A,0)-1,4,COUNTIF('Program and Results'!$A:$A,Tables!AZ$1),17),8,0))),"")</f>
        <v/>
      </c>
      <c r="BA33" s="22" t="str">
        <f ca="1">IFERROR(IF(IFERROR(VLOOKUP($A33,OFFSET('Program and Results'!$A$1,MATCH(Tables!BA$1,'Program and Results'!$A:$A,0)-1,1,COUNTIF('Program and Results'!$A:$A,Tables!BA$1),17),5,0),VLOOKUP($A33,OFFSET('Program and Results'!$A$1,MATCH(Tables!BA$1,'Program and Results'!$A:$A,0)-1,4,COUNTIF('Program and Results'!$A:$A,Tables!BA$1),17),8,0))=0,"",IFERROR(VLOOKUP($A33,OFFSET('Program and Results'!$A$1,MATCH(Tables!BA$1,'Program and Results'!$A:$A,0)-1,1,COUNTIF('Program and Results'!$A:$A,Tables!BA$1),17),5,0),VLOOKUP($A33,OFFSET('Program and Results'!$A$1,MATCH(Tables!BA$1,'Program and Results'!$A:$A,0)-1,4,COUNTIF('Program and Results'!$A:$A,Tables!BA$1),17),8,0))),"")</f>
        <v/>
      </c>
      <c r="BB33" s="22" t="str">
        <f ca="1">IFERROR(IF(IFERROR(VLOOKUP($A33,OFFSET('Program and Results'!$A$1,MATCH(Tables!BB$1,'Program and Results'!$A:$A,0)-1,1,COUNTIF('Program and Results'!$A:$A,Tables!BB$1),17),5,0),VLOOKUP($A33,OFFSET('Program and Results'!$A$1,MATCH(Tables!BB$1,'Program and Results'!$A:$A,0)-1,4,COUNTIF('Program and Results'!$A:$A,Tables!BB$1),17),8,0))=0,"",IFERROR(VLOOKUP($A33,OFFSET('Program and Results'!$A$1,MATCH(Tables!BB$1,'Program and Results'!$A:$A,0)-1,1,COUNTIF('Program and Results'!$A:$A,Tables!BB$1),17),5,0),VLOOKUP($A33,OFFSET('Program and Results'!$A$1,MATCH(Tables!BB$1,'Program and Results'!$A:$A,0)-1,4,COUNTIF('Program and Results'!$A:$A,Tables!BB$1),17),8,0))),"")</f>
        <v/>
      </c>
      <c r="BC33" s="22" t="str">
        <f ca="1">IFERROR(IF(IFERROR(VLOOKUP($A33,OFFSET('Program and Results'!$A$1,MATCH(Tables!BC$1,'Program and Results'!$A:$A,0)-1,1,COUNTIF('Program and Results'!$A:$A,Tables!BC$1),17),5,0),VLOOKUP($A33,OFFSET('Program and Results'!$A$1,MATCH(Tables!BC$1,'Program and Results'!$A:$A,0)-1,4,COUNTIF('Program and Results'!$A:$A,Tables!BC$1),17),8,0))=0,"",IFERROR(VLOOKUP($A33,OFFSET('Program and Results'!$A$1,MATCH(Tables!BC$1,'Program and Results'!$A:$A,0)-1,1,COUNTIF('Program and Results'!$A:$A,Tables!BC$1),17),5,0),VLOOKUP($A33,OFFSET('Program and Results'!$A$1,MATCH(Tables!BC$1,'Program and Results'!$A:$A,0)-1,4,COUNTIF('Program and Results'!$A:$A,Tables!BC$1),17),8,0))),"")</f>
        <v/>
      </c>
      <c r="BD33" s="22" t="str">
        <f ca="1">IFERROR(IF(IFERROR(VLOOKUP($A33,OFFSET('Program and Results'!$A$1,MATCH(Tables!BD$1,'Program and Results'!$A:$A,0)-1,1,COUNTIF('Program and Results'!$A:$A,Tables!BD$1),17),5,0),VLOOKUP($A33,OFFSET('Program and Results'!$A$1,MATCH(Tables!BD$1,'Program and Results'!$A:$A,0)-1,4,COUNTIF('Program and Results'!$A:$A,Tables!BD$1),17),8,0))=0,"",IFERROR(VLOOKUP($A33,OFFSET('Program and Results'!$A$1,MATCH(Tables!BD$1,'Program and Results'!$A:$A,0)-1,1,COUNTIF('Program and Results'!$A:$A,Tables!BD$1),17),5,0),VLOOKUP($A33,OFFSET('Program and Results'!$A$1,MATCH(Tables!BD$1,'Program and Results'!$A:$A,0)-1,4,COUNTIF('Program and Results'!$A:$A,Tables!BD$1),17),8,0))),"")</f>
        <v/>
      </c>
      <c r="BE33" s="22" t="str">
        <f ca="1">IFERROR(IF(IFERROR(VLOOKUP($A33,OFFSET('Program and Results'!$A$1,MATCH(Tables!BE$1,'Program and Results'!$A:$A,0)-1,1,COUNTIF('Program and Results'!$A:$A,Tables!BE$1),17),5,0),VLOOKUP($A33,OFFSET('Program and Results'!$A$1,MATCH(Tables!BE$1,'Program and Results'!$A:$A,0)-1,4,COUNTIF('Program and Results'!$A:$A,Tables!BE$1),17),8,0))=0,"",IFERROR(VLOOKUP($A33,OFFSET('Program and Results'!$A$1,MATCH(Tables!BE$1,'Program and Results'!$A:$A,0)-1,1,COUNTIF('Program and Results'!$A:$A,Tables!BE$1),17),5,0),VLOOKUP($A33,OFFSET('Program and Results'!$A$1,MATCH(Tables!BE$1,'Program and Results'!$A:$A,0)-1,4,COUNTIF('Program and Results'!$A:$A,Tables!BE$1),17),8,0))),"")</f>
        <v/>
      </c>
    </row>
    <row r="34" spans="1:57">
      <c r="B34" s="22"/>
      <c r="C34" s="22"/>
    </row>
    <row r="35" spans="1:57">
      <c r="A35" s="28" t="s">
        <v>114</v>
      </c>
      <c r="B35" s="35"/>
    </row>
    <row r="36" spans="1:57">
      <c r="A36" s="3" t="str">
        <f>A2</f>
        <v>Bayern Munich</v>
      </c>
      <c r="B36">
        <f ca="1">IF(B2="","",IF(A36="","",IFERROR(VLOOKUP($A36,OFFSET('Program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Results'!$A:$A,Tables!B$1),4),MATCH($A36,OFFSET('Program and Results'!$A$1,MATCH(Tables!B$1,'Program and Results'!$A:$A,0)-1,4,COUNTIF('Program and Results'!$A:$A,Tables!B$1),1),0),3))))</f>
        <v>3</v>
      </c>
      <c r="C36">
        <f ca="1">IF(C2="","",IF(B36="","",IFERROR(VLOOKUP($A36,OFFSET('Program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Results'!$A:$A,Tables!C$1),4),MATCH($A36,OFFSET('Program and Results'!$A$1,MATCH(Tables!C$1,'Program and Results'!$A:$A,0)-1,4,COUNTIF('Program and Results'!$A:$A,Tables!C$1),1),0),3))))</f>
        <v>1</v>
      </c>
      <c r="D36">
        <f ca="1">IF(D2="","",IF(C36="","",IFERROR(VLOOKUP($A36,OFFSET('Program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Results'!$A:$A,Tables!D$1),4),MATCH($A36,OFFSET('Program and Results'!$A$1,MATCH(Tables!D$1,'Program and Results'!$A:$A,0)-1,4,COUNTIF('Program and Results'!$A:$A,Tables!D$1),1),0),3))))</f>
        <v>2</v>
      </c>
      <c r="E36">
        <f ca="1">IF(E2="","",IF(D36="","",IFERROR(VLOOKUP($A36,OFFSET('Program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Results'!$A:$A,Tables!E$1),4),MATCH($A36,OFFSET('Program and Results'!$A$1,MATCH(Tables!E$1,'Program and Results'!$A:$A,0)-1,4,COUNTIF('Program and Results'!$A:$A,Tables!E$1),1),0),3))))</f>
        <v>1</v>
      </c>
      <c r="F36">
        <f ca="1">IF(F2="","",IF(E36="","",IFERROR(VLOOKUP($A36,OFFSET('Program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Results'!$A:$A,Tables!F$1),4),MATCH($A36,OFFSET('Program and Results'!$A$1,MATCH(Tables!F$1,'Program and Results'!$A:$A,0)-1,4,COUNTIF('Program and Results'!$A:$A,Tables!F$1),1),0),3))))</f>
        <v>2</v>
      </c>
      <c r="G36">
        <f ca="1">IF(G2="","",IF(F36="","",IFERROR(VLOOKUP($A36,OFFSET('Program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Results'!$A:$A,Tables!G$1),4),MATCH($A36,OFFSET('Program and Results'!$A$1,MATCH(Tables!G$1,'Program and Results'!$A:$A,0)-1,4,COUNTIF('Program and Results'!$A:$A,Tables!G$1),1),0),3))))</f>
        <v>4</v>
      </c>
      <c r="H36">
        <f ca="1">IF(H2="","",IF(G36="","",IFERROR(VLOOKUP($A36,OFFSET('Program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Results'!$A:$A,Tables!H$1),4),MATCH($A36,OFFSET('Program and Results'!$A$1,MATCH(Tables!H$1,'Program and Results'!$A:$A,0)-1,4,COUNTIF('Program and Results'!$A:$A,Tables!H$1),1),0),3))))</f>
        <v>1</v>
      </c>
      <c r="I36">
        <f ca="1">IF(I2="","",IF(H36="","",IFERROR(VLOOKUP($A36,OFFSET('Program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Results'!$A:$A,Tables!I$1),4),MATCH($A36,OFFSET('Program and Results'!$A$1,MATCH(Tables!I$1,'Program and Results'!$A:$A,0)-1,4,COUNTIF('Program and Results'!$A:$A,Tables!I$1),1),0),3))))</f>
        <v>1</v>
      </c>
      <c r="J36">
        <f ca="1">IF(J2="","",IF(I36="","",IFERROR(VLOOKUP($A36,OFFSET('Program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Results'!$A:$A,Tables!J$1),4),MATCH($A36,OFFSET('Program and Results'!$A$1,MATCH(Tables!J$1,'Program and Results'!$A:$A,0)-1,4,COUNTIF('Program and Results'!$A:$A,Tables!J$1),1),0),3))))</f>
        <v>4</v>
      </c>
      <c r="K36">
        <f ca="1">IF(K2="","",IF(J36="","",IFERROR(VLOOKUP($A36,OFFSET('Program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Results'!$A:$A,Tables!K$1),4),MATCH($A36,OFFSET('Program and Results'!$A$1,MATCH(Tables!K$1,'Program and Results'!$A:$A,0)-1,4,COUNTIF('Program and Results'!$A:$A,Tables!K$1),1),0),3))))</f>
        <v>3</v>
      </c>
      <c r="L36">
        <f ca="1">IF(L2="","",IF(K36="","",IFERROR(VLOOKUP($A36,OFFSET('Program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Results'!$A:$A,Tables!L$1),4),MATCH($A36,OFFSET('Program and Results'!$A$1,MATCH(Tables!L$1,'Program and Results'!$A:$A,0)-1,4,COUNTIF('Program and Results'!$A:$A,Tables!L$1),1),0),3))))</f>
        <v>2</v>
      </c>
      <c r="M36">
        <f ca="1">IF(M2="","",IF(L36="","",IFERROR(VLOOKUP($A36,OFFSET('Program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Results'!$A:$A,Tables!M$1),4),MATCH($A36,OFFSET('Program and Results'!$A$1,MATCH(Tables!M$1,'Program and Results'!$A:$A,0)-1,4,COUNTIF('Program and Results'!$A:$A,Tables!M$1),1),0),3))))</f>
        <v>3</v>
      </c>
      <c r="N36">
        <f ca="1">IF(N2="","",IF(M36="","",IFERROR(VLOOKUP($A36,OFFSET('Program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Results'!$A:$A,Tables!N$1),4),MATCH($A36,OFFSET('Program and Results'!$A$1,MATCH(Tables!N$1,'Program and Results'!$A:$A,0)-1,4,COUNTIF('Program and Results'!$A:$A,Tables!N$1),1),0),3))))</f>
        <v>3</v>
      </c>
      <c r="O36">
        <f ca="1">IF(O2="","",IF(N36="","",IFERROR(VLOOKUP($A36,OFFSET('Program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Results'!$A:$A,Tables!O$1),4),MATCH($A36,OFFSET('Program and Results'!$A$1,MATCH(Tables!O$1,'Program and Results'!$A:$A,0)-1,4,COUNTIF('Program and Results'!$A:$A,Tables!O$1),1),0),3))))</f>
        <v>2</v>
      </c>
      <c r="P36">
        <f ca="1">IF(P2="","",IF(O36="","",IFERROR(VLOOKUP($A36,OFFSET('Program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Results'!$A:$A,Tables!P$1),4),MATCH($A36,OFFSET('Program and Results'!$A$1,MATCH(Tables!P$1,'Program and Results'!$A:$A,0)-1,4,COUNTIF('Program and Results'!$A:$A,Tables!P$1),1),0),3))))</f>
        <v>7</v>
      </c>
      <c r="Q36">
        <f ca="1">IF(Q2="","",IF(P36="","",IFERROR(VLOOKUP($A36,OFFSET('Program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Results'!$A:$A,Tables!Q$1),4),MATCH($A36,OFFSET('Program and Results'!$A$1,MATCH(Tables!Q$1,'Program and Results'!$A:$A,0)-1,4,COUNTIF('Program and Results'!$A:$A,Tables!Q$1),1),0),3))))</f>
        <v>3</v>
      </c>
      <c r="R36">
        <f ca="1">IF(R2="","",IF(Q36="","",IFERROR(VLOOKUP($A36,OFFSET('Program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Results'!$A:$A,Tables!R$1),4),MATCH($A36,OFFSET('Program and Results'!$A$1,MATCH(Tables!R$1,'Program and Results'!$A:$A,0)-1,4,COUNTIF('Program and Results'!$A:$A,Tables!R$1),1),0),3))))</f>
        <v>2</v>
      </c>
      <c r="S36">
        <f ca="1">IF(S2="","",IF(R36="","",IFERROR(VLOOKUP($A36,OFFSET('Program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Results'!$A:$A,Tables!S$1),4),MATCH($A36,OFFSET('Program and Results'!$A$1,MATCH(Tables!S$1,'Program and Results'!$A:$A,0)-1,4,COUNTIF('Program and Results'!$A:$A,Tables!S$1),1),0),3))))</f>
        <v>2</v>
      </c>
      <c r="T36">
        <f ca="1">IF(T2="","",IF(S36="","",IFERROR(VLOOKUP($A36,OFFSET('Program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Results'!$A:$A,Tables!T$1),4),MATCH($A36,OFFSET('Program and Results'!$A$1,MATCH(Tables!T$1,'Program and Results'!$A:$A,0)-1,4,COUNTIF('Program and Results'!$A:$A,Tables!T$1),1),0),3))))</f>
        <v>5</v>
      </c>
      <c r="U36">
        <f ca="1">IF(U2="","",IF(T36="","",IFERROR(VLOOKUP($A36,OFFSET('Program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Results'!$A:$A,Tables!U$1),4),MATCH($A36,OFFSET('Program and Results'!$A$1,MATCH(Tables!U$1,'Program and Results'!$A:$A,0)-1,4,COUNTIF('Program and Results'!$A:$A,Tables!U$1),1),0),3))))</f>
        <v>2</v>
      </c>
      <c r="V36">
        <f ca="1">IF(V2="","",IF(U36="","",IFERROR(VLOOKUP($A36,OFFSET('Program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Results'!$A:$A,Tables!V$1),4),MATCH($A36,OFFSET('Program and Results'!$A$1,MATCH(Tables!V$1,'Program and Results'!$A:$A,0)-1,4,COUNTIF('Program and Results'!$A:$A,Tables!V$1),1),0),3))))</f>
        <v>4</v>
      </c>
      <c r="W36">
        <f ca="1">IF(W2="","",IF(V36="","",IFERROR(VLOOKUP($A36,OFFSET('Program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Results'!$A:$A,Tables!W$1),4),MATCH($A36,OFFSET('Program and Results'!$A$1,MATCH(Tables!W$1,'Program and Results'!$A:$A,0)-1,4,COUNTIF('Program and Results'!$A:$A,Tables!W$1),1),0),3))))</f>
        <v>4</v>
      </c>
      <c r="X36">
        <f ca="1">IF(X2="","",IF(W36="","",IFERROR(VLOOKUP($A36,OFFSET('Program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Results'!$A:$A,Tables!X$1),4),MATCH($A36,OFFSET('Program and Results'!$A$1,MATCH(Tables!X$1,'Program and Results'!$A:$A,0)-1,4,COUNTIF('Program and Results'!$A:$A,Tables!X$1),1),0),3))))</f>
        <v>5</v>
      </c>
      <c r="Y36">
        <f ca="1">IF(Y2="","",IF(X36="","",IFERROR(VLOOKUP($A36,OFFSET('Program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Results'!$A:$A,Tables!Y$1),4),MATCH($A36,OFFSET('Program and Results'!$A$1,MATCH(Tables!Y$1,'Program and Results'!$A:$A,0)-1,4,COUNTIF('Program and Results'!$A:$A,Tables!Y$1),1),0),3))))</f>
        <v>6</v>
      </c>
      <c r="Z36">
        <f ca="1">IF(Z2="","",IF(Y36="","",IFERROR(VLOOKUP($A36,OFFSET('Program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Results'!$A:$A,Tables!Z$1),4),MATCH($A36,OFFSET('Program and Results'!$A$1,MATCH(Tables!Z$1,'Program and Results'!$A:$A,0)-1,4,COUNTIF('Program and Results'!$A:$A,Tables!Z$1),1),0),3))))</f>
        <v>2</v>
      </c>
      <c r="AA36">
        <f ca="1">IF(AA2="","",IF(Z36="","",IFERROR(VLOOKUP($A36,OFFSET('Program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Results'!$A:$A,Tables!AA$1),4),MATCH($A36,OFFSET('Program and Results'!$A$1,MATCH(Tables!AA$1,'Program and Results'!$A:$A,0)-1,4,COUNTIF('Program and Results'!$A:$A,Tables!AA$1),1),0),3))))</f>
        <v>2</v>
      </c>
      <c r="AB36">
        <f ca="1">IF(AB2="","",IF(AA36="","",IFERROR(VLOOKUP($A36,OFFSET('Program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Results'!$A:$A,Tables!AB$1),4),MATCH($A36,OFFSET('Program and Results'!$A$1,MATCH(Tables!AB$1,'Program and Results'!$A:$A,0)-1,4,COUNTIF('Program and Results'!$A:$A,Tables!AB$1),1),0),3))))</f>
        <v>3</v>
      </c>
      <c r="AC36">
        <f ca="1">IF(AC2="","",IF(AB36="","",IFERROR(VLOOKUP($A36,OFFSET('Program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Results'!$A:$A,Tables!AC$1),4),MATCH($A36,OFFSET('Program and Results'!$A$1,MATCH(Tables!AC$1,'Program and Results'!$A:$A,0)-1,4,COUNTIF('Program and Results'!$A:$A,Tables!AC$1),1),0),3))))</f>
        <v>3</v>
      </c>
      <c r="AD36">
        <f ca="1">IF(AD2="","",IF(AC36="","",IFERROR(VLOOKUP($A36,OFFSET('Program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Results'!$A:$A,Tables!AD$1),4),MATCH($A36,OFFSET('Program and Results'!$A$1,MATCH(Tables!AD$1,'Program and Results'!$A:$A,0)-1,4,COUNTIF('Program and Results'!$A:$A,Tables!AD$1),1),0),3))))</f>
        <v>0</v>
      </c>
      <c r="AE36">
        <f ca="1">IF(AE2="","",IF(AD36="","",IFERROR(VLOOKUP($A36,OFFSET('Program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Results'!$A:$A,Tables!AE$1),4),MATCH($A36,OFFSET('Program and Results'!$A$1,MATCH(Tables!AE$1,'Program and Results'!$A:$A,0)-1,4,COUNTIF('Program and Results'!$A:$A,Tables!AE$1),1),0),3))))</f>
        <v>0</v>
      </c>
      <c r="AF36">
        <f ca="1">IF(AF2="","",IF(AE36="","",IFERROR(VLOOKUP($A36,OFFSET('Program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Results'!$A:$A,Tables!AF$1),4),MATCH($A36,OFFSET('Program and Results'!$A$1,MATCH(Tables!AF$1,'Program and Results'!$A:$A,0)-1,4,COUNTIF('Program and Results'!$A:$A,Tables!AF$1),1),0),3))))</f>
        <v>2</v>
      </c>
      <c r="AG36">
        <f ca="1">IF(AG2="","",IF(AF36="","",IFERROR(VLOOKUP($A36,OFFSET('Program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Results'!$A:$A,Tables!AG$1),4),MATCH($A36,OFFSET('Program and Results'!$A$1,MATCH(Tables!AG$1,'Program and Results'!$A:$A,0)-1,4,COUNTIF('Program and Results'!$A:$A,Tables!AG$1),1),0),3))))</f>
        <v>5</v>
      </c>
      <c r="AH36">
        <f ca="1">IF(AH2="","",IF(AG36="","",IFERROR(VLOOKUP($A36,OFFSET('Program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Results'!$A:$A,Tables!AH$1),4),MATCH($A36,OFFSET('Program and Results'!$A$1,MATCH(Tables!AH$1,'Program and Results'!$A:$A,0)-1,4,COUNTIF('Program and Results'!$A:$A,Tables!AH$1),1),0),3))))</f>
        <v>4</v>
      </c>
      <c r="AI36">
        <f ca="1">IF(AI2="","",IF(AH36="","",IFERROR(VLOOKUP($A36,OFFSET('Program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Results'!$A:$A,Tables!AI$1),4),MATCH($A36,OFFSET('Program and Results'!$A$1,MATCH(Tables!AI$1,'Program and Results'!$A:$A,0)-1,4,COUNTIF('Program and Results'!$A:$A,Tables!AI$1),1),0),3))))</f>
        <v>1</v>
      </c>
      <c r="AJ36" t="str">
        <f ca="1">IF(AJ2="","",IF(AI36="","",IFERROR(VLOOKUP($A36,OFFSET('Program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Results'!$A:$A,Tables!AJ$1),4),MATCH($A36,OFFSET('Program and Results'!$A$1,MATCH(Tables!AJ$1,'Program and Results'!$A:$A,0)-1,4,COUNTIF('Program and Results'!$A:$A,Tables!AJ$1),1),0),3))))</f>
        <v/>
      </c>
      <c r="AK36" t="str">
        <f ca="1">IF(AK2="","",IF(AJ36="","",IFERROR(VLOOKUP($A36,OFFSET('Program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Results'!$A:$A,Tables!AK$1),4),MATCH($A36,OFFSET('Program and Results'!$A$1,MATCH(Tables!AK$1,'Program and Results'!$A:$A,0)-1,4,COUNTIF('Program and Results'!$A:$A,Tables!AK$1),1),0),3))))</f>
        <v/>
      </c>
      <c r="AL36" t="str">
        <f ca="1">IF(AL2="","",IF(AK36="","",IFERROR(VLOOKUP($A36,OFFSET('Program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Results'!$A:$A,Tables!AL$1),4),MATCH($A36,OFFSET('Program and Results'!$A$1,MATCH(Tables!AL$1,'Program and Results'!$A:$A,0)-1,4,COUNTIF('Program and Results'!$A:$A,Tables!AL$1),1),0),3))))</f>
        <v/>
      </c>
      <c r="AM36" t="str">
        <f ca="1">IF(AM2="","",IF(AL36="","",IFERROR(VLOOKUP($A36,OFFSET('Program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Results'!$A:$A,Tables!AM$1),4),MATCH($A36,OFFSET('Program and Results'!$A$1,MATCH(Tables!AM$1,'Program and Results'!$A:$A,0)-1,4,COUNTIF('Program and Results'!$A:$A,Tables!AM$1),1),0),3))))</f>
        <v/>
      </c>
      <c r="AN36" t="str">
        <f ca="1">IF(AN2="","",IF(AM36="","",IFERROR(VLOOKUP($A36,OFFSET('Program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Results'!$A:$A,Tables!AN$1),4),MATCH($A36,OFFSET('Program and Results'!$A$1,MATCH(Tables!AN$1,'Program and Results'!$A:$A,0)-1,4,COUNTIF('Program and Results'!$A:$A,Tables!AN$1),1),0),3))))</f>
        <v/>
      </c>
      <c r="AO36" t="str">
        <f ca="1">IF(AO2="","",IF(AN36="","",IFERROR(VLOOKUP($A36,OFFSET('Program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Results'!$A:$A,Tables!AO$1),4),MATCH($A36,OFFSET('Program and Results'!$A$1,MATCH(Tables!AO$1,'Program and Results'!$A:$A,0)-1,4,COUNTIF('Program and Results'!$A:$A,Tables!AO$1),1),0),3))))</f>
        <v/>
      </c>
      <c r="AP36" t="str">
        <f ca="1">IF(AP2="","",IF(AO36="","",IFERROR(VLOOKUP($A36,OFFSET('Program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Results'!$A:$A,Tables!AP$1),4),MATCH($A36,OFFSET('Program and Results'!$A$1,MATCH(Tables!AP$1,'Program and Results'!$A:$A,0)-1,4,COUNTIF('Program and Results'!$A:$A,Tables!AP$1),1),0),3))))</f>
        <v/>
      </c>
      <c r="AQ36" t="str">
        <f ca="1">IF(AQ2="","",IF(AP36="","",IFERROR(VLOOKUP($A36,OFFSET('Program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Results'!$A:$A,Tables!AQ$1),4),MATCH($A36,OFFSET('Program and Results'!$A$1,MATCH(Tables!AQ$1,'Program and Results'!$A:$A,0)-1,4,COUNTIF('Program and Results'!$A:$A,Tables!AQ$1),1),0),3))))</f>
        <v/>
      </c>
      <c r="AR36" t="str">
        <f ca="1">IF(AR2="","",IF(AQ36="","",IFERROR(VLOOKUP($A36,OFFSET('Program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Results'!$A:$A,Tables!AR$1),4),MATCH($A36,OFFSET('Program and Results'!$A$1,MATCH(Tables!AR$1,'Program and Results'!$A:$A,0)-1,4,COUNTIF('Program and Results'!$A:$A,Tables!AR$1),1),0),3))))</f>
        <v/>
      </c>
      <c r="AS36" t="str">
        <f ca="1">IF(AS2="","",IF(AR36="","",IFERROR(VLOOKUP($A36,OFFSET('Program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Results'!$A:$A,Tables!AS$1),4),MATCH($A36,OFFSET('Program and Results'!$A$1,MATCH(Tables!AS$1,'Program and Results'!$A:$A,0)-1,4,COUNTIF('Program and Results'!$A:$A,Tables!AS$1),1),0),3))))</f>
        <v/>
      </c>
      <c r="AT36" t="str">
        <f ca="1">IF(AT2="","",IF(AS36="","",IFERROR(VLOOKUP($A36,OFFSET('Program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Results'!$A:$A,Tables!AT$1),4),MATCH($A36,OFFSET('Program and Results'!$A$1,MATCH(Tables!AT$1,'Program and Results'!$A:$A,0)-1,4,COUNTIF('Program and Results'!$A:$A,Tables!AT$1),1),0),3))))</f>
        <v/>
      </c>
      <c r="AU36" t="str">
        <f ca="1">IF(AU2="","",IF(AT36="","",IFERROR(VLOOKUP($A36,OFFSET('Program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Results'!$A:$A,Tables!AU$1),4),MATCH($A36,OFFSET('Program and Results'!$A$1,MATCH(Tables!AU$1,'Program and Results'!$A:$A,0)-1,4,COUNTIF('Program and Results'!$A:$A,Tables!AU$1),1),0),3))))</f>
        <v/>
      </c>
      <c r="AV36" t="str">
        <f ca="1">IF(AV2="","",IF(AU36="","",IFERROR(VLOOKUP($A36,OFFSET('Program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Results'!$A:$A,Tables!AV$1),4),MATCH($A36,OFFSET('Program and Results'!$A$1,MATCH(Tables!AV$1,'Program and Results'!$A:$A,0)-1,4,COUNTIF('Program and Results'!$A:$A,Tables!AV$1),1),0),3))))</f>
        <v/>
      </c>
      <c r="AW36" t="str">
        <f ca="1">IF(AW2="","",IF(AV36="","",IFERROR(VLOOKUP($A36,OFFSET('Program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Results'!$A:$A,Tables!AW$1),4),MATCH($A36,OFFSET('Program and Results'!$A$1,MATCH(Tables!AW$1,'Program and Results'!$A:$A,0)-1,4,COUNTIF('Program and Results'!$A:$A,Tables!AW$1),1),0),3))))</f>
        <v/>
      </c>
      <c r="AX36" t="str">
        <f ca="1">IF(AX2="","",IF(AW36="","",IFERROR(VLOOKUP($A36,OFFSET('Program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Results'!$A:$A,Tables!AX$1),4),MATCH($A36,OFFSET('Program and Results'!$A$1,MATCH(Tables!AX$1,'Program and Results'!$A:$A,0)-1,4,COUNTIF('Program and Results'!$A:$A,Tables!AX$1),1),0),3))))</f>
        <v/>
      </c>
      <c r="AY36" t="str">
        <f ca="1">IF(AY2="","",IF(AX36="","",IFERROR(VLOOKUP($A36,OFFSET('Program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Results'!$A:$A,Tables!AY$1),4),MATCH($A36,OFFSET('Program and Results'!$A$1,MATCH(Tables!AY$1,'Program and Results'!$A:$A,0)-1,4,COUNTIF('Program and Results'!$A:$A,Tables!AY$1),1),0),3))))</f>
        <v/>
      </c>
      <c r="AZ36" t="str">
        <f ca="1">IF(AZ2="","",IF(AY36="","",IFERROR(VLOOKUP($A36,OFFSET('Program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Results'!$A:$A,Tables!AZ$1),4),MATCH($A36,OFFSET('Program and Results'!$A$1,MATCH(Tables!AZ$1,'Program and Results'!$A:$A,0)-1,4,COUNTIF('Program and Results'!$A:$A,Tables!AZ$1),1),0),3))))</f>
        <v/>
      </c>
      <c r="BA36" t="str">
        <f ca="1">IF(BA2="","",IF(AZ36="","",IFERROR(VLOOKUP($A36,OFFSET('Program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Results'!$A:$A,Tables!BA$1),4),MATCH($A36,OFFSET('Program and Results'!$A$1,MATCH(Tables!BA$1,'Program and Results'!$A:$A,0)-1,4,COUNTIF('Program and Results'!$A:$A,Tables!BA$1),1),0),3))))</f>
        <v/>
      </c>
      <c r="BB36" t="str">
        <f ca="1">IF(BB2="","",IF(BA36="","",IFERROR(VLOOKUP($A36,OFFSET('Program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Results'!$A:$A,Tables!BB$1),4),MATCH($A36,OFFSET('Program and Results'!$A$1,MATCH(Tables!BB$1,'Program and Results'!$A:$A,0)-1,4,COUNTIF('Program and Results'!$A:$A,Tables!BB$1),1),0),3))))</f>
        <v/>
      </c>
      <c r="BC36" t="str">
        <f ca="1">IF(BC2="","",IF(BB36="","",IFERROR(VLOOKUP($A36,OFFSET('Program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Results'!$A:$A,Tables!BC$1),4),MATCH($A36,OFFSET('Program and Results'!$A$1,MATCH(Tables!BC$1,'Program and Results'!$A:$A,0)-1,4,COUNTIF('Program and Results'!$A:$A,Tables!BC$1),1),0),3))))</f>
        <v/>
      </c>
      <c r="BD36" t="str">
        <f ca="1">IF(BD2="","",IF(BC36="","",IFERROR(VLOOKUP($A36,OFFSET('Program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Results'!$A:$A,Tables!BD$1),4),MATCH($A36,OFFSET('Program and Results'!$A$1,MATCH(Tables!BD$1,'Program and Results'!$A:$A,0)-1,4,COUNTIF('Program and Results'!$A:$A,Tables!BD$1),1),0),3))))</f>
        <v/>
      </c>
      <c r="BE36" t="str">
        <f ca="1">IF(BE2="","",IF(BD36="","",IFERROR(VLOOKUP($A36,OFFSET('Program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Results'!$A:$A,Tables!BE$1),4),MATCH($A36,OFFSET('Program and Results'!$A$1,MATCH(Tables!BE$1,'Program and Results'!$A:$A,0)-1,4,COUNTIF('Program and Results'!$A:$A,Tables!BE$1),1),0),3))))</f>
        <v/>
      </c>
    </row>
    <row r="37" spans="1:57">
      <c r="A37" s="3" t="str">
        <f t="shared" ref="A37:A67" si="0">A3</f>
        <v>Augsburg</v>
      </c>
      <c r="B37">
        <f ca="1">IF(B3="","",IF(A37="","",IFERROR(VLOOKUP($A37,OFFSET('Program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Results'!$A:$A,Tables!B$1),4),MATCH($A37,OFFSET('Program and Results'!$A$1,MATCH(Tables!B$1,'Program and Results'!$A:$A,0)-1,4,COUNTIF('Program and Results'!$A:$A,Tables!B$1),1),0),3))))</f>
        <v>0</v>
      </c>
      <c r="C37">
        <f ca="1">IF(C3="","",IF(B37="","",IFERROR(VLOOKUP($A37,OFFSET('Program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Results'!$A:$A,Tables!C$1),4),MATCH($A37,OFFSET('Program and Results'!$A$1,MATCH(Tables!C$1,'Program and Results'!$A:$A,0)-1,4,COUNTIF('Program and Results'!$A:$A,Tables!C$1),1),0),3))))</f>
        <v>0</v>
      </c>
      <c r="D37">
        <f ca="1">IF(D3="","",IF(C37="","",IFERROR(VLOOKUP($A37,OFFSET('Program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Results'!$A:$A,Tables!D$1),4),MATCH($A37,OFFSET('Program and Results'!$A$1,MATCH(Tables!D$1,'Program and Results'!$A:$A,0)-1,4,COUNTIF('Program and Results'!$A:$A,Tables!D$1),1),0),3))))</f>
        <v>2</v>
      </c>
      <c r="E37">
        <f ca="1">IF(E3="","",IF(D37="","",IFERROR(VLOOKUP($A37,OFFSET('Program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Results'!$A:$A,Tables!E$1),4),MATCH($A37,OFFSET('Program and Results'!$A$1,MATCH(Tables!E$1,'Program and Results'!$A:$A,0)-1,4,COUNTIF('Program and Results'!$A:$A,Tables!E$1),1),0),3))))</f>
        <v>1</v>
      </c>
      <c r="F37">
        <f ca="1">IF(F3="","",IF(E37="","",IFERROR(VLOOKUP($A37,OFFSET('Program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Results'!$A:$A,Tables!F$1),4),MATCH($A37,OFFSET('Program and Results'!$A$1,MATCH(Tables!F$1,'Program and Results'!$A:$A,0)-1,4,COUNTIF('Program and Results'!$A:$A,Tables!F$1),1),0),3))))</f>
        <v>2</v>
      </c>
      <c r="G37">
        <f ca="1">IF(G3="","",IF(F37="","",IFERROR(VLOOKUP($A37,OFFSET('Program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Results'!$A:$A,Tables!G$1),4),MATCH($A37,OFFSET('Program and Results'!$A$1,MATCH(Tables!G$1,'Program and Results'!$A:$A,0)-1,4,COUNTIF('Program and Results'!$A:$A,Tables!G$1),1),0),3))))</f>
        <v>1</v>
      </c>
      <c r="H37">
        <f ca="1">IF(H3="","",IF(G37="","",IFERROR(VLOOKUP($A37,OFFSET('Program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Results'!$A:$A,Tables!H$1),4),MATCH($A37,OFFSET('Program and Results'!$A$1,MATCH(Tables!H$1,'Program and Results'!$A:$A,0)-1,4,COUNTIF('Program and Results'!$A:$A,Tables!H$1),1),0),3))))</f>
        <v>2</v>
      </c>
      <c r="I37">
        <f ca="1">IF(I3="","",IF(H37="","",IFERROR(VLOOKUP($A37,OFFSET('Program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Results'!$A:$A,Tables!I$1),4),MATCH($A37,OFFSET('Program and Results'!$A$1,MATCH(Tables!I$1,'Program and Results'!$A:$A,0)-1,4,COUNTIF('Program and Results'!$A:$A,Tables!I$1),1),0),3))))</f>
        <v>1</v>
      </c>
      <c r="J37">
        <f ca="1">IF(J3="","",IF(I37="","",IFERROR(VLOOKUP($A37,OFFSET('Program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Results'!$A:$A,Tables!J$1),4),MATCH($A37,OFFSET('Program and Results'!$A$1,MATCH(Tables!J$1,'Program and Results'!$A:$A,0)-1,4,COUNTIF('Program and Results'!$A:$A,Tables!J$1),1),0),3))))</f>
        <v>1</v>
      </c>
      <c r="K37">
        <f ca="1">IF(K3="","",IF(J37="","",IFERROR(VLOOKUP($A37,OFFSET('Program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Results'!$A:$A,Tables!K$1),4),MATCH($A37,OFFSET('Program and Results'!$A$1,MATCH(Tables!K$1,'Program and Results'!$A:$A,0)-1,4,COUNTIF('Program and Results'!$A:$A,Tables!K$1),1),0),3))))</f>
        <v>1</v>
      </c>
      <c r="L37">
        <f ca="1">IF(L3="","",IF(K37="","",IFERROR(VLOOKUP($A37,OFFSET('Program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Results'!$A:$A,Tables!L$1),4),MATCH($A37,OFFSET('Program and Results'!$A$1,MATCH(Tables!L$1,'Program and Results'!$A:$A,0)-1,4,COUNTIF('Program and Results'!$A:$A,Tables!L$1),1),0),3))))</f>
        <v>2</v>
      </c>
      <c r="M37">
        <f ca="1">IF(M3="","",IF(L37="","",IFERROR(VLOOKUP($A37,OFFSET('Program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Results'!$A:$A,Tables!M$1),4),MATCH($A37,OFFSET('Program and Results'!$A$1,MATCH(Tables!M$1,'Program and Results'!$A:$A,0)-1,4,COUNTIF('Program and Results'!$A:$A,Tables!M$1),1),0),3))))</f>
        <v>0</v>
      </c>
      <c r="N37">
        <f ca="1">IF(N3="","",IF(M37="","",IFERROR(VLOOKUP($A37,OFFSET('Program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Results'!$A:$A,Tables!N$1),4),MATCH($A37,OFFSET('Program and Results'!$A$1,MATCH(Tables!N$1,'Program and Results'!$A:$A,0)-1,4,COUNTIF('Program and Results'!$A:$A,Tables!N$1),1),0),3))))</f>
        <v>2</v>
      </c>
      <c r="O37">
        <f ca="1">IF(O3="","",IF(N37="","",IFERROR(VLOOKUP($A37,OFFSET('Program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Results'!$A:$A,Tables!O$1),4),MATCH($A37,OFFSET('Program and Results'!$A$1,MATCH(Tables!O$1,'Program and Results'!$A:$A,0)-1,4,COUNTIF('Program and Results'!$A:$A,Tables!O$1),1),0),3))))</f>
        <v>0</v>
      </c>
      <c r="P37">
        <f ca="1">IF(P3="","",IF(O37="","",IFERROR(VLOOKUP($A37,OFFSET('Program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Results'!$A:$A,Tables!P$1),4),MATCH($A37,OFFSET('Program and Results'!$A$1,MATCH(Tables!P$1,'Program and Results'!$A:$A,0)-1,4,COUNTIF('Program and Results'!$A:$A,Tables!P$1),1),0),3))))</f>
        <v>1</v>
      </c>
      <c r="Q37">
        <f ca="1">IF(Q3="","",IF(P37="","",IFERROR(VLOOKUP($A37,OFFSET('Program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Results'!$A:$A,Tables!Q$1),4),MATCH($A37,OFFSET('Program and Results'!$A$1,MATCH(Tables!Q$1,'Program and Results'!$A:$A,0)-1,4,COUNTIF('Program and Results'!$A:$A,Tables!Q$1),1),0),3))))</f>
        <v>4</v>
      </c>
      <c r="R37">
        <f ca="1">IF(R3="","",IF(Q37="","",IFERROR(VLOOKUP($A37,OFFSET('Program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Results'!$A:$A,Tables!R$1),4),MATCH($A37,OFFSET('Program and Results'!$A$1,MATCH(Tables!R$1,'Program and Results'!$A:$A,0)-1,4,COUNTIF('Program and Results'!$A:$A,Tables!R$1),1),0),3))))</f>
        <v>1</v>
      </c>
      <c r="S37">
        <f ca="1">IF(S3="","",IF(R37="","",IFERROR(VLOOKUP($A37,OFFSET('Program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Results'!$A:$A,Tables!S$1),4),MATCH($A37,OFFSET('Program and Results'!$A$1,MATCH(Tables!S$1,'Program and Results'!$A:$A,0)-1,4,COUNTIF('Program and Results'!$A:$A,Tables!S$1),1),0),3))))</f>
        <v>2</v>
      </c>
      <c r="T37">
        <f ca="1">IF(T3="","",IF(S37="","",IFERROR(VLOOKUP($A37,OFFSET('Program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Results'!$A:$A,Tables!T$1),4),MATCH($A37,OFFSET('Program and Results'!$A$1,MATCH(Tables!T$1,'Program and Results'!$A:$A,0)-1,4,COUNTIF('Program and Results'!$A:$A,Tables!T$1),1),0),3))))</f>
        <v>3</v>
      </c>
      <c r="U37">
        <f ca="1">IF(U3="","",IF(T37="","",IFERROR(VLOOKUP($A37,OFFSET('Program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Results'!$A:$A,Tables!U$1),4),MATCH($A37,OFFSET('Program and Results'!$A$1,MATCH(Tables!U$1,'Program and Results'!$A:$A,0)-1,4,COUNTIF('Program and Results'!$A:$A,Tables!U$1),1),0),3))))</f>
        <v>4</v>
      </c>
      <c r="V37">
        <f ca="1">IF(V3="","",IF(U37="","",IFERROR(VLOOKUP($A37,OFFSET('Program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Results'!$A:$A,Tables!V$1),4),MATCH($A37,OFFSET('Program and Results'!$A$1,MATCH(Tables!V$1,'Program and Results'!$A:$A,0)-1,4,COUNTIF('Program and Results'!$A:$A,Tables!V$1),1),0),3))))</f>
        <v>0</v>
      </c>
      <c r="W37">
        <f ca="1">IF(W3="","",IF(V37="","",IFERROR(VLOOKUP($A37,OFFSET('Program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Results'!$A:$A,Tables!W$1),4),MATCH($A37,OFFSET('Program and Results'!$A$1,MATCH(Tables!W$1,'Program and Results'!$A:$A,0)-1,4,COUNTIF('Program and Results'!$A:$A,Tables!W$1),1),0),3))))</f>
        <v>4</v>
      </c>
      <c r="X37">
        <f ca="1">IF(X3="","",IF(W37="","",IFERROR(VLOOKUP($A37,OFFSET('Program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Results'!$A:$A,Tables!X$1),4),MATCH($A37,OFFSET('Program and Results'!$A$1,MATCH(Tables!X$1,'Program and Results'!$A:$A,0)-1,4,COUNTIF('Program and Results'!$A:$A,Tables!X$1),1),0),3))))</f>
        <v>1</v>
      </c>
      <c r="Y37">
        <f ca="1">IF(Y3="","",IF(X37="","",IFERROR(VLOOKUP($A37,OFFSET('Program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Results'!$A:$A,Tables!Y$1),4),MATCH($A37,OFFSET('Program and Results'!$A$1,MATCH(Tables!Y$1,'Program and Results'!$A:$A,0)-1,4,COUNTIF('Program and Results'!$A:$A,Tables!Y$1),1),0),3))))</f>
        <v>2</v>
      </c>
      <c r="Z37">
        <f ca="1">IF(Z3="","",IF(Y37="","",IFERROR(VLOOKUP($A37,OFFSET('Program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Results'!$A:$A,Tables!Z$1),4),MATCH($A37,OFFSET('Program and Results'!$A$1,MATCH(Tables!Z$1,'Program and Results'!$A:$A,0)-1,4,COUNTIF('Program and Results'!$A:$A,Tables!Z$1),1),0),3))))</f>
        <v>1</v>
      </c>
      <c r="AA37">
        <f ca="1">IF(AA3="","",IF(Z37="","",IFERROR(VLOOKUP($A37,OFFSET('Program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Results'!$A:$A,Tables!AA$1),4),MATCH($A37,OFFSET('Program and Results'!$A$1,MATCH(Tables!AA$1,'Program and Results'!$A:$A,0)-1,4,COUNTIF('Program and Results'!$A:$A,Tables!AA$1),1),0),3))))</f>
        <v>1</v>
      </c>
      <c r="AB37">
        <f ca="1">IF(AB3="","",IF(AA37="","",IFERROR(VLOOKUP($A37,OFFSET('Program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Results'!$A:$A,Tables!AB$1),4),MATCH($A37,OFFSET('Program and Results'!$A$1,MATCH(Tables!AB$1,'Program and Results'!$A:$A,0)-1,4,COUNTIF('Program and Results'!$A:$A,Tables!AB$1),1),0),3))))</f>
        <v>1</v>
      </c>
      <c r="AC37">
        <f ca="1">IF(AC3="","",IF(AB37="","",IFERROR(VLOOKUP($A37,OFFSET('Program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Results'!$A:$A,Tables!AC$1),4),MATCH($A37,OFFSET('Program and Results'!$A$1,MATCH(Tables!AC$1,'Program and Results'!$A:$A,0)-1,4,COUNTIF('Program and Results'!$A:$A,Tables!AC$1),1),0),3))))</f>
        <v>0</v>
      </c>
      <c r="AD37">
        <f ca="1">IF(AD3="","",IF(AC37="","",IFERROR(VLOOKUP($A37,OFFSET('Program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Results'!$A:$A,Tables!AD$1),4),MATCH($A37,OFFSET('Program and Results'!$A$1,MATCH(Tables!AD$1,'Program and Results'!$A:$A,0)-1,4,COUNTIF('Program and Results'!$A:$A,Tables!AD$1),1),0),3))))</f>
        <v>1</v>
      </c>
      <c r="AE37">
        <f ca="1">IF(AE3="","",IF(AD37="","",IFERROR(VLOOKUP($A37,OFFSET('Program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Results'!$A:$A,Tables!AE$1),4),MATCH($A37,OFFSET('Program and Results'!$A$1,MATCH(Tables!AE$1,'Program and Results'!$A:$A,0)-1,4,COUNTIF('Program and Results'!$A:$A,Tables!AE$1),1),0),3))))</f>
        <v>0</v>
      </c>
      <c r="AF37">
        <f ca="1">IF(AF3="","",IF(AE37="","",IFERROR(VLOOKUP($A37,OFFSET('Program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Results'!$A:$A,Tables!AF$1),4),MATCH($A37,OFFSET('Program and Results'!$A$1,MATCH(Tables!AF$1,'Program and Results'!$A:$A,0)-1,4,COUNTIF('Program and Results'!$A:$A,Tables!AF$1),1),0),3))))</f>
        <v>0</v>
      </c>
      <c r="AG37">
        <f ca="1">IF(AG3="","",IF(AF37="","",IFERROR(VLOOKUP($A37,OFFSET('Program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Results'!$A:$A,Tables!AG$1),4),MATCH($A37,OFFSET('Program and Results'!$A$1,MATCH(Tables!AG$1,'Program and Results'!$A:$A,0)-1,4,COUNTIF('Program and Results'!$A:$A,Tables!AG$1),1),0),3))))</f>
        <v>3</v>
      </c>
      <c r="AH37">
        <f ca="1">IF(AH3="","",IF(AG37="","",IFERROR(VLOOKUP($A37,OFFSET('Program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Results'!$A:$A,Tables!AH$1),4),MATCH($A37,OFFSET('Program and Results'!$A$1,MATCH(Tables!AH$1,'Program and Results'!$A:$A,0)-1,4,COUNTIF('Program and Results'!$A:$A,Tables!AH$1),1),0),3))))</f>
        <v>1</v>
      </c>
      <c r="AI37">
        <f ca="1">IF(AI3="","",IF(AH37="","",IFERROR(VLOOKUP($A37,OFFSET('Program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Results'!$A:$A,Tables!AI$1),4),MATCH($A37,OFFSET('Program and Results'!$A$1,MATCH(Tables!AI$1,'Program and Results'!$A:$A,0)-1,4,COUNTIF('Program and Results'!$A:$A,Tables!AI$1),1),0),3))))</f>
        <v>2</v>
      </c>
      <c r="AJ37" t="str">
        <f ca="1">IF(AJ3="","",IF(AI37="","",IFERROR(VLOOKUP($A37,OFFSET('Program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Results'!$A:$A,Tables!AJ$1),4),MATCH($A37,OFFSET('Program and Results'!$A$1,MATCH(Tables!AJ$1,'Program and Results'!$A:$A,0)-1,4,COUNTIF('Program and Results'!$A:$A,Tables!AJ$1),1),0),3))))</f>
        <v/>
      </c>
      <c r="AK37" t="str">
        <f ca="1">IF(AK3="","",IF(AJ37="","",IFERROR(VLOOKUP($A37,OFFSET('Program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Results'!$A:$A,Tables!AK$1),4),MATCH($A37,OFFSET('Program and Results'!$A$1,MATCH(Tables!AK$1,'Program and Results'!$A:$A,0)-1,4,COUNTIF('Program and Results'!$A:$A,Tables!AK$1),1),0),3))))</f>
        <v/>
      </c>
      <c r="AL37" t="str">
        <f ca="1">IF(AL3="","",IF(AK37="","",IFERROR(VLOOKUP($A37,OFFSET('Program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Results'!$A:$A,Tables!AL$1),4),MATCH($A37,OFFSET('Program and Results'!$A$1,MATCH(Tables!AL$1,'Program and Results'!$A:$A,0)-1,4,COUNTIF('Program and Results'!$A:$A,Tables!AL$1),1),0),3))))</f>
        <v/>
      </c>
      <c r="AM37" t="str">
        <f ca="1">IF(AM3="","",IF(AL37="","",IFERROR(VLOOKUP($A37,OFFSET('Program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Results'!$A:$A,Tables!AM$1),4),MATCH($A37,OFFSET('Program and Results'!$A$1,MATCH(Tables!AM$1,'Program and Results'!$A:$A,0)-1,4,COUNTIF('Program and Results'!$A:$A,Tables!AM$1),1),0),3))))</f>
        <v/>
      </c>
      <c r="AN37" t="str">
        <f ca="1">IF(AN3="","",IF(AM37="","",IFERROR(VLOOKUP($A37,OFFSET('Program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Results'!$A:$A,Tables!AN$1),4),MATCH($A37,OFFSET('Program and Results'!$A$1,MATCH(Tables!AN$1,'Program and Results'!$A:$A,0)-1,4,COUNTIF('Program and Results'!$A:$A,Tables!AN$1),1),0),3))))</f>
        <v/>
      </c>
      <c r="AO37" t="str">
        <f ca="1">IF(AO3="","",IF(AN37="","",IFERROR(VLOOKUP($A37,OFFSET('Program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Results'!$A:$A,Tables!AO$1),4),MATCH($A37,OFFSET('Program and Results'!$A$1,MATCH(Tables!AO$1,'Program and Results'!$A:$A,0)-1,4,COUNTIF('Program and Results'!$A:$A,Tables!AO$1),1),0),3))))</f>
        <v/>
      </c>
      <c r="AP37" t="str">
        <f ca="1">IF(AP3="","",IF(AO37="","",IFERROR(VLOOKUP($A37,OFFSET('Program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Results'!$A:$A,Tables!AP$1),4),MATCH($A37,OFFSET('Program and Results'!$A$1,MATCH(Tables!AP$1,'Program and Results'!$A:$A,0)-1,4,COUNTIF('Program and Results'!$A:$A,Tables!AP$1),1),0),3))))</f>
        <v/>
      </c>
      <c r="AQ37" t="str">
        <f ca="1">IF(AQ3="","",IF(AP37="","",IFERROR(VLOOKUP($A37,OFFSET('Program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Results'!$A:$A,Tables!AQ$1),4),MATCH($A37,OFFSET('Program and Results'!$A$1,MATCH(Tables!AQ$1,'Program and Results'!$A:$A,0)-1,4,COUNTIF('Program and Results'!$A:$A,Tables!AQ$1),1),0),3))))</f>
        <v/>
      </c>
      <c r="AR37" t="str">
        <f ca="1">IF(AR3="","",IF(AQ37="","",IFERROR(VLOOKUP($A37,OFFSET('Program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Results'!$A:$A,Tables!AR$1),4),MATCH($A37,OFFSET('Program and Results'!$A$1,MATCH(Tables!AR$1,'Program and Results'!$A:$A,0)-1,4,COUNTIF('Program and Results'!$A:$A,Tables!AR$1),1),0),3))))</f>
        <v/>
      </c>
      <c r="AS37" t="str">
        <f ca="1">IF(AS3="","",IF(AR37="","",IFERROR(VLOOKUP($A37,OFFSET('Program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Results'!$A:$A,Tables!AS$1),4),MATCH($A37,OFFSET('Program and Results'!$A$1,MATCH(Tables!AS$1,'Program and Results'!$A:$A,0)-1,4,COUNTIF('Program and Results'!$A:$A,Tables!AS$1),1),0),3))))</f>
        <v/>
      </c>
      <c r="AT37" t="str">
        <f ca="1">IF(AT3="","",IF(AS37="","",IFERROR(VLOOKUP($A37,OFFSET('Program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Results'!$A:$A,Tables!AT$1),4),MATCH($A37,OFFSET('Program and Results'!$A$1,MATCH(Tables!AT$1,'Program and Results'!$A:$A,0)-1,4,COUNTIF('Program and Results'!$A:$A,Tables!AT$1),1),0),3))))</f>
        <v/>
      </c>
      <c r="AU37" t="str">
        <f ca="1">IF(AU3="","",IF(AT37="","",IFERROR(VLOOKUP($A37,OFFSET('Program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Results'!$A:$A,Tables!AU$1),4),MATCH($A37,OFFSET('Program and Results'!$A$1,MATCH(Tables!AU$1,'Program and Results'!$A:$A,0)-1,4,COUNTIF('Program and Results'!$A:$A,Tables!AU$1),1),0),3))))</f>
        <v/>
      </c>
      <c r="AV37" t="str">
        <f ca="1">IF(AV3="","",IF(AU37="","",IFERROR(VLOOKUP($A37,OFFSET('Program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Results'!$A:$A,Tables!AV$1),4),MATCH($A37,OFFSET('Program and Results'!$A$1,MATCH(Tables!AV$1,'Program and Results'!$A:$A,0)-1,4,COUNTIF('Program and Results'!$A:$A,Tables!AV$1),1),0),3))))</f>
        <v/>
      </c>
      <c r="AW37" t="str">
        <f ca="1">IF(AW3="","",IF(AV37="","",IFERROR(VLOOKUP($A37,OFFSET('Program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Results'!$A:$A,Tables!AW$1),4),MATCH($A37,OFFSET('Program and Results'!$A$1,MATCH(Tables!AW$1,'Program and Results'!$A:$A,0)-1,4,COUNTIF('Program and Results'!$A:$A,Tables!AW$1),1),0),3))))</f>
        <v/>
      </c>
      <c r="AX37" t="str">
        <f ca="1">IF(AX3="","",IF(AW37="","",IFERROR(VLOOKUP($A37,OFFSET('Program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Results'!$A:$A,Tables!AX$1),4),MATCH($A37,OFFSET('Program and Results'!$A$1,MATCH(Tables!AX$1,'Program and Results'!$A:$A,0)-1,4,COUNTIF('Program and Results'!$A:$A,Tables!AX$1),1),0),3))))</f>
        <v/>
      </c>
      <c r="AY37" t="str">
        <f ca="1">IF(AY3="","",IF(AX37="","",IFERROR(VLOOKUP($A37,OFFSET('Program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Results'!$A:$A,Tables!AY$1),4),MATCH($A37,OFFSET('Program and Results'!$A$1,MATCH(Tables!AY$1,'Program and Results'!$A:$A,0)-1,4,COUNTIF('Program and Results'!$A:$A,Tables!AY$1),1),0),3))))</f>
        <v/>
      </c>
      <c r="AZ37" t="str">
        <f ca="1">IF(AZ3="","",IF(AY37="","",IFERROR(VLOOKUP($A37,OFFSET('Program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Results'!$A:$A,Tables!AZ$1),4),MATCH($A37,OFFSET('Program and Results'!$A$1,MATCH(Tables!AZ$1,'Program and Results'!$A:$A,0)-1,4,COUNTIF('Program and Results'!$A:$A,Tables!AZ$1),1),0),3))))</f>
        <v/>
      </c>
      <c r="BA37" t="str">
        <f ca="1">IF(BA3="","",IF(AZ37="","",IFERROR(VLOOKUP($A37,OFFSET('Program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Results'!$A:$A,Tables!BA$1),4),MATCH($A37,OFFSET('Program and Results'!$A$1,MATCH(Tables!BA$1,'Program and Results'!$A:$A,0)-1,4,COUNTIF('Program and Results'!$A:$A,Tables!BA$1),1),0),3))))</f>
        <v/>
      </c>
      <c r="BB37" t="str">
        <f ca="1">IF(BB3="","",IF(BA37="","",IFERROR(VLOOKUP($A37,OFFSET('Program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Results'!$A:$A,Tables!BB$1),4),MATCH($A37,OFFSET('Program and Results'!$A$1,MATCH(Tables!BB$1,'Program and Results'!$A:$A,0)-1,4,COUNTIF('Program and Results'!$A:$A,Tables!BB$1),1),0),3))))</f>
        <v/>
      </c>
      <c r="BC37" t="str">
        <f ca="1">IF(BC3="","",IF(BB37="","",IFERROR(VLOOKUP($A37,OFFSET('Program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Results'!$A:$A,Tables!BC$1),4),MATCH($A37,OFFSET('Program and Results'!$A$1,MATCH(Tables!BC$1,'Program and Results'!$A:$A,0)-1,4,COUNTIF('Program and Results'!$A:$A,Tables!BC$1),1),0),3))))</f>
        <v/>
      </c>
      <c r="BD37" t="str">
        <f ca="1">IF(BD3="","",IF(BC37="","",IFERROR(VLOOKUP($A37,OFFSET('Program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Results'!$A:$A,Tables!BD$1),4),MATCH($A37,OFFSET('Program and Results'!$A$1,MATCH(Tables!BD$1,'Program and Results'!$A:$A,0)-1,4,COUNTIF('Program and Results'!$A:$A,Tables!BD$1),1),0),3))))</f>
        <v/>
      </c>
      <c r="BE37" t="str">
        <f ca="1">IF(BE3="","",IF(BD37="","",IFERROR(VLOOKUP($A37,OFFSET('Program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Results'!$A:$A,Tables!BE$1),4),MATCH($A37,OFFSET('Program and Results'!$A$1,MATCH(Tables!BE$1,'Program and Results'!$A:$A,0)-1,4,COUNTIF('Program and Results'!$A:$A,Tables!BE$1),1),0),3))))</f>
        <v/>
      </c>
    </row>
    <row r="38" spans="1:57">
      <c r="A38" s="3" t="str">
        <f t="shared" si="0"/>
        <v>Braunschweig</v>
      </c>
      <c r="B38">
        <f ca="1">IF(B4="","",IF(A38="","",IFERROR(VLOOKUP($A38,OFFSET('Program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Results'!$A:$A,Tables!B$1),4),MATCH($A38,OFFSET('Program and Results'!$A$1,MATCH(Tables!B$1,'Program and Results'!$A:$A,0)-1,4,COUNTIF('Program and Results'!$A:$A,Tables!B$1),1),0),3))))</f>
        <v>0</v>
      </c>
      <c r="C38">
        <f ca="1">IF(C4="","",IF(B38="","",IFERROR(VLOOKUP($A38,OFFSET('Program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Results'!$A:$A,Tables!C$1),4),MATCH($A38,OFFSET('Program and Results'!$A$1,MATCH(Tables!C$1,'Program and Results'!$A:$A,0)-1,4,COUNTIF('Program and Results'!$A:$A,Tables!C$1),1),0),3))))</f>
        <v>1</v>
      </c>
      <c r="D38">
        <f ca="1">IF(D4="","",IF(C38="","",IFERROR(VLOOKUP($A38,OFFSET('Program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Results'!$A:$A,Tables!D$1),4),MATCH($A38,OFFSET('Program and Results'!$A$1,MATCH(Tables!D$1,'Program and Results'!$A:$A,0)-1,4,COUNTIF('Program and Results'!$A:$A,Tables!D$1),1),0),3))))</f>
        <v>0</v>
      </c>
      <c r="E38">
        <f ca="1">IF(E4="","",IF(D38="","",IFERROR(VLOOKUP($A38,OFFSET('Program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Results'!$A:$A,Tables!E$1),4),MATCH($A38,OFFSET('Program and Results'!$A$1,MATCH(Tables!E$1,'Program and Results'!$A:$A,0)-1,4,COUNTIF('Program and Results'!$A:$A,Tables!E$1),1),0),3))))</f>
        <v>0</v>
      </c>
      <c r="F38">
        <f ca="1">IF(F4="","",IF(E38="","",IFERROR(VLOOKUP($A38,OFFSET('Program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Results'!$A:$A,Tables!F$1),4),MATCH($A38,OFFSET('Program and Results'!$A$1,MATCH(Tables!F$1,'Program and Results'!$A:$A,0)-1,4,COUNTIF('Program and Results'!$A:$A,Tables!F$1),1),0),3))))</f>
        <v>1</v>
      </c>
      <c r="G38">
        <f ca="1">IF(G4="","",IF(F38="","",IFERROR(VLOOKUP($A38,OFFSET('Program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Results'!$A:$A,Tables!G$1),4),MATCH($A38,OFFSET('Program and Results'!$A$1,MATCH(Tables!G$1,'Program and Results'!$A:$A,0)-1,4,COUNTIF('Program and Results'!$A:$A,Tables!G$1),1),0),3))))</f>
        <v>1</v>
      </c>
      <c r="H38">
        <f ca="1">IF(H4="","",IF(G38="","",IFERROR(VLOOKUP($A38,OFFSET('Program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Results'!$A:$A,Tables!H$1),4),MATCH($A38,OFFSET('Program and Results'!$A$1,MATCH(Tables!H$1,'Program and Results'!$A:$A,0)-1,4,COUNTIF('Program and Results'!$A:$A,Tables!H$1),1),0),3))))</f>
        <v>0</v>
      </c>
      <c r="I38">
        <f ca="1">IF(I4="","",IF(H38="","",IFERROR(VLOOKUP($A38,OFFSET('Program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Results'!$A:$A,Tables!I$1),4),MATCH($A38,OFFSET('Program and Results'!$A$1,MATCH(Tables!I$1,'Program and Results'!$A:$A,0)-1,4,COUNTIF('Program and Results'!$A:$A,Tables!I$1),1),0),3))))</f>
        <v>2</v>
      </c>
      <c r="J38">
        <f ca="1">IF(J4="","",IF(I38="","",IFERROR(VLOOKUP($A38,OFFSET('Program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Results'!$A:$A,Tables!J$1),4),MATCH($A38,OFFSET('Program and Results'!$A$1,MATCH(Tables!J$1,'Program and Results'!$A:$A,0)-1,4,COUNTIF('Program and Results'!$A:$A,Tables!J$1),1),0),3))))</f>
        <v>2</v>
      </c>
      <c r="K38">
        <f ca="1">IF(K4="","",IF(J38="","",IFERROR(VLOOKUP($A38,OFFSET('Program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Results'!$A:$A,Tables!K$1),4),MATCH($A38,OFFSET('Program and Results'!$A$1,MATCH(Tables!K$1,'Program and Results'!$A:$A,0)-1,4,COUNTIF('Program and Results'!$A:$A,Tables!K$1),1),0),3))))</f>
        <v>0</v>
      </c>
      <c r="L38">
        <f ca="1">IF(L4="","",IF(K38="","",IFERROR(VLOOKUP($A38,OFFSET('Program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Results'!$A:$A,Tables!L$1),4),MATCH($A38,OFFSET('Program and Results'!$A$1,MATCH(Tables!L$1,'Program and Results'!$A:$A,0)-1,4,COUNTIF('Program and Results'!$A:$A,Tables!L$1),1),0),3))))</f>
        <v>1</v>
      </c>
      <c r="M38">
        <f ca="1">IF(M4="","",IF(L38="","",IFERROR(VLOOKUP($A38,OFFSET('Program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Results'!$A:$A,Tables!M$1),4),MATCH($A38,OFFSET('Program and Results'!$A$1,MATCH(Tables!M$1,'Program and Results'!$A:$A,0)-1,4,COUNTIF('Program and Results'!$A:$A,Tables!M$1),1),0),3))))</f>
        <v>0</v>
      </c>
      <c r="N38">
        <f ca="1">IF(N4="","",IF(M38="","",IFERROR(VLOOKUP($A38,OFFSET('Program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Results'!$A:$A,Tables!N$1),4),MATCH($A38,OFFSET('Program and Results'!$A$1,MATCH(Tables!N$1,'Program and Results'!$A:$A,0)-1,4,COUNTIF('Program and Results'!$A:$A,Tables!N$1),1),0),3))))</f>
        <v>0</v>
      </c>
      <c r="O38">
        <f ca="1">IF(O4="","",IF(N38="","",IFERROR(VLOOKUP($A38,OFFSET('Program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Results'!$A:$A,Tables!O$1),4),MATCH($A38,OFFSET('Program and Results'!$A$1,MATCH(Tables!O$1,'Program and Results'!$A:$A,0)-1,4,COUNTIF('Program and Results'!$A:$A,Tables!O$1),1),0),3))))</f>
        <v>0</v>
      </c>
      <c r="P38">
        <f ca="1">IF(P4="","",IF(O38="","",IFERROR(VLOOKUP($A38,OFFSET('Program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Results'!$A:$A,Tables!P$1),4),MATCH($A38,OFFSET('Program and Results'!$A$1,MATCH(Tables!P$1,'Program and Results'!$A:$A,0)-1,4,COUNTIF('Program and Results'!$A:$A,Tables!P$1),1),0),3))))</f>
        <v>0</v>
      </c>
      <c r="Q38">
        <f ca="1">IF(Q4="","",IF(P38="","",IFERROR(VLOOKUP($A38,OFFSET('Program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Results'!$A:$A,Tables!Q$1),4),MATCH($A38,OFFSET('Program and Results'!$A$1,MATCH(Tables!Q$1,'Program and Results'!$A:$A,0)-1,4,COUNTIF('Program and Results'!$A:$A,Tables!Q$1),1),0),3))))</f>
        <v>1</v>
      </c>
      <c r="R38">
        <f ca="1">IF(R4="","",IF(Q38="","",IFERROR(VLOOKUP($A38,OFFSET('Program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Results'!$A:$A,Tables!R$1),4),MATCH($A38,OFFSET('Program and Results'!$A$1,MATCH(Tables!R$1,'Program and Results'!$A:$A,0)-1,4,COUNTIF('Program and Results'!$A:$A,Tables!R$1),1),0),3))))</f>
        <v>1</v>
      </c>
      <c r="S38">
        <f ca="1">IF(S4="","",IF(R38="","",IFERROR(VLOOKUP($A38,OFFSET('Program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Results'!$A:$A,Tables!S$1),4),MATCH($A38,OFFSET('Program and Results'!$A$1,MATCH(Tables!S$1,'Program and Results'!$A:$A,0)-1,4,COUNTIF('Program and Results'!$A:$A,Tables!S$1),1),0),3))))</f>
        <v>0</v>
      </c>
      <c r="T38">
        <f ca="1">IF(T4="","",IF(S38="","",IFERROR(VLOOKUP($A38,OFFSET('Program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Results'!$A:$A,Tables!T$1),4),MATCH($A38,OFFSET('Program and Results'!$A$1,MATCH(Tables!T$1,'Program and Results'!$A:$A,0)-1,4,COUNTIF('Program and Results'!$A:$A,Tables!T$1),1),0),3))))</f>
        <v>1</v>
      </c>
      <c r="U38">
        <f ca="1">IF(U4="","",IF(T38="","",IFERROR(VLOOKUP($A38,OFFSET('Program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Results'!$A:$A,Tables!U$1),4),MATCH($A38,OFFSET('Program and Results'!$A$1,MATCH(Tables!U$1,'Program and Results'!$A:$A,0)-1,4,COUNTIF('Program and Results'!$A:$A,Tables!U$1),1),0),3))))</f>
        <v>0</v>
      </c>
      <c r="V38">
        <f ca="1">IF(V4="","",IF(U38="","",IFERROR(VLOOKUP($A38,OFFSET('Program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Results'!$A:$A,Tables!V$1),4),MATCH($A38,OFFSET('Program and Results'!$A$1,MATCH(Tables!V$1,'Program and Results'!$A:$A,0)-1,4,COUNTIF('Program and Results'!$A:$A,Tables!V$1),1),0),3))))</f>
        <v>4</v>
      </c>
      <c r="W38">
        <f ca="1">IF(W4="","",IF(V38="","",IFERROR(VLOOKUP($A38,OFFSET('Program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Results'!$A:$A,Tables!W$1),4),MATCH($A38,OFFSET('Program and Results'!$A$1,MATCH(Tables!W$1,'Program and Results'!$A:$A,0)-1,4,COUNTIF('Program and Results'!$A:$A,Tables!W$1),1),0),3))))</f>
        <v>1</v>
      </c>
      <c r="X38">
        <f ca="1">IF(X4="","",IF(W38="","",IFERROR(VLOOKUP($A38,OFFSET('Program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Results'!$A:$A,Tables!X$1),4),MATCH($A38,OFFSET('Program and Results'!$A$1,MATCH(Tables!X$1,'Program and Results'!$A:$A,0)-1,4,COUNTIF('Program and Results'!$A:$A,Tables!X$1),1),0),3))))</f>
        <v>1</v>
      </c>
      <c r="Y38">
        <f ca="1">IF(Y4="","",IF(X38="","",IFERROR(VLOOKUP($A38,OFFSET('Program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Results'!$A:$A,Tables!Y$1),4),MATCH($A38,OFFSET('Program and Results'!$A$1,MATCH(Tables!Y$1,'Program and Results'!$A:$A,0)-1,4,COUNTIF('Program and Results'!$A:$A,Tables!Y$1),1),0),3))))</f>
        <v>2</v>
      </c>
      <c r="Z38">
        <f ca="1">IF(Z4="","",IF(Y38="","",IFERROR(VLOOKUP($A38,OFFSET('Program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Results'!$A:$A,Tables!Z$1),4),MATCH($A38,OFFSET('Program and Results'!$A$1,MATCH(Tables!Z$1,'Program and Results'!$A:$A,0)-1,4,COUNTIF('Program and Results'!$A:$A,Tables!Z$1),1),0),3))))</f>
        <v>1</v>
      </c>
      <c r="AA38">
        <f ca="1">IF(AA4="","",IF(Z38="","",IFERROR(VLOOKUP($A38,OFFSET('Program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Results'!$A:$A,Tables!AA$1),4),MATCH($A38,OFFSET('Program and Results'!$A$1,MATCH(Tables!AA$1,'Program and Results'!$A:$A,0)-1,4,COUNTIF('Program and Results'!$A:$A,Tables!AA$1),1),0),3))))</f>
        <v>1</v>
      </c>
      <c r="AB38">
        <f ca="1">IF(AB4="","",IF(AA38="","",IFERROR(VLOOKUP($A38,OFFSET('Program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Results'!$A:$A,Tables!AB$1),4),MATCH($A38,OFFSET('Program and Results'!$A$1,MATCH(Tables!AB$1,'Program and Results'!$A:$A,0)-1,4,COUNTIF('Program and Results'!$A:$A,Tables!AB$1),1),0),3))))</f>
        <v>3</v>
      </c>
      <c r="AC38">
        <f ca="1">IF(AC4="","",IF(AB38="","",IFERROR(VLOOKUP($A38,OFFSET('Program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Results'!$A:$A,Tables!AC$1),4),MATCH($A38,OFFSET('Program and Results'!$A$1,MATCH(Tables!AC$1,'Program and Results'!$A:$A,0)-1,4,COUNTIF('Program and Results'!$A:$A,Tables!AC$1),1),0),3))))</f>
        <v>1</v>
      </c>
      <c r="AD38">
        <f ca="1">IF(AD4="","",IF(AC38="","",IFERROR(VLOOKUP($A38,OFFSET('Program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Results'!$A:$A,Tables!AD$1),4),MATCH($A38,OFFSET('Program and Results'!$A$1,MATCH(Tables!AD$1,'Program and Results'!$A:$A,0)-1,4,COUNTIF('Program and Results'!$A:$A,Tables!AD$1),1),0),3))))</f>
        <v>3</v>
      </c>
      <c r="AE38">
        <f ca="1">IF(AE4="","",IF(AD38="","",IFERROR(VLOOKUP($A38,OFFSET('Program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Results'!$A:$A,Tables!AE$1),4),MATCH($A38,OFFSET('Program and Results'!$A$1,MATCH(Tables!AE$1,'Program and Results'!$A:$A,0)-1,4,COUNTIF('Program and Results'!$A:$A,Tables!AE$1),1),0),3))))</f>
        <v>0</v>
      </c>
      <c r="AF38">
        <f ca="1">IF(AF4="","",IF(AE38="","",IFERROR(VLOOKUP($A38,OFFSET('Program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Results'!$A:$A,Tables!AF$1),4),MATCH($A38,OFFSET('Program and Results'!$A$1,MATCH(Tables!AF$1,'Program and Results'!$A:$A,0)-1,4,COUNTIF('Program and Results'!$A:$A,Tables!AF$1),1),0),3))))</f>
        <v>0</v>
      </c>
      <c r="AG38">
        <f ca="1">IF(AG4="","",IF(AF38="","",IFERROR(VLOOKUP($A38,OFFSET('Program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Results'!$A:$A,Tables!AG$1),4),MATCH($A38,OFFSET('Program and Results'!$A$1,MATCH(Tables!AG$1,'Program and Results'!$A:$A,0)-1,4,COUNTIF('Program and Results'!$A:$A,Tables!AG$1),1),0),3))))</f>
        <v>0</v>
      </c>
      <c r="AH38">
        <f ca="1">IF(AH4="","",IF(AG38="","",IFERROR(VLOOKUP($A38,OFFSET('Program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Results'!$A:$A,Tables!AH$1),4),MATCH($A38,OFFSET('Program and Results'!$A$1,MATCH(Tables!AH$1,'Program and Results'!$A:$A,0)-1,4,COUNTIF('Program and Results'!$A:$A,Tables!AH$1),1),0),3))))</f>
        <v>0</v>
      </c>
      <c r="AI38">
        <f ca="1">IF(AI4="","",IF(AH38="","",IFERROR(VLOOKUP($A38,OFFSET('Program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Results'!$A:$A,Tables!AI$1),4),MATCH($A38,OFFSET('Program and Results'!$A$1,MATCH(Tables!AI$1,'Program and Results'!$A:$A,0)-1,4,COUNTIF('Program and Results'!$A:$A,Tables!AI$1),1),0),3))))</f>
        <v>1</v>
      </c>
      <c r="AJ38" t="str">
        <f ca="1">IF(AJ4="","",IF(AI38="","",IFERROR(VLOOKUP($A38,OFFSET('Program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Results'!$A:$A,Tables!AJ$1),4),MATCH($A38,OFFSET('Program and Results'!$A$1,MATCH(Tables!AJ$1,'Program and Results'!$A:$A,0)-1,4,COUNTIF('Program and Results'!$A:$A,Tables!AJ$1),1),0),3))))</f>
        <v/>
      </c>
      <c r="AK38" t="str">
        <f ca="1">IF(AK4="","",IF(AJ38="","",IFERROR(VLOOKUP($A38,OFFSET('Program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Results'!$A:$A,Tables!AK$1),4),MATCH($A38,OFFSET('Program and Results'!$A$1,MATCH(Tables!AK$1,'Program and Results'!$A:$A,0)-1,4,COUNTIF('Program and Results'!$A:$A,Tables!AK$1),1),0),3))))</f>
        <v/>
      </c>
      <c r="AL38" t="str">
        <f ca="1">IF(AL4="","",IF(AK38="","",IFERROR(VLOOKUP($A38,OFFSET('Program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Results'!$A:$A,Tables!AL$1),4),MATCH($A38,OFFSET('Program and Results'!$A$1,MATCH(Tables!AL$1,'Program and Results'!$A:$A,0)-1,4,COUNTIF('Program and Results'!$A:$A,Tables!AL$1),1),0),3))))</f>
        <v/>
      </c>
      <c r="AM38" t="str">
        <f ca="1">IF(AM4="","",IF(AL38="","",IFERROR(VLOOKUP($A38,OFFSET('Program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Results'!$A:$A,Tables!AM$1),4),MATCH($A38,OFFSET('Program and Results'!$A$1,MATCH(Tables!AM$1,'Program and Results'!$A:$A,0)-1,4,COUNTIF('Program and Results'!$A:$A,Tables!AM$1),1),0),3))))</f>
        <v/>
      </c>
      <c r="AN38" t="str">
        <f ca="1">IF(AN4="","",IF(AM38="","",IFERROR(VLOOKUP($A38,OFFSET('Program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Results'!$A:$A,Tables!AN$1),4),MATCH($A38,OFFSET('Program and Results'!$A$1,MATCH(Tables!AN$1,'Program and Results'!$A:$A,0)-1,4,COUNTIF('Program and Results'!$A:$A,Tables!AN$1),1),0),3))))</f>
        <v/>
      </c>
      <c r="AO38" t="str">
        <f ca="1">IF(AO4="","",IF(AN38="","",IFERROR(VLOOKUP($A38,OFFSET('Program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Results'!$A:$A,Tables!AO$1),4),MATCH($A38,OFFSET('Program and Results'!$A$1,MATCH(Tables!AO$1,'Program and Results'!$A:$A,0)-1,4,COUNTIF('Program and Results'!$A:$A,Tables!AO$1),1),0),3))))</f>
        <v/>
      </c>
      <c r="AP38" t="str">
        <f ca="1">IF(AP4="","",IF(AO38="","",IFERROR(VLOOKUP($A38,OFFSET('Program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Results'!$A:$A,Tables!AP$1),4),MATCH($A38,OFFSET('Program and Results'!$A$1,MATCH(Tables!AP$1,'Program and Results'!$A:$A,0)-1,4,COUNTIF('Program and Results'!$A:$A,Tables!AP$1),1),0),3))))</f>
        <v/>
      </c>
      <c r="AQ38" t="str">
        <f ca="1">IF(AQ4="","",IF(AP38="","",IFERROR(VLOOKUP($A38,OFFSET('Program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Results'!$A:$A,Tables!AQ$1),4),MATCH($A38,OFFSET('Program and Results'!$A$1,MATCH(Tables!AQ$1,'Program and Results'!$A:$A,0)-1,4,COUNTIF('Program and Results'!$A:$A,Tables!AQ$1),1),0),3))))</f>
        <v/>
      </c>
      <c r="AR38" t="str">
        <f ca="1">IF(AR4="","",IF(AQ38="","",IFERROR(VLOOKUP($A38,OFFSET('Program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Results'!$A:$A,Tables!AR$1),4),MATCH($A38,OFFSET('Program and Results'!$A$1,MATCH(Tables!AR$1,'Program and Results'!$A:$A,0)-1,4,COUNTIF('Program and Results'!$A:$A,Tables!AR$1),1),0),3))))</f>
        <v/>
      </c>
      <c r="AS38" t="str">
        <f ca="1">IF(AS4="","",IF(AR38="","",IFERROR(VLOOKUP($A38,OFFSET('Program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Results'!$A:$A,Tables!AS$1),4),MATCH($A38,OFFSET('Program and Results'!$A$1,MATCH(Tables!AS$1,'Program and Results'!$A:$A,0)-1,4,COUNTIF('Program and Results'!$A:$A,Tables!AS$1),1),0),3))))</f>
        <v/>
      </c>
      <c r="AT38" t="str">
        <f ca="1">IF(AT4="","",IF(AS38="","",IFERROR(VLOOKUP($A38,OFFSET('Program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Results'!$A:$A,Tables!AT$1),4),MATCH($A38,OFFSET('Program and Results'!$A$1,MATCH(Tables!AT$1,'Program and Results'!$A:$A,0)-1,4,COUNTIF('Program and Results'!$A:$A,Tables!AT$1),1),0),3))))</f>
        <v/>
      </c>
      <c r="AU38" t="str">
        <f ca="1">IF(AU4="","",IF(AT38="","",IFERROR(VLOOKUP($A38,OFFSET('Program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Results'!$A:$A,Tables!AU$1),4),MATCH($A38,OFFSET('Program and Results'!$A$1,MATCH(Tables!AU$1,'Program and Results'!$A:$A,0)-1,4,COUNTIF('Program and Results'!$A:$A,Tables!AU$1),1),0),3))))</f>
        <v/>
      </c>
      <c r="AV38" t="str">
        <f ca="1">IF(AV4="","",IF(AU38="","",IFERROR(VLOOKUP($A38,OFFSET('Program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Results'!$A:$A,Tables!AV$1),4),MATCH($A38,OFFSET('Program and Results'!$A$1,MATCH(Tables!AV$1,'Program and Results'!$A:$A,0)-1,4,COUNTIF('Program and Results'!$A:$A,Tables!AV$1),1),0),3))))</f>
        <v/>
      </c>
      <c r="AW38" t="str">
        <f ca="1">IF(AW4="","",IF(AV38="","",IFERROR(VLOOKUP($A38,OFFSET('Program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Results'!$A:$A,Tables!AW$1),4),MATCH($A38,OFFSET('Program and Results'!$A$1,MATCH(Tables!AW$1,'Program and Results'!$A:$A,0)-1,4,COUNTIF('Program and Results'!$A:$A,Tables!AW$1),1),0),3))))</f>
        <v/>
      </c>
      <c r="AX38" t="str">
        <f ca="1">IF(AX4="","",IF(AW38="","",IFERROR(VLOOKUP($A38,OFFSET('Program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Results'!$A:$A,Tables!AX$1),4),MATCH($A38,OFFSET('Program and Results'!$A$1,MATCH(Tables!AX$1,'Program and Results'!$A:$A,0)-1,4,COUNTIF('Program and Results'!$A:$A,Tables!AX$1),1),0),3))))</f>
        <v/>
      </c>
      <c r="AY38" t="str">
        <f ca="1">IF(AY4="","",IF(AX38="","",IFERROR(VLOOKUP($A38,OFFSET('Program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Results'!$A:$A,Tables!AY$1),4),MATCH($A38,OFFSET('Program and Results'!$A$1,MATCH(Tables!AY$1,'Program and Results'!$A:$A,0)-1,4,COUNTIF('Program and Results'!$A:$A,Tables!AY$1),1),0),3))))</f>
        <v/>
      </c>
      <c r="AZ38" t="str">
        <f ca="1">IF(AZ4="","",IF(AY38="","",IFERROR(VLOOKUP($A38,OFFSET('Program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Results'!$A:$A,Tables!AZ$1),4),MATCH($A38,OFFSET('Program and Results'!$A$1,MATCH(Tables!AZ$1,'Program and Results'!$A:$A,0)-1,4,COUNTIF('Program and Results'!$A:$A,Tables!AZ$1),1),0),3))))</f>
        <v/>
      </c>
      <c r="BA38" t="str">
        <f ca="1">IF(BA4="","",IF(AZ38="","",IFERROR(VLOOKUP($A38,OFFSET('Program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Results'!$A:$A,Tables!BA$1),4),MATCH($A38,OFFSET('Program and Results'!$A$1,MATCH(Tables!BA$1,'Program and Results'!$A:$A,0)-1,4,COUNTIF('Program and Results'!$A:$A,Tables!BA$1),1),0),3))))</f>
        <v/>
      </c>
      <c r="BB38" t="str">
        <f ca="1">IF(BB4="","",IF(BA38="","",IFERROR(VLOOKUP($A38,OFFSET('Program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Results'!$A:$A,Tables!BB$1),4),MATCH($A38,OFFSET('Program and Results'!$A$1,MATCH(Tables!BB$1,'Program and Results'!$A:$A,0)-1,4,COUNTIF('Program and Results'!$A:$A,Tables!BB$1),1),0),3))))</f>
        <v/>
      </c>
      <c r="BC38" t="str">
        <f ca="1">IF(BC4="","",IF(BB38="","",IFERROR(VLOOKUP($A38,OFFSET('Program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Results'!$A:$A,Tables!BC$1),4),MATCH($A38,OFFSET('Program and Results'!$A$1,MATCH(Tables!BC$1,'Program and Results'!$A:$A,0)-1,4,COUNTIF('Program and Results'!$A:$A,Tables!BC$1),1),0),3))))</f>
        <v/>
      </c>
      <c r="BD38" t="str">
        <f ca="1">IF(BD4="","",IF(BC38="","",IFERROR(VLOOKUP($A38,OFFSET('Program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Results'!$A:$A,Tables!BD$1),4),MATCH($A38,OFFSET('Program and Results'!$A$1,MATCH(Tables!BD$1,'Program and Results'!$A:$A,0)-1,4,COUNTIF('Program and Results'!$A:$A,Tables!BD$1),1),0),3))))</f>
        <v/>
      </c>
      <c r="BE38" t="str">
        <f ca="1">IF(BE4="","",IF(BD38="","",IFERROR(VLOOKUP($A38,OFFSET('Program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Results'!$A:$A,Tables!BE$1),4),MATCH($A38,OFFSET('Program and Results'!$A$1,MATCH(Tables!BE$1,'Program and Results'!$A:$A,0)-1,4,COUNTIF('Program and Results'!$A:$A,Tables!BE$1),1),0),3))))</f>
        <v/>
      </c>
    </row>
    <row r="39" spans="1:57">
      <c r="A39" s="3" t="str">
        <f t="shared" si="0"/>
        <v>Hannover</v>
      </c>
      <c r="B39">
        <f ca="1">IF(B5="","",IF(A39="","",IFERROR(VLOOKUP($A39,OFFSET('Program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Results'!$A:$A,Tables!B$1),4),MATCH($A39,OFFSET('Program and Results'!$A$1,MATCH(Tables!B$1,'Program and Results'!$A:$A,0)-1,4,COUNTIF('Program and Results'!$A:$A,Tables!B$1),1),0),3))))</f>
        <v>2</v>
      </c>
      <c r="C39">
        <f ca="1">IF(C5="","",IF(B39="","",IFERROR(VLOOKUP($A39,OFFSET('Program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Results'!$A:$A,Tables!C$1),4),MATCH($A39,OFFSET('Program and Results'!$A$1,MATCH(Tables!C$1,'Program and Results'!$A:$A,0)-1,4,COUNTIF('Program and Results'!$A:$A,Tables!C$1),1),0),3))))</f>
        <v>0</v>
      </c>
      <c r="D39">
        <f ca="1">IF(D5="","",IF(C39="","",IFERROR(VLOOKUP($A39,OFFSET('Program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Results'!$A:$A,Tables!D$1),4),MATCH($A39,OFFSET('Program and Results'!$A$1,MATCH(Tables!D$1,'Program and Results'!$A:$A,0)-1,4,COUNTIF('Program and Results'!$A:$A,Tables!D$1),1),0),3))))</f>
        <v>2</v>
      </c>
      <c r="E39">
        <f ca="1">IF(E5="","",IF(D39="","",IFERROR(VLOOKUP($A39,OFFSET('Program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Results'!$A:$A,Tables!E$1),4),MATCH($A39,OFFSET('Program and Results'!$A$1,MATCH(Tables!E$1,'Program and Results'!$A:$A,0)-1,4,COUNTIF('Program and Results'!$A:$A,Tables!E$1),1),0),3))))</f>
        <v>4</v>
      </c>
      <c r="F39">
        <f ca="1">IF(F5="","",IF(E39="","",IFERROR(VLOOKUP($A39,OFFSET('Program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Results'!$A:$A,Tables!F$1),4),MATCH($A39,OFFSET('Program and Results'!$A$1,MATCH(Tables!F$1,'Program and Results'!$A:$A,0)-1,4,COUNTIF('Program and Results'!$A:$A,Tables!F$1),1),0),3))))</f>
        <v>0</v>
      </c>
      <c r="G39">
        <f ca="1">IF(G5="","",IF(F39="","",IFERROR(VLOOKUP($A39,OFFSET('Program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Results'!$A:$A,Tables!G$1),4),MATCH($A39,OFFSET('Program and Results'!$A$1,MATCH(Tables!G$1,'Program and Results'!$A:$A,0)-1,4,COUNTIF('Program and Results'!$A:$A,Tables!G$1),1),0),3))))</f>
        <v>2</v>
      </c>
      <c r="H39">
        <f ca="1">IF(H5="","",IF(G39="","",IFERROR(VLOOKUP($A39,OFFSET('Program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Results'!$A:$A,Tables!H$1),4),MATCH($A39,OFFSET('Program and Results'!$A$1,MATCH(Tables!H$1,'Program and Results'!$A:$A,0)-1,4,COUNTIF('Program and Results'!$A:$A,Tables!H$1),1),0),3))))</f>
        <v>0</v>
      </c>
      <c r="I39">
        <f ca="1">IF(I5="","",IF(H39="","",IFERROR(VLOOKUP($A39,OFFSET('Program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Results'!$A:$A,Tables!I$1),4),MATCH($A39,OFFSET('Program and Results'!$A$1,MATCH(Tables!I$1,'Program and Results'!$A:$A,0)-1,4,COUNTIF('Program and Results'!$A:$A,Tables!I$1),1),0),3))))</f>
        <v>1</v>
      </c>
      <c r="J39">
        <f ca="1">IF(J5="","",IF(I39="","",IFERROR(VLOOKUP($A39,OFFSET('Program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Results'!$A:$A,Tables!J$1),4),MATCH($A39,OFFSET('Program and Results'!$A$1,MATCH(Tables!J$1,'Program and Results'!$A:$A,0)-1,4,COUNTIF('Program and Results'!$A:$A,Tables!J$1),1),0),3))))</f>
        <v>0</v>
      </c>
      <c r="K39">
        <f ca="1">IF(K5="","",IF(J39="","",IFERROR(VLOOKUP($A39,OFFSET('Program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Results'!$A:$A,Tables!K$1),4),MATCH($A39,OFFSET('Program and Results'!$A$1,MATCH(Tables!K$1,'Program and Results'!$A:$A,0)-1,4,COUNTIF('Program and Results'!$A:$A,Tables!K$1),1),0),3))))</f>
        <v>1</v>
      </c>
      <c r="L39">
        <f ca="1">IF(L5="","",IF(K39="","",IFERROR(VLOOKUP($A39,OFFSET('Program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Results'!$A:$A,Tables!L$1),4),MATCH($A39,OFFSET('Program and Results'!$A$1,MATCH(Tables!L$1,'Program and Results'!$A:$A,0)-1,4,COUNTIF('Program and Results'!$A:$A,Tables!L$1),1),0),3))))</f>
        <v>2</v>
      </c>
      <c r="M39">
        <f ca="1">IF(M5="","",IF(L39="","",IFERROR(VLOOKUP($A39,OFFSET('Program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Results'!$A:$A,Tables!M$1),4),MATCH($A39,OFFSET('Program and Results'!$A$1,MATCH(Tables!M$1,'Program and Results'!$A:$A,0)-1,4,COUNTIF('Program and Results'!$A:$A,Tables!M$1),1),0),3))))</f>
        <v>0</v>
      </c>
      <c r="N39">
        <f ca="1">IF(N5="","",IF(M39="","",IFERROR(VLOOKUP($A39,OFFSET('Program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Results'!$A:$A,Tables!N$1),4),MATCH($A39,OFFSET('Program and Results'!$A$1,MATCH(Tables!N$1,'Program and Results'!$A:$A,0)-1,4,COUNTIF('Program and Results'!$A:$A,Tables!N$1),1),0),3))))</f>
        <v>1</v>
      </c>
      <c r="O39">
        <f ca="1">IF(O5="","",IF(N39="","",IFERROR(VLOOKUP($A39,OFFSET('Program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Results'!$A:$A,Tables!O$1),4),MATCH($A39,OFFSET('Program and Results'!$A$1,MATCH(Tables!O$1,'Program and Results'!$A:$A,0)-1,4,COUNTIF('Program and Results'!$A:$A,Tables!O$1),1),0),3))))</f>
        <v>2</v>
      </c>
      <c r="P39">
        <f ca="1">IF(P5="","",IF(O39="","",IFERROR(VLOOKUP($A39,OFFSET('Program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Results'!$A:$A,Tables!P$1),4),MATCH($A39,OFFSET('Program and Results'!$A$1,MATCH(Tables!P$1,'Program and Results'!$A:$A,0)-1,4,COUNTIF('Program and Results'!$A:$A,Tables!P$1),1),0),3))))</f>
        <v>2</v>
      </c>
      <c r="Q39">
        <f ca="1">IF(Q5="","",IF(P39="","",IFERROR(VLOOKUP($A39,OFFSET('Program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Results'!$A:$A,Tables!Q$1),4),MATCH($A39,OFFSET('Program and Results'!$A$1,MATCH(Tables!Q$1,'Program and Results'!$A:$A,0)-1,4,COUNTIF('Program and Results'!$A:$A,Tables!Q$1),1),0),3))))</f>
        <v>3</v>
      </c>
      <c r="R39">
        <f ca="1">IF(R5="","",IF(Q39="","",IFERROR(VLOOKUP($A39,OFFSET('Program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Results'!$A:$A,Tables!R$1),4),MATCH($A39,OFFSET('Program and Results'!$A$1,MATCH(Tables!R$1,'Program and Results'!$A:$A,0)-1,4,COUNTIF('Program and Results'!$A:$A,Tables!R$1),1),0),3))))</f>
        <v>1</v>
      </c>
      <c r="S39">
        <f ca="1">IF(S5="","",IF(R39="","",IFERROR(VLOOKUP($A39,OFFSET('Program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Results'!$A:$A,Tables!S$1),4),MATCH($A39,OFFSET('Program and Results'!$A$1,MATCH(Tables!S$1,'Program and Results'!$A:$A,0)-1,4,COUNTIF('Program and Results'!$A:$A,Tables!S$1),1),0),3))))</f>
        <v>3</v>
      </c>
      <c r="T39">
        <f ca="1">IF(T5="","",IF(S39="","",IFERROR(VLOOKUP($A39,OFFSET('Program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Results'!$A:$A,Tables!T$1),4),MATCH($A39,OFFSET('Program and Results'!$A$1,MATCH(Tables!T$1,'Program and Results'!$A:$A,0)-1,4,COUNTIF('Program and Results'!$A:$A,Tables!T$1),1),0),3))))</f>
        <v>3</v>
      </c>
      <c r="U39">
        <f ca="1">IF(U5="","",IF(T39="","",IFERROR(VLOOKUP($A39,OFFSET('Program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Results'!$A:$A,Tables!U$1),4),MATCH($A39,OFFSET('Program and Results'!$A$1,MATCH(Tables!U$1,'Program and Results'!$A:$A,0)-1,4,COUNTIF('Program and Results'!$A:$A,Tables!U$1),1),0),3))))</f>
        <v>0</v>
      </c>
      <c r="V39">
        <f ca="1">IF(V5="","",IF(U39="","",IFERROR(VLOOKUP($A39,OFFSET('Program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Results'!$A:$A,Tables!V$1),4),MATCH($A39,OFFSET('Program and Results'!$A$1,MATCH(Tables!V$1,'Program and Results'!$A:$A,0)-1,4,COUNTIF('Program and Results'!$A:$A,Tables!V$1),1),0),3))))</f>
        <v>0</v>
      </c>
      <c r="W39">
        <f ca="1">IF(W5="","",IF(V39="","",IFERROR(VLOOKUP($A39,OFFSET('Program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Results'!$A:$A,Tables!W$1),4),MATCH($A39,OFFSET('Program and Results'!$A$1,MATCH(Tables!W$1,'Program and Results'!$A:$A,0)-1,4,COUNTIF('Program and Results'!$A:$A,Tables!W$1),1),0),3))))</f>
        <v>0</v>
      </c>
      <c r="X39">
        <f ca="1">IF(X5="","",IF(W39="","",IFERROR(VLOOKUP($A39,OFFSET('Program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Results'!$A:$A,Tables!X$1),4),MATCH($A39,OFFSET('Program and Results'!$A$1,MATCH(Tables!X$1,'Program and Results'!$A:$A,0)-1,4,COUNTIF('Program and Results'!$A:$A,Tables!X$1),1),0),3))))</f>
        <v>1</v>
      </c>
      <c r="Y39">
        <f ca="1">IF(Y5="","",IF(X39="","",IFERROR(VLOOKUP($A39,OFFSET('Program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Results'!$A:$A,Tables!Y$1),4),MATCH($A39,OFFSET('Program and Results'!$A$1,MATCH(Tables!Y$1,'Program and Results'!$A:$A,0)-1,4,COUNTIF('Program and Results'!$A:$A,Tables!Y$1),1),0),3))))</f>
        <v>1</v>
      </c>
      <c r="Z39">
        <f ca="1">IF(Z5="","",IF(Y39="","",IFERROR(VLOOKUP($A39,OFFSET('Program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Results'!$A:$A,Tables!Z$1),4),MATCH($A39,OFFSET('Program and Results'!$A$1,MATCH(Tables!Z$1,'Program and Results'!$A:$A,0)-1,4,COUNTIF('Program and Results'!$A:$A,Tables!Z$1),1),0),3))))</f>
        <v>3</v>
      </c>
      <c r="AA39">
        <f ca="1">IF(AA5="","",IF(Z39="","",IFERROR(VLOOKUP($A39,OFFSET('Program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Results'!$A:$A,Tables!AA$1),4),MATCH($A39,OFFSET('Program and Results'!$A$1,MATCH(Tables!AA$1,'Program and Results'!$A:$A,0)-1,4,COUNTIF('Program and Results'!$A:$A,Tables!AA$1),1),0),3))))</f>
        <v>0</v>
      </c>
      <c r="AB39">
        <f ca="1">IF(AB5="","",IF(AA39="","",IFERROR(VLOOKUP($A39,OFFSET('Program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Results'!$A:$A,Tables!AB$1),4),MATCH($A39,OFFSET('Program and Results'!$A$1,MATCH(Tables!AB$1,'Program and Results'!$A:$A,0)-1,4,COUNTIF('Program and Results'!$A:$A,Tables!AB$1),1),0),3))))</f>
        <v>1</v>
      </c>
      <c r="AC39">
        <f ca="1">IF(AC5="","",IF(AB39="","",IFERROR(VLOOKUP($A39,OFFSET('Program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Results'!$A:$A,Tables!AC$1),4),MATCH($A39,OFFSET('Program and Results'!$A$1,MATCH(Tables!AC$1,'Program and Results'!$A:$A,0)-1,4,COUNTIF('Program and Results'!$A:$A,Tables!AC$1),1),0),3))))</f>
        <v>1</v>
      </c>
      <c r="AD39">
        <f ca="1">IF(AD5="","",IF(AC39="","",IFERROR(VLOOKUP($A39,OFFSET('Program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Results'!$A:$A,Tables!AD$1),4),MATCH($A39,OFFSET('Program and Results'!$A$1,MATCH(Tables!AD$1,'Program and Results'!$A:$A,0)-1,4,COUNTIF('Program and Results'!$A:$A,Tables!AD$1),1),0),3))))</f>
        <v>0</v>
      </c>
      <c r="AE39">
        <f ca="1">IF(AE5="","",IF(AD39="","",IFERROR(VLOOKUP($A39,OFFSET('Program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Results'!$A:$A,Tables!AE$1),4),MATCH($A39,OFFSET('Program and Results'!$A$1,MATCH(Tables!AE$1,'Program and Results'!$A:$A,0)-1,4,COUNTIF('Program and Results'!$A:$A,Tables!AE$1),1),0),3))))</f>
        <v>2</v>
      </c>
      <c r="AF39">
        <f ca="1">IF(AF5="","",IF(AE39="","",IFERROR(VLOOKUP($A39,OFFSET('Program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Results'!$A:$A,Tables!AF$1),4),MATCH($A39,OFFSET('Program and Results'!$A$1,MATCH(Tables!AF$1,'Program and Results'!$A:$A,0)-1,4,COUNTIF('Program and Results'!$A:$A,Tables!AF$1),1),0),3))))</f>
        <v>3</v>
      </c>
      <c r="AG39">
        <f ca="1">IF(AG5="","",IF(AF39="","",IFERROR(VLOOKUP($A39,OFFSET('Program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Results'!$A:$A,Tables!AG$1),4),MATCH($A39,OFFSET('Program and Results'!$A$1,MATCH(Tables!AG$1,'Program and Results'!$A:$A,0)-1,4,COUNTIF('Program and Results'!$A:$A,Tables!AG$1),1),0),3))))</f>
        <v>0</v>
      </c>
      <c r="AH39">
        <f ca="1">IF(AH5="","",IF(AG39="","",IFERROR(VLOOKUP($A39,OFFSET('Program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Results'!$A:$A,Tables!AH$1),4),MATCH($A39,OFFSET('Program and Results'!$A$1,MATCH(Tables!AH$1,'Program and Results'!$A:$A,0)-1,4,COUNTIF('Program and Results'!$A:$A,Tables!AH$1),1),0),3))))</f>
        <v>2</v>
      </c>
      <c r="AI39">
        <f ca="1">IF(AI5="","",IF(AH39="","",IFERROR(VLOOKUP($A39,OFFSET('Program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Results'!$A:$A,Tables!AI$1),4),MATCH($A39,OFFSET('Program and Results'!$A$1,MATCH(Tables!AI$1,'Program and Results'!$A:$A,0)-1,4,COUNTIF('Program and Results'!$A:$A,Tables!AI$1),1),0),3))))</f>
        <v>3</v>
      </c>
      <c r="AJ39" t="str">
        <f ca="1">IF(AJ5="","",IF(AI39="","",IFERROR(VLOOKUP($A39,OFFSET('Program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Results'!$A:$A,Tables!AJ$1),4),MATCH($A39,OFFSET('Program and Results'!$A$1,MATCH(Tables!AJ$1,'Program and Results'!$A:$A,0)-1,4,COUNTIF('Program and Results'!$A:$A,Tables!AJ$1),1),0),3))))</f>
        <v/>
      </c>
      <c r="AK39" t="str">
        <f ca="1">IF(AK5="","",IF(AJ39="","",IFERROR(VLOOKUP($A39,OFFSET('Program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Results'!$A:$A,Tables!AK$1),4),MATCH($A39,OFFSET('Program and Results'!$A$1,MATCH(Tables!AK$1,'Program and Results'!$A:$A,0)-1,4,COUNTIF('Program and Results'!$A:$A,Tables!AK$1),1),0),3))))</f>
        <v/>
      </c>
      <c r="AL39" t="str">
        <f ca="1">IF(AL5="","",IF(AK39="","",IFERROR(VLOOKUP($A39,OFFSET('Program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Results'!$A:$A,Tables!AL$1),4),MATCH($A39,OFFSET('Program and Results'!$A$1,MATCH(Tables!AL$1,'Program and Results'!$A:$A,0)-1,4,COUNTIF('Program and Results'!$A:$A,Tables!AL$1),1),0),3))))</f>
        <v/>
      </c>
      <c r="AM39" t="str">
        <f ca="1">IF(AM5="","",IF(AL39="","",IFERROR(VLOOKUP($A39,OFFSET('Program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Results'!$A:$A,Tables!AM$1),4),MATCH($A39,OFFSET('Program and Results'!$A$1,MATCH(Tables!AM$1,'Program and Results'!$A:$A,0)-1,4,COUNTIF('Program and Results'!$A:$A,Tables!AM$1),1),0),3))))</f>
        <v/>
      </c>
      <c r="AN39" t="str">
        <f ca="1">IF(AN5="","",IF(AM39="","",IFERROR(VLOOKUP($A39,OFFSET('Program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Results'!$A:$A,Tables!AN$1),4),MATCH($A39,OFFSET('Program and Results'!$A$1,MATCH(Tables!AN$1,'Program and Results'!$A:$A,0)-1,4,COUNTIF('Program and Results'!$A:$A,Tables!AN$1),1),0),3))))</f>
        <v/>
      </c>
      <c r="AO39" t="str">
        <f ca="1">IF(AO5="","",IF(AN39="","",IFERROR(VLOOKUP($A39,OFFSET('Program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Results'!$A:$A,Tables!AO$1),4),MATCH($A39,OFFSET('Program and Results'!$A$1,MATCH(Tables!AO$1,'Program and Results'!$A:$A,0)-1,4,COUNTIF('Program and Results'!$A:$A,Tables!AO$1),1),0),3))))</f>
        <v/>
      </c>
      <c r="AP39" t="str">
        <f ca="1">IF(AP5="","",IF(AO39="","",IFERROR(VLOOKUP($A39,OFFSET('Program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Results'!$A:$A,Tables!AP$1),4),MATCH($A39,OFFSET('Program and Results'!$A$1,MATCH(Tables!AP$1,'Program and Results'!$A:$A,0)-1,4,COUNTIF('Program and Results'!$A:$A,Tables!AP$1),1),0),3))))</f>
        <v/>
      </c>
      <c r="AQ39" t="str">
        <f ca="1">IF(AQ5="","",IF(AP39="","",IFERROR(VLOOKUP($A39,OFFSET('Program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Results'!$A:$A,Tables!AQ$1),4),MATCH($A39,OFFSET('Program and Results'!$A$1,MATCH(Tables!AQ$1,'Program and Results'!$A:$A,0)-1,4,COUNTIF('Program and Results'!$A:$A,Tables!AQ$1),1),0),3))))</f>
        <v/>
      </c>
      <c r="AR39" t="str">
        <f ca="1">IF(AR5="","",IF(AQ39="","",IFERROR(VLOOKUP($A39,OFFSET('Program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Results'!$A:$A,Tables!AR$1),4),MATCH($A39,OFFSET('Program and Results'!$A$1,MATCH(Tables!AR$1,'Program and Results'!$A:$A,0)-1,4,COUNTIF('Program and Results'!$A:$A,Tables!AR$1),1),0),3))))</f>
        <v/>
      </c>
      <c r="AS39" t="str">
        <f ca="1">IF(AS5="","",IF(AR39="","",IFERROR(VLOOKUP($A39,OFFSET('Program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Results'!$A:$A,Tables!AS$1),4),MATCH($A39,OFFSET('Program and Results'!$A$1,MATCH(Tables!AS$1,'Program and Results'!$A:$A,0)-1,4,COUNTIF('Program and Results'!$A:$A,Tables!AS$1),1),0),3))))</f>
        <v/>
      </c>
      <c r="AT39" t="str">
        <f ca="1">IF(AT5="","",IF(AS39="","",IFERROR(VLOOKUP($A39,OFFSET('Program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Results'!$A:$A,Tables!AT$1),4),MATCH($A39,OFFSET('Program and Results'!$A$1,MATCH(Tables!AT$1,'Program and Results'!$A:$A,0)-1,4,COUNTIF('Program and Results'!$A:$A,Tables!AT$1),1),0),3))))</f>
        <v/>
      </c>
      <c r="AU39" t="str">
        <f ca="1">IF(AU5="","",IF(AT39="","",IFERROR(VLOOKUP($A39,OFFSET('Program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Results'!$A:$A,Tables!AU$1),4),MATCH($A39,OFFSET('Program and Results'!$A$1,MATCH(Tables!AU$1,'Program and Results'!$A:$A,0)-1,4,COUNTIF('Program and Results'!$A:$A,Tables!AU$1),1),0),3))))</f>
        <v/>
      </c>
      <c r="AV39" t="str">
        <f ca="1">IF(AV5="","",IF(AU39="","",IFERROR(VLOOKUP($A39,OFFSET('Program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Results'!$A:$A,Tables!AV$1),4),MATCH($A39,OFFSET('Program and Results'!$A$1,MATCH(Tables!AV$1,'Program and Results'!$A:$A,0)-1,4,COUNTIF('Program and Results'!$A:$A,Tables!AV$1),1),0),3))))</f>
        <v/>
      </c>
      <c r="AW39" t="str">
        <f ca="1">IF(AW5="","",IF(AV39="","",IFERROR(VLOOKUP($A39,OFFSET('Program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Results'!$A:$A,Tables!AW$1),4),MATCH($A39,OFFSET('Program and Results'!$A$1,MATCH(Tables!AW$1,'Program and Results'!$A:$A,0)-1,4,COUNTIF('Program and Results'!$A:$A,Tables!AW$1),1),0),3))))</f>
        <v/>
      </c>
      <c r="AX39" t="str">
        <f ca="1">IF(AX5="","",IF(AW39="","",IFERROR(VLOOKUP($A39,OFFSET('Program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Results'!$A:$A,Tables!AX$1),4),MATCH($A39,OFFSET('Program and Results'!$A$1,MATCH(Tables!AX$1,'Program and Results'!$A:$A,0)-1,4,COUNTIF('Program and Results'!$A:$A,Tables!AX$1),1),0),3))))</f>
        <v/>
      </c>
      <c r="AY39" t="str">
        <f ca="1">IF(AY5="","",IF(AX39="","",IFERROR(VLOOKUP($A39,OFFSET('Program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Results'!$A:$A,Tables!AY$1),4),MATCH($A39,OFFSET('Program and Results'!$A$1,MATCH(Tables!AY$1,'Program and Results'!$A:$A,0)-1,4,COUNTIF('Program and Results'!$A:$A,Tables!AY$1),1),0),3))))</f>
        <v/>
      </c>
      <c r="AZ39" t="str">
        <f ca="1">IF(AZ5="","",IF(AY39="","",IFERROR(VLOOKUP($A39,OFFSET('Program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Results'!$A:$A,Tables!AZ$1),4),MATCH($A39,OFFSET('Program and Results'!$A$1,MATCH(Tables!AZ$1,'Program and Results'!$A:$A,0)-1,4,COUNTIF('Program and Results'!$A:$A,Tables!AZ$1),1),0),3))))</f>
        <v/>
      </c>
      <c r="BA39" t="str">
        <f ca="1">IF(BA5="","",IF(AZ39="","",IFERROR(VLOOKUP($A39,OFFSET('Program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Results'!$A:$A,Tables!BA$1),4),MATCH($A39,OFFSET('Program and Results'!$A$1,MATCH(Tables!BA$1,'Program and Results'!$A:$A,0)-1,4,COUNTIF('Program and Results'!$A:$A,Tables!BA$1),1),0),3))))</f>
        <v/>
      </c>
      <c r="BB39" t="str">
        <f ca="1">IF(BB5="","",IF(BA39="","",IFERROR(VLOOKUP($A39,OFFSET('Program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Results'!$A:$A,Tables!BB$1),4),MATCH($A39,OFFSET('Program and Results'!$A$1,MATCH(Tables!BB$1,'Program and Results'!$A:$A,0)-1,4,COUNTIF('Program and Results'!$A:$A,Tables!BB$1),1),0),3))))</f>
        <v/>
      </c>
      <c r="BC39" t="str">
        <f ca="1">IF(BC5="","",IF(BB39="","",IFERROR(VLOOKUP($A39,OFFSET('Program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Results'!$A:$A,Tables!BC$1),4),MATCH($A39,OFFSET('Program and Results'!$A$1,MATCH(Tables!BC$1,'Program and Results'!$A:$A,0)-1,4,COUNTIF('Program and Results'!$A:$A,Tables!BC$1),1),0),3))))</f>
        <v/>
      </c>
      <c r="BD39" t="str">
        <f ca="1">IF(BD5="","",IF(BC39="","",IFERROR(VLOOKUP($A39,OFFSET('Program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Results'!$A:$A,Tables!BD$1),4),MATCH($A39,OFFSET('Program and Results'!$A$1,MATCH(Tables!BD$1,'Program and Results'!$A:$A,0)-1,4,COUNTIF('Program and Results'!$A:$A,Tables!BD$1),1),0),3))))</f>
        <v/>
      </c>
      <c r="BE39" t="str">
        <f ca="1">IF(BE5="","",IF(BD39="","",IFERROR(VLOOKUP($A39,OFFSET('Program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Results'!$A:$A,Tables!BE$1),4),MATCH($A39,OFFSET('Program and Results'!$A$1,MATCH(Tables!BE$1,'Program and Results'!$A:$A,0)-1,4,COUNTIF('Program and Results'!$A:$A,Tables!BE$1),1),0),3))))</f>
        <v/>
      </c>
    </row>
    <row r="40" spans="1:57">
      <c r="A40" s="3" t="str">
        <f t="shared" si="0"/>
        <v>Hertha</v>
      </c>
      <c r="B40">
        <f ca="1">IF(B6="","",IF(A40="","",IFERROR(VLOOKUP($A40,OFFSET('Program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Results'!$A:$A,Tables!B$1),4),MATCH($A40,OFFSET('Program and Results'!$A$1,MATCH(Tables!B$1,'Program and Results'!$A:$A,0)-1,4,COUNTIF('Program and Results'!$A:$A,Tables!B$1),1),0),3))))</f>
        <v>6</v>
      </c>
      <c r="C40">
        <f ca="1">IF(C6="","",IF(B40="","",IFERROR(VLOOKUP($A40,OFFSET('Program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Results'!$A:$A,Tables!C$1),4),MATCH($A40,OFFSET('Program and Results'!$A$1,MATCH(Tables!C$1,'Program and Results'!$A:$A,0)-1,4,COUNTIF('Program and Results'!$A:$A,Tables!C$1),1),0),3))))</f>
        <v>2</v>
      </c>
      <c r="D40">
        <f ca="1">IF(D6="","",IF(C40="","",IFERROR(VLOOKUP($A40,OFFSET('Program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Results'!$A:$A,Tables!D$1),4),MATCH($A40,OFFSET('Program and Results'!$A$1,MATCH(Tables!D$1,'Program and Results'!$A:$A,0)-1,4,COUNTIF('Program and Results'!$A:$A,Tables!D$1),1),0),3))))</f>
        <v>1</v>
      </c>
      <c r="E40">
        <f ca="1">IF(E6="","",IF(D40="","",IFERROR(VLOOKUP($A40,OFFSET('Program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Results'!$A:$A,Tables!E$1),4),MATCH($A40,OFFSET('Program and Results'!$A$1,MATCH(Tables!E$1,'Program and Results'!$A:$A,0)-1,4,COUNTIF('Program and Results'!$A:$A,Tables!E$1),1),0),3))))</f>
        <v>0</v>
      </c>
      <c r="F40">
        <f ca="1">IF(F6="","",IF(E40="","",IFERROR(VLOOKUP($A40,OFFSET('Program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Results'!$A:$A,Tables!F$1),4),MATCH($A40,OFFSET('Program and Results'!$A$1,MATCH(Tables!F$1,'Program and Results'!$A:$A,0)-1,4,COUNTIF('Program and Results'!$A:$A,Tables!F$1),1),0),3))))</f>
        <v>0</v>
      </c>
      <c r="G40">
        <f ca="1">IF(G6="","",IF(F40="","",IFERROR(VLOOKUP($A40,OFFSET('Program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Results'!$A:$A,Tables!G$1),4),MATCH($A40,OFFSET('Program and Results'!$A$1,MATCH(Tables!G$1,'Program and Results'!$A:$A,0)-1,4,COUNTIF('Program and Results'!$A:$A,Tables!G$1),1),0),3))))</f>
        <v>1</v>
      </c>
      <c r="H40">
        <f ca="1">IF(H6="","",IF(G40="","",IFERROR(VLOOKUP($A40,OFFSET('Program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Results'!$A:$A,Tables!H$1),4),MATCH($A40,OFFSET('Program and Results'!$A$1,MATCH(Tables!H$1,'Program and Results'!$A:$A,0)-1,4,COUNTIF('Program and Results'!$A:$A,Tables!H$1),1),0),3))))</f>
        <v>3</v>
      </c>
      <c r="I40">
        <f ca="1">IF(I6="","",IF(H40="","",IFERROR(VLOOKUP($A40,OFFSET('Program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Results'!$A:$A,Tables!I$1),4),MATCH($A40,OFFSET('Program and Results'!$A$1,MATCH(Tables!I$1,'Program and Results'!$A:$A,0)-1,4,COUNTIF('Program and Results'!$A:$A,Tables!I$1),1),0),3))))</f>
        <v>1</v>
      </c>
      <c r="J40">
        <f ca="1">IF(J6="","",IF(I40="","",IFERROR(VLOOKUP($A40,OFFSET('Program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Results'!$A:$A,Tables!J$1),4),MATCH($A40,OFFSET('Program and Results'!$A$1,MATCH(Tables!J$1,'Program and Results'!$A:$A,0)-1,4,COUNTIF('Program and Results'!$A:$A,Tables!J$1),1),0),3))))</f>
        <v>1</v>
      </c>
      <c r="K40">
        <f ca="1">IF(K6="","",IF(J40="","",IFERROR(VLOOKUP($A40,OFFSET('Program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Results'!$A:$A,Tables!K$1),4),MATCH($A40,OFFSET('Program and Results'!$A$1,MATCH(Tables!K$1,'Program and Results'!$A:$A,0)-1,4,COUNTIF('Program and Results'!$A:$A,Tables!K$1),1),0),3))))</f>
        <v>2</v>
      </c>
      <c r="L40">
        <f ca="1">IF(L6="","",IF(K40="","",IFERROR(VLOOKUP($A40,OFFSET('Program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Results'!$A:$A,Tables!L$1),4),MATCH($A40,OFFSET('Program and Results'!$A$1,MATCH(Tables!L$1,'Program and Results'!$A:$A,0)-1,4,COUNTIF('Program and Results'!$A:$A,Tables!L$1),1),0),3))))</f>
        <v>0</v>
      </c>
      <c r="M40">
        <f ca="1">IF(M6="","",IF(L40="","",IFERROR(VLOOKUP($A40,OFFSET('Program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Results'!$A:$A,Tables!M$1),4),MATCH($A40,OFFSET('Program and Results'!$A$1,MATCH(Tables!M$1,'Program and Results'!$A:$A,0)-1,4,COUNTIF('Program and Results'!$A:$A,Tables!M$1),1),0),3))))</f>
        <v>3</v>
      </c>
      <c r="N40">
        <f ca="1">IF(N6="","",IF(M40="","",IFERROR(VLOOKUP($A40,OFFSET('Program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Results'!$A:$A,Tables!N$1),4),MATCH($A40,OFFSET('Program and Results'!$A$1,MATCH(Tables!N$1,'Program and Results'!$A:$A,0)-1,4,COUNTIF('Program and Results'!$A:$A,Tables!N$1),1),0),3))))</f>
        <v>0</v>
      </c>
      <c r="O40">
        <f ca="1">IF(O6="","",IF(N40="","",IFERROR(VLOOKUP($A40,OFFSET('Program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Results'!$A:$A,Tables!O$1),4),MATCH($A40,OFFSET('Program and Results'!$A$1,MATCH(Tables!O$1,'Program and Results'!$A:$A,0)-1,4,COUNTIF('Program and Results'!$A:$A,Tables!O$1),1),0),3))))</f>
        <v>0</v>
      </c>
      <c r="P40">
        <f ca="1">IF(P6="","",IF(O40="","",IFERROR(VLOOKUP($A40,OFFSET('Program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Results'!$A:$A,Tables!P$1),4),MATCH($A40,OFFSET('Program and Results'!$A$1,MATCH(Tables!P$1,'Program and Results'!$A:$A,0)-1,4,COUNTIF('Program and Results'!$A:$A,Tables!P$1),1),0),3))))</f>
        <v>2</v>
      </c>
      <c r="Q40">
        <f ca="1">IF(Q6="","",IF(P40="","",IFERROR(VLOOKUP($A40,OFFSET('Program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Results'!$A:$A,Tables!Q$1),4),MATCH($A40,OFFSET('Program and Results'!$A$1,MATCH(Tables!Q$1,'Program and Results'!$A:$A,0)-1,4,COUNTIF('Program and Results'!$A:$A,Tables!Q$1),1),0),3))))</f>
        <v>3</v>
      </c>
      <c r="R40">
        <f ca="1">IF(R6="","",IF(Q40="","",IFERROR(VLOOKUP($A40,OFFSET('Program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Results'!$A:$A,Tables!R$1),4),MATCH($A40,OFFSET('Program and Results'!$A$1,MATCH(Tables!R$1,'Program and Results'!$A:$A,0)-1,4,COUNTIF('Program and Results'!$A:$A,Tables!R$1),1),0),3))))</f>
        <v>2</v>
      </c>
      <c r="S40">
        <f ca="1">IF(S6="","",IF(R40="","",IFERROR(VLOOKUP($A40,OFFSET('Program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Results'!$A:$A,Tables!S$1),4),MATCH($A40,OFFSET('Program and Results'!$A$1,MATCH(Tables!S$1,'Program and Results'!$A:$A,0)-1,4,COUNTIF('Program and Results'!$A:$A,Tables!S$1),1),0),3))))</f>
        <v>0</v>
      </c>
      <c r="T40">
        <f ca="1">IF(T6="","",IF(S40="","",IFERROR(VLOOKUP($A40,OFFSET('Program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Results'!$A:$A,Tables!T$1),4),MATCH($A40,OFFSET('Program and Results'!$A$1,MATCH(Tables!T$1,'Program and Results'!$A:$A,0)-1,4,COUNTIF('Program and Results'!$A:$A,Tables!T$1),1),0),3))))</f>
        <v>1</v>
      </c>
      <c r="U40">
        <f ca="1">IF(U6="","",IF(T40="","",IFERROR(VLOOKUP($A40,OFFSET('Program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Results'!$A:$A,Tables!U$1),4),MATCH($A40,OFFSET('Program and Results'!$A$1,MATCH(Tables!U$1,'Program and Results'!$A:$A,0)-1,4,COUNTIF('Program and Results'!$A:$A,Tables!U$1),1),0),3))))</f>
        <v>3</v>
      </c>
      <c r="V40">
        <f ca="1">IF(V6="","",IF(U40="","",IFERROR(VLOOKUP($A40,OFFSET('Program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Results'!$A:$A,Tables!V$1),4),MATCH($A40,OFFSET('Program and Results'!$A$1,MATCH(Tables!V$1,'Program and Results'!$A:$A,0)-1,4,COUNTIF('Program and Results'!$A:$A,Tables!V$1),1),0),3))))</f>
        <v>1</v>
      </c>
      <c r="W40">
        <f ca="1">IF(W6="","",IF(V40="","",IFERROR(VLOOKUP($A40,OFFSET('Program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Results'!$A:$A,Tables!W$1),4),MATCH($A40,OFFSET('Program and Results'!$A$1,MATCH(Tables!W$1,'Program and Results'!$A:$A,0)-1,4,COUNTIF('Program and Results'!$A:$A,Tables!W$1),1),0),3))))</f>
        <v>2</v>
      </c>
      <c r="X40">
        <f ca="1">IF(X6="","",IF(W40="","",IFERROR(VLOOKUP($A40,OFFSET('Program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Results'!$A:$A,Tables!X$1),4),MATCH($A40,OFFSET('Program and Results'!$A$1,MATCH(Tables!X$1,'Program and Results'!$A:$A,0)-1,4,COUNTIF('Program and Results'!$A:$A,Tables!X$1),1),0),3))))</f>
        <v>0</v>
      </c>
      <c r="Y40">
        <f ca="1">IF(Y6="","",IF(X40="","",IFERROR(VLOOKUP($A40,OFFSET('Program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Results'!$A:$A,Tables!Y$1),4),MATCH($A40,OFFSET('Program and Results'!$A$1,MATCH(Tables!Y$1,'Program and Results'!$A:$A,0)-1,4,COUNTIF('Program and Results'!$A:$A,Tables!Y$1),1),0),3))))</f>
        <v>1</v>
      </c>
      <c r="Z40">
        <f ca="1">IF(Z6="","",IF(Y40="","",IFERROR(VLOOKUP($A40,OFFSET('Program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Results'!$A:$A,Tables!Z$1),4),MATCH($A40,OFFSET('Program and Results'!$A$1,MATCH(Tables!Z$1,'Program and Results'!$A:$A,0)-1,4,COUNTIF('Program and Results'!$A:$A,Tables!Z$1),1),0),3))))</f>
        <v>0</v>
      </c>
      <c r="AA40">
        <f ca="1">IF(AA6="","",IF(Z40="","",IFERROR(VLOOKUP($A40,OFFSET('Program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Results'!$A:$A,Tables!AA$1),4),MATCH($A40,OFFSET('Program and Results'!$A$1,MATCH(Tables!AA$1,'Program and Results'!$A:$A,0)-1,4,COUNTIF('Program and Results'!$A:$A,Tables!AA$1),1),0),3))))</f>
        <v>0</v>
      </c>
      <c r="AB40">
        <f ca="1">IF(AB6="","",IF(AA40="","",IFERROR(VLOOKUP($A40,OFFSET('Program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Results'!$A:$A,Tables!AB$1),4),MATCH($A40,OFFSET('Program and Results'!$A$1,MATCH(Tables!AB$1,'Program and Results'!$A:$A,0)-1,4,COUNTIF('Program and Results'!$A:$A,Tables!AB$1),1),0),3))))</f>
        <v>1</v>
      </c>
      <c r="AC40">
        <f ca="1">IF(AC6="","",IF(AB40="","",IFERROR(VLOOKUP($A40,OFFSET('Program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Results'!$A:$A,Tables!AC$1),4),MATCH($A40,OFFSET('Program and Results'!$A$1,MATCH(Tables!AC$1,'Program and Results'!$A:$A,0)-1,4,COUNTIF('Program and Results'!$A:$A,Tables!AC$1),1),0),3))))</f>
        <v>0</v>
      </c>
      <c r="AD40">
        <f ca="1">IF(AD6="","",IF(AC40="","",IFERROR(VLOOKUP($A40,OFFSET('Program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Results'!$A:$A,Tables!AD$1),4),MATCH($A40,OFFSET('Program and Results'!$A$1,MATCH(Tables!AD$1,'Program and Results'!$A:$A,0)-1,4,COUNTIF('Program and Results'!$A:$A,Tables!AD$1),1),0),3))))</f>
        <v>1</v>
      </c>
      <c r="AE40">
        <f ca="1">IF(AE6="","",IF(AD40="","",IFERROR(VLOOKUP($A40,OFFSET('Program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Results'!$A:$A,Tables!AE$1),4),MATCH($A40,OFFSET('Program and Results'!$A$1,MATCH(Tables!AE$1,'Program and Results'!$A:$A,0)-1,4,COUNTIF('Program and Results'!$A:$A,Tables!AE$1),1),0),3))))</f>
        <v>1</v>
      </c>
      <c r="AF40">
        <f ca="1">IF(AF6="","",IF(AE40="","",IFERROR(VLOOKUP($A40,OFFSET('Program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Results'!$A:$A,Tables!AF$1),4),MATCH($A40,OFFSET('Program and Results'!$A$1,MATCH(Tables!AF$1,'Program and Results'!$A:$A,0)-1,4,COUNTIF('Program and Results'!$A:$A,Tables!AF$1),1),0),3))))</f>
        <v>0</v>
      </c>
      <c r="AG40">
        <f ca="1">IF(AG6="","",IF(AF40="","",IFERROR(VLOOKUP($A40,OFFSET('Program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Results'!$A:$A,Tables!AG$1),4),MATCH($A40,OFFSET('Program and Results'!$A$1,MATCH(Tables!AG$1,'Program and Results'!$A:$A,0)-1,4,COUNTIF('Program and Results'!$A:$A,Tables!AG$1),1),0),3))))</f>
        <v>2</v>
      </c>
      <c r="AH40">
        <f ca="1">IF(AH6="","",IF(AG40="","",IFERROR(VLOOKUP($A40,OFFSET('Program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Results'!$A:$A,Tables!AH$1),4),MATCH($A40,OFFSET('Program and Results'!$A$1,MATCH(Tables!AH$1,'Program and Results'!$A:$A,0)-1,4,COUNTIF('Program and Results'!$A:$A,Tables!AH$1),1),0),3))))</f>
        <v>0</v>
      </c>
      <c r="AI40">
        <f ca="1">IF(AI6="","",IF(AH40="","",IFERROR(VLOOKUP($A40,OFFSET('Program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Results'!$A:$A,Tables!AI$1),4),MATCH($A40,OFFSET('Program and Results'!$A$1,MATCH(Tables!AI$1,'Program and Results'!$A:$A,0)-1,4,COUNTIF('Program and Results'!$A:$A,Tables!AI$1),1),0),3))))</f>
        <v>0</v>
      </c>
      <c r="AJ40" t="str">
        <f ca="1">IF(AJ6="","",IF(AI40="","",IFERROR(VLOOKUP($A40,OFFSET('Program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Results'!$A:$A,Tables!AJ$1),4),MATCH($A40,OFFSET('Program and Results'!$A$1,MATCH(Tables!AJ$1,'Program and Results'!$A:$A,0)-1,4,COUNTIF('Program and Results'!$A:$A,Tables!AJ$1),1),0),3))))</f>
        <v/>
      </c>
      <c r="AK40" t="str">
        <f ca="1">IF(AK6="","",IF(AJ40="","",IFERROR(VLOOKUP($A40,OFFSET('Program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Results'!$A:$A,Tables!AK$1),4),MATCH($A40,OFFSET('Program and Results'!$A$1,MATCH(Tables!AK$1,'Program and Results'!$A:$A,0)-1,4,COUNTIF('Program and Results'!$A:$A,Tables!AK$1),1),0),3))))</f>
        <v/>
      </c>
      <c r="AL40" t="str">
        <f ca="1">IF(AL6="","",IF(AK40="","",IFERROR(VLOOKUP($A40,OFFSET('Program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Results'!$A:$A,Tables!AL$1),4),MATCH($A40,OFFSET('Program and Results'!$A$1,MATCH(Tables!AL$1,'Program and Results'!$A:$A,0)-1,4,COUNTIF('Program and Results'!$A:$A,Tables!AL$1),1),0),3))))</f>
        <v/>
      </c>
      <c r="AM40" t="str">
        <f ca="1">IF(AM6="","",IF(AL40="","",IFERROR(VLOOKUP($A40,OFFSET('Program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Results'!$A:$A,Tables!AM$1),4),MATCH($A40,OFFSET('Program and Results'!$A$1,MATCH(Tables!AM$1,'Program and Results'!$A:$A,0)-1,4,COUNTIF('Program and Results'!$A:$A,Tables!AM$1),1),0),3))))</f>
        <v/>
      </c>
      <c r="AN40" t="str">
        <f ca="1">IF(AN6="","",IF(AM40="","",IFERROR(VLOOKUP($A40,OFFSET('Program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Results'!$A:$A,Tables!AN$1),4),MATCH($A40,OFFSET('Program and Results'!$A$1,MATCH(Tables!AN$1,'Program and Results'!$A:$A,0)-1,4,COUNTIF('Program and Results'!$A:$A,Tables!AN$1),1),0),3))))</f>
        <v/>
      </c>
      <c r="AO40" t="str">
        <f ca="1">IF(AO6="","",IF(AN40="","",IFERROR(VLOOKUP($A40,OFFSET('Program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Results'!$A:$A,Tables!AO$1),4),MATCH($A40,OFFSET('Program and Results'!$A$1,MATCH(Tables!AO$1,'Program and Results'!$A:$A,0)-1,4,COUNTIF('Program and Results'!$A:$A,Tables!AO$1),1),0),3))))</f>
        <v/>
      </c>
      <c r="AP40" t="str">
        <f ca="1">IF(AP6="","",IF(AO40="","",IFERROR(VLOOKUP($A40,OFFSET('Program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Results'!$A:$A,Tables!AP$1),4),MATCH($A40,OFFSET('Program and Results'!$A$1,MATCH(Tables!AP$1,'Program and Results'!$A:$A,0)-1,4,COUNTIF('Program and Results'!$A:$A,Tables!AP$1),1),0),3))))</f>
        <v/>
      </c>
      <c r="AQ40" t="str">
        <f ca="1">IF(AQ6="","",IF(AP40="","",IFERROR(VLOOKUP($A40,OFFSET('Program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Results'!$A:$A,Tables!AQ$1),4),MATCH($A40,OFFSET('Program and Results'!$A$1,MATCH(Tables!AQ$1,'Program and Results'!$A:$A,0)-1,4,COUNTIF('Program and Results'!$A:$A,Tables!AQ$1),1),0),3))))</f>
        <v/>
      </c>
      <c r="AR40" t="str">
        <f ca="1">IF(AR6="","",IF(AQ40="","",IFERROR(VLOOKUP($A40,OFFSET('Program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Results'!$A:$A,Tables!AR$1),4),MATCH($A40,OFFSET('Program and Results'!$A$1,MATCH(Tables!AR$1,'Program and Results'!$A:$A,0)-1,4,COUNTIF('Program and Results'!$A:$A,Tables!AR$1),1),0),3))))</f>
        <v/>
      </c>
      <c r="AS40" t="str">
        <f ca="1">IF(AS6="","",IF(AR40="","",IFERROR(VLOOKUP($A40,OFFSET('Program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Results'!$A:$A,Tables!AS$1),4),MATCH($A40,OFFSET('Program and Results'!$A$1,MATCH(Tables!AS$1,'Program and Results'!$A:$A,0)-1,4,COUNTIF('Program and Results'!$A:$A,Tables!AS$1),1),0),3))))</f>
        <v/>
      </c>
      <c r="AT40" t="str">
        <f ca="1">IF(AT6="","",IF(AS40="","",IFERROR(VLOOKUP($A40,OFFSET('Program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Results'!$A:$A,Tables!AT$1),4),MATCH($A40,OFFSET('Program and Results'!$A$1,MATCH(Tables!AT$1,'Program and Results'!$A:$A,0)-1,4,COUNTIF('Program and Results'!$A:$A,Tables!AT$1),1),0),3))))</f>
        <v/>
      </c>
      <c r="AU40" t="str">
        <f ca="1">IF(AU6="","",IF(AT40="","",IFERROR(VLOOKUP($A40,OFFSET('Program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Results'!$A:$A,Tables!AU$1),4),MATCH($A40,OFFSET('Program and Results'!$A$1,MATCH(Tables!AU$1,'Program and Results'!$A:$A,0)-1,4,COUNTIF('Program and Results'!$A:$A,Tables!AU$1),1),0),3))))</f>
        <v/>
      </c>
      <c r="AV40" t="str">
        <f ca="1">IF(AV6="","",IF(AU40="","",IFERROR(VLOOKUP($A40,OFFSET('Program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Results'!$A:$A,Tables!AV$1),4),MATCH($A40,OFFSET('Program and Results'!$A$1,MATCH(Tables!AV$1,'Program and Results'!$A:$A,0)-1,4,COUNTIF('Program and Results'!$A:$A,Tables!AV$1),1),0),3))))</f>
        <v/>
      </c>
      <c r="AW40" t="str">
        <f ca="1">IF(AW6="","",IF(AV40="","",IFERROR(VLOOKUP($A40,OFFSET('Program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Results'!$A:$A,Tables!AW$1),4),MATCH($A40,OFFSET('Program and Results'!$A$1,MATCH(Tables!AW$1,'Program and Results'!$A:$A,0)-1,4,COUNTIF('Program and Results'!$A:$A,Tables!AW$1),1),0),3))))</f>
        <v/>
      </c>
      <c r="AX40" t="str">
        <f ca="1">IF(AX6="","",IF(AW40="","",IFERROR(VLOOKUP($A40,OFFSET('Program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Results'!$A:$A,Tables!AX$1),4),MATCH($A40,OFFSET('Program and Results'!$A$1,MATCH(Tables!AX$1,'Program and Results'!$A:$A,0)-1,4,COUNTIF('Program and Results'!$A:$A,Tables!AX$1),1),0),3))))</f>
        <v/>
      </c>
      <c r="AY40" t="str">
        <f ca="1">IF(AY6="","",IF(AX40="","",IFERROR(VLOOKUP($A40,OFFSET('Program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Results'!$A:$A,Tables!AY$1),4),MATCH($A40,OFFSET('Program and Results'!$A$1,MATCH(Tables!AY$1,'Program and Results'!$A:$A,0)-1,4,COUNTIF('Program and Results'!$A:$A,Tables!AY$1),1),0),3))))</f>
        <v/>
      </c>
      <c r="AZ40" t="str">
        <f ca="1">IF(AZ6="","",IF(AY40="","",IFERROR(VLOOKUP($A40,OFFSET('Program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Results'!$A:$A,Tables!AZ$1),4),MATCH($A40,OFFSET('Program and Results'!$A$1,MATCH(Tables!AZ$1,'Program and Results'!$A:$A,0)-1,4,COUNTIF('Program and Results'!$A:$A,Tables!AZ$1),1),0),3))))</f>
        <v/>
      </c>
      <c r="BA40" t="str">
        <f ca="1">IF(BA6="","",IF(AZ40="","",IFERROR(VLOOKUP($A40,OFFSET('Program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Results'!$A:$A,Tables!BA$1),4),MATCH($A40,OFFSET('Program and Results'!$A$1,MATCH(Tables!BA$1,'Program and Results'!$A:$A,0)-1,4,COUNTIF('Program and Results'!$A:$A,Tables!BA$1),1),0),3))))</f>
        <v/>
      </c>
      <c r="BB40" t="str">
        <f ca="1">IF(BB6="","",IF(BA40="","",IFERROR(VLOOKUP($A40,OFFSET('Program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Results'!$A:$A,Tables!BB$1),4),MATCH($A40,OFFSET('Program and Results'!$A$1,MATCH(Tables!BB$1,'Program and Results'!$A:$A,0)-1,4,COUNTIF('Program and Results'!$A:$A,Tables!BB$1),1),0),3))))</f>
        <v/>
      </c>
      <c r="BC40" t="str">
        <f ca="1">IF(BC6="","",IF(BB40="","",IFERROR(VLOOKUP($A40,OFFSET('Program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Results'!$A:$A,Tables!BC$1),4),MATCH($A40,OFFSET('Program and Results'!$A$1,MATCH(Tables!BC$1,'Program and Results'!$A:$A,0)-1,4,COUNTIF('Program and Results'!$A:$A,Tables!BC$1),1),0),3))))</f>
        <v/>
      </c>
      <c r="BD40" t="str">
        <f ca="1">IF(BD6="","",IF(BC40="","",IFERROR(VLOOKUP($A40,OFFSET('Program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Results'!$A:$A,Tables!BD$1),4),MATCH($A40,OFFSET('Program and Results'!$A$1,MATCH(Tables!BD$1,'Program and Results'!$A:$A,0)-1,4,COUNTIF('Program and Results'!$A:$A,Tables!BD$1),1),0),3))))</f>
        <v/>
      </c>
      <c r="BE40" t="str">
        <f ca="1">IF(BE6="","",IF(BD40="","",IFERROR(VLOOKUP($A40,OFFSET('Program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Results'!$A:$A,Tables!BE$1),4),MATCH($A40,OFFSET('Program and Results'!$A$1,MATCH(Tables!BE$1,'Program and Results'!$A:$A,0)-1,4,COUNTIF('Program and Results'!$A:$A,Tables!BE$1),1),0),3))))</f>
        <v/>
      </c>
    </row>
    <row r="41" spans="1:57">
      <c r="A41" s="3" t="str">
        <f t="shared" si="0"/>
        <v>Hoffenheim</v>
      </c>
      <c r="B41">
        <f ca="1">IF(B7="","",IF(A41="","",IFERROR(VLOOKUP($A41,OFFSET('Program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Results'!$A:$A,Tables!B$1),4),MATCH($A41,OFFSET('Program and Results'!$A$1,MATCH(Tables!B$1,'Program and Results'!$A:$A,0)-1,4,COUNTIF('Program and Results'!$A:$A,Tables!B$1),1),0),3))))</f>
        <v>2</v>
      </c>
      <c r="C41">
        <f ca="1">IF(C7="","",IF(B41="","",IFERROR(VLOOKUP($A41,OFFSET('Program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Results'!$A:$A,Tables!C$1),4),MATCH($A41,OFFSET('Program and Results'!$A$1,MATCH(Tables!C$1,'Program and Results'!$A:$A,0)-1,4,COUNTIF('Program and Results'!$A:$A,Tables!C$1),1),0),3))))</f>
        <v>5</v>
      </c>
      <c r="D41">
        <f ca="1">IF(D7="","",IF(C41="","",IFERROR(VLOOKUP($A41,OFFSET('Program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Results'!$A:$A,Tables!D$1),4),MATCH($A41,OFFSET('Program and Results'!$A$1,MATCH(Tables!D$1,'Program and Results'!$A:$A,0)-1,4,COUNTIF('Program and Results'!$A:$A,Tables!D$1),1),0),3))))</f>
        <v>3</v>
      </c>
      <c r="E41">
        <f ca="1">IF(E7="","",IF(D41="","",IFERROR(VLOOKUP($A41,OFFSET('Program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Results'!$A:$A,Tables!E$1),4),MATCH($A41,OFFSET('Program and Results'!$A$1,MATCH(Tables!E$1,'Program and Results'!$A:$A,0)-1,4,COUNTIF('Program and Results'!$A:$A,Tables!E$1),1),0),3))))</f>
        <v>2</v>
      </c>
      <c r="F41">
        <f ca="1">IF(F7="","",IF(E41="","",IFERROR(VLOOKUP($A41,OFFSET('Program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Results'!$A:$A,Tables!F$1),4),MATCH($A41,OFFSET('Program and Results'!$A$1,MATCH(Tables!F$1,'Program and Results'!$A:$A,0)-1,4,COUNTIF('Program and Results'!$A:$A,Tables!F$1),1),0),3))))</f>
        <v>2</v>
      </c>
      <c r="G41">
        <f ca="1">IF(G7="","",IF(F41="","",IFERROR(VLOOKUP($A41,OFFSET('Program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Results'!$A:$A,Tables!G$1),4),MATCH($A41,OFFSET('Program and Results'!$A$1,MATCH(Tables!G$1,'Program and Results'!$A:$A,0)-1,4,COUNTIF('Program and Results'!$A:$A,Tables!G$1),1),0),3))))</f>
        <v>1</v>
      </c>
      <c r="H41">
        <f ca="1">IF(H7="","",IF(G41="","",IFERROR(VLOOKUP($A41,OFFSET('Program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Results'!$A:$A,Tables!H$1),4),MATCH($A41,OFFSET('Program and Results'!$A$1,MATCH(Tables!H$1,'Program and Results'!$A:$A,0)-1,4,COUNTIF('Program and Results'!$A:$A,Tables!H$1),1),0),3))))</f>
        <v>3</v>
      </c>
      <c r="I41">
        <f ca="1">IF(I7="","",IF(H41="","",IFERROR(VLOOKUP($A41,OFFSET('Program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Results'!$A:$A,Tables!I$1),4),MATCH($A41,OFFSET('Program and Results'!$A$1,MATCH(Tables!I$1,'Program and Results'!$A:$A,0)-1,4,COUNTIF('Program and Results'!$A:$A,Tables!I$1),1),0),3))))</f>
        <v>2</v>
      </c>
      <c r="J41">
        <f ca="1">IF(J7="","",IF(I41="","",IFERROR(VLOOKUP($A41,OFFSET('Program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Results'!$A:$A,Tables!J$1),4),MATCH($A41,OFFSET('Program and Results'!$A$1,MATCH(Tables!J$1,'Program and Results'!$A:$A,0)-1,4,COUNTIF('Program and Results'!$A:$A,Tables!J$1),1),0),3))))</f>
        <v>1</v>
      </c>
      <c r="K41">
        <f ca="1">IF(K7="","",IF(J41="","",IFERROR(VLOOKUP($A41,OFFSET('Program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Results'!$A:$A,Tables!K$1),4),MATCH($A41,OFFSET('Program and Results'!$A$1,MATCH(Tables!K$1,'Program and Results'!$A:$A,0)-1,4,COUNTIF('Program and Results'!$A:$A,Tables!K$1),1),0),3))))</f>
        <v>4</v>
      </c>
      <c r="L41">
        <f ca="1">IF(L7="","",IF(K41="","",IFERROR(VLOOKUP($A41,OFFSET('Program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Results'!$A:$A,Tables!L$1),4),MATCH($A41,OFFSET('Program and Results'!$A$1,MATCH(Tables!L$1,'Program and Results'!$A:$A,0)-1,4,COUNTIF('Program and Results'!$A:$A,Tables!L$1),1),0),3))))</f>
        <v>1</v>
      </c>
      <c r="M41">
        <f ca="1">IF(M7="","",IF(L41="","",IFERROR(VLOOKUP($A41,OFFSET('Program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Results'!$A:$A,Tables!M$1),4),MATCH($A41,OFFSET('Program and Results'!$A$1,MATCH(Tables!M$1,'Program and Results'!$A:$A,0)-1,4,COUNTIF('Program and Results'!$A:$A,Tables!M$1),1),0),3))))</f>
        <v>2</v>
      </c>
      <c r="N41">
        <f ca="1">IF(N7="","",IF(M41="","",IFERROR(VLOOKUP($A41,OFFSET('Program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Results'!$A:$A,Tables!N$1),4),MATCH($A41,OFFSET('Program and Results'!$A$1,MATCH(Tables!N$1,'Program and Results'!$A:$A,0)-1,4,COUNTIF('Program and Results'!$A:$A,Tables!N$1),1),0),3))))</f>
        <v>0</v>
      </c>
      <c r="O41">
        <f ca="1">IF(O7="","",IF(N41="","",IFERROR(VLOOKUP($A41,OFFSET('Program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Results'!$A:$A,Tables!O$1),4),MATCH($A41,OFFSET('Program and Results'!$A$1,MATCH(Tables!O$1,'Program and Results'!$A:$A,0)-1,4,COUNTIF('Program and Results'!$A:$A,Tables!O$1),1),0),3))))</f>
        <v>4</v>
      </c>
      <c r="P41">
        <f ca="1">IF(P7="","",IF(O41="","",IFERROR(VLOOKUP($A41,OFFSET('Program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Results'!$A:$A,Tables!P$1),4),MATCH($A41,OFFSET('Program and Results'!$A$1,MATCH(Tables!P$1,'Program and Results'!$A:$A,0)-1,4,COUNTIF('Program and Results'!$A:$A,Tables!P$1),1),0),3))))</f>
        <v>2</v>
      </c>
      <c r="Q41">
        <f ca="1">IF(Q7="","",IF(P41="","",IFERROR(VLOOKUP($A41,OFFSET('Program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Results'!$A:$A,Tables!Q$1),4),MATCH($A41,OFFSET('Program and Results'!$A$1,MATCH(Tables!Q$1,'Program and Results'!$A:$A,0)-1,4,COUNTIF('Program and Results'!$A:$A,Tables!Q$1),1),0),3))))</f>
        <v>2</v>
      </c>
      <c r="R41">
        <f ca="1">IF(R7="","",IF(Q41="","",IFERROR(VLOOKUP($A41,OFFSET('Program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Results'!$A:$A,Tables!R$1),4),MATCH($A41,OFFSET('Program and Results'!$A$1,MATCH(Tables!R$1,'Program and Results'!$A:$A,0)-1,4,COUNTIF('Program and Results'!$A:$A,Tables!R$1),1),0),3))))</f>
        <v>0</v>
      </c>
      <c r="S41">
        <f ca="1">IF(S7="","",IF(R41="","",IFERROR(VLOOKUP($A41,OFFSET('Program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Results'!$A:$A,Tables!S$1),4),MATCH($A41,OFFSET('Program and Results'!$A$1,MATCH(Tables!S$1,'Program and Results'!$A:$A,0)-1,4,COUNTIF('Program and Results'!$A:$A,Tables!S$1),1),0),3))))</f>
        <v>0</v>
      </c>
      <c r="T41">
        <f ca="1">IF(T7="","",IF(S41="","",IFERROR(VLOOKUP($A41,OFFSET('Program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Results'!$A:$A,Tables!T$1),4),MATCH($A41,OFFSET('Program and Results'!$A$1,MATCH(Tables!T$1,'Program and Results'!$A:$A,0)-1,4,COUNTIF('Program and Results'!$A:$A,Tables!T$1),1),0),3))))</f>
        <v>3</v>
      </c>
      <c r="U41">
        <f ca="1">IF(U7="","",IF(T41="","",IFERROR(VLOOKUP($A41,OFFSET('Program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Results'!$A:$A,Tables!U$1),4),MATCH($A41,OFFSET('Program and Results'!$A$1,MATCH(Tables!U$1,'Program and Results'!$A:$A,0)-1,4,COUNTIF('Program and Results'!$A:$A,Tables!U$1),1),0),3))))</f>
        <v>1</v>
      </c>
      <c r="V41">
        <f ca="1">IF(V7="","",IF(U41="","",IFERROR(VLOOKUP($A41,OFFSET('Program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Results'!$A:$A,Tables!V$1),4),MATCH($A41,OFFSET('Program and Results'!$A$1,MATCH(Tables!V$1,'Program and Results'!$A:$A,0)-1,4,COUNTIF('Program and Results'!$A:$A,Tables!V$1),1),0),3))))</f>
        <v>4</v>
      </c>
      <c r="W41">
        <f ca="1">IF(W7="","",IF(V41="","",IFERROR(VLOOKUP($A41,OFFSET('Program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Results'!$A:$A,Tables!W$1),4),MATCH($A41,OFFSET('Program and Results'!$A$1,MATCH(Tables!W$1,'Program and Results'!$A:$A,0)-1,4,COUNTIF('Program and Results'!$A:$A,Tables!W$1),1),0),3))))</f>
        <v>2</v>
      </c>
      <c r="X41">
        <f ca="1">IF(X7="","",IF(W41="","",IFERROR(VLOOKUP($A41,OFFSET('Program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Results'!$A:$A,Tables!X$1),4),MATCH($A41,OFFSET('Program and Results'!$A$1,MATCH(Tables!X$1,'Program and Results'!$A:$A,0)-1,4,COUNTIF('Program and Results'!$A:$A,Tables!X$1),1),0),3))))</f>
        <v>6</v>
      </c>
      <c r="Y41">
        <f ca="1">IF(Y7="","",IF(X41="","",IFERROR(VLOOKUP($A41,OFFSET('Program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Results'!$A:$A,Tables!Y$1),4),MATCH($A41,OFFSET('Program and Results'!$A$1,MATCH(Tables!Y$1,'Program and Results'!$A:$A,0)-1,4,COUNTIF('Program and Results'!$A:$A,Tables!Y$1),1),0),3))))</f>
        <v>0</v>
      </c>
      <c r="Z41">
        <f ca="1">IF(Z7="","",IF(Y41="","",IFERROR(VLOOKUP($A41,OFFSET('Program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Results'!$A:$A,Tables!Z$1),4),MATCH($A41,OFFSET('Program and Results'!$A$1,MATCH(Tables!Z$1,'Program and Results'!$A:$A,0)-1,4,COUNTIF('Program and Results'!$A:$A,Tables!Z$1),1),0),3))))</f>
        <v>2</v>
      </c>
      <c r="AA41">
        <f ca="1">IF(AA7="","",IF(Z41="","",IFERROR(VLOOKUP($A41,OFFSET('Program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Results'!$A:$A,Tables!AA$1),4),MATCH($A41,OFFSET('Program and Results'!$A$1,MATCH(Tables!AA$1,'Program and Results'!$A:$A,0)-1,4,COUNTIF('Program and Results'!$A:$A,Tables!AA$1),1),0),3))))</f>
        <v>3</v>
      </c>
      <c r="AB41">
        <f ca="1">IF(AB7="","",IF(AA41="","",IFERROR(VLOOKUP($A41,OFFSET('Program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Results'!$A:$A,Tables!AB$1),4),MATCH($A41,OFFSET('Program and Results'!$A$1,MATCH(Tables!AB$1,'Program and Results'!$A:$A,0)-1,4,COUNTIF('Program and Results'!$A:$A,Tables!AB$1),1),0),3))))</f>
        <v>3</v>
      </c>
      <c r="AC41">
        <f ca="1">IF(AC7="","",IF(AB41="","",IFERROR(VLOOKUP($A41,OFFSET('Program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Results'!$A:$A,Tables!AC$1),4),MATCH($A41,OFFSET('Program and Results'!$A$1,MATCH(Tables!AC$1,'Program and Results'!$A:$A,0)-1,4,COUNTIF('Program and Results'!$A:$A,Tables!AC$1),1),0),3))))</f>
        <v>3</v>
      </c>
      <c r="AD41">
        <f ca="1">IF(AD7="","",IF(AC41="","",IFERROR(VLOOKUP($A41,OFFSET('Program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Results'!$A:$A,Tables!AD$1),4),MATCH($A41,OFFSET('Program and Results'!$A$1,MATCH(Tables!AD$1,'Program and Results'!$A:$A,0)-1,4,COUNTIF('Program and Results'!$A:$A,Tables!AD$1),1),0),3))))</f>
        <v>1</v>
      </c>
      <c r="AE41">
        <f ca="1">IF(AE7="","",IF(AD41="","",IFERROR(VLOOKUP($A41,OFFSET('Program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Results'!$A:$A,Tables!AE$1),4),MATCH($A41,OFFSET('Program and Results'!$A$1,MATCH(Tables!AE$1,'Program and Results'!$A:$A,0)-1,4,COUNTIF('Program and Results'!$A:$A,Tables!AE$1),1),0),3))))</f>
        <v>2</v>
      </c>
      <c r="AF41">
        <f ca="1">IF(AF7="","",IF(AE41="","",IFERROR(VLOOKUP($A41,OFFSET('Program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Results'!$A:$A,Tables!AF$1),4),MATCH($A41,OFFSET('Program and Results'!$A$1,MATCH(Tables!AF$1,'Program and Results'!$A:$A,0)-1,4,COUNTIF('Program and Results'!$A:$A,Tables!AF$1),1),0),3))))</f>
        <v>1</v>
      </c>
      <c r="AG41">
        <f ca="1">IF(AG7="","",IF(AF41="","",IFERROR(VLOOKUP($A41,OFFSET('Program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Results'!$A:$A,Tables!AG$1),4),MATCH($A41,OFFSET('Program and Results'!$A$1,MATCH(Tables!AG$1,'Program and Results'!$A:$A,0)-1,4,COUNTIF('Program and Results'!$A:$A,Tables!AG$1),1),0),3))))</f>
        <v>0</v>
      </c>
      <c r="AH41">
        <f ca="1">IF(AH7="","",IF(AG41="","",IFERROR(VLOOKUP($A41,OFFSET('Program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Results'!$A:$A,Tables!AH$1),4),MATCH($A41,OFFSET('Program and Results'!$A$1,MATCH(Tables!AH$1,'Program and Results'!$A:$A,0)-1,4,COUNTIF('Program and Results'!$A:$A,Tables!AH$1),1),0),3))))</f>
        <v>2</v>
      </c>
      <c r="AI41">
        <f ca="1">IF(AI7="","",IF(AH41="","",IFERROR(VLOOKUP($A41,OFFSET('Program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Results'!$A:$A,Tables!AI$1),4),MATCH($A41,OFFSET('Program and Results'!$A$1,MATCH(Tables!AI$1,'Program and Results'!$A:$A,0)-1,4,COUNTIF('Program and Results'!$A:$A,Tables!AI$1),1),0),3))))</f>
        <v>3</v>
      </c>
      <c r="AJ41" t="str">
        <f ca="1">IF(AJ7="","",IF(AI41="","",IFERROR(VLOOKUP($A41,OFFSET('Program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Results'!$A:$A,Tables!AJ$1),4),MATCH($A41,OFFSET('Program and Results'!$A$1,MATCH(Tables!AJ$1,'Program and Results'!$A:$A,0)-1,4,COUNTIF('Program and Results'!$A:$A,Tables!AJ$1),1),0),3))))</f>
        <v/>
      </c>
      <c r="AK41" t="str">
        <f ca="1">IF(AK7="","",IF(AJ41="","",IFERROR(VLOOKUP($A41,OFFSET('Program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Results'!$A:$A,Tables!AK$1),4),MATCH($A41,OFFSET('Program and Results'!$A$1,MATCH(Tables!AK$1,'Program and Results'!$A:$A,0)-1,4,COUNTIF('Program and Results'!$A:$A,Tables!AK$1),1),0),3))))</f>
        <v/>
      </c>
      <c r="AL41" t="str">
        <f ca="1">IF(AL7="","",IF(AK41="","",IFERROR(VLOOKUP($A41,OFFSET('Program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Results'!$A:$A,Tables!AL$1),4),MATCH($A41,OFFSET('Program and Results'!$A$1,MATCH(Tables!AL$1,'Program and Results'!$A:$A,0)-1,4,COUNTIF('Program and Results'!$A:$A,Tables!AL$1),1),0),3))))</f>
        <v/>
      </c>
      <c r="AM41" t="str">
        <f ca="1">IF(AM7="","",IF(AL41="","",IFERROR(VLOOKUP($A41,OFFSET('Program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Results'!$A:$A,Tables!AM$1),4),MATCH($A41,OFFSET('Program and Results'!$A$1,MATCH(Tables!AM$1,'Program and Results'!$A:$A,0)-1,4,COUNTIF('Program and Results'!$A:$A,Tables!AM$1),1),0),3))))</f>
        <v/>
      </c>
      <c r="AN41" t="str">
        <f ca="1">IF(AN7="","",IF(AM41="","",IFERROR(VLOOKUP($A41,OFFSET('Program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Results'!$A:$A,Tables!AN$1),4),MATCH($A41,OFFSET('Program and Results'!$A$1,MATCH(Tables!AN$1,'Program and Results'!$A:$A,0)-1,4,COUNTIF('Program and Results'!$A:$A,Tables!AN$1),1),0),3))))</f>
        <v/>
      </c>
      <c r="AO41" t="str">
        <f ca="1">IF(AO7="","",IF(AN41="","",IFERROR(VLOOKUP($A41,OFFSET('Program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Results'!$A:$A,Tables!AO$1),4),MATCH($A41,OFFSET('Program and Results'!$A$1,MATCH(Tables!AO$1,'Program and Results'!$A:$A,0)-1,4,COUNTIF('Program and Results'!$A:$A,Tables!AO$1),1),0),3))))</f>
        <v/>
      </c>
      <c r="AP41" t="str">
        <f ca="1">IF(AP7="","",IF(AO41="","",IFERROR(VLOOKUP($A41,OFFSET('Program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Results'!$A:$A,Tables!AP$1),4),MATCH($A41,OFFSET('Program and Results'!$A$1,MATCH(Tables!AP$1,'Program and Results'!$A:$A,0)-1,4,COUNTIF('Program and Results'!$A:$A,Tables!AP$1),1),0),3))))</f>
        <v/>
      </c>
      <c r="AQ41" t="str">
        <f ca="1">IF(AQ7="","",IF(AP41="","",IFERROR(VLOOKUP($A41,OFFSET('Program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Results'!$A:$A,Tables!AQ$1),4),MATCH($A41,OFFSET('Program and Results'!$A$1,MATCH(Tables!AQ$1,'Program and Results'!$A:$A,0)-1,4,COUNTIF('Program and Results'!$A:$A,Tables!AQ$1),1),0),3))))</f>
        <v/>
      </c>
      <c r="AR41" t="str">
        <f ca="1">IF(AR7="","",IF(AQ41="","",IFERROR(VLOOKUP($A41,OFFSET('Program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Results'!$A:$A,Tables!AR$1),4),MATCH($A41,OFFSET('Program and Results'!$A$1,MATCH(Tables!AR$1,'Program and Results'!$A:$A,0)-1,4,COUNTIF('Program and Results'!$A:$A,Tables!AR$1),1),0),3))))</f>
        <v/>
      </c>
      <c r="AS41" t="str">
        <f ca="1">IF(AS7="","",IF(AR41="","",IFERROR(VLOOKUP($A41,OFFSET('Program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Results'!$A:$A,Tables!AS$1),4),MATCH($A41,OFFSET('Program and Results'!$A$1,MATCH(Tables!AS$1,'Program and Results'!$A:$A,0)-1,4,COUNTIF('Program and Results'!$A:$A,Tables!AS$1),1),0),3))))</f>
        <v/>
      </c>
      <c r="AT41" t="str">
        <f ca="1">IF(AT7="","",IF(AS41="","",IFERROR(VLOOKUP($A41,OFFSET('Program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Results'!$A:$A,Tables!AT$1),4),MATCH($A41,OFFSET('Program and Results'!$A$1,MATCH(Tables!AT$1,'Program and Results'!$A:$A,0)-1,4,COUNTIF('Program and Results'!$A:$A,Tables!AT$1),1),0),3))))</f>
        <v/>
      </c>
      <c r="AU41" t="str">
        <f ca="1">IF(AU7="","",IF(AT41="","",IFERROR(VLOOKUP($A41,OFFSET('Program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Results'!$A:$A,Tables!AU$1),4),MATCH($A41,OFFSET('Program and Results'!$A$1,MATCH(Tables!AU$1,'Program and Results'!$A:$A,0)-1,4,COUNTIF('Program and Results'!$A:$A,Tables!AU$1),1),0),3))))</f>
        <v/>
      </c>
      <c r="AV41" t="str">
        <f ca="1">IF(AV7="","",IF(AU41="","",IFERROR(VLOOKUP($A41,OFFSET('Program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Results'!$A:$A,Tables!AV$1),4),MATCH($A41,OFFSET('Program and Results'!$A$1,MATCH(Tables!AV$1,'Program and Results'!$A:$A,0)-1,4,COUNTIF('Program and Results'!$A:$A,Tables!AV$1),1),0),3))))</f>
        <v/>
      </c>
      <c r="AW41" t="str">
        <f ca="1">IF(AW7="","",IF(AV41="","",IFERROR(VLOOKUP($A41,OFFSET('Program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Results'!$A:$A,Tables!AW$1),4),MATCH($A41,OFFSET('Program and Results'!$A$1,MATCH(Tables!AW$1,'Program and Results'!$A:$A,0)-1,4,COUNTIF('Program and Results'!$A:$A,Tables!AW$1),1),0),3))))</f>
        <v/>
      </c>
      <c r="AX41" t="str">
        <f ca="1">IF(AX7="","",IF(AW41="","",IFERROR(VLOOKUP($A41,OFFSET('Program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Results'!$A:$A,Tables!AX$1),4),MATCH($A41,OFFSET('Program and Results'!$A$1,MATCH(Tables!AX$1,'Program and Results'!$A:$A,0)-1,4,COUNTIF('Program and Results'!$A:$A,Tables!AX$1),1),0),3))))</f>
        <v/>
      </c>
      <c r="AY41" t="str">
        <f ca="1">IF(AY7="","",IF(AX41="","",IFERROR(VLOOKUP($A41,OFFSET('Program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Results'!$A:$A,Tables!AY$1),4),MATCH($A41,OFFSET('Program and Results'!$A$1,MATCH(Tables!AY$1,'Program and Results'!$A:$A,0)-1,4,COUNTIF('Program and Results'!$A:$A,Tables!AY$1),1),0),3))))</f>
        <v/>
      </c>
      <c r="AZ41" t="str">
        <f ca="1">IF(AZ7="","",IF(AY41="","",IFERROR(VLOOKUP($A41,OFFSET('Program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Results'!$A:$A,Tables!AZ$1),4),MATCH($A41,OFFSET('Program and Results'!$A$1,MATCH(Tables!AZ$1,'Program and Results'!$A:$A,0)-1,4,COUNTIF('Program and Results'!$A:$A,Tables!AZ$1),1),0),3))))</f>
        <v/>
      </c>
      <c r="BA41" t="str">
        <f ca="1">IF(BA7="","",IF(AZ41="","",IFERROR(VLOOKUP($A41,OFFSET('Program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Results'!$A:$A,Tables!BA$1),4),MATCH($A41,OFFSET('Program and Results'!$A$1,MATCH(Tables!BA$1,'Program and Results'!$A:$A,0)-1,4,COUNTIF('Program and Results'!$A:$A,Tables!BA$1),1),0),3))))</f>
        <v/>
      </c>
      <c r="BB41" t="str">
        <f ca="1">IF(BB7="","",IF(BA41="","",IFERROR(VLOOKUP($A41,OFFSET('Program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Results'!$A:$A,Tables!BB$1),4),MATCH($A41,OFFSET('Program and Results'!$A$1,MATCH(Tables!BB$1,'Program and Results'!$A:$A,0)-1,4,COUNTIF('Program and Results'!$A:$A,Tables!BB$1),1),0),3))))</f>
        <v/>
      </c>
      <c r="BC41" t="str">
        <f ca="1">IF(BC7="","",IF(BB41="","",IFERROR(VLOOKUP($A41,OFFSET('Program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Results'!$A:$A,Tables!BC$1),4),MATCH($A41,OFFSET('Program and Results'!$A$1,MATCH(Tables!BC$1,'Program and Results'!$A:$A,0)-1,4,COUNTIF('Program and Results'!$A:$A,Tables!BC$1),1),0),3))))</f>
        <v/>
      </c>
      <c r="BD41" t="str">
        <f ca="1">IF(BD7="","",IF(BC41="","",IFERROR(VLOOKUP($A41,OFFSET('Program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Results'!$A:$A,Tables!BD$1),4),MATCH($A41,OFFSET('Program and Results'!$A$1,MATCH(Tables!BD$1,'Program and Results'!$A:$A,0)-1,4,COUNTIF('Program and Results'!$A:$A,Tables!BD$1),1),0),3))))</f>
        <v/>
      </c>
      <c r="BE41" t="str">
        <f ca="1">IF(BE7="","",IF(BD41="","",IFERROR(VLOOKUP($A41,OFFSET('Program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Results'!$A:$A,Tables!BE$1),4),MATCH($A41,OFFSET('Program and Results'!$A$1,MATCH(Tables!BE$1,'Program and Results'!$A:$A,0)-1,4,COUNTIF('Program and Results'!$A:$A,Tables!BE$1),1),0),3))))</f>
        <v/>
      </c>
    </row>
    <row r="42" spans="1:57">
      <c r="A42" s="3" t="str">
        <f t="shared" si="0"/>
        <v>Leverkusen</v>
      </c>
      <c r="B42">
        <f ca="1">IF(B8="","",IF(A42="","",IFERROR(VLOOKUP($A42,OFFSET('Program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Results'!$A:$A,Tables!B$1),4),MATCH($A42,OFFSET('Program and Results'!$A$1,MATCH(Tables!B$1,'Program and Results'!$A:$A,0)-1,4,COUNTIF('Program and Results'!$A:$A,Tables!B$1),1),0),3))))</f>
        <v>3</v>
      </c>
      <c r="C42">
        <f ca="1">IF(C8="","",IF(B42="","",IFERROR(VLOOKUP($A42,OFFSET('Program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Results'!$A:$A,Tables!C$1),4),MATCH($A42,OFFSET('Program and Results'!$A$1,MATCH(Tables!C$1,'Program and Results'!$A:$A,0)-1,4,COUNTIF('Program and Results'!$A:$A,Tables!C$1),1),0),3))))</f>
        <v>1</v>
      </c>
      <c r="D42">
        <f ca="1">IF(D8="","",IF(C42="","",IFERROR(VLOOKUP($A42,OFFSET('Program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Results'!$A:$A,Tables!D$1),4),MATCH($A42,OFFSET('Program and Results'!$A$1,MATCH(Tables!D$1,'Program and Results'!$A:$A,0)-1,4,COUNTIF('Program and Results'!$A:$A,Tables!D$1),1),0),3))))</f>
        <v>4</v>
      </c>
      <c r="E42">
        <f ca="1">IF(E8="","",IF(D42="","",IFERROR(VLOOKUP($A42,OFFSET('Program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Results'!$A:$A,Tables!E$1),4),MATCH($A42,OFFSET('Program and Results'!$A$1,MATCH(Tables!E$1,'Program and Results'!$A:$A,0)-1,4,COUNTIF('Program and Results'!$A:$A,Tables!E$1),1),0),3))))</f>
        <v>0</v>
      </c>
      <c r="F42">
        <f ca="1">IF(F8="","",IF(E42="","",IFERROR(VLOOKUP($A42,OFFSET('Program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Results'!$A:$A,Tables!F$1),4),MATCH($A42,OFFSET('Program and Results'!$A$1,MATCH(Tables!F$1,'Program and Results'!$A:$A,0)-1,4,COUNTIF('Program and Results'!$A:$A,Tables!F$1),1),0),3))))</f>
        <v>3</v>
      </c>
      <c r="G42">
        <f ca="1">IF(G8="","",IF(F42="","",IFERROR(VLOOKUP($A42,OFFSET('Program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Results'!$A:$A,Tables!G$1),4),MATCH($A42,OFFSET('Program and Results'!$A$1,MATCH(Tables!G$1,'Program and Results'!$A:$A,0)-1,4,COUNTIF('Program and Results'!$A:$A,Tables!G$1),1),0),3))))</f>
        <v>4</v>
      </c>
      <c r="H42">
        <f ca="1">IF(H8="","",IF(G42="","",IFERROR(VLOOKUP($A42,OFFSET('Program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Results'!$A:$A,Tables!H$1),4),MATCH($A42,OFFSET('Program and Results'!$A$1,MATCH(Tables!H$1,'Program and Results'!$A:$A,0)-1,4,COUNTIF('Program and Results'!$A:$A,Tables!H$1),1),0),3))))</f>
        <v>2</v>
      </c>
      <c r="I42">
        <f ca="1">IF(I8="","",IF(H42="","",IFERROR(VLOOKUP($A42,OFFSET('Program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Results'!$A:$A,Tables!I$1),4),MATCH($A42,OFFSET('Program and Results'!$A$1,MATCH(Tables!I$1,'Program and Results'!$A:$A,0)-1,4,COUNTIF('Program and Results'!$A:$A,Tables!I$1),1),0),3))))</f>
        <v>1</v>
      </c>
      <c r="J42">
        <f ca="1">IF(J8="","",IF(I42="","",IFERROR(VLOOKUP($A42,OFFSET('Program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Results'!$A:$A,Tables!J$1),4),MATCH($A42,OFFSET('Program and Results'!$A$1,MATCH(Tables!J$1,'Program and Results'!$A:$A,0)-1,4,COUNTIF('Program and Results'!$A:$A,Tables!J$1),1),0),3))))</f>
        <v>2</v>
      </c>
      <c r="K42">
        <f ca="1">IF(K8="","",IF(J42="","",IFERROR(VLOOKUP($A42,OFFSET('Program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Results'!$A:$A,Tables!K$1),4),MATCH($A42,OFFSET('Program and Results'!$A$1,MATCH(Tables!K$1,'Program and Results'!$A:$A,0)-1,4,COUNTIF('Program and Results'!$A:$A,Tables!K$1),1),0),3))))</f>
        <v>2</v>
      </c>
      <c r="L42">
        <f ca="1">IF(L8="","",IF(K42="","",IFERROR(VLOOKUP($A42,OFFSET('Program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Results'!$A:$A,Tables!L$1),4),MATCH($A42,OFFSET('Program and Results'!$A$1,MATCH(Tables!L$1,'Program and Results'!$A:$A,0)-1,4,COUNTIF('Program and Results'!$A:$A,Tables!L$1),1),0),3))))</f>
        <v>0</v>
      </c>
      <c r="M42">
        <f ca="1">IF(M8="","",IF(L42="","",IFERROR(VLOOKUP($A42,OFFSET('Program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Results'!$A:$A,Tables!M$1),4),MATCH($A42,OFFSET('Program and Results'!$A$1,MATCH(Tables!M$1,'Program and Results'!$A:$A,0)-1,4,COUNTIF('Program and Results'!$A:$A,Tables!M$1),1),0),3))))</f>
        <v>5</v>
      </c>
      <c r="N42">
        <f ca="1">IF(N8="","",IF(M42="","",IFERROR(VLOOKUP($A42,OFFSET('Program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Results'!$A:$A,Tables!N$1),4),MATCH($A42,OFFSET('Program and Results'!$A$1,MATCH(Tables!N$1,'Program and Results'!$A:$A,0)-1,4,COUNTIF('Program and Results'!$A:$A,Tables!N$1),1),0),3))))</f>
        <v>1</v>
      </c>
      <c r="O42">
        <f ca="1">IF(O8="","",IF(N42="","",IFERROR(VLOOKUP($A42,OFFSET('Program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Results'!$A:$A,Tables!O$1),4),MATCH($A42,OFFSET('Program and Results'!$A$1,MATCH(Tables!O$1,'Program and Results'!$A:$A,0)-1,4,COUNTIF('Program and Results'!$A:$A,Tables!O$1),1),0),3))))</f>
        <v>3</v>
      </c>
      <c r="P42">
        <f ca="1">IF(P8="","",IF(O42="","",IFERROR(VLOOKUP($A42,OFFSET('Program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Results'!$A:$A,Tables!P$1),4),MATCH($A42,OFFSET('Program and Results'!$A$1,MATCH(Tables!P$1,'Program and Results'!$A:$A,0)-1,4,COUNTIF('Program and Results'!$A:$A,Tables!P$1),1),0),3))))</f>
        <v>1</v>
      </c>
      <c r="Q42">
        <f ca="1">IF(Q8="","",IF(P42="","",IFERROR(VLOOKUP($A42,OFFSET('Program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Results'!$A:$A,Tables!Q$1),4),MATCH($A42,OFFSET('Program and Results'!$A$1,MATCH(Tables!Q$1,'Program and Results'!$A:$A,0)-1,4,COUNTIF('Program and Results'!$A:$A,Tables!Q$1),1),0),3))))</f>
        <v>0</v>
      </c>
      <c r="R42">
        <f ca="1">IF(R8="","",IF(Q42="","",IFERROR(VLOOKUP($A42,OFFSET('Program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Results'!$A:$A,Tables!R$1),4),MATCH($A42,OFFSET('Program and Results'!$A$1,MATCH(Tables!R$1,'Program and Results'!$A:$A,0)-1,4,COUNTIF('Program and Results'!$A:$A,Tables!R$1),1),0),3))))</f>
        <v>0</v>
      </c>
      <c r="S42">
        <f ca="1">IF(S8="","",IF(R42="","",IFERROR(VLOOKUP($A42,OFFSET('Program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Results'!$A:$A,Tables!S$1),4),MATCH($A42,OFFSET('Program and Results'!$A$1,MATCH(Tables!S$1,'Program and Results'!$A:$A,0)-1,4,COUNTIF('Program and Results'!$A:$A,Tables!S$1),1),0),3))))</f>
        <v>2</v>
      </c>
      <c r="T42">
        <f ca="1">IF(T8="","",IF(S42="","",IFERROR(VLOOKUP($A42,OFFSET('Program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Results'!$A:$A,Tables!T$1),4),MATCH($A42,OFFSET('Program and Results'!$A$1,MATCH(Tables!T$1,'Program and Results'!$A:$A,0)-1,4,COUNTIF('Program and Results'!$A:$A,Tables!T$1),1),0),3))))</f>
        <v>2</v>
      </c>
      <c r="U42">
        <f ca="1">IF(U8="","",IF(T42="","",IFERROR(VLOOKUP($A42,OFFSET('Program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Results'!$A:$A,Tables!U$1),4),MATCH($A42,OFFSET('Program and Results'!$A$1,MATCH(Tables!U$1,'Program and Results'!$A:$A,0)-1,4,COUNTIF('Program and Results'!$A:$A,Tables!U$1),1),0),3))))</f>
        <v>1</v>
      </c>
      <c r="V42">
        <f ca="1">IF(V8="","",IF(U42="","",IFERROR(VLOOKUP($A42,OFFSET('Program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Results'!$A:$A,Tables!V$1),4),MATCH($A42,OFFSET('Program and Results'!$A$1,MATCH(Tables!V$1,'Program and Results'!$A:$A,0)-1,4,COUNTIF('Program and Results'!$A:$A,Tables!V$1),1),0),3))))</f>
        <v>1</v>
      </c>
      <c r="W42">
        <f ca="1">IF(W8="","",IF(V42="","",IFERROR(VLOOKUP($A42,OFFSET('Program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Results'!$A:$A,Tables!W$1),4),MATCH($A42,OFFSET('Program and Results'!$A$1,MATCH(Tables!W$1,'Program and Results'!$A:$A,0)-1,4,COUNTIF('Program and Results'!$A:$A,Tables!W$1),1),0),3))))</f>
        <v>1</v>
      </c>
      <c r="X42">
        <f ca="1">IF(X8="","",IF(W42="","",IFERROR(VLOOKUP($A42,OFFSET('Program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Results'!$A:$A,Tables!X$1),4),MATCH($A42,OFFSET('Program and Results'!$A$1,MATCH(Tables!X$1,'Program and Results'!$A:$A,0)-1,4,COUNTIF('Program and Results'!$A:$A,Tables!X$1),1),0),3))))</f>
        <v>0</v>
      </c>
      <c r="Y42">
        <f ca="1">IF(Y8="","",IF(X42="","",IFERROR(VLOOKUP($A42,OFFSET('Program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Results'!$A:$A,Tables!Y$1),4),MATCH($A42,OFFSET('Program and Results'!$A$1,MATCH(Tables!Y$1,'Program and Results'!$A:$A,0)-1,4,COUNTIF('Program and Results'!$A:$A,Tables!Y$1),1),0),3))))</f>
        <v>1</v>
      </c>
      <c r="Z42">
        <f ca="1">IF(Z8="","",IF(Y42="","",IFERROR(VLOOKUP($A42,OFFSET('Program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Results'!$A:$A,Tables!Z$1),4),MATCH($A42,OFFSET('Program and Results'!$A$1,MATCH(Tables!Z$1,'Program and Results'!$A:$A,0)-1,4,COUNTIF('Program and Results'!$A:$A,Tables!Z$1),1),0),3))))</f>
        <v>1</v>
      </c>
      <c r="AA42">
        <f ca="1">IF(AA8="","",IF(Z42="","",IFERROR(VLOOKUP($A42,OFFSET('Program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Results'!$A:$A,Tables!AA$1),4),MATCH($A42,OFFSET('Program and Results'!$A$1,MATCH(Tables!AA$1,'Program and Results'!$A:$A,0)-1,4,COUNTIF('Program and Results'!$A:$A,Tables!AA$1),1),0),3))))</f>
        <v>2</v>
      </c>
      <c r="AB42">
        <f ca="1">IF(AB8="","",IF(AA42="","",IFERROR(VLOOKUP($A42,OFFSET('Program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Results'!$A:$A,Tables!AB$1),4),MATCH($A42,OFFSET('Program and Results'!$A$1,MATCH(Tables!AB$1,'Program and Results'!$A:$A,0)-1,4,COUNTIF('Program and Results'!$A:$A,Tables!AB$1),1),0),3))))</f>
        <v>3</v>
      </c>
      <c r="AC42">
        <f ca="1">IF(AC8="","",IF(AB42="","",IFERROR(VLOOKUP($A42,OFFSET('Program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Results'!$A:$A,Tables!AC$1),4),MATCH($A42,OFFSET('Program and Results'!$A$1,MATCH(Tables!AC$1,'Program and Results'!$A:$A,0)-1,4,COUNTIF('Program and Results'!$A:$A,Tables!AC$1),1),0),3))))</f>
        <v>1</v>
      </c>
      <c r="AD42">
        <f ca="1">IF(AD8="","",IF(AC42="","",IFERROR(VLOOKUP($A42,OFFSET('Program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Results'!$A:$A,Tables!AD$1),4),MATCH($A42,OFFSET('Program and Results'!$A$1,MATCH(Tables!AD$1,'Program and Results'!$A:$A,0)-1,4,COUNTIF('Program and Results'!$A:$A,Tables!AD$1),1),0),3))))</f>
        <v>1</v>
      </c>
      <c r="AE42">
        <f ca="1">IF(AE8="","",IF(AD42="","",IFERROR(VLOOKUP($A42,OFFSET('Program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Results'!$A:$A,Tables!AE$1),4),MATCH($A42,OFFSET('Program and Results'!$A$1,MATCH(Tables!AE$1,'Program and Results'!$A:$A,0)-1,4,COUNTIF('Program and Results'!$A:$A,Tables!AE$1),1),0),3))))</f>
        <v>2</v>
      </c>
      <c r="AF42">
        <f ca="1">IF(AF8="","",IF(AE42="","",IFERROR(VLOOKUP($A42,OFFSET('Program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Results'!$A:$A,Tables!AF$1),4),MATCH($A42,OFFSET('Program and Results'!$A$1,MATCH(Tables!AF$1,'Program and Results'!$A:$A,0)-1,4,COUNTIF('Program and Results'!$A:$A,Tables!AF$1),1),0),3))))</f>
        <v>4</v>
      </c>
      <c r="AG42">
        <f ca="1">IF(AG8="","",IF(AF42="","",IFERROR(VLOOKUP($A42,OFFSET('Program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Results'!$A:$A,Tables!AG$1),4),MATCH($A42,OFFSET('Program and Results'!$A$1,MATCH(Tables!AG$1,'Program and Results'!$A:$A,0)-1,4,COUNTIF('Program and Results'!$A:$A,Tables!AG$1),1),0),3))))</f>
        <v>2</v>
      </c>
      <c r="AH42">
        <f ca="1">IF(AH8="","",IF(AG42="","",IFERROR(VLOOKUP($A42,OFFSET('Program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Results'!$A:$A,Tables!AH$1),4),MATCH($A42,OFFSET('Program and Results'!$A$1,MATCH(Tables!AH$1,'Program and Results'!$A:$A,0)-1,4,COUNTIF('Program and Results'!$A:$A,Tables!AH$1),1),0),3))))</f>
        <v>2</v>
      </c>
      <c r="AI42">
        <f ca="1">IF(AI8="","",IF(AH42="","",IFERROR(VLOOKUP($A42,OFFSET('Program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Results'!$A:$A,Tables!AI$1),4),MATCH($A42,OFFSET('Program and Results'!$A$1,MATCH(Tables!AI$1,'Program and Results'!$A:$A,0)-1,4,COUNTIF('Program and Results'!$A:$A,Tables!AI$1),1),0),3))))</f>
        <v>2</v>
      </c>
      <c r="AJ42" t="str">
        <f ca="1">IF(AJ8="","",IF(AI42="","",IFERROR(VLOOKUP($A42,OFFSET('Program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Results'!$A:$A,Tables!AJ$1),4),MATCH($A42,OFFSET('Program and Results'!$A$1,MATCH(Tables!AJ$1,'Program and Results'!$A:$A,0)-1,4,COUNTIF('Program and Results'!$A:$A,Tables!AJ$1),1),0),3))))</f>
        <v/>
      </c>
      <c r="AK42" t="str">
        <f ca="1">IF(AK8="","",IF(AJ42="","",IFERROR(VLOOKUP($A42,OFFSET('Program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Results'!$A:$A,Tables!AK$1),4),MATCH($A42,OFFSET('Program and Results'!$A$1,MATCH(Tables!AK$1,'Program and Results'!$A:$A,0)-1,4,COUNTIF('Program and Results'!$A:$A,Tables!AK$1),1),0),3))))</f>
        <v/>
      </c>
      <c r="AL42" t="str">
        <f ca="1">IF(AL8="","",IF(AK42="","",IFERROR(VLOOKUP($A42,OFFSET('Program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Results'!$A:$A,Tables!AL$1),4),MATCH($A42,OFFSET('Program and Results'!$A$1,MATCH(Tables!AL$1,'Program and Results'!$A:$A,0)-1,4,COUNTIF('Program and Results'!$A:$A,Tables!AL$1),1),0),3))))</f>
        <v/>
      </c>
      <c r="AM42" t="str">
        <f ca="1">IF(AM8="","",IF(AL42="","",IFERROR(VLOOKUP($A42,OFFSET('Program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Results'!$A:$A,Tables!AM$1),4),MATCH($A42,OFFSET('Program and Results'!$A$1,MATCH(Tables!AM$1,'Program and Results'!$A:$A,0)-1,4,COUNTIF('Program and Results'!$A:$A,Tables!AM$1),1),0),3))))</f>
        <v/>
      </c>
      <c r="AN42" t="str">
        <f ca="1">IF(AN8="","",IF(AM42="","",IFERROR(VLOOKUP($A42,OFFSET('Program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Results'!$A:$A,Tables!AN$1),4),MATCH($A42,OFFSET('Program and Results'!$A$1,MATCH(Tables!AN$1,'Program and Results'!$A:$A,0)-1,4,COUNTIF('Program and Results'!$A:$A,Tables!AN$1),1),0),3))))</f>
        <v/>
      </c>
      <c r="AO42" t="str">
        <f ca="1">IF(AO8="","",IF(AN42="","",IFERROR(VLOOKUP($A42,OFFSET('Program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Results'!$A:$A,Tables!AO$1),4),MATCH($A42,OFFSET('Program and Results'!$A$1,MATCH(Tables!AO$1,'Program and Results'!$A:$A,0)-1,4,COUNTIF('Program and Results'!$A:$A,Tables!AO$1),1),0),3))))</f>
        <v/>
      </c>
      <c r="AP42" t="str">
        <f ca="1">IF(AP8="","",IF(AO42="","",IFERROR(VLOOKUP($A42,OFFSET('Program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Results'!$A:$A,Tables!AP$1),4),MATCH($A42,OFFSET('Program and Results'!$A$1,MATCH(Tables!AP$1,'Program and Results'!$A:$A,0)-1,4,COUNTIF('Program and Results'!$A:$A,Tables!AP$1),1),0),3))))</f>
        <v/>
      </c>
      <c r="AQ42" t="str">
        <f ca="1">IF(AQ8="","",IF(AP42="","",IFERROR(VLOOKUP($A42,OFFSET('Program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Results'!$A:$A,Tables!AQ$1),4),MATCH($A42,OFFSET('Program and Results'!$A$1,MATCH(Tables!AQ$1,'Program and Results'!$A:$A,0)-1,4,COUNTIF('Program and Results'!$A:$A,Tables!AQ$1),1),0),3))))</f>
        <v/>
      </c>
      <c r="AR42" t="str">
        <f ca="1">IF(AR8="","",IF(AQ42="","",IFERROR(VLOOKUP($A42,OFFSET('Program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Results'!$A:$A,Tables!AR$1),4),MATCH($A42,OFFSET('Program and Results'!$A$1,MATCH(Tables!AR$1,'Program and Results'!$A:$A,0)-1,4,COUNTIF('Program and Results'!$A:$A,Tables!AR$1),1),0),3))))</f>
        <v/>
      </c>
      <c r="AS42" t="str">
        <f ca="1">IF(AS8="","",IF(AR42="","",IFERROR(VLOOKUP($A42,OFFSET('Program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Results'!$A:$A,Tables!AS$1),4),MATCH($A42,OFFSET('Program and Results'!$A$1,MATCH(Tables!AS$1,'Program and Results'!$A:$A,0)-1,4,COUNTIF('Program and Results'!$A:$A,Tables!AS$1),1),0),3))))</f>
        <v/>
      </c>
      <c r="AT42" t="str">
        <f ca="1">IF(AT8="","",IF(AS42="","",IFERROR(VLOOKUP($A42,OFFSET('Program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Results'!$A:$A,Tables!AT$1),4),MATCH($A42,OFFSET('Program and Results'!$A$1,MATCH(Tables!AT$1,'Program and Results'!$A:$A,0)-1,4,COUNTIF('Program and Results'!$A:$A,Tables!AT$1),1),0),3))))</f>
        <v/>
      </c>
      <c r="AU42" t="str">
        <f ca="1">IF(AU8="","",IF(AT42="","",IFERROR(VLOOKUP($A42,OFFSET('Program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Results'!$A:$A,Tables!AU$1),4),MATCH($A42,OFFSET('Program and Results'!$A$1,MATCH(Tables!AU$1,'Program and Results'!$A:$A,0)-1,4,COUNTIF('Program and Results'!$A:$A,Tables!AU$1),1),0),3))))</f>
        <v/>
      </c>
      <c r="AV42" t="str">
        <f ca="1">IF(AV8="","",IF(AU42="","",IFERROR(VLOOKUP($A42,OFFSET('Program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Results'!$A:$A,Tables!AV$1),4),MATCH($A42,OFFSET('Program and Results'!$A$1,MATCH(Tables!AV$1,'Program and Results'!$A:$A,0)-1,4,COUNTIF('Program and Results'!$A:$A,Tables!AV$1),1),0),3))))</f>
        <v/>
      </c>
      <c r="AW42" t="str">
        <f ca="1">IF(AW8="","",IF(AV42="","",IFERROR(VLOOKUP($A42,OFFSET('Program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Results'!$A:$A,Tables!AW$1),4),MATCH($A42,OFFSET('Program and Results'!$A$1,MATCH(Tables!AW$1,'Program and Results'!$A:$A,0)-1,4,COUNTIF('Program and Results'!$A:$A,Tables!AW$1),1),0),3))))</f>
        <v/>
      </c>
      <c r="AX42" t="str">
        <f ca="1">IF(AX8="","",IF(AW42="","",IFERROR(VLOOKUP($A42,OFFSET('Program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Results'!$A:$A,Tables!AX$1),4),MATCH($A42,OFFSET('Program and Results'!$A$1,MATCH(Tables!AX$1,'Program and Results'!$A:$A,0)-1,4,COUNTIF('Program and Results'!$A:$A,Tables!AX$1),1),0),3))))</f>
        <v/>
      </c>
      <c r="AY42" t="str">
        <f ca="1">IF(AY8="","",IF(AX42="","",IFERROR(VLOOKUP($A42,OFFSET('Program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Results'!$A:$A,Tables!AY$1),4),MATCH($A42,OFFSET('Program and Results'!$A$1,MATCH(Tables!AY$1,'Program and Results'!$A:$A,0)-1,4,COUNTIF('Program and Results'!$A:$A,Tables!AY$1),1),0),3))))</f>
        <v/>
      </c>
      <c r="AZ42" t="str">
        <f ca="1">IF(AZ8="","",IF(AY42="","",IFERROR(VLOOKUP($A42,OFFSET('Program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Results'!$A:$A,Tables!AZ$1),4),MATCH($A42,OFFSET('Program and Results'!$A$1,MATCH(Tables!AZ$1,'Program and Results'!$A:$A,0)-1,4,COUNTIF('Program and Results'!$A:$A,Tables!AZ$1),1),0),3))))</f>
        <v/>
      </c>
      <c r="BA42" t="str">
        <f ca="1">IF(BA8="","",IF(AZ42="","",IFERROR(VLOOKUP($A42,OFFSET('Program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Results'!$A:$A,Tables!BA$1),4),MATCH($A42,OFFSET('Program and Results'!$A$1,MATCH(Tables!BA$1,'Program and Results'!$A:$A,0)-1,4,COUNTIF('Program and Results'!$A:$A,Tables!BA$1),1),0),3))))</f>
        <v/>
      </c>
      <c r="BB42" t="str">
        <f ca="1">IF(BB8="","",IF(BA42="","",IFERROR(VLOOKUP($A42,OFFSET('Program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Results'!$A:$A,Tables!BB$1),4),MATCH($A42,OFFSET('Program and Results'!$A$1,MATCH(Tables!BB$1,'Program and Results'!$A:$A,0)-1,4,COUNTIF('Program and Results'!$A:$A,Tables!BB$1),1),0),3))))</f>
        <v/>
      </c>
      <c r="BC42" t="str">
        <f ca="1">IF(BC8="","",IF(BB42="","",IFERROR(VLOOKUP($A42,OFFSET('Program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Results'!$A:$A,Tables!BC$1),4),MATCH($A42,OFFSET('Program and Results'!$A$1,MATCH(Tables!BC$1,'Program and Results'!$A:$A,0)-1,4,COUNTIF('Program and Results'!$A:$A,Tables!BC$1),1),0),3))))</f>
        <v/>
      </c>
      <c r="BD42" t="str">
        <f ca="1">IF(BD8="","",IF(BC42="","",IFERROR(VLOOKUP($A42,OFFSET('Program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Results'!$A:$A,Tables!BD$1),4),MATCH($A42,OFFSET('Program and Results'!$A$1,MATCH(Tables!BD$1,'Program and Results'!$A:$A,0)-1,4,COUNTIF('Program and Results'!$A:$A,Tables!BD$1),1),0),3))))</f>
        <v/>
      </c>
      <c r="BE42" t="str">
        <f ca="1">IF(BE8="","",IF(BD42="","",IFERROR(VLOOKUP($A42,OFFSET('Program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Results'!$A:$A,Tables!BE$1),4),MATCH($A42,OFFSET('Program and Results'!$A$1,MATCH(Tables!BE$1,'Program and Results'!$A:$A,0)-1,4,COUNTIF('Program and Results'!$A:$A,Tables!BE$1),1),0),3))))</f>
        <v/>
      </c>
    </row>
    <row r="43" spans="1:57">
      <c r="A43" s="3" t="str">
        <f t="shared" si="0"/>
        <v>Mainz</v>
      </c>
      <c r="B43">
        <f ca="1">IF(B9="","",IF(A43="","",IFERROR(VLOOKUP($A43,OFFSET('Program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Results'!$A:$A,Tables!B$1),4),MATCH($A43,OFFSET('Program and Results'!$A$1,MATCH(Tables!B$1,'Program and Results'!$A:$A,0)-1,4,COUNTIF('Program and Results'!$A:$A,Tables!B$1),1),0),3))))</f>
        <v>3</v>
      </c>
      <c r="C43">
        <f ca="1">IF(C9="","",IF(B43="","",IFERROR(VLOOKUP($A43,OFFSET('Program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Results'!$A:$A,Tables!C$1),4),MATCH($A43,OFFSET('Program and Results'!$A$1,MATCH(Tables!C$1,'Program and Results'!$A:$A,0)-1,4,COUNTIF('Program and Results'!$A:$A,Tables!C$1),1),0),3))))</f>
        <v>2</v>
      </c>
      <c r="D43">
        <f ca="1">IF(D9="","",IF(C43="","",IFERROR(VLOOKUP($A43,OFFSET('Program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Results'!$A:$A,Tables!D$1),4),MATCH($A43,OFFSET('Program and Results'!$A$1,MATCH(Tables!D$1,'Program and Results'!$A:$A,0)-1,4,COUNTIF('Program and Results'!$A:$A,Tables!D$1),1),0),3))))</f>
        <v>2</v>
      </c>
      <c r="E43">
        <f ca="1">IF(E9="","",IF(D43="","",IFERROR(VLOOKUP($A43,OFFSET('Program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Results'!$A:$A,Tables!E$1),4),MATCH($A43,OFFSET('Program and Results'!$A$1,MATCH(Tables!E$1,'Program and Results'!$A:$A,0)-1,4,COUNTIF('Program and Results'!$A:$A,Tables!E$1),1),0),3))))</f>
        <v>1</v>
      </c>
      <c r="F43">
        <f ca="1">IF(F9="","",IF(E43="","",IFERROR(VLOOKUP($A43,OFFSET('Program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Results'!$A:$A,Tables!F$1),4),MATCH($A43,OFFSET('Program and Results'!$A$1,MATCH(Tables!F$1,'Program and Results'!$A:$A,0)-1,4,COUNTIF('Program and Results'!$A:$A,Tables!F$1),1),0),3))))</f>
        <v>0</v>
      </c>
      <c r="G43">
        <f ca="1">IF(G9="","",IF(F43="","",IFERROR(VLOOKUP($A43,OFFSET('Program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Results'!$A:$A,Tables!G$1),4),MATCH($A43,OFFSET('Program and Results'!$A$1,MATCH(Tables!G$1,'Program and Results'!$A:$A,0)-1,4,COUNTIF('Program and Results'!$A:$A,Tables!G$1),1),0),3))))</f>
        <v>1</v>
      </c>
      <c r="H43">
        <f ca="1">IF(H9="","",IF(G43="","",IFERROR(VLOOKUP($A43,OFFSET('Program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Results'!$A:$A,Tables!H$1),4),MATCH($A43,OFFSET('Program and Results'!$A$1,MATCH(Tables!H$1,'Program and Results'!$A:$A,0)-1,4,COUNTIF('Program and Results'!$A:$A,Tables!H$1),1),0),3))))</f>
        <v>1</v>
      </c>
      <c r="I43">
        <f ca="1">IF(I9="","",IF(H43="","",IFERROR(VLOOKUP($A43,OFFSET('Program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Results'!$A:$A,Tables!I$1),4),MATCH($A43,OFFSET('Program and Results'!$A$1,MATCH(Tables!I$1,'Program and Results'!$A:$A,0)-1,4,COUNTIF('Program and Results'!$A:$A,Tables!I$1),1),0),3))))</f>
        <v>2</v>
      </c>
      <c r="J43">
        <f ca="1">IF(J9="","",IF(I43="","",IFERROR(VLOOKUP($A43,OFFSET('Program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Results'!$A:$A,Tables!J$1),4),MATCH($A43,OFFSET('Program and Results'!$A$1,MATCH(Tables!J$1,'Program and Results'!$A:$A,0)-1,4,COUNTIF('Program and Results'!$A:$A,Tables!J$1),1),0),3))))</f>
        <v>1</v>
      </c>
      <c r="K43">
        <f ca="1">IF(K9="","",IF(J43="","",IFERROR(VLOOKUP($A43,OFFSET('Program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Results'!$A:$A,Tables!K$1),4),MATCH($A43,OFFSET('Program and Results'!$A$1,MATCH(Tables!K$1,'Program and Results'!$A:$A,0)-1,4,COUNTIF('Program and Results'!$A:$A,Tables!K$1),1),0),3))))</f>
        <v>2</v>
      </c>
      <c r="L43">
        <f ca="1">IF(L9="","",IF(K43="","",IFERROR(VLOOKUP($A43,OFFSET('Program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Results'!$A:$A,Tables!L$1),4),MATCH($A43,OFFSET('Program and Results'!$A$1,MATCH(Tables!L$1,'Program and Results'!$A:$A,0)-1,4,COUNTIF('Program and Results'!$A:$A,Tables!L$1),1),0),3))))</f>
        <v>1</v>
      </c>
      <c r="M43">
        <f ca="1">IF(M9="","",IF(L43="","",IFERROR(VLOOKUP($A43,OFFSET('Program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Results'!$A:$A,Tables!M$1),4),MATCH($A43,OFFSET('Program and Results'!$A$1,MATCH(Tables!M$1,'Program and Results'!$A:$A,0)-1,4,COUNTIF('Program and Results'!$A:$A,Tables!M$1),1),0),3))))</f>
        <v>1</v>
      </c>
      <c r="N43">
        <f ca="1">IF(N9="","",IF(M43="","",IFERROR(VLOOKUP($A43,OFFSET('Program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Results'!$A:$A,Tables!N$1),4),MATCH($A43,OFFSET('Program and Results'!$A$1,MATCH(Tables!N$1,'Program and Results'!$A:$A,0)-1,4,COUNTIF('Program and Results'!$A:$A,Tables!N$1),1),0),3))))</f>
        <v>3</v>
      </c>
      <c r="O43">
        <f ca="1">IF(O9="","",IF(N43="","",IFERROR(VLOOKUP($A43,OFFSET('Program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Results'!$A:$A,Tables!O$1),4),MATCH($A43,OFFSET('Program and Results'!$A$1,MATCH(Tables!O$1,'Program and Results'!$A:$A,0)-1,4,COUNTIF('Program and Results'!$A:$A,Tables!O$1),1),0),3))))</f>
        <v>1</v>
      </c>
      <c r="P43">
        <f ca="1">IF(P9="","",IF(O43="","",IFERROR(VLOOKUP($A43,OFFSET('Program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Results'!$A:$A,Tables!P$1),4),MATCH($A43,OFFSET('Program and Results'!$A$1,MATCH(Tables!P$1,'Program and Results'!$A:$A,0)-1,4,COUNTIF('Program and Results'!$A:$A,Tables!P$1),1),0),3))))</f>
        <v>1</v>
      </c>
      <c r="Q43">
        <f ca="1">IF(Q9="","",IF(P43="","",IFERROR(VLOOKUP($A43,OFFSET('Program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Results'!$A:$A,Tables!Q$1),4),MATCH($A43,OFFSET('Program and Results'!$A$1,MATCH(Tables!Q$1,'Program and Results'!$A:$A,0)-1,4,COUNTIF('Program and Results'!$A:$A,Tables!Q$1),1),0),3))))</f>
        <v>0</v>
      </c>
      <c r="R43">
        <f ca="1">IF(R9="","",IF(Q43="","",IFERROR(VLOOKUP($A43,OFFSET('Program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Results'!$A:$A,Tables!R$1),4),MATCH($A43,OFFSET('Program and Results'!$A$1,MATCH(Tables!R$1,'Program and Results'!$A:$A,0)-1,4,COUNTIF('Program and Results'!$A:$A,Tables!R$1),1),0),3))))</f>
        <v>3</v>
      </c>
      <c r="S43">
        <f ca="1">IF(S9="","",IF(R43="","",IFERROR(VLOOKUP($A43,OFFSET('Program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Results'!$A:$A,Tables!S$1),4),MATCH($A43,OFFSET('Program and Results'!$A$1,MATCH(Tables!S$1,'Program and Results'!$A:$A,0)-1,4,COUNTIF('Program and Results'!$A:$A,Tables!S$1),1),0),3))))</f>
        <v>2</v>
      </c>
      <c r="T43">
        <f ca="1">IF(T9="","",IF(S43="","",IFERROR(VLOOKUP($A43,OFFSET('Program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Results'!$A:$A,Tables!T$1),4),MATCH($A43,OFFSET('Program and Results'!$A$1,MATCH(Tables!T$1,'Program and Results'!$A:$A,0)-1,4,COUNTIF('Program and Results'!$A:$A,Tables!T$1),1),0),3))))</f>
        <v>2</v>
      </c>
      <c r="U43">
        <f ca="1">IF(U9="","",IF(T43="","",IFERROR(VLOOKUP($A43,OFFSET('Program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Results'!$A:$A,Tables!U$1),4),MATCH($A43,OFFSET('Program and Results'!$A$1,MATCH(Tables!U$1,'Program and Results'!$A:$A,0)-1,4,COUNTIF('Program and Results'!$A:$A,Tables!U$1),1),0),3))))</f>
        <v>0</v>
      </c>
      <c r="V43">
        <f ca="1">IF(V9="","",IF(U43="","",IFERROR(VLOOKUP($A43,OFFSET('Program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Results'!$A:$A,Tables!V$1),4),MATCH($A43,OFFSET('Program and Results'!$A$1,MATCH(Tables!V$1,'Program and Results'!$A:$A,0)-1,4,COUNTIF('Program and Results'!$A:$A,Tables!V$1),1),0),3))))</f>
        <v>2</v>
      </c>
      <c r="W43">
        <f ca="1">IF(W9="","",IF(V43="","",IFERROR(VLOOKUP($A43,OFFSET('Program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Results'!$A:$A,Tables!W$1),4),MATCH($A43,OFFSET('Program and Results'!$A$1,MATCH(Tables!W$1,'Program and Results'!$A:$A,0)-1,4,COUNTIF('Program and Results'!$A:$A,Tables!W$1),1),0),3))))</f>
        <v>0</v>
      </c>
      <c r="X43">
        <f ca="1">IF(X9="","",IF(W43="","",IFERROR(VLOOKUP($A43,OFFSET('Program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Results'!$A:$A,Tables!X$1),4),MATCH($A43,OFFSET('Program and Results'!$A$1,MATCH(Tables!X$1,'Program and Results'!$A:$A,0)-1,4,COUNTIF('Program and Results'!$A:$A,Tables!X$1),1),0),3))))</f>
        <v>1</v>
      </c>
      <c r="Y43">
        <f ca="1">IF(Y9="","",IF(X43="","",IFERROR(VLOOKUP($A43,OFFSET('Program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Results'!$A:$A,Tables!Y$1),4),MATCH($A43,OFFSET('Program and Results'!$A$1,MATCH(Tables!Y$1,'Program and Results'!$A:$A,0)-1,4,COUNTIF('Program and Results'!$A:$A,Tables!Y$1),1),0),3))))</f>
        <v>1</v>
      </c>
      <c r="Z43">
        <f ca="1">IF(Z9="","",IF(Y43="","",IFERROR(VLOOKUP($A43,OFFSET('Program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Results'!$A:$A,Tables!Z$1),4),MATCH($A43,OFFSET('Program and Results'!$A$1,MATCH(Tables!Z$1,'Program and Results'!$A:$A,0)-1,4,COUNTIF('Program and Results'!$A:$A,Tables!Z$1),1),0),3))))</f>
        <v>4</v>
      </c>
      <c r="AA43">
        <f ca="1">IF(AA9="","",IF(Z43="","",IFERROR(VLOOKUP($A43,OFFSET('Program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Results'!$A:$A,Tables!AA$1),4),MATCH($A43,OFFSET('Program and Results'!$A$1,MATCH(Tables!AA$1,'Program and Results'!$A:$A,0)-1,4,COUNTIF('Program and Results'!$A:$A,Tables!AA$1),1),0),3))))</f>
        <v>0</v>
      </c>
      <c r="AB43">
        <f ca="1">IF(AB9="","",IF(AA43="","",IFERROR(VLOOKUP($A43,OFFSET('Program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Results'!$A:$A,Tables!AB$1),4),MATCH($A43,OFFSET('Program and Results'!$A$1,MATCH(Tables!AB$1,'Program and Results'!$A:$A,0)-1,4,COUNTIF('Program and Results'!$A:$A,Tables!AB$1),1),0),3))))</f>
        <v>1</v>
      </c>
      <c r="AC43">
        <f ca="1">IF(AC9="","",IF(AB43="","",IFERROR(VLOOKUP($A43,OFFSET('Program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Results'!$A:$A,Tables!AC$1),4),MATCH($A43,OFFSET('Program and Results'!$A$1,MATCH(Tables!AC$1,'Program and Results'!$A:$A,0)-1,4,COUNTIF('Program and Results'!$A:$A,Tables!AC$1),1),0),3))))</f>
        <v>3</v>
      </c>
      <c r="AD43">
        <f ca="1">IF(AD9="","",IF(AC43="","",IFERROR(VLOOKUP($A43,OFFSET('Program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Results'!$A:$A,Tables!AD$1),4),MATCH($A43,OFFSET('Program and Results'!$A$1,MATCH(Tables!AD$1,'Program and Results'!$A:$A,0)-1,4,COUNTIF('Program and Results'!$A:$A,Tables!AD$1),1),0),3))))</f>
        <v>0</v>
      </c>
      <c r="AE43">
        <f ca="1">IF(AE9="","",IF(AD43="","",IFERROR(VLOOKUP($A43,OFFSET('Program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Results'!$A:$A,Tables!AE$1),4),MATCH($A43,OFFSET('Program and Results'!$A$1,MATCH(Tables!AE$1,'Program and Results'!$A:$A,0)-1,4,COUNTIF('Program and Results'!$A:$A,Tables!AE$1),1),0),3))))</f>
        <v>3</v>
      </c>
      <c r="AF43">
        <f ca="1">IF(AF9="","",IF(AE43="","",IFERROR(VLOOKUP($A43,OFFSET('Program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Results'!$A:$A,Tables!AF$1),4),MATCH($A43,OFFSET('Program and Results'!$A$1,MATCH(Tables!AF$1,'Program and Results'!$A:$A,0)-1,4,COUNTIF('Program and Results'!$A:$A,Tables!AF$1),1),0),3))))</f>
        <v>2</v>
      </c>
      <c r="AG43">
        <f ca="1">IF(AG9="","",IF(AF43="","",IFERROR(VLOOKUP($A43,OFFSET('Program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Results'!$A:$A,Tables!AG$1),4),MATCH($A43,OFFSET('Program and Results'!$A$1,MATCH(Tables!AG$1,'Program and Results'!$A:$A,0)-1,4,COUNTIF('Program and Results'!$A:$A,Tables!AG$1),1),0),3))))</f>
        <v>2</v>
      </c>
      <c r="AH43">
        <f ca="1">IF(AH9="","",IF(AG43="","",IFERROR(VLOOKUP($A43,OFFSET('Program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Results'!$A:$A,Tables!AH$1),4),MATCH($A43,OFFSET('Program and Results'!$A$1,MATCH(Tables!AH$1,'Program and Results'!$A:$A,0)-1,4,COUNTIF('Program and Results'!$A:$A,Tables!AH$1),1),0),3))))</f>
        <v>1</v>
      </c>
      <c r="AI43">
        <f ca="1">IF(AI9="","",IF(AH43="","",IFERROR(VLOOKUP($A43,OFFSET('Program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Results'!$A:$A,Tables!AI$1),4),MATCH($A43,OFFSET('Program and Results'!$A$1,MATCH(Tables!AI$1,'Program and Results'!$A:$A,0)-1,4,COUNTIF('Program and Results'!$A:$A,Tables!AI$1),1),0),3))))</f>
        <v>3</v>
      </c>
      <c r="AJ43" t="str">
        <f ca="1">IF(AJ9="","",IF(AI43="","",IFERROR(VLOOKUP($A43,OFFSET('Program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Results'!$A:$A,Tables!AJ$1),4),MATCH($A43,OFFSET('Program and Results'!$A$1,MATCH(Tables!AJ$1,'Program and Results'!$A:$A,0)-1,4,COUNTIF('Program and Results'!$A:$A,Tables!AJ$1),1),0),3))))</f>
        <v/>
      </c>
      <c r="AK43" t="str">
        <f ca="1">IF(AK9="","",IF(AJ43="","",IFERROR(VLOOKUP($A43,OFFSET('Program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Results'!$A:$A,Tables!AK$1),4),MATCH($A43,OFFSET('Program and Results'!$A$1,MATCH(Tables!AK$1,'Program and Results'!$A:$A,0)-1,4,COUNTIF('Program and Results'!$A:$A,Tables!AK$1),1),0),3))))</f>
        <v/>
      </c>
      <c r="AL43" t="str">
        <f ca="1">IF(AL9="","",IF(AK43="","",IFERROR(VLOOKUP($A43,OFFSET('Program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Results'!$A:$A,Tables!AL$1),4),MATCH($A43,OFFSET('Program and Results'!$A$1,MATCH(Tables!AL$1,'Program and Results'!$A:$A,0)-1,4,COUNTIF('Program and Results'!$A:$A,Tables!AL$1),1),0),3))))</f>
        <v/>
      </c>
      <c r="AM43" t="str">
        <f ca="1">IF(AM9="","",IF(AL43="","",IFERROR(VLOOKUP($A43,OFFSET('Program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Results'!$A:$A,Tables!AM$1),4),MATCH($A43,OFFSET('Program and Results'!$A$1,MATCH(Tables!AM$1,'Program and Results'!$A:$A,0)-1,4,COUNTIF('Program and Results'!$A:$A,Tables!AM$1),1),0),3))))</f>
        <v/>
      </c>
      <c r="AN43" t="str">
        <f ca="1">IF(AN9="","",IF(AM43="","",IFERROR(VLOOKUP($A43,OFFSET('Program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Results'!$A:$A,Tables!AN$1),4),MATCH($A43,OFFSET('Program and Results'!$A$1,MATCH(Tables!AN$1,'Program and Results'!$A:$A,0)-1,4,COUNTIF('Program and Results'!$A:$A,Tables!AN$1),1),0),3))))</f>
        <v/>
      </c>
      <c r="AO43" t="str">
        <f ca="1">IF(AO9="","",IF(AN43="","",IFERROR(VLOOKUP($A43,OFFSET('Program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Results'!$A:$A,Tables!AO$1),4),MATCH($A43,OFFSET('Program and Results'!$A$1,MATCH(Tables!AO$1,'Program and Results'!$A:$A,0)-1,4,COUNTIF('Program and Results'!$A:$A,Tables!AO$1),1),0),3))))</f>
        <v/>
      </c>
      <c r="AP43" t="str">
        <f ca="1">IF(AP9="","",IF(AO43="","",IFERROR(VLOOKUP($A43,OFFSET('Program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Results'!$A:$A,Tables!AP$1),4),MATCH($A43,OFFSET('Program and Results'!$A$1,MATCH(Tables!AP$1,'Program and Results'!$A:$A,0)-1,4,COUNTIF('Program and Results'!$A:$A,Tables!AP$1),1),0),3))))</f>
        <v/>
      </c>
      <c r="AQ43" t="str">
        <f ca="1">IF(AQ9="","",IF(AP43="","",IFERROR(VLOOKUP($A43,OFFSET('Program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Results'!$A:$A,Tables!AQ$1),4),MATCH($A43,OFFSET('Program and Results'!$A$1,MATCH(Tables!AQ$1,'Program and Results'!$A:$A,0)-1,4,COUNTIF('Program and Results'!$A:$A,Tables!AQ$1),1),0),3))))</f>
        <v/>
      </c>
      <c r="AR43" t="str">
        <f ca="1">IF(AR9="","",IF(AQ43="","",IFERROR(VLOOKUP($A43,OFFSET('Program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Results'!$A:$A,Tables!AR$1),4),MATCH($A43,OFFSET('Program and Results'!$A$1,MATCH(Tables!AR$1,'Program and Results'!$A:$A,0)-1,4,COUNTIF('Program and Results'!$A:$A,Tables!AR$1),1),0),3))))</f>
        <v/>
      </c>
      <c r="AS43" t="str">
        <f ca="1">IF(AS9="","",IF(AR43="","",IFERROR(VLOOKUP($A43,OFFSET('Program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Results'!$A:$A,Tables!AS$1),4),MATCH($A43,OFFSET('Program and Results'!$A$1,MATCH(Tables!AS$1,'Program and Results'!$A:$A,0)-1,4,COUNTIF('Program and Results'!$A:$A,Tables!AS$1),1),0),3))))</f>
        <v/>
      </c>
      <c r="AT43" t="str">
        <f ca="1">IF(AT9="","",IF(AS43="","",IFERROR(VLOOKUP($A43,OFFSET('Program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Results'!$A:$A,Tables!AT$1),4),MATCH($A43,OFFSET('Program and Results'!$A$1,MATCH(Tables!AT$1,'Program and Results'!$A:$A,0)-1,4,COUNTIF('Program and Results'!$A:$A,Tables!AT$1),1),0),3))))</f>
        <v/>
      </c>
      <c r="AU43" t="str">
        <f ca="1">IF(AU9="","",IF(AT43="","",IFERROR(VLOOKUP($A43,OFFSET('Program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Results'!$A:$A,Tables!AU$1),4),MATCH($A43,OFFSET('Program and Results'!$A$1,MATCH(Tables!AU$1,'Program and Results'!$A:$A,0)-1,4,COUNTIF('Program and Results'!$A:$A,Tables!AU$1),1),0),3))))</f>
        <v/>
      </c>
      <c r="AV43" t="str">
        <f ca="1">IF(AV9="","",IF(AU43="","",IFERROR(VLOOKUP($A43,OFFSET('Program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Results'!$A:$A,Tables!AV$1),4),MATCH($A43,OFFSET('Program and Results'!$A$1,MATCH(Tables!AV$1,'Program and Results'!$A:$A,0)-1,4,COUNTIF('Program and Results'!$A:$A,Tables!AV$1),1),0),3))))</f>
        <v/>
      </c>
      <c r="AW43" t="str">
        <f ca="1">IF(AW9="","",IF(AV43="","",IFERROR(VLOOKUP($A43,OFFSET('Program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Results'!$A:$A,Tables!AW$1),4),MATCH($A43,OFFSET('Program and Results'!$A$1,MATCH(Tables!AW$1,'Program and Results'!$A:$A,0)-1,4,COUNTIF('Program and Results'!$A:$A,Tables!AW$1),1),0),3))))</f>
        <v/>
      </c>
      <c r="AX43" t="str">
        <f ca="1">IF(AX9="","",IF(AW43="","",IFERROR(VLOOKUP($A43,OFFSET('Program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Results'!$A:$A,Tables!AX$1),4),MATCH($A43,OFFSET('Program and Results'!$A$1,MATCH(Tables!AX$1,'Program and Results'!$A:$A,0)-1,4,COUNTIF('Program and Results'!$A:$A,Tables!AX$1),1),0),3))))</f>
        <v/>
      </c>
      <c r="AY43" t="str">
        <f ca="1">IF(AY9="","",IF(AX43="","",IFERROR(VLOOKUP($A43,OFFSET('Program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Results'!$A:$A,Tables!AY$1),4),MATCH($A43,OFFSET('Program and Results'!$A$1,MATCH(Tables!AY$1,'Program and Results'!$A:$A,0)-1,4,COUNTIF('Program and Results'!$A:$A,Tables!AY$1),1),0),3))))</f>
        <v/>
      </c>
      <c r="AZ43" t="str">
        <f ca="1">IF(AZ9="","",IF(AY43="","",IFERROR(VLOOKUP($A43,OFFSET('Program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Results'!$A:$A,Tables!AZ$1),4),MATCH($A43,OFFSET('Program and Results'!$A$1,MATCH(Tables!AZ$1,'Program and Results'!$A:$A,0)-1,4,COUNTIF('Program and Results'!$A:$A,Tables!AZ$1),1),0),3))))</f>
        <v/>
      </c>
      <c r="BA43" t="str">
        <f ca="1">IF(BA9="","",IF(AZ43="","",IFERROR(VLOOKUP($A43,OFFSET('Program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Results'!$A:$A,Tables!BA$1),4),MATCH($A43,OFFSET('Program and Results'!$A$1,MATCH(Tables!BA$1,'Program and Results'!$A:$A,0)-1,4,COUNTIF('Program and Results'!$A:$A,Tables!BA$1),1),0),3))))</f>
        <v/>
      </c>
      <c r="BB43" t="str">
        <f ca="1">IF(BB9="","",IF(BA43="","",IFERROR(VLOOKUP($A43,OFFSET('Program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Results'!$A:$A,Tables!BB$1),4),MATCH($A43,OFFSET('Program and Results'!$A$1,MATCH(Tables!BB$1,'Program and Results'!$A:$A,0)-1,4,COUNTIF('Program and Results'!$A:$A,Tables!BB$1),1),0),3))))</f>
        <v/>
      </c>
      <c r="BC43" t="str">
        <f ca="1">IF(BC9="","",IF(BB43="","",IFERROR(VLOOKUP($A43,OFFSET('Program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Results'!$A:$A,Tables!BC$1),4),MATCH($A43,OFFSET('Program and Results'!$A$1,MATCH(Tables!BC$1,'Program and Results'!$A:$A,0)-1,4,COUNTIF('Program and Results'!$A:$A,Tables!BC$1),1),0),3))))</f>
        <v/>
      </c>
      <c r="BD43" t="str">
        <f ca="1">IF(BD9="","",IF(BC43="","",IFERROR(VLOOKUP($A43,OFFSET('Program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Results'!$A:$A,Tables!BD$1),4),MATCH($A43,OFFSET('Program and Results'!$A$1,MATCH(Tables!BD$1,'Program and Results'!$A:$A,0)-1,4,COUNTIF('Program and Results'!$A:$A,Tables!BD$1),1),0),3))))</f>
        <v/>
      </c>
      <c r="BE43" t="str">
        <f ca="1">IF(BE9="","",IF(BD43="","",IFERROR(VLOOKUP($A43,OFFSET('Program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Results'!$A:$A,Tables!BE$1),4),MATCH($A43,OFFSET('Program and Results'!$A$1,MATCH(Tables!BE$1,'Program and Results'!$A:$A,0)-1,4,COUNTIF('Program and Results'!$A:$A,Tables!BE$1),1),0),3))))</f>
        <v/>
      </c>
    </row>
    <row r="44" spans="1:57">
      <c r="A44" s="3" t="str">
        <f t="shared" si="0"/>
        <v>Schalke 04</v>
      </c>
      <c r="B44">
        <f ca="1">IF(B10="","",IF(A44="","",IFERROR(VLOOKUP($A44,OFFSET('Program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Results'!$A:$A,Tables!B$1),4),MATCH($A44,OFFSET('Program and Results'!$A$1,MATCH(Tables!B$1,'Program and Results'!$A:$A,0)-1,4,COUNTIF('Program and Results'!$A:$A,Tables!B$1),1),0),3))))</f>
        <v>3</v>
      </c>
      <c r="C44">
        <f ca="1">IF(C10="","",IF(B44="","",IFERROR(VLOOKUP($A44,OFFSET('Program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Results'!$A:$A,Tables!C$1),4),MATCH($A44,OFFSET('Program and Results'!$A$1,MATCH(Tables!C$1,'Program and Results'!$A:$A,0)-1,4,COUNTIF('Program and Results'!$A:$A,Tables!C$1),1),0),3))))</f>
        <v>0</v>
      </c>
      <c r="D44">
        <f ca="1">IF(D10="","",IF(C44="","",IFERROR(VLOOKUP($A44,OFFSET('Program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Results'!$A:$A,Tables!D$1),4),MATCH($A44,OFFSET('Program and Results'!$A$1,MATCH(Tables!D$1,'Program and Results'!$A:$A,0)-1,4,COUNTIF('Program and Results'!$A:$A,Tables!D$1),1),0),3))))</f>
        <v>1</v>
      </c>
      <c r="E44">
        <f ca="1">IF(E10="","",IF(D44="","",IFERROR(VLOOKUP($A44,OFFSET('Program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Results'!$A:$A,Tables!E$1),4),MATCH($A44,OFFSET('Program and Results'!$A$1,MATCH(Tables!E$1,'Program and Results'!$A:$A,0)-1,4,COUNTIF('Program and Results'!$A:$A,Tables!E$1),1),0),3))))</f>
        <v>2</v>
      </c>
      <c r="F44">
        <f ca="1">IF(F10="","",IF(E44="","",IFERROR(VLOOKUP($A44,OFFSET('Program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Results'!$A:$A,Tables!F$1),4),MATCH($A44,OFFSET('Program and Results'!$A$1,MATCH(Tables!F$1,'Program and Results'!$A:$A,0)-1,4,COUNTIF('Program and Results'!$A:$A,Tables!F$1),1),0),3))))</f>
        <v>1</v>
      </c>
      <c r="G44">
        <f ca="1">IF(G10="","",IF(F44="","",IFERROR(VLOOKUP($A44,OFFSET('Program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Results'!$A:$A,Tables!G$1),4),MATCH($A44,OFFSET('Program and Results'!$A$1,MATCH(Tables!G$1,'Program and Results'!$A:$A,0)-1,4,COUNTIF('Program and Results'!$A:$A,Tables!G$1),1),0),3))))</f>
        <v>0</v>
      </c>
      <c r="H44">
        <f ca="1">IF(H10="","",IF(G44="","",IFERROR(VLOOKUP($A44,OFFSET('Program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Results'!$A:$A,Tables!H$1),4),MATCH($A44,OFFSET('Program and Results'!$A$1,MATCH(Tables!H$1,'Program and Results'!$A:$A,0)-1,4,COUNTIF('Program and Results'!$A:$A,Tables!H$1),1),0),3))))</f>
        <v>3</v>
      </c>
      <c r="I44">
        <f ca="1">IF(I10="","",IF(H44="","",IFERROR(VLOOKUP($A44,OFFSET('Program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Results'!$A:$A,Tables!I$1),4),MATCH($A44,OFFSET('Program and Results'!$A$1,MATCH(Tables!I$1,'Program and Results'!$A:$A,0)-1,4,COUNTIF('Program and Results'!$A:$A,Tables!I$1),1),0),3))))</f>
        <v>4</v>
      </c>
      <c r="J44">
        <f ca="1">IF(J10="","",IF(I44="","",IFERROR(VLOOKUP($A44,OFFSET('Program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Results'!$A:$A,Tables!J$1),4),MATCH($A44,OFFSET('Program and Results'!$A$1,MATCH(Tables!J$1,'Program and Results'!$A:$A,0)-1,4,COUNTIF('Program and Results'!$A:$A,Tables!J$1),1),0),3))))</f>
        <v>3</v>
      </c>
      <c r="K44">
        <f ca="1">IF(K10="","",IF(J44="","",IFERROR(VLOOKUP($A44,OFFSET('Program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Results'!$A:$A,Tables!K$1),4),MATCH($A44,OFFSET('Program and Results'!$A$1,MATCH(Tables!K$1,'Program and Results'!$A:$A,0)-1,4,COUNTIF('Program and Results'!$A:$A,Tables!K$1),1),0),3))))</f>
        <v>1</v>
      </c>
      <c r="L44">
        <f ca="1">IF(L10="","",IF(K44="","",IFERROR(VLOOKUP($A44,OFFSET('Program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Results'!$A:$A,Tables!L$1),4),MATCH($A44,OFFSET('Program and Results'!$A$1,MATCH(Tables!L$1,'Program and Results'!$A:$A,0)-1,4,COUNTIF('Program and Results'!$A:$A,Tables!L$1),1),0),3))))</f>
        <v>2</v>
      </c>
      <c r="M44">
        <f ca="1">IF(M10="","",IF(L44="","",IFERROR(VLOOKUP($A44,OFFSET('Program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Results'!$A:$A,Tables!M$1),4),MATCH($A44,OFFSET('Program and Results'!$A$1,MATCH(Tables!M$1,'Program and Results'!$A:$A,0)-1,4,COUNTIF('Program and Results'!$A:$A,Tables!M$1),1),0),3))))</f>
        <v>3</v>
      </c>
      <c r="N44">
        <f ca="1">IF(N10="","",IF(M44="","",IFERROR(VLOOKUP($A44,OFFSET('Program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Results'!$A:$A,Tables!N$1),4),MATCH($A44,OFFSET('Program and Results'!$A$1,MATCH(Tables!N$1,'Program and Results'!$A:$A,0)-1,4,COUNTIF('Program and Results'!$A:$A,Tables!N$1),1),0),3))))</f>
        <v>3</v>
      </c>
      <c r="O44">
        <f ca="1">IF(O10="","",IF(N44="","",IFERROR(VLOOKUP($A44,OFFSET('Program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Results'!$A:$A,Tables!O$1),4),MATCH($A44,OFFSET('Program and Results'!$A$1,MATCH(Tables!O$1,'Program and Results'!$A:$A,0)-1,4,COUNTIF('Program and Results'!$A:$A,Tables!O$1),1),0),3))))</f>
        <v>3</v>
      </c>
      <c r="P44">
        <f ca="1">IF(P10="","",IF(O44="","",IFERROR(VLOOKUP($A44,OFFSET('Program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Results'!$A:$A,Tables!P$1),4),MATCH($A44,OFFSET('Program and Results'!$A$1,MATCH(Tables!P$1,'Program and Results'!$A:$A,0)-1,4,COUNTIF('Program and Results'!$A:$A,Tables!P$1),1),0),3))))</f>
        <v>1</v>
      </c>
      <c r="Q44">
        <f ca="1">IF(Q10="","",IF(P44="","",IFERROR(VLOOKUP($A44,OFFSET('Program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Results'!$A:$A,Tables!Q$1),4),MATCH($A44,OFFSET('Program and Results'!$A$1,MATCH(Tables!Q$1,'Program and Results'!$A:$A,0)-1,4,COUNTIF('Program and Results'!$A:$A,Tables!Q$1),1),0),3))))</f>
        <v>2</v>
      </c>
      <c r="R44">
        <f ca="1">IF(R10="","",IF(Q44="","",IFERROR(VLOOKUP($A44,OFFSET('Program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Results'!$A:$A,Tables!R$1),4),MATCH($A44,OFFSET('Program and Results'!$A$1,MATCH(Tables!R$1,'Program and Results'!$A:$A,0)-1,4,COUNTIF('Program and Results'!$A:$A,Tables!R$1),1),0),3))))</f>
        <v>0</v>
      </c>
      <c r="S44">
        <f ca="1">IF(S10="","",IF(R44="","",IFERROR(VLOOKUP($A44,OFFSET('Program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Results'!$A:$A,Tables!S$1),4),MATCH($A44,OFFSET('Program and Results'!$A$1,MATCH(Tables!S$1,'Program and Results'!$A:$A,0)-1,4,COUNTIF('Program and Results'!$A:$A,Tables!S$1),1),0),3))))</f>
        <v>3</v>
      </c>
      <c r="T44">
        <f ca="1">IF(T10="","",IF(S44="","",IFERROR(VLOOKUP($A44,OFFSET('Program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Results'!$A:$A,Tables!T$1),4),MATCH($A44,OFFSET('Program and Results'!$A$1,MATCH(Tables!T$1,'Program and Results'!$A:$A,0)-1,4,COUNTIF('Program and Results'!$A:$A,Tables!T$1),1),0),3))))</f>
        <v>2</v>
      </c>
      <c r="U44">
        <f ca="1">IF(U10="","",IF(T44="","",IFERROR(VLOOKUP($A44,OFFSET('Program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Results'!$A:$A,Tables!U$1),4),MATCH($A44,OFFSET('Program and Results'!$A$1,MATCH(Tables!U$1,'Program and Results'!$A:$A,0)-1,4,COUNTIF('Program and Results'!$A:$A,Tables!U$1),1),0),3))))</f>
        <v>2</v>
      </c>
      <c r="V44">
        <f ca="1">IF(V10="","",IF(U44="","",IFERROR(VLOOKUP($A44,OFFSET('Program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Results'!$A:$A,Tables!V$1),4),MATCH($A44,OFFSET('Program and Results'!$A$1,MATCH(Tables!V$1,'Program and Results'!$A:$A,0)-1,4,COUNTIF('Program and Results'!$A:$A,Tables!V$1),1),0),3))))</f>
        <v>2</v>
      </c>
      <c r="W44">
        <f ca="1">IF(W10="","",IF(V44="","",IFERROR(VLOOKUP($A44,OFFSET('Program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Results'!$A:$A,Tables!W$1),4),MATCH($A44,OFFSET('Program and Results'!$A$1,MATCH(Tables!W$1,'Program and Results'!$A:$A,0)-1,4,COUNTIF('Program and Results'!$A:$A,Tables!W$1),1),0),3))))</f>
        <v>0</v>
      </c>
      <c r="X44">
        <f ca="1">IF(X10="","",IF(W44="","",IFERROR(VLOOKUP($A44,OFFSET('Program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Results'!$A:$A,Tables!X$1),4),MATCH($A44,OFFSET('Program and Results'!$A$1,MATCH(Tables!X$1,'Program and Results'!$A:$A,0)-1,4,COUNTIF('Program and Results'!$A:$A,Tables!X$1),1),0),3))))</f>
        <v>1</v>
      </c>
      <c r="Y44">
        <f ca="1">IF(Y10="","",IF(X44="","",IFERROR(VLOOKUP($A44,OFFSET('Program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Results'!$A:$A,Tables!Y$1),4),MATCH($A44,OFFSET('Program and Results'!$A$1,MATCH(Tables!Y$1,'Program and Results'!$A:$A,0)-1,4,COUNTIF('Program and Results'!$A:$A,Tables!Y$1),1),0),3))))</f>
        <v>4</v>
      </c>
      <c r="Z44">
        <f ca="1">IF(Z10="","",IF(Y44="","",IFERROR(VLOOKUP($A44,OFFSET('Program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Results'!$A:$A,Tables!Z$1),4),MATCH($A44,OFFSET('Program and Results'!$A$1,MATCH(Tables!Z$1,'Program and Results'!$A:$A,0)-1,4,COUNTIF('Program and Results'!$A:$A,Tables!Z$1),1),0),3))))</f>
        <v>2</v>
      </c>
      <c r="AA44">
        <f ca="1">IF(AA10="","",IF(Z44="","",IFERROR(VLOOKUP($A44,OFFSET('Program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Results'!$A:$A,Tables!AA$1),4),MATCH($A44,OFFSET('Program and Results'!$A$1,MATCH(Tables!AA$1,'Program and Results'!$A:$A,0)-1,4,COUNTIF('Program and Results'!$A:$A,Tables!AA$1),1),0),3))))</f>
        <v>3</v>
      </c>
      <c r="AB44">
        <f ca="1">IF(AB10="","",IF(AA44="","",IFERROR(VLOOKUP($A44,OFFSET('Program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Results'!$A:$A,Tables!AB$1),4),MATCH($A44,OFFSET('Program and Results'!$A$1,MATCH(Tables!AB$1,'Program and Results'!$A:$A,0)-1,4,COUNTIF('Program and Results'!$A:$A,Tables!AB$1),1),0),3))))</f>
        <v>0</v>
      </c>
      <c r="AC44">
        <f ca="1">IF(AC10="","",IF(AB44="","",IFERROR(VLOOKUP($A44,OFFSET('Program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Results'!$A:$A,Tables!AC$1),4),MATCH($A44,OFFSET('Program and Results'!$A$1,MATCH(Tables!AC$1,'Program and Results'!$A:$A,0)-1,4,COUNTIF('Program and Results'!$A:$A,Tables!AC$1),1),0),3))))</f>
        <v>2</v>
      </c>
      <c r="AD44">
        <f ca="1">IF(AD10="","",IF(AC44="","",IFERROR(VLOOKUP($A44,OFFSET('Program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Results'!$A:$A,Tables!AD$1),4),MATCH($A44,OFFSET('Program and Results'!$A$1,MATCH(Tables!AD$1,'Program and Results'!$A:$A,0)-1,4,COUNTIF('Program and Results'!$A:$A,Tables!AD$1),1),0),3))))</f>
        <v>1</v>
      </c>
      <c r="AE44">
        <f ca="1">IF(AE10="","",IF(AD44="","",IFERROR(VLOOKUP($A44,OFFSET('Program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Results'!$A:$A,Tables!AE$1),4),MATCH($A44,OFFSET('Program and Results'!$A$1,MATCH(Tables!AE$1,'Program and Results'!$A:$A,0)-1,4,COUNTIF('Program and Results'!$A:$A,Tables!AE$1),1),0),3))))</f>
        <v>2</v>
      </c>
      <c r="AF44">
        <f ca="1">IF(AF10="","",IF(AE44="","",IFERROR(VLOOKUP($A44,OFFSET('Program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Results'!$A:$A,Tables!AF$1),4),MATCH($A44,OFFSET('Program and Results'!$A$1,MATCH(Tables!AF$1,'Program and Results'!$A:$A,0)-1,4,COUNTIF('Program and Results'!$A:$A,Tables!AF$1),1),0),3))))</f>
        <v>1</v>
      </c>
      <c r="AG44">
        <f ca="1">IF(AG10="","",IF(AF44="","",IFERROR(VLOOKUP($A44,OFFSET('Program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Results'!$A:$A,Tables!AG$1),4),MATCH($A44,OFFSET('Program and Results'!$A$1,MATCH(Tables!AG$1,'Program and Results'!$A:$A,0)-1,4,COUNTIF('Program and Results'!$A:$A,Tables!AG$1),1),0),3))))</f>
        <v>0</v>
      </c>
      <c r="AH44">
        <f ca="1">IF(AH10="","",IF(AG44="","",IFERROR(VLOOKUP($A44,OFFSET('Program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Results'!$A:$A,Tables!AH$1),4),MATCH($A44,OFFSET('Program and Results'!$A$1,MATCH(Tables!AH$1,'Program and Results'!$A:$A,0)-1,4,COUNTIF('Program and Results'!$A:$A,Tables!AH$1),1),0),3))))</f>
        <v>2</v>
      </c>
      <c r="AI44">
        <f ca="1">IF(AI10="","",IF(AH44="","",IFERROR(VLOOKUP($A44,OFFSET('Program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Results'!$A:$A,Tables!AI$1),4),MATCH($A44,OFFSET('Program and Results'!$A$1,MATCH(Tables!AI$1,'Program and Results'!$A:$A,0)-1,4,COUNTIF('Program and Results'!$A:$A,Tables!AI$1),1),0),3))))</f>
        <v>4</v>
      </c>
      <c r="AJ44" t="str">
        <f ca="1">IF(AJ10="","",IF(AI44="","",IFERROR(VLOOKUP($A44,OFFSET('Program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Results'!$A:$A,Tables!AJ$1),4),MATCH($A44,OFFSET('Program and Results'!$A$1,MATCH(Tables!AJ$1,'Program and Results'!$A:$A,0)-1,4,COUNTIF('Program and Results'!$A:$A,Tables!AJ$1),1),0),3))))</f>
        <v/>
      </c>
      <c r="AK44" t="str">
        <f ca="1">IF(AK10="","",IF(AJ44="","",IFERROR(VLOOKUP($A44,OFFSET('Program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Results'!$A:$A,Tables!AK$1),4),MATCH($A44,OFFSET('Program and Results'!$A$1,MATCH(Tables!AK$1,'Program and Results'!$A:$A,0)-1,4,COUNTIF('Program and Results'!$A:$A,Tables!AK$1),1),0),3))))</f>
        <v/>
      </c>
      <c r="AL44" t="str">
        <f ca="1">IF(AL10="","",IF(AK44="","",IFERROR(VLOOKUP($A44,OFFSET('Program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Results'!$A:$A,Tables!AL$1),4),MATCH($A44,OFFSET('Program and Results'!$A$1,MATCH(Tables!AL$1,'Program and Results'!$A:$A,0)-1,4,COUNTIF('Program and Results'!$A:$A,Tables!AL$1),1),0),3))))</f>
        <v/>
      </c>
      <c r="AM44" t="str">
        <f ca="1">IF(AM10="","",IF(AL44="","",IFERROR(VLOOKUP($A44,OFFSET('Program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Results'!$A:$A,Tables!AM$1),4),MATCH($A44,OFFSET('Program and Results'!$A$1,MATCH(Tables!AM$1,'Program and Results'!$A:$A,0)-1,4,COUNTIF('Program and Results'!$A:$A,Tables!AM$1),1),0),3))))</f>
        <v/>
      </c>
      <c r="AN44" t="str">
        <f ca="1">IF(AN10="","",IF(AM44="","",IFERROR(VLOOKUP($A44,OFFSET('Program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Results'!$A:$A,Tables!AN$1),4),MATCH($A44,OFFSET('Program and Results'!$A$1,MATCH(Tables!AN$1,'Program and Results'!$A:$A,0)-1,4,COUNTIF('Program and Results'!$A:$A,Tables!AN$1),1),0),3))))</f>
        <v/>
      </c>
      <c r="AO44" t="str">
        <f ca="1">IF(AO10="","",IF(AN44="","",IFERROR(VLOOKUP($A44,OFFSET('Program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Results'!$A:$A,Tables!AO$1),4),MATCH($A44,OFFSET('Program and Results'!$A$1,MATCH(Tables!AO$1,'Program and Results'!$A:$A,0)-1,4,COUNTIF('Program and Results'!$A:$A,Tables!AO$1),1),0),3))))</f>
        <v/>
      </c>
      <c r="AP44" t="str">
        <f ca="1">IF(AP10="","",IF(AO44="","",IFERROR(VLOOKUP($A44,OFFSET('Program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Results'!$A:$A,Tables!AP$1),4),MATCH($A44,OFFSET('Program and Results'!$A$1,MATCH(Tables!AP$1,'Program and Results'!$A:$A,0)-1,4,COUNTIF('Program and Results'!$A:$A,Tables!AP$1),1),0),3))))</f>
        <v/>
      </c>
      <c r="AQ44" t="str">
        <f ca="1">IF(AQ10="","",IF(AP44="","",IFERROR(VLOOKUP($A44,OFFSET('Program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Results'!$A:$A,Tables!AQ$1),4),MATCH($A44,OFFSET('Program and Results'!$A$1,MATCH(Tables!AQ$1,'Program and Results'!$A:$A,0)-1,4,COUNTIF('Program and Results'!$A:$A,Tables!AQ$1),1),0),3))))</f>
        <v/>
      </c>
      <c r="AR44" t="str">
        <f ca="1">IF(AR10="","",IF(AQ44="","",IFERROR(VLOOKUP($A44,OFFSET('Program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Results'!$A:$A,Tables!AR$1),4),MATCH($A44,OFFSET('Program and Results'!$A$1,MATCH(Tables!AR$1,'Program and Results'!$A:$A,0)-1,4,COUNTIF('Program and Results'!$A:$A,Tables!AR$1),1),0),3))))</f>
        <v/>
      </c>
      <c r="AS44" t="str">
        <f ca="1">IF(AS10="","",IF(AR44="","",IFERROR(VLOOKUP($A44,OFFSET('Program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Results'!$A:$A,Tables!AS$1),4),MATCH($A44,OFFSET('Program and Results'!$A$1,MATCH(Tables!AS$1,'Program and Results'!$A:$A,0)-1,4,COUNTIF('Program and Results'!$A:$A,Tables!AS$1),1),0),3))))</f>
        <v/>
      </c>
      <c r="AT44" t="str">
        <f ca="1">IF(AT10="","",IF(AS44="","",IFERROR(VLOOKUP($A44,OFFSET('Program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Results'!$A:$A,Tables!AT$1),4),MATCH($A44,OFFSET('Program and Results'!$A$1,MATCH(Tables!AT$1,'Program and Results'!$A:$A,0)-1,4,COUNTIF('Program and Results'!$A:$A,Tables!AT$1),1),0),3))))</f>
        <v/>
      </c>
      <c r="AU44" t="str">
        <f ca="1">IF(AU10="","",IF(AT44="","",IFERROR(VLOOKUP($A44,OFFSET('Program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Results'!$A:$A,Tables!AU$1),4),MATCH($A44,OFFSET('Program and Results'!$A$1,MATCH(Tables!AU$1,'Program and Results'!$A:$A,0)-1,4,COUNTIF('Program and Results'!$A:$A,Tables!AU$1),1),0),3))))</f>
        <v/>
      </c>
      <c r="AV44" t="str">
        <f ca="1">IF(AV10="","",IF(AU44="","",IFERROR(VLOOKUP($A44,OFFSET('Program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Results'!$A:$A,Tables!AV$1),4),MATCH($A44,OFFSET('Program and Results'!$A$1,MATCH(Tables!AV$1,'Program and Results'!$A:$A,0)-1,4,COUNTIF('Program and Results'!$A:$A,Tables!AV$1),1),0),3))))</f>
        <v/>
      </c>
      <c r="AW44" t="str">
        <f ca="1">IF(AW10="","",IF(AV44="","",IFERROR(VLOOKUP($A44,OFFSET('Program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Results'!$A:$A,Tables!AW$1),4),MATCH($A44,OFFSET('Program and Results'!$A$1,MATCH(Tables!AW$1,'Program and Results'!$A:$A,0)-1,4,COUNTIF('Program and Results'!$A:$A,Tables!AW$1),1),0),3))))</f>
        <v/>
      </c>
      <c r="AX44" t="str">
        <f ca="1">IF(AX10="","",IF(AW44="","",IFERROR(VLOOKUP($A44,OFFSET('Program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Results'!$A:$A,Tables!AX$1),4),MATCH($A44,OFFSET('Program and Results'!$A$1,MATCH(Tables!AX$1,'Program and Results'!$A:$A,0)-1,4,COUNTIF('Program and Results'!$A:$A,Tables!AX$1),1),0),3))))</f>
        <v/>
      </c>
      <c r="AY44" t="str">
        <f ca="1">IF(AY10="","",IF(AX44="","",IFERROR(VLOOKUP($A44,OFFSET('Program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Results'!$A:$A,Tables!AY$1),4),MATCH($A44,OFFSET('Program and Results'!$A$1,MATCH(Tables!AY$1,'Program and Results'!$A:$A,0)-1,4,COUNTIF('Program and Results'!$A:$A,Tables!AY$1),1),0),3))))</f>
        <v/>
      </c>
      <c r="AZ44" t="str">
        <f ca="1">IF(AZ10="","",IF(AY44="","",IFERROR(VLOOKUP($A44,OFFSET('Program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Results'!$A:$A,Tables!AZ$1),4),MATCH($A44,OFFSET('Program and Results'!$A$1,MATCH(Tables!AZ$1,'Program and Results'!$A:$A,0)-1,4,COUNTIF('Program and Results'!$A:$A,Tables!AZ$1),1),0),3))))</f>
        <v/>
      </c>
      <c r="BA44" t="str">
        <f ca="1">IF(BA10="","",IF(AZ44="","",IFERROR(VLOOKUP($A44,OFFSET('Program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Results'!$A:$A,Tables!BA$1),4),MATCH($A44,OFFSET('Program and Results'!$A$1,MATCH(Tables!BA$1,'Program and Results'!$A:$A,0)-1,4,COUNTIF('Program and Results'!$A:$A,Tables!BA$1),1),0),3))))</f>
        <v/>
      </c>
      <c r="BB44" t="str">
        <f ca="1">IF(BB10="","",IF(BA44="","",IFERROR(VLOOKUP($A44,OFFSET('Program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Results'!$A:$A,Tables!BB$1),4),MATCH($A44,OFFSET('Program and Results'!$A$1,MATCH(Tables!BB$1,'Program and Results'!$A:$A,0)-1,4,COUNTIF('Program and Results'!$A:$A,Tables!BB$1),1),0),3))))</f>
        <v/>
      </c>
      <c r="BC44" t="str">
        <f ca="1">IF(BC10="","",IF(BB44="","",IFERROR(VLOOKUP($A44,OFFSET('Program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Results'!$A:$A,Tables!BC$1),4),MATCH($A44,OFFSET('Program and Results'!$A$1,MATCH(Tables!BC$1,'Program and Results'!$A:$A,0)-1,4,COUNTIF('Program and Results'!$A:$A,Tables!BC$1),1),0),3))))</f>
        <v/>
      </c>
      <c r="BD44" t="str">
        <f ca="1">IF(BD10="","",IF(BC44="","",IFERROR(VLOOKUP($A44,OFFSET('Program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Results'!$A:$A,Tables!BD$1),4),MATCH($A44,OFFSET('Program and Results'!$A$1,MATCH(Tables!BD$1,'Program and Results'!$A:$A,0)-1,4,COUNTIF('Program and Results'!$A:$A,Tables!BD$1),1),0),3))))</f>
        <v/>
      </c>
      <c r="BE44" t="str">
        <f ca="1">IF(BE10="","",IF(BD44="","",IFERROR(VLOOKUP($A44,OFFSET('Program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Results'!$A:$A,Tables!BE$1),4),MATCH($A44,OFFSET('Program and Results'!$A$1,MATCH(Tables!BE$1,'Program and Results'!$A:$A,0)-1,4,COUNTIF('Program and Results'!$A:$A,Tables!BE$1),1),0),3))))</f>
        <v/>
      </c>
    </row>
    <row r="45" spans="1:57">
      <c r="A45" s="3" t="str">
        <f t="shared" si="0"/>
        <v>Ein Frankfurt</v>
      </c>
      <c r="B45">
        <f ca="1">IF(B11="","",IF(A45="","",IFERROR(VLOOKUP($A45,OFFSET('Program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Results'!$A:$A,Tables!B$1),4),MATCH($A45,OFFSET('Program and Results'!$A$1,MATCH(Tables!B$1,'Program and Results'!$A:$A,0)-1,4,COUNTIF('Program and Results'!$A:$A,Tables!B$1),1),0),3))))</f>
        <v>1</v>
      </c>
      <c r="C45">
        <f ca="1">IF(C11="","",IF(B45="","",IFERROR(VLOOKUP($A45,OFFSET('Program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Results'!$A:$A,Tables!C$1),4),MATCH($A45,OFFSET('Program and Results'!$A$1,MATCH(Tables!C$1,'Program and Results'!$A:$A,0)-1,4,COUNTIF('Program and Results'!$A:$A,Tables!C$1),1),0),3))))</f>
        <v>0</v>
      </c>
      <c r="D45">
        <f ca="1">IF(D11="","",IF(C45="","",IFERROR(VLOOKUP($A45,OFFSET('Program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Results'!$A:$A,Tables!D$1),4),MATCH($A45,OFFSET('Program and Results'!$A$1,MATCH(Tables!D$1,'Program and Results'!$A:$A,0)-1,4,COUNTIF('Program and Results'!$A:$A,Tables!D$1),1),0),3))))</f>
        <v>2</v>
      </c>
      <c r="E45">
        <f ca="1">IF(E11="","",IF(D45="","",IFERROR(VLOOKUP($A45,OFFSET('Program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Results'!$A:$A,Tables!E$1),4),MATCH($A45,OFFSET('Program and Results'!$A$1,MATCH(Tables!E$1,'Program and Results'!$A:$A,0)-1,4,COUNTIF('Program and Results'!$A:$A,Tables!E$1),1),0),3))))</f>
        <v>1</v>
      </c>
      <c r="F45">
        <f ca="1">IF(F11="","",IF(E45="","",IFERROR(VLOOKUP($A45,OFFSET('Program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Results'!$A:$A,Tables!F$1),4),MATCH($A45,OFFSET('Program and Results'!$A$1,MATCH(Tables!F$1,'Program and Results'!$A:$A,0)-1,4,COUNTIF('Program and Results'!$A:$A,Tables!F$1),1),0),3))))</f>
        <v>3</v>
      </c>
      <c r="G45">
        <f ca="1">IF(G11="","",IF(F45="","",IFERROR(VLOOKUP($A45,OFFSET('Program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Results'!$A:$A,Tables!G$1),4),MATCH($A45,OFFSET('Program and Results'!$A$1,MATCH(Tables!G$1,'Program and Results'!$A:$A,0)-1,4,COUNTIF('Program and Results'!$A:$A,Tables!G$1),1),0),3))))</f>
        <v>1</v>
      </c>
      <c r="H45">
        <f ca="1">IF(H11="","",IF(G45="","",IFERROR(VLOOKUP($A45,OFFSET('Program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Results'!$A:$A,Tables!H$1),4),MATCH($A45,OFFSET('Program and Results'!$A$1,MATCH(Tables!H$1,'Program and Results'!$A:$A,0)-1,4,COUNTIF('Program and Results'!$A:$A,Tables!H$1),1),0),3))))</f>
        <v>2</v>
      </c>
      <c r="I45">
        <f ca="1">IF(I11="","",IF(H45="","",IFERROR(VLOOKUP($A45,OFFSET('Program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Results'!$A:$A,Tables!I$1),4),MATCH($A45,OFFSET('Program and Results'!$A$1,MATCH(Tables!I$1,'Program and Results'!$A:$A,0)-1,4,COUNTIF('Program and Results'!$A:$A,Tables!I$1),1),0),3))))</f>
        <v>1</v>
      </c>
      <c r="J45">
        <f ca="1">IF(J11="","",IF(I45="","",IFERROR(VLOOKUP($A45,OFFSET('Program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Results'!$A:$A,Tables!J$1),4),MATCH($A45,OFFSET('Program and Results'!$A$1,MATCH(Tables!J$1,'Program and Results'!$A:$A,0)-1,4,COUNTIF('Program and Results'!$A:$A,Tables!J$1),1),0),3))))</f>
        <v>1</v>
      </c>
      <c r="K45">
        <f ca="1">IF(K11="","",IF(J45="","",IFERROR(VLOOKUP($A45,OFFSET('Program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Results'!$A:$A,Tables!K$1),4),MATCH($A45,OFFSET('Program and Results'!$A$1,MATCH(Tables!K$1,'Program and Results'!$A:$A,0)-1,4,COUNTIF('Program and Results'!$A:$A,Tables!K$1),1),0),3))))</f>
        <v>1</v>
      </c>
      <c r="L45">
        <f ca="1">IF(L11="","",IF(K45="","",IFERROR(VLOOKUP($A45,OFFSET('Program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Results'!$A:$A,Tables!L$1),4),MATCH($A45,OFFSET('Program and Results'!$A$1,MATCH(Tables!L$1,'Program and Results'!$A:$A,0)-1,4,COUNTIF('Program and Results'!$A:$A,Tables!L$1),1),0),3))))</f>
        <v>1</v>
      </c>
      <c r="M45">
        <f ca="1">IF(M11="","",IF(L45="","",IFERROR(VLOOKUP($A45,OFFSET('Program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Results'!$A:$A,Tables!M$1),4),MATCH($A45,OFFSET('Program and Results'!$A$1,MATCH(Tables!M$1,'Program and Results'!$A:$A,0)-1,4,COUNTIF('Program and Results'!$A:$A,Tables!M$1),1),0),3))))</f>
        <v>0</v>
      </c>
      <c r="N45">
        <f ca="1">IF(N11="","",IF(M45="","",IFERROR(VLOOKUP($A45,OFFSET('Program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Results'!$A:$A,Tables!N$1),4),MATCH($A45,OFFSET('Program and Results'!$A$1,MATCH(Tables!N$1,'Program and Results'!$A:$A,0)-1,4,COUNTIF('Program and Results'!$A:$A,Tables!N$1),1),0),3))))</f>
        <v>3</v>
      </c>
      <c r="O45">
        <f ca="1">IF(O11="","",IF(N45="","",IFERROR(VLOOKUP($A45,OFFSET('Program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Results'!$A:$A,Tables!O$1),4),MATCH($A45,OFFSET('Program and Results'!$A$1,MATCH(Tables!O$1,'Program and Results'!$A:$A,0)-1,4,COUNTIF('Program and Results'!$A:$A,Tables!O$1),1),0),3))))</f>
        <v>0</v>
      </c>
      <c r="P45">
        <f ca="1">IF(P11="","",IF(O45="","",IFERROR(VLOOKUP($A45,OFFSET('Program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Results'!$A:$A,Tables!P$1),4),MATCH($A45,OFFSET('Program and Results'!$A$1,MATCH(Tables!P$1,'Program and Results'!$A:$A,0)-1,4,COUNTIF('Program and Results'!$A:$A,Tables!P$1),1),0),3))))</f>
        <v>1</v>
      </c>
      <c r="Q45">
        <f ca="1">IF(Q11="","",IF(P45="","",IFERROR(VLOOKUP($A45,OFFSET('Program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Results'!$A:$A,Tables!Q$1),4),MATCH($A45,OFFSET('Program and Results'!$A$1,MATCH(Tables!Q$1,'Program and Results'!$A:$A,0)-1,4,COUNTIF('Program and Results'!$A:$A,Tables!Q$1),1),0),3))))</f>
        <v>1</v>
      </c>
      <c r="R45">
        <f ca="1">IF(R11="","",IF(Q45="","",IFERROR(VLOOKUP($A45,OFFSET('Program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Results'!$A:$A,Tables!R$1),4),MATCH($A45,OFFSET('Program and Results'!$A$1,MATCH(Tables!R$1,'Program and Results'!$A:$A,0)-1,4,COUNTIF('Program and Results'!$A:$A,Tables!R$1),1),0),3))))</f>
        <v>1</v>
      </c>
      <c r="S45">
        <f ca="1">IF(S11="","",IF(R45="","",IFERROR(VLOOKUP($A45,OFFSET('Program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Results'!$A:$A,Tables!S$1),4),MATCH($A45,OFFSET('Program and Results'!$A$1,MATCH(Tables!S$1,'Program and Results'!$A:$A,0)-1,4,COUNTIF('Program and Results'!$A:$A,Tables!S$1),1),0),3))))</f>
        <v>1</v>
      </c>
      <c r="T45">
        <f ca="1">IF(T11="","",IF(S45="","",IFERROR(VLOOKUP($A45,OFFSET('Program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Results'!$A:$A,Tables!T$1),4),MATCH($A45,OFFSET('Program and Results'!$A$1,MATCH(Tables!T$1,'Program and Results'!$A:$A,0)-1,4,COUNTIF('Program and Results'!$A:$A,Tables!T$1),1),0),3))))</f>
        <v>0</v>
      </c>
      <c r="U45">
        <f ca="1">IF(U11="","",IF(T45="","",IFERROR(VLOOKUP($A45,OFFSET('Program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Results'!$A:$A,Tables!U$1),4),MATCH($A45,OFFSET('Program and Results'!$A$1,MATCH(Tables!U$1,'Program and Results'!$A:$A,0)-1,4,COUNTIF('Program and Results'!$A:$A,Tables!U$1),1),0),3))))</f>
        <v>3</v>
      </c>
      <c r="V45">
        <f ca="1">IF(V11="","",IF(U45="","",IFERROR(VLOOKUP($A45,OFFSET('Program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Results'!$A:$A,Tables!V$1),4),MATCH($A45,OFFSET('Program and Results'!$A$1,MATCH(Tables!V$1,'Program and Results'!$A:$A,0)-1,4,COUNTIF('Program and Results'!$A:$A,Tables!V$1),1),0),3))))</f>
        <v>0</v>
      </c>
      <c r="W45">
        <f ca="1">IF(W11="","",IF(V45="","",IFERROR(VLOOKUP($A45,OFFSET('Program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Results'!$A:$A,Tables!W$1),4),MATCH($A45,OFFSET('Program and Results'!$A$1,MATCH(Tables!W$1,'Program and Results'!$A:$A,0)-1,4,COUNTIF('Program and Results'!$A:$A,Tables!W$1),1),0),3))))</f>
        <v>0</v>
      </c>
      <c r="X45">
        <f ca="1">IF(X11="","",IF(W45="","",IFERROR(VLOOKUP($A45,OFFSET('Program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Results'!$A:$A,Tables!X$1),4),MATCH($A45,OFFSET('Program and Results'!$A$1,MATCH(Tables!X$1,'Program and Results'!$A:$A,0)-1,4,COUNTIF('Program and Results'!$A:$A,Tables!X$1),1),0),3))))</f>
        <v>2</v>
      </c>
      <c r="Y45">
        <f ca="1">IF(Y11="","",IF(X45="","",IFERROR(VLOOKUP($A45,OFFSET('Program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Results'!$A:$A,Tables!Y$1),4),MATCH($A45,OFFSET('Program and Results'!$A$1,MATCH(Tables!Y$1,'Program and Results'!$A:$A,0)-1,4,COUNTIF('Program and Results'!$A:$A,Tables!Y$1),1),0),3))))</f>
        <v>1</v>
      </c>
      <c r="Z45">
        <f ca="1">IF(Z11="","",IF(Y45="","",IFERROR(VLOOKUP($A45,OFFSET('Program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Results'!$A:$A,Tables!Z$1),4),MATCH($A45,OFFSET('Program and Results'!$A$1,MATCH(Tables!Z$1,'Program and Results'!$A:$A,0)-1,4,COUNTIF('Program and Results'!$A:$A,Tables!Z$1),1),0),3))))</f>
        <v>1</v>
      </c>
      <c r="AA45">
        <f ca="1">IF(AA11="","",IF(Z45="","",IFERROR(VLOOKUP($A45,OFFSET('Program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Results'!$A:$A,Tables!AA$1),4),MATCH($A45,OFFSET('Program and Results'!$A$1,MATCH(Tables!AA$1,'Program and Results'!$A:$A,0)-1,4,COUNTIF('Program and Results'!$A:$A,Tables!AA$1),1),0),3))))</f>
        <v>5</v>
      </c>
      <c r="AB45">
        <f ca="1">IF(AB11="","",IF(AA45="","",IFERROR(VLOOKUP($A45,OFFSET('Program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Results'!$A:$A,Tables!AB$1),4),MATCH($A45,OFFSET('Program and Results'!$A$1,MATCH(Tables!AB$1,'Program and Results'!$A:$A,0)-1,4,COUNTIF('Program and Results'!$A:$A,Tables!AB$1),1),0),3))))</f>
        <v>1</v>
      </c>
      <c r="AC45">
        <f ca="1">IF(AC11="","",IF(AB45="","",IFERROR(VLOOKUP($A45,OFFSET('Program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Results'!$A:$A,Tables!AC$1),4),MATCH($A45,OFFSET('Program and Results'!$A$1,MATCH(Tables!AC$1,'Program and Results'!$A:$A,0)-1,4,COUNTIF('Program and Results'!$A:$A,Tables!AC$1),1),0),3))))</f>
        <v>1</v>
      </c>
      <c r="AD45">
        <f ca="1">IF(AD11="","",IF(AC45="","",IFERROR(VLOOKUP($A45,OFFSET('Program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Results'!$A:$A,Tables!AD$1),4),MATCH($A45,OFFSET('Program and Results'!$A$1,MATCH(Tables!AD$1,'Program and Results'!$A:$A,0)-1,4,COUNTIF('Program and Results'!$A:$A,Tables!AD$1),1),0),3))))</f>
        <v>2</v>
      </c>
      <c r="AE45">
        <f ca="1">IF(AE11="","",IF(AD45="","",IFERROR(VLOOKUP($A45,OFFSET('Program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Results'!$A:$A,Tables!AE$1),4),MATCH($A45,OFFSET('Program and Results'!$A$1,MATCH(Tables!AE$1,'Program and Results'!$A:$A,0)-1,4,COUNTIF('Program and Results'!$A:$A,Tables!AE$1),1),0),3))))</f>
        <v>0</v>
      </c>
      <c r="AF45">
        <f ca="1">IF(AF11="","",IF(AE45="","",IFERROR(VLOOKUP($A45,OFFSET('Program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Results'!$A:$A,Tables!AF$1),4),MATCH($A45,OFFSET('Program and Results'!$A$1,MATCH(Tables!AF$1,'Program and Results'!$A:$A,0)-1,4,COUNTIF('Program and Results'!$A:$A,Tables!AF$1),1),0),3))))</f>
        <v>2</v>
      </c>
      <c r="AG45">
        <f ca="1">IF(AG11="","",IF(AF45="","",IFERROR(VLOOKUP($A45,OFFSET('Program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Results'!$A:$A,Tables!AG$1),4),MATCH($A45,OFFSET('Program and Results'!$A$1,MATCH(Tables!AG$1,'Program and Results'!$A:$A,0)-1,4,COUNTIF('Program and Results'!$A:$A,Tables!AG$1),1),0),3))))</f>
        <v>0</v>
      </c>
      <c r="AH45">
        <f ca="1">IF(AH11="","",IF(AG45="","",IFERROR(VLOOKUP($A45,OFFSET('Program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Results'!$A:$A,Tables!AH$1),4),MATCH($A45,OFFSET('Program and Results'!$A$1,MATCH(Tables!AH$1,'Program and Results'!$A:$A,0)-1,4,COUNTIF('Program and Results'!$A:$A,Tables!AH$1),1),0),3))))</f>
        <v>0</v>
      </c>
      <c r="AI45">
        <f ca="1">IF(AI11="","",IF(AH45="","",IFERROR(VLOOKUP($A45,OFFSET('Program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Results'!$A:$A,Tables!AI$1),4),MATCH($A45,OFFSET('Program and Results'!$A$1,MATCH(Tables!AI$1,'Program and Results'!$A:$A,0)-1,4,COUNTIF('Program and Results'!$A:$A,Tables!AI$1),1),0),3))))</f>
        <v>1</v>
      </c>
      <c r="AJ45" t="str">
        <f ca="1">IF(AJ11="","",IF(AI45="","",IFERROR(VLOOKUP($A45,OFFSET('Program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Results'!$A:$A,Tables!AJ$1),4),MATCH($A45,OFFSET('Program and Results'!$A$1,MATCH(Tables!AJ$1,'Program and Results'!$A:$A,0)-1,4,COUNTIF('Program and Results'!$A:$A,Tables!AJ$1),1),0),3))))</f>
        <v/>
      </c>
      <c r="AK45" t="str">
        <f ca="1">IF(AK11="","",IF(AJ45="","",IFERROR(VLOOKUP($A45,OFFSET('Program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Results'!$A:$A,Tables!AK$1),4),MATCH($A45,OFFSET('Program and Results'!$A$1,MATCH(Tables!AK$1,'Program and Results'!$A:$A,0)-1,4,COUNTIF('Program and Results'!$A:$A,Tables!AK$1),1),0),3))))</f>
        <v/>
      </c>
      <c r="AL45" t="str">
        <f ca="1">IF(AL11="","",IF(AK45="","",IFERROR(VLOOKUP($A45,OFFSET('Program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Results'!$A:$A,Tables!AL$1),4),MATCH($A45,OFFSET('Program and Results'!$A$1,MATCH(Tables!AL$1,'Program and Results'!$A:$A,0)-1,4,COUNTIF('Program and Results'!$A:$A,Tables!AL$1),1),0),3))))</f>
        <v/>
      </c>
      <c r="AM45" t="str">
        <f ca="1">IF(AM11="","",IF(AL45="","",IFERROR(VLOOKUP($A45,OFFSET('Program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Results'!$A:$A,Tables!AM$1),4),MATCH($A45,OFFSET('Program and Results'!$A$1,MATCH(Tables!AM$1,'Program and Results'!$A:$A,0)-1,4,COUNTIF('Program and Results'!$A:$A,Tables!AM$1),1),0),3))))</f>
        <v/>
      </c>
      <c r="AN45" t="str">
        <f ca="1">IF(AN11="","",IF(AM45="","",IFERROR(VLOOKUP($A45,OFFSET('Program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Results'!$A:$A,Tables!AN$1),4),MATCH($A45,OFFSET('Program and Results'!$A$1,MATCH(Tables!AN$1,'Program and Results'!$A:$A,0)-1,4,COUNTIF('Program and Results'!$A:$A,Tables!AN$1),1),0),3))))</f>
        <v/>
      </c>
      <c r="AO45" t="str">
        <f ca="1">IF(AO11="","",IF(AN45="","",IFERROR(VLOOKUP($A45,OFFSET('Program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Results'!$A:$A,Tables!AO$1),4),MATCH($A45,OFFSET('Program and Results'!$A$1,MATCH(Tables!AO$1,'Program and Results'!$A:$A,0)-1,4,COUNTIF('Program and Results'!$A:$A,Tables!AO$1),1),0),3))))</f>
        <v/>
      </c>
      <c r="AP45" t="str">
        <f ca="1">IF(AP11="","",IF(AO45="","",IFERROR(VLOOKUP($A45,OFFSET('Program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Results'!$A:$A,Tables!AP$1),4),MATCH($A45,OFFSET('Program and Results'!$A$1,MATCH(Tables!AP$1,'Program and Results'!$A:$A,0)-1,4,COUNTIF('Program and Results'!$A:$A,Tables!AP$1),1),0),3))))</f>
        <v/>
      </c>
      <c r="AQ45" t="str">
        <f ca="1">IF(AQ11="","",IF(AP45="","",IFERROR(VLOOKUP($A45,OFFSET('Program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Results'!$A:$A,Tables!AQ$1),4),MATCH($A45,OFFSET('Program and Results'!$A$1,MATCH(Tables!AQ$1,'Program and Results'!$A:$A,0)-1,4,COUNTIF('Program and Results'!$A:$A,Tables!AQ$1),1),0),3))))</f>
        <v/>
      </c>
      <c r="AR45" t="str">
        <f ca="1">IF(AR11="","",IF(AQ45="","",IFERROR(VLOOKUP($A45,OFFSET('Program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Results'!$A:$A,Tables!AR$1),4),MATCH($A45,OFFSET('Program and Results'!$A$1,MATCH(Tables!AR$1,'Program and Results'!$A:$A,0)-1,4,COUNTIF('Program and Results'!$A:$A,Tables!AR$1),1),0),3))))</f>
        <v/>
      </c>
      <c r="AS45" t="str">
        <f ca="1">IF(AS11="","",IF(AR45="","",IFERROR(VLOOKUP($A45,OFFSET('Program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Results'!$A:$A,Tables!AS$1),4),MATCH($A45,OFFSET('Program and Results'!$A$1,MATCH(Tables!AS$1,'Program and Results'!$A:$A,0)-1,4,COUNTIF('Program and Results'!$A:$A,Tables!AS$1),1),0),3))))</f>
        <v/>
      </c>
      <c r="AT45" t="str">
        <f ca="1">IF(AT11="","",IF(AS45="","",IFERROR(VLOOKUP($A45,OFFSET('Program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Results'!$A:$A,Tables!AT$1),4),MATCH($A45,OFFSET('Program and Results'!$A$1,MATCH(Tables!AT$1,'Program and Results'!$A:$A,0)-1,4,COUNTIF('Program and Results'!$A:$A,Tables!AT$1),1),0),3))))</f>
        <v/>
      </c>
      <c r="AU45" t="str">
        <f ca="1">IF(AU11="","",IF(AT45="","",IFERROR(VLOOKUP($A45,OFFSET('Program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Results'!$A:$A,Tables!AU$1),4),MATCH($A45,OFFSET('Program and Results'!$A$1,MATCH(Tables!AU$1,'Program and Results'!$A:$A,0)-1,4,COUNTIF('Program and Results'!$A:$A,Tables!AU$1),1),0),3))))</f>
        <v/>
      </c>
      <c r="AV45" t="str">
        <f ca="1">IF(AV11="","",IF(AU45="","",IFERROR(VLOOKUP($A45,OFFSET('Program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Results'!$A:$A,Tables!AV$1),4),MATCH($A45,OFFSET('Program and Results'!$A$1,MATCH(Tables!AV$1,'Program and Results'!$A:$A,0)-1,4,COUNTIF('Program and Results'!$A:$A,Tables!AV$1),1),0),3))))</f>
        <v/>
      </c>
      <c r="AW45" t="str">
        <f ca="1">IF(AW11="","",IF(AV45="","",IFERROR(VLOOKUP($A45,OFFSET('Program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Results'!$A:$A,Tables!AW$1),4),MATCH($A45,OFFSET('Program and Results'!$A$1,MATCH(Tables!AW$1,'Program and Results'!$A:$A,0)-1,4,COUNTIF('Program and Results'!$A:$A,Tables!AW$1),1),0),3))))</f>
        <v/>
      </c>
      <c r="AX45" t="str">
        <f ca="1">IF(AX11="","",IF(AW45="","",IFERROR(VLOOKUP($A45,OFFSET('Program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Results'!$A:$A,Tables!AX$1),4),MATCH($A45,OFFSET('Program and Results'!$A$1,MATCH(Tables!AX$1,'Program and Results'!$A:$A,0)-1,4,COUNTIF('Program and Results'!$A:$A,Tables!AX$1),1),0),3))))</f>
        <v/>
      </c>
      <c r="AY45" t="str">
        <f ca="1">IF(AY11="","",IF(AX45="","",IFERROR(VLOOKUP($A45,OFFSET('Program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Results'!$A:$A,Tables!AY$1),4),MATCH($A45,OFFSET('Program and Results'!$A$1,MATCH(Tables!AY$1,'Program and Results'!$A:$A,0)-1,4,COUNTIF('Program and Results'!$A:$A,Tables!AY$1),1),0),3))))</f>
        <v/>
      </c>
      <c r="AZ45" t="str">
        <f ca="1">IF(AZ11="","",IF(AY45="","",IFERROR(VLOOKUP($A45,OFFSET('Program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Results'!$A:$A,Tables!AZ$1),4),MATCH($A45,OFFSET('Program and Results'!$A$1,MATCH(Tables!AZ$1,'Program and Results'!$A:$A,0)-1,4,COUNTIF('Program and Results'!$A:$A,Tables!AZ$1),1),0),3))))</f>
        <v/>
      </c>
      <c r="BA45" t="str">
        <f ca="1">IF(BA11="","",IF(AZ45="","",IFERROR(VLOOKUP($A45,OFFSET('Program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Results'!$A:$A,Tables!BA$1),4),MATCH($A45,OFFSET('Program and Results'!$A$1,MATCH(Tables!BA$1,'Program and Results'!$A:$A,0)-1,4,COUNTIF('Program and Results'!$A:$A,Tables!BA$1),1),0),3))))</f>
        <v/>
      </c>
      <c r="BB45" t="str">
        <f ca="1">IF(BB11="","",IF(BA45="","",IFERROR(VLOOKUP($A45,OFFSET('Program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Results'!$A:$A,Tables!BB$1),4),MATCH($A45,OFFSET('Program and Results'!$A$1,MATCH(Tables!BB$1,'Program and Results'!$A:$A,0)-1,4,COUNTIF('Program and Results'!$A:$A,Tables!BB$1),1),0),3))))</f>
        <v/>
      </c>
      <c r="BC45" t="str">
        <f ca="1">IF(BC11="","",IF(BB45="","",IFERROR(VLOOKUP($A45,OFFSET('Program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Results'!$A:$A,Tables!BC$1),4),MATCH($A45,OFFSET('Program and Results'!$A$1,MATCH(Tables!BC$1,'Program and Results'!$A:$A,0)-1,4,COUNTIF('Program and Results'!$A:$A,Tables!BC$1),1),0),3))))</f>
        <v/>
      </c>
      <c r="BD45" t="str">
        <f ca="1">IF(BD11="","",IF(BC45="","",IFERROR(VLOOKUP($A45,OFFSET('Program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Results'!$A:$A,Tables!BD$1),4),MATCH($A45,OFFSET('Program and Results'!$A$1,MATCH(Tables!BD$1,'Program and Results'!$A:$A,0)-1,4,COUNTIF('Program and Results'!$A:$A,Tables!BD$1),1),0),3))))</f>
        <v/>
      </c>
      <c r="BE45" t="str">
        <f ca="1">IF(BE11="","",IF(BD45="","",IFERROR(VLOOKUP($A45,OFFSET('Program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Results'!$A:$A,Tables!BE$1),4),MATCH($A45,OFFSET('Program and Results'!$A$1,MATCH(Tables!BE$1,'Program and Results'!$A:$A,0)-1,4,COUNTIF('Program and Results'!$A:$A,Tables!BE$1),1),0),3))))</f>
        <v/>
      </c>
    </row>
    <row r="46" spans="1:57">
      <c r="A46" s="3" t="str">
        <f t="shared" si="0"/>
        <v>Freiburg</v>
      </c>
      <c r="B46">
        <f ca="1">IF(B12="","",IF(A46="","",IFERROR(VLOOKUP($A46,OFFSET('Program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Results'!$A:$A,Tables!B$1),4),MATCH($A46,OFFSET('Program and Results'!$A$1,MATCH(Tables!B$1,'Program and Results'!$A:$A,0)-1,4,COUNTIF('Program and Results'!$A:$A,Tables!B$1),1),0),3))))</f>
        <v>1</v>
      </c>
      <c r="C46">
        <f ca="1">IF(C12="","",IF(B46="","",IFERROR(VLOOKUP($A46,OFFSET('Program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Results'!$A:$A,Tables!C$1),4),MATCH($A46,OFFSET('Program and Results'!$A$1,MATCH(Tables!C$1,'Program and Results'!$A:$A,0)-1,4,COUNTIF('Program and Results'!$A:$A,Tables!C$1),1),0),3))))</f>
        <v>1</v>
      </c>
      <c r="D46">
        <f ca="1">IF(D12="","",IF(C46="","",IFERROR(VLOOKUP($A46,OFFSET('Program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Results'!$A:$A,Tables!D$1),4),MATCH($A46,OFFSET('Program and Results'!$A$1,MATCH(Tables!D$1,'Program and Results'!$A:$A,0)-1,4,COUNTIF('Program and Results'!$A:$A,Tables!D$1),1),0),3))))</f>
        <v>3</v>
      </c>
      <c r="E46">
        <f ca="1">IF(E12="","",IF(D46="","",IFERROR(VLOOKUP($A46,OFFSET('Program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Results'!$A:$A,Tables!E$1),4),MATCH($A46,OFFSET('Program and Results'!$A$1,MATCH(Tables!E$1,'Program and Results'!$A:$A,0)-1,4,COUNTIF('Program and Results'!$A:$A,Tables!E$1),1),0),3))))</f>
        <v>1</v>
      </c>
      <c r="F46">
        <f ca="1">IF(F12="","",IF(E46="","",IFERROR(VLOOKUP($A46,OFFSET('Program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Results'!$A:$A,Tables!F$1),4),MATCH($A46,OFFSET('Program and Results'!$A$1,MATCH(Tables!F$1,'Program and Results'!$A:$A,0)-1,4,COUNTIF('Program and Results'!$A:$A,Tables!F$1),1),0),3))))</f>
        <v>1</v>
      </c>
      <c r="G46">
        <f ca="1">IF(G12="","",IF(F46="","",IFERROR(VLOOKUP($A46,OFFSET('Program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Results'!$A:$A,Tables!G$1),4),MATCH($A46,OFFSET('Program and Results'!$A$1,MATCH(Tables!G$1,'Program and Results'!$A:$A,0)-1,4,COUNTIF('Program and Results'!$A:$A,Tables!G$1),1),0),3))))</f>
        <v>1</v>
      </c>
      <c r="H46">
        <f ca="1">IF(H12="","",IF(G46="","",IFERROR(VLOOKUP($A46,OFFSET('Program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Results'!$A:$A,Tables!H$1),4),MATCH($A46,OFFSET('Program and Results'!$A$1,MATCH(Tables!H$1,'Program and Results'!$A:$A,0)-1,4,COUNTIF('Program and Results'!$A:$A,Tables!H$1),1),0),3))))</f>
        <v>0</v>
      </c>
      <c r="I46">
        <f ca="1">IF(I12="","",IF(H46="","",IFERROR(VLOOKUP($A46,OFFSET('Program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Results'!$A:$A,Tables!I$1),4),MATCH($A46,OFFSET('Program and Results'!$A$1,MATCH(Tables!I$1,'Program and Results'!$A:$A,0)-1,4,COUNTIF('Program and Results'!$A:$A,Tables!I$1),1),0),3))))</f>
        <v>1</v>
      </c>
      <c r="J46">
        <f ca="1">IF(J12="","",IF(I46="","",IFERROR(VLOOKUP($A46,OFFSET('Program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Results'!$A:$A,Tables!J$1),4),MATCH($A46,OFFSET('Program and Results'!$A$1,MATCH(Tables!J$1,'Program and Results'!$A:$A,0)-1,4,COUNTIF('Program and Results'!$A:$A,Tables!J$1),1),0),3))))</f>
        <v>0</v>
      </c>
      <c r="K46">
        <f ca="1">IF(K12="","",IF(J46="","",IFERROR(VLOOKUP($A46,OFFSET('Program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Results'!$A:$A,Tables!K$1),4),MATCH($A46,OFFSET('Program and Results'!$A$1,MATCH(Tables!K$1,'Program and Results'!$A:$A,0)-1,4,COUNTIF('Program and Results'!$A:$A,Tables!K$1),1),0),3))))</f>
        <v>0</v>
      </c>
      <c r="L46">
        <f ca="1">IF(L12="","",IF(K46="","",IFERROR(VLOOKUP($A46,OFFSET('Program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Results'!$A:$A,Tables!L$1),4),MATCH($A46,OFFSET('Program and Results'!$A$1,MATCH(Tables!L$1,'Program and Results'!$A:$A,0)-1,4,COUNTIF('Program and Results'!$A:$A,Tables!L$1),1),0),3))))</f>
        <v>3</v>
      </c>
      <c r="M46">
        <f ca="1">IF(M12="","",IF(L46="","",IFERROR(VLOOKUP($A46,OFFSET('Program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Results'!$A:$A,Tables!M$1),4),MATCH($A46,OFFSET('Program and Results'!$A$1,MATCH(Tables!M$1,'Program and Results'!$A:$A,0)-1,4,COUNTIF('Program and Results'!$A:$A,Tables!M$1),1),0),3))))</f>
        <v>1</v>
      </c>
      <c r="N46">
        <f ca="1">IF(N12="","",IF(M46="","",IFERROR(VLOOKUP($A46,OFFSET('Program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Results'!$A:$A,Tables!N$1),4),MATCH($A46,OFFSET('Program and Results'!$A$1,MATCH(Tables!N$1,'Program and Results'!$A:$A,0)-1,4,COUNTIF('Program and Results'!$A:$A,Tables!N$1),1),0),3))))</f>
        <v>1</v>
      </c>
      <c r="O46">
        <f ca="1">IF(O12="","",IF(N46="","",IFERROR(VLOOKUP($A46,OFFSET('Program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Results'!$A:$A,Tables!O$1),4),MATCH($A46,OFFSET('Program and Results'!$A$1,MATCH(Tables!O$1,'Program and Results'!$A:$A,0)-1,4,COUNTIF('Program and Results'!$A:$A,Tables!O$1),1),0),3))))</f>
        <v>0</v>
      </c>
      <c r="P46">
        <f ca="1">IF(P12="","",IF(O46="","",IFERROR(VLOOKUP($A46,OFFSET('Program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Results'!$A:$A,Tables!P$1),4),MATCH($A46,OFFSET('Program and Results'!$A$1,MATCH(Tables!P$1,'Program and Results'!$A:$A,0)-1,4,COUNTIF('Program and Results'!$A:$A,Tables!P$1),1),0),3))))</f>
        <v>0</v>
      </c>
      <c r="Q46">
        <f ca="1">IF(Q12="","",IF(P46="","",IFERROR(VLOOKUP($A46,OFFSET('Program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Results'!$A:$A,Tables!Q$1),4),MATCH($A46,OFFSET('Program and Results'!$A$1,MATCH(Tables!Q$1,'Program and Results'!$A:$A,0)-1,4,COUNTIF('Program and Results'!$A:$A,Tables!Q$1),1),0),3))))</f>
        <v>0</v>
      </c>
      <c r="R46">
        <f ca="1">IF(R12="","",IF(Q46="","",IFERROR(VLOOKUP($A46,OFFSET('Program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Results'!$A:$A,Tables!R$1),4),MATCH($A46,OFFSET('Program and Results'!$A$1,MATCH(Tables!R$1,'Program and Results'!$A:$A,0)-1,4,COUNTIF('Program and Results'!$A:$A,Tables!R$1),1),0),3))))</f>
        <v>2</v>
      </c>
      <c r="S46">
        <f ca="1">IF(S12="","",IF(R46="","",IFERROR(VLOOKUP($A46,OFFSET('Program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Results'!$A:$A,Tables!S$1),4),MATCH($A46,OFFSET('Program and Results'!$A$1,MATCH(Tables!S$1,'Program and Results'!$A:$A,0)-1,4,COUNTIF('Program and Results'!$A:$A,Tables!S$1),1),0),3))))</f>
        <v>3</v>
      </c>
      <c r="T46">
        <f ca="1">IF(T12="","",IF(S46="","",IFERROR(VLOOKUP($A46,OFFSET('Program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Results'!$A:$A,Tables!T$1),4),MATCH($A46,OFFSET('Program and Results'!$A$1,MATCH(Tables!T$1,'Program and Results'!$A:$A,0)-1,4,COUNTIF('Program and Results'!$A:$A,Tables!T$1),1),0),3))))</f>
        <v>0</v>
      </c>
      <c r="U46">
        <f ca="1">IF(U12="","",IF(T46="","",IFERROR(VLOOKUP($A46,OFFSET('Program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Results'!$A:$A,Tables!U$1),4),MATCH($A46,OFFSET('Program and Results'!$A$1,MATCH(Tables!U$1,'Program and Results'!$A:$A,0)-1,4,COUNTIF('Program and Results'!$A:$A,Tables!U$1),1),0),3))))</f>
        <v>1</v>
      </c>
      <c r="V46">
        <f ca="1">IF(V12="","",IF(U46="","",IFERROR(VLOOKUP($A46,OFFSET('Program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Results'!$A:$A,Tables!V$1),4),MATCH($A46,OFFSET('Program and Results'!$A$1,MATCH(Tables!V$1,'Program and Results'!$A:$A,0)-1,4,COUNTIF('Program and Results'!$A:$A,Tables!V$1),1),0),3))))</f>
        <v>0</v>
      </c>
      <c r="W46">
        <f ca="1">IF(W12="","",IF(V46="","",IFERROR(VLOOKUP($A46,OFFSET('Program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Results'!$A:$A,Tables!W$1),4),MATCH($A46,OFFSET('Program and Results'!$A$1,MATCH(Tables!W$1,'Program and Results'!$A:$A,0)-1,4,COUNTIF('Program and Results'!$A:$A,Tables!W$1),1),0),3))))</f>
        <v>2</v>
      </c>
      <c r="X46">
        <f ca="1">IF(X12="","",IF(W46="","",IFERROR(VLOOKUP($A46,OFFSET('Program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Results'!$A:$A,Tables!X$1),4),MATCH($A46,OFFSET('Program and Results'!$A$1,MATCH(Tables!X$1,'Program and Results'!$A:$A,0)-1,4,COUNTIF('Program and Results'!$A:$A,Tables!X$1),1),0),3))))</f>
        <v>0</v>
      </c>
      <c r="Y46">
        <f ca="1">IF(Y12="","",IF(X46="","",IFERROR(VLOOKUP($A46,OFFSET('Program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Results'!$A:$A,Tables!Y$1),4),MATCH($A46,OFFSET('Program and Results'!$A$1,MATCH(Tables!Y$1,'Program and Results'!$A:$A,0)-1,4,COUNTIF('Program and Results'!$A:$A,Tables!Y$1),1),0),3))))</f>
        <v>0</v>
      </c>
      <c r="Z46">
        <f ca="1">IF(Z12="","",IF(Y46="","",IFERROR(VLOOKUP($A46,OFFSET('Program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Results'!$A:$A,Tables!Z$1),4),MATCH($A46,OFFSET('Program and Results'!$A$1,MATCH(Tables!Z$1,'Program and Results'!$A:$A,0)-1,4,COUNTIF('Program and Results'!$A:$A,Tables!Z$1),1),0),3))))</f>
        <v>4</v>
      </c>
      <c r="AA46">
        <f ca="1">IF(AA12="","",IF(Z46="","",IFERROR(VLOOKUP($A46,OFFSET('Program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Results'!$A:$A,Tables!AA$1),4),MATCH($A46,OFFSET('Program and Results'!$A$1,MATCH(Tables!AA$1,'Program and Results'!$A:$A,0)-1,4,COUNTIF('Program and Results'!$A:$A,Tables!AA$1),1),0),3))))</f>
        <v>3</v>
      </c>
      <c r="AB46">
        <f ca="1">IF(AB12="","",IF(AA46="","",IFERROR(VLOOKUP($A46,OFFSET('Program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Results'!$A:$A,Tables!AB$1),4),MATCH($A46,OFFSET('Program and Results'!$A$1,MATCH(Tables!AB$1,'Program and Results'!$A:$A,0)-1,4,COUNTIF('Program and Results'!$A:$A,Tables!AB$1),1),0),3))))</f>
        <v>1</v>
      </c>
      <c r="AC46">
        <f ca="1">IF(AC12="","",IF(AB46="","",IFERROR(VLOOKUP($A46,OFFSET('Program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Results'!$A:$A,Tables!AC$1),4),MATCH($A46,OFFSET('Program and Results'!$A$1,MATCH(Tables!AC$1,'Program and Results'!$A:$A,0)-1,4,COUNTIF('Program and Results'!$A:$A,Tables!AC$1),1),0),3))))</f>
        <v>3</v>
      </c>
      <c r="AD46">
        <f ca="1">IF(AD12="","",IF(AC46="","",IFERROR(VLOOKUP($A46,OFFSET('Program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Results'!$A:$A,Tables!AD$1),4),MATCH($A46,OFFSET('Program and Results'!$A$1,MATCH(Tables!AD$1,'Program and Results'!$A:$A,0)-1,4,COUNTIF('Program and Results'!$A:$A,Tables!AD$1),1),0),3))))</f>
        <v>0</v>
      </c>
      <c r="AE46">
        <f ca="1">IF(AE12="","",IF(AD46="","",IFERROR(VLOOKUP($A46,OFFSET('Program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Results'!$A:$A,Tables!AE$1),4),MATCH($A46,OFFSET('Program and Results'!$A$1,MATCH(Tables!AE$1,'Program and Results'!$A:$A,0)-1,4,COUNTIF('Program and Results'!$A:$A,Tables!AE$1),1),0),3))))</f>
        <v>2</v>
      </c>
      <c r="AF46">
        <f ca="1">IF(AF12="","",IF(AE46="","",IFERROR(VLOOKUP($A46,OFFSET('Program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Results'!$A:$A,Tables!AF$1),4),MATCH($A46,OFFSET('Program and Results'!$A$1,MATCH(Tables!AF$1,'Program and Results'!$A:$A,0)-1,4,COUNTIF('Program and Results'!$A:$A,Tables!AF$1),1),0),3))))</f>
        <v>4</v>
      </c>
      <c r="AG46">
        <f ca="1">IF(AG12="","",IF(AF46="","",IFERROR(VLOOKUP($A46,OFFSET('Program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Results'!$A:$A,Tables!AG$1),4),MATCH($A46,OFFSET('Program and Results'!$A$1,MATCH(Tables!AG$1,'Program and Results'!$A:$A,0)-1,4,COUNTIF('Program and Results'!$A:$A,Tables!AG$1),1),0),3))))</f>
        <v>2</v>
      </c>
      <c r="AH46">
        <f ca="1">IF(AH12="","",IF(AG46="","",IFERROR(VLOOKUP($A46,OFFSET('Program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Results'!$A:$A,Tables!AH$1),4),MATCH($A46,OFFSET('Program and Results'!$A$1,MATCH(Tables!AH$1,'Program and Results'!$A:$A,0)-1,4,COUNTIF('Program and Results'!$A:$A,Tables!AH$1),1),0),3))))</f>
        <v>0</v>
      </c>
      <c r="AI46">
        <f ca="1">IF(AI12="","",IF(AH46="","",IFERROR(VLOOKUP($A46,OFFSET('Program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Results'!$A:$A,Tables!AI$1),4),MATCH($A46,OFFSET('Program and Results'!$A$1,MATCH(Tables!AI$1,'Program and Results'!$A:$A,0)-1,4,COUNTIF('Program and Results'!$A:$A,Tables!AI$1),1),0),3))))</f>
        <v>2</v>
      </c>
      <c r="AJ46" t="str">
        <f ca="1">IF(AJ12="","",IF(AI46="","",IFERROR(VLOOKUP($A46,OFFSET('Program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Results'!$A:$A,Tables!AJ$1),4),MATCH($A46,OFFSET('Program and Results'!$A$1,MATCH(Tables!AJ$1,'Program and Results'!$A:$A,0)-1,4,COUNTIF('Program and Results'!$A:$A,Tables!AJ$1),1),0),3))))</f>
        <v/>
      </c>
      <c r="AK46" t="str">
        <f ca="1">IF(AK12="","",IF(AJ46="","",IFERROR(VLOOKUP($A46,OFFSET('Program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Results'!$A:$A,Tables!AK$1),4),MATCH($A46,OFFSET('Program and Results'!$A$1,MATCH(Tables!AK$1,'Program and Results'!$A:$A,0)-1,4,COUNTIF('Program and Results'!$A:$A,Tables!AK$1),1),0),3))))</f>
        <v/>
      </c>
      <c r="AL46" t="str">
        <f ca="1">IF(AL12="","",IF(AK46="","",IFERROR(VLOOKUP($A46,OFFSET('Program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Results'!$A:$A,Tables!AL$1),4),MATCH($A46,OFFSET('Program and Results'!$A$1,MATCH(Tables!AL$1,'Program and Results'!$A:$A,0)-1,4,COUNTIF('Program and Results'!$A:$A,Tables!AL$1),1),0),3))))</f>
        <v/>
      </c>
      <c r="AM46" t="str">
        <f ca="1">IF(AM12="","",IF(AL46="","",IFERROR(VLOOKUP($A46,OFFSET('Program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Results'!$A:$A,Tables!AM$1),4),MATCH($A46,OFFSET('Program and Results'!$A$1,MATCH(Tables!AM$1,'Program and Results'!$A:$A,0)-1,4,COUNTIF('Program and Results'!$A:$A,Tables!AM$1),1),0),3))))</f>
        <v/>
      </c>
      <c r="AN46" t="str">
        <f ca="1">IF(AN12="","",IF(AM46="","",IFERROR(VLOOKUP($A46,OFFSET('Program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Results'!$A:$A,Tables!AN$1),4),MATCH($A46,OFFSET('Program and Results'!$A$1,MATCH(Tables!AN$1,'Program and Results'!$A:$A,0)-1,4,COUNTIF('Program and Results'!$A:$A,Tables!AN$1),1),0),3))))</f>
        <v/>
      </c>
      <c r="AO46" t="str">
        <f ca="1">IF(AO12="","",IF(AN46="","",IFERROR(VLOOKUP($A46,OFFSET('Program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Results'!$A:$A,Tables!AO$1),4),MATCH($A46,OFFSET('Program and Results'!$A$1,MATCH(Tables!AO$1,'Program and Results'!$A:$A,0)-1,4,COUNTIF('Program and Results'!$A:$A,Tables!AO$1),1),0),3))))</f>
        <v/>
      </c>
      <c r="AP46" t="str">
        <f ca="1">IF(AP12="","",IF(AO46="","",IFERROR(VLOOKUP($A46,OFFSET('Program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Results'!$A:$A,Tables!AP$1),4),MATCH($A46,OFFSET('Program and Results'!$A$1,MATCH(Tables!AP$1,'Program and Results'!$A:$A,0)-1,4,COUNTIF('Program and Results'!$A:$A,Tables!AP$1),1),0),3))))</f>
        <v/>
      </c>
      <c r="AQ46" t="str">
        <f ca="1">IF(AQ12="","",IF(AP46="","",IFERROR(VLOOKUP($A46,OFFSET('Program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Results'!$A:$A,Tables!AQ$1),4),MATCH($A46,OFFSET('Program and Results'!$A$1,MATCH(Tables!AQ$1,'Program and Results'!$A:$A,0)-1,4,COUNTIF('Program and Results'!$A:$A,Tables!AQ$1),1),0),3))))</f>
        <v/>
      </c>
      <c r="AR46" t="str">
        <f ca="1">IF(AR12="","",IF(AQ46="","",IFERROR(VLOOKUP($A46,OFFSET('Program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Results'!$A:$A,Tables!AR$1),4),MATCH($A46,OFFSET('Program and Results'!$A$1,MATCH(Tables!AR$1,'Program and Results'!$A:$A,0)-1,4,COUNTIF('Program and Results'!$A:$A,Tables!AR$1),1),0),3))))</f>
        <v/>
      </c>
      <c r="AS46" t="str">
        <f ca="1">IF(AS12="","",IF(AR46="","",IFERROR(VLOOKUP($A46,OFFSET('Program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Results'!$A:$A,Tables!AS$1),4),MATCH($A46,OFFSET('Program and Results'!$A$1,MATCH(Tables!AS$1,'Program and Results'!$A:$A,0)-1,4,COUNTIF('Program and Results'!$A:$A,Tables!AS$1),1),0),3))))</f>
        <v/>
      </c>
      <c r="AT46" t="str">
        <f ca="1">IF(AT12="","",IF(AS46="","",IFERROR(VLOOKUP($A46,OFFSET('Program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Results'!$A:$A,Tables!AT$1),4),MATCH($A46,OFFSET('Program and Results'!$A$1,MATCH(Tables!AT$1,'Program and Results'!$A:$A,0)-1,4,COUNTIF('Program and Results'!$A:$A,Tables!AT$1),1),0),3))))</f>
        <v/>
      </c>
      <c r="AU46" t="str">
        <f ca="1">IF(AU12="","",IF(AT46="","",IFERROR(VLOOKUP($A46,OFFSET('Program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Results'!$A:$A,Tables!AU$1),4),MATCH($A46,OFFSET('Program and Results'!$A$1,MATCH(Tables!AU$1,'Program and Results'!$A:$A,0)-1,4,COUNTIF('Program and Results'!$A:$A,Tables!AU$1),1),0),3))))</f>
        <v/>
      </c>
      <c r="AV46" t="str">
        <f ca="1">IF(AV12="","",IF(AU46="","",IFERROR(VLOOKUP($A46,OFFSET('Program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Results'!$A:$A,Tables!AV$1),4),MATCH($A46,OFFSET('Program and Results'!$A$1,MATCH(Tables!AV$1,'Program and Results'!$A:$A,0)-1,4,COUNTIF('Program and Results'!$A:$A,Tables!AV$1),1),0),3))))</f>
        <v/>
      </c>
      <c r="AW46" t="str">
        <f ca="1">IF(AW12="","",IF(AV46="","",IFERROR(VLOOKUP($A46,OFFSET('Program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Results'!$A:$A,Tables!AW$1),4),MATCH($A46,OFFSET('Program and Results'!$A$1,MATCH(Tables!AW$1,'Program and Results'!$A:$A,0)-1,4,COUNTIF('Program and Results'!$A:$A,Tables!AW$1),1),0),3))))</f>
        <v/>
      </c>
      <c r="AX46" t="str">
        <f ca="1">IF(AX12="","",IF(AW46="","",IFERROR(VLOOKUP($A46,OFFSET('Program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Results'!$A:$A,Tables!AX$1),4),MATCH($A46,OFFSET('Program and Results'!$A$1,MATCH(Tables!AX$1,'Program and Results'!$A:$A,0)-1,4,COUNTIF('Program and Results'!$A:$A,Tables!AX$1),1),0),3))))</f>
        <v/>
      </c>
      <c r="AY46" t="str">
        <f ca="1">IF(AY12="","",IF(AX46="","",IFERROR(VLOOKUP($A46,OFFSET('Program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Results'!$A:$A,Tables!AY$1),4),MATCH($A46,OFFSET('Program and Results'!$A$1,MATCH(Tables!AY$1,'Program and Results'!$A:$A,0)-1,4,COUNTIF('Program and Results'!$A:$A,Tables!AY$1),1),0),3))))</f>
        <v/>
      </c>
      <c r="AZ46" t="str">
        <f ca="1">IF(AZ12="","",IF(AY46="","",IFERROR(VLOOKUP($A46,OFFSET('Program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Results'!$A:$A,Tables!AZ$1),4),MATCH($A46,OFFSET('Program and Results'!$A$1,MATCH(Tables!AZ$1,'Program and Results'!$A:$A,0)-1,4,COUNTIF('Program and Results'!$A:$A,Tables!AZ$1),1),0),3))))</f>
        <v/>
      </c>
      <c r="BA46" t="str">
        <f ca="1">IF(BA12="","",IF(AZ46="","",IFERROR(VLOOKUP($A46,OFFSET('Program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Results'!$A:$A,Tables!BA$1),4),MATCH($A46,OFFSET('Program and Results'!$A$1,MATCH(Tables!BA$1,'Program and Results'!$A:$A,0)-1,4,COUNTIF('Program and Results'!$A:$A,Tables!BA$1),1),0),3))))</f>
        <v/>
      </c>
      <c r="BB46" t="str">
        <f ca="1">IF(BB12="","",IF(BA46="","",IFERROR(VLOOKUP($A46,OFFSET('Program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Results'!$A:$A,Tables!BB$1),4),MATCH($A46,OFFSET('Program and Results'!$A$1,MATCH(Tables!BB$1,'Program and Results'!$A:$A,0)-1,4,COUNTIF('Program and Results'!$A:$A,Tables!BB$1),1),0),3))))</f>
        <v/>
      </c>
      <c r="BC46" t="str">
        <f ca="1">IF(BC12="","",IF(BB46="","",IFERROR(VLOOKUP($A46,OFFSET('Program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Results'!$A:$A,Tables!BC$1),4),MATCH($A46,OFFSET('Program and Results'!$A$1,MATCH(Tables!BC$1,'Program and Results'!$A:$A,0)-1,4,COUNTIF('Program and Results'!$A:$A,Tables!BC$1),1),0),3))))</f>
        <v/>
      </c>
      <c r="BD46" t="str">
        <f ca="1">IF(BD12="","",IF(BC46="","",IFERROR(VLOOKUP($A46,OFFSET('Program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Results'!$A:$A,Tables!BD$1),4),MATCH($A46,OFFSET('Program and Results'!$A$1,MATCH(Tables!BD$1,'Program and Results'!$A:$A,0)-1,4,COUNTIF('Program and Results'!$A:$A,Tables!BD$1),1),0),3))))</f>
        <v/>
      </c>
      <c r="BE46" t="str">
        <f ca="1">IF(BE12="","",IF(BD46="","",IFERROR(VLOOKUP($A46,OFFSET('Program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Results'!$A:$A,Tables!BE$1),4),MATCH($A46,OFFSET('Program and Results'!$A$1,MATCH(Tables!BE$1,'Program and Results'!$A:$A,0)-1,4,COUNTIF('Program and Results'!$A:$A,Tables!BE$1),1),0),3))))</f>
        <v/>
      </c>
    </row>
    <row r="47" spans="1:57">
      <c r="A47" s="3" t="str">
        <f t="shared" si="0"/>
        <v>Hamburg</v>
      </c>
      <c r="B47">
        <f ca="1">IF(B13="","",IF(A47="","",IFERROR(VLOOKUP($A47,OFFSET('Program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Results'!$A:$A,Tables!B$1),4),MATCH($A47,OFFSET('Program and Results'!$A$1,MATCH(Tables!B$1,'Program and Results'!$A:$A,0)-1,4,COUNTIF('Program and Results'!$A:$A,Tables!B$1),1),0),3))))</f>
        <v>3</v>
      </c>
      <c r="C47">
        <f ca="1">IF(C13="","",IF(B47="","",IFERROR(VLOOKUP($A47,OFFSET('Program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Results'!$A:$A,Tables!C$1),4),MATCH($A47,OFFSET('Program and Results'!$A$1,MATCH(Tables!C$1,'Program and Results'!$A:$A,0)-1,4,COUNTIF('Program and Results'!$A:$A,Tables!C$1),1),0),3))))</f>
        <v>1</v>
      </c>
      <c r="D47">
        <f ca="1">IF(D13="","",IF(C47="","",IFERROR(VLOOKUP($A47,OFFSET('Program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Results'!$A:$A,Tables!D$1),4),MATCH($A47,OFFSET('Program and Results'!$A$1,MATCH(Tables!D$1,'Program and Results'!$A:$A,0)-1,4,COUNTIF('Program and Results'!$A:$A,Tables!D$1),1),0),3))))</f>
        <v>0</v>
      </c>
      <c r="E47">
        <f ca="1">IF(E13="","",IF(D47="","",IFERROR(VLOOKUP($A47,OFFSET('Program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Results'!$A:$A,Tables!E$1),4),MATCH($A47,OFFSET('Program and Results'!$A$1,MATCH(Tables!E$1,'Program and Results'!$A:$A,0)-1,4,COUNTIF('Program and Results'!$A:$A,Tables!E$1),1),0),3))))</f>
        <v>4</v>
      </c>
      <c r="F47">
        <f ca="1">IF(F13="","",IF(E47="","",IFERROR(VLOOKUP($A47,OFFSET('Program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Results'!$A:$A,Tables!F$1),4),MATCH($A47,OFFSET('Program and Results'!$A$1,MATCH(Tables!F$1,'Program and Results'!$A:$A,0)-1,4,COUNTIF('Program and Results'!$A:$A,Tables!F$1),1),0),3))))</f>
        <v>2</v>
      </c>
      <c r="G47">
        <f ca="1">IF(G13="","",IF(F47="","",IFERROR(VLOOKUP($A47,OFFSET('Program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Results'!$A:$A,Tables!G$1),4),MATCH($A47,OFFSET('Program and Results'!$A$1,MATCH(Tables!G$1,'Program and Results'!$A:$A,0)-1,4,COUNTIF('Program and Results'!$A:$A,Tables!G$1),1),0),3))))</f>
        <v>0</v>
      </c>
      <c r="H47">
        <f ca="1">IF(H13="","",IF(G47="","",IFERROR(VLOOKUP($A47,OFFSET('Program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Results'!$A:$A,Tables!H$1),4),MATCH($A47,OFFSET('Program and Results'!$A$1,MATCH(Tables!H$1,'Program and Results'!$A:$A,0)-1,4,COUNTIF('Program and Results'!$A:$A,Tables!H$1),1),0),3))))</f>
        <v>2</v>
      </c>
      <c r="I47">
        <f ca="1">IF(I13="","",IF(H47="","",IFERROR(VLOOKUP($A47,OFFSET('Program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Results'!$A:$A,Tables!I$1),4),MATCH($A47,OFFSET('Program and Results'!$A$1,MATCH(Tables!I$1,'Program and Results'!$A:$A,0)-1,4,COUNTIF('Program and Results'!$A:$A,Tables!I$1),1),0),3))))</f>
        <v>5</v>
      </c>
      <c r="J47">
        <f ca="1">IF(J13="","",IF(I47="","",IFERROR(VLOOKUP($A47,OFFSET('Program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Results'!$A:$A,Tables!J$1),4),MATCH($A47,OFFSET('Program and Results'!$A$1,MATCH(Tables!J$1,'Program and Results'!$A:$A,0)-1,4,COUNTIF('Program and Results'!$A:$A,Tables!J$1),1),0),3))))</f>
        <v>3</v>
      </c>
      <c r="K47">
        <f ca="1">IF(K13="","",IF(J47="","",IFERROR(VLOOKUP($A47,OFFSET('Program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Results'!$A:$A,Tables!K$1),4),MATCH($A47,OFFSET('Program and Results'!$A$1,MATCH(Tables!K$1,'Program and Results'!$A:$A,0)-1,4,COUNTIF('Program and Results'!$A:$A,Tables!K$1),1),0),3))))</f>
        <v>3</v>
      </c>
      <c r="L47">
        <f ca="1">IF(L13="","",IF(K47="","",IFERROR(VLOOKUP($A47,OFFSET('Program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Results'!$A:$A,Tables!L$1),4),MATCH($A47,OFFSET('Program and Results'!$A$1,MATCH(Tables!L$1,'Program and Results'!$A:$A,0)-1,4,COUNTIF('Program and Results'!$A:$A,Tables!L$1),1),0),3))))</f>
        <v>0</v>
      </c>
      <c r="M47">
        <f ca="1">IF(M13="","",IF(L47="","",IFERROR(VLOOKUP($A47,OFFSET('Program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Results'!$A:$A,Tables!M$1),4),MATCH($A47,OFFSET('Program and Results'!$A$1,MATCH(Tables!M$1,'Program and Results'!$A:$A,0)-1,4,COUNTIF('Program and Results'!$A:$A,Tables!M$1),1),0),3))))</f>
        <v>3</v>
      </c>
      <c r="N47">
        <f ca="1">IF(N13="","",IF(M47="","",IFERROR(VLOOKUP($A47,OFFSET('Program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Results'!$A:$A,Tables!N$1),4),MATCH($A47,OFFSET('Program and Results'!$A$1,MATCH(Tables!N$1,'Program and Results'!$A:$A,0)-1,4,COUNTIF('Program and Results'!$A:$A,Tables!N$1),1),0),3))))</f>
        <v>3</v>
      </c>
      <c r="O47">
        <f ca="1">IF(O13="","",IF(N47="","",IFERROR(VLOOKUP($A47,OFFSET('Program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Results'!$A:$A,Tables!O$1),4),MATCH($A47,OFFSET('Program and Results'!$A$1,MATCH(Tables!O$1,'Program and Results'!$A:$A,0)-1,4,COUNTIF('Program and Results'!$A:$A,Tables!O$1),1),0),3))))</f>
        <v>1</v>
      </c>
      <c r="P47">
        <f ca="1">IF(P13="","",IF(O47="","",IFERROR(VLOOKUP($A47,OFFSET('Program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Results'!$A:$A,Tables!P$1),4),MATCH($A47,OFFSET('Program and Results'!$A$1,MATCH(Tables!P$1,'Program and Results'!$A:$A,0)-1,4,COUNTIF('Program and Results'!$A:$A,Tables!P$1),1),0),3))))</f>
        <v>0</v>
      </c>
      <c r="Q47">
        <f ca="1">IF(Q13="","",IF(P47="","",IFERROR(VLOOKUP($A47,OFFSET('Program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Results'!$A:$A,Tables!Q$1),4),MATCH($A47,OFFSET('Program and Results'!$A$1,MATCH(Tables!Q$1,'Program and Results'!$A:$A,0)-1,4,COUNTIF('Program and Results'!$A:$A,Tables!Q$1),1),0),3))))</f>
        <v>1</v>
      </c>
      <c r="R47">
        <f ca="1">IF(R13="","",IF(Q47="","",IFERROR(VLOOKUP($A47,OFFSET('Program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Results'!$A:$A,Tables!R$1),4),MATCH($A47,OFFSET('Program and Results'!$A$1,MATCH(Tables!R$1,'Program and Results'!$A:$A,0)-1,4,COUNTIF('Program and Results'!$A:$A,Tables!R$1),1),0),3))))</f>
        <v>2</v>
      </c>
      <c r="S47">
        <f ca="1">IF(S13="","",IF(R47="","",IFERROR(VLOOKUP($A47,OFFSET('Program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Results'!$A:$A,Tables!S$1),4),MATCH($A47,OFFSET('Program and Results'!$A$1,MATCH(Tables!S$1,'Program and Results'!$A:$A,0)-1,4,COUNTIF('Program and Results'!$A:$A,Tables!S$1),1),0),3))))</f>
        <v>0</v>
      </c>
      <c r="T47">
        <f ca="1">IF(T13="","",IF(S47="","",IFERROR(VLOOKUP($A47,OFFSET('Program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Results'!$A:$A,Tables!T$1),4),MATCH($A47,OFFSET('Program and Results'!$A$1,MATCH(Tables!T$1,'Program and Results'!$A:$A,0)-1,4,COUNTIF('Program and Results'!$A:$A,Tables!T$1),1),0),3))))</f>
        <v>0</v>
      </c>
      <c r="U47">
        <f ca="1">IF(U13="","",IF(T47="","",IFERROR(VLOOKUP($A47,OFFSET('Program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Results'!$A:$A,Tables!U$1),4),MATCH($A47,OFFSET('Program and Results'!$A$1,MATCH(Tables!U$1,'Program and Results'!$A:$A,0)-1,4,COUNTIF('Program and Results'!$A:$A,Tables!U$1),1),0),3))))</f>
        <v>0</v>
      </c>
      <c r="V47">
        <f ca="1">IF(V13="","",IF(U47="","",IFERROR(VLOOKUP($A47,OFFSET('Program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Results'!$A:$A,Tables!V$1),4),MATCH($A47,OFFSET('Program and Results'!$A$1,MATCH(Tables!V$1,'Program and Results'!$A:$A,0)-1,4,COUNTIF('Program and Results'!$A:$A,Tables!V$1),1),0),3))))</f>
        <v>2</v>
      </c>
      <c r="W47">
        <f ca="1">IF(W13="","",IF(V47="","",IFERROR(VLOOKUP($A47,OFFSET('Program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Results'!$A:$A,Tables!W$1),4),MATCH($A47,OFFSET('Program and Results'!$A$1,MATCH(Tables!W$1,'Program and Results'!$A:$A,0)-1,4,COUNTIF('Program and Results'!$A:$A,Tables!W$1),1),0),3))))</f>
        <v>3</v>
      </c>
      <c r="X47">
        <f ca="1">IF(X13="","",IF(W47="","",IFERROR(VLOOKUP($A47,OFFSET('Program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Results'!$A:$A,Tables!X$1),4),MATCH($A47,OFFSET('Program and Results'!$A$1,MATCH(Tables!X$1,'Program and Results'!$A:$A,0)-1,4,COUNTIF('Program and Results'!$A:$A,Tables!X$1),1),0),3))))</f>
        <v>0</v>
      </c>
      <c r="Y47">
        <f ca="1">IF(Y13="","",IF(X47="","",IFERROR(VLOOKUP($A47,OFFSET('Program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Results'!$A:$A,Tables!Y$1),4),MATCH($A47,OFFSET('Program and Results'!$A$1,MATCH(Tables!Y$1,'Program and Results'!$A:$A,0)-1,4,COUNTIF('Program and Results'!$A:$A,Tables!Y$1),1),0),3))))</f>
        <v>1</v>
      </c>
      <c r="Z47">
        <f ca="1">IF(Z13="","",IF(Y47="","",IFERROR(VLOOKUP($A47,OFFSET('Program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Results'!$A:$A,Tables!Z$1),4),MATCH($A47,OFFSET('Program and Results'!$A$1,MATCH(Tables!Z$1,'Program and Results'!$A:$A,0)-1,4,COUNTIF('Program and Results'!$A:$A,Tables!Z$1),1),0),3))))</f>
        <v>2</v>
      </c>
      <c r="AA47">
        <f ca="1">IF(AA13="","",IF(Z47="","",IFERROR(VLOOKUP($A47,OFFSET('Program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Results'!$A:$A,Tables!AA$1),4),MATCH($A47,OFFSET('Program and Results'!$A$1,MATCH(Tables!AA$1,'Program and Results'!$A:$A,0)-1,4,COUNTIF('Program and Results'!$A:$A,Tables!AA$1),1),0),3))))</f>
        <v>0</v>
      </c>
      <c r="AB47">
        <f ca="1">IF(AB13="","",IF(AA47="","",IFERROR(VLOOKUP($A47,OFFSET('Program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Results'!$A:$A,Tables!AB$1),4),MATCH($A47,OFFSET('Program and Results'!$A$1,MATCH(Tables!AB$1,'Program and Results'!$A:$A,0)-1,4,COUNTIF('Program and Results'!$A:$A,Tables!AB$1),1),0),3))))</f>
        <v>1</v>
      </c>
      <c r="AC47">
        <f ca="1">IF(AC13="","",IF(AB47="","",IFERROR(VLOOKUP($A47,OFFSET('Program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Results'!$A:$A,Tables!AC$1),4),MATCH($A47,OFFSET('Program and Results'!$A$1,MATCH(Tables!AC$1,'Program and Results'!$A:$A,0)-1,4,COUNTIF('Program and Results'!$A:$A,Tables!AC$1),1),0),3))))</f>
        <v>1</v>
      </c>
      <c r="AD47">
        <f ca="1">IF(AD13="","",IF(AC47="","",IFERROR(VLOOKUP($A47,OFFSET('Program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Results'!$A:$A,Tables!AD$1),4),MATCH($A47,OFFSET('Program and Results'!$A$1,MATCH(Tables!AD$1,'Program and Results'!$A:$A,0)-1,4,COUNTIF('Program and Results'!$A:$A,Tables!AD$1),1),0),3))))</f>
        <v>2</v>
      </c>
      <c r="AE47">
        <f ca="1">IF(AE13="","",IF(AD47="","",IFERROR(VLOOKUP($A47,OFFSET('Program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Results'!$A:$A,Tables!AE$1),4),MATCH($A47,OFFSET('Program and Results'!$A$1,MATCH(Tables!AE$1,'Program and Results'!$A:$A,0)-1,4,COUNTIF('Program and Results'!$A:$A,Tables!AE$1),1),0),3))))</f>
        <v>1</v>
      </c>
      <c r="AF47">
        <f ca="1">IF(AF13="","",IF(AE47="","",IFERROR(VLOOKUP($A47,OFFSET('Program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Results'!$A:$A,Tables!AF$1),4),MATCH($A47,OFFSET('Program and Results'!$A$1,MATCH(Tables!AF$1,'Program and Results'!$A:$A,0)-1,4,COUNTIF('Program and Results'!$A:$A,Tables!AF$1),1),0),3))))</f>
        <v>1</v>
      </c>
      <c r="AG47">
        <f ca="1">IF(AG13="","",IF(AF47="","",IFERROR(VLOOKUP($A47,OFFSET('Program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Results'!$A:$A,Tables!AG$1),4),MATCH($A47,OFFSET('Program and Results'!$A$1,MATCH(Tables!AG$1,'Program and Results'!$A:$A,0)-1,4,COUNTIF('Program and Results'!$A:$A,Tables!AG$1),1),0),3))))</f>
        <v>1</v>
      </c>
      <c r="AH47">
        <f ca="1">IF(AH13="","",IF(AG47="","",IFERROR(VLOOKUP($A47,OFFSET('Program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Results'!$A:$A,Tables!AH$1),4),MATCH($A47,OFFSET('Program and Results'!$A$1,MATCH(Tables!AH$1,'Program and Results'!$A:$A,0)-1,4,COUNTIF('Program and Results'!$A:$A,Tables!AH$1),1),0),3))))</f>
        <v>1</v>
      </c>
      <c r="AI47">
        <f ca="1">IF(AI13="","",IF(AH47="","",IFERROR(VLOOKUP($A47,OFFSET('Program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Results'!$A:$A,Tables!AI$1),4),MATCH($A47,OFFSET('Program and Results'!$A$1,MATCH(Tables!AI$1,'Program and Results'!$A:$A,0)-1,4,COUNTIF('Program and Results'!$A:$A,Tables!AI$1),1),0),3))))</f>
        <v>2</v>
      </c>
      <c r="AJ47" t="str">
        <f ca="1">IF(AJ13="","",IF(AI47="","",IFERROR(VLOOKUP($A47,OFFSET('Program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Results'!$A:$A,Tables!AJ$1),4),MATCH($A47,OFFSET('Program and Results'!$A$1,MATCH(Tables!AJ$1,'Program and Results'!$A:$A,0)-1,4,COUNTIF('Program and Results'!$A:$A,Tables!AJ$1),1),0),3))))</f>
        <v/>
      </c>
      <c r="AK47" t="str">
        <f ca="1">IF(AK13="","",IF(AJ47="","",IFERROR(VLOOKUP($A47,OFFSET('Program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Results'!$A:$A,Tables!AK$1),4),MATCH($A47,OFFSET('Program and Results'!$A$1,MATCH(Tables!AK$1,'Program and Results'!$A:$A,0)-1,4,COUNTIF('Program and Results'!$A:$A,Tables!AK$1),1),0),3))))</f>
        <v/>
      </c>
      <c r="AL47" t="str">
        <f ca="1">IF(AL13="","",IF(AK47="","",IFERROR(VLOOKUP($A47,OFFSET('Program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Results'!$A:$A,Tables!AL$1),4),MATCH($A47,OFFSET('Program and Results'!$A$1,MATCH(Tables!AL$1,'Program and Results'!$A:$A,0)-1,4,COUNTIF('Program and Results'!$A:$A,Tables!AL$1),1),0),3))))</f>
        <v/>
      </c>
      <c r="AM47" t="str">
        <f ca="1">IF(AM13="","",IF(AL47="","",IFERROR(VLOOKUP($A47,OFFSET('Program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Results'!$A:$A,Tables!AM$1),4),MATCH($A47,OFFSET('Program and Results'!$A$1,MATCH(Tables!AM$1,'Program and Results'!$A:$A,0)-1,4,COUNTIF('Program and Results'!$A:$A,Tables!AM$1),1),0),3))))</f>
        <v/>
      </c>
      <c r="AN47" t="str">
        <f ca="1">IF(AN13="","",IF(AM47="","",IFERROR(VLOOKUP($A47,OFFSET('Program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Results'!$A:$A,Tables!AN$1),4),MATCH($A47,OFFSET('Program and Results'!$A$1,MATCH(Tables!AN$1,'Program and Results'!$A:$A,0)-1,4,COUNTIF('Program and Results'!$A:$A,Tables!AN$1),1),0),3))))</f>
        <v/>
      </c>
      <c r="AO47" t="str">
        <f ca="1">IF(AO13="","",IF(AN47="","",IFERROR(VLOOKUP($A47,OFFSET('Program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Results'!$A:$A,Tables!AO$1),4),MATCH($A47,OFFSET('Program and Results'!$A$1,MATCH(Tables!AO$1,'Program and Results'!$A:$A,0)-1,4,COUNTIF('Program and Results'!$A:$A,Tables!AO$1),1),0),3))))</f>
        <v/>
      </c>
      <c r="AP47" t="str">
        <f ca="1">IF(AP13="","",IF(AO47="","",IFERROR(VLOOKUP($A47,OFFSET('Program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Results'!$A:$A,Tables!AP$1),4),MATCH($A47,OFFSET('Program and Results'!$A$1,MATCH(Tables!AP$1,'Program and Results'!$A:$A,0)-1,4,COUNTIF('Program and Results'!$A:$A,Tables!AP$1),1),0),3))))</f>
        <v/>
      </c>
      <c r="AQ47" t="str">
        <f ca="1">IF(AQ13="","",IF(AP47="","",IFERROR(VLOOKUP($A47,OFFSET('Program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Results'!$A:$A,Tables!AQ$1),4),MATCH($A47,OFFSET('Program and Results'!$A$1,MATCH(Tables!AQ$1,'Program and Results'!$A:$A,0)-1,4,COUNTIF('Program and Results'!$A:$A,Tables!AQ$1),1),0),3))))</f>
        <v/>
      </c>
      <c r="AR47" t="str">
        <f ca="1">IF(AR13="","",IF(AQ47="","",IFERROR(VLOOKUP($A47,OFFSET('Program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Results'!$A:$A,Tables!AR$1),4),MATCH($A47,OFFSET('Program and Results'!$A$1,MATCH(Tables!AR$1,'Program and Results'!$A:$A,0)-1,4,COUNTIF('Program and Results'!$A:$A,Tables!AR$1),1),0),3))))</f>
        <v/>
      </c>
      <c r="AS47" t="str">
        <f ca="1">IF(AS13="","",IF(AR47="","",IFERROR(VLOOKUP($A47,OFFSET('Program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Results'!$A:$A,Tables!AS$1),4),MATCH($A47,OFFSET('Program and Results'!$A$1,MATCH(Tables!AS$1,'Program and Results'!$A:$A,0)-1,4,COUNTIF('Program and Results'!$A:$A,Tables!AS$1),1),0),3))))</f>
        <v/>
      </c>
      <c r="AT47" t="str">
        <f ca="1">IF(AT13="","",IF(AS47="","",IFERROR(VLOOKUP($A47,OFFSET('Program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Results'!$A:$A,Tables!AT$1),4),MATCH($A47,OFFSET('Program and Results'!$A$1,MATCH(Tables!AT$1,'Program and Results'!$A:$A,0)-1,4,COUNTIF('Program and Results'!$A:$A,Tables!AT$1),1),0),3))))</f>
        <v/>
      </c>
      <c r="AU47" t="str">
        <f ca="1">IF(AU13="","",IF(AT47="","",IFERROR(VLOOKUP($A47,OFFSET('Program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Results'!$A:$A,Tables!AU$1),4),MATCH($A47,OFFSET('Program and Results'!$A$1,MATCH(Tables!AU$1,'Program and Results'!$A:$A,0)-1,4,COUNTIF('Program and Results'!$A:$A,Tables!AU$1),1),0),3))))</f>
        <v/>
      </c>
      <c r="AV47" t="str">
        <f ca="1">IF(AV13="","",IF(AU47="","",IFERROR(VLOOKUP($A47,OFFSET('Program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Results'!$A:$A,Tables!AV$1),4),MATCH($A47,OFFSET('Program and Results'!$A$1,MATCH(Tables!AV$1,'Program and Results'!$A:$A,0)-1,4,COUNTIF('Program and Results'!$A:$A,Tables!AV$1),1),0),3))))</f>
        <v/>
      </c>
      <c r="AW47" t="str">
        <f ca="1">IF(AW13="","",IF(AV47="","",IFERROR(VLOOKUP($A47,OFFSET('Program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Results'!$A:$A,Tables!AW$1),4),MATCH($A47,OFFSET('Program and Results'!$A$1,MATCH(Tables!AW$1,'Program and Results'!$A:$A,0)-1,4,COUNTIF('Program and Results'!$A:$A,Tables!AW$1),1),0),3))))</f>
        <v/>
      </c>
      <c r="AX47" t="str">
        <f ca="1">IF(AX13="","",IF(AW47="","",IFERROR(VLOOKUP($A47,OFFSET('Program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Results'!$A:$A,Tables!AX$1),4),MATCH($A47,OFFSET('Program and Results'!$A$1,MATCH(Tables!AX$1,'Program and Results'!$A:$A,0)-1,4,COUNTIF('Program and Results'!$A:$A,Tables!AX$1),1),0),3))))</f>
        <v/>
      </c>
      <c r="AY47" t="str">
        <f ca="1">IF(AY13="","",IF(AX47="","",IFERROR(VLOOKUP($A47,OFFSET('Program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Results'!$A:$A,Tables!AY$1),4),MATCH($A47,OFFSET('Program and Results'!$A$1,MATCH(Tables!AY$1,'Program and Results'!$A:$A,0)-1,4,COUNTIF('Program and Results'!$A:$A,Tables!AY$1),1),0),3))))</f>
        <v/>
      </c>
      <c r="AZ47" t="str">
        <f ca="1">IF(AZ13="","",IF(AY47="","",IFERROR(VLOOKUP($A47,OFFSET('Program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Results'!$A:$A,Tables!AZ$1),4),MATCH($A47,OFFSET('Program and Results'!$A$1,MATCH(Tables!AZ$1,'Program and Results'!$A:$A,0)-1,4,COUNTIF('Program and Results'!$A:$A,Tables!AZ$1),1),0),3))))</f>
        <v/>
      </c>
      <c r="BA47" t="str">
        <f ca="1">IF(BA13="","",IF(AZ47="","",IFERROR(VLOOKUP($A47,OFFSET('Program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Results'!$A:$A,Tables!BA$1),4),MATCH($A47,OFFSET('Program and Results'!$A$1,MATCH(Tables!BA$1,'Program and Results'!$A:$A,0)-1,4,COUNTIF('Program and Results'!$A:$A,Tables!BA$1),1),0),3))))</f>
        <v/>
      </c>
      <c r="BB47" t="str">
        <f ca="1">IF(BB13="","",IF(BA47="","",IFERROR(VLOOKUP($A47,OFFSET('Program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Results'!$A:$A,Tables!BB$1),4),MATCH($A47,OFFSET('Program and Results'!$A$1,MATCH(Tables!BB$1,'Program and Results'!$A:$A,0)-1,4,COUNTIF('Program and Results'!$A:$A,Tables!BB$1),1),0),3))))</f>
        <v/>
      </c>
      <c r="BC47" t="str">
        <f ca="1">IF(BC13="","",IF(BB47="","",IFERROR(VLOOKUP($A47,OFFSET('Program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Results'!$A:$A,Tables!BC$1),4),MATCH($A47,OFFSET('Program and Results'!$A$1,MATCH(Tables!BC$1,'Program and Results'!$A:$A,0)-1,4,COUNTIF('Program and Results'!$A:$A,Tables!BC$1),1),0),3))))</f>
        <v/>
      </c>
      <c r="BD47" t="str">
        <f ca="1">IF(BD13="","",IF(BC47="","",IFERROR(VLOOKUP($A47,OFFSET('Program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Results'!$A:$A,Tables!BD$1),4),MATCH($A47,OFFSET('Program and Results'!$A$1,MATCH(Tables!BD$1,'Program and Results'!$A:$A,0)-1,4,COUNTIF('Program and Results'!$A:$A,Tables!BD$1),1),0),3))))</f>
        <v/>
      </c>
      <c r="BE47" t="str">
        <f ca="1">IF(BE13="","",IF(BD47="","",IFERROR(VLOOKUP($A47,OFFSET('Program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Results'!$A:$A,Tables!BE$1),4),MATCH($A47,OFFSET('Program and Results'!$A$1,MATCH(Tables!BE$1,'Program and Results'!$A:$A,0)-1,4,COUNTIF('Program and Results'!$A:$A,Tables!BE$1),1),0),3))))</f>
        <v/>
      </c>
    </row>
    <row r="48" spans="1:57">
      <c r="A48" s="3" t="str">
        <f t="shared" si="0"/>
        <v>M'gladbach</v>
      </c>
      <c r="B48">
        <f ca="1">IF(B14="","",IF(A48="","",IFERROR(VLOOKUP($A48,OFFSET('Program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Results'!$A:$A,Tables!B$1),4),MATCH($A48,OFFSET('Program and Results'!$A$1,MATCH(Tables!B$1,'Program and Results'!$A:$A,0)-1,4,COUNTIF('Program and Results'!$A:$A,Tables!B$1),1),0),3))))</f>
        <v>1</v>
      </c>
      <c r="C48">
        <f ca="1">IF(C14="","",IF(B48="","",IFERROR(VLOOKUP($A48,OFFSET('Program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Results'!$A:$A,Tables!C$1),4),MATCH($A48,OFFSET('Program and Results'!$A$1,MATCH(Tables!C$1,'Program and Results'!$A:$A,0)-1,4,COUNTIF('Program and Results'!$A:$A,Tables!C$1),1),0),3))))</f>
        <v>3</v>
      </c>
      <c r="D48">
        <f ca="1">IF(D14="","",IF(C48="","",IFERROR(VLOOKUP($A48,OFFSET('Program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Results'!$A:$A,Tables!D$1),4),MATCH($A48,OFFSET('Program and Results'!$A$1,MATCH(Tables!D$1,'Program and Results'!$A:$A,0)-1,4,COUNTIF('Program and Results'!$A:$A,Tables!D$1),1),0),3))))</f>
        <v>2</v>
      </c>
      <c r="E48">
        <f ca="1">IF(E14="","",IF(D48="","",IFERROR(VLOOKUP($A48,OFFSET('Program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Results'!$A:$A,Tables!E$1),4),MATCH($A48,OFFSET('Program and Results'!$A$1,MATCH(Tables!E$1,'Program and Results'!$A:$A,0)-1,4,COUNTIF('Program and Results'!$A:$A,Tables!E$1),1),0),3))))</f>
        <v>4</v>
      </c>
      <c r="F48">
        <f ca="1">IF(F14="","",IF(E48="","",IFERROR(VLOOKUP($A48,OFFSET('Program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Results'!$A:$A,Tables!F$1),4),MATCH($A48,OFFSET('Program and Results'!$A$1,MATCH(Tables!F$1,'Program and Results'!$A:$A,0)-1,4,COUNTIF('Program and Results'!$A:$A,Tables!F$1),1),0),3))))</f>
        <v>1</v>
      </c>
      <c r="G48">
        <f ca="1">IF(G14="","",IF(F48="","",IFERROR(VLOOKUP($A48,OFFSET('Program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Results'!$A:$A,Tables!G$1),4),MATCH($A48,OFFSET('Program and Results'!$A$1,MATCH(Tables!G$1,'Program and Results'!$A:$A,0)-1,4,COUNTIF('Program and Results'!$A:$A,Tables!G$1),1),0),3))))</f>
        <v>4</v>
      </c>
      <c r="H48">
        <f ca="1">IF(H14="","",IF(G48="","",IFERROR(VLOOKUP($A48,OFFSET('Program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Results'!$A:$A,Tables!H$1),4),MATCH($A48,OFFSET('Program and Results'!$A$1,MATCH(Tables!H$1,'Program and Results'!$A:$A,0)-1,4,COUNTIF('Program and Results'!$A:$A,Tables!H$1),1),0),3))))</f>
        <v>2</v>
      </c>
      <c r="I48">
        <f ca="1">IF(I14="","",IF(H48="","",IFERROR(VLOOKUP($A48,OFFSET('Program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Results'!$A:$A,Tables!I$1),4),MATCH($A48,OFFSET('Program and Results'!$A$1,MATCH(Tables!I$1,'Program and Results'!$A:$A,0)-1,4,COUNTIF('Program and Results'!$A:$A,Tables!I$1),1),0),3))))</f>
        <v>2</v>
      </c>
      <c r="J48">
        <f ca="1">IF(J14="","",IF(I48="","",IFERROR(VLOOKUP($A48,OFFSET('Program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Results'!$A:$A,Tables!J$1),4),MATCH($A48,OFFSET('Program and Results'!$A$1,MATCH(Tables!J$1,'Program and Results'!$A:$A,0)-1,4,COUNTIF('Program and Results'!$A:$A,Tables!J$1),1),0),3))))</f>
        <v>0</v>
      </c>
      <c r="K48">
        <f ca="1">IF(K14="","",IF(J48="","",IFERROR(VLOOKUP($A48,OFFSET('Program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Results'!$A:$A,Tables!K$1),4),MATCH($A48,OFFSET('Program and Results'!$A$1,MATCH(Tables!K$1,'Program and Results'!$A:$A,0)-1,4,COUNTIF('Program and Results'!$A:$A,Tables!K$1),1),0),3))))</f>
        <v>4</v>
      </c>
      <c r="L48">
        <f ca="1">IF(L14="","",IF(K48="","",IFERROR(VLOOKUP($A48,OFFSET('Program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Results'!$A:$A,Tables!L$1),4),MATCH($A48,OFFSET('Program and Results'!$A$1,MATCH(Tables!L$1,'Program and Results'!$A:$A,0)-1,4,COUNTIF('Program and Results'!$A:$A,Tables!L$1),1),0),3))))</f>
        <v>2</v>
      </c>
      <c r="M48">
        <f ca="1">IF(M14="","",IF(L48="","",IFERROR(VLOOKUP($A48,OFFSET('Program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Results'!$A:$A,Tables!M$1),4),MATCH($A48,OFFSET('Program and Results'!$A$1,MATCH(Tables!M$1,'Program and Results'!$A:$A,0)-1,4,COUNTIF('Program and Results'!$A:$A,Tables!M$1),1),0),3))))</f>
        <v>3</v>
      </c>
      <c r="N48">
        <f ca="1">IF(N14="","",IF(M48="","",IFERROR(VLOOKUP($A48,OFFSET('Program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Results'!$A:$A,Tables!N$1),4),MATCH($A48,OFFSET('Program and Results'!$A$1,MATCH(Tables!N$1,'Program and Results'!$A:$A,0)-1,4,COUNTIF('Program and Results'!$A:$A,Tables!N$1),1),0),3))))</f>
        <v>2</v>
      </c>
      <c r="O48">
        <f ca="1">IF(O14="","",IF(N48="","",IFERROR(VLOOKUP($A48,OFFSET('Program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Results'!$A:$A,Tables!O$1),4),MATCH($A48,OFFSET('Program and Results'!$A$1,MATCH(Tables!O$1,'Program and Results'!$A:$A,0)-1,4,COUNTIF('Program and Results'!$A:$A,Tables!O$1),1),0),3))))</f>
        <v>1</v>
      </c>
      <c r="P48">
        <f ca="1">IF(P14="","",IF(O48="","",IFERROR(VLOOKUP($A48,OFFSET('Program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Results'!$A:$A,Tables!P$1),4),MATCH($A48,OFFSET('Program and Results'!$A$1,MATCH(Tables!P$1,'Program and Results'!$A:$A,0)-1,4,COUNTIF('Program and Results'!$A:$A,Tables!P$1),1),0),3))))</f>
        <v>2</v>
      </c>
      <c r="Q48">
        <f ca="1">IF(Q14="","",IF(P48="","",IFERROR(VLOOKUP($A48,OFFSET('Program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Results'!$A:$A,Tables!Q$1),4),MATCH($A48,OFFSET('Program and Results'!$A$1,MATCH(Tables!Q$1,'Program and Results'!$A:$A,0)-1,4,COUNTIF('Program and Results'!$A:$A,Tables!Q$1),1),0),3))))</f>
        <v>0</v>
      </c>
      <c r="R48">
        <f ca="1">IF(R14="","",IF(Q48="","",IFERROR(VLOOKUP($A48,OFFSET('Program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Results'!$A:$A,Tables!R$1),4),MATCH($A48,OFFSET('Program and Results'!$A$1,MATCH(Tables!R$1,'Program and Results'!$A:$A,0)-1,4,COUNTIF('Program and Results'!$A:$A,Tables!R$1),1),0),3))))</f>
        <v>2</v>
      </c>
      <c r="S48">
        <f ca="1">IF(S14="","",IF(R48="","",IFERROR(VLOOKUP($A48,OFFSET('Program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Results'!$A:$A,Tables!S$1),4),MATCH($A48,OFFSET('Program and Results'!$A$1,MATCH(Tables!S$1,'Program and Results'!$A:$A,0)-1,4,COUNTIF('Program and Results'!$A:$A,Tables!S$1),1),0),3))))</f>
        <v>0</v>
      </c>
      <c r="T48">
        <f ca="1">IF(T14="","",IF(S48="","",IFERROR(VLOOKUP($A48,OFFSET('Program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Results'!$A:$A,Tables!T$1),4),MATCH($A48,OFFSET('Program and Results'!$A$1,MATCH(Tables!T$1,'Program and Results'!$A:$A,0)-1,4,COUNTIF('Program and Results'!$A:$A,Tables!T$1),1),0),3))))</f>
        <v>1</v>
      </c>
      <c r="U48">
        <f ca="1">IF(U14="","",IF(T48="","",IFERROR(VLOOKUP($A48,OFFSET('Program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Results'!$A:$A,Tables!U$1),4),MATCH($A48,OFFSET('Program and Results'!$A$1,MATCH(Tables!U$1,'Program and Results'!$A:$A,0)-1,4,COUNTIF('Program and Results'!$A:$A,Tables!U$1),1),0),3))))</f>
        <v>0</v>
      </c>
      <c r="V48">
        <f ca="1">IF(V14="","",IF(U48="","",IFERROR(VLOOKUP($A48,OFFSET('Program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Results'!$A:$A,Tables!V$1),4),MATCH($A48,OFFSET('Program and Results'!$A$1,MATCH(Tables!V$1,'Program and Results'!$A:$A,0)-1,4,COUNTIF('Program and Results'!$A:$A,Tables!V$1),1),0),3))))</f>
        <v>1</v>
      </c>
      <c r="W48">
        <f ca="1">IF(W14="","",IF(V48="","",IFERROR(VLOOKUP($A48,OFFSET('Program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Results'!$A:$A,Tables!W$1),4),MATCH($A48,OFFSET('Program and Results'!$A$1,MATCH(Tables!W$1,'Program and Results'!$A:$A,0)-1,4,COUNTIF('Program and Results'!$A:$A,Tables!W$1),1),0),3))))</f>
        <v>2</v>
      </c>
      <c r="X48">
        <f ca="1">IF(X14="","",IF(W48="","",IFERROR(VLOOKUP($A48,OFFSET('Program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Results'!$A:$A,Tables!X$1),4),MATCH($A48,OFFSET('Program and Results'!$A$1,MATCH(Tables!X$1,'Program and Results'!$A:$A,0)-1,4,COUNTIF('Program and Results'!$A:$A,Tables!X$1),1),0),3))))</f>
        <v>1</v>
      </c>
      <c r="Y48">
        <f ca="1">IF(Y14="","",IF(X48="","",IFERROR(VLOOKUP($A48,OFFSET('Program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Results'!$A:$A,Tables!Y$1),4),MATCH($A48,OFFSET('Program and Results'!$A$1,MATCH(Tables!Y$1,'Program and Results'!$A:$A,0)-1,4,COUNTIF('Program and Results'!$A:$A,Tables!Y$1),1),0),3))))</f>
        <v>1</v>
      </c>
      <c r="Z48">
        <f ca="1">IF(Z14="","",IF(Y48="","",IFERROR(VLOOKUP($A48,OFFSET('Program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Results'!$A:$A,Tables!Z$1),4),MATCH($A48,OFFSET('Program and Results'!$A$1,MATCH(Tables!Z$1,'Program and Results'!$A:$A,0)-1,4,COUNTIF('Program and Results'!$A:$A,Tables!Z$1),1),0),3))))</f>
        <v>2</v>
      </c>
      <c r="AA48">
        <f ca="1">IF(AA14="","",IF(Z48="","",IFERROR(VLOOKUP($A48,OFFSET('Program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Results'!$A:$A,Tables!AA$1),4),MATCH($A48,OFFSET('Program and Results'!$A$1,MATCH(Tables!AA$1,'Program and Results'!$A:$A,0)-1,4,COUNTIF('Program and Results'!$A:$A,Tables!AA$1),1),0),3))))</f>
        <v>3</v>
      </c>
      <c r="AB48">
        <f ca="1">IF(AB14="","",IF(AA48="","",IFERROR(VLOOKUP($A48,OFFSET('Program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Results'!$A:$A,Tables!AB$1),4),MATCH($A48,OFFSET('Program and Results'!$A$1,MATCH(Tables!AB$1,'Program and Results'!$A:$A,0)-1,4,COUNTIF('Program and Results'!$A:$A,Tables!AB$1),1),0),3))))</f>
        <v>0</v>
      </c>
      <c r="AC48">
        <f ca="1">IF(AC14="","",IF(AB48="","",IFERROR(VLOOKUP($A48,OFFSET('Program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Results'!$A:$A,Tables!AC$1),4),MATCH($A48,OFFSET('Program and Results'!$A$1,MATCH(Tables!AC$1,'Program and Results'!$A:$A,0)-1,4,COUNTIF('Program and Results'!$A:$A,Tables!AC$1),1),0),3))))</f>
        <v>3</v>
      </c>
      <c r="AD48">
        <f ca="1">IF(AD14="","",IF(AC48="","",IFERROR(VLOOKUP($A48,OFFSET('Program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Results'!$A:$A,Tables!AD$1),4),MATCH($A48,OFFSET('Program and Results'!$A$1,MATCH(Tables!AD$1,'Program and Results'!$A:$A,0)-1,4,COUNTIF('Program and Results'!$A:$A,Tables!AD$1),1),0),3))))</f>
        <v>2</v>
      </c>
      <c r="AE48">
        <f ca="1">IF(AE14="","",IF(AD48="","",IFERROR(VLOOKUP($A48,OFFSET('Program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Results'!$A:$A,Tables!AE$1),4),MATCH($A48,OFFSET('Program and Results'!$A$1,MATCH(Tables!AE$1,'Program and Results'!$A:$A,0)-1,4,COUNTIF('Program and Results'!$A:$A,Tables!AE$1),1),0),3))))</f>
        <v>1</v>
      </c>
      <c r="AF48">
        <f ca="1">IF(AF14="","",IF(AE48="","",IFERROR(VLOOKUP($A48,OFFSET('Program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Results'!$A:$A,Tables!AF$1),4),MATCH($A48,OFFSET('Program and Results'!$A$1,MATCH(Tables!AF$1,'Program and Results'!$A:$A,0)-1,4,COUNTIF('Program and Results'!$A:$A,Tables!AF$1),1),0),3))))</f>
        <v>2</v>
      </c>
      <c r="AG48">
        <f ca="1">IF(AG14="","",IF(AF48="","",IFERROR(VLOOKUP($A48,OFFSET('Program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Results'!$A:$A,Tables!AG$1),4),MATCH($A48,OFFSET('Program and Results'!$A$1,MATCH(Tables!AG$1,'Program and Results'!$A:$A,0)-1,4,COUNTIF('Program and Results'!$A:$A,Tables!AG$1),1),0),3))))</f>
        <v>1</v>
      </c>
      <c r="AH48">
        <f ca="1">IF(AH14="","",IF(AG48="","",IFERROR(VLOOKUP($A48,OFFSET('Program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Results'!$A:$A,Tables!AH$1),4),MATCH($A48,OFFSET('Program and Results'!$A$1,MATCH(Tables!AH$1,'Program and Results'!$A:$A,0)-1,4,COUNTIF('Program and Results'!$A:$A,Tables!AH$1),1),0),3))))</f>
        <v>3</v>
      </c>
      <c r="AI48">
        <f ca="1">IF(AI14="","",IF(AH48="","",IFERROR(VLOOKUP($A48,OFFSET('Program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Results'!$A:$A,Tables!AI$1),4),MATCH($A48,OFFSET('Program and Results'!$A$1,MATCH(Tables!AI$1,'Program and Results'!$A:$A,0)-1,4,COUNTIF('Program and Results'!$A:$A,Tables!AI$1),1),0),3))))</f>
        <v>1</v>
      </c>
      <c r="AJ48" t="str">
        <f ca="1">IF(AJ14="","",IF(AI48="","",IFERROR(VLOOKUP($A48,OFFSET('Program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Results'!$A:$A,Tables!AJ$1),4),MATCH($A48,OFFSET('Program and Results'!$A$1,MATCH(Tables!AJ$1,'Program and Results'!$A:$A,0)-1,4,COUNTIF('Program and Results'!$A:$A,Tables!AJ$1),1),0),3))))</f>
        <v/>
      </c>
      <c r="AK48" t="str">
        <f ca="1">IF(AK14="","",IF(AJ48="","",IFERROR(VLOOKUP($A48,OFFSET('Program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Results'!$A:$A,Tables!AK$1),4),MATCH($A48,OFFSET('Program and Results'!$A$1,MATCH(Tables!AK$1,'Program and Results'!$A:$A,0)-1,4,COUNTIF('Program and Results'!$A:$A,Tables!AK$1),1),0),3))))</f>
        <v/>
      </c>
      <c r="AL48" t="str">
        <f ca="1">IF(AL14="","",IF(AK48="","",IFERROR(VLOOKUP($A48,OFFSET('Program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Results'!$A:$A,Tables!AL$1),4),MATCH($A48,OFFSET('Program and Results'!$A$1,MATCH(Tables!AL$1,'Program and Results'!$A:$A,0)-1,4,COUNTIF('Program and Results'!$A:$A,Tables!AL$1),1),0),3))))</f>
        <v/>
      </c>
      <c r="AM48" t="str">
        <f ca="1">IF(AM14="","",IF(AL48="","",IFERROR(VLOOKUP($A48,OFFSET('Program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Results'!$A:$A,Tables!AM$1),4),MATCH($A48,OFFSET('Program and Results'!$A$1,MATCH(Tables!AM$1,'Program and Results'!$A:$A,0)-1,4,COUNTIF('Program and Results'!$A:$A,Tables!AM$1),1),0),3))))</f>
        <v/>
      </c>
      <c r="AN48" t="str">
        <f ca="1">IF(AN14="","",IF(AM48="","",IFERROR(VLOOKUP($A48,OFFSET('Program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Results'!$A:$A,Tables!AN$1),4),MATCH($A48,OFFSET('Program and Results'!$A$1,MATCH(Tables!AN$1,'Program and Results'!$A:$A,0)-1,4,COUNTIF('Program and Results'!$A:$A,Tables!AN$1),1),0),3))))</f>
        <v/>
      </c>
      <c r="AO48" t="str">
        <f ca="1">IF(AO14="","",IF(AN48="","",IFERROR(VLOOKUP($A48,OFFSET('Program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Results'!$A:$A,Tables!AO$1),4),MATCH($A48,OFFSET('Program and Results'!$A$1,MATCH(Tables!AO$1,'Program and Results'!$A:$A,0)-1,4,COUNTIF('Program and Results'!$A:$A,Tables!AO$1),1),0),3))))</f>
        <v/>
      </c>
      <c r="AP48" t="str">
        <f ca="1">IF(AP14="","",IF(AO48="","",IFERROR(VLOOKUP($A48,OFFSET('Program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Results'!$A:$A,Tables!AP$1),4),MATCH($A48,OFFSET('Program and Results'!$A$1,MATCH(Tables!AP$1,'Program and Results'!$A:$A,0)-1,4,COUNTIF('Program and Results'!$A:$A,Tables!AP$1),1),0),3))))</f>
        <v/>
      </c>
      <c r="AQ48" t="str">
        <f ca="1">IF(AQ14="","",IF(AP48="","",IFERROR(VLOOKUP($A48,OFFSET('Program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Results'!$A:$A,Tables!AQ$1),4),MATCH($A48,OFFSET('Program and Results'!$A$1,MATCH(Tables!AQ$1,'Program and Results'!$A:$A,0)-1,4,COUNTIF('Program and Results'!$A:$A,Tables!AQ$1),1),0),3))))</f>
        <v/>
      </c>
      <c r="AR48" t="str">
        <f ca="1">IF(AR14="","",IF(AQ48="","",IFERROR(VLOOKUP($A48,OFFSET('Program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Results'!$A:$A,Tables!AR$1),4),MATCH($A48,OFFSET('Program and Results'!$A$1,MATCH(Tables!AR$1,'Program and Results'!$A:$A,0)-1,4,COUNTIF('Program and Results'!$A:$A,Tables!AR$1),1),0),3))))</f>
        <v/>
      </c>
      <c r="AS48" t="str">
        <f ca="1">IF(AS14="","",IF(AR48="","",IFERROR(VLOOKUP($A48,OFFSET('Program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Results'!$A:$A,Tables!AS$1),4),MATCH($A48,OFFSET('Program and Results'!$A$1,MATCH(Tables!AS$1,'Program and Results'!$A:$A,0)-1,4,COUNTIF('Program and Results'!$A:$A,Tables!AS$1),1),0),3))))</f>
        <v/>
      </c>
      <c r="AT48" t="str">
        <f ca="1">IF(AT14="","",IF(AS48="","",IFERROR(VLOOKUP($A48,OFFSET('Program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Results'!$A:$A,Tables!AT$1),4),MATCH($A48,OFFSET('Program and Results'!$A$1,MATCH(Tables!AT$1,'Program and Results'!$A:$A,0)-1,4,COUNTIF('Program and Results'!$A:$A,Tables!AT$1),1),0),3))))</f>
        <v/>
      </c>
      <c r="AU48" t="str">
        <f ca="1">IF(AU14="","",IF(AT48="","",IFERROR(VLOOKUP($A48,OFFSET('Program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Results'!$A:$A,Tables!AU$1),4),MATCH($A48,OFFSET('Program and Results'!$A$1,MATCH(Tables!AU$1,'Program and Results'!$A:$A,0)-1,4,COUNTIF('Program and Results'!$A:$A,Tables!AU$1),1),0),3))))</f>
        <v/>
      </c>
      <c r="AV48" t="str">
        <f ca="1">IF(AV14="","",IF(AU48="","",IFERROR(VLOOKUP($A48,OFFSET('Program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Results'!$A:$A,Tables!AV$1),4),MATCH($A48,OFFSET('Program and Results'!$A$1,MATCH(Tables!AV$1,'Program and Results'!$A:$A,0)-1,4,COUNTIF('Program and Results'!$A:$A,Tables!AV$1),1),0),3))))</f>
        <v/>
      </c>
      <c r="AW48" t="str">
        <f ca="1">IF(AW14="","",IF(AV48="","",IFERROR(VLOOKUP($A48,OFFSET('Program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Results'!$A:$A,Tables!AW$1),4),MATCH($A48,OFFSET('Program and Results'!$A$1,MATCH(Tables!AW$1,'Program and Results'!$A:$A,0)-1,4,COUNTIF('Program and Results'!$A:$A,Tables!AW$1),1),0),3))))</f>
        <v/>
      </c>
      <c r="AX48" t="str">
        <f ca="1">IF(AX14="","",IF(AW48="","",IFERROR(VLOOKUP($A48,OFFSET('Program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Results'!$A:$A,Tables!AX$1),4),MATCH($A48,OFFSET('Program and Results'!$A$1,MATCH(Tables!AX$1,'Program and Results'!$A:$A,0)-1,4,COUNTIF('Program and Results'!$A:$A,Tables!AX$1),1),0),3))))</f>
        <v/>
      </c>
      <c r="AY48" t="str">
        <f ca="1">IF(AY14="","",IF(AX48="","",IFERROR(VLOOKUP($A48,OFFSET('Program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Results'!$A:$A,Tables!AY$1),4),MATCH($A48,OFFSET('Program and Results'!$A$1,MATCH(Tables!AY$1,'Program and Results'!$A:$A,0)-1,4,COUNTIF('Program and Results'!$A:$A,Tables!AY$1),1),0),3))))</f>
        <v/>
      </c>
      <c r="AZ48" t="str">
        <f ca="1">IF(AZ14="","",IF(AY48="","",IFERROR(VLOOKUP($A48,OFFSET('Program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Results'!$A:$A,Tables!AZ$1),4),MATCH($A48,OFFSET('Program and Results'!$A$1,MATCH(Tables!AZ$1,'Program and Results'!$A:$A,0)-1,4,COUNTIF('Program and Results'!$A:$A,Tables!AZ$1),1),0),3))))</f>
        <v/>
      </c>
      <c r="BA48" t="str">
        <f ca="1">IF(BA14="","",IF(AZ48="","",IFERROR(VLOOKUP($A48,OFFSET('Program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Results'!$A:$A,Tables!BA$1),4),MATCH($A48,OFFSET('Program and Results'!$A$1,MATCH(Tables!BA$1,'Program and Results'!$A:$A,0)-1,4,COUNTIF('Program and Results'!$A:$A,Tables!BA$1),1),0),3))))</f>
        <v/>
      </c>
      <c r="BB48" t="str">
        <f ca="1">IF(BB14="","",IF(BA48="","",IFERROR(VLOOKUP($A48,OFFSET('Program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Results'!$A:$A,Tables!BB$1),4),MATCH($A48,OFFSET('Program and Results'!$A$1,MATCH(Tables!BB$1,'Program and Results'!$A:$A,0)-1,4,COUNTIF('Program and Results'!$A:$A,Tables!BB$1),1),0),3))))</f>
        <v/>
      </c>
      <c r="BC48" t="str">
        <f ca="1">IF(BC14="","",IF(BB48="","",IFERROR(VLOOKUP($A48,OFFSET('Program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Results'!$A:$A,Tables!BC$1),4),MATCH($A48,OFFSET('Program and Results'!$A$1,MATCH(Tables!BC$1,'Program and Results'!$A:$A,0)-1,4,COUNTIF('Program and Results'!$A:$A,Tables!BC$1),1),0),3))))</f>
        <v/>
      </c>
      <c r="BD48" t="str">
        <f ca="1">IF(BD14="","",IF(BC48="","",IFERROR(VLOOKUP($A48,OFFSET('Program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Results'!$A:$A,Tables!BD$1),4),MATCH($A48,OFFSET('Program and Results'!$A$1,MATCH(Tables!BD$1,'Program and Results'!$A:$A,0)-1,4,COUNTIF('Program and Results'!$A:$A,Tables!BD$1),1),0),3))))</f>
        <v/>
      </c>
      <c r="BE48" t="str">
        <f ca="1">IF(BE14="","",IF(BD48="","",IFERROR(VLOOKUP($A48,OFFSET('Program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Results'!$A:$A,Tables!BE$1),4),MATCH($A48,OFFSET('Program and Results'!$A$1,MATCH(Tables!BE$1,'Program and Results'!$A:$A,0)-1,4,COUNTIF('Program and Results'!$A:$A,Tables!BE$1),1),0),3))))</f>
        <v/>
      </c>
    </row>
    <row r="49" spans="1:57">
      <c r="A49" s="3" t="str">
        <f t="shared" si="0"/>
        <v>Stuttgart</v>
      </c>
      <c r="B49">
        <f ca="1">IF(B15="","",IF(A49="","",IFERROR(VLOOKUP($A49,OFFSET('Program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Results'!$A:$A,Tables!B$1),4),MATCH($A49,OFFSET('Program and Results'!$A$1,MATCH(Tables!B$1,'Program and Results'!$A:$A,0)-1,4,COUNTIF('Program and Results'!$A:$A,Tables!B$1),1),0),3))))</f>
        <v>2</v>
      </c>
      <c r="C49">
        <f ca="1">IF(C15="","",IF(B49="","",IFERROR(VLOOKUP($A49,OFFSET('Program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Results'!$A:$A,Tables!C$1),4),MATCH($A49,OFFSET('Program and Results'!$A$1,MATCH(Tables!C$1,'Program and Results'!$A:$A,0)-1,4,COUNTIF('Program and Results'!$A:$A,Tables!C$1),1),0),3))))</f>
        <v>0</v>
      </c>
      <c r="D49">
        <f ca="1">IF(D15="","",IF(C49="","",IFERROR(VLOOKUP($A49,OFFSET('Program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Results'!$A:$A,Tables!D$1),4),MATCH($A49,OFFSET('Program and Results'!$A$1,MATCH(Tables!D$1,'Program and Results'!$A:$A,0)-1,4,COUNTIF('Program and Results'!$A:$A,Tables!D$1),1),0),3))))</f>
        <v>1</v>
      </c>
      <c r="E49">
        <f ca="1">IF(E15="","",IF(D49="","",IFERROR(VLOOKUP($A49,OFFSET('Program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Results'!$A:$A,Tables!E$1),4),MATCH($A49,OFFSET('Program and Results'!$A$1,MATCH(Tables!E$1,'Program and Results'!$A:$A,0)-1,4,COUNTIF('Program and Results'!$A:$A,Tables!E$1),1),0),3))))</f>
        <v>6</v>
      </c>
      <c r="F49">
        <f ca="1">IF(F15="","",IF(E49="","",IFERROR(VLOOKUP($A49,OFFSET('Program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Results'!$A:$A,Tables!F$1),4),MATCH($A49,OFFSET('Program and Results'!$A$1,MATCH(Tables!F$1,'Program and Results'!$A:$A,0)-1,4,COUNTIF('Program and Results'!$A:$A,Tables!F$1),1),0),3))))</f>
        <v>1</v>
      </c>
      <c r="G49">
        <f ca="1">IF(G15="","",IF(F49="","",IFERROR(VLOOKUP($A49,OFFSET('Program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Results'!$A:$A,Tables!G$1),4),MATCH($A49,OFFSET('Program and Results'!$A$1,MATCH(Tables!G$1,'Program and Results'!$A:$A,0)-1,4,COUNTIF('Program and Results'!$A:$A,Tables!G$1),1),0),3))))</f>
        <v>1</v>
      </c>
      <c r="H49">
        <f ca="1">IF(H15="","",IF(G49="","",IFERROR(VLOOKUP($A49,OFFSET('Program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Results'!$A:$A,Tables!H$1),4),MATCH($A49,OFFSET('Program and Results'!$A$1,MATCH(Tables!H$1,'Program and Results'!$A:$A,0)-1,4,COUNTIF('Program and Results'!$A:$A,Tables!H$1),1),0),3))))</f>
        <v>4</v>
      </c>
      <c r="I49">
        <f ca="1">IF(I15="","",IF(H49="","",IFERROR(VLOOKUP($A49,OFFSET('Program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Results'!$A:$A,Tables!I$1),4),MATCH($A49,OFFSET('Program and Results'!$A$1,MATCH(Tables!I$1,'Program and Results'!$A:$A,0)-1,4,COUNTIF('Program and Results'!$A:$A,Tables!I$1),1),0),3))))</f>
        <v>1</v>
      </c>
      <c r="J49">
        <f ca="1">IF(J15="","",IF(I49="","",IFERROR(VLOOKUP($A49,OFFSET('Program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Results'!$A:$A,Tables!J$1),4),MATCH($A49,OFFSET('Program and Results'!$A$1,MATCH(Tables!J$1,'Program and Results'!$A:$A,0)-1,4,COUNTIF('Program and Results'!$A:$A,Tables!J$1),1),0),3))))</f>
        <v>3</v>
      </c>
      <c r="K49">
        <f ca="1">IF(K15="","",IF(J49="","",IFERROR(VLOOKUP($A49,OFFSET('Program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Results'!$A:$A,Tables!K$1),4),MATCH($A49,OFFSET('Program and Results'!$A$1,MATCH(Tables!K$1,'Program and Results'!$A:$A,0)-1,4,COUNTIF('Program and Results'!$A:$A,Tables!K$1),1),0),3))))</f>
        <v>1</v>
      </c>
      <c r="L49">
        <f ca="1">IF(L15="","",IF(K49="","",IFERROR(VLOOKUP($A49,OFFSET('Program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Results'!$A:$A,Tables!L$1),4),MATCH($A49,OFFSET('Program and Results'!$A$1,MATCH(Tables!L$1,'Program and Results'!$A:$A,0)-1,4,COUNTIF('Program and Results'!$A:$A,Tables!L$1),1),0),3))))</f>
        <v>1</v>
      </c>
      <c r="M49">
        <f ca="1">IF(M15="","",IF(L49="","",IFERROR(VLOOKUP($A49,OFFSET('Program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Results'!$A:$A,Tables!M$1),4),MATCH($A49,OFFSET('Program and Results'!$A$1,MATCH(Tables!M$1,'Program and Results'!$A:$A,0)-1,4,COUNTIF('Program and Results'!$A:$A,Tables!M$1),1),0),3))))</f>
        <v>3</v>
      </c>
      <c r="N49">
        <f ca="1">IF(N15="","",IF(M49="","",IFERROR(VLOOKUP($A49,OFFSET('Program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Results'!$A:$A,Tables!N$1),4),MATCH($A49,OFFSET('Program and Results'!$A$1,MATCH(Tables!N$1,'Program and Results'!$A:$A,0)-1,4,COUNTIF('Program and Results'!$A:$A,Tables!N$1),1),0),3))))</f>
        <v>0</v>
      </c>
      <c r="O49">
        <f ca="1">IF(O15="","",IF(N49="","",IFERROR(VLOOKUP($A49,OFFSET('Program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Results'!$A:$A,Tables!O$1),4),MATCH($A49,OFFSET('Program and Results'!$A$1,MATCH(Tables!O$1,'Program and Results'!$A:$A,0)-1,4,COUNTIF('Program and Results'!$A:$A,Tables!O$1),1),0),3))))</f>
        <v>0</v>
      </c>
      <c r="P49">
        <f ca="1">IF(P15="","",IF(O49="","",IFERROR(VLOOKUP($A49,OFFSET('Program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Results'!$A:$A,Tables!P$1),4),MATCH($A49,OFFSET('Program and Results'!$A$1,MATCH(Tables!P$1,'Program and Results'!$A:$A,0)-1,4,COUNTIF('Program and Results'!$A:$A,Tables!P$1),1),0),3))))</f>
        <v>4</v>
      </c>
      <c r="Q49">
        <f ca="1">IF(Q15="","",IF(P49="","",IFERROR(VLOOKUP($A49,OFFSET('Program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Results'!$A:$A,Tables!Q$1),4),MATCH($A49,OFFSET('Program and Results'!$A$1,MATCH(Tables!Q$1,'Program and Results'!$A:$A,0)-1,4,COUNTIF('Program and Results'!$A:$A,Tables!Q$1),1),0),3))))</f>
        <v>1</v>
      </c>
      <c r="R49">
        <f ca="1">IF(R15="","",IF(Q49="","",IFERROR(VLOOKUP($A49,OFFSET('Program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Results'!$A:$A,Tables!R$1),4),MATCH($A49,OFFSET('Program and Results'!$A$1,MATCH(Tables!R$1,'Program and Results'!$A:$A,0)-1,4,COUNTIF('Program and Results'!$A:$A,Tables!R$1),1),0),3))))</f>
        <v>1</v>
      </c>
      <c r="S49">
        <f ca="1">IF(S15="","",IF(R49="","",IFERROR(VLOOKUP($A49,OFFSET('Program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Results'!$A:$A,Tables!S$1),4),MATCH($A49,OFFSET('Program and Results'!$A$1,MATCH(Tables!S$1,'Program and Results'!$A:$A,0)-1,4,COUNTIF('Program and Results'!$A:$A,Tables!S$1),1),0),3))))</f>
        <v>1</v>
      </c>
      <c r="T49">
        <f ca="1">IF(T15="","",IF(S49="","",IFERROR(VLOOKUP($A49,OFFSET('Program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Results'!$A:$A,Tables!T$1),4),MATCH($A49,OFFSET('Program and Results'!$A$1,MATCH(Tables!T$1,'Program and Results'!$A:$A,0)-1,4,COUNTIF('Program and Results'!$A:$A,Tables!T$1),1),0),3))))</f>
        <v>1</v>
      </c>
      <c r="U49">
        <f ca="1">IF(U15="","",IF(T49="","",IFERROR(VLOOKUP($A49,OFFSET('Program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Results'!$A:$A,Tables!U$1),4),MATCH($A49,OFFSET('Program and Results'!$A$1,MATCH(Tables!U$1,'Program and Results'!$A:$A,0)-1,4,COUNTIF('Program and Results'!$A:$A,Tables!U$1),1),0),3))))</f>
        <v>1</v>
      </c>
      <c r="V49">
        <f ca="1">IF(V15="","",IF(U49="","",IFERROR(VLOOKUP($A49,OFFSET('Program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Results'!$A:$A,Tables!V$1),4),MATCH($A49,OFFSET('Program and Results'!$A$1,MATCH(Tables!V$1,'Program and Results'!$A:$A,0)-1,4,COUNTIF('Program and Results'!$A:$A,Tables!V$1),1),0),3))))</f>
        <v>1</v>
      </c>
      <c r="W49">
        <f ca="1">IF(W15="","",IF(V49="","",IFERROR(VLOOKUP($A49,OFFSET('Program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Results'!$A:$A,Tables!W$1),4),MATCH($A49,OFFSET('Program and Results'!$A$1,MATCH(Tables!W$1,'Program and Results'!$A:$A,0)-1,4,COUNTIF('Program and Results'!$A:$A,Tables!W$1),1),0),3))))</f>
        <v>1</v>
      </c>
      <c r="X49">
        <f ca="1">IF(X15="","",IF(W49="","",IFERROR(VLOOKUP($A49,OFFSET('Program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Results'!$A:$A,Tables!X$1),4),MATCH($A49,OFFSET('Program and Results'!$A$1,MATCH(Tables!X$1,'Program and Results'!$A:$A,0)-1,4,COUNTIF('Program and Results'!$A:$A,Tables!X$1),1),0),3))))</f>
        <v>1</v>
      </c>
      <c r="Y49">
        <f ca="1">IF(Y15="","",IF(X49="","",IFERROR(VLOOKUP($A49,OFFSET('Program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Results'!$A:$A,Tables!Y$1),4),MATCH($A49,OFFSET('Program and Results'!$A$1,MATCH(Tables!Y$1,'Program and Results'!$A:$A,0)-1,4,COUNTIF('Program and Results'!$A:$A,Tables!Y$1),1),0),3))))</f>
        <v>2</v>
      </c>
      <c r="Z49">
        <f ca="1">IF(Z15="","",IF(Y49="","",IFERROR(VLOOKUP($A49,OFFSET('Program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Results'!$A:$A,Tables!Z$1),4),MATCH($A49,OFFSET('Program and Results'!$A$1,MATCH(Tables!Z$1,'Program and Results'!$A:$A,0)-1,4,COUNTIF('Program and Results'!$A:$A,Tables!Z$1),1),0),3))))</f>
        <v>1</v>
      </c>
      <c r="AA49">
        <f ca="1">IF(AA15="","",IF(Z49="","",IFERROR(VLOOKUP($A49,OFFSET('Program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Results'!$A:$A,Tables!AA$1),4),MATCH($A49,OFFSET('Program and Results'!$A$1,MATCH(Tables!AA$1,'Program and Results'!$A:$A,0)-1,4,COUNTIF('Program and Results'!$A:$A,Tables!AA$1),1),0),3))))</f>
        <v>1</v>
      </c>
      <c r="AB49">
        <f ca="1">IF(AB15="","",IF(AA49="","",IFERROR(VLOOKUP($A49,OFFSET('Program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Results'!$A:$A,Tables!AB$1),4),MATCH($A49,OFFSET('Program and Results'!$A$1,MATCH(Tables!AB$1,'Program and Results'!$A:$A,0)-1,4,COUNTIF('Program and Results'!$A:$A,Tables!AB$1),1),0),3))))</f>
        <v>0</v>
      </c>
      <c r="AC49">
        <f ca="1">IF(AC15="","",IF(AB49="","",IFERROR(VLOOKUP($A49,OFFSET('Program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Results'!$A:$A,Tables!AC$1),4),MATCH($A49,OFFSET('Program and Results'!$A$1,MATCH(Tables!AC$1,'Program and Results'!$A:$A,0)-1,4,COUNTIF('Program and Results'!$A:$A,Tables!AC$1),1),0),3))))</f>
        <v>2</v>
      </c>
      <c r="AD49">
        <f ca="1">IF(AD15="","",IF(AC49="","",IFERROR(VLOOKUP($A49,OFFSET('Program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Results'!$A:$A,Tables!AD$1),4),MATCH($A49,OFFSET('Program and Results'!$A$1,MATCH(Tables!AD$1,'Program and Results'!$A:$A,0)-1,4,COUNTIF('Program and Results'!$A:$A,Tables!AD$1),1),0),3))))</f>
        <v>2</v>
      </c>
      <c r="AE49">
        <f ca="1">IF(AE15="","",IF(AD49="","",IFERROR(VLOOKUP($A49,OFFSET('Program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Results'!$A:$A,Tables!AE$1),4),MATCH($A49,OFFSET('Program and Results'!$A$1,MATCH(Tables!AE$1,'Program and Results'!$A:$A,0)-1,4,COUNTIF('Program and Results'!$A:$A,Tables!AE$1),1),0),3))))</f>
        <v>1</v>
      </c>
      <c r="AF49">
        <f ca="1">IF(AF15="","",IF(AE49="","",IFERROR(VLOOKUP($A49,OFFSET('Program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Results'!$A:$A,Tables!AF$1),4),MATCH($A49,OFFSET('Program and Results'!$A$1,MATCH(Tables!AF$1,'Program and Results'!$A:$A,0)-1,4,COUNTIF('Program and Results'!$A:$A,Tables!AF$1),1),0),3))))</f>
        <v>3</v>
      </c>
      <c r="AG49">
        <f ca="1">IF(AG15="","",IF(AF49="","",IFERROR(VLOOKUP($A49,OFFSET('Program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Results'!$A:$A,Tables!AG$1),4),MATCH($A49,OFFSET('Program and Results'!$A$1,MATCH(Tables!AG$1,'Program and Results'!$A:$A,0)-1,4,COUNTIF('Program and Results'!$A:$A,Tables!AG$1),1),0),3))))</f>
        <v>0</v>
      </c>
      <c r="AH49">
        <f ca="1">IF(AH15="","",IF(AG49="","",IFERROR(VLOOKUP($A49,OFFSET('Program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Results'!$A:$A,Tables!AH$1),4),MATCH($A49,OFFSET('Program and Results'!$A$1,MATCH(Tables!AH$1,'Program and Results'!$A:$A,0)-1,4,COUNTIF('Program and Results'!$A:$A,Tables!AH$1),1),0),3))))</f>
        <v>1</v>
      </c>
      <c r="AI49">
        <f ca="1">IF(AI15="","",IF(AH49="","",IFERROR(VLOOKUP($A49,OFFSET('Program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Results'!$A:$A,Tables!AI$1),4),MATCH($A49,OFFSET('Program and Results'!$A$1,MATCH(Tables!AI$1,'Program and Results'!$A:$A,0)-1,4,COUNTIF('Program and Results'!$A:$A,Tables!AI$1),1),0),3))))</f>
        <v>0</v>
      </c>
      <c r="AJ49" t="str">
        <f ca="1">IF(AJ15="","",IF(AI49="","",IFERROR(VLOOKUP($A49,OFFSET('Program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Results'!$A:$A,Tables!AJ$1),4),MATCH($A49,OFFSET('Program and Results'!$A$1,MATCH(Tables!AJ$1,'Program and Results'!$A:$A,0)-1,4,COUNTIF('Program and Results'!$A:$A,Tables!AJ$1),1),0),3))))</f>
        <v/>
      </c>
      <c r="AK49" t="str">
        <f ca="1">IF(AK15="","",IF(AJ49="","",IFERROR(VLOOKUP($A49,OFFSET('Program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Results'!$A:$A,Tables!AK$1),4),MATCH($A49,OFFSET('Program and Results'!$A$1,MATCH(Tables!AK$1,'Program and Results'!$A:$A,0)-1,4,COUNTIF('Program and Results'!$A:$A,Tables!AK$1),1),0),3))))</f>
        <v/>
      </c>
      <c r="AL49" t="str">
        <f ca="1">IF(AL15="","",IF(AK49="","",IFERROR(VLOOKUP($A49,OFFSET('Program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Results'!$A:$A,Tables!AL$1),4),MATCH($A49,OFFSET('Program and Results'!$A$1,MATCH(Tables!AL$1,'Program and Results'!$A:$A,0)-1,4,COUNTIF('Program and Results'!$A:$A,Tables!AL$1),1),0),3))))</f>
        <v/>
      </c>
      <c r="AM49" t="str">
        <f ca="1">IF(AM15="","",IF(AL49="","",IFERROR(VLOOKUP($A49,OFFSET('Program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Results'!$A:$A,Tables!AM$1),4),MATCH($A49,OFFSET('Program and Results'!$A$1,MATCH(Tables!AM$1,'Program and Results'!$A:$A,0)-1,4,COUNTIF('Program and Results'!$A:$A,Tables!AM$1),1),0),3))))</f>
        <v/>
      </c>
      <c r="AN49" t="str">
        <f ca="1">IF(AN15="","",IF(AM49="","",IFERROR(VLOOKUP($A49,OFFSET('Program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Results'!$A:$A,Tables!AN$1),4),MATCH($A49,OFFSET('Program and Results'!$A$1,MATCH(Tables!AN$1,'Program and Results'!$A:$A,0)-1,4,COUNTIF('Program and Results'!$A:$A,Tables!AN$1),1),0),3))))</f>
        <v/>
      </c>
      <c r="AO49" t="str">
        <f ca="1">IF(AO15="","",IF(AN49="","",IFERROR(VLOOKUP($A49,OFFSET('Program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Results'!$A:$A,Tables!AO$1),4),MATCH($A49,OFFSET('Program and Results'!$A$1,MATCH(Tables!AO$1,'Program and Results'!$A:$A,0)-1,4,COUNTIF('Program and Results'!$A:$A,Tables!AO$1),1),0),3))))</f>
        <v/>
      </c>
      <c r="AP49" t="str">
        <f ca="1">IF(AP15="","",IF(AO49="","",IFERROR(VLOOKUP($A49,OFFSET('Program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Results'!$A:$A,Tables!AP$1),4),MATCH($A49,OFFSET('Program and Results'!$A$1,MATCH(Tables!AP$1,'Program and Results'!$A:$A,0)-1,4,COUNTIF('Program and Results'!$A:$A,Tables!AP$1),1),0),3))))</f>
        <v/>
      </c>
      <c r="AQ49" t="str">
        <f ca="1">IF(AQ15="","",IF(AP49="","",IFERROR(VLOOKUP($A49,OFFSET('Program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Results'!$A:$A,Tables!AQ$1),4),MATCH($A49,OFFSET('Program and Results'!$A$1,MATCH(Tables!AQ$1,'Program and Results'!$A:$A,0)-1,4,COUNTIF('Program and Results'!$A:$A,Tables!AQ$1),1),0),3))))</f>
        <v/>
      </c>
      <c r="AR49" t="str">
        <f ca="1">IF(AR15="","",IF(AQ49="","",IFERROR(VLOOKUP($A49,OFFSET('Program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Results'!$A:$A,Tables!AR$1),4),MATCH($A49,OFFSET('Program and Results'!$A$1,MATCH(Tables!AR$1,'Program and Results'!$A:$A,0)-1,4,COUNTIF('Program and Results'!$A:$A,Tables!AR$1),1),0),3))))</f>
        <v/>
      </c>
      <c r="AS49" t="str">
        <f ca="1">IF(AS15="","",IF(AR49="","",IFERROR(VLOOKUP($A49,OFFSET('Program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Results'!$A:$A,Tables!AS$1),4),MATCH($A49,OFFSET('Program and Results'!$A$1,MATCH(Tables!AS$1,'Program and Results'!$A:$A,0)-1,4,COUNTIF('Program and Results'!$A:$A,Tables!AS$1),1),0),3))))</f>
        <v/>
      </c>
      <c r="AT49" t="str">
        <f ca="1">IF(AT15="","",IF(AS49="","",IFERROR(VLOOKUP($A49,OFFSET('Program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Results'!$A:$A,Tables!AT$1),4),MATCH($A49,OFFSET('Program and Results'!$A$1,MATCH(Tables!AT$1,'Program and Results'!$A:$A,0)-1,4,COUNTIF('Program and Results'!$A:$A,Tables!AT$1),1),0),3))))</f>
        <v/>
      </c>
      <c r="AU49" t="str">
        <f ca="1">IF(AU15="","",IF(AT49="","",IFERROR(VLOOKUP($A49,OFFSET('Program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Results'!$A:$A,Tables!AU$1),4),MATCH($A49,OFFSET('Program and Results'!$A$1,MATCH(Tables!AU$1,'Program and Results'!$A:$A,0)-1,4,COUNTIF('Program and Results'!$A:$A,Tables!AU$1),1),0),3))))</f>
        <v/>
      </c>
      <c r="AV49" t="str">
        <f ca="1">IF(AV15="","",IF(AU49="","",IFERROR(VLOOKUP($A49,OFFSET('Program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Results'!$A:$A,Tables!AV$1),4),MATCH($A49,OFFSET('Program and Results'!$A$1,MATCH(Tables!AV$1,'Program and Results'!$A:$A,0)-1,4,COUNTIF('Program and Results'!$A:$A,Tables!AV$1),1),0),3))))</f>
        <v/>
      </c>
      <c r="AW49" t="str">
        <f ca="1">IF(AW15="","",IF(AV49="","",IFERROR(VLOOKUP($A49,OFFSET('Program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Results'!$A:$A,Tables!AW$1),4),MATCH($A49,OFFSET('Program and Results'!$A$1,MATCH(Tables!AW$1,'Program and Results'!$A:$A,0)-1,4,COUNTIF('Program and Results'!$A:$A,Tables!AW$1),1),0),3))))</f>
        <v/>
      </c>
      <c r="AX49" t="str">
        <f ca="1">IF(AX15="","",IF(AW49="","",IFERROR(VLOOKUP($A49,OFFSET('Program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Results'!$A:$A,Tables!AX$1),4),MATCH($A49,OFFSET('Program and Results'!$A$1,MATCH(Tables!AX$1,'Program and Results'!$A:$A,0)-1,4,COUNTIF('Program and Results'!$A:$A,Tables!AX$1),1),0),3))))</f>
        <v/>
      </c>
      <c r="AY49" t="str">
        <f ca="1">IF(AY15="","",IF(AX49="","",IFERROR(VLOOKUP($A49,OFFSET('Program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Results'!$A:$A,Tables!AY$1),4),MATCH($A49,OFFSET('Program and Results'!$A$1,MATCH(Tables!AY$1,'Program and Results'!$A:$A,0)-1,4,COUNTIF('Program and Results'!$A:$A,Tables!AY$1),1),0),3))))</f>
        <v/>
      </c>
      <c r="AZ49" t="str">
        <f ca="1">IF(AZ15="","",IF(AY49="","",IFERROR(VLOOKUP($A49,OFFSET('Program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Results'!$A:$A,Tables!AZ$1),4),MATCH($A49,OFFSET('Program and Results'!$A$1,MATCH(Tables!AZ$1,'Program and Results'!$A:$A,0)-1,4,COUNTIF('Program and Results'!$A:$A,Tables!AZ$1),1),0),3))))</f>
        <v/>
      </c>
      <c r="BA49" t="str">
        <f ca="1">IF(BA15="","",IF(AZ49="","",IFERROR(VLOOKUP($A49,OFFSET('Program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Results'!$A:$A,Tables!BA$1),4),MATCH($A49,OFFSET('Program and Results'!$A$1,MATCH(Tables!BA$1,'Program and Results'!$A:$A,0)-1,4,COUNTIF('Program and Results'!$A:$A,Tables!BA$1),1),0),3))))</f>
        <v/>
      </c>
      <c r="BB49" t="str">
        <f ca="1">IF(BB15="","",IF(BA49="","",IFERROR(VLOOKUP($A49,OFFSET('Program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Results'!$A:$A,Tables!BB$1),4),MATCH($A49,OFFSET('Program and Results'!$A$1,MATCH(Tables!BB$1,'Program and Results'!$A:$A,0)-1,4,COUNTIF('Program and Results'!$A:$A,Tables!BB$1),1),0),3))))</f>
        <v/>
      </c>
      <c r="BC49" t="str">
        <f ca="1">IF(BC15="","",IF(BB49="","",IFERROR(VLOOKUP($A49,OFFSET('Program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Results'!$A:$A,Tables!BC$1),4),MATCH($A49,OFFSET('Program and Results'!$A$1,MATCH(Tables!BC$1,'Program and Results'!$A:$A,0)-1,4,COUNTIF('Program and Results'!$A:$A,Tables!BC$1),1),0),3))))</f>
        <v/>
      </c>
      <c r="BD49" t="str">
        <f ca="1">IF(BD15="","",IF(BC49="","",IFERROR(VLOOKUP($A49,OFFSET('Program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Results'!$A:$A,Tables!BD$1),4),MATCH($A49,OFFSET('Program and Results'!$A$1,MATCH(Tables!BD$1,'Program and Results'!$A:$A,0)-1,4,COUNTIF('Program and Results'!$A:$A,Tables!BD$1),1),0),3))))</f>
        <v/>
      </c>
      <c r="BE49" t="str">
        <f ca="1">IF(BE15="","",IF(BD49="","",IFERROR(VLOOKUP($A49,OFFSET('Program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Results'!$A:$A,Tables!BE$1),4),MATCH($A49,OFFSET('Program and Results'!$A$1,MATCH(Tables!BE$1,'Program and Results'!$A:$A,0)-1,4,COUNTIF('Program and Results'!$A:$A,Tables!BE$1),1),0),3))))</f>
        <v/>
      </c>
    </row>
    <row r="50" spans="1:57">
      <c r="A50" s="3" t="str">
        <f t="shared" si="0"/>
        <v>Werder Bremen</v>
      </c>
      <c r="B50">
        <f ca="1">IF(B16="","",IF(A50="","",IFERROR(VLOOKUP($A50,OFFSET('Program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Results'!$A:$A,Tables!B$1),4),MATCH($A50,OFFSET('Program and Results'!$A$1,MATCH(Tables!B$1,'Program and Results'!$A:$A,0)-1,4,COUNTIF('Program and Results'!$A:$A,Tables!B$1),1),0),3))))</f>
        <v>1</v>
      </c>
      <c r="C50">
        <f ca="1">IF(C16="","",IF(B50="","",IFERROR(VLOOKUP($A50,OFFSET('Program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Results'!$A:$A,Tables!C$1),4),MATCH($A50,OFFSET('Program and Results'!$A$1,MATCH(Tables!C$1,'Program and Results'!$A:$A,0)-1,4,COUNTIF('Program and Results'!$A:$A,Tables!C$1),1),0),3))))</f>
        <v>1</v>
      </c>
      <c r="D50">
        <f ca="1">IF(D16="","",IF(C50="","",IFERROR(VLOOKUP($A50,OFFSET('Program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Results'!$A:$A,Tables!D$1),4),MATCH($A50,OFFSET('Program and Results'!$A$1,MATCH(Tables!D$1,'Program and Results'!$A:$A,0)-1,4,COUNTIF('Program and Results'!$A:$A,Tables!D$1),1),0),3))))</f>
        <v>0</v>
      </c>
      <c r="E50">
        <f ca="1">IF(E16="","",IF(D50="","",IFERROR(VLOOKUP($A50,OFFSET('Program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Results'!$A:$A,Tables!E$1),4),MATCH($A50,OFFSET('Program and Results'!$A$1,MATCH(Tables!E$1,'Program and Results'!$A:$A,0)-1,4,COUNTIF('Program and Results'!$A:$A,Tables!E$1),1),0),3))))</f>
        <v>1</v>
      </c>
      <c r="F50">
        <f ca="1">IF(F16="","",IF(E50="","",IFERROR(VLOOKUP($A50,OFFSET('Program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Results'!$A:$A,Tables!F$1),4),MATCH($A50,OFFSET('Program and Results'!$A$1,MATCH(Tables!F$1,'Program and Results'!$A:$A,0)-1,4,COUNTIF('Program and Results'!$A:$A,Tables!F$1),1),0),3))))</f>
        <v>0</v>
      </c>
      <c r="G50">
        <f ca="1">IF(G16="","",IF(F50="","",IFERROR(VLOOKUP($A50,OFFSET('Program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Results'!$A:$A,Tables!G$1),4),MATCH($A50,OFFSET('Program and Results'!$A$1,MATCH(Tables!G$1,'Program and Results'!$A:$A,0)-1,4,COUNTIF('Program and Results'!$A:$A,Tables!G$1),1),0),3))))</f>
        <v>2</v>
      </c>
      <c r="H50">
        <f ca="1">IF(H16="","",IF(G50="","",IFERROR(VLOOKUP($A50,OFFSET('Program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Results'!$A:$A,Tables!H$1),4),MATCH($A50,OFFSET('Program and Results'!$A$1,MATCH(Tables!H$1,'Program and Results'!$A:$A,0)-1,4,COUNTIF('Program and Results'!$A:$A,Tables!H$1),1),0),3))))</f>
        <v>3</v>
      </c>
      <c r="I50">
        <f ca="1">IF(I16="","",IF(H50="","",IFERROR(VLOOKUP($A50,OFFSET('Program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Results'!$A:$A,Tables!I$1),4),MATCH($A50,OFFSET('Program and Results'!$A$1,MATCH(Tables!I$1,'Program and Results'!$A:$A,0)-1,4,COUNTIF('Program and Results'!$A:$A,Tables!I$1),1),0),3))))</f>
        <v>1</v>
      </c>
      <c r="J50">
        <f ca="1">IF(J16="","",IF(I50="","",IFERROR(VLOOKUP($A50,OFFSET('Program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Results'!$A:$A,Tables!J$1),4),MATCH($A50,OFFSET('Program and Results'!$A$1,MATCH(Tables!J$1,'Program and Results'!$A:$A,0)-1,4,COUNTIF('Program and Results'!$A:$A,Tables!J$1),1),0),3))))</f>
        <v>0</v>
      </c>
      <c r="K50">
        <f ca="1">IF(K16="","",IF(J50="","",IFERROR(VLOOKUP($A50,OFFSET('Program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Results'!$A:$A,Tables!K$1),4),MATCH($A50,OFFSET('Program and Results'!$A$1,MATCH(Tables!K$1,'Program and Results'!$A:$A,0)-1,4,COUNTIF('Program and Results'!$A:$A,Tables!K$1),1),0),3))))</f>
        <v>0</v>
      </c>
      <c r="L50">
        <f ca="1">IF(L16="","",IF(K50="","",IFERROR(VLOOKUP($A50,OFFSET('Program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Results'!$A:$A,Tables!L$1),4),MATCH($A50,OFFSET('Program and Results'!$A$1,MATCH(Tables!L$1,'Program and Results'!$A:$A,0)-1,4,COUNTIF('Program and Results'!$A:$A,Tables!L$1),1),0),3))))</f>
        <v>3</v>
      </c>
      <c r="M50">
        <f ca="1">IF(M16="","",IF(L50="","",IFERROR(VLOOKUP($A50,OFFSET('Program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Results'!$A:$A,Tables!M$1),4),MATCH($A50,OFFSET('Program and Results'!$A$1,MATCH(Tables!M$1,'Program and Results'!$A:$A,0)-1,4,COUNTIF('Program and Results'!$A:$A,Tables!M$1),1),0),3))))</f>
        <v>1</v>
      </c>
      <c r="N50">
        <f ca="1">IF(N16="","",IF(M50="","",IFERROR(VLOOKUP($A50,OFFSET('Program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Results'!$A:$A,Tables!N$1),4),MATCH($A50,OFFSET('Program and Results'!$A$1,MATCH(Tables!N$1,'Program and Results'!$A:$A,0)-1,4,COUNTIF('Program and Results'!$A:$A,Tables!N$1),1),0),3))))</f>
        <v>2</v>
      </c>
      <c r="O50">
        <f ca="1">IF(O16="","",IF(N50="","",IFERROR(VLOOKUP($A50,OFFSET('Program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Results'!$A:$A,Tables!O$1),4),MATCH($A50,OFFSET('Program and Results'!$A$1,MATCH(Tables!O$1,'Program and Results'!$A:$A,0)-1,4,COUNTIF('Program and Results'!$A:$A,Tables!O$1),1),0),3))))</f>
        <v>4</v>
      </c>
      <c r="P50">
        <f ca="1">IF(P16="","",IF(O50="","",IFERROR(VLOOKUP($A50,OFFSET('Program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Results'!$A:$A,Tables!P$1),4),MATCH($A50,OFFSET('Program and Results'!$A$1,MATCH(Tables!P$1,'Program and Results'!$A:$A,0)-1,4,COUNTIF('Program and Results'!$A:$A,Tables!P$1),1),0),3))))</f>
        <v>0</v>
      </c>
      <c r="Q50">
        <f ca="1">IF(Q16="","",IF(P50="","",IFERROR(VLOOKUP($A50,OFFSET('Program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Results'!$A:$A,Tables!Q$1),4),MATCH($A50,OFFSET('Program and Results'!$A$1,MATCH(Tables!Q$1,'Program and Results'!$A:$A,0)-1,4,COUNTIF('Program and Results'!$A:$A,Tables!Q$1),1),0),3))))</f>
        <v>2</v>
      </c>
      <c r="R50">
        <f ca="1">IF(R16="","",IF(Q50="","",IFERROR(VLOOKUP($A50,OFFSET('Program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Results'!$A:$A,Tables!R$1),4),MATCH($A50,OFFSET('Program and Results'!$A$1,MATCH(Tables!R$1,'Program and Results'!$A:$A,0)-1,4,COUNTIF('Program and Results'!$A:$A,Tables!R$1),1),0),3))))</f>
        <v>1</v>
      </c>
      <c r="S50">
        <f ca="1">IF(S16="","",IF(R50="","",IFERROR(VLOOKUP($A50,OFFSET('Program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Results'!$A:$A,Tables!S$1),4),MATCH($A50,OFFSET('Program and Results'!$A$1,MATCH(Tables!S$1,'Program and Results'!$A:$A,0)-1,4,COUNTIF('Program and Results'!$A:$A,Tables!S$1),1),0),3))))</f>
        <v>0</v>
      </c>
      <c r="T50">
        <f ca="1">IF(T16="","",IF(S50="","",IFERROR(VLOOKUP($A50,OFFSET('Program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Results'!$A:$A,Tables!T$1),4),MATCH($A50,OFFSET('Program and Results'!$A$1,MATCH(Tables!T$1,'Program and Results'!$A:$A,0)-1,4,COUNTIF('Program and Results'!$A:$A,Tables!T$1),1),0),3))))</f>
        <v>1</v>
      </c>
      <c r="U50">
        <f ca="1">IF(U16="","",IF(T50="","",IFERROR(VLOOKUP($A50,OFFSET('Program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Results'!$A:$A,Tables!U$1),4),MATCH($A50,OFFSET('Program and Results'!$A$1,MATCH(Tables!U$1,'Program and Results'!$A:$A,0)-1,4,COUNTIF('Program and Results'!$A:$A,Tables!U$1),1),0),3))))</f>
        <v>1</v>
      </c>
      <c r="V50">
        <f ca="1">IF(V16="","",IF(U50="","",IFERROR(VLOOKUP($A50,OFFSET('Program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Results'!$A:$A,Tables!V$1),4),MATCH($A50,OFFSET('Program and Results'!$A$1,MATCH(Tables!V$1,'Program and Results'!$A:$A,0)-1,4,COUNTIF('Program and Results'!$A:$A,Tables!V$1),1),0),3))))</f>
        <v>1</v>
      </c>
      <c r="W50">
        <f ca="1">IF(W16="","",IF(V50="","",IFERROR(VLOOKUP($A50,OFFSET('Program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Results'!$A:$A,Tables!W$1),4),MATCH($A50,OFFSET('Program and Results'!$A$1,MATCH(Tables!W$1,'Program and Results'!$A:$A,0)-1,4,COUNTIF('Program and Results'!$A:$A,Tables!W$1),1),0),3))))</f>
        <v>0</v>
      </c>
      <c r="X50">
        <f ca="1">IF(X16="","",IF(W50="","",IFERROR(VLOOKUP($A50,OFFSET('Program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Results'!$A:$A,Tables!X$1),4),MATCH($A50,OFFSET('Program and Results'!$A$1,MATCH(Tables!X$1,'Program and Results'!$A:$A,0)-1,4,COUNTIF('Program and Results'!$A:$A,Tables!X$1),1),0),3))))</f>
        <v>1</v>
      </c>
      <c r="Y50">
        <f ca="1">IF(Y16="","",IF(X50="","",IFERROR(VLOOKUP($A50,OFFSET('Program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Results'!$A:$A,Tables!Y$1),4),MATCH($A50,OFFSET('Program and Results'!$A$1,MATCH(Tables!Y$1,'Program and Results'!$A:$A,0)-1,4,COUNTIF('Program and Results'!$A:$A,Tables!Y$1),1),0),3))))</f>
        <v>2</v>
      </c>
      <c r="Z50">
        <f ca="1">IF(Z16="","",IF(Y50="","",IFERROR(VLOOKUP($A50,OFFSET('Program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Results'!$A:$A,Tables!Z$1),4),MATCH($A50,OFFSET('Program and Results'!$A$1,MATCH(Tables!Z$1,'Program and Results'!$A:$A,0)-1,4,COUNTIF('Program and Results'!$A:$A,Tables!Z$1),1),0),3))))</f>
        <v>1</v>
      </c>
      <c r="AA50">
        <f ca="1">IF(AA16="","",IF(Z50="","",IFERROR(VLOOKUP($A50,OFFSET('Program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Results'!$A:$A,Tables!AA$1),4),MATCH($A50,OFFSET('Program and Results'!$A$1,MATCH(Tables!AA$1,'Program and Results'!$A:$A,0)-1,4,COUNTIF('Program and Results'!$A:$A,Tables!AA$1),1),0),3))))</f>
        <v>1</v>
      </c>
      <c r="AB50">
        <f ca="1">IF(AB16="","",IF(AA50="","",IFERROR(VLOOKUP($A50,OFFSET('Program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Results'!$A:$A,Tables!AB$1),4),MATCH($A50,OFFSET('Program and Results'!$A$1,MATCH(Tables!AB$1,'Program and Results'!$A:$A,0)-1,4,COUNTIF('Program and Results'!$A:$A,Tables!AB$1),1),0),3))))</f>
        <v>1</v>
      </c>
      <c r="AC50">
        <f ca="1">IF(AC16="","",IF(AB50="","",IFERROR(VLOOKUP($A50,OFFSET('Program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Results'!$A:$A,Tables!AC$1),4),MATCH($A50,OFFSET('Program and Results'!$A$1,MATCH(Tables!AC$1,'Program and Results'!$A:$A,0)-1,4,COUNTIF('Program and Results'!$A:$A,Tables!AC$1),1),0),3))))</f>
        <v>2</v>
      </c>
      <c r="AD50">
        <f ca="1">IF(AD16="","",IF(AC50="","",IFERROR(VLOOKUP($A50,OFFSET('Program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Results'!$A:$A,Tables!AD$1),4),MATCH($A50,OFFSET('Program and Results'!$A$1,MATCH(Tables!AD$1,'Program and Results'!$A:$A,0)-1,4,COUNTIF('Program and Results'!$A:$A,Tables!AD$1),1),0),3))))</f>
        <v>1</v>
      </c>
      <c r="AE50">
        <f ca="1">IF(AE16="","",IF(AD50="","",IFERROR(VLOOKUP($A50,OFFSET('Program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Results'!$A:$A,Tables!AE$1),4),MATCH($A50,OFFSET('Program and Results'!$A$1,MATCH(Tables!AE$1,'Program and Results'!$A:$A,0)-1,4,COUNTIF('Program and Results'!$A:$A,Tables!AE$1),1),0),3))))</f>
        <v>0</v>
      </c>
      <c r="AF50">
        <f ca="1">IF(AF16="","",IF(AE50="","",IFERROR(VLOOKUP($A50,OFFSET('Program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Results'!$A:$A,Tables!AF$1),4),MATCH($A50,OFFSET('Program and Results'!$A$1,MATCH(Tables!AF$1,'Program and Results'!$A:$A,0)-1,4,COUNTIF('Program and Results'!$A:$A,Tables!AF$1),1),0),3))))</f>
        <v>3</v>
      </c>
      <c r="AG50">
        <f ca="1">IF(AG16="","",IF(AF50="","",IFERROR(VLOOKUP($A50,OFFSET('Program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Results'!$A:$A,Tables!AG$1),4),MATCH($A50,OFFSET('Program and Results'!$A$1,MATCH(Tables!AG$1,'Program and Results'!$A:$A,0)-1,4,COUNTIF('Program and Results'!$A:$A,Tables!AG$1),1),0),3))))</f>
        <v>2</v>
      </c>
      <c r="AH50">
        <f ca="1">IF(AH16="","",IF(AG50="","",IFERROR(VLOOKUP($A50,OFFSET('Program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Results'!$A:$A,Tables!AH$1),4),MATCH($A50,OFFSET('Program and Results'!$A$1,MATCH(Tables!AH$1,'Program and Results'!$A:$A,0)-1,4,COUNTIF('Program and Results'!$A:$A,Tables!AH$1),1),0),3))))</f>
        <v>2</v>
      </c>
      <c r="AI50">
        <f ca="1">IF(AI16="","",IF(AH50="","",IFERROR(VLOOKUP($A50,OFFSET('Program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Results'!$A:$A,Tables!AI$1),4),MATCH($A50,OFFSET('Program and Results'!$A$1,MATCH(Tables!AI$1,'Program and Results'!$A:$A,0)-1,4,COUNTIF('Program and Results'!$A:$A,Tables!AI$1),1),0),3))))</f>
        <v>1</v>
      </c>
      <c r="AJ50" t="str">
        <f ca="1">IF(AJ16="","",IF(AI50="","",IFERROR(VLOOKUP($A50,OFFSET('Program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Results'!$A:$A,Tables!AJ$1),4),MATCH($A50,OFFSET('Program and Results'!$A$1,MATCH(Tables!AJ$1,'Program and Results'!$A:$A,0)-1,4,COUNTIF('Program and Results'!$A:$A,Tables!AJ$1),1),0),3))))</f>
        <v/>
      </c>
      <c r="AK50" t="str">
        <f ca="1">IF(AK16="","",IF(AJ50="","",IFERROR(VLOOKUP($A50,OFFSET('Program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Results'!$A:$A,Tables!AK$1),4),MATCH($A50,OFFSET('Program and Results'!$A$1,MATCH(Tables!AK$1,'Program and Results'!$A:$A,0)-1,4,COUNTIF('Program and Results'!$A:$A,Tables!AK$1),1),0),3))))</f>
        <v/>
      </c>
      <c r="AL50" t="str">
        <f ca="1">IF(AL16="","",IF(AK50="","",IFERROR(VLOOKUP($A50,OFFSET('Program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Results'!$A:$A,Tables!AL$1),4),MATCH($A50,OFFSET('Program and Results'!$A$1,MATCH(Tables!AL$1,'Program and Results'!$A:$A,0)-1,4,COUNTIF('Program and Results'!$A:$A,Tables!AL$1),1),0),3))))</f>
        <v/>
      </c>
      <c r="AM50" t="str">
        <f ca="1">IF(AM16="","",IF(AL50="","",IFERROR(VLOOKUP($A50,OFFSET('Program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Results'!$A:$A,Tables!AM$1),4),MATCH($A50,OFFSET('Program and Results'!$A$1,MATCH(Tables!AM$1,'Program and Results'!$A:$A,0)-1,4,COUNTIF('Program and Results'!$A:$A,Tables!AM$1),1),0),3))))</f>
        <v/>
      </c>
      <c r="AN50" t="str">
        <f ca="1">IF(AN16="","",IF(AM50="","",IFERROR(VLOOKUP($A50,OFFSET('Program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Results'!$A:$A,Tables!AN$1),4),MATCH($A50,OFFSET('Program and Results'!$A$1,MATCH(Tables!AN$1,'Program and Results'!$A:$A,0)-1,4,COUNTIF('Program and Results'!$A:$A,Tables!AN$1),1),0),3))))</f>
        <v/>
      </c>
      <c r="AO50" t="str">
        <f ca="1">IF(AO16="","",IF(AN50="","",IFERROR(VLOOKUP($A50,OFFSET('Program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Results'!$A:$A,Tables!AO$1),4),MATCH($A50,OFFSET('Program and Results'!$A$1,MATCH(Tables!AO$1,'Program and Results'!$A:$A,0)-1,4,COUNTIF('Program and Results'!$A:$A,Tables!AO$1),1),0),3))))</f>
        <v/>
      </c>
      <c r="AP50" t="str">
        <f ca="1">IF(AP16="","",IF(AO50="","",IFERROR(VLOOKUP($A50,OFFSET('Program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Results'!$A:$A,Tables!AP$1),4),MATCH($A50,OFFSET('Program and Results'!$A$1,MATCH(Tables!AP$1,'Program and Results'!$A:$A,0)-1,4,COUNTIF('Program and Results'!$A:$A,Tables!AP$1),1),0),3))))</f>
        <v/>
      </c>
      <c r="AQ50" t="str">
        <f ca="1">IF(AQ16="","",IF(AP50="","",IFERROR(VLOOKUP($A50,OFFSET('Program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Results'!$A:$A,Tables!AQ$1),4),MATCH($A50,OFFSET('Program and Results'!$A$1,MATCH(Tables!AQ$1,'Program and Results'!$A:$A,0)-1,4,COUNTIF('Program and Results'!$A:$A,Tables!AQ$1),1),0),3))))</f>
        <v/>
      </c>
      <c r="AR50" t="str">
        <f ca="1">IF(AR16="","",IF(AQ50="","",IFERROR(VLOOKUP($A50,OFFSET('Program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Results'!$A:$A,Tables!AR$1),4),MATCH($A50,OFFSET('Program and Results'!$A$1,MATCH(Tables!AR$1,'Program and Results'!$A:$A,0)-1,4,COUNTIF('Program and Results'!$A:$A,Tables!AR$1),1),0),3))))</f>
        <v/>
      </c>
      <c r="AS50" t="str">
        <f ca="1">IF(AS16="","",IF(AR50="","",IFERROR(VLOOKUP($A50,OFFSET('Program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Results'!$A:$A,Tables!AS$1),4),MATCH($A50,OFFSET('Program and Results'!$A$1,MATCH(Tables!AS$1,'Program and Results'!$A:$A,0)-1,4,COUNTIF('Program and Results'!$A:$A,Tables!AS$1),1),0),3))))</f>
        <v/>
      </c>
      <c r="AT50" t="str">
        <f ca="1">IF(AT16="","",IF(AS50="","",IFERROR(VLOOKUP($A50,OFFSET('Program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Results'!$A:$A,Tables!AT$1),4),MATCH($A50,OFFSET('Program and Results'!$A$1,MATCH(Tables!AT$1,'Program and Results'!$A:$A,0)-1,4,COUNTIF('Program and Results'!$A:$A,Tables!AT$1),1),0),3))))</f>
        <v/>
      </c>
      <c r="AU50" t="str">
        <f ca="1">IF(AU16="","",IF(AT50="","",IFERROR(VLOOKUP($A50,OFFSET('Program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Results'!$A:$A,Tables!AU$1),4),MATCH($A50,OFFSET('Program and Results'!$A$1,MATCH(Tables!AU$1,'Program and Results'!$A:$A,0)-1,4,COUNTIF('Program and Results'!$A:$A,Tables!AU$1),1),0),3))))</f>
        <v/>
      </c>
      <c r="AV50" t="str">
        <f ca="1">IF(AV16="","",IF(AU50="","",IFERROR(VLOOKUP($A50,OFFSET('Program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Results'!$A:$A,Tables!AV$1),4),MATCH($A50,OFFSET('Program and Results'!$A$1,MATCH(Tables!AV$1,'Program and Results'!$A:$A,0)-1,4,COUNTIF('Program and Results'!$A:$A,Tables!AV$1),1),0),3))))</f>
        <v/>
      </c>
      <c r="AW50" t="str">
        <f ca="1">IF(AW16="","",IF(AV50="","",IFERROR(VLOOKUP($A50,OFFSET('Program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Results'!$A:$A,Tables!AW$1),4),MATCH($A50,OFFSET('Program and Results'!$A$1,MATCH(Tables!AW$1,'Program and Results'!$A:$A,0)-1,4,COUNTIF('Program and Results'!$A:$A,Tables!AW$1),1),0),3))))</f>
        <v/>
      </c>
      <c r="AX50" t="str">
        <f ca="1">IF(AX16="","",IF(AW50="","",IFERROR(VLOOKUP($A50,OFFSET('Program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Results'!$A:$A,Tables!AX$1),4),MATCH($A50,OFFSET('Program and Results'!$A$1,MATCH(Tables!AX$1,'Program and Results'!$A:$A,0)-1,4,COUNTIF('Program and Results'!$A:$A,Tables!AX$1),1),0),3))))</f>
        <v/>
      </c>
      <c r="AY50" t="str">
        <f ca="1">IF(AY16="","",IF(AX50="","",IFERROR(VLOOKUP($A50,OFFSET('Program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Results'!$A:$A,Tables!AY$1),4),MATCH($A50,OFFSET('Program and Results'!$A$1,MATCH(Tables!AY$1,'Program and Results'!$A:$A,0)-1,4,COUNTIF('Program and Results'!$A:$A,Tables!AY$1),1),0),3))))</f>
        <v/>
      </c>
      <c r="AZ50" t="str">
        <f ca="1">IF(AZ16="","",IF(AY50="","",IFERROR(VLOOKUP($A50,OFFSET('Program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Results'!$A:$A,Tables!AZ$1),4),MATCH($A50,OFFSET('Program and Results'!$A$1,MATCH(Tables!AZ$1,'Program and Results'!$A:$A,0)-1,4,COUNTIF('Program and Results'!$A:$A,Tables!AZ$1),1),0),3))))</f>
        <v/>
      </c>
      <c r="BA50" t="str">
        <f ca="1">IF(BA16="","",IF(AZ50="","",IFERROR(VLOOKUP($A50,OFFSET('Program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Results'!$A:$A,Tables!BA$1),4),MATCH($A50,OFFSET('Program and Results'!$A$1,MATCH(Tables!BA$1,'Program and Results'!$A:$A,0)-1,4,COUNTIF('Program and Results'!$A:$A,Tables!BA$1),1),0),3))))</f>
        <v/>
      </c>
      <c r="BB50" t="str">
        <f ca="1">IF(BB16="","",IF(BA50="","",IFERROR(VLOOKUP($A50,OFFSET('Program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Results'!$A:$A,Tables!BB$1),4),MATCH($A50,OFFSET('Program and Results'!$A$1,MATCH(Tables!BB$1,'Program and Results'!$A:$A,0)-1,4,COUNTIF('Program and Results'!$A:$A,Tables!BB$1),1),0),3))))</f>
        <v/>
      </c>
      <c r="BC50" t="str">
        <f ca="1">IF(BC16="","",IF(BB50="","",IFERROR(VLOOKUP($A50,OFFSET('Program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Results'!$A:$A,Tables!BC$1),4),MATCH($A50,OFFSET('Program and Results'!$A$1,MATCH(Tables!BC$1,'Program and Results'!$A:$A,0)-1,4,COUNTIF('Program and Results'!$A:$A,Tables!BC$1),1),0),3))))</f>
        <v/>
      </c>
      <c r="BD50" t="str">
        <f ca="1">IF(BD16="","",IF(BC50="","",IFERROR(VLOOKUP($A50,OFFSET('Program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Results'!$A:$A,Tables!BD$1),4),MATCH($A50,OFFSET('Program and Results'!$A$1,MATCH(Tables!BD$1,'Program and Results'!$A:$A,0)-1,4,COUNTIF('Program and Results'!$A:$A,Tables!BD$1),1),0),3))))</f>
        <v/>
      </c>
      <c r="BE50" t="str">
        <f ca="1">IF(BE16="","",IF(BD50="","",IFERROR(VLOOKUP($A50,OFFSET('Program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Results'!$A:$A,Tables!BE$1),4),MATCH($A50,OFFSET('Program and Results'!$A$1,MATCH(Tables!BE$1,'Program and Results'!$A:$A,0)-1,4,COUNTIF('Program and Results'!$A:$A,Tables!BE$1),1),0),3))))</f>
        <v/>
      </c>
    </row>
    <row r="51" spans="1:57">
      <c r="A51" s="3" t="str">
        <f t="shared" si="0"/>
        <v>Wolfsburg</v>
      </c>
      <c r="B51">
        <f ca="1">IF(B17="","",IF(A51="","",IFERROR(VLOOKUP($A51,OFFSET('Program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Results'!$A:$A,Tables!B$1),4),MATCH($A51,OFFSET('Program and Results'!$A$1,MATCH(Tables!B$1,'Program and Results'!$A:$A,0)-1,4,COUNTIF('Program and Results'!$A:$A,Tables!B$1),1),0),3))))</f>
        <v>0</v>
      </c>
      <c r="C51">
        <f ca="1">IF(C17="","",IF(B51="","",IFERROR(VLOOKUP($A51,OFFSET('Program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Results'!$A:$A,Tables!C$1),4),MATCH($A51,OFFSET('Program and Results'!$A$1,MATCH(Tables!C$1,'Program and Results'!$A:$A,0)-1,4,COUNTIF('Program and Results'!$A:$A,Tables!C$1),1),0),3))))</f>
        <v>4</v>
      </c>
      <c r="D51">
        <f ca="1">IF(D17="","",IF(C51="","",IFERROR(VLOOKUP($A51,OFFSET('Program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Results'!$A:$A,Tables!D$1),4),MATCH($A51,OFFSET('Program and Results'!$A$1,MATCH(Tables!D$1,'Program and Results'!$A:$A,0)-1,4,COUNTIF('Program and Results'!$A:$A,Tables!D$1),1),0),3))))</f>
        <v>0</v>
      </c>
      <c r="E51">
        <f ca="1">IF(E17="","",IF(D51="","",IFERROR(VLOOKUP($A51,OFFSET('Program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Results'!$A:$A,Tables!E$1),4),MATCH($A51,OFFSET('Program and Results'!$A$1,MATCH(Tables!E$1,'Program and Results'!$A:$A,0)-1,4,COUNTIF('Program and Results'!$A:$A,Tables!E$1),1),0),3))))</f>
        <v>2</v>
      </c>
      <c r="F51">
        <f ca="1">IF(F17="","",IF(E51="","",IFERROR(VLOOKUP($A51,OFFSET('Program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Results'!$A:$A,Tables!F$1),4),MATCH($A51,OFFSET('Program and Results'!$A$1,MATCH(Tables!F$1,'Program and Results'!$A:$A,0)-1,4,COUNTIF('Program and Results'!$A:$A,Tables!F$1),1),0),3))))</f>
        <v>1</v>
      </c>
      <c r="G51">
        <f ca="1">IF(G17="","",IF(F51="","",IFERROR(VLOOKUP($A51,OFFSET('Program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Results'!$A:$A,Tables!G$1),4),MATCH($A51,OFFSET('Program and Results'!$A$1,MATCH(Tables!G$1,'Program and Results'!$A:$A,0)-1,4,COUNTIF('Program and Results'!$A:$A,Tables!G$1),1),0),3))))</f>
        <v>2</v>
      </c>
      <c r="H51">
        <f ca="1">IF(H17="","",IF(G51="","",IFERROR(VLOOKUP($A51,OFFSET('Program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Results'!$A:$A,Tables!H$1),4),MATCH($A51,OFFSET('Program and Results'!$A$1,MATCH(Tables!H$1,'Program and Results'!$A:$A,0)-1,4,COUNTIF('Program and Results'!$A:$A,Tables!H$1),1),0),3))))</f>
        <v>0</v>
      </c>
      <c r="I51">
        <f ca="1">IF(I17="","",IF(H51="","",IFERROR(VLOOKUP($A51,OFFSET('Program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Results'!$A:$A,Tables!I$1),4),MATCH($A51,OFFSET('Program and Results'!$A$1,MATCH(Tables!I$1,'Program and Results'!$A:$A,0)-1,4,COUNTIF('Program and Results'!$A:$A,Tables!I$1),1),0),3))))</f>
        <v>0</v>
      </c>
      <c r="J51">
        <f ca="1">IF(J17="","",IF(I51="","",IFERROR(VLOOKUP($A51,OFFSET('Program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Results'!$A:$A,Tables!J$1),4),MATCH($A51,OFFSET('Program and Results'!$A$1,MATCH(Tables!J$1,'Program and Results'!$A:$A,0)-1,4,COUNTIF('Program and Results'!$A:$A,Tables!J$1),1),0),3))))</f>
        <v>2</v>
      </c>
      <c r="K51">
        <f ca="1">IF(K17="","",IF(J51="","",IFERROR(VLOOKUP($A51,OFFSET('Program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Results'!$A:$A,Tables!K$1),4),MATCH($A51,OFFSET('Program and Results'!$A$1,MATCH(Tables!K$1,'Program and Results'!$A:$A,0)-1,4,COUNTIF('Program and Results'!$A:$A,Tables!K$1),1),0),3))))</f>
        <v>3</v>
      </c>
      <c r="L51">
        <f ca="1">IF(L17="","",IF(K51="","",IFERROR(VLOOKUP($A51,OFFSET('Program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Results'!$A:$A,Tables!L$1),4),MATCH($A51,OFFSET('Program and Results'!$A$1,MATCH(Tables!L$1,'Program and Results'!$A:$A,0)-1,4,COUNTIF('Program and Results'!$A:$A,Tables!L$1),1),0),3))))</f>
        <v>2</v>
      </c>
      <c r="M51">
        <f ca="1">IF(M17="","",IF(L51="","",IFERROR(VLOOKUP($A51,OFFSET('Program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Results'!$A:$A,Tables!M$1),4),MATCH($A51,OFFSET('Program and Results'!$A$1,MATCH(Tables!M$1,'Program and Results'!$A:$A,0)-1,4,COUNTIF('Program and Results'!$A:$A,Tables!M$1),1),0),3))))</f>
        <v>2</v>
      </c>
      <c r="N51">
        <f ca="1">IF(N17="","",IF(M51="","",IFERROR(VLOOKUP($A51,OFFSET('Program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Results'!$A:$A,Tables!N$1),4),MATCH($A51,OFFSET('Program and Results'!$A$1,MATCH(Tables!N$1,'Program and Results'!$A:$A,0)-1,4,COUNTIF('Program and Results'!$A:$A,Tables!N$1),1),0),3))))</f>
        <v>1</v>
      </c>
      <c r="O51">
        <f ca="1">IF(O17="","",IF(N51="","",IFERROR(VLOOKUP($A51,OFFSET('Program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Results'!$A:$A,Tables!O$1),4),MATCH($A51,OFFSET('Program and Results'!$A$1,MATCH(Tables!O$1,'Program and Results'!$A:$A,0)-1,4,COUNTIF('Program and Results'!$A:$A,Tables!O$1),1),0),3))))</f>
        <v>1</v>
      </c>
      <c r="P51">
        <f ca="1">IF(P17="","",IF(O51="","",IFERROR(VLOOKUP($A51,OFFSET('Program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Results'!$A:$A,Tables!P$1),4),MATCH($A51,OFFSET('Program and Results'!$A$1,MATCH(Tables!P$1,'Program and Results'!$A:$A,0)-1,4,COUNTIF('Program and Results'!$A:$A,Tables!P$1),1),0),3))))</f>
        <v>3</v>
      </c>
      <c r="Q51">
        <f ca="1">IF(Q17="","",IF(P51="","",IFERROR(VLOOKUP($A51,OFFSET('Program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Results'!$A:$A,Tables!Q$1),4),MATCH($A51,OFFSET('Program and Results'!$A$1,MATCH(Tables!Q$1,'Program and Results'!$A:$A,0)-1,4,COUNTIF('Program and Results'!$A:$A,Tables!Q$1),1),0),3))))</f>
        <v>3</v>
      </c>
      <c r="R51">
        <f ca="1">IF(R17="","",IF(Q51="","",IFERROR(VLOOKUP($A51,OFFSET('Program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Results'!$A:$A,Tables!R$1),4),MATCH($A51,OFFSET('Program and Results'!$A$1,MATCH(Tables!R$1,'Program and Results'!$A:$A,0)-1,4,COUNTIF('Program and Results'!$A:$A,Tables!R$1),1),0),3))))</f>
        <v>2</v>
      </c>
      <c r="S51">
        <f ca="1">IF(S17="","",IF(R51="","",IFERROR(VLOOKUP($A51,OFFSET('Program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Results'!$A:$A,Tables!S$1),4),MATCH($A51,OFFSET('Program and Results'!$A$1,MATCH(Tables!S$1,'Program and Results'!$A:$A,0)-1,4,COUNTIF('Program and Results'!$A:$A,Tables!S$1),1),0),3))))</f>
        <v>1</v>
      </c>
      <c r="T51">
        <f ca="1">IF(T17="","",IF(S51="","",IFERROR(VLOOKUP($A51,OFFSET('Program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Results'!$A:$A,Tables!T$1),4),MATCH($A51,OFFSET('Program and Results'!$A$1,MATCH(Tables!T$1,'Program and Results'!$A:$A,0)-1,4,COUNTIF('Program and Results'!$A:$A,Tables!T$1),1),0),3))))</f>
        <v>1</v>
      </c>
      <c r="U51">
        <f ca="1">IF(U17="","",IF(T51="","",IFERROR(VLOOKUP($A51,OFFSET('Program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Results'!$A:$A,Tables!U$1),4),MATCH($A51,OFFSET('Program and Results'!$A$1,MATCH(Tables!U$1,'Program and Results'!$A:$A,0)-1,4,COUNTIF('Program and Results'!$A:$A,Tables!U$1),1),0),3))))</f>
        <v>3</v>
      </c>
      <c r="V51">
        <f ca="1">IF(V17="","",IF(U51="","",IFERROR(VLOOKUP($A51,OFFSET('Program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Results'!$A:$A,Tables!V$1),4),MATCH($A51,OFFSET('Program and Results'!$A$1,MATCH(Tables!V$1,'Program and Results'!$A:$A,0)-1,4,COUNTIF('Program and Results'!$A:$A,Tables!V$1),1),0),3))))</f>
        <v>2</v>
      </c>
      <c r="W51">
        <f ca="1">IF(W17="","",IF(V51="","",IFERROR(VLOOKUP($A51,OFFSET('Program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Results'!$A:$A,Tables!W$1),4),MATCH($A51,OFFSET('Program and Results'!$A$1,MATCH(Tables!W$1,'Program and Results'!$A:$A,0)-1,4,COUNTIF('Program and Results'!$A:$A,Tables!W$1),1),0),3))))</f>
        <v>3</v>
      </c>
      <c r="X51">
        <f ca="1">IF(X17="","",IF(W51="","",IFERROR(VLOOKUP($A51,OFFSET('Program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Results'!$A:$A,Tables!X$1),4),MATCH($A51,OFFSET('Program and Results'!$A$1,MATCH(Tables!X$1,'Program and Results'!$A:$A,0)-1,4,COUNTIF('Program and Results'!$A:$A,Tables!X$1),1),0),3))))</f>
        <v>2</v>
      </c>
      <c r="Y51">
        <f ca="1">IF(Y17="","",IF(X51="","",IFERROR(VLOOKUP($A51,OFFSET('Program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Results'!$A:$A,Tables!Y$1),4),MATCH($A51,OFFSET('Program and Results'!$A$1,MATCH(Tables!Y$1,'Program and Results'!$A:$A,0)-1,4,COUNTIF('Program and Results'!$A:$A,Tables!Y$1),1),0),3))))</f>
        <v>1</v>
      </c>
      <c r="Z51">
        <f ca="1">IF(Z17="","",IF(Y51="","",IFERROR(VLOOKUP($A51,OFFSET('Program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Results'!$A:$A,Tables!Z$1),4),MATCH($A51,OFFSET('Program and Results'!$A$1,MATCH(Tables!Z$1,'Program and Results'!$A:$A,0)-1,4,COUNTIF('Program and Results'!$A:$A,Tables!Z$1),1),0),3))))</f>
        <v>1</v>
      </c>
      <c r="AA51">
        <f ca="1">IF(AA17="","",IF(Z51="","",IFERROR(VLOOKUP($A51,OFFSET('Program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Results'!$A:$A,Tables!AA$1),4),MATCH($A51,OFFSET('Program and Results'!$A$1,MATCH(Tables!AA$1,'Program and Results'!$A:$A,0)-1,4,COUNTIF('Program and Results'!$A:$A,Tables!AA$1),1),0),3))))</f>
        <v>1</v>
      </c>
      <c r="AB51">
        <f ca="1">IF(AB17="","",IF(AA51="","",IFERROR(VLOOKUP($A51,OFFSET('Program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Results'!$A:$A,Tables!AB$1),4),MATCH($A51,OFFSET('Program and Results'!$A$1,MATCH(Tables!AB$1,'Program and Results'!$A:$A,0)-1,4,COUNTIF('Program and Results'!$A:$A,Tables!AB$1),1),0),3))))</f>
        <v>3</v>
      </c>
      <c r="AC51">
        <f ca="1">IF(AC17="","",IF(AB51="","",IFERROR(VLOOKUP($A51,OFFSET('Program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Results'!$A:$A,Tables!AC$1),4),MATCH($A51,OFFSET('Program and Results'!$A$1,MATCH(Tables!AC$1,'Program and Results'!$A:$A,0)-1,4,COUNTIF('Program and Results'!$A:$A,Tables!AC$1),1),0),3))))</f>
        <v>2</v>
      </c>
      <c r="AD51">
        <f ca="1">IF(AD17="","",IF(AC51="","",IFERROR(VLOOKUP($A51,OFFSET('Program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Results'!$A:$A,Tables!AD$1),4),MATCH($A51,OFFSET('Program and Results'!$A$1,MATCH(Tables!AD$1,'Program and Results'!$A:$A,0)-1,4,COUNTIF('Program and Results'!$A:$A,Tables!AD$1),1),0),3))))</f>
        <v>1</v>
      </c>
      <c r="AE51">
        <f ca="1">IF(AE17="","",IF(AD51="","",IFERROR(VLOOKUP($A51,OFFSET('Program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Results'!$A:$A,Tables!AE$1),4),MATCH($A51,OFFSET('Program and Results'!$A$1,MATCH(Tables!AE$1,'Program and Results'!$A:$A,0)-1,4,COUNTIF('Program and Results'!$A:$A,Tables!AE$1),1),0),3))))</f>
        <v>4</v>
      </c>
      <c r="AF51">
        <f ca="1">IF(AF17="","",IF(AE51="","",IFERROR(VLOOKUP($A51,OFFSET('Program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Results'!$A:$A,Tables!AF$1),4),MATCH($A51,OFFSET('Program and Results'!$A$1,MATCH(Tables!AF$1,'Program and Results'!$A:$A,0)-1,4,COUNTIF('Program and Results'!$A:$A,Tables!AF$1),1),0),3))))</f>
        <v>3</v>
      </c>
      <c r="AG51">
        <f ca="1">IF(AG17="","",IF(AF51="","",IFERROR(VLOOKUP($A51,OFFSET('Program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Results'!$A:$A,Tables!AG$1),4),MATCH($A51,OFFSET('Program and Results'!$A$1,MATCH(Tables!AG$1,'Program and Results'!$A:$A,0)-1,4,COUNTIF('Program and Results'!$A:$A,Tables!AG$1),1),0),3))))</f>
        <v>2</v>
      </c>
      <c r="AH51">
        <f ca="1">IF(AH17="","",IF(AG51="","",IFERROR(VLOOKUP($A51,OFFSET('Program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Results'!$A:$A,Tables!AH$1),4),MATCH($A51,OFFSET('Program and Results'!$A$1,MATCH(Tables!AH$1,'Program and Results'!$A:$A,0)-1,4,COUNTIF('Program and Results'!$A:$A,Tables!AH$1),1),0),3))))</f>
        <v>2</v>
      </c>
      <c r="AI51">
        <f ca="1">IF(AI17="","",IF(AH51="","",IFERROR(VLOOKUP($A51,OFFSET('Program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Results'!$A:$A,Tables!AI$1),4),MATCH($A51,OFFSET('Program and Results'!$A$1,MATCH(Tables!AI$1,'Program and Results'!$A:$A,0)-1,4,COUNTIF('Program and Results'!$A:$A,Tables!AI$1),1),0),3))))</f>
        <v>3</v>
      </c>
      <c r="AJ51" t="str">
        <f ca="1">IF(AJ17="","",IF(AI51="","",IFERROR(VLOOKUP($A51,OFFSET('Program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Results'!$A:$A,Tables!AJ$1),4),MATCH($A51,OFFSET('Program and Results'!$A$1,MATCH(Tables!AJ$1,'Program and Results'!$A:$A,0)-1,4,COUNTIF('Program and Results'!$A:$A,Tables!AJ$1),1),0),3))))</f>
        <v/>
      </c>
      <c r="AK51" t="str">
        <f ca="1">IF(AK17="","",IF(AJ51="","",IFERROR(VLOOKUP($A51,OFFSET('Program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Results'!$A:$A,Tables!AK$1),4),MATCH($A51,OFFSET('Program and Results'!$A$1,MATCH(Tables!AK$1,'Program and Results'!$A:$A,0)-1,4,COUNTIF('Program and Results'!$A:$A,Tables!AK$1),1),0),3))))</f>
        <v/>
      </c>
      <c r="AL51" t="str">
        <f ca="1">IF(AL17="","",IF(AK51="","",IFERROR(VLOOKUP($A51,OFFSET('Program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Results'!$A:$A,Tables!AL$1),4),MATCH($A51,OFFSET('Program and Results'!$A$1,MATCH(Tables!AL$1,'Program and Results'!$A:$A,0)-1,4,COUNTIF('Program and Results'!$A:$A,Tables!AL$1),1),0),3))))</f>
        <v/>
      </c>
      <c r="AM51" t="str">
        <f ca="1">IF(AM17="","",IF(AL51="","",IFERROR(VLOOKUP($A51,OFFSET('Program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Results'!$A:$A,Tables!AM$1),4),MATCH($A51,OFFSET('Program and Results'!$A$1,MATCH(Tables!AM$1,'Program and Results'!$A:$A,0)-1,4,COUNTIF('Program and Results'!$A:$A,Tables!AM$1),1),0),3))))</f>
        <v/>
      </c>
      <c r="AN51" t="str">
        <f ca="1">IF(AN17="","",IF(AM51="","",IFERROR(VLOOKUP($A51,OFFSET('Program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Results'!$A:$A,Tables!AN$1),4),MATCH($A51,OFFSET('Program and Results'!$A$1,MATCH(Tables!AN$1,'Program and Results'!$A:$A,0)-1,4,COUNTIF('Program and Results'!$A:$A,Tables!AN$1),1),0),3))))</f>
        <v/>
      </c>
      <c r="AO51" t="str">
        <f ca="1">IF(AO17="","",IF(AN51="","",IFERROR(VLOOKUP($A51,OFFSET('Program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Results'!$A:$A,Tables!AO$1),4),MATCH($A51,OFFSET('Program and Results'!$A$1,MATCH(Tables!AO$1,'Program and Results'!$A:$A,0)-1,4,COUNTIF('Program and Results'!$A:$A,Tables!AO$1),1),0),3))))</f>
        <v/>
      </c>
      <c r="AP51" t="str">
        <f ca="1">IF(AP17="","",IF(AO51="","",IFERROR(VLOOKUP($A51,OFFSET('Program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Results'!$A:$A,Tables!AP$1),4),MATCH($A51,OFFSET('Program and Results'!$A$1,MATCH(Tables!AP$1,'Program and Results'!$A:$A,0)-1,4,COUNTIF('Program and Results'!$A:$A,Tables!AP$1),1),0),3))))</f>
        <v/>
      </c>
      <c r="AQ51" t="str">
        <f ca="1">IF(AQ17="","",IF(AP51="","",IFERROR(VLOOKUP($A51,OFFSET('Program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Results'!$A:$A,Tables!AQ$1),4),MATCH($A51,OFFSET('Program and Results'!$A$1,MATCH(Tables!AQ$1,'Program and Results'!$A:$A,0)-1,4,COUNTIF('Program and Results'!$A:$A,Tables!AQ$1),1),0),3))))</f>
        <v/>
      </c>
      <c r="AR51" t="str">
        <f ca="1">IF(AR17="","",IF(AQ51="","",IFERROR(VLOOKUP($A51,OFFSET('Program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Results'!$A:$A,Tables!AR$1),4),MATCH($A51,OFFSET('Program and Results'!$A$1,MATCH(Tables!AR$1,'Program and Results'!$A:$A,0)-1,4,COUNTIF('Program and Results'!$A:$A,Tables!AR$1),1),0),3))))</f>
        <v/>
      </c>
      <c r="AS51" t="str">
        <f ca="1">IF(AS17="","",IF(AR51="","",IFERROR(VLOOKUP($A51,OFFSET('Program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Results'!$A:$A,Tables!AS$1),4),MATCH($A51,OFFSET('Program and Results'!$A$1,MATCH(Tables!AS$1,'Program and Results'!$A:$A,0)-1,4,COUNTIF('Program and Results'!$A:$A,Tables!AS$1),1),0),3))))</f>
        <v/>
      </c>
      <c r="AT51" t="str">
        <f ca="1">IF(AT17="","",IF(AS51="","",IFERROR(VLOOKUP($A51,OFFSET('Program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Results'!$A:$A,Tables!AT$1),4),MATCH($A51,OFFSET('Program and Results'!$A$1,MATCH(Tables!AT$1,'Program and Results'!$A:$A,0)-1,4,COUNTIF('Program and Results'!$A:$A,Tables!AT$1),1),0),3))))</f>
        <v/>
      </c>
      <c r="AU51" t="str">
        <f ca="1">IF(AU17="","",IF(AT51="","",IFERROR(VLOOKUP($A51,OFFSET('Program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Results'!$A:$A,Tables!AU$1),4),MATCH($A51,OFFSET('Program and Results'!$A$1,MATCH(Tables!AU$1,'Program and Results'!$A:$A,0)-1,4,COUNTIF('Program and Results'!$A:$A,Tables!AU$1),1),0),3))))</f>
        <v/>
      </c>
      <c r="AV51" t="str">
        <f ca="1">IF(AV17="","",IF(AU51="","",IFERROR(VLOOKUP($A51,OFFSET('Program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Results'!$A:$A,Tables!AV$1),4),MATCH($A51,OFFSET('Program and Results'!$A$1,MATCH(Tables!AV$1,'Program and Results'!$A:$A,0)-1,4,COUNTIF('Program and Results'!$A:$A,Tables!AV$1),1),0),3))))</f>
        <v/>
      </c>
      <c r="AW51" t="str">
        <f ca="1">IF(AW17="","",IF(AV51="","",IFERROR(VLOOKUP($A51,OFFSET('Program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Results'!$A:$A,Tables!AW$1),4),MATCH($A51,OFFSET('Program and Results'!$A$1,MATCH(Tables!AW$1,'Program and Results'!$A:$A,0)-1,4,COUNTIF('Program and Results'!$A:$A,Tables!AW$1),1),0),3))))</f>
        <v/>
      </c>
      <c r="AX51" t="str">
        <f ca="1">IF(AX17="","",IF(AW51="","",IFERROR(VLOOKUP($A51,OFFSET('Program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Results'!$A:$A,Tables!AX$1),4),MATCH($A51,OFFSET('Program and Results'!$A$1,MATCH(Tables!AX$1,'Program and Results'!$A:$A,0)-1,4,COUNTIF('Program and Results'!$A:$A,Tables!AX$1),1),0),3))))</f>
        <v/>
      </c>
      <c r="AY51" t="str">
        <f ca="1">IF(AY17="","",IF(AX51="","",IFERROR(VLOOKUP($A51,OFFSET('Program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Results'!$A:$A,Tables!AY$1),4),MATCH($A51,OFFSET('Program and Results'!$A$1,MATCH(Tables!AY$1,'Program and Results'!$A:$A,0)-1,4,COUNTIF('Program and Results'!$A:$A,Tables!AY$1),1),0),3))))</f>
        <v/>
      </c>
      <c r="AZ51" t="str">
        <f ca="1">IF(AZ17="","",IF(AY51="","",IFERROR(VLOOKUP($A51,OFFSET('Program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Results'!$A:$A,Tables!AZ$1),4),MATCH($A51,OFFSET('Program and Results'!$A$1,MATCH(Tables!AZ$1,'Program and Results'!$A:$A,0)-1,4,COUNTIF('Program and Results'!$A:$A,Tables!AZ$1),1),0),3))))</f>
        <v/>
      </c>
      <c r="BA51" t="str">
        <f ca="1">IF(BA17="","",IF(AZ51="","",IFERROR(VLOOKUP($A51,OFFSET('Program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Results'!$A:$A,Tables!BA$1),4),MATCH($A51,OFFSET('Program and Results'!$A$1,MATCH(Tables!BA$1,'Program and Results'!$A:$A,0)-1,4,COUNTIF('Program and Results'!$A:$A,Tables!BA$1),1),0),3))))</f>
        <v/>
      </c>
      <c r="BB51" t="str">
        <f ca="1">IF(BB17="","",IF(BA51="","",IFERROR(VLOOKUP($A51,OFFSET('Program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Results'!$A:$A,Tables!BB$1),4),MATCH($A51,OFFSET('Program and Results'!$A$1,MATCH(Tables!BB$1,'Program and Results'!$A:$A,0)-1,4,COUNTIF('Program and Results'!$A:$A,Tables!BB$1),1),0),3))))</f>
        <v/>
      </c>
      <c r="BC51" t="str">
        <f ca="1">IF(BC17="","",IF(BB51="","",IFERROR(VLOOKUP($A51,OFFSET('Program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Results'!$A:$A,Tables!BC$1),4),MATCH($A51,OFFSET('Program and Results'!$A$1,MATCH(Tables!BC$1,'Program and Results'!$A:$A,0)-1,4,COUNTIF('Program and Results'!$A:$A,Tables!BC$1),1),0),3))))</f>
        <v/>
      </c>
      <c r="BD51" t="str">
        <f ca="1">IF(BD17="","",IF(BC51="","",IFERROR(VLOOKUP($A51,OFFSET('Program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Results'!$A:$A,Tables!BD$1),4),MATCH($A51,OFFSET('Program and Results'!$A$1,MATCH(Tables!BD$1,'Program and Results'!$A:$A,0)-1,4,COUNTIF('Program and Results'!$A:$A,Tables!BD$1),1),0),3))))</f>
        <v/>
      </c>
      <c r="BE51" t="str">
        <f ca="1">IF(BE17="","",IF(BD51="","",IFERROR(VLOOKUP($A51,OFFSET('Program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Results'!$A:$A,Tables!BE$1),4),MATCH($A51,OFFSET('Program and Results'!$A$1,MATCH(Tables!BE$1,'Program and Results'!$A:$A,0)-1,4,COUNTIF('Program and Results'!$A:$A,Tables!BE$1),1),0),3))))</f>
        <v/>
      </c>
    </row>
    <row r="52" spans="1:57">
      <c r="A52" s="3" t="str">
        <f t="shared" si="0"/>
        <v>Dortmund</v>
      </c>
      <c r="B52">
        <f ca="1">IF(B18="","",IF(A52="","",IFERROR(VLOOKUP($A52,OFFSET('Program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Results'!$A:$A,Tables!B$1),4),MATCH($A52,OFFSET('Program and Results'!$A$1,MATCH(Tables!B$1,'Program and Results'!$A:$A,0)-1,4,COUNTIF('Program and Results'!$A:$A,Tables!B$1),1),0),3))))</f>
        <v>4</v>
      </c>
      <c r="C52">
        <f ca="1">IF(C18="","",IF(B52="","",IFERROR(VLOOKUP($A52,OFFSET('Program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Results'!$A:$A,Tables!C$1),4),MATCH($A52,OFFSET('Program and Results'!$A$1,MATCH(Tables!C$1,'Program and Results'!$A:$A,0)-1,4,COUNTIF('Program and Results'!$A:$A,Tables!C$1),1),0),3))))</f>
        <v>2</v>
      </c>
      <c r="D52">
        <f ca="1">IF(D18="","",IF(C52="","",IFERROR(VLOOKUP($A52,OFFSET('Program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Results'!$A:$A,Tables!D$1),4),MATCH($A52,OFFSET('Program and Results'!$A$1,MATCH(Tables!D$1,'Program and Results'!$A:$A,0)-1,4,COUNTIF('Program and Results'!$A:$A,Tables!D$1),1),0),3))))</f>
        <v>1</v>
      </c>
      <c r="E52">
        <f ca="1">IF(E18="","",IF(D52="","",IFERROR(VLOOKUP($A52,OFFSET('Program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Results'!$A:$A,Tables!E$1),4),MATCH($A52,OFFSET('Program and Results'!$A$1,MATCH(Tables!E$1,'Program and Results'!$A:$A,0)-1,4,COUNTIF('Program and Results'!$A:$A,Tables!E$1),1),0),3))))</f>
        <v>2</v>
      </c>
      <c r="F52">
        <f ca="1">IF(F18="","",IF(E52="","",IFERROR(VLOOKUP($A52,OFFSET('Program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Results'!$A:$A,Tables!F$1),4),MATCH($A52,OFFSET('Program and Results'!$A$1,MATCH(Tables!F$1,'Program and Results'!$A:$A,0)-1,4,COUNTIF('Program and Results'!$A:$A,Tables!F$1),1),0),3))))</f>
        <v>6</v>
      </c>
      <c r="G52">
        <f ca="1">IF(G18="","",IF(F52="","",IFERROR(VLOOKUP($A52,OFFSET('Program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Results'!$A:$A,Tables!G$1),4),MATCH($A52,OFFSET('Program and Results'!$A$1,MATCH(Tables!G$1,'Program and Results'!$A:$A,0)-1,4,COUNTIF('Program and Results'!$A:$A,Tables!G$1),1),0),3))))</f>
        <v>1</v>
      </c>
      <c r="H52">
        <f ca="1">IF(H18="","",IF(G52="","",IFERROR(VLOOKUP($A52,OFFSET('Program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Results'!$A:$A,Tables!H$1),4),MATCH($A52,OFFSET('Program and Results'!$A$1,MATCH(Tables!H$1,'Program and Results'!$A:$A,0)-1,4,COUNTIF('Program and Results'!$A:$A,Tables!H$1),1),0),3))))</f>
        <v>5</v>
      </c>
      <c r="I52">
        <f ca="1">IF(I18="","",IF(H52="","",IFERROR(VLOOKUP($A52,OFFSET('Program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Results'!$A:$A,Tables!I$1),4),MATCH($A52,OFFSET('Program and Results'!$A$1,MATCH(Tables!I$1,'Program and Results'!$A:$A,0)-1,4,COUNTIF('Program and Results'!$A:$A,Tables!I$1),1),0),3))))</f>
        <v>0</v>
      </c>
      <c r="J52">
        <f ca="1">IF(J18="","",IF(I52="","",IFERROR(VLOOKUP($A52,OFFSET('Program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Results'!$A:$A,Tables!J$1),4),MATCH($A52,OFFSET('Program and Results'!$A$1,MATCH(Tables!J$1,'Program and Results'!$A:$A,0)-1,4,COUNTIF('Program and Results'!$A:$A,Tables!J$1),1),0),3))))</f>
        <v>1</v>
      </c>
      <c r="K52">
        <f ca="1">IF(K18="","",IF(J52="","",IFERROR(VLOOKUP($A52,OFFSET('Program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Results'!$A:$A,Tables!K$1),4),MATCH($A52,OFFSET('Program and Results'!$A$1,MATCH(Tables!K$1,'Program and Results'!$A:$A,0)-1,4,COUNTIF('Program and Results'!$A:$A,Tables!K$1),1),0),3))))</f>
        <v>3</v>
      </c>
      <c r="L52">
        <f ca="1">IF(L18="","",IF(K52="","",IFERROR(VLOOKUP($A52,OFFSET('Program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Results'!$A:$A,Tables!L$1),4),MATCH($A52,OFFSET('Program and Results'!$A$1,MATCH(Tables!L$1,'Program and Results'!$A:$A,0)-1,4,COUNTIF('Program and Results'!$A:$A,Tables!L$1),1),0),3))))</f>
        <v>6</v>
      </c>
      <c r="M52">
        <f ca="1">IF(M18="","",IF(L52="","",IFERROR(VLOOKUP($A52,OFFSET('Program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Results'!$A:$A,Tables!M$1),4),MATCH($A52,OFFSET('Program and Results'!$A$1,MATCH(Tables!M$1,'Program and Results'!$A:$A,0)-1,4,COUNTIF('Program and Results'!$A:$A,Tables!M$1),1),0),3))))</f>
        <v>1</v>
      </c>
      <c r="N52">
        <f ca="1">IF(N18="","",IF(M52="","",IFERROR(VLOOKUP($A52,OFFSET('Program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Results'!$A:$A,Tables!N$1),4),MATCH($A52,OFFSET('Program and Results'!$A$1,MATCH(Tables!N$1,'Program and Results'!$A:$A,0)-1,4,COUNTIF('Program and Results'!$A:$A,Tables!N$1),1),0),3))))</f>
        <v>0</v>
      </c>
      <c r="O52">
        <f ca="1">IF(O18="","",IF(N52="","",IFERROR(VLOOKUP($A52,OFFSET('Program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Results'!$A:$A,Tables!O$1),4),MATCH($A52,OFFSET('Program and Results'!$A$1,MATCH(Tables!O$1,'Program and Results'!$A:$A,0)-1,4,COUNTIF('Program and Results'!$A:$A,Tables!O$1),1),0),3))))</f>
        <v>3</v>
      </c>
      <c r="P52">
        <f ca="1">IF(P18="","",IF(O52="","",IFERROR(VLOOKUP($A52,OFFSET('Program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Results'!$A:$A,Tables!P$1),4),MATCH($A52,OFFSET('Program and Results'!$A$1,MATCH(Tables!P$1,'Program and Results'!$A:$A,0)-1,4,COUNTIF('Program and Results'!$A:$A,Tables!P$1),1),0),3))))</f>
        <v>0</v>
      </c>
      <c r="Q52">
        <f ca="1">IF(Q18="","",IF(P52="","",IFERROR(VLOOKUP($A52,OFFSET('Program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Results'!$A:$A,Tables!Q$1),4),MATCH($A52,OFFSET('Program and Results'!$A$1,MATCH(Tables!Q$1,'Program and Results'!$A:$A,0)-1,4,COUNTIF('Program and Results'!$A:$A,Tables!Q$1),1),0),3))))</f>
        <v>2</v>
      </c>
      <c r="R52">
        <f ca="1">IF(R18="","",IF(Q52="","",IFERROR(VLOOKUP($A52,OFFSET('Program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Results'!$A:$A,Tables!R$1),4),MATCH($A52,OFFSET('Program and Results'!$A$1,MATCH(Tables!R$1,'Program and Results'!$A:$A,0)-1,4,COUNTIF('Program and Results'!$A:$A,Tables!R$1),1),0),3))))</f>
        <v>1</v>
      </c>
      <c r="S52">
        <f ca="1">IF(S18="","",IF(R52="","",IFERROR(VLOOKUP($A52,OFFSET('Program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Results'!$A:$A,Tables!S$1),4),MATCH($A52,OFFSET('Program and Results'!$A$1,MATCH(Tables!S$1,'Program and Results'!$A:$A,0)-1,4,COUNTIF('Program and Results'!$A:$A,Tables!S$1),1),0),3))))</f>
        <v>2</v>
      </c>
      <c r="T52">
        <f ca="1">IF(T18="","",IF(S52="","",IFERROR(VLOOKUP($A52,OFFSET('Program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Results'!$A:$A,Tables!T$1),4),MATCH($A52,OFFSET('Program and Results'!$A$1,MATCH(Tables!T$1,'Program and Results'!$A:$A,0)-1,4,COUNTIF('Program and Results'!$A:$A,Tables!T$1),1),0),3))))</f>
        <v>2</v>
      </c>
      <c r="U52">
        <f ca="1">IF(U18="","",IF(T52="","",IFERROR(VLOOKUP($A52,OFFSET('Program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Results'!$A:$A,Tables!U$1),4),MATCH($A52,OFFSET('Program and Results'!$A$1,MATCH(Tables!U$1,'Program and Results'!$A:$A,0)-1,4,COUNTIF('Program and Results'!$A:$A,Tables!U$1),1),0),3))))</f>
        <v>5</v>
      </c>
      <c r="V52">
        <f ca="1">IF(V18="","",IF(U52="","",IFERROR(VLOOKUP($A52,OFFSET('Program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Results'!$A:$A,Tables!V$1),4),MATCH($A52,OFFSET('Program and Results'!$A$1,MATCH(Tables!V$1,'Program and Results'!$A:$A,0)-1,4,COUNTIF('Program and Results'!$A:$A,Tables!V$1),1),0),3))))</f>
        <v>4</v>
      </c>
      <c r="W52">
        <f ca="1">IF(W18="","",IF(V52="","",IFERROR(VLOOKUP($A52,OFFSET('Program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Results'!$A:$A,Tables!W$1),4),MATCH($A52,OFFSET('Program and Results'!$A$1,MATCH(Tables!W$1,'Program and Results'!$A:$A,0)-1,4,COUNTIF('Program and Results'!$A:$A,Tables!W$1),1),0),3))))</f>
        <v>0</v>
      </c>
      <c r="X52">
        <f ca="1">IF(X18="","",IF(W52="","",IFERROR(VLOOKUP($A52,OFFSET('Program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Results'!$A:$A,Tables!X$1),4),MATCH($A52,OFFSET('Program and Results'!$A$1,MATCH(Tables!X$1,'Program and Results'!$A:$A,0)-1,4,COUNTIF('Program and Results'!$A:$A,Tables!X$1),1),0),3))))</f>
        <v>3</v>
      </c>
      <c r="Y52">
        <f ca="1">IF(Y18="","",IF(X52="","",IFERROR(VLOOKUP($A52,OFFSET('Program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Results'!$A:$A,Tables!Y$1),4),MATCH($A52,OFFSET('Program and Results'!$A$1,MATCH(Tables!Y$1,'Program and Results'!$A:$A,0)-1,4,COUNTIF('Program and Results'!$A:$A,Tables!Y$1),1),0),3))))</f>
        <v>1</v>
      </c>
      <c r="Z52">
        <f ca="1">IF(Z18="","",IF(Y52="","",IFERROR(VLOOKUP($A52,OFFSET('Program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Results'!$A:$A,Tables!Z$1),4),MATCH($A52,OFFSET('Program and Results'!$A$1,MATCH(Tables!Z$1,'Program and Results'!$A:$A,0)-1,4,COUNTIF('Program and Results'!$A:$A,Tables!Z$1),1),0),3))))</f>
        <v>1</v>
      </c>
      <c r="AA52">
        <f ca="1">IF(AA18="","",IF(Z52="","",IFERROR(VLOOKUP($A52,OFFSET('Program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Results'!$A:$A,Tables!AA$1),4),MATCH($A52,OFFSET('Program and Results'!$A$1,MATCH(Tables!AA$1,'Program and Results'!$A:$A,0)-1,4,COUNTIF('Program and Results'!$A:$A,Tables!AA$1),1),0),3))))</f>
        <v>3</v>
      </c>
      <c r="AB52">
        <f ca="1">IF(AB18="","",IF(AA52="","",IFERROR(VLOOKUP($A52,OFFSET('Program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Results'!$A:$A,Tables!AB$1),4),MATCH($A52,OFFSET('Program and Results'!$A$1,MATCH(Tables!AB$1,'Program and Results'!$A:$A,0)-1,4,COUNTIF('Program and Results'!$A:$A,Tables!AB$1),1),0),3))))</f>
        <v>0</v>
      </c>
      <c r="AC52">
        <f ca="1">IF(AC18="","",IF(AB52="","",IFERROR(VLOOKUP($A52,OFFSET('Program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Results'!$A:$A,Tables!AC$1),4),MATCH($A52,OFFSET('Program and Results'!$A$1,MATCH(Tables!AC$1,'Program and Results'!$A:$A,0)-1,4,COUNTIF('Program and Results'!$A:$A,Tables!AC$1),1),0),3))))</f>
        <v>3</v>
      </c>
      <c r="AD52">
        <f ca="1">IF(AD18="","",IF(AC52="","",IFERROR(VLOOKUP($A52,OFFSET('Program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Results'!$A:$A,Tables!AD$1),4),MATCH($A52,OFFSET('Program and Results'!$A$1,MATCH(Tables!AD$1,'Program and Results'!$A:$A,0)-1,4,COUNTIF('Program and Results'!$A:$A,Tables!AD$1),1),0),3))))</f>
        <v>2</v>
      </c>
      <c r="AE52">
        <f ca="1">IF(AE18="","",IF(AD52="","",IFERROR(VLOOKUP($A52,OFFSET('Program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Results'!$A:$A,Tables!AE$1),4),MATCH($A52,OFFSET('Program and Results'!$A$1,MATCH(Tables!AE$1,'Program and Results'!$A:$A,0)-1,4,COUNTIF('Program and Results'!$A:$A,Tables!AE$1),1),0),3))))</f>
        <v>3</v>
      </c>
      <c r="AF52">
        <f ca="1">IF(AF18="","",IF(AE52="","",IFERROR(VLOOKUP($A52,OFFSET('Program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Results'!$A:$A,Tables!AF$1),4),MATCH($A52,OFFSET('Program and Results'!$A$1,MATCH(Tables!AF$1,'Program and Results'!$A:$A,0)-1,4,COUNTIF('Program and Results'!$A:$A,Tables!AF$1),1),0),3))))</f>
        <v>4</v>
      </c>
      <c r="AG52">
        <f ca="1">IF(AG18="","",IF(AF52="","",IFERROR(VLOOKUP($A52,OFFSET('Program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Results'!$A:$A,Tables!AG$1),4),MATCH($A52,OFFSET('Program and Results'!$A$1,MATCH(Tables!AG$1,'Program and Results'!$A:$A,0)-1,4,COUNTIF('Program and Results'!$A:$A,Tables!AG$1),1),0),3))))</f>
        <v>2</v>
      </c>
      <c r="AH52">
        <f ca="1">IF(AH18="","",IF(AG52="","",IFERROR(VLOOKUP($A52,OFFSET('Program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Results'!$A:$A,Tables!AH$1),4),MATCH($A52,OFFSET('Program and Results'!$A$1,MATCH(Tables!AH$1,'Program and Results'!$A:$A,0)-1,4,COUNTIF('Program and Results'!$A:$A,Tables!AH$1),1),0),3))))</f>
        <v>3</v>
      </c>
      <c r="AI52">
        <f ca="1">IF(AI18="","",IF(AH52="","",IFERROR(VLOOKUP($A52,OFFSET('Program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Results'!$A:$A,Tables!AI$1),4),MATCH($A52,OFFSET('Program and Results'!$A$1,MATCH(Tables!AI$1,'Program and Results'!$A:$A,0)-1,4,COUNTIF('Program and Results'!$A:$A,Tables!AI$1),1),0),3))))</f>
        <v>4</v>
      </c>
      <c r="AJ52" t="str">
        <f ca="1">IF(AJ18="","",IF(AI52="","",IFERROR(VLOOKUP($A52,OFFSET('Program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Results'!$A:$A,Tables!AJ$1),4),MATCH($A52,OFFSET('Program and Results'!$A$1,MATCH(Tables!AJ$1,'Program and Results'!$A:$A,0)-1,4,COUNTIF('Program and Results'!$A:$A,Tables!AJ$1),1),0),3))))</f>
        <v/>
      </c>
      <c r="AK52" t="str">
        <f ca="1">IF(AK18="","",IF(AJ52="","",IFERROR(VLOOKUP($A52,OFFSET('Program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Results'!$A:$A,Tables!AK$1),4),MATCH($A52,OFFSET('Program and Results'!$A$1,MATCH(Tables!AK$1,'Program and Results'!$A:$A,0)-1,4,COUNTIF('Program and Results'!$A:$A,Tables!AK$1),1),0),3))))</f>
        <v/>
      </c>
      <c r="AL52" t="str">
        <f ca="1">IF(AL18="","",IF(AK52="","",IFERROR(VLOOKUP($A52,OFFSET('Program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Results'!$A:$A,Tables!AL$1),4),MATCH($A52,OFFSET('Program and Results'!$A$1,MATCH(Tables!AL$1,'Program and Results'!$A:$A,0)-1,4,COUNTIF('Program and Results'!$A:$A,Tables!AL$1),1),0),3))))</f>
        <v/>
      </c>
      <c r="AM52" t="str">
        <f ca="1">IF(AM18="","",IF(AL52="","",IFERROR(VLOOKUP($A52,OFFSET('Program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Results'!$A:$A,Tables!AM$1),4),MATCH($A52,OFFSET('Program and Results'!$A$1,MATCH(Tables!AM$1,'Program and Results'!$A:$A,0)-1,4,COUNTIF('Program and Results'!$A:$A,Tables!AM$1),1),0),3))))</f>
        <v/>
      </c>
      <c r="AN52" t="str">
        <f ca="1">IF(AN18="","",IF(AM52="","",IFERROR(VLOOKUP($A52,OFFSET('Program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Results'!$A:$A,Tables!AN$1),4),MATCH($A52,OFFSET('Program and Results'!$A$1,MATCH(Tables!AN$1,'Program and Results'!$A:$A,0)-1,4,COUNTIF('Program and Results'!$A:$A,Tables!AN$1),1),0),3))))</f>
        <v/>
      </c>
      <c r="AO52" t="str">
        <f ca="1">IF(AO18="","",IF(AN52="","",IFERROR(VLOOKUP($A52,OFFSET('Program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Results'!$A:$A,Tables!AO$1),4),MATCH($A52,OFFSET('Program and Results'!$A$1,MATCH(Tables!AO$1,'Program and Results'!$A:$A,0)-1,4,COUNTIF('Program and Results'!$A:$A,Tables!AO$1),1),0),3))))</f>
        <v/>
      </c>
      <c r="AP52" t="str">
        <f ca="1">IF(AP18="","",IF(AO52="","",IFERROR(VLOOKUP($A52,OFFSET('Program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Results'!$A:$A,Tables!AP$1),4),MATCH($A52,OFFSET('Program and Results'!$A$1,MATCH(Tables!AP$1,'Program and Results'!$A:$A,0)-1,4,COUNTIF('Program and Results'!$A:$A,Tables!AP$1),1),0),3))))</f>
        <v/>
      </c>
      <c r="AQ52" t="str">
        <f ca="1">IF(AQ18="","",IF(AP52="","",IFERROR(VLOOKUP($A52,OFFSET('Program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Results'!$A:$A,Tables!AQ$1),4),MATCH($A52,OFFSET('Program and Results'!$A$1,MATCH(Tables!AQ$1,'Program and Results'!$A:$A,0)-1,4,COUNTIF('Program and Results'!$A:$A,Tables!AQ$1),1),0),3))))</f>
        <v/>
      </c>
      <c r="AR52" t="str">
        <f ca="1">IF(AR18="","",IF(AQ52="","",IFERROR(VLOOKUP($A52,OFFSET('Program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Results'!$A:$A,Tables!AR$1),4),MATCH($A52,OFFSET('Program and Results'!$A$1,MATCH(Tables!AR$1,'Program and Results'!$A:$A,0)-1,4,COUNTIF('Program and Results'!$A:$A,Tables!AR$1),1),0),3))))</f>
        <v/>
      </c>
      <c r="AS52" t="str">
        <f ca="1">IF(AS18="","",IF(AR52="","",IFERROR(VLOOKUP($A52,OFFSET('Program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Results'!$A:$A,Tables!AS$1),4),MATCH($A52,OFFSET('Program and Results'!$A$1,MATCH(Tables!AS$1,'Program and Results'!$A:$A,0)-1,4,COUNTIF('Program and Results'!$A:$A,Tables!AS$1),1),0),3))))</f>
        <v/>
      </c>
      <c r="AT52" t="str">
        <f ca="1">IF(AT18="","",IF(AS52="","",IFERROR(VLOOKUP($A52,OFFSET('Program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Results'!$A:$A,Tables!AT$1),4),MATCH($A52,OFFSET('Program and Results'!$A$1,MATCH(Tables!AT$1,'Program and Results'!$A:$A,0)-1,4,COUNTIF('Program and Results'!$A:$A,Tables!AT$1),1),0),3))))</f>
        <v/>
      </c>
      <c r="AU52" t="str">
        <f ca="1">IF(AU18="","",IF(AT52="","",IFERROR(VLOOKUP($A52,OFFSET('Program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Results'!$A:$A,Tables!AU$1),4),MATCH($A52,OFFSET('Program and Results'!$A$1,MATCH(Tables!AU$1,'Program and Results'!$A:$A,0)-1,4,COUNTIF('Program and Results'!$A:$A,Tables!AU$1),1),0),3))))</f>
        <v/>
      </c>
      <c r="AV52" t="str">
        <f ca="1">IF(AV18="","",IF(AU52="","",IFERROR(VLOOKUP($A52,OFFSET('Program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Results'!$A:$A,Tables!AV$1),4),MATCH($A52,OFFSET('Program and Results'!$A$1,MATCH(Tables!AV$1,'Program and Results'!$A:$A,0)-1,4,COUNTIF('Program and Results'!$A:$A,Tables!AV$1),1),0),3))))</f>
        <v/>
      </c>
      <c r="AW52" t="str">
        <f ca="1">IF(AW18="","",IF(AV52="","",IFERROR(VLOOKUP($A52,OFFSET('Program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Results'!$A:$A,Tables!AW$1),4),MATCH($A52,OFFSET('Program and Results'!$A$1,MATCH(Tables!AW$1,'Program and Results'!$A:$A,0)-1,4,COUNTIF('Program and Results'!$A:$A,Tables!AW$1),1),0),3))))</f>
        <v/>
      </c>
      <c r="AX52" t="str">
        <f ca="1">IF(AX18="","",IF(AW52="","",IFERROR(VLOOKUP($A52,OFFSET('Program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Results'!$A:$A,Tables!AX$1),4),MATCH($A52,OFFSET('Program and Results'!$A$1,MATCH(Tables!AX$1,'Program and Results'!$A:$A,0)-1,4,COUNTIF('Program and Results'!$A:$A,Tables!AX$1),1),0),3))))</f>
        <v/>
      </c>
      <c r="AY52" t="str">
        <f ca="1">IF(AY18="","",IF(AX52="","",IFERROR(VLOOKUP($A52,OFFSET('Program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Results'!$A:$A,Tables!AY$1),4),MATCH($A52,OFFSET('Program and Results'!$A$1,MATCH(Tables!AY$1,'Program and Results'!$A:$A,0)-1,4,COUNTIF('Program and Results'!$A:$A,Tables!AY$1),1),0),3))))</f>
        <v/>
      </c>
      <c r="AZ52" t="str">
        <f ca="1">IF(AZ18="","",IF(AY52="","",IFERROR(VLOOKUP($A52,OFFSET('Program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Results'!$A:$A,Tables!AZ$1),4),MATCH($A52,OFFSET('Program and Results'!$A$1,MATCH(Tables!AZ$1,'Program and Results'!$A:$A,0)-1,4,COUNTIF('Program and Results'!$A:$A,Tables!AZ$1),1),0),3))))</f>
        <v/>
      </c>
      <c r="BA52" t="str">
        <f ca="1">IF(BA18="","",IF(AZ52="","",IFERROR(VLOOKUP($A52,OFFSET('Program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Results'!$A:$A,Tables!BA$1),4),MATCH($A52,OFFSET('Program and Results'!$A$1,MATCH(Tables!BA$1,'Program and Results'!$A:$A,0)-1,4,COUNTIF('Program and Results'!$A:$A,Tables!BA$1),1),0),3))))</f>
        <v/>
      </c>
      <c r="BB52" t="str">
        <f ca="1">IF(BB18="","",IF(BA52="","",IFERROR(VLOOKUP($A52,OFFSET('Program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Results'!$A:$A,Tables!BB$1),4),MATCH($A52,OFFSET('Program and Results'!$A$1,MATCH(Tables!BB$1,'Program and Results'!$A:$A,0)-1,4,COUNTIF('Program and Results'!$A:$A,Tables!BB$1),1),0),3))))</f>
        <v/>
      </c>
      <c r="BC52" t="str">
        <f ca="1">IF(BC18="","",IF(BB52="","",IFERROR(VLOOKUP($A52,OFFSET('Program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Results'!$A:$A,Tables!BC$1),4),MATCH($A52,OFFSET('Program and Results'!$A$1,MATCH(Tables!BC$1,'Program and Results'!$A:$A,0)-1,4,COUNTIF('Program and Results'!$A:$A,Tables!BC$1),1),0),3))))</f>
        <v/>
      </c>
      <c r="BD52" t="str">
        <f ca="1">IF(BD18="","",IF(BC52="","",IFERROR(VLOOKUP($A52,OFFSET('Program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Results'!$A:$A,Tables!BD$1),4),MATCH($A52,OFFSET('Program and Results'!$A$1,MATCH(Tables!BD$1,'Program and Results'!$A:$A,0)-1,4,COUNTIF('Program and Results'!$A:$A,Tables!BD$1),1),0),3))))</f>
        <v/>
      </c>
      <c r="BE52" t="str">
        <f ca="1">IF(BE18="","",IF(BD52="","",IFERROR(VLOOKUP($A52,OFFSET('Program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Results'!$A:$A,Tables!BE$1),4),MATCH($A52,OFFSET('Program and Results'!$A$1,MATCH(Tables!BE$1,'Program and Results'!$A:$A,0)-1,4,COUNTIF('Program and Results'!$A:$A,Tables!BE$1),1),0),3))))</f>
        <v/>
      </c>
    </row>
    <row r="53" spans="1:57">
      <c r="A53" s="3" t="str">
        <f t="shared" si="0"/>
        <v>Nurnberg</v>
      </c>
      <c r="B53">
        <f ca="1">IF(B19="","",IF(A53="","",IFERROR(VLOOKUP($A53,OFFSET('Program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Results'!$A:$A,Tables!B$1),4),MATCH($A53,OFFSET('Program and Results'!$A$1,MATCH(Tables!B$1,'Program and Results'!$A:$A,0)-1,4,COUNTIF('Program and Results'!$A:$A,Tables!B$1),1),0),3))))</f>
        <v>2</v>
      </c>
      <c r="C53">
        <f ca="1">IF(C19="","",IF(B53="","",IFERROR(VLOOKUP($A53,OFFSET('Program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Results'!$A:$A,Tables!C$1),4),MATCH($A53,OFFSET('Program and Results'!$A$1,MATCH(Tables!C$1,'Program and Results'!$A:$A,0)-1,4,COUNTIF('Program and Results'!$A:$A,Tables!C$1),1),0),3))))</f>
        <v>2</v>
      </c>
      <c r="D53">
        <f ca="1">IF(D19="","",IF(C53="","",IFERROR(VLOOKUP($A53,OFFSET('Program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Results'!$A:$A,Tables!D$1),4),MATCH($A53,OFFSET('Program and Results'!$A$1,MATCH(Tables!D$1,'Program and Results'!$A:$A,0)-1,4,COUNTIF('Program and Results'!$A:$A,Tables!D$1),1),0),3))))</f>
        <v>0</v>
      </c>
      <c r="E53">
        <f ca="1">IF(E19="","",IF(D53="","",IFERROR(VLOOKUP($A53,OFFSET('Program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Results'!$A:$A,Tables!E$1),4),MATCH($A53,OFFSET('Program and Results'!$A$1,MATCH(Tables!E$1,'Program and Results'!$A:$A,0)-1,4,COUNTIF('Program and Results'!$A:$A,Tables!E$1),1),0),3))))</f>
        <v>0</v>
      </c>
      <c r="F53">
        <f ca="1">IF(F19="","",IF(E53="","",IFERROR(VLOOKUP($A53,OFFSET('Program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Results'!$A:$A,Tables!F$1),4),MATCH($A53,OFFSET('Program and Results'!$A$1,MATCH(Tables!F$1,'Program and Results'!$A:$A,0)-1,4,COUNTIF('Program and Results'!$A:$A,Tables!F$1),1),0),3))))</f>
        <v>1</v>
      </c>
      <c r="G53">
        <f ca="1">IF(G19="","",IF(F53="","",IFERROR(VLOOKUP($A53,OFFSET('Program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Results'!$A:$A,Tables!G$1),4),MATCH($A53,OFFSET('Program and Results'!$A$1,MATCH(Tables!G$1,'Program and Results'!$A:$A,0)-1,4,COUNTIF('Program and Results'!$A:$A,Tables!G$1),1),0),3))))</f>
        <v>1</v>
      </c>
      <c r="H53">
        <f ca="1">IF(H19="","",IF(G53="","",IFERROR(VLOOKUP($A53,OFFSET('Program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Results'!$A:$A,Tables!H$1),4),MATCH($A53,OFFSET('Program and Results'!$A$1,MATCH(Tables!H$1,'Program and Results'!$A:$A,0)-1,4,COUNTIF('Program and Results'!$A:$A,Tables!H$1),1),0),3))))</f>
        <v>3</v>
      </c>
      <c r="I53">
        <f ca="1">IF(I19="","",IF(H53="","",IFERROR(VLOOKUP($A53,OFFSET('Program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Results'!$A:$A,Tables!I$1),4),MATCH($A53,OFFSET('Program and Results'!$A$1,MATCH(Tables!I$1,'Program and Results'!$A:$A,0)-1,4,COUNTIF('Program and Results'!$A:$A,Tables!I$1),1),0),3))))</f>
        <v>0</v>
      </c>
      <c r="J53">
        <f ca="1">IF(J19="","",IF(I53="","",IFERROR(VLOOKUP($A53,OFFSET('Program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Results'!$A:$A,Tables!J$1),4),MATCH($A53,OFFSET('Program and Results'!$A$1,MATCH(Tables!J$1,'Program and Results'!$A:$A,0)-1,4,COUNTIF('Program and Results'!$A:$A,Tables!J$1),1),0),3))))</f>
        <v>1</v>
      </c>
      <c r="K53">
        <f ca="1">IF(K19="","",IF(J53="","",IFERROR(VLOOKUP($A53,OFFSET('Program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Results'!$A:$A,Tables!K$1),4),MATCH($A53,OFFSET('Program and Results'!$A$1,MATCH(Tables!K$1,'Program and Results'!$A:$A,0)-1,4,COUNTIF('Program and Results'!$A:$A,Tables!K$1),1),0),3))))</f>
        <v>1</v>
      </c>
      <c r="L53">
        <f ca="1">IF(L19="","",IF(K53="","",IFERROR(VLOOKUP($A53,OFFSET('Program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Results'!$A:$A,Tables!L$1),4),MATCH($A53,OFFSET('Program and Results'!$A$1,MATCH(Tables!L$1,'Program and Results'!$A:$A,0)-1,4,COUNTIF('Program and Results'!$A:$A,Tables!L$1),1),0),3))))</f>
        <v>0</v>
      </c>
      <c r="M53">
        <f ca="1">IF(M19="","",IF(L53="","",IFERROR(VLOOKUP($A53,OFFSET('Program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Results'!$A:$A,Tables!M$1),4),MATCH($A53,OFFSET('Program and Results'!$A$1,MATCH(Tables!M$1,'Program and Results'!$A:$A,0)-1,4,COUNTIF('Program and Results'!$A:$A,Tables!M$1),1),0),3))))</f>
        <v>1</v>
      </c>
      <c r="N53">
        <f ca="1">IF(N19="","",IF(M53="","",IFERROR(VLOOKUP($A53,OFFSET('Program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Results'!$A:$A,Tables!N$1),4),MATCH($A53,OFFSET('Program and Results'!$A$1,MATCH(Tables!N$1,'Program and Results'!$A:$A,0)-1,4,COUNTIF('Program and Results'!$A:$A,Tables!N$1),1),0),3))))</f>
        <v>1</v>
      </c>
      <c r="O53">
        <f ca="1">IF(O19="","",IF(N53="","",IFERROR(VLOOKUP($A53,OFFSET('Program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Results'!$A:$A,Tables!O$1),4),MATCH($A53,OFFSET('Program and Results'!$A$1,MATCH(Tables!O$1,'Program and Results'!$A:$A,0)-1,4,COUNTIF('Program and Results'!$A:$A,Tables!O$1),1),0),3))))</f>
        <v>0</v>
      </c>
      <c r="P53">
        <f ca="1">IF(P19="","",IF(O53="","",IFERROR(VLOOKUP($A53,OFFSET('Program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Results'!$A:$A,Tables!P$1),4),MATCH($A53,OFFSET('Program and Results'!$A$1,MATCH(Tables!P$1,'Program and Results'!$A:$A,0)-1,4,COUNTIF('Program and Results'!$A:$A,Tables!P$1),1),0),3))))</f>
        <v>1</v>
      </c>
      <c r="Q53">
        <f ca="1">IF(Q19="","",IF(P53="","",IFERROR(VLOOKUP($A53,OFFSET('Program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Results'!$A:$A,Tables!Q$1),4),MATCH($A53,OFFSET('Program and Results'!$A$1,MATCH(Tables!Q$1,'Program and Results'!$A:$A,0)-1,4,COUNTIF('Program and Results'!$A:$A,Tables!Q$1),1),0),3))))</f>
        <v>3</v>
      </c>
      <c r="R53">
        <f ca="1">IF(R19="","",IF(Q53="","",IFERROR(VLOOKUP($A53,OFFSET('Program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Results'!$A:$A,Tables!R$1),4),MATCH($A53,OFFSET('Program and Results'!$A$1,MATCH(Tables!R$1,'Program and Results'!$A:$A,0)-1,4,COUNTIF('Program and Results'!$A:$A,Tables!R$1),1),0),3))))</f>
        <v>0</v>
      </c>
      <c r="S53">
        <f ca="1">IF(S19="","",IF(R53="","",IFERROR(VLOOKUP($A53,OFFSET('Program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Results'!$A:$A,Tables!S$1),4),MATCH($A53,OFFSET('Program and Results'!$A$1,MATCH(Tables!S$1,'Program and Results'!$A:$A,0)-1,4,COUNTIF('Program and Results'!$A:$A,Tables!S$1),1),0),3))))</f>
        <v>4</v>
      </c>
      <c r="T53">
        <f ca="1">IF(T19="","",IF(S53="","",IFERROR(VLOOKUP($A53,OFFSET('Program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Results'!$A:$A,Tables!T$1),4),MATCH($A53,OFFSET('Program and Results'!$A$1,MATCH(Tables!T$1,'Program and Results'!$A:$A,0)-1,4,COUNTIF('Program and Results'!$A:$A,Tables!T$1),1),0),3))))</f>
        <v>3</v>
      </c>
      <c r="U53">
        <f ca="1">IF(U19="","",IF(T53="","",IFERROR(VLOOKUP($A53,OFFSET('Program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Results'!$A:$A,Tables!U$1),4),MATCH($A53,OFFSET('Program and Results'!$A$1,MATCH(Tables!U$1,'Program and Results'!$A:$A,0)-1,4,COUNTIF('Program and Results'!$A:$A,Tables!U$1),1),0),3))))</f>
        <v>0</v>
      </c>
      <c r="V53">
        <f ca="1">IF(V19="","",IF(U53="","",IFERROR(VLOOKUP($A53,OFFSET('Program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Results'!$A:$A,Tables!V$1),4),MATCH($A53,OFFSET('Program and Results'!$A$1,MATCH(Tables!V$1,'Program and Results'!$A:$A,0)-1,4,COUNTIF('Program and Results'!$A:$A,Tables!V$1),1),0),3))))</f>
        <v>1</v>
      </c>
      <c r="W53">
        <f ca="1">IF(W19="","",IF(V53="","",IFERROR(VLOOKUP($A53,OFFSET('Program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Results'!$A:$A,Tables!W$1),4),MATCH($A53,OFFSET('Program and Results'!$A$1,MATCH(Tables!W$1,'Program and Results'!$A:$A,0)-1,4,COUNTIF('Program and Results'!$A:$A,Tables!W$1),1),0),3))))</f>
        <v>2</v>
      </c>
      <c r="X53">
        <f ca="1">IF(X19="","",IF(W53="","",IFERROR(VLOOKUP($A53,OFFSET('Program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Results'!$A:$A,Tables!X$1),4),MATCH($A53,OFFSET('Program and Results'!$A$1,MATCH(Tables!X$1,'Program and Results'!$A:$A,0)-1,4,COUNTIF('Program and Results'!$A:$A,Tables!X$1),1),0),3))))</f>
        <v>0</v>
      </c>
      <c r="Y53">
        <f ca="1">IF(Y19="","",IF(X53="","",IFERROR(VLOOKUP($A53,OFFSET('Program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Results'!$A:$A,Tables!Y$1),4),MATCH($A53,OFFSET('Program and Results'!$A$1,MATCH(Tables!Y$1,'Program and Results'!$A:$A,0)-1,4,COUNTIF('Program and Results'!$A:$A,Tables!Y$1),1),0),3))))</f>
        <v>0</v>
      </c>
      <c r="Z53">
        <f ca="1">IF(Z19="","",IF(Y53="","",IFERROR(VLOOKUP($A53,OFFSET('Program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Results'!$A:$A,Tables!Z$1),4),MATCH($A53,OFFSET('Program and Results'!$A$1,MATCH(Tables!Z$1,'Program and Results'!$A:$A,0)-1,4,COUNTIF('Program and Results'!$A:$A,Tables!Z$1),1),0),3))))</f>
        <v>1</v>
      </c>
      <c r="AA53">
        <f ca="1">IF(AA19="","",IF(Z53="","",IFERROR(VLOOKUP($A53,OFFSET('Program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Results'!$A:$A,Tables!AA$1),4),MATCH($A53,OFFSET('Program and Results'!$A$1,MATCH(Tables!AA$1,'Program and Results'!$A:$A,0)-1,4,COUNTIF('Program and Results'!$A:$A,Tables!AA$1),1),0),3))))</f>
        <v>2</v>
      </c>
      <c r="AB53">
        <f ca="1">IF(AB19="","",IF(AA53="","",IFERROR(VLOOKUP($A53,OFFSET('Program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Results'!$A:$A,Tables!AB$1),4),MATCH($A53,OFFSET('Program and Results'!$A$1,MATCH(Tables!AB$1,'Program and Results'!$A:$A,0)-1,4,COUNTIF('Program and Results'!$A:$A,Tables!AB$1),1),0),3))))</f>
        <v>2</v>
      </c>
      <c r="AC53">
        <f ca="1">IF(AC19="","",IF(AB53="","",IFERROR(VLOOKUP($A53,OFFSET('Program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Results'!$A:$A,Tables!AC$1),4),MATCH($A53,OFFSET('Program and Results'!$A$1,MATCH(Tables!AC$1,'Program and Results'!$A:$A,0)-1,4,COUNTIF('Program and Results'!$A:$A,Tables!AC$1),1),0),3))))</f>
        <v>2</v>
      </c>
      <c r="AD53">
        <f ca="1">IF(AD19="","",IF(AC53="","",IFERROR(VLOOKUP($A53,OFFSET('Program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Results'!$A:$A,Tables!AD$1),4),MATCH($A53,OFFSET('Program and Results'!$A$1,MATCH(Tables!AD$1,'Program and Results'!$A:$A,0)-1,4,COUNTIF('Program and Results'!$A:$A,Tables!AD$1),1),0),3))))</f>
        <v>0</v>
      </c>
      <c r="AE53">
        <f ca="1">IF(AE19="","",IF(AD53="","",IFERROR(VLOOKUP($A53,OFFSET('Program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Results'!$A:$A,Tables!AE$1),4),MATCH($A53,OFFSET('Program and Results'!$A$1,MATCH(Tables!AE$1,'Program and Results'!$A:$A,0)-1,4,COUNTIF('Program and Results'!$A:$A,Tables!AE$1),1),0),3))))</f>
        <v>1</v>
      </c>
      <c r="AF53">
        <f ca="1">IF(AF19="","",IF(AE53="","",IFERROR(VLOOKUP($A53,OFFSET('Program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Results'!$A:$A,Tables!AF$1),4),MATCH($A53,OFFSET('Program and Results'!$A$1,MATCH(Tables!AF$1,'Program and Results'!$A:$A,0)-1,4,COUNTIF('Program and Results'!$A:$A,Tables!AF$1),1),0),3))))</f>
        <v>1</v>
      </c>
      <c r="AG53">
        <f ca="1">IF(AG19="","",IF(AF53="","",IFERROR(VLOOKUP($A53,OFFSET('Program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Results'!$A:$A,Tables!AG$1),4),MATCH($A53,OFFSET('Program and Results'!$A$1,MATCH(Tables!AG$1,'Program and Results'!$A:$A,0)-1,4,COUNTIF('Program and Results'!$A:$A,Tables!AG$1),1),0),3))))</f>
        <v>0</v>
      </c>
      <c r="AH53">
        <f ca="1">IF(AH19="","",IF(AG53="","",IFERROR(VLOOKUP($A53,OFFSET('Program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Results'!$A:$A,Tables!AH$1),4),MATCH($A53,OFFSET('Program and Results'!$A$1,MATCH(Tables!AH$1,'Program and Results'!$A:$A,0)-1,4,COUNTIF('Program and Results'!$A:$A,Tables!AH$1),1),0),3))))</f>
        <v>0</v>
      </c>
      <c r="AI53">
        <f ca="1">IF(AI19="","",IF(AH53="","",IFERROR(VLOOKUP($A53,OFFSET('Program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Results'!$A:$A,Tables!AI$1),4),MATCH($A53,OFFSET('Program and Results'!$A$1,MATCH(Tables!AI$1,'Program and Results'!$A:$A,0)-1,4,COUNTIF('Program and Results'!$A:$A,Tables!AI$1),1),0),3))))</f>
        <v>1</v>
      </c>
      <c r="AJ53" t="str">
        <f ca="1">IF(AJ19="","",IF(AI53="","",IFERROR(VLOOKUP($A53,OFFSET('Program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Results'!$A:$A,Tables!AJ$1),4),MATCH($A53,OFFSET('Program and Results'!$A$1,MATCH(Tables!AJ$1,'Program and Results'!$A:$A,0)-1,4,COUNTIF('Program and Results'!$A:$A,Tables!AJ$1),1),0),3))))</f>
        <v/>
      </c>
      <c r="AK53" t="str">
        <f ca="1">IF(AK19="","",IF(AJ53="","",IFERROR(VLOOKUP($A53,OFFSET('Program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Results'!$A:$A,Tables!AK$1),4),MATCH($A53,OFFSET('Program and Results'!$A$1,MATCH(Tables!AK$1,'Program and Results'!$A:$A,0)-1,4,COUNTIF('Program and Results'!$A:$A,Tables!AK$1),1),0),3))))</f>
        <v/>
      </c>
      <c r="AL53" t="str">
        <f ca="1">IF(AL19="","",IF(AK53="","",IFERROR(VLOOKUP($A53,OFFSET('Program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Results'!$A:$A,Tables!AL$1),4),MATCH($A53,OFFSET('Program and Results'!$A$1,MATCH(Tables!AL$1,'Program and Results'!$A:$A,0)-1,4,COUNTIF('Program and Results'!$A:$A,Tables!AL$1),1),0),3))))</f>
        <v/>
      </c>
      <c r="AM53" t="str">
        <f ca="1">IF(AM19="","",IF(AL53="","",IFERROR(VLOOKUP($A53,OFFSET('Program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Results'!$A:$A,Tables!AM$1),4),MATCH($A53,OFFSET('Program and Results'!$A$1,MATCH(Tables!AM$1,'Program and Results'!$A:$A,0)-1,4,COUNTIF('Program and Results'!$A:$A,Tables!AM$1),1),0),3))))</f>
        <v/>
      </c>
      <c r="AN53" t="str">
        <f ca="1">IF(AN19="","",IF(AM53="","",IFERROR(VLOOKUP($A53,OFFSET('Program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Results'!$A:$A,Tables!AN$1),4),MATCH($A53,OFFSET('Program and Results'!$A$1,MATCH(Tables!AN$1,'Program and Results'!$A:$A,0)-1,4,COUNTIF('Program and Results'!$A:$A,Tables!AN$1),1),0),3))))</f>
        <v/>
      </c>
      <c r="AO53" t="str">
        <f ca="1">IF(AO19="","",IF(AN53="","",IFERROR(VLOOKUP($A53,OFFSET('Program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Results'!$A:$A,Tables!AO$1),4),MATCH($A53,OFFSET('Program and Results'!$A$1,MATCH(Tables!AO$1,'Program and Results'!$A:$A,0)-1,4,COUNTIF('Program and Results'!$A:$A,Tables!AO$1),1),0),3))))</f>
        <v/>
      </c>
      <c r="AP53" t="str">
        <f ca="1">IF(AP19="","",IF(AO53="","",IFERROR(VLOOKUP($A53,OFFSET('Program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Results'!$A:$A,Tables!AP$1),4),MATCH($A53,OFFSET('Program and Results'!$A$1,MATCH(Tables!AP$1,'Program and Results'!$A:$A,0)-1,4,COUNTIF('Program and Results'!$A:$A,Tables!AP$1),1),0),3))))</f>
        <v/>
      </c>
      <c r="AQ53" t="str">
        <f ca="1">IF(AQ19="","",IF(AP53="","",IFERROR(VLOOKUP($A53,OFFSET('Program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Results'!$A:$A,Tables!AQ$1),4),MATCH($A53,OFFSET('Program and Results'!$A$1,MATCH(Tables!AQ$1,'Program and Results'!$A:$A,0)-1,4,COUNTIF('Program and Results'!$A:$A,Tables!AQ$1),1),0),3))))</f>
        <v/>
      </c>
      <c r="AR53" t="str">
        <f ca="1">IF(AR19="","",IF(AQ53="","",IFERROR(VLOOKUP($A53,OFFSET('Program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Results'!$A:$A,Tables!AR$1),4),MATCH($A53,OFFSET('Program and Results'!$A$1,MATCH(Tables!AR$1,'Program and Results'!$A:$A,0)-1,4,COUNTIF('Program and Results'!$A:$A,Tables!AR$1),1),0),3))))</f>
        <v/>
      </c>
      <c r="AS53" t="str">
        <f ca="1">IF(AS19="","",IF(AR53="","",IFERROR(VLOOKUP($A53,OFFSET('Program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Results'!$A:$A,Tables!AS$1),4),MATCH($A53,OFFSET('Program and Results'!$A$1,MATCH(Tables!AS$1,'Program and Results'!$A:$A,0)-1,4,COUNTIF('Program and Results'!$A:$A,Tables!AS$1),1),0),3))))</f>
        <v/>
      </c>
      <c r="AT53" t="str">
        <f ca="1">IF(AT19="","",IF(AS53="","",IFERROR(VLOOKUP($A53,OFFSET('Program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Results'!$A:$A,Tables!AT$1),4),MATCH($A53,OFFSET('Program and Results'!$A$1,MATCH(Tables!AT$1,'Program and Results'!$A:$A,0)-1,4,COUNTIF('Program and Results'!$A:$A,Tables!AT$1),1),0),3))))</f>
        <v/>
      </c>
      <c r="AU53" t="str">
        <f ca="1">IF(AU19="","",IF(AT53="","",IFERROR(VLOOKUP($A53,OFFSET('Program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Results'!$A:$A,Tables!AU$1),4),MATCH($A53,OFFSET('Program and Results'!$A$1,MATCH(Tables!AU$1,'Program and Results'!$A:$A,0)-1,4,COUNTIF('Program and Results'!$A:$A,Tables!AU$1),1),0),3))))</f>
        <v/>
      </c>
      <c r="AV53" t="str">
        <f ca="1">IF(AV19="","",IF(AU53="","",IFERROR(VLOOKUP($A53,OFFSET('Program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Results'!$A:$A,Tables!AV$1),4),MATCH($A53,OFFSET('Program and Results'!$A$1,MATCH(Tables!AV$1,'Program and Results'!$A:$A,0)-1,4,COUNTIF('Program and Results'!$A:$A,Tables!AV$1),1),0),3))))</f>
        <v/>
      </c>
      <c r="AW53" t="str">
        <f ca="1">IF(AW19="","",IF(AV53="","",IFERROR(VLOOKUP($A53,OFFSET('Program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Results'!$A:$A,Tables!AW$1),4),MATCH($A53,OFFSET('Program and Results'!$A$1,MATCH(Tables!AW$1,'Program and Results'!$A:$A,0)-1,4,COUNTIF('Program and Results'!$A:$A,Tables!AW$1),1),0),3))))</f>
        <v/>
      </c>
      <c r="AX53" t="str">
        <f ca="1">IF(AX19="","",IF(AW53="","",IFERROR(VLOOKUP($A53,OFFSET('Program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Results'!$A:$A,Tables!AX$1),4),MATCH($A53,OFFSET('Program and Results'!$A$1,MATCH(Tables!AX$1,'Program and Results'!$A:$A,0)-1,4,COUNTIF('Program and Results'!$A:$A,Tables!AX$1),1),0),3))))</f>
        <v/>
      </c>
      <c r="AY53" t="str">
        <f ca="1">IF(AY19="","",IF(AX53="","",IFERROR(VLOOKUP($A53,OFFSET('Program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Results'!$A:$A,Tables!AY$1),4),MATCH($A53,OFFSET('Program and Results'!$A$1,MATCH(Tables!AY$1,'Program and Results'!$A:$A,0)-1,4,COUNTIF('Program and Results'!$A:$A,Tables!AY$1),1),0),3))))</f>
        <v/>
      </c>
      <c r="AZ53" t="str">
        <f ca="1">IF(AZ19="","",IF(AY53="","",IFERROR(VLOOKUP($A53,OFFSET('Program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Results'!$A:$A,Tables!AZ$1),4),MATCH($A53,OFFSET('Program and Results'!$A$1,MATCH(Tables!AZ$1,'Program and Results'!$A:$A,0)-1,4,COUNTIF('Program and Results'!$A:$A,Tables!AZ$1),1),0),3))))</f>
        <v/>
      </c>
      <c r="BA53" t="str">
        <f ca="1">IF(BA19="","",IF(AZ53="","",IFERROR(VLOOKUP($A53,OFFSET('Program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Results'!$A:$A,Tables!BA$1),4),MATCH($A53,OFFSET('Program and Results'!$A$1,MATCH(Tables!BA$1,'Program and Results'!$A:$A,0)-1,4,COUNTIF('Program and Results'!$A:$A,Tables!BA$1),1),0),3))))</f>
        <v/>
      </c>
      <c r="BB53" t="str">
        <f ca="1">IF(BB19="","",IF(BA53="","",IFERROR(VLOOKUP($A53,OFFSET('Program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Results'!$A:$A,Tables!BB$1),4),MATCH($A53,OFFSET('Program and Results'!$A$1,MATCH(Tables!BB$1,'Program and Results'!$A:$A,0)-1,4,COUNTIF('Program and Results'!$A:$A,Tables!BB$1),1),0),3))))</f>
        <v/>
      </c>
      <c r="BC53" t="str">
        <f ca="1">IF(BC19="","",IF(BB53="","",IFERROR(VLOOKUP($A53,OFFSET('Program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Results'!$A:$A,Tables!BC$1),4),MATCH($A53,OFFSET('Program and Results'!$A$1,MATCH(Tables!BC$1,'Program and Results'!$A:$A,0)-1,4,COUNTIF('Program and Results'!$A:$A,Tables!BC$1),1),0),3))))</f>
        <v/>
      </c>
      <c r="BD53" t="str">
        <f ca="1">IF(BD19="","",IF(BC53="","",IFERROR(VLOOKUP($A53,OFFSET('Program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Results'!$A:$A,Tables!BD$1),4),MATCH($A53,OFFSET('Program and Results'!$A$1,MATCH(Tables!BD$1,'Program and Results'!$A:$A,0)-1,4,COUNTIF('Program and Results'!$A:$A,Tables!BD$1),1),0),3))))</f>
        <v/>
      </c>
      <c r="BE53" t="str">
        <f ca="1">IF(BE19="","",IF(BD53="","",IFERROR(VLOOKUP($A53,OFFSET('Program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Results'!$A:$A,Tables!BE$1),4),MATCH($A53,OFFSET('Program and Results'!$A$1,MATCH(Tables!BE$1,'Program and Results'!$A:$A,0)-1,4,COUNTIF('Program and Results'!$A:$A,Tables!BE$1),1),0),3))))</f>
        <v/>
      </c>
    </row>
    <row r="54" spans="1:57">
      <c r="A54" s="3" t="str">
        <f t="shared" si="0"/>
        <v/>
      </c>
      <c r="B54" t="str">
        <f ca="1">IF(B20="","",IF(A54="","",IFERROR(VLOOKUP($A54,OFFSET('Program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Results'!$A:$A,Tables!B$1),4),MATCH($A54,OFFSET('Program and Results'!$A$1,MATCH(Tables!B$1,'Program and Results'!$A:$A,0)-1,4,COUNTIF('Program and Results'!$A:$A,Tables!B$1),1),0),3))))</f>
        <v/>
      </c>
      <c r="C54" t="str">
        <f ca="1">IF(C20="","",IF(B54="","",IFERROR(VLOOKUP($A54,OFFSET('Program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Results'!$A:$A,Tables!C$1),4),MATCH($A54,OFFSET('Program and Results'!$A$1,MATCH(Tables!C$1,'Program and Results'!$A:$A,0)-1,4,COUNTIF('Program and Results'!$A:$A,Tables!C$1),1),0),3))))</f>
        <v/>
      </c>
      <c r="D54" t="str">
        <f ca="1">IF(D20="","",IF(C54="","",IFERROR(VLOOKUP($A54,OFFSET('Program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Results'!$A:$A,Tables!D$1),4),MATCH($A54,OFFSET('Program and Results'!$A$1,MATCH(Tables!D$1,'Program and Results'!$A:$A,0)-1,4,COUNTIF('Program and Results'!$A:$A,Tables!D$1),1),0),3))))</f>
        <v/>
      </c>
      <c r="E54" t="str">
        <f ca="1">IF(E20="","",IF(D54="","",IFERROR(VLOOKUP($A54,OFFSET('Program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Results'!$A:$A,Tables!E$1),4),MATCH($A54,OFFSET('Program and Results'!$A$1,MATCH(Tables!E$1,'Program and Results'!$A:$A,0)-1,4,COUNTIF('Program and Results'!$A:$A,Tables!E$1),1),0),3))))</f>
        <v/>
      </c>
      <c r="F54" t="str">
        <f ca="1">IF(F20="","",IF(E54="","",IFERROR(VLOOKUP($A54,OFFSET('Program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Results'!$A:$A,Tables!F$1),4),MATCH($A54,OFFSET('Program and Results'!$A$1,MATCH(Tables!F$1,'Program and Results'!$A:$A,0)-1,4,COUNTIF('Program and Results'!$A:$A,Tables!F$1),1),0),3))))</f>
        <v/>
      </c>
      <c r="G54" t="str">
        <f ca="1">IF(G20="","",IF(F54="","",IFERROR(VLOOKUP($A54,OFFSET('Program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Results'!$A:$A,Tables!G$1),4),MATCH($A54,OFFSET('Program and Results'!$A$1,MATCH(Tables!G$1,'Program and Results'!$A:$A,0)-1,4,COUNTIF('Program and Results'!$A:$A,Tables!G$1),1),0),3))))</f>
        <v/>
      </c>
      <c r="H54" t="str">
        <f ca="1">IF(H20="","",IF(G54="","",IFERROR(VLOOKUP($A54,OFFSET('Program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Results'!$A:$A,Tables!H$1),4),MATCH($A54,OFFSET('Program and Results'!$A$1,MATCH(Tables!H$1,'Program and Results'!$A:$A,0)-1,4,COUNTIF('Program and Results'!$A:$A,Tables!H$1),1),0),3))))</f>
        <v/>
      </c>
      <c r="I54" t="str">
        <f ca="1">IF(I20="","",IF(H54="","",IFERROR(VLOOKUP($A54,OFFSET('Program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Results'!$A:$A,Tables!I$1),4),MATCH($A54,OFFSET('Program and Results'!$A$1,MATCH(Tables!I$1,'Program and Results'!$A:$A,0)-1,4,COUNTIF('Program and Results'!$A:$A,Tables!I$1),1),0),3))))</f>
        <v/>
      </c>
      <c r="J54" t="str">
        <f ca="1">IF(J20="","",IF(I54="","",IFERROR(VLOOKUP($A54,OFFSET('Program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Results'!$A:$A,Tables!J$1),4),MATCH($A54,OFFSET('Program and Results'!$A$1,MATCH(Tables!J$1,'Program and Results'!$A:$A,0)-1,4,COUNTIF('Program and Results'!$A:$A,Tables!J$1),1),0),3))))</f>
        <v/>
      </c>
      <c r="K54" t="str">
        <f ca="1">IF(K20="","",IF(J54="","",IFERROR(VLOOKUP($A54,OFFSET('Program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Results'!$A:$A,Tables!K$1),4),MATCH($A54,OFFSET('Program and Results'!$A$1,MATCH(Tables!K$1,'Program and Results'!$A:$A,0)-1,4,COUNTIF('Program and Results'!$A:$A,Tables!K$1),1),0),3))))</f>
        <v/>
      </c>
      <c r="L54" t="str">
        <f ca="1">IF(L20="","",IF(K54="","",IFERROR(VLOOKUP($A54,OFFSET('Program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Results'!$A:$A,Tables!L$1),4),MATCH($A54,OFFSET('Program and Results'!$A$1,MATCH(Tables!L$1,'Program and Results'!$A:$A,0)-1,4,COUNTIF('Program and Results'!$A:$A,Tables!L$1),1),0),3))))</f>
        <v/>
      </c>
      <c r="M54" t="str">
        <f ca="1">IF(M20="","",IF(L54="","",IFERROR(VLOOKUP($A54,OFFSET('Program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Results'!$A:$A,Tables!M$1),4),MATCH($A54,OFFSET('Program and Results'!$A$1,MATCH(Tables!M$1,'Program and Results'!$A:$A,0)-1,4,COUNTIF('Program and Results'!$A:$A,Tables!M$1),1),0),3))))</f>
        <v/>
      </c>
      <c r="N54" t="str">
        <f ca="1">IF(N20="","",IF(M54="","",IFERROR(VLOOKUP($A54,OFFSET('Program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Results'!$A:$A,Tables!N$1),4),MATCH($A54,OFFSET('Program and Results'!$A$1,MATCH(Tables!N$1,'Program and Results'!$A:$A,0)-1,4,COUNTIF('Program and Results'!$A:$A,Tables!N$1),1),0),3))))</f>
        <v/>
      </c>
      <c r="O54" t="str">
        <f ca="1">IF(O20="","",IF(N54="","",IFERROR(VLOOKUP($A54,OFFSET('Program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Results'!$A:$A,Tables!O$1),4),MATCH($A54,OFFSET('Program and Results'!$A$1,MATCH(Tables!O$1,'Program and Results'!$A:$A,0)-1,4,COUNTIF('Program and Results'!$A:$A,Tables!O$1),1),0),3))))</f>
        <v/>
      </c>
      <c r="P54" t="str">
        <f ca="1">IF(P20="","",IF(O54="","",IFERROR(VLOOKUP($A54,OFFSET('Program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Results'!$A:$A,Tables!P$1),4),MATCH($A54,OFFSET('Program and Results'!$A$1,MATCH(Tables!P$1,'Program and Results'!$A:$A,0)-1,4,COUNTIF('Program and Results'!$A:$A,Tables!P$1),1),0),3))))</f>
        <v/>
      </c>
      <c r="Q54" t="str">
        <f ca="1">IF(Q20="","",IF(P54="","",IFERROR(VLOOKUP($A54,OFFSET('Program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Results'!$A:$A,Tables!Q$1),4),MATCH($A54,OFFSET('Program and Results'!$A$1,MATCH(Tables!Q$1,'Program and Results'!$A:$A,0)-1,4,COUNTIF('Program and Results'!$A:$A,Tables!Q$1),1),0),3))))</f>
        <v/>
      </c>
      <c r="R54" t="str">
        <f ca="1">IF(R20="","",IF(Q54="","",IFERROR(VLOOKUP($A54,OFFSET('Program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Results'!$A:$A,Tables!R$1),4),MATCH($A54,OFFSET('Program and Results'!$A$1,MATCH(Tables!R$1,'Program and Results'!$A:$A,0)-1,4,COUNTIF('Program and Results'!$A:$A,Tables!R$1),1),0),3))))</f>
        <v/>
      </c>
      <c r="S54" t="str">
        <f ca="1">IF(S20="","",IF(R54="","",IFERROR(VLOOKUP($A54,OFFSET('Program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Results'!$A:$A,Tables!S$1),4),MATCH($A54,OFFSET('Program and Results'!$A$1,MATCH(Tables!S$1,'Program and Results'!$A:$A,0)-1,4,COUNTIF('Program and Results'!$A:$A,Tables!S$1),1),0),3))))</f>
        <v/>
      </c>
      <c r="T54" t="str">
        <f ca="1">IF(T20="","",IF(S54="","",IFERROR(VLOOKUP($A54,OFFSET('Program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Results'!$A:$A,Tables!T$1),4),MATCH($A54,OFFSET('Program and Results'!$A$1,MATCH(Tables!T$1,'Program and Results'!$A:$A,0)-1,4,COUNTIF('Program and Results'!$A:$A,Tables!T$1),1),0),3))))</f>
        <v/>
      </c>
      <c r="U54" t="str">
        <f ca="1">IF(U20="","",IF(T54="","",IFERROR(VLOOKUP($A54,OFFSET('Program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Results'!$A:$A,Tables!U$1),4),MATCH($A54,OFFSET('Program and Results'!$A$1,MATCH(Tables!U$1,'Program and Results'!$A:$A,0)-1,4,COUNTIF('Program and Results'!$A:$A,Tables!U$1),1),0),3))))</f>
        <v/>
      </c>
      <c r="V54" t="str">
        <f ca="1">IF(V20="","",IF(U54="","",IFERROR(VLOOKUP($A54,OFFSET('Program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Results'!$A:$A,Tables!V$1),4),MATCH($A54,OFFSET('Program and Results'!$A$1,MATCH(Tables!V$1,'Program and Results'!$A:$A,0)-1,4,COUNTIF('Program and Results'!$A:$A,Tables!V$1),1),0),3))))</f>
        <v/>
      </c>
      <c r="W54" t="str">
        <f ca="1">IF(W20="","",IF(V54="","",IFERROR(VLOOKUP($A54,OFFSET('Program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Results'!$A:$A,Tables!W$1),4),MATCH($A54,OFFSET('Program and Results'!$A$1,MATCH(Tables!W$1,'Program and Results'!$A:$A,0)-1,4,COUNTIF('Program and Results'!$A:$A,Tables!W$1),1),0),3))))</f>
        <v/>
      </c>
      <c r="X54" t="str">
        <f ca="1">IF(X20="","",IF(W54="","",IFERROR(VLOOKUP($A54,OFFSET('Program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Results'!$A:$A,Tables!X$1),4),MATCH($A54,OFFSET('Program and Results'!$A$1,MATCH(Tables!X$1,'Program and Results'!$A:$A,0)-1,4,COUNTIF('Program and Results'!$A:$A,Tables!X$1),1),0),3))))</f>
        <v/>
      </c>
      <c r="Y54" t="str">
        <f ca="1">IF(Y20="","",IF(X54="","",IFERROR(VLOOKUP($A54,OFFSET('Program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Results'!$A:$A,Tables!Y$1),4),MATCH($A54,OFFSET('Program and Results'!$A$1,MATCH(Tables!Y$1,'Program and Results'!$A:$A,0)-1,4,COUNTIF('Program and Results'!$A:$A,Tables!Y$1),1),0),3))))</f>
        <v/>
      </c>
      <c r="Z54" t="str">
        <f ca="1">IF(Z20="","",IF(Y54="","",IFERROR(VLOOKUP($A54,OFFSET('Program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Results'!$A:$A,Tables!Z$1),4),MATCH($A54,OFFSET('Program and Results'!$A$1,MATCH(Tables!Z$1,'Program and Results'!$A:$A,0)-1,4,COUNTIF('Program and Results'!$A:$A,Tables!Z$1),1),0),3))))</f>
        <v/>
      </c>
      <c r="AA54" t="str">
        <f ca="1">IF(AA20="","",IF(Z54="","",IFERROR(VLOOKUP($A54,OFFSET('Program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Results'!$A:$A,Tables!AA$1),4),MATCH($A54,OFFSET('Program and Results'!$A$1,MATCH(Tables!AA$1,'Program and Results'!$A:$A,0)-1,4,COUNTIF('Program and Results'!$A:$A,Tables!AA$1),1),0),3))))</f>
        <v/>
      </c>
      <c r="AB54" t="str">
        <f ca="1">IF(AB20="","",IF(AA54="","",IFERROR(VLOOKUP($A54,OFFSET('Program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Results'!$A:$A,Tables!AB$1),4),MATCH($A54,OFFSET('Program and Results'!$A$1,MATCH(Tables!AB$1,'Program and Results'!$A:$A,0)-1,4,COUNTIF('Program and Results'!$A:$A,Tables!AB$1),1),0),3))))</f>
        <v/>
      </c>
      <c r="AC54" t="str">
        <f ca="1">IF(AC20="","",IF(AB54="","",IFERROR(VLOOKUP($A54,OFFSET('Program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Results'!$A:$A,Tables!AC$1),4),MATCH($A54,OFFSET('Program and Results'!$A$1,MATCH(Tables!AC$1,'Program and Results'!$A:$A,0)-1,4,COUNTIF('Program and Results'!$A:$A,Tables!AC$1),1),0),3))))</f>
        <v/>
      </c>
      <c r="AD54" t="str">
        <f ca="1">IF(AD20="","",IF(AC54="","",IFERROR(VLOOKUP($A54,OFFSET('Program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Results'!$A:$A,Tables!AD$1),4),MATCH($A54,OFFSET('Program and Results'!$A$1,MATCH(Tables!AD$1,'Program and Results'!$A:$A,0)-1,4,COUNTIF('Program and Results'!$A:$A,Tables!AD$1),1),0),3))))</f>
        <v/>
      </c>
      <c r="AE54" t="str">
        <f ca="1">IF(AE20="","",IF(AD54="","",IFERROR(VLOOKUP($A54,OFFSET('Program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Results'!$A:$A,Tables!AE$1),4),MATCH($A54,OFFSET('Program and Results'!$A$1,MATCH(Tables!AE$1,'Program and Results'!$A:$A,0)-1,4,COUNTIF('Program and Results'!$A:$A,Tables!AE$1),1),0),3))))</f>
        <v/>
      </c>
      <c r="AF54" t="str">
        <f ca="1">IF(AF20="","",IF(AE54="","",IFERROR(VLOOKUP($A54,OFFSET('Program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Results'!$A:$A,Tables!AF$1),4),MATCH($A54,OFFSET('Program and Results'!$A$1,MATCH(Tables!AF$1,'Program and Results'!$A:$A,0)-1,4,COUNTIF('Program and Results'!$A:$A,Tables!AF$1),1),0),3))))</f>
        <v/>
      </c>
      <c r="AG54" t="str">
        <f ca="1">IF(AG20="","",IF(AF54="","",IFERROR(VLOOKUP($A54,OFFSET('Program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Results'!$A:$A,Tables!AG$1),4),MATCH($A54,OFFSET('Program and Results'!$A$1,MATCH(Tables!AG$1,'Program and Results'!$A:$A,0)-1,4,COUNTIF('Program and Results'!$A:$A,Tables!AG$1),1),0),3))))</f>
        <v/>
      </c>
      <c r="AH54" t="str">
        <f ca="1">IF(AH20="","",IF(AG54="","",IFERROR(VLOOKUP($A54,OFFSET('Program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Results'!$A:$A,Tables!AH$1),4),MATCH($A54,OFFSET('Program and Results'!$A$1,MATCH(Tables!AH$1,'Program and Results'!$A:$A,0)-1,4,COUNTIF('Program and Results'!$A:$A,Tables!AH$1),1),0),3))))</f>
        <v/>
      </c>
      <c r="AI54" t="str">
        <f ca="1">IF(AI20="","",IF(AH54="","",IFERROR(VLOOKUP($A54,OFFSET('Program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Results'!$A:$A,Tables!AI$1),4),MATCH($A54,OFFSET('Program and Results'!$A$1,MATCH(Tables!AI$1,'Program and Results'!$A:$A,0)-1,4,COUNTIF('Program and Results'!$A:$A,Tables!AI$1),1),0),3))))</f>
        <v/>
      </c>
      <c r="AJ54" t="str">
        <f ca="1">IF(AJ20="","",IF(AI54="","",IFERROR(VLOOKUP($A54,OFFSET('Program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Results'!$A:$A,Tables!AJ$1),4),MATCH($A54,OFFSET('Program and Results'!$A$1,MATCH(Tables!AJ$1,'Program and Results'!$A:$A,0)-1,4,COUNTIF('Program and Results'!$A:$A,Tables!AJ$1),1),0),3))))</f>
        <v/>
      </c>
      <c r="AK54" t="str">
        <f ca="1">IF(AK20="","",IF(AJ54="","",IFERROR(VLOOKUP($A54,OFFSET('Program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Results'!$A:$A,Tables!AK$1),4),MATCH($A54,OFFSET('Program and Results'!$A$1,MATCH(Tables!AK$1,'Program and Results'!$A:$A,0)-1,4,COUNTIF('Program and Results'!$A:$A,Tables!AK$1),1),0),3))))</f>
        <v/>
      </c>
      <c r="AL54" t="str">
        <f ca="1">IF(AL20="","",IF(AK54="","",IFERROR(VLOOKUP($A54,OFFSET('Program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Results'!$A:$A,Tables!AL$1),4),MATCH($A54,OFFSET('Program and Results'!$A$1,MATCH(Tables!AL$1,'Program and Results'!$A:$A,0)-1,4,COUNTIF('Program and Results'!$A:$A,Tables!AL$1),1),0),3))))</f>
        <v/>
      </c>
      <c r="AM54" t="str">
        <f ca="1">IF(AM20="","",IF(AL54="","",IFERROR(VLOOKUP($A54,OFFSET('Program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Results'!$A:$A,Tables!AM$1),4),MATCH($A54,OFFSET('Program and Results'!$A$1,MATCH(Tables!AM$1,'Program and Results'!$A:$A,0)-1,4,COUNTIF('Program and Results'!$A:$A,Tables!AM$1),1),0),3))))</f>
        <v/>
      </c>
      <c r="AN54" t="str">
        <f ca="1">IF(AN20="","",IF(AM54="","",IFERROR(VLOOKUP($A54,OFFSET('Program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Results'!$A:$A,Tables!AN$1),4),MATCH($A54,OFFSET('Program and Results'!$A$1,MATCH(Tables!AN$1,'Program and Results'!$A:$A,0)-1,4,COUNTIF('Program and Results'!$A:$A,Tables!AN$1),1),0),3))))</f>
        <v/>
      </c>
      <c r="AO54" t="str">
        <f ca="1">IF(AO20="","",IF(AN54="","",IFERROR(VLOOKUP($A54,OFFSET('Program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Results'!$A:$A,Tables!AO$1),4),MATCH($A54,OFFSET('Program and Results'!$A$1,MATCH(Tables!AO$1,'Program and Results'!$A:$A,0)-1,4,COUNTIF('Program and Results'!$A:$A,Tables!AO$1),1),0),3))))</f>
        <v/>
      </c>
      <c r="AP54" t="str">
        <f ca="1">IF(AP20="","",IF(AO54="","",IFERROR(VLOOKUP($A54,OFFSET('Program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Results'!$A:$A,Tables!AP$1),4),MATCH($A54,OFFSET('Program and Results'!$A$1,MATCH(Tables!AP$1,'Program and Results'!$A:$A,0)-1,4,COUNTIF('Program and Results'!$A:$A,Tables!AP$1),1),0),3))))</f>
        <v/>
      </c>
      <c r="AQ54" t="str">
        <f ca="1">IF(AQ20="","",IF(AP54="","",IFERROR(VLOOKUP($A54,OFFSET('Program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Results'!$A:$A,Tables!AQ$1),4),MATCH($A54,OFFSET('Program and Results'!$A$1,MATCH(Tables!AQ$1,'Program and Results'!$A:$A,0)-1,4,COUNTIF('Program and Results'!$A:$A,Tables!AQ$1),1),0),3))))</f>
        <v/>
      </c>
      <c r="AR54" t="str">
        <f ca="1">IF(AR20="","",IF(AQ54="","",IFERROR(VLOOKUP($A54,OFFSET('Program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Results'!$A:$A,Tables!AR$1),4),MATCH($A54,OFFSET('Program and Results'!$A$1,MATCH(Tables!AR$1,'Program and Results'!$A:$A,0)-1,4,COUNTIF('Program and Results'!$A:$A,Tables!AR$1),1),0),3))))</f>
        <v/>
      </c>
      <c r="AS54" t="str">
        <f ca="1">IF(AS20="","",IF(AR54="","",IFERROR(VLOOKUP($A54,OFFSET('Program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Results'!$A:$A,Tables!AS$1),4),MATCH($A54,OFFSET('Program and Results'!$A$1,MATCH(Tables!AS$1,'Program and Results'!$A:$A,0)-1,4,COUNTIF('Program and Results'!$A:$A,Tables!AS$1),1),0),3))))</f>
        <v/>
      </c>
      <c r="AT54" t="str">
        <f ca="1">IF(AT20="","",IF(AS54="","",IFERROR(VLOOKUP($A54,OFFSET('Program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Results'!$A:$A,Tables!AT$1),4),MATCH($A54,OFFSET('Program and Results'!$A$1,MATCH(Tables!AT$1,'Program and Results'!$A:$A,0)-1,4,COUNTIF('Program and Results'!$A:$A,Tables!AT$1),1),0),3))))</f>
        <v/>
      </c>
      <c r="AU54" t="str">
        <f ca="1">IF(AU20="","",IF(AT54="","",IFERROR(VLOOKUP($A54,OFFSET('Program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Results'!$A:$A,Tables!AU$1),4),MATCH($A54,OFFSET('Program and Results'!$A$1,MATCH(Tables!AU$1,'Program and Results'!$A:$A,0)-1,4,COUNTIF('Program and Results'!$A:$A,Tables!AU$1),1),0),3))))</f>
        <v/>
      </c>
      <c r="AV54" t="str">
        <f ca="1">IF(AV20="","",IF(AU54="","",IFERROR(VLOOKUP($A54,OFFSET('Program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Results'!$A:$A,Tables!AV$1),4),MATCH($A54,OFFSET('Program and Results'!$A$1,MATCH(Tables!AV$1,'Program and Results'!$A:$A,0)-1,4,COUNTIF('Program and Results'!$A:$A,Tables!AV$1),1),0),3))))</f>
        <v/>
      </c>
      <c r="AW54" t="str">
        <f ca="1">IF(AW20="","",IF(AV54="","",IFERROR(VLOOKUP($A54,OFFSET('Program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Results'!$A:$A,Tables!AW$1),4),MATCH($A54,OFFSET('Program and Results'!$A$1,MATCH(Tables!AW$1,'Program and Results'!$A:$A,0)-1,4,COUNTIF('Program and Results'!$A:$A,Tables!AW$1),1),0),3))))</f>
        <v/>
      </c>
      <c r="AX54" t="str">
        <f ca="1">IF(AX20="","",IF(AW54="","",IFERROR(VLOOKUP($A54,OFFSET('Program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Results'!$A:$A,Tables!AX$1),4),MATCH($A54,OFFSET('Program and Results'!$A$1,MATCH(Tables!AX$1,'Program and Results'!$A:$A,0)-1,4,COUNTIF('Program and Results'!$A:$A,Tables!AX$1),1),0),3))))</f>
        <v/>
      </c>
      <c r="AY54" t="str">
        <f ca="1">IF(AY20="","",IF(AX54="","",IFERROR(VLOOKUP($A54,OFFSET('Program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Results'!$A:$A,Tables!AY$1),4),MATCH($A54,OFFSET('Program and Results'!$A$1,MATCH(Tables!AY$1,'Program and Results'!$A:$A,0)-1,4,COUNTIF('Program and Results'!$A:$A,Tables!AY$1),1),0),3))))</f>
        <v/>
      </c>
      <c r="AZ54" t="str">
        <f ca="1">IF(AZ20="","",IF(AY54="","",IFERROR(VLOOKUP($A54,OFFSET('Program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Results'!$A:$A,Tables!AZ$1),4),MATCH($A54,OFFSET('Program and Results'!$A$1,MATCH(Tables!AZ$1,'Program and Results'!$A:$A,0)-1,4,COUNTIF('Program and Results'!$A:$A,Tables!AZ$1),1),0),3))))</f>
        <v/>
      </c>
      <c r="BA54" t="str">
        <f ca="1">IF(BA20="","",IF(AZ54="","",IFERROR(VLOOKUP($A54,OFFSET('Program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Results'!$A:$A,Tables!BA$1),4),MATCH($A54,OFFSET('Program and Results'!$A$1,MATCH(Tables!BA$1,'Program and Results'!$A:$A,0)-1,4,COUNTIF('Program and Results'!$A:$A,Tables!BA$1),1),0),3))))</f>
        <v/>
      </c>
      <c r="BB54" t="str">
        <f ca="1">IF(BB20="","",IF(BA54="","",IFERROR(VLOOKUP($A54,OFFSET('Program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Results'!$A:$A,Tables!BB$1),4),MATCH($A54,OFFSET('Program and Results'!$A$1,MATCH(Tables!BB$1,'Program and Results'!$A:$A,0)-1,4,COUNTIF('Program and Results'!$A:$A,Tables!BB$1),1),0),3))))</f>
        <v/>
      </c>
      <c r="BC54" t="str">
        <f ca="1">IF(BC20="","",IF(BB54="","",IFERROR(VLOOKUP($A54,OFFSET('Program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Results'!$A:$A,Tables!BC$1),4),MATCH($A54,OFFSET('Program and Results'!$A$1,MATCH(Tables!BC$1,'Program and Results'!$A:$A,0)-1,4,COUNTIF('Program and Results'!$A:$A,Tables!BC$1),1),0),3))))</f>
        <v/>
      </c>
      <c r="BD54" t="str">
        <f ca="1">IF(BD20="","",IF(BC54="","",IFERROR(VLOOKUP($A54,OFFSET('Program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Results'!$A:$A,Tables!BD$1),4),MATCH($A54,OFFSET('Program and Results'!$A$1,MATCH(Tables!BD$1,'Program and Results'!$A:$A,0)-1,4,COUNTIF('Program and Results'!$A:$A,Tables!BD$1),1),0),3))))</f>
        <v/>
      </c>
      <c r="BE54" t="str">
        <f ca="1">IF(BE20="","",IF(BD54="","",IFERROR(VLOOKUP($A54,OFFSET('Program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Results'!$A:$A,Tables!BE$1),4),MATCH($A54,OFFSET('Program and Results'!$A$1,MATCH(Tables!BE$1,'Program and Results'!$A:$A,0)-1,4,COUNTIF('Program and Results'!$A:$A,Tables!BE$1),1),0),3))))</f>
        <v/>
      </c>
    </row>
    <row r="55" spans="1:57">
      <c r="A55" s="3" t="str">
        <f t="shared" si="0"/>
        <v/>
      </c>
      <c r="B55" t="str">
        <f ca="1">IF(B21="","",IF(A55="","",IFERROR(VLOOKUP($A55,OFFSET('Program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Results'!$A:$A,Tables!B$1),4),MATCH($A55,OFFSET('Program and Results'!$A$1,MATCH(Tables!B$1,'Program and Results'!$A:$A,0)-1,4,COUNTIF('Program and Results'!$A:$A,Tables!B$1),1),0),3))))</f>
        <v/>
      </c>
      <c r="C55" t="str">
        <f ca="1">IF(C21="","",IF(B55="","",IFERROR(VLOOKUP($A55,OFFSET('Program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Results'!$A:$A,Tables!C$1),4),MATCH($A55,OFFSET('Program and Results'!$A$1,MATCH(Tables!C$1,'Program and Results'!$A:$A,0)-1,4,COUNTIF('Program and Results'!$A:$A,Tables!C$1),1),0),3))))</f>
        <v/>
      </c>
      <c r="D55" t="str">
        <f ca="1">IF(D21="","",IF(C55="","",IFERROR(VLOOKUP($A55,OFFSET('Program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Results'!$A:$A,Tables!D$1),4),MATCH($A55,OFFSET('Program and Results'!$A$1,MATCH(Tables!D$1,'Program and Results'!$A:$A,0)-1,4,COUNTIF('Program and Results'!$A:$A,Tables!D$1),1),0),3))))</f>
        <v/>
      </c>
      <c r="E55" t="str">
        <f ca="1">IF(E21="","",IF(D55="","",IFERROR(VLOOKUP($A55,OFFSET('Program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Results'!$A:$A,Tables!E$1),4),MATCH($A55,OFFSET('Program and Results'!$A$1,MATCH(Tables!E$1,'Program and Results'!$A:$A,0)-1,4,COUNTIF('Program and Results'!$A:$A,Tables!E$1),1),0),3))))</f>
        <v/>
      </c>
      <c r="F55" t="str">
        <f ca="1">IF(F21="","",IF(E55="","",IFERROR(VLOOKUP($A55,OFFSET('Program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Results'!$A:$A,Tables!F$1),4),MATCH($A55,OFFSET('Program and Results'!$A$1,MATCH(Tables!F$1,'Program and Results'!$A:$A,0)-1,4,COUNTIF('Program and Results'!$A:$A,Tables!F$1),1),0),3))))</f>
        <v/>
      </c>
      <c r="G55" t="str">
        <f ca="1">IF(G21="","",IF(F55="","",IFERROR(VLOOKUP($A55,OFFSET('Program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Results'!$A:$A,Tables!G$1),4),MATCH($A55,OFFSET('Program and Results'!$A$1,MATCH(Tables!G$1,'Program and Results'!$A:$A,0)-1,4,COUNTIF('Program and Results'!$A:$A,Tables!G$1),1),0),3))))</f>
        <v/>
      </c>
      <c r="H55" t="str">
        <f ca="1">IF(H21="","",IF(G55="","",IFERROR(VLOOKUP($A55,OFFSET('Program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Results'!$A:$A,Tables!H$1),4),MATCH($A55,OFFSET('Program and Results'!$A$1,MATCH(Tables!H$1,'Program and Results'!$A:$A,0)-1,4,COUNTIF('Program and Results'!$A:$A,Tables!H$1),1),0),3))))</f>
        <v/>
      </c>
      <c r="I55" t="str">
        <f ca="1">IF(I21="","",IF(H55="","",IFERROR(VLOOKUP($A55,OFFSET('Program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Results'!$A:$A,Tables!I$1),4),MATCH($A55,OFFSET('Program and Results'!$A$1,MATCH(Tables!I$1,'Program and Results'!$A:$A,0)-1,4,COUNTIF('Program and Results'!$A:$A,Tables!I$1),1),0),3))))</f>
        <v/>
      </c>
      <c r="J55" t="str">
        <f ca="1">IF(J21="","",IF(I55="","",IFERROR(VLOOKUP($A55,OFFSET('Program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Results'!$A:$A,Tables!J$1),4),MATCH($A55,OFFSET('Program and Results'!$A$1,MATCH(Tables!J$1,'Program and Results'!$A:$A,0)-1,4,COUNTIF('Program and Results'!$A:$A,Tables!J$1),1),0),3))))</f>
        <v/>
      </c>
      <c r="K55" t="str">
        <f ca="1">IF(K21="","",IF(J55="","",IFERROR(VLOOKUP($A55,OFFSET('Program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Results'!$A:$A,Tables!K$1),4),MATCH($A55,OFFSET('Program and Results'!$A$1,MATCH(Tables!K$1,'Program and Results'!$A:$A,0)-1,4,COUNTIF('Program and Results'!$A:$A,Tables!K$1),1),0),3))))</f>
        <v/>
      </c>
      <c r="L55" t="str">
        <f ca="1">IF(L21="","",IF(K55="","",IFERROR(VLOOKUP($A55,OFFSET('Program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Results'!$A:$A,Tables!L$1),4),MATCH($A55,OFFSET('Program and Results'!$A$1,MATCH(Tables!L$1,'Program and Results'!$A:$A,0)-1,4,COUNTIF('Program and Results'!$A:$A,Tables!L$1),1),0),3))))</f>
        <v/>
      </c>
      <c r="M55" t="str">
        <f ca="1">IF(M21="","",IF(L55="","",IFERROR(VLOOKUP($A55,OFFSET('Program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Results'!$A:$A,Tables!M$1),4),MATCH($A55,OFFSET('Program and Results'!$A$1,MATCH(Tables!M$1,'Program and Results'!$A:$A,0)-1,4,COUNTIF('Program and Results'!$A:$A,Tables!M$1),1),0),3))))</f>
        <v/>
      </c>
      <c r="N55" t="str">
        <f ca="1">IF(N21="","",IF(M55="","",IFERROR(VLOOKUP($A55,OFFSET('Program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Results'!$A:$A,Tables!N$1),4),MATCH($A55,OFFSET('Program and Results'!$A$1,MATCH(Tables!N$1,'Program and Results'!$A:$A,0)-1,4,COUNTIF('Program and Results'!$A:$A,Tables!N$1),1),0),3))))</f>
        <v/>
      </c>
      <c r="O55" t="str">
        <f ca="1">IF(O21="","",IF(N55="","",IFERROR(VLOOKUP($A55,OFFSET('Program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Results'!$A:$A,Tables!O$1),4),MATCH($A55,OFFSET('Program and Results'!$A$1,MATCH(Tables!O$1,'Program and Results'!$A:$A,0)-1,4,COUNTIF('Program and Results'!$A:$A,Tables!O$1),1),0),3))))</f>
        <v/>
      </c>
      <c r="P55" t="str">
        <f ca="1">IF(P21="","",IF(O55="","",IFERROR(VLOOKUP($A55,OFFSET('Program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Results'!$A:$A,Tables!P$1),4),MATCH($A55,OFFSET('Program and Results'!$A$1,MATCH(Tables!P$1,'Program and Results'!$A:$A,0)-1,4,COUNTIF('Program and Results'!$A:$A,Tables!P$1),1),0),3))))</f>
        <v/>
      </c>
      <c r="Q55" t="str">
        <f ca="1">IF(Q21="","",IF(P55="","",IFERROR(VLOOKUP($A55,OFFSET('Program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Results'!$A:$A,Tables!Q$1),4),MATCH($A55,OFFSET('Program and Results'!$A$1,MATCH(Tables!Q$1,'Program and Results'!$A:$A,0)-1,4,COUNTIF('Program and Results'!$A:$A,Tables!Q$1),1),0),3))))</f>
        <v/>
      </c>
      <c r="R55" t="str">
        <f ca="1">IF(R21="","",IF(Q55="","",IFERROR(VLOOKUP($A55,OFFSET('Program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Results'!$A:$A,Tables!R$1),4),MATCH($A55,OFFSET('Program and Results'!$A$1,MATCH(Tables!R$1,'Program and Results'!$A:$A,0)-1,4,COUNTIF('Program and Results'!$A:$A,Tables!R$1),1),0),3))))</f>
        <v/>
      </c>
      <c r="S55" t="str">
        <f ca="1">IF(S21="","",IF(R55="","",IFERROR(VLOOKUP($A55,OFFSET('Program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Results'!$A:$A,Tables!S$1),4),MATCH($A55,OFFSET('Program and Results'!$A$1,MATCH(Tables!S$1,'Program and Results'!$A:$A,0)-1,4,COUNTIF('Program and Results'!$A:$A,Tables!S$1),1),0),3))))</f>
        <v/>
      </c>
      <c r="T55" t="str">
        <f ca="1">IF(T21="","",IF(S55="","",IFERROR(VLOOKUP($A55,OFFSET('Program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Results'!$A:$A,Tables!T$1),4),MATCH($A55,OFFSET('Program and Results'!$A$1,MATCH(Tables!T$1,'Program and Results'!$A:$A,0)-1,4,COUNTIF('Program and Results'!$A:$A,Tables!T$1),1),0),3))))</f>
        <v/>
      </c>
      <c r="U55" t="str">
        <f ca="1">IF(U21="","",IF(T55="","",IFERROR(VLOOKUP($A55,OFFSET('Program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Results'!$A:$A,Tables!U$1),4),MATCH($A55,OFFSET('Program and Results'!$A$1,MATCH(Tables!U$1,'Program and Results'!$A:$A,0)-1,4,COUNTIF('Program and Results'!$A:$A,Tables!U$1),1),0),3))))</f>
        <v/>
      </c>
      <c r="V55" t="str">
        <f ca="1">IF(V21="","",IF(U55="","",IFERROR(VLOOKUP($A55,OFFSET('Program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Results'!$A:$A,Tables!V$1),4),MATCH($A55,OFFSET('Program and Results'!$A$1,MATCH(Tables!V$1,'Program and Results'!$A:$A,0)-1,4,COUNTIF('Program and Results'!$A:$A,Tables!V$1),1),0),3))))</f>
        <v/>
      </c>
      <c r="W55" t="str">
        <f ca="1">IF(W21="","",IF(V55="","",IFERROR(VLOOKUP($A55,OFFSET('Program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Results'!$A:$A,Tables!W$1),4),MATCH($A55,OFFSET('Program and Results'!$A$1,MATCH(Tables!W$1,'Program and Results'!$A:$A,0)-1,4,COUNTIF('Program and Results'!$A:$A,Tables!W$1),1),0),3))))</f>
        <v/>
      </c>
      <c r="X55" t="str">
        <f ca="1">IF(X21="","",IF(W55="","",IFERROR(VLOOKUP($A55,OFFSET('Program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Results'!$A:$A,Tables!X$1),4),MATCH($A55,OFFSET('Program and Results'!$A$1,MATCH(Tables!X$1,'Program and Results'!$A:$A,0)-1,4,COUNTIF('Program and Results'!$A:$A,Tables!X$1),1),0),3))))</f>
        <v/>
      </c>
      <c r="Y55" t="str">
        <f ca="1">IF(Y21="","",IF(X55="","",IFERROR(VLOOKUP($A55,OFFSET('Program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Results'!$A:$A,Tables!Y$1),4),MATCH($A55,OFFSET('Program and Results'!$A$1,MATCH(Tables!Y$1,'Program and Results'!$A:$A,0)-1,4,COUNTIF('Program and Results'!$A:$A,Tables!Y$1),1),0),3))))</f>
        <v/>
      </c>
      <c r="Z55" t="str">
        <f ca="1">IF(Z21="","",IF(Y55="","",IFERROR(VLOOKUP($A55,OFFSET('Program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Results'!$A:$A,Tables!Z$1),4),MATCH($A55,OFFSET('Program and Results'!$A$1,MATCH(Tables!Z$1,'Program and Results'!$A:$A,0)-1,4,COUNTIF('Program and Results'!$A:$A,Tables!Z$1),1),0),3))))</f>
        <v/>
      </c>
      <c r="AA55" t="str">
        <f ca="1">IF(AA21="","",IF(Z55="","",IFERROR(VLOOKUP($A55,OFFSET('Program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Results'!$A:$A,Tables!AA$1),4),MATCH($A55,OFFSET('Program and Results'!$A$1,MATCH(Tables!AA$1,'Program and Results'!$A:$A,0)-1,4,COUNTIF('Program and Results'!$A:$A,Tables!AA$1),1),0),3))))</f>
        <v/>
      </c>
      <c r="AB55" t="str">
        <f ca="1">IF(AB21="","",IF(AA55="","",IFERROR(VLOOKUP($A55,OFFSET('Program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Results'!$A:$A,Tables!AB$1),4),MATCH($A55,OFFSET('Program and Results'!$A$1,MATCH(Tables!AB$1,'Program and Results'!$A:$A,0)-1,4,COUNTIF('Program and Results'!$A:$A,Tables!AB$1),1),0),3))))</f>
        <v/>
      </c>
      <c r="AC55" t="str">
        <f ca="1">IF(AC21="","",IF(AB55="","",IFERROR(VLOOKUP($A55,OFFSET('Program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Results'!$A:$A,Tables!AC$1),4),MATCH($A55,OFFSET('Program and Results'!$A$1,MATCH(Tables!AC$1,'Program and Results'!$A:$A,0)-1,4,COUNTIF('Program and Results'!$A:$A,Tables!AC$1),1),0),3))))</f>
        <v/>
      </c>
      <c r="AD55" t="str">
        <f ca="1">IF(AD21="","",IF(AC55="","",IFERROR(VLOOKUP($A55,OFFSET('Program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Results'!$A:$A,Tables!AD$1),4),MATCH($A55,OFFSET('Program and Results'!$A$1,MATCH(Tables!AD$1,'Program and Results'!$A:$A,0)-1,4,COUNTIF('Program and Results'!$A:$A,Tables!AD$1),1),0),3))))</f>
        <v/>
      </c>
      <c r="AE55" t="str">
        <f ca="1">IF(AE21="","",IF(AD55="","",IFERROR(VLOOKUP($A55,OFFSET('Program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Results'!$A:$A,Tables!AE$1),4),MATCH($A55,OFFSET('Program and Results'!$A$1,MATCH(Tables!AE$1,'Program and Results'!$A:$A,0)-1,4,COUNTIF('Program and Results'!$A:$A,Tables!AE$1),1),0),3))))</f>
        <v/>
      </c>
      <c r="AF55" t="str">
        <f ca="1">IF(AF21="","",IF(AE55="","",IFERROR(VLOOKUP($A55,OFFSET('Program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Results'!$A:$A,Tables!AF$1),4),MATCH($A55,OFFSET('Program and Results'!$A$1,MATCH(Tables!AF$1,'Program and Results'!$A:$A,0)-1,4,COUNTIF('Program and Results'!$A:$A,Tables!AF$1),1),0),3))))</f>
        <v/>
      </c>
      <c r="AG55" t="str">
        <f ca="1">IF(AG21="","",IF(AF55="","",IFERROR(VLOOKUP($A55,OFFSET('Program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Results'!$A:$A,Tables!AG$1),4),MATCH($A55,OFFSET('Program and Results'!$A$1,MATCH(Tables!AG$1,'Program and Results'!$A:$A,0)-1,4,COUNTIF('Program and Results'!$A:$A,Tables!AG$1),1),0),3))))</f>
        <v/>
      </c>
      <c r="AH55" t="str">
        <f ca="1">IF(AH21="","",IF(AG55="","",IFERROR(VLOOKUP($A55,OFFSET('Program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Results'!$A:$A,Tables!AH$1),4),MATCH($A55,OFFSET('Program and Results'!$A$1,MATCH(Tables!AH$1,'Program and Results'!$A:$A,0)-1,4,COUNTIF('Program and Results'!$A:$A,Tables!AH$1),1),0),3))))</f>
        <v/>
      </c>
      <c r="AI55" t="str">
        <f ca="1">IF(AI21="","",IF(AH55="","",IFERROR(VLOOKUP($A55,OFFSET('Program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Results'!$A:$A,Tables!AI$1),4),MATCH($A55,OFFSET('Program and Results'!$A$1,MATCH(Tables!AI$1,'Program and Results'!$A:$A,0)-1,4,COUNTIF('Program and Results'!$A:$A,Tables!AI$1),1),0),3))))</f>
        <v/>
      </c>
      <c r="AJ55" t="str">
        <f ca="1">IF(AJ21="","",IF(AI55="","",IFERROR(VLOOKUP($A55,OFFSET('Program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Results'!$A:$A,Tables!AJ$1),4),MATCH($A55,OFFSET('Program and Results'!$A$1,MATCH(Tables!AJ$1,'Program and Results'!$A:$A,0)-1,4,COUNTIF('Program and Results'!$A:$A,Tables!AJ$1),1),0),3))))</f>
        <v/>
      </c>
      <c r="AK55" t="str">
        <f ca="1">IF(AK21="","",IF(AJ55="","",IFERROR(VLOOKUP($A55,OFFSET('Program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Results'!$A:$A,Tables!AK$1),4),MATCH($A55,OFFSET('Program and Results'!$A$1,MATCH(Tables!AK$1,'Program and Results'!$A:$A,0)-1,4,COUNTIF('Program and Results'!$A:$A,Tables!AK$1),1),0),3))))</f>
        <v/>
      </c>
      <c r="AL55" t="str">
        <f ca="1">IF(AL21="","",IF(AK55="","",IFERROR(VLOOKUP($A55,OFFSET('Program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Results'!$A:$A,Tables!AL$1),4),MATCH($A55,OFFSET('Program and Results'!$A$1,MATCH(Tables!AL$1,'Program and Results'!$A:$A,0)-1,4,COUNTIF('Program and Results'!$A:$A,Tables!AL$1),1),0),3))))</f>
        <v/>
      </c>
      <c r="AM55" t="str">
        <f ca="1">IF(AM21="","",IF(AL55="","",IFERROR(VLOOKUP($A55,OFFSET('Program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Results'!$A:$A,Tables!AM$1),4),MATCH($A55,OFFSET('Program and Results'!$A$1,MATCH(Tables!AM$1,'Program and Results'!$A:$A,0)-1,4,COUNTIF('Program and Results'!$A:$A,Tables!AM$1),1),0),3))))</f>
        <v/>
      </c>
      <c r="AN55" t="str">
        <f ca="1">IF(AN21="","",IF(AM55="","",IFERROR(VLOOKUP($A55,OFFSET('Program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Results'!$A:$A,Tables!AN$1),4),MATCH($A55,OFFSET('Program and Results'!$A$1,MATCH(Tables!AN$1,'Program and Results'!$A:$A,0)-1,4,COUNTIF('Program and Results'!$A:$A,Tables!AN$1),1),0),3))))</f>
        <v/>
      </c>
      <c r="AO55" t="str">
        <f ca="1">IF(AO21="","",IF(AN55="","",IFERROR(VLOOKUP($A55,OFFSET('Program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Results'!$A:$A,Tables!AO$1),4),MATCH($A55,OFFSET('Program and Results'!$A$1,MATCH(Tables!AO$1,'Program and Results'!$A:$A,0)-1,4,COUNTIF('Program and Results'!$A:$A,Tables!AO$1),1),0),3))))</f>
        <v/>
      </c>
      <c r="AP55" t="str">
        <f ca="1">IF(AP21="","",IF(AO55="","",IFERROR(VLOOKUP($A55,OFFSET('Program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Results'!$A:$A,Tables!AP$1),4),MATCH($A55,OFFSET('Program and Results'!$A$1,MATCH(Tables!AP$1,'Program and Results'!$A:$A,0)-1,4,COUNTIF('Program and Results'!$A:$A,Tables!AP$1),1),0),3))))</f>
        <v/>
      </c>
      <c r="AQ55" t="str">
        <f ca="1">IF(AQ21="","",IF(AP55="","",IFERROR(VLOOKUP($A55,OFFSET('Program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Results'!$A:$A,Tables!AQ$1),4),MATCH($A55,OFFSET('Program and Results'!$A$1,MATCH(Tables!AQ$1,'Program and Results'!$A:$A,0)-1,4,COUNTIF('Program and Results'!$A:$A,Tables!AQ$1),1),0),3))))</f>
        <v/>
      </c>
      <c r="AR55" t="str">
        <f ca="1">IF(AR21="","",IF(AQ55="","",IFERROR(VLOOKUP($A55,OFFSET('Program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Results'!$A:$A,Tables!AR$1),4),MATCH($A55,OFFSET('Program and Results'!$A$1,MATCH(Tables!AR$1,'Program and Results'!$A:$A,0)-1,4,COUNTIF('Program and Results'!$A:$A,Tables!AR$1),1),0),3))))</f>
        <v/>
      </c>
      <c r="AS55" t="str">
        <f ca="1">IF(AS21="","",IF(AR55="","",IFERROR(VLOOKUP($A55,OFFSET('Program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Results'!$A:$A,Tables!AS$1),4),MATCH($A55,OFFSET('Program and Results'!$A$1,MATCH(Tables!AS$1,'Program and Results'!$A:$A,0)-1,4,COUNTIF('Program and Results'!$A:$A,Tables!AS$1),1),0),3))))</f>
        <v/>
      </c>
      <c r="AT55" t="str">
        <f ca="1">IF(AT21="","",IF(AS55="","",IFERROR(VLOOKUP($A55,OFFSET('Program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Results'!$A:$A,Tables!AT$1),4),MATCH($A55,OFFSET('Program and Results'!$A$1,MATCH(Tables!AT$1,'Program and Results'!$A:$A,0)-1,4,COUNTIF('Program and Results'!$A:$A,Tables!AT$1),1),0),3))))</f>
        <v/>
      </c>
      <c r="AU55" t="str">
        <f ca="1">IF(AU21="","",IF(AT55="","",IFERROR(VLOOKUP($A55,OFFSET('Program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Results'!$A:$A,Tables!AU$1),4),MATCH($A55,OFFSET('Program and Results'!$A$1,MATCH(Tables!AU$1,'Program and Results'!$A:$A,0)-1,4,COUNTIF('Program and Results'!$A:$A,Tables!AU$1),1),0),3))))</f>
        <v/>
      </c>
      <c r="AV55" t="str">
        <f ca="1">IF(AV21="","",IF(AU55="","",IFERROR(VLOOKUP($A55,OFFSET('Program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Results'!$A:$A,Tables!AV$1),4),MATCH($A55,OFFSET('Program and Results'!$A$1,MATCH(Tables!AV$1,'Program and Results'!$A:$A,0)-1,4,COUNTIF('Program and Results'!$A:$A,Tables!AV$1),1),0),3))))</f>
        <v/>
      </c>
      <c r="AW55" t="str">
        <f ca="1">IF(AW21="","",IF(AV55="","",IFERROR(VLOOKUP($A55,OFFSET('Program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Results'!$A:$A,Tables!AW$1),4),MATCH($A55,OFFSET('Program and Results'!$A$1,MATCH(Tables!AW$1,'Program and Results'!$A:$A,0)-1,4,COUNTIF('Program and Results'!$A:$A,Tables!AW$1),1),0),3))))</f>
        <v/>
      </c>
      <c r="AX55" t="str">
        <f ca="1">IF(AX21="","",IF(AW55="","",IFERROR(VLOOKUP($A55,OFFSET('Program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Results'!$A:$A,Tables!AX$1),4),MATCH($A55,OFFSET('Program and Results'!$A$1,MATCH(Tables!AX$1,'Program and Results'!$A:$A,0)-1,4,COUNTIF('Program and Results'!$A:$A,Tables!AX$1),1),0),3))))</f>
        <v/>
      </c>
      <c r="AY55" t="str">
        <f ca="1">IF(AY21="","",IF(AX55="","",IFERROR(VLOOKUP($A55,OFFSET('Program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Results'!$A:$A,Tables!AY$1),4),MATCH($A55,OFFSET('Program and Results'!$A$1,MATCH(Tables!AY$1,'Program and Results'!$A:$A,0)-1,4,COUNTIF('Program and Results'!$A:$A,Tables!AY$1),1),0),3))))</f>
        <v/>
      </c>
      <c r="AZ55" t="str">
        <f ca="1">IF(AZ21="","",IF(AY55="","",IFERROR(VLOOKUP($A55,OFFSET('Program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Results'!$A:$A,Tables!AZ$1),4),MATCH($A55,OFFSET('Program and Results'!$A$1,MATCH(Tables!AZ$1,'Program and Results'!$A:$A,0)-1,4,COUNTIF('Program and Results'!$A:$A,Tables!AZ$1),1),0),3))))</f>
        <v/>
      </c>
      <c r="BA55" t="str">
        <f ca="1">IF(BA21="","",IF(AZ55="","",IFERROR(VLOOKUP($A55,OFFSET('Program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Results'!$A:$A,Tables!BA$1),4),MATCH($A55,OFFSET('Program and Results'!$A$1,MATCH(Tables!BA$1,'Program and Results'!$A:$A,0)-1,4,COUNTIF('Program and Results'!$A:$A,Tables!BA$1),1),0),3))))</f>
        <v/>
      </c>
      <c r="BB55" t="str">
        <f ca="1">IF(BB21="","",IF(BA55="","",IFERROR(VLOOKUP($A55,OFFSET('Program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Results'!$A:$A,Tables!BB$1),4),MATCH($A55,OFFSET('Program and Results'!$A$1,MATCH(Tables!BB$1,'Program and Results'!$A:$A,0)-1,4,COUNTIF('Program and Results'!$A:$A,Tables!BB$1),1),0),3))))</f>
        <v/>
      </c>
      <c r="BC55" t="str">
        <f ca="1">IF(BC21="","",IF(BB55="","",IFERROR(VLOOKUP($A55,OFFSET('Program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Results'!$A:$A,Tables!BC$1),4),MATCH($A55,OFFSET('Program and Results'!$A$1,MATCH(Tables!BC$1,'Program and Results'!$A:$A,0)-1,4,COUNTIF('Program and Results'!$A:$A,Tables!BC$1),1),0),3))))</f>
        <v/>
      </c>
      <c r="BD55" t="str">
        <f ca="1">IF(BD21="","",IF(BC55="","",IFERROR(VLOOKUP($A55,OFFSET('Program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Results'!$A:$A,Tables!BD$1),4),MATCH($A55,OFFSET('Program and Results'!$A$1,MATCH(Tables!BD$1,'Program and Results'!$A:$A,0)-1,4,COUNTIF('Program and Results'!$A:$A,Tables!BD$1),1),0),3))))</f>
        <v/>
      </c>
      <c r="BE55" t="str">
        <f ca="1">IF(BE21="","",IF(BD55="","",IFERROR(VLOOKUP($A55,OFFSET('Program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Results'!$A:$A,Tables!BE$1),4),MATCH($A55,OFFSET('Program and Results'!$A$1,MATCH(Tables!BE$1,'Program and Results'!$A:$A,0)-1,4,COUNTIF('Program and Results'!$A:$A,Tables!BE$1),1),0),3))))</f>
        <v/>
      </c>
    </row>
    <row r="56" spans="1:57">
      <c r="A56" s="3" t="str">
        <f t="shared" si="0"/>
        <v/>
      </c>
      <c r="B56" t="str">
        <f ca="1">IF(B22="","",IF(A56="","",IFERROR(VLOOKUP($A56,OFFSET('Program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Results'!$A:$A,Tables!B$1),4),MATCH($A56,OFFSET('Program and Results'!$A$1,MATCH(Tables!B$1,'Program and Results'!$A:$A,0)-1,4,COUNTIF('Program and Results'!$A:$A,Tables!B$1),1),0),3))))</f>
        <v/>
      </c>
      <c r="C56" t="str">
        <f ca="1">IF(C22="","",IF(B56="","",IFERROR(VLOOKUP($A56,OFFSET('Program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Results'!$A:$A,Tables!C$1),4),MATCH($A56,OFFSET('Program and Results'!$A$1,MATCH(Tables!C$1,'Program and Results'!$A:$A,0)-1,4,COUNTIF('Program and Results'!$A:$A,Tables!C$1),1),0),3))))</f>
        <v/>
      </c>
      <c r="D56" t="str">
        <f ca="1">IF(D22="","",IF(C56="","",IFERROR(VLOOKUP($A56,OFFSET('Program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Results'!$A:$A,Tables!D$1),4),MATCH($A56,OFFSET('Program and Results'!$A$1,MATCH(Tables!D$1,'Program and Results'!$A:$A,0)-1,4,COUNTIF('Program and Results'!$A:$A,Tables!D$1),1),0),3))))</f>
        <v/>
      </c>
      <c r="E56" t="str">
        <f ca="1">IF(E22="","",IF(D56="","",IFERROR(VLOOKUP($A56,OFFSET('Program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Results'!$A:$A,Tables!E$1),4),MATCH($A56,OFFSET('Program and Results'!$A$1,MATCH(Tables!E$1,'Program and Results'!$A:$A,0)-1,4,COUNTIF('Program and Results'!$A:$A,Tables!E$1),1),0),3))))</f>
        <v/>
      </c>
      <c r="F56" t="str">
        <f ca="1">IF(F22="","",IF(E56="","",IFERROR(VLOOKUP($A56,OFFSET('Program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Results'!$A:$A,Tables!F$1),4),MATCH($A56,OFFSET('Program and Results'!$A$1,MATCH(Tables!F$1,'Program and Results'!$A:$A,0)-1,4,COUNTIF('Program and Results'!$A:$A,Tables!F$1),1),0),3))))</f>
        <v/>
      </c>
      <c r="G56" t="str">
        <f ca="1">IF(G22="","",IF(F56="","",IFERROR(VLOOKUP($A56,OFFSET('Program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Results'!$A:$A,Tables!G$1),4),MATCH($A56,OFFSET('Program and Results'!$A$1,MATCH(Tables!G$1,'Program and Results'!$A:$A,0)-1,4,COUNTIF('Program and Results'!$A:$A,Tables!G$1),1),0),3))))</f>
        <v/>
      </c>
      <c r="H56" t="str">
        <f ca="1">IF(H22="","",IF(G56="","",IFERROR(VLOOKUP($A56,OFFSET('Program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Results'!$A:$A,Tables!H$1),4),MATCH($A56,OFFSET('Program and Results'!$A$1,MATCH(Tables!H$1,'Program and Results'!$A:$A,0)-1,4,COUNTIF('Program and Results'!$A:$A,Tables!H$1),1),0),3))))</f>
        <v/>
      </c>
      <c r="I56" t="str">
        <f ca="1">IF(I22="","",IF(H56="","",IFERROR(VLOOKUP($A56,OFFSET('Program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Results'!$A:$A,Tables!I$1),4),MATCH($A56,OFFSET('Program and Results'!$A$1,MATCH(Tables!I$1,'Program and Results'!$A:$A,0)-1,4,COUNTIF('Program and Results'!$A:$A,Tables!I$1),1),0),3))))</f>
        <v/>
      </c>
      <c r="J56" t="str">
        <f ca="1">IF(J22="","",IF(I56="","",IFERROR(VLOOKUP($A56,OFFSET('Program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Results'!$A:$A,Tables!J$1),4),MATCH($A56,OFFSET('Program and Results'!$A$1,MATCH(Tables!J$1,'Program and Results'!$A:$A,0)-1,4,COUNTIF('Program and Results'!$A:$A,Tables!J$1),1),0),3))))</f>
        <v/>
      </c>
      <c r="K56" t="str">
        <f ca="1">IF(K22="","",IF(J56="","",IFERROR(VLOOKUP($A56,OFFSET('Program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Results'!$A:$A,Tables!K$1),4),MATCH($A56,OFFSET('Program and Results'!$A$1,MATCH(Tables!K$1,'Program and Results'!$A:$A,0)-1,4,COUNTIF('Program and Results'!$A:$A,Tables!K$1),1),0),3))))</f>
        <v/>
      </c>
      <c r="L56" t="str">
        <f ca="1">IF(L22="","",IF(K56="","",IFERROR(VLOOKUP($A56,OFFSET('Program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Results'!$A:$A,Tables!L$1),4),MATCH($A56,OFFSET('Program and Results'!$A$1,MATCH(Tables!L$1,'Program and Results'!$A:$A,0)-1,4,COUNTIF('Program and Results'!$A:$A,Tables!L$1),1),0),3))))</f>
        <v/>
      </c>
      <c r="M56" t="str">
        <f ca="1">IF(M22="","",IF(L56="","",IFERROR(VLOOKUP($A56,OFFSET('Program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Results'!$A:$A,Tables!M$1),4),MATCH($A56,OFFSET('Program and Results'!$A$1,MATCH(Tables!M$1,'Program and Results'!$A:$A,0)-1,4,COUNTIF('Program and Results'!$A:$A,Tables!M$1),1),0),3))))</f>
        <v/>
      </c>
      <c r="N56" t="str">
        <f ca="1">IF(N22="","",IF(M56="","",IFERROR(VLOOKUP($A56,OFFSET('Program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Results'!$A:$A,Tables!N$1),4),MATCH($A56,OFFSET('Program and Results'!$A$1,MATCH(Tables!N$1,'Program and Results'!$A:$A,0)-1,4,COUNTIF('Program and Results'!$A:$A,Tables!N$1),1),0),3))))</f>
        <v/>
      </c>
      <c r="O56" t="str">
        <f ca="1">IF(O22="","",IF(N56="","",IFERROR(VLOOKUP($A56,OFFSET('Program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Results'!$A:$A,Tables!O$1),4),MATCH($A56,OFFSET('Program and Results'!$A$1,MATCH(Tables!O$1,'Program and Results'!$A:$A,0)-1,4,COUNTIF('Program and Results'!$A:$A,Tables!O$1),1),0),3))))</f>
        <v/>
      </c>
      <c r="P56" t="str">
        <f ca="1">IF(P22="","",IF(O56="","",IFERROR(VLOOKUP($A56,OFFSET('Program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Results'!$A:$A,Tables!P$1),4),MATCH($A56,OFFSET('Program and Results'!$A$1,MATCH(Tables!P$1,'Program and Results'!$A:$A,0)-1,4,COUNTIF('Program and Results'!$A:$A,Tables!P$1),1),0),3))))</f>
        <v/>
      </c>
      <c r="Q56" t="str">
        <f ca="1">IF(Q22="","",IF(P56="","",IFERROR(VLOOKUP($A56,OFFSET('Program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Results'!$A:$A,Tables!Q$1),4),MATCH($A56,OFFSET('Program and Results'!$A$1,MATCH(Tables!Q$1,'Program and Results'!$A:$A,0)-1,4,COUNTIF('Program and Results'!$A:$A,Tables!Q$1),1),0),3))))</f>
        <v/>
      </c>
      <c r="R56" t="str">
        <f ca="1">IF(R22="","",IF(Q56="","",IFERROR(VLOOKUP($A56,OFFSET('Program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Results'!$A:$A,Tables!R$1),4),MATCH($A56,OFFSET('Program and Results'!$A$1,MATCH(Tables!R$1,'Program and Results'!$A:$A,0)-1,4,COUNTIF('Program and Results'!$A:$A,Tables!R$1),1),0),3))))</f>
        <v/>
      </c>
      <c r="S56" t="str">
        <f ca="1">IF(S22="","",IF(R56="","",IFERROR(VLOOKUP($A56,OFFSET('Program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Results'!$A:$A,Tables!S$1),4),MATCH($A56,OFFSET('Program and Results'!$A$1,MATCH(Tables!S$1,'Program and Results'!$A:$A,0)-1,4,COUNTIF('Program and Results'!$A:$A,Tables!S$1),1),0),3))))</f>
        <v/>
      </c>
      <c r="T56" t="str">
        <f ca="1">IF(T22="","",IF(S56="","",IFERROR(VLOOKUP($A56,OFFSET('Program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Results'!$A:$A,Tables!T$1),4),MATCH($A56,OFFSET('Program and Results'!$A$1,MATCH(Tables!T$1,'Program and Results'!$A:$A,0)-1,4,COUNTIF('Program and Results'!$A:$A,Tables!T$1),1),0),3))))</f>
        <v/>
      </c>
      <c r="U56" t="str">
        <f ca="1">IF(U22="","",IF(T56="","",IFERROR(VLOOKUP($A56,OFFSET('Program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Results'!$A:$A,Tables!U$1),4),MATCH($A56,OFFSET('Program and Results'!$A$1,MATCH(Tables!U$1,'Program and Results'!$A:$A,0)-1,4,COUNTIF('Program and Results'!$A:$A,Tables!U$1),1),0),3))))</f>
        <v/>
      </c>
      <c r="V56" t="str">
        <f ca="1">IF(V22="","",IF(U56="","",IFERROR(VLOOKUP($A56,OFFSET('Program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Results'!$A:$A,Tables!V$1),4),MATCH($A56,OFFSET('Program and Results'!$A$1,MATCH(Tables!V$1,'Program and Results'!$A:$A,0)-1,4,COUNTIF('Program and Results'!$A:$A,Tables!V$1),1),0),3))))</f>
        <v/>
      </c>
      <c r="W56" t="str">
        <f ca="1">IF(W22="","",IF(V56="","",IFERROR(VLOOKUP($A56,OFFSET('Program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Results'!$A:$A,Tables!W$1),4),MATCH($A56,OFFSET('Program and Results'!$A$1,MATCH(Tables!W$1,'Program and Results'!$A:$A,0)-1,4,COUNTIF('Program and Results'!$A:$A,Tables!W$1),1),0),3))))</f>
        <v/>
      </c>
      <c r="X56" t="str">
        <f ca="1">IF(X22="","",IF(W56="","",IFERROR(VLOOKUP($A56,OFFSET('Program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Results'!$A:$A,Tables!X$1),4),MATCH($A56,OFFSET('Program and Results'!$A$1,MATCH(Tables!X$1,'Program and Results'!$A:$A,0)-1,4,COUNTIF('Program and Results'!$A:$A,Tables!X$1),1),0),3))))</f>
        <v/>
      </c>
      <c r="Y56" t="str">
        <f ca="1">IF(Y22="","",IF(X56="","",IFERROR(VLOOKUP($A56,OFFSET('Program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Results'!$A:$A,Tables!Y$1),4),MATCH($A56,OFFSET('Program and Results'!$A$1,MATCH(Tables!Y$1,'Program and Results'!$A:$A,0)-1,4,COUNTIF('Program and Results'!$A:$A,Tables!Y$1),1),0),3))))</f>
        <v/>
      </c>
      <c r="Z56" t="str">
        <f ca="1">IF(Z22="","",IF(Y56="","",IFERROR(VLOOKUP($A56,OFFSET('Program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Results'!$A:$A,Tables!Z$1),4),MATCH($A56,OFFSET('Program and Results'!$A$1,MATCH(Tables!Z$1,'Program and Results'!$A:$A,0)-1,4,COUNTIF('Program and Results'!$A:$A,Tables!Z$1),1),0),3))))</f>
        <v/>
      </c>
      <c r="AA56" t="str">
        <f ca="1">IF(AA22="","",IF(Z56="","",IFERROR(VLOOKUP($A56,OFFSET('Program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Results'!$A:$A,Tables!AA$1),4),MATCH($A56,OFFSET('Program and Results'!$A$1,MATCH(Tables!AA$1,'Program and Results'!$A:$A,0)-1,4,COUNTIF('Program and Results'!$A:$A,Tables!AA$1),1),0),3))))</f>
        <v/>
      </c>
      <c r="AB56" t="str">
        <f ca="1">IF(AB22="","",IF(AA56="","",IFERROR(VLOOKUP($A56,OFFSET('Program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Results'!$A:$A,Tables!AB$1),4),MATCH($A56,OFFSET('Program and Results'!$A$1,MATCH(Tables!AB$1,'Program and Results'!$A:$A,0)-1,4,COUNTIF('Program and Results'!$A:$A,Tables!AB$1),1),0),3))))</f>
        <v/>
      </c>
      <c r="AC56" t="str">
        <f ca="1">IF(AC22="","",IF(AB56="","",IFERROR(VLOOKUP($A56,OFFSET('Program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Results'!$A:$A,Tables!AC$1),4),MATCH($A56,OFFSET('Program and Results'!$A$1,MATCH(Tables!AC$1,'Program and Results'!$A:$A,0)-1,4,COUNTIF('Program and Results'!$A:$A,Tables!AC$1),1),0),3))))</f>
        <v/>
      </c>
      <c r="AD56" t="str">
        <f ca="1">IF(AD22="","",IF(AC56="","",IFERROR(VLOOKUP($A56,OFFSET('Program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Results'!$A:$A,Tables!AD$1),4),MATCH($A56,OFFSET('Program and Results'!$A$1,MATCH(Tables!AD$1,'Program and Results'!$A:$A,0)-1,4,COUNTIF('Program and Results'!$A:$A,Tables!AD$1),1),0),3))))</f>
        <v/>
      </c>
      <c r="AE56" t="str">
        <f ca="1">IF(AE22="","",IF(AD56="","",IFERROR(VLOOKUP($A56,OFFSET('Program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Results'!$A:$A,Tables!AE$1),4),MATCH($A56,OFFSET('Program and Results'!$A$1,MATCH(Tables!AE$1,'Program and Results'!$A:$A,0)-1,4,COUNTIF('Program and Results'!$A:$A,Tables!AE$1),1),0),3))))</f>
        <v/>
      </c>
      <c r="AF56" t="str">
        <f ca="1">IF(AF22="","",IF(AE56="","",IFERROR(VLOOKUP($A56,OFFSET('Program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Results'!$A:$A,Tables!AF$1),4),MATCH($A56,OFFSET('Program and Results'!$A$1,MATCH(Tables!AF$1,'Program and Results'!$A:$A,0)-1,4,COUNTIF('Program and Results'!$A:$A,Tables!AF$1),1),0),3))))</f>
        <v/>
      </c>
      <c r="AG56" t="str">
        <f ca="1">IF(AG22="","",IF(AF56="","",IFERROR(VLOOKUP($A56,OFFSET('Program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Results'!$A:$A,Tables!AG$1),4),MATCH($A56,OFFSET('Program and Results'!$A$1,MATCH(Tables!AG$1,'Program and Results'!$A:$A,0)-1,4,COUNTIF('Program and Results'!$A:$A,Tables!AG$1),1),0),3))))</f>
        <v/>
      </c>
      <c r="AH56" t="str">
        <f ca="1">IF(AH22="","",IF(AG56="","",IFERROR(VLOOKUP($A56,OFFSET('Program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Results'!$A:$A,Tables!AH$1),4),MATCH($A56,OFFSET('Program and Results'!$A$1,MATCH(Tables!AH$1,'Program and Results'!$A:$A,0)-1,4,COUNTIF('Program and Results'!$A:$A,Tables!AH$1),1),0),3))))</f>
        <v/>
      </c>
      <c r="AI56" t="str">
        <f ca="1">IF(AI22="","",IF(AH56="","",IFERROR(VLOOKUP($A56,OFFSET('Program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Results'!$A:$A,Tables!AI$1),4),MATCH($A56,OFFSET('Program and Results'!$A$1,MATCH(Tables!AI$1,'Program and Results'!$A:$A,0)-1,4,COUNTIF('Program and Results'!$A:$A,Tables!AI$1),1),0),3))))</f>
        <v/>
      </c>
      <c r="AJ56" t="str">
        <f ca="1">IF(AJ22="","",IF(AI56="","",IFERROR(VLOOKUP($A56,OFFSET('Program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Results'!$A:$A,Tables!AJ$1),4),MATCH($A56,OFFSET('Program and Results'!$A$1,MATCH(Tables!AJ$1,'Program and Results'!$A:$A,0)-1,4,COUNTIF('Program and Results'!$A:$A,Tables!AJ$1),1),0),3))))</f>
        <v/>
      </c>
      <c r="AK56" t="str">
        <f ca="1">IF(AK22="","",IF(AJ56="","",IFERROR(VLOOKUP($A56,OFFSET('Program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Results'!$A:$A,Tables!AK$1),4),MATCH($A56,OFFSET('Program and Results'!$A$1,MATCH(Tables!AK$1,'Program and Results'!$A:$A,0)-1,4,COUNTIF('Program and Results'!$A:$A,Tables!AK$1),1),0),3))))</f>
        <v/>
      </c>
      <c r="AL56" t="str">
        <f ca="1">IF(AL22="","",IF(AK56="","",IFERROR(VLOOKUP($A56,OFFSET('Program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Results'!$A:$A,Tables!AL$1),4),MATCH($A56,OFFSET('Program and Results'!$A$1,MATCH(Tables!AL$1,'Program and Results'!$A:$A,0)-1,4,COUNTIF('Program and Results'!$A:$A,Tables!AL$1),1),0),3))))</f>
        <v/>
      </c>
      <c r="AM56" t="str">
        <f ca="1">IF(AM22="","",IF(AL56="","",IFERROR(VLOOKUP($A56,OFFSET('Program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Results'!$A:$A,Tables!AM$1),4),MATCH($A56,OFFSET('Program and Results'!$A$1,MATCH(Tables!AM$1,'Program and Results'!$A:$A,0)-1,4,COUNTIF('Program and Results'!$A:$A,Tables!AM$1),1),0),3))))</f>
        <v/>
      </c>
      <c r="AN56" t="str">
        <f ca="1">IF(AN22="","",IF(AM56="","",IFERROR(VLOOKUP($A56,OFFSET('Program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Results'!$A:$A,Tables!AN$1),4),MATCH($A56,OFFSET('Program and Results'!$A$1,MATCH(Tables!AN$1,'Program and Results'!$A:$A,0)-1,4,COUNTIF('Program and Results'!$A:$A,Tables!AN$1),1),0),3))))</f>
        <v/>
      </c>
      <c r="AO56" t="str">
        <f ca="1">IF(AO22="","",IF(AN56="","",IFERROR(VLOOKUP($A56,OFFSET('Program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Results'!$A:$A,Tables!AO$1),4),MATCH($A56,OFFSET('Program and Results'!$A$1,MATCH(Tables!AO$1,'Program and Results'!$A:$A,0)-1,4,COUNTIF('Program and Results'!$A:$A,Tables!AO$1),1),0),3))))</f>
        <v/>
      </c>
      <c r="AP56" t="str">
        <f ca="1">IF(AP22="","",IF(AO56="","",IFERROR(VLOOKUP($A56,OFFSET('Program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Results'!$A:$A,Tables!AP$1),4),MATCH($A56,OFFSET('Program and Results'!$A$1,MATCH(Tables!AP$1,'Program and Results'!$A:$A,0)-1,4,COUNTIF('Program and Results'!$A:$A,Tables!AP$1),1),0),3))))</f>
        <v/>
      </c>
      <c r="AQ56" t="str">
        <f ca="1">IF(AQ22="","",IF(AP56="","",IFERROR(VLOOKUP($A56,OFFSET('Program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Results'!$A:$A,Tables!AQ$1),4),MATCH($A56,OFFSET('Program and Results'!$A$1,MATCH(Tables!AQ$1,'Program and Results'!$A:$A,0)-1,4,COUNTIF('Program and Results'!$A:$A,Tables!AQ$1),1),0),3))))</f>
        <v/>
      </c>
      <c r="AR56" t="str">
        <f ca="1">IF(AR22="","",IF(AQ56="","",IFERROR(VLOOKUP($A56,OFFSET('Program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Results'!$A:$A,Tables!AR$1),4),MATCH($A56,OFFSET('Program and Results'!$A$1,MATCH(Tables!AR$1,'Program and Results'!$A:$A,0)-1,4,COUNTIF('Program and Results'!$A:$A,Tables!AR$1),1),0),3))))</f>
        <v/>
      </c>
      <c r="AS56" t="str">
        <f ca="1">IF(AS22="","",IF(AR56="","",IFERROR(VLOOKUP($A56,OFFSET('Program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Results'!$A:$A,Tables!AS$1),4),MATCH($A56,OFFSET('Program and Results'!$A$1,MATCH(Tables!AS$1,'Program and Results'!$A:$A,0)-1,4,COUNTIF('Program and Results'!$A:$A,Tables!AS$1),1),0),3))))</f>
        <v/>
      </c>
      <c r="AT56" t="str">
        <f ca="1">IF(AT22="","",IF(AS56="","",IFERROR(VLOOKUP($A56,OFFSET('Program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Results'!$A:$A,Tables!AT$1),4),MATCH($A56,OFFSET('Program and Results'!$A$1,MATCH(Tables!AT$1,'Program and Results'!$A:$A,0)-1,4,COUNTIF('Program and Results'!$A:$A,Tables!AT$1),1),0),3))))</f>
        <v/>
      </c>
      <c r="AU56" t="str">
        <f ca="1">IF(AU22="","",IF(AT56="","",IFERROR(VLOOKUP($A56,OFFSET('Program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Results'!$A:$A,Tables!AU$1),4),MATCH($A56,OFFSET('Program and Results'!$A$1,MATCH(Tables!AU$1,'Program and Results'!$A:$A,0)-1,4,COUNTIF('Program and Results'!$A:$A,Tables!AU$1),1),0),3))))</f>
        <v/>
      </c>
      <c r="AV56" t="str">
        <f ca="1">IF(AV22="","",IF(AU56="","",IFERROR(VLOOKUP($A56,OFFSET('Program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Results'!$A:$A,Tables!AV$1),4),MATCH($A56,OFFSET('Program and Results'!$A$1,MATCH(Tables!AV$1,'Program and Results'!$A:$A,0)-1,4,COUNTIF('Program and Results'!$A:$A,Tables!AV$1),1),0),3))))</f>
        <v/>
      </c>
      <c r="AW56" t="str">
        <f ca="1">IF(AW22="","",IF(AV56="","",IFERROR(VLOOKUP($A56,OFFSET('Program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Results'!$A:$A,Tables!AW$1),4),MATCH($A56,OFFSET('Program and Results'!$A$1,MATCH(Tables!AW$1,'Program and Results'!$A:$A,0)-1,4,COUNTIF('Program and Results'!$A:$A,Tables!AW$1),1),0),3))))</f>
        <v/>
      </c>
      <c r="AX56" t="str">
        <f ca="1">IF(AX22="","",IF(AW56="","",IFERROR(VLOOKUP($A56,OFFSET('Program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Results'!$A:$A,Tables!AX$1),4),MATCH($A56,OFFSET('Program and Results'!$A$1,MATCH(Tables!AX$1,'Program and Results'!$A:$A,0)-1,4,COUNTIF('Program and Results'!$A:$A,Tables!AX$1),1),0),3))))</f>
        <v/>
      </c>
      <c r="AY56" t="str">
        <f ca="1">IF(AY22="","",IF(AX56="","",IFERROR(VLOOKUP($A56,OFFSET('Program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Results'!$A:$A,Tables!AY$1),4),MATCH($A56,OFFSET('Program and Results'!$A$1,MATCH(Tables!AY$1,'Program and Results'!$A:$A,0)-1,4,COUNTIF('Program and Results'!$A:$A,Tables!AY$1),1),0),3))))</f>
        <v/>
      </c>
      <c r="AZ56" t="str">
        <f ca="1">IF(AZ22="","",IF(AY56="","",IFERROR(VLOOKUP($A56,OFFSET('Program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Results'!$A:$A,Tables!AZ$1),4),MATCH($A56,OFFSET('Program and Results'!$A$1,MATCH(Tables!AZ$1,'Program and Results'!$A:$A,0)-1,4,COUNTIF('Program and Results'!$A:$A,Tables!AZ$1),1),0),3))))</f>
        <v/>
      </c>
      <c r="BA56" t="str">
        <f ca="1">IF(BA22="","",IF(AZ56="","",IFERROR(VLOOKUP($A56,OFFSET('Program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Results'!$A:$A,Tables!BA$1),4),MATCH($A56,OFFSET('Program and Results'!$A$1,MATCH(Tables!BA$1,'Program and Results'!$A:$A,0)-1,4,COUNTIF('Program and Results'!$A:$A,Tables!BA$1),1),0),3))))</f>
        <v/>
      </c>
      <c r="BB56" t="str">
        <f ca="1">IF(BB22="","",IF(BA56="","",IFERROR(VLOOKUP($A56,OFFSET('Program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Results'!$A:$A,Tables!BB$1),4),MATCH($A56,OFFSET('Program and Results'!$A$1,MATCH(Tables!BB$1,'Program and Results'!$A:$A,0)-1,4,COUNTIF('Program and Results'!$A:$A,Tables!BB$1),1),0),3))))</f>
        <v/>
      </c>
      <c r="BC56" t="str">
        <f ca="1">IF(BC22="","",IF(BB56="","",IFERROR(VLOOKUP($A56,OFFSET('Program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Results'!$A:$A,Tables!BC$1),4),MATCH($A56,OFFSET('Program and Results'!$A$1,MATCH(Tables!BC$1,'Program and Results'!$A:$A,0)-1,4,COUNTIF('Program and Results'!$A:$A,Tables!BC$1),1),0),3))))</f>
        <v/>
      </c>
      <c r="BD56" t="str">
        <f ca="1">IF(BD22="","",IF(BC56="","",IFERROR(VLOOKUP($A56,OFFSET('Program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Results'!$A:$A,Tables!BD$1),4),MATCH($A56,OFFSET('Program and Results'!$A$1,MATCH(Tables!BD$1,'Program and Results'!$A:$A,0)-1,4,COUNTIF('Program and Results'!$A:$A,Tables!BD$1),1),0),3))))</f>
        <v/>
      </c>
      <c r="BE56" t="str">
        <f ca="1">IF(BE22="","",IF(BD56="","",IFERROR(VLOOKUP($A56,OFFSET('Program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Results'!$A:$A,Tables!BE$1),4),MATCH($A56,OFFSET('Program and Results'!$A$1,MATCH(Tables!BE$1,'Program and Results'!$A:$A,0)-1,4,COUNTIF('Program and Results'!$A:$A,Tables!BE$1),1),0),3))))</f>
        <v/>
      </c>
    </row>
    <row r="57" spans="1:57">
      <c r="A57" s="3" t="str">
        <f t="shared" si="0"/>
        <v/>
      </c>
      <c r="B57" t="str">
        <f ca="1">IF(B23="","",IF(A57="","",IFERROR(VLOOKUP($A57,OFFSET('Program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Results'!$A:$A,Tables!B$1),4),MATCH($A57,OFFSET('Program and Results'!$A$1,MATCH(Tables!B$1,'Program and Results'!$A:$A,0)-1,4,COUNTIF('Program and Results'!$A:$A,Tables!B$1),1),0),3))))</f>
        <v/>
      </c>
      <c r="C57" t="str">
        <f ca="1">IF(C23="","",IF(B57="","",IFERROR(VLOOKUP($A57,OFFSET('Program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Results'!$A:$A,Tables!C$1),4),MATCH($A57,OFFSET('Program and Results'!$A$1,MATCH(Tables!C$1,'Program and Results'!$A:$A,0)-1,4,COUNTIF('Program and Results'!$A:$A,Tables!C$1),1),0),3))))</f>
        <v/>
      </c>
      <c r="D57" t="str">
        <f ca="1">IF(D23="","",IF(C57="","",IFERROR(VLOOKUP($A57,OFFSET('Program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Results'!$A:$A,Tables!D$1),4),MATCH($A57,OFFSET('Program and Results'!$A$1,MATCH(Tables!D$1,'Program and Results'!$A:$A,0)-1,4,COUNTIF('Program and Results'!$A:$A,Tables!D$1),1),0),3))))</f>
        <v/>
      </c>
      <c r="E57" t="str">
        <f ca="1">IF(E23="","",IF(D57="","",IFERROR(VLOOKUP($A57,OFFSET('Program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Results'!$A:$A,Tables!E$1),4),MATCH($A57,OFFSET('Program and Results'!$A$1,MATCH(Tables!E$1,'Program and Results'!$A:$A,0)-1,4,COUNTIF('Program and Results'!$A:$A,Tables!E$1),1),0),3))))</f>
        <v/>
      </c>
      <c r="F57" t="str">
        <f ca="1">IF(F23="","",IF(E57="","",IFERROR(VLOOKUP($A57,OFFSET('Program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Results'!$A:$A,Tables!F$1),4),MATCH($A57,OFFSET('Program and Results'!$A$1,MATCH(Tables!F$1,'Program and Results'!$A:$A,0)-1,4,COUNTIF('Program and Results'!$A:$A,Tables!F$1),1),0),3))))</f>
        <v/>
      </c>
      <c r="G57" t="str">
        <f ca="1">IF(G23="","",IF(F57="","",IFERROR(VLOOKUP($A57,OFFSET('Program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Results'!$A:$A,Tables!G$1),4),MATCH($A57,OFFSET('Program and Results'!$A$1,MATCH(Tables!G$1,'Program and Results'!$A:$A,0)-1,4,COUNTIF('Program and Results'!$A:$A,Tables!G$1),1),0),3))))</f>
        <v/>
      </c>
      <c r="H57" t="str">
        <f ca="1">IF(H23="","",IF(G57="","",IFERROR(VLOOKUP($A57,OFFSET('Program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Results'!$A:$A,Tables!H$1),4),MATCH($A57,OFFSET('Program and Results'!$A$1,MATCH(Tables!H$1,'Program and Results'!$A:$A,0)-1,4,COUNTIF('Program and Results'!$A:$A,Tables!H$1),1),0),3))))</f>
        <v/>
      </c>
      <c r="I57" t="str">
        <f ca="1">IF(I23="","",IF(H57="","",IFERROR(VLOOKUP($A57,OFFSET('Program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Results'!$A:$A,Tables!I$1),4),MATCH($A57,OFFSET('Program and Results'!$A$1,MATCH(Tables!I$1,'Program and Results'!$A:$A,0)-1,4,COUNTIF('Program and Results'!$A:$A,Tables!I$1),1),0),3))))</f>
        <v/>
      </c>
      <c r="J57" t="str">
        <f ca="1">IF(J23="","",IF(I57="","",IFERROR(VLOOKUP($A57,OFFSET('Program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Results'!$A:$A,Tables!J$1),4),MATCH($A57,OFFSET('Program and Results'!$A$1,MATCH(Tables!J$1,'Program and Results'!$A:$A,0)-1,4,COUNTIF('Program and Results'!$A:$A,Tables!J$1),1),0),3))))</f>
        <v/>
      </c>
      <c r="K57" t="str">
        <f ca="1">IF(K23="","",IF(J57="","",IFERROR(VLOOKUP($A57,OFFSET('Program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Results'!$A:$A,Tables!K$1),4),MATCH($A57,OFFSET('Program and Results'!$A$1,MATCH(Tables!K$1,'Program and Results'!$A:$A,0)-1,4,COUNTIF('Program and Results'!$A:$A,Tables!K$1),1),0),3))))</f>
        <v/>
      </c>
      <c r="L57" t="str">
        <f ca="1">IF(L23="","",IF(K57="","",IFERROR(VLOOKUP($A57,OFFSET('Program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Results'!$A:$A,Tables!L$1),4),MATCH($A57,OFFSET('Program and Results'!$A$1,MATCH(Tables!L$1,'Program and Results'!$A:$A,0)-1,4,COUNTIF('Program and Results'!$A:$A,Tables!L$1),1),0),3))))</f>
        <v/>
      </c>
      <c r="M57" t="str">
        <f ca="1">IF(M23="","",IF(L57="","",IFERROR(VLOOKUP($A57,OFFSET('Program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Results'!$A:$A,Tables!M$1),4),MATCH($A57,OFFSET('Program and Results'!$A$1,MATCH(Tables!M$1,'Program and Results'!$A:$A,0)-1,4,COUNTIF('Program and Results'!$A:$A,Tables!M$1),1),0),3))))</f>
        <v/>
      </c>
      <c r="N57" t="str">
        <f ca="1">IF(N23="","",IF(M57="","",IFERROR(VLOOKUP($A57,OFFSET('Program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Results'!$A:$A,Tables!N$1),4),MATCH($A57,OFFSET('Program and Results'!$A$1,MATCH(Tables!N$1,'Program and Results'!$A:$A,0)-1,4,COUNTIF('Program and Results'!$A:$A,Tables!N$1),1),0),3))))</f>
        <v/>
      </c>
      <c r="O57" t="str">
        <f ca="1">IF(O23="","",IF(N57="","",IFERROR(VLOOKUP($A57,OFFSET('Program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Results'!$A:$A,Tables!O$1),4),MATCH($A57,OFFSET('Program and Results'!$A$1,MATCH(Tables!O$1,'Program and Results'!$A:$A,0)-1,4,COUNTIF('Program and Results'!$A:$A,Tables!O$1),1),0),3))))</f>
        <v/>
      </c>
      <c r="P57" t="str">
        <f ca="1">IF(P23="","",IF(O57="","",IFERROR(VLOOKUP($A57,OFFSET('Program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Results'!$A:$A,Tables!P$1),4),MATCH($A57,OFFSET('Program and Results'!$A$1,MATCH(Tables!P$1,'Program and Results'!$A:$A,0)-1,4,COUNTIF('Program and Results'!$A:$A,Tables!P$1),1),0),3))))</f>
        <v/>
      </c>
      <c r="Q57" t="str">
        <f ca="1">IF(Q23="","",IF(P57="","",IFERROR(VLOOKUP($A57,OFFSET('Program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Results'!$A:$A,Tables!Q$1),4),MATCH($A57,OFFSET('Program and Results'!$A$1,MATCH(Tables!Q$1,'Program and Results'!$A:$A,0)-1,4,COUNTIF('Program and Results'!$A:$A,Tables!Q$1),1),0),3))))</f>
        <v/>
      </c>
      <c r="R57" t="str">
        <f ca="1">IF(R23="","",IF(Q57="","",IFERROR(VLOOKUP($A57,OFFSET('Program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Results'!$A:$A,Tables!R$1),4),MATCH($A57,OFFSET('Program and Results'!$A$1,MATCH(Tables!R$1,'Program and Results'!$A:$A,0)-1,4,COUNTIF('Program and Results'!$A:$A,Tables!R$1),1),0),3))))</f>
        <v/>
      </c>
      <c r="S57" t="str">
        <f ca="1">IF(S23="","",IF(R57="","",IFERROR(VLOOKUP($A57,OFFSET('Program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Results'!$A:$A,Tables!S$1),4),MATCH($A57,OFFSET('Program and Results'!$A$1,MATCH(Tables!S$1,'Program and Results'!$A:$A,0)-1,4,COUNTIF('Program and Results'!$A:$A,Tables!S$1),1),0),3))))</f>
        <v/>
      </c>
      <c r="T57" t="str">
        <f ca="1">IF(T23="","",IF(S57="","",IFERROR(VLOOKUP($A57,OFFSET('Program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Results'!$A:$A,Tables!T$1),4),MATCH($A57,OFFSET('Program and Results'!$A$1,MATCH(Tables!T$1,'Program and Results'!$A:$A,0)-1,4,COUNTIF('Program and Results'!$A:$A,Tables!T$1),1),0),3))))</f>
        <v/>
      </c>
      <c r="U57" t="str">
        <f ca="1">IF(U23="","",IF(T57="","",IFERROR(VLOOKUP($A57,OFFSET('Program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Results'!$A:$A,Tables!U$1),4),MATCH($A57,OFFSET('Program and Results'!$A$1,MATCH(Tables!U$1,'Program and Results'!$A:$A,0)-1,4,COUNTIF('Program and Results'!$A:$A,Tables!U$1),1),0),3))))</f>
        <v/>
      </c>
      <c r="V57" t="str">
        <f ca="1">IF(V23="","",IF(U57="","",IFERROR(VLOOKUP($A57,OFFSET('Program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Results'!$A:$A,Tables!V$1),4),MATCH($A57,OFFSET('Program and Results'!$A$1,MATCH(Tables!V$1,'Program and Results'!$A:$A,0)-1,4,COUNTIF('Program and Results'!$A:$A,Tables!V$1),1),0),3))))</f>
        <v/>
      </c>
      <c r="W57" t="str">
        <f ca="1">IF(W23="","",IF(V57="","",IFERROR(VLOOKUP($A57,OFFSET('Program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Results'!$A:$A,Tables!W$1),4),MATCH($A57,OFFSET('Program and Results'!$A$1,MATCH(Tables!W$1,'Program and Results'!$A:$A,0)-1,4,COUNTIF('Program and Results'!$A:$A,Tables!W$1),1),0),3))))</f>
        <v/>
      </c>
      <c r="X57" t="str">
        <f ca="1">IF(X23="","",IF(W57="","",IFERROR(VLOOKUP($A57,OFFSET('Program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Results'!$A:$A,Tables!X$1),4),MATCH($A57,OFFSET('Program and Results'!$A$1,MATCH(Tables!X$1,'Program and Results'!$A:$A,0)-1,4,COUNTIF('Program and Results'!$A:$A,Tables!X$1),1),0),3))))</f>
        <v/>
      </c>
      <c r="Y57" t="str">
        <f ca="1">IF(Y23="","",IF(X57="","",IFERROR(VLOOKUP($A57,OFFSET('Program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Results'!$A:$A,Tables!Y$1),4),MATCH($A57,OFFSET('Program and Results'!$A$1,MATCH(Tables!Y$1,'Program and Results'!$A:$A,0)-1,4,COUNTIF('Program and Results'!$A:$A,Tables!Y$1),1),0),3))))</f>
        <v/>
      </c>
      <c r="Z57" t="str">
        <f ca="1">IF(Z23="","",IF(Y57="","",IFERROR(VLOOKUP($A57,OFFSET('Program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Results'!$A:$A,Tables!Z$1),4),MATCH($A57,OFFSET('Program and Results'!$A$1,MATCH(Tables!Z$1,'Program and Results'!$A:$A,0)-1,4,COUNTIF('Program and Results'!$A:$A,Tables!Z$1),1),0),3))))</f>
        <v/>
      </c>
      <c r="AA57" t="str">
        <f ca="1">IF(AA23="","",IF(Z57="","",IFERROR(VLOOKUP($A57,OFFSET('Program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Results'!$A:$A,Tables!AA$1),4),MATCH($A57,OFFSET('Program and Results'!$A$1,MATCH(Tables!AA$1,'Program and Results'!$A:$A,0)-1,4,COUNTIF('Program and Results'!$A:$A,Tables!AA$1),1),0),3))))</f>
        <v/>
      </c>
      <c r="AB57" t="str">
        <f ca="1">IF(AB23="","",IF(AA57="","",IFERROR(VLOOKUP($A57,OFFSET('Program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Results'!$A:$A,Tables!AB$1),4),MATCH($A57,OFFSET('Program and Results'!$A$1,MATCH(Tables!AB$1,'Program and Results'!$A:$A,0)-1,4,COUNTIF('Program and Results'!$A:$A,Tables!AB$1),1),0),3))))</f>
        <v/>
      </c>
      <c r="AC57" t="str">
        <f ca="1">IF(AC23="","",IF(AB57="","",IFERROR(VLOOKUP($A57,OFFSET('Program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Results'!$A:$A,Tables!AC$1),4),MATCH($A57,OFFSET('Program and Results'!$A$1,MATCH(Tables!AC$1,'Program and Results'!$A:$A,0)-1,4,COUNTIF('Program and Results'!$A:$A,Tables!AC$1),1),0),3))))</f>
        <v/>
      </c>
      <c r="AD57" t="str">
        <f ca="1">IF(AD23="","",IF(AC57="","",IFERROR(VLOOKUP($A57,OFFSET('Program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Results'!$A:$A,Tables!AD$1),4),MATCH($A57,OFFSET('Program and Results'!$A$1,MATCH(Tables!AD$1,'Program and Results'!$A:$A,0)-1,4,COUNTIF('Program and Results'!$A:$A,Tables!AD$1),1),0),3))))</f>
        <v/>
      </c>
      <c r="AE57" t="str">
        <f ca="1">IF(AE23="","",IF(AD57="","",IFERROR(VLOOKUP($A57,OFFSET('Program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Results'!$A:$A,Tables!AE$1),4),MATCH($A57,OFFSET('Program and Results'!$A$1,MATCH(Tables!AE$1,'Program and Results'!$A:$A,0)-1,4,COUNTIF('Program and Results'!$A:$A,Tables!AE$1),1),0),3))))</f>
        <v/>
      </c>
      <c r="AF57" t="str">
        <f ca="1">IF(AF23="","",IF(AE57="","",IFERROR(VLOOKUP($A57,OFFSET('Program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Results'!$A:$A,Tables!AF$1),4),MATCH($A57,OFFSET('Program and Results'!$A$1,MATCH(Tables!AF$1,'Program and Results'!$A:$A,0)-1,4,COUNTIF('Program and Results'!$A:$A,Tables!AF$1),1),0),3))))</f>
        <v/>
      </c>
      <c r="AG57" t="str">
        <f ca="1">IF(AG23="","",IF(AF57="","",IFERROR(VLOOKUP($A57,OFFSET('Program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Results'!$A:$A,Tables!AG$1),4),MATCH($A57,OFFSET('Program and Results'!$A$1,MATCH(Tables!AG$1,'Program and Results'!$A:$A,0)-1,4,COUNTIF('Program and Results'!$A:$A,Tables!AG$1),1),0),3))))</f>
        <v/>
      </c>
      <c r="AH57" t="str">
        <f ca="1">IF(AH23="","",IF(AG57="","",IFERROR(VLOOKUP($A57,OFFSET('Program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Results'!$A:$A,Tables!AH$1),4),MATCH($A57,OFFSET('Program and Results'!$A$1,MATCH(Tables!AH$1,'Program and Results'!$A:$A,0)-1,4,COUNTIF('Program and Results'!$A:$A,Tables!AH$1),1),0),3))))</f>
        <v/>
      </c>
      <c r="AI57" t="str">
        <f ca="1">IF(AI23="","",IF(AH57="","",IFERROR(VLOOKUP($A57,OFFSET('Program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Results'!$A:$A,Tables!AI$1),4),MATCH($A57,OFFSET('Program and Results'!$A$1,MATCH(Tables!AI$1,'Program and Results'!$A:$A,0)-1,4,COUNTIF('Program and Results'!$A:$A,Tables!AI$1),1),0),3))))</f>
        <v/>
      </c>
      <c r="AJ57" t="str">
        <f ca="1">IF(AJ23="","",IF(AI57="","",IFERROR(VLOOKUP($A57,OFFSET('Program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Results'!$A:$A,Tables!AJ$1),4),MATCH($A57,OFFSET('Program and Results'!$A$1,MATCH(Tables!AJ$1,'Program and Results'!$A:$A,0)-1,4,COUNTIF('Program and Results'!$A:$A,Tables!AJ$1),1),0),3))))</f>
        <v/>
      </c>
      <c r="AK57" t="str">
        <f ca="1">IF(AK23="","",IF(AJ57="","",IFERROR(VLOOKUP($A57,OFFSET('Program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Results'!$A:$A,Tables!AK$1),4),MATCH($A57,OFFSET('Program and Results'!$A$1,MATCH(Tables!AK$1,'Program and Results'!$A:$A,0)-1,4,COUNTIF('Program and Results'!$A:$A,Tables!AK$1),1),0),3))))</f>
        <v/>
      </c>
      <c r="AL57" t="str">
        <f ca="1">IF(AL23="","",IF(AK57="","",IFERROR(VLOOKUP($A57,OFFSET('Program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Results'!$A:$A,Tables!AL$1),4),MATCH($A57,OFFSET('Program and Results'!$A$1,MATCH(Tables!AL$1,'Program and Results'!$A:$A,0)-1,4,COUNTIF('Program and Results'!$A:$A,Tables!AL$1),1),0),3))))</f>
        <v/>
      </c>
      <c r="AM57" t="str">
        <f ca="1">IF(AM23="","",IF(AL57="","",IFERROR(VLOOKUP($A57,OFFSET('Program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Results'!$A:$A,Tables!AM$1),4),MATCH($A57,OFFSET('Program and Results'!$A$1,MATCH(Tables!AM$1,'Program and Results'!$A:$A,0)-1,4,COUNTIF('Program and Results'!$A:$A,Tables!AM$1),1),0),3))))</f>
        <v/>
      </c>
      <c r="AN57" t="str">
        <f ca="1">IF(AN23="","",IF(AM57="","",IFERROR(VLOOKUP($A57,OFFSET('Program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Results'!$A:$A,Tables!AN$1),4),MATCH($A57,OFFSET('Program and Results'!$A$1,MATCH(Tables!AN$1,'Program and Results'!$A:$A,0)-1,4,COUNTIF('Program and Results'!$A:$A,Tables!AN$1),1),0),3))))</f>
        <v/>
      </c>
      <c r="AO57" t="str">
        <f ca="1">IF(AO23="","",IF(AN57="","",IFERROR(VLOOKUP($A57,OFFSET('Program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Results'!$A:$A,Tables!AO$1),4),MATCH($A57,OFFSET('Program and Results'!$A$1,MATCH(Tables!AO$1,'Program and Results'!$A:$A,0)-1,4,COUNTIF('Program and Results'!$A:$A,Tables!AO$1),1),0),3))))</f>
        <v/>
      </c>
      <c r="AP57" t="str">
        <f ca="1">IF(AP23="","",IF(AO57="","",IFERROR(VLOOKUP($A57,OFFSET('Program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Results'!$A:$A,Tables!AP$1),4),MATCH($A57,OFFSET('Program and Results'!$A$1,MATCH(Tables!AP$1,'Program and Results'!$A:$A,0)-1,4,COUNTIF('Program and Results'!$A:$A,Tables!AP$1),1),0),3))))</f>
        <v/>
      </c>
      <c r="AQ57" t="str">
        <f ca="1">IF(AQ23="","",IF(AP57="","",IFERROR(VLOOKUP($A57,OFFSET('Program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Results'!$A:$A,Tables!AQ$1),4),MATCH($A57,OFFSET('Program and Results'!$A$1,MATCH(Tables!AQ$1,'Program and Results'!$A:$A,0)-1,4,COUNTIF('Program and Results'!$A:$A,Tables!AQ$1),1),0),3))))</f>
        <v/>
      </c>
      <c r="AR57" t="str">
        <f ca="1">IF(AR23="","",IF(AQ57="","",IFERROR(VLOOKUP($A57,OFFSET('Program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Results'!$A:$A,Tables!AR$1),4),MATCH($A57,OFFSET('Program and Results'!$A$1,MATCH(Tables!AR$1,'Program and Results'!$A:$A,0)-1,4,COUNTIF('Program and Results'!$A:$A,Tables!AR$1),1),0),3))))</f>
        <v/>
      </c>
      <c r="AS57" t="str">
        <f ca="1">IF(AS23="","",IF(AR57="","",IFERROR(VLOOKUP($A57,OFFSET('Program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Results'!$A:$A,Tables!AS$1),4),MATCH($A57,OFFSET('Program and Results'!$A$1,MATCH(Tables!AS$1,'Program and Results'!$A:$A,0)-1,4,COUNTIF('Program and Results'!$A:$A,Tables!AS$1),1),0),3))))</f>
        <v/>
      </c>
      <c r="AT57" t="str">
        <f ca="1">IF(AT23="","",IF(AS57="","",IFERROR(VLOOKUP($A57,OFFSET('Program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Results'!$A:$A,Tables!AT$1),4),MATCH($A57,OFFSET('Program and Results'!$A$1,MATCH(Tables!AT$1,'Program and Results'!$A:$A,0)-1,4,COUNTIF('Program and Results'!$A:$A,Tables!AT$1),1),0),3))))</f>
        <v/>
      </c>
      <c r="AU57" t="str">
        <f ca="1">IF(AU23="","",IF(AT57="","",IFERROR(VLOOKUP($A57,OFFSET('Program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Results'!$A:$A,Tables!AU$1),4),MATCH($A57,OFFSET('Program and Results'!$A$1,MATCH(Tables!AU$1,'Program and Results'!$A:$A,0)-1,4,COUNTIF('Program and Results'!$A:$A,Tables!AU$1),1),0),3))))</f>
        <v/>
      </c>
      <c r="AV57" t="str">
        <f ca="1">IF(AV23="","",IF(AU57="","",IFERROR(VLOOKUP($A57,OFFSET('Program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Results'!$A:$A,Tables!AV$1),4),MATCH($A57,OFFSET('Program and Results'!$A$1,MATCH(Tables!AV$1,'Program and Results'!$A:$A,0)-1,4,COUNTIF('Program and Results'!$A:$A,Tables!AV$1),1),0),3))))</f>
        <v/>
      </c>
      <c r="AW57" t="str">
        <f ca="1">IF(AW23="","",IF(AV57="","",IFERROR(VLOOKUP($A57,OFFSET('Program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Results'!$A:$A,Tables!AW$1),4),MATCH($A57,OFFSET('Program and Results'!$A$1,MATCH(Tables!AW$1,'Program and Results'!$A:$A,0)-1,4,COUNTIF('Program and Results'!$A:$A,Tables!AW$1),1),0),3))))</f>
        <v/>
      </c>
      <c r="AX57" t="str">
        <f ca="1">IF(AX23="","",IF(AW57="","",IFERROR(VLOOKUP($A57,OFFSET('Program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Results'!$A:$A,Tables!AX$1),4),MATCH($A57,OFFSET('Program and Results'!$A$1,MATCH(Tables!AX$1,'Program and Results'!$A:$A,0)-1,4,COUNTIF('Program and Results'!$A:$A,Tables!AX$1),1),0),3))))</f>
        <v/>
      </c>
      <c r="AY57" t="str">
        <f ca="1">IF(AY23="","",IF(AX57="","",IFERROR(VLOOKUP($A57,OFFSET('Program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Results'!$A:$A,Tables!AY$1),4),MATCH($A57,OFFSET('Program and Results'!$A$1,MATCH(Tables!AY$1,'Program and Results'!$A:$A,0)-1,4,COUNTIF('Program and Results'!$A:$A,Tables!AY$1),1),0),3))))</f>
        <v/>
      </c>
      <c r="AZ57" t="str">
        <f ca="1">IF(AZ23="","",IF(AY57="","",IFERROR(VLOOKUP($A57,OFFSET('Program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Results'!$A:$A,Tables!AZ$1),4),MATCH($A57,OFFSET('Program and Results'!$A$1,MATCH(Tables!AZ$1,'Program and Results'!$A:$A,0)-1,4,COUNTIF('Program and Results'!$A:$A,Tables!AZ$1),1),0),3))))</f>
        <v/>
      </c>
      <c r="BA57" t="str">
        <f ca="1">IF(BA23="","",IF(AZ57="","",IFERROR(VLOOKUP($A57,OFFSET('Program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Results'!$A:$A,Tables!BA$1),4),MATCH($A57,OFFSET('Program and Results'!$A$1,MATCH(Tables!BA$1,'Program and Results'!$A:$A,0)-1,4,COUNTIF('Program and Results'!$A:$A,Tables!BA$1),1),0),3))))</f>
        <v/>
      </c>
      <c r="BB57" t="str">
        <f ca="1">IF(BB23="","",IF(BA57="","",IFERROR(VLOOKUP($A57,OFFSET('Program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Results'!$A:$A,Tables!BB$1),4),MATCH($A57,OFFSET('Program and Results'!$A$1,MATCH(Tables!BB$1,'Program and Results'!$A:$A,0)-1,4,COUNTIF('Program and Results'!$A:$A,Tables!BB$1),1),0),3))))</f>
        <v/>
      </c>
      <c r="BC57" t="str">
        <f ca="1">IF(BC23="","",IF(BB57="","",IFERROR(VLOOKUP($A57,OFFSET('Program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Results'!$A:$A,Tables!BC$1),4),MATCH($A57,OFFSET('Program and Results'!$A$1,MATCH(Tables!BC$1,'Program and Results'!$A:$A,0)-1,4,COUNTIF('Program and Results'!$A:$A,Tables!BC$1),1),0),3))))</f>
        <v/>
      </c>
      <c r="BD57" t="str">
        <f ca="1">IF(BD23="","",IF(BC57="","",IFERROR(VLOOKUP($A57,OFFSET('Program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Results'!$A:$A,Tables!BD$1),4),MATCH($A57,OFFSET('Program and Results'!$A$1,MATCH(Tables!BD$1,'Program and Results'!$A:$A,0)-1,4,COUNTIF('Program and Results'!$A:$A,Tables!BD$1),1),0),3))))</f>
        <v/>
      </c>
      <c r="BE57" t="str">
        <f ca="1">IF(BE23="","",IF(BD57="","",IFERROR(VLOOKUP($A57,OFFSET('Program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Results'!$A:$A,Tables!BE$1),4),MATCH($A57,OFFSET('Program and Results'!$A$1,MATCH(Tables!BE$1,'Program and Results'!$A:$A,0)-1,4,COUNTIF('Program and Results'!$A:$A,Tables!BE$1),1),0),3))))</f>
        <v/>
      </c>
    </row>
    <row r="58" spans="1:57">
      <c r="A58" s="3" t="str">
        <f t="shared" si="0"/>
        <v/>
      </c>
      <c r="B58" t="str">
        <f ca="1">IF(B24="","",IF(A58="","",IFERROR(VLOOKUP($A58,OFFSET('Program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Results'!$A:$A,Tables!B$1),4),MATCH($A58,OFFSET('Program and Results'!$A$1,MATCH(Tables!B$1,'Program and Results'!$A:$A,0)-1,4,COUNTIF('Program and Results'!$A:$A,Tables!B$1),1),0),3))))</f>
        <v/>
      </c>
      <c r="C58" t="str">
        <f ca="1">IF(C24="","",IF(B58="","",IFERROR(VLOOKUP($A58,OFFSET('Program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Results'!$A:$A,Tables!C$1),4),MATCH($A58,OFFSET('Program and Results'!$A$1,MATCH(Tables!C$1,'Program and Results'!$A:$A,0)-1,4,COUNTIF('Program and Results'!$A:$A,Tables!C$1),1),0),3))))</f>
        <v/>
      </c>
      <c r="D58" t="str">
        <f ca="1">IF(D24="","",IF(C58="","",IFERROR(VLOOKUP($A58,OFFSET('Program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Results'!$A:$A,Tables!D$1),4),MATCH($A58,OFFSET('Program and Results'!$A$1,MATCH(Tables!D$1,'Program and Results'!$A:$A,0)-1,4,COUNTIF('Program and Results'!$A:$A,Tables!D$1),1),0),3))))</f>
        <v/>
      </c>
      <c r="E58" t="str">
        <f ca="1">IF(E24="","",IF(D58="","",IFERROR(VLOOKUP($A58,OFFSET('Program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Results'!$A:$A,Tables!E$1),4),MATCH($A58,OFFSET('Program and Results'!$A$1,MATCH(Tables!E$1,'Program and Results'!$A:$A,0)-1,4,COUNTIF('Program and Results'!$A:$A,Tables!E$1),1),0),3))))</f>
        <v/>
      </c>
      <c r="F58" t="str">
        <f ca="1">IF(F24="","",IF(E58="","",IFERROR(VLOOKUP($A58,OFFSET('Program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Results'!$A:$A,Tables!F$1),4),MATCH($A58,OFFSET('Program and Results'!$A$1,MATCH(Tables!F$1,'Program and Results'!$A:$A,0)-1,4,COUNTIF('Program and Results'!$A:$A,Tables!F$1),1),0),3))))</f>
        <v/>
      </c>
      <c r="G58" t="str">
        <f ca="1">IF(G24="","",IF(F58="","",IFERROR(VLOOKUP($A58,OFFSET('Program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Results'!$A:$A,Tables!G$1),4),MATCH($A58,OFFSET('Program and Results'!$A$1,MATCH(Tables!G$1,'Program and Results'!$A:$A,0)-1,4,COUNTIF('Program and Results'!$A:$A,Tables!G$1),1),0),3))))</f>
        <v/>
      </c>
      <c r="H58" t="str">
        <f ca="1">IF(H24="","",IF(G58="","",IFERROR(VLOOKUP($A58,OFFSET('Program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Results'!$A:$A,Tables!H$1),4),MATCH($A58,OFFSET('Program and Results'!$A$1,MATCH(Tables!H$1,'Program and Results'!$A:$A,0)-1,4,COUNTIF('Program and Results'!$A:$A,Tables!H$1),1),0),3))))</f>
        <v/>
      </c>
      <c r="I58" t="str">
        <f ca="1">IF(I24="","",IF(H58="","",IFERROR(VLOOKUP($A58,OFFSET('Program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Results'!$A:$A,Tables!I$1),4),MATCH($A58,OFFSET('Program and Results'!$A$1,MATCH(Tables!I$1,'Program and Results'!$A:$A,0)-1,4,COUNTIF('Program and Results'!$A:$A,Tables!I$1),1),0),3))))</f>
        <v/>
      </c>
      <c r="J58" t="str">
        <f ca="1">IF(J24="","",IF(I58="","",IFERROR(VLOOKUP($A58,OFFSET('Program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Results'!$A:$A,Tables!J$1),4),MATCH($A58,OFFSET('Program and Results'!$A$1,MATCH(Tables!J$1,'Program and Results'!$A:$A,0)-1,4,COUNTIF('Program and Results'!$A:$A,Tables!J$1),1),0),3))))</f>
        <v/>
      </c>
      <c r="K58" t="str">
        <f ca="1">IF(K24="","",IF(J58="","",IFERROR(VLOOKUP($A58,OFFSET('Program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Results'!$A:$A,Tables!K$1),4),MATCH($A58,OFFSET('Program and Results'!$A$1,MATCH(Tables!K$1,'Program and Results'!$A:$A,0)-1,4,COUNTIF('Program and Results'!$A:$A,Tables!K$1),1),0),3))))</f>
        <v/>
      </c>
      <c r="L58" t="str">
        <f ca="1">IF(L24="","",IF(K58="","",IFERROR(VLOOKUP($A58,OFFSET('Program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Results'!$A:$A,Tables!L$1),4),MATCH($A58,OFFSET('Program and Results'!$A$1,MATCH(Tables!L$1,'Program and Results'!$A:$A,0)-1,4,COUNTIF('Program and Results'!$A:$A,Tables!L$1),1),0),3))))</f>
        <v/>
      </c>
      <c r="M58" t="str">
        <f ca="1">IF(M24="","",IF(L58="","",IFERROR(VLOOKUP($A58,OFFSET('Program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Results'!$A:$A,Tables!M$1),4),MATCH($A58,OFFSET('Program and Results'!$A$1,MATCH(Tables!M$1,'Program and Results'!$A:$A,0)-1,4,COUNTIF('Program and Results'!$A:$A,Tables!M$1),1),0),3))))</f>
        <v/>
      </c>
      <c r="N58" t="str">
        <f ca="1">IF(N24="","",IF(M58="","",IFERROR(VLOOKUP($A58,OFFSET('Program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Results'!$A:$A,Tables!N$1),4),MATCH($A58,OFFSET('Program and Results'!$A$1,MATCH(Tables!N$1,'Program and Results'!$A:$A,0)-1,4,COUNTIF('Program and Results'!$A:$A,Tables!N$1),1),0),3))))</f>
        <v/>
      </c>
      <c r="O58" t="str">
        <f ca="1">IF(O24="","",IF(N58="","",IFERROR(VLOOKUP($A58,OFFSET('Program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Results'!$A:$A,Tables!O$1),4),MATCH($A58,OFFSET('Program and Results'!$A$1,MATCH(Tables!O$1,'Program and Results'!$A:$A,0)-1,4,COUNTIF('Program and Results'!$A:$A,Tables!O$1),1),0),3))))</f>
        <v/>
      </c>
      <c r="P58" t="str">
        <f ca="1">IF(P24="","",IF(O58="","",IFERROR(VLOOKUP($A58,OFFSET('Program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Results'!$A:$A,Tables!P$1),4),MATCH($A58,OFFSET('Program and Results'!$A$1,MATCH(Tables!P$1,'Program and Results'!$A:$A,0)-1,4,COUNTIF('Program and Results'!$A:$A,Tables!P$1),1),0),3))))</f>
        <v/>
      </c>
      <c r="Q58" t="str">
        <f ca="1">IF(Q24="","",IF(P58="","",IFERROR(VLOOKUP($A58,OFFSET('Program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Results'!$A:$A,Tables!Q$1),4),MATCH($A58,OFFSET('Program and Results'!$A$1,MATCH(Tables!Q$1,'Program and Results'!$A:$A,0)-1,4,COUNTIF('Program and Results'!$A:$A,Tables!Q$1),1),0),3))))</f>
        <v/>
      </c>
      <c r="R58" t="str">
        <f ca="1">IF(R24="","",IF(Q58="","",IFERROR(VLOOKUP($A58,OFFSET('Program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Results'!$A:$A,Tables!R$1),4),MATCH($A58,OFFSET('Program and Results'!$A$1,MATCH(Tables!R$1,'Program and Results'!$A:$A,0)-1,4,COUNTIF('Program and Results'!$A:$A,Tables!R$1),1),0),3))))</f>
        <v/>
      </c>
      <c r="S58" t="str">
        <f ca="1">IF(S24="","",IF(R58="","",IFERROR(VLOOKUP($A58,OFFSET('Program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Results'!$A:$A,Tables!S$1),4),MATCH($A58,OFFSET('Program and Results'!$A$1,MATCH(Tables!S$1,'Program and Results'!$A:$A,0)-1,4,COUNTIF('Program and Results'!$A:$A,Tables!S$1),1),0),3))))</f>
        <v/>
      </c>
      <c r="T58" t="str">
        <f ca="1">IF(T24="","",IF(S58="","",IFERROR(VLOOKUP($A58,OFFSET('Program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Results'!$A:$A,Tables!T$1),4),MATCH($A58,OFFSET('Program and Results'!$A$1,MATCH(Tables!T$1,'Program and Results'!$A:$A,0)-1,4,COUNTIF('Program and Results'!$A:$A,Tables!T$1),1),0),3))))</f>
        <v/>
      </c>
      <c r="U58" t="str">
        <f ca="1">IF(U24="","",IF(T58="","",IFERROR(VLOOKUP($A58,OFFSET('Program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Results'!$A:$A,Tables!U$1),4),MATCH($A58,OFFSET('Program and Results'!$A$1,MATCH(Tables!U$1,'Program and Results'!$A:$A,0)-1,4,COUNTIF('Program and Results'!$A:$A,Tables!U$1),1),0),3))))</f>
        <v/>
      </c>
      <c r="V58" t="str">
        <f ca="1">IF(V24="","",IF(U58="","",IFERROR(VLOOKUP($A58,OFFSET('Program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Results'!$A:$A,Tables!V$1),4),MATCH($A58,OFFSET('Program and Results'!$A$1,MATCH(Tables!V$1,'Program and Results'!$A:$A,0)-1,4,COUNTIF('Program and Results'!$A:$A,Tables!V$1),1),0),3))))</f>
        <v/>
      </c>
      <c r="W58" t="str">
        <f ca="1">IF(W24="","",IF(V58="","",IFERROR(VLOOKUP($A58,OFFSET('Program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Results'!$A:$A,Tables!W$1),4),MATCH($A58,OFFSET('Program and Results'!$A$1,MATCH(Tables!W$1,'Program and Results'!$A:$A,0)-1,4,COUNTIF('Program and Results'!$A:$A,Tables!W$1),1),0),3))))</f>
        <v/>
      </c>
      <c r="X58" t="str">
        <f ca="1">IF(X24="","",IF(W58="","",IFERROR(VLOOKUP($A58,OFFSET('Program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Results'!$A:$A,Tables!X$1),4),MATCH($A58,OFFSET('Program and Results'!$A$1,MATCH(Tables!X$1,'Program and Results'!$A:$A,0)-1,4,COUNTIF('Program and Results'!$A:$A,Tables!X$1),1),0),3))))</f>
        <v/>
      </c>
      <c r="Y58" t="str">
        <f ca="1">IF(Y24="","",IF(X58="","",IFERROR(VLOOKUP($A58,OFFSET('Program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Results'!$A:$A,Tables!Y$1),4),MATCH($A58,OFFSET('Program and Results'!$A$1,MATCH(Tables!Y$1,'Program and Results'!$A:$A,0)-1,4,COUNTIF('Program and Results'!$A:$A,Tables!Y$1),1),0),3))))</f>
        <v/>
      </c>
      <c r="Z58" t="str">
        <f ca="1">IF(Z24="","",IF(Y58="","",IFERROR(VLOOKUP($A58,OFFSET('Program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Results'!$A:$A,Tables!Z$1),4),MATCH($A58,OFFSET('Program and Results'!$A$1,MATCH(Tables!Z$1,'Program and Results'!$A:$A,0)-1,4,COUNTIF('Program and Results'!$A:$A,Tables!Z$1),1),0),3))))</f>
        <v/>
      </c>
      <c r="AA58" t="str">
        <f ca="1">IF(AA24="","",IF(Z58="","",IFERROR(VLOOKUP($A58,OFFSET('Program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Results'!$A:$A,Tables!AA$1),4),MATCH($A58,OFFSET('Program and Results'!$A$1,MATCH(Tables!AA$1,'Program and Results'!$A:$A,0)-1,4,COUNTIF('Program and Results'!$A:$A,Tables!AA$1),1),0),3))))</f>
        <v/>
      </c>
      <c r="AB58" t="str">
        <f ca="1">IF(AB24="","",IF(AA58="","",IFERROR(VLOOKUP($A58,OFFSET('Program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Results'!$A:$A,Tables!AB$1),4),MATCH($A58,OFFSET('Program and Results'!$A$1,MATCH(Tables!AB$1,'Program and Results'!$A:$A,0)-1,4,COUNTIF('Program and Results'!$A:$A,Tables!AB$1),1),0),3))))</f>
        <v/>
      </c>
      <c r="AC58" t="str">
        <f ca="1">IF(AC24="","",IF(AB58="","",IFERROR(VLOOKUP($A58,OFFSET('Program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Results'!$A:$A,Tables!AC$1),4),MATCH($A58,OFFSET('Program and Results'!$A$1,MATCH(Tables!AC$1,'Program and Results'!$A:$A,0)-1,4,COUNTIF('Program and Results'!$A:$A,Tables!AC$1),1),0),3))))</f>
        <v/>
      </c>
      <c r="AD58" t="str">
        <f ca="1">IF(AD24="","",IF(AC58="","",IFERROR(VLOOKUP($A58,OFFSET('Program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Results'!$A:$A,Tables!AD$1),4),MATCH($A58,OFFSET('Program and Results'!$A$1,MATCH(Tables!AD$1,'Program and Results'!$A:$A,0)-1,4,COUNTIF('Program and Results'!$A:$A,Tables!AD$1),1),0),3))))</f>
        <v/>
      </c>
      <c r="AE58" t="str">
        <f ca="1">IF(AE24="","",IF(AD58="","",IFERROR(VLOOKUP($A58,OFFSET('Program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Results'!$A:$A,Tables!AE$1),4),MATCH($A58,OFFSET('Program and Results'!$A$1,MATCH(Tables!AE$1,'Program and Results'!$A:$A,0)-1,4,COUNTIF('Program and Results'!$A:$A,Tables!AE$1),1),0),3))))</f>
        <v/>
      </c>
      <c r="AF58" t="str">
        <f ca="1">IF(AF24="","",IF(AE58="","",IFERROR(VLOOKUP($A58,OFFSET('Program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Results'!$A:$A,Tables!AF$1),4),MATCH($A58,OFFSET('Program and Results'!$A$1,MATCH(Tables!AF$1,'Program and Results'!$A:$A,0)-1,4,COUNTIF('Program and Results'!$A:$A,Tables!AF$1),1),0),3))))</f>
        <v/>
      </c>
      <c r="AG58" t="str">
        <f ca="1">IF(AG24="","",IF(AF58="","",IFERROR(VLOOKUP($A58,OFFSET('Program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Results'!$A:$A,Tables!AG$1),4),MATCH($A58,OFFSET('Program and Results'!$A$1,MATCH(Tables!AG$1,'Program and Results'!$A:$A,0)-1,4,COUNTIF('Program and Results'!$A:$A,Tables!AG$1),1),0),3))))</f>
        <v/>
      </c>
      <c r="AH58" t="str">
        <f ca="1">IF(AH24="","",IF(AG58="","",IFERROR(VLOOKUP($A58,OFFSET('Program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Results'!$A:$A,Tables!AH$1),4),MATCH($A58,OFFSET('Program and Results'!$A$1,MATCH(Tables!AH$1,'Program and Results'!$A:$A,0)-1,4,COUNTIF('Program and Results'!$A:$A,Tables!AH$1),1),0),3))))</f>
        <v/>
      </c>
      <c r="AI58" t="str">
        <f ca="1">IF(AI24="","",IF(AH58="","",IFERROR(VLOOKUP($A58,OFFSET('Program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Results'!$A:$A,Tables!AI$1),4),MATCH($A58,OFFSET('Program and Results'!$A$1,MATCH(Tables!AI$1,'Program and Results'!$A:$A,0)-1,4,COUNTIF('Program and Results'!$A:$A,Tables!AI$1),1),0),3))))</f>
        <v/>
      </c>
      <c r="AJ58" t="str">
        <f ca="1">IF(AJ24="","",IF(AI58="","",IFERROR(VLOOKUP($A58,OFFSET('Program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Results'!$A:$A,Tables!AJ$1),4),MATCH($A58,OFFSET('Program and Results'!$A$1,MATCH(Tables!AJ$1,'Program and Results'!$A:$A,0)-1,4,COUNTIF('Program and Results'!$A:$A,Tables!AJ$1),1),0),3))))</f>
        <v/>
      </c>
      <c r="AK58" t="str">
        <f ca="1">IF(AK24="","",IF(AJ58="","",IFERROR(VLOOKUP($A58,OFFSET('Program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Results'!$A:$A,Tables!AK$1),4),MATCH($A58,OFFSET('Program and Results'!$A$1,MATCH(Tables!AK$1,'Program and Results'!$A:$A,0)-1,4,COUNTIF('Program and Results'!$A:$A,Tables!AK$1),1),0),3))))</f>
        <v/>
      </c>
      <c r="AL58" t="str">
        <f ca="1">IF(AL24="","",IF(AK58="","",IFERROR(VLOOKUP($A58,OFFSET('Program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Results'!$A:$A,Tables!AL$1),4),MATCH($A58,OFFSET('Program and Results'!$A$1,MATCH(Tables!AL$1,'Program and Results'!$A:$A,0)-1,4,COUNTIF('Program and Results'!$A:$A,Tables!AL$1),1),0),3))))</f>
        <v/>
      </c>
      <c r="AM58" t="str">
        <f ca="1">IF(AM24="","",IF(AL58="","",IFERROR(VLOOKUP($A58,OFFSET('Program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Results'!$A:$A,Tables!AM$1),4),MATCH($A58,OFFSET('Program and Results'!$A$1,MATCH(Tables!AM$1,'Program and Results'!$A:$A,0)-1,4,COUNTIF('Program and Results'!$A:$A,Tables!AM$1),1),0),3))))</f>
        <v/>
      </c>
      <c r="AN58" t="str">
        <f ca="1">IF(AN24="","",IF(AM58="","",IFERROR(VLOOKUP($A58,OFFSET('Program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Results'!$A:$A,Tables!AN$1),4),MATCH($A58,OFFSET('Program and Results'!$A$1,MATCH(Tables!AN$1,'Program and Results'!$A:$A,0)-1,4,COUNTIF('Program and Results'!$A:$A,Tables!AN$1),1),0),3))))</f>
        <v/>
      </c>
      <c r="AO58" t="str">
        <f ca="1">IF(AO24="","",IF(AN58="","",IFERROR(VLOOKUP($A58,OFFSET('Program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Results'!$A:$A,Tables!AO$1),4),MATCH($A58,OFFSET('Program and Results'!$A$1,MATCH(Tables!AO$1,'Program and Results'!$A:$A,0)-1,4,COUNTIF('Program and Results'!$A:$A,Tables!AO$1),1),0),3))))</f>
        <v/>
      </c>
      <c r="AP58" t="str">
        <f ca="1">IF(AP24="","",IF(AO58="","",IFERROR(VLOOKUP($A58,OFFSET('Program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Results'!$A:$A,Tables!AP$1),4),MATCH($A58,OFFSET('Program and Results'!$A$1,MATCH(Tables!AP$1,'Program and Results'!$A:$A,0)-1,4,COUNTIF('Program and Results'!$A:$A,Tables!AP$1),1),0),3))))</f>
        <v/>
      </c>
      <c r="AQ58" t="str">
        <f ca="1">IF(AQ24="","",IF(AP58="","",IFERROR(VLOOKUP($A58,OFFSET('Program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Results'!$A:$A,Tables!AQ$1),4),MATCH($A58,OFFSET('Program and Results'!$A$1,MATCH(Tables!AQ$1,'Program and Results'!$A:$A,0)-1,4,COUNTIF('Program and Results'!$A:$A,Tables!AQ$1),1),0),3))))</f>
        <v/>
      </c>
      <c r="AR58" t="str">
        <f ca="1">IF(AR24="","",IF(AQ58="","",IFERROR(VLOOKUP($A58,OFFSET('Program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Results'!$A:$A,Tables!AR$1),4),MATCH($A58,OFFSET('Program and Results'!$A$1,MATCH(Tables!AR$1,'Program and Results'!$A:$A,0)-1,4,COUNTIF('Program and Results'!$A:$A,Tables!AR$1),1),0),3))))</f>
        <v/>
      </c>
      <c r="AS58" t="str">
        <f ca="1">IF(AS24="","",IF(AR58="","",IFERROR(VLOOKUP($A58,OFFSET('Program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Results'!$A:$A,Tables!AS$1),4),MATCH($A58,OFFSET('Program and Results'!$A$1,MATCH(Tables!AS$1,'Program and Results'!$A:$A,0)-1,4,COUNTIF('Program and Results'!$A:$A,Tables!AS$1),1),0),3))))</f>
        <v/>
      </c>
      <c r="AT58" t="str">
        <f ca="1">IF(AT24="","",IF(AS58="","",IFERROR(VLOOKUP($A58,OFFSET('Program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Results'!$A:$A,Tables!AT$1),4),MATCH($A58,OFFSET('Program and Results'!$A$1,MATCH(Tables!AT$1,'Program and Results'!$A:$A,0)-1,4,COUNTIF('Program and Results'!$A:$A,Tables!AT$1),1),0),3))))</f>
        <v/>
      </c>
      <c r="AU58" t="str">
        <f ca="1">IF(AU24="","",IF(AT58="","",IFERROR(VLOOKUP($A58,OFFSET('Program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Results'!$A:$A,Tables!AU$1),4),MATCH($A58,OFFSET('Program and Results'!$A$1,MATCH(Tables!AU$1,'Program and Results'!$A:$A,0)-1,4,COUNTIF('Program and Results'!$A:$A,Tables!AU$1),1),0),3))))</f>
        <v/>
      </c>
      <c r="AV58" t="str">
        <f ca="1">IF(AV24="","",IF(AU58="","",IFERROR(VLOOKUP($A58,OFFSET('Program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Results'!$A:$A,Tables!AV$1),4),MATCH($A58,OFFSET('Program and Results'!$A$1,MATCH(Tables!AV$1,'Program and Results'!$A:$A,0)-1,4,COUNTIF('Program and Results'!$A:$A,Tables!AV$1),1),0),3))))</f>
        <v/>
      </c>
      <c r="AW58" t="str">
        <f ca="1">IF(AW24="","",IF(AV58="","",IFERROR(VLOOKUP($A58,OFFSET('Program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Results'!$A:$A,Tables!AW$1),4),MATCH($A58,OFFSET('Program and Results'!$A$1,MATCH(Tables!AW$1,'Program and Results'!$A:$A,0)-1,4,COUNTIF('Program and Results'!$A:$A,Tables!AW$1),1),0),3))))</f>
        <v/>
      </c>
      <c r="AX58" t="str">
        <f ca="1">IF(AX24="","",IF(AW58="","",IFERROR(VLOOKUP($A58,OFFSET('Program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Results'!$A:$A,Tables!AX$1),4),MATCH($A58,OFFSET('Program and Results'!$A$1,MATCH(Tables!AX$1,'Program and Results'!$A:$A,0)-1,4,COUNTIF('Program and Results'!$A:$A,Tables!AX$1),1),0),3))))</f>
        <v/>
      </c>
      <c r="AY58" t="str">
        <f ca="1">IF(AY24="","",IF(AX58="","",IFERROR(VLOOKUP($A58,OFFSET('Program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Results'!$A:$A,Tables!AY$1),4),MATCH($A58,OFFSET('Program and Results'!$A$1,MATCH(Tables!AY$1,'Program and Results'!$A:$A,0)-1,4,COUNTIF('Program and Results'!$A:$A,Tables!AY$1),1),0),3))))</f>
        <v/>
      </c>
      <c r="AZ58" t="str">
        <f ca="1">IF(AZ24="","",IF(AY58="","",IFERROR(VLOOKUP($A58,OFFSET('Program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Results'!$A:$A,Tables!AZ$1),4),MATCH($A58,OFFSET('Program and Results'!$A$1,MATCH(Tables!AZ$1,'Program and Results'!$A:$A,0)-1,4,COUNTIF('Program and Results'!$A:$A,Tables!AZ$1),1),0),3))))</f>
        <v/>
      </c>
      <c r="BA58" t="str">
        <f ca="1">IF(BA24="","",IF(AZ58="","",IFERROR(VLOOKUP($A58,OFFSET('Program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Results'!$A:$A,Tables!BA$1),4),MATCH($A58,OFFSET('Program and Results'!$A$1,MATCH(Tables!BA$1,'Program and Results'!$A:$A,0)-1,4,COUNTIF('Program and Results'!$A:$A,Tables!BA$1),1),0),3))))</f>
        <v/>
      </c>
      <c r="BB58" t="str">
        <f ca="1">IF(BB24="","",IF(BA58="","",IFERROR(VLOOKUP($A58,OFFSET('Program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Results'!$A:$A,Tables!BB$1),4),MATCH($A58,OFFSET('Program and Results'!$A$1,MATCH(Tables!BB$1,'Program and Results'!$A:$A,0)-1,4,COUNTIF('Program and Results'!$A:$A,Tables!BB$1),1),0),3))))</f>
        <v/>
      </c>
      <c r="BC58" t="str">
        <f ca="1">IF(BC24="","",IF(BB58="","",IFERROR(VLOOKUP($A58,OFFSET('Program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Results'!$A:$A,Tables!BC$1),4),MATCH($A58,OFFSET('Program and Results'!$A$1,MATCH(Tables!BC$1,'Program and Results'!$A:$A,0)-1,4,COUNTIF('Program and Results'!$A:$A,Tables!BC$1),1),0),3))))</f>
        <v/>
      </c>
      <c r="BD58" t="str">
        <f ca="1">IF(BD24="","",IF(BC58="","",IFERROR(VLOOKUP($A58,OFFSET('Program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Results'!$A:$A,Tables!BD$1),4),MATCH($A58,OFFSET('Program and Results'!$A$1,MATCH(Tables!BD$1,'Program and Results'!$A:$A,0)-1,4,COUNTIF('Program and Results'!$A:$A,Tables!BD$1),1),0),3))))</f>
        <v/>
      </c>
      <c r="BE58" t="str">
        <f ca="1">IF(BE24="","",IF(BD58="","",IFERROR(VLOOKUP($A58,OFFSET('Program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Results'!$A:$A,Tables!BE$1),4),MATCH($A58,OFFSET('Program and Results'!$A$1,MATCH(Tables!BE$1,'Program and Results'!$A:$A,0)-1,4,COUNTIF('Program and Results'!$A:$A,Tables!BE$1),1),0),3))))</f>
        <v/>
      </c>
    </row>
    <row r="59" spans="1:57">
      <c r="A59" s="3" t="str">
        <f t="shared" si="0"/>
        <v/>
      </c>
      <c r="B59" t="str">
        <f ca="1">IF(B25="","",IF(A59="","",IFERROR(VLOOKUP($A59,OFFSET('Program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Results'!$A:$A,Tables!B$1),4),MATCH($A59,OFFSET('Program and Results'!$A$1,MATCH(Tables!B$1,'Program and Results'!$A:$A,0)-1,4,COUNTIF('Program and Results'!$A:$A,Tables!B$1),1),0),3))))</f>
        <v/>
      </c>
      <c r="C59" t="str">
        <f ca="1">IF(C25="","",IF(B59="","",IFERROR(VLOOKUP($A59,OFFSET('Program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Results'!$A:$A,Tables!C$1),4),MATCH($A59,OFFSET('Program and Results'!$A$1,MATCH(Tables!C$1,'Program and Results'!$A:$A,0)-1,4,COUNTIF('Program and Results'!$A:$A,Tables!C$1),1),0),3))))</f>
        <v/>
      </c>
      <c r="D59" t="str">
        <f ca="1">IF(D25="","",IF(C59="","",IFERROR(VLOOKUP($A59,OFFSET('Program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Results'!$A:$A,Tables!D$1),4),MATCH($A59,OFFSET('Program and Results'!$A$1,MATCH(Tables!D$1,'Program and Results'!$A:$A,0)-1,4,COUNTIF('Program and Results'!$A:$A,Tables!D$1),1),0),3))))</f>
        <v/>
      </c>
      <c r="E59" t="str">
        <f ca="1">IF(E25="","",IF(D59="","",IFERROR(VLOOKUP($A59,OFFSET('Program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Results'!$A:$A,Tables!E$1),4),MATCH($A59,OFFSET('Program and Results'!$A$1,MATCH(Tables!E$1,'Program and Results'!$A:$A,0)-1,4,COUNTIF('Program and Results'!$A:$A,Tables!E$1),1),0),3))))</f>
        <v/>
      </c>
      <c r="F59" t="str">
        <f ca="1">IF(F25="","",IF(E59="","",IFERROR(VLOOKUP($A59,OFFSET('Program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Results'!$A:$A,Tables!F$1),4),MATCH($A59,OFFSET('Program and Results'!$A$1,MATCH(Tables!F$1,'Program and Results'!$A:$A,0)-1,4,COUNTIF('Program and Results'!$A:$A,Tables!F$1),1),0),3))))</f>
        <v/>
      </c>
      <c r="G59" t="str">
        <f ca="1">IF(G25="","",IF(F59="","",IFERROR(VLOOKUP($A59,OFFSET('Program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Results'!$A:$A,Tables!G$1),4),MATCH($A59,OFFSET('Program and Results'!$A$1,MATCH(Tables!G$1,'Program and Results'!$A:$A,0)-1,4,COUNTIF('Program and Results'!$A:$A,Tables!G$1),1),0),3))))</f>
        <v/>
      </c>
      <c r="H59" t="str">
        <f ca="1">IF(H25="","",IF(G59="","",IFERROR(VLOOKUP($A59,OFFSET('Program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Results'!$A:$A,Tables!H$1),4),MATCH($A59,OFFSET('Program and Results'!$A$1,MATCH(Tables!H$1,'Program and Results'!$A:$A,0)-1,4,COUNTIF('Program and Results'!$A:$A,Tables!H$1),1),0),3))))</f>
        <v/>
      </c>
      <c r="I59" t="str">
        <f ca="1">IF(I25="","",IF(H59="","",IFERROR(VLOOKUP($A59,OFFSET('Program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Results'!$A:$A,Tables!I$1),4),MATCH($A59,OFFSET('Program and Results'!$A$1,MATCH(Tables!I$1,'Program and Results'!$A:$A,0)-1,4,COUNTIF('Program and Results'!$A:$A,Tables!I$1),1),0),3))))</f>
        <v/>
      </c>
      <c r="J59" t="str">
        <f ca="1">IF(J25="","",IF(I59="","",IFERROR(VLOOKUP($A59,OFFSET('Program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Results'!$A:$A,Tables!J$1),4),MATCH($A59,OFFSET('Program and Results'!$A$1,MATCH(Tables!J$1,'Program and Results'!$A:$A,0)-1,4,COUNTIF('Program and Results'!$A:$A,Tables!J$1),1),0),3))))</f>
        <v/>
      </c>
      <c r="K59" t="str">
        <f ca="1">IF(K25="","",IF(J59="","",IFERROR(VLOOKUP($A59,OFFSET('Program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Results'!$A:$A,Tables!K$1),4),MATCH($A59,OFFSET('Program and Results'!$A$1,MATCH(Tables!K$1,'Program and Results'!$A:$A,0)-1,4,COUNTIF('Program and Results'!$A:$A,Tables!K$1),1),0),3))))</f>
        <v/>
      </c>
      <c r="L59" t="str">
        <f ca="1">IF(L25="","",IF(K59="","",IFERROR(VLOOKUP($A59,OFFSET('Program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Results'!$A:$A,Tables!L$1),4),MATCH($A59,OFFSET('Program and Results'!$A$1,MATCH(Tables!L$1,'Program and Results'!$A:$A,0)-1,4,COUNTIF('Program and Results'!$A:$A,Tables!L$1),1),0),3))))</f>
        <v/>
      </c>
      <c r="M59" t="str">
        <f ca="1">IF(M25="","",IF(L59="","",IFERROR(VLOOKUP($A59,OFFSET('Program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Results'!$A:$A,Tables!M$1),4),MATCH($A59,OFFSET('Program and Results'!$A$1,MATCH(Tables!M$1,'Program and Results'!$A:$A,0)-1,4,COUNTIF('Program and Results'!$A:$A,Tables!M$1),1),0),3))))</f>
        <v/>
      </c>
      <c r="N59" t="str">
        <f ca="1">IF(N25="","",IF(M59="","",IFERROR(VLOOKUP($A59,OFFSET('Program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Results'!$A:$A,Tables!N$1),4),MATCH($A59,OFFSET('Program and Results'!$A$1,MATCH(Tables!N$1,'Program and Results'!$A:$A,0)-1,4,COUNTIF('Program and Results'!$A:$A,Tables!N$1),1),0),3))))</f>
        <v/>
      </c>
      <c r="O59" t="str">
        <f ca="1">IF(O25="","",IF(N59="","",IFERROR(VLOOKUP($A59,OFFSET('Program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Results'!$A:$A,Tables!O$1),4),MATCH($A59,OFFSET('Program and Results'!$A$1,MATCH(Tables!O$1,'Program and Results'!$A:$A,0)-1,4,COUNTIF('Program and Results'!$A:$A,Tables!O$1),1),0),3))))</f>
        <v/>
      </c>
      <c r="P59" t="str">
        <f ca="1">IF(P25="","",IF(O59="","",IFERROR(VLOOKUP($A59,OFFSET('Program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Results'!$A:$A,Tables!P$1),4),MATCH($A59,OFFSET('Program and Results'!$A$1,MATCH(Tables!P$1,'Program and Results'!$A:$A,0)-1,4,COUNTIF('Program and Results'!$A:$A,Tables!P$1),1),0),3))))</f>
        <v/>
      </c>
      <c r="Q59" t="str">
        <f ca="1">IF(Q25="","",IF(P59="","",IFERROR(VLOOKUP($A59,OFFSET('Program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Results'!$A:$A,Tables!Q$1),4),MATCH($A59,OFFSET('Program and Results'!$A$1,MATCH(Tables!Q$1,'Program and Results'!$A:$A,0)-1,4,COUNTIF('Program and Results'!$A:$A,Tables!Q$1),1),0),3))))</f>
        <v/>
      </c>
      <c r="R59" t="str">
        <f ca="1">IF(R25="","",IF(Q59="","",IFERROR(VLOOKUP($A59,OFFSET('Program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Results'!$A:$A,Tables!R$1),4),MATCH($A59,OFFSET('Program and Results'!$A$1,MATCH(Tables!R$1,'Program and Results'!$A:$A,0)-1,4,COUNTIF('Program and Results'!$A:$A,Tables!R$1),1),0),3))))</f>
        <v/>
      </c>
      <c r="S59" t="str">
        <f ca="1">IF(S25="","",IF(R59="","",IFERROR(VLOOKUP($A59,OFFSET('Program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Results'!$A:$A,Tables!S$1),4),MATCH($A59,OFFSET('Program and Results'!$A$1,MATCH(Tables!S$1,'Program and Results'!$A:$A,0)-1,4,COUNTIF('Program and Results'!$A:$A,Tables!S$1),1),0),3))))</f>
        <v/>
      </c>
      <c r="T59" t="str">
        <f ca="1">IF(T25="","",IF(S59="","",IFERROR(VLOOKUP($A59,OFFSET('Program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Results'!$A:$A,Tables!T$1),4),MATCH($A59,OFFSET('Program and Results'!$A$1,MATCH(Tables!T$1,'Program and Results'!$A:$A,0)-1,4,COUNTIF('Program and Results'!$A:$A,Tables!T$1),1),0),3))))</f>
        <v/>
      </c>
      <c r="U59" t="str">
        <f ca="1">IF(U25="","",IF(T59="","",IFERROR(VLOOKUP($A59,OFFSET('Program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Results'!$A:$A,Tables!U$1),4),MATCH($A59,OFFSET('Program and Results'!$A$1,MATCH(Tables!U$1,'Program and Results'!$A:$A,0)-1,4,COUNTIF('Program and Results'!$A:$A,Tables!U$1),1),0),3))))</f>
        <v/>
      </c>
      <c r="V59" t="str">
        <f ca="1">IF(V25="","",IF(U59="","",IFERROR(VLOOKUP($A59,OFFSET('Program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Results'!$A:$A,Tables!V$1),4),MATCH($A59,OFFSET('Program and Results'!$A$1,MATCH(Tables!V$1,'Program and Results'!$A:$A,0)-1,4,COUNTIF('Program and Results'!$A:$A,Tables!V$1),1),0),3))))</f>
        <v/>
      </c>
      <c r="W59" t="str">
        <f ca="1">IF(W25="","",IF(V59="","",IFERROR(VLOOKUP($A59,OFFSET('Program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Results'!$A:$A,Tables!W$1),4),MATCH($A59,OFFSET('Program and Results'!$A$1,MATCH(Tables!W$1,'Program and Results'!$A:$A,0)-1,4,COUNTIF('Program and Results'!$A:$A,Tables!W$1),1),0),3))))</f>
        <v/>
      </c>
      <c r="X59" t="str">
        <f ca="1">IF(X25="","",IF(W59="","",IFERROR(VLOOKUP($A59,OFFSET('Program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Results'!$A:$A,Tables!X$1),4),MATCH($A59,OFFSET('Program and Results'!$A$1,MATCH(Tables!X$1,'Program and Results'!$A:$A,0)-1,4,COUNTIF('Program and Results'!$A:$A,Tables!X$1),1),0),3))))</f>
        <v/>
      </c>
      <c r="Y59" t="str">
        <f ca="1">IF(Y25="","",IF(X59="","",IFERROR(VLOOKUP($A59,OFFSET('Program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Results'!$A:$A,Tables!Y$1),4),MATCH($A59,OFFSET('Program and Results'!$A$1,MATCH(Tables!Y$1,'Program and Results'!$A:$A,0)-1,4,COUNTIF('Program and Results'!$A:$A,Tables!Y$1),1),0),3))))</f>
        <v/>
      </c>
      <c r="Z59" t="str">
        <f ca="1">IF(Z25="","",IF(Y59="","",IFERROR(VLOOKUP($A59,OFFSET('Program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Results'!$A:$A,Tables!Z$1),4),MATCH($A59,OFFSET('Program and Results'!$A$1,MATCH(Tables!Z$1,'Program and Results'!$A:$A,0)-1,4,COUNTIF('Program and Results'!$A:$A,Tables!Z$1),1),0),3))))</f>
        <v/>
      </c>
      <c r="AA59" t="str">
        <f ca="1">IF(AA25="","",IF(Z59="","",IFERROR(VLOOKUP($A59,OFFSET('Program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Results'!$A:$A,Tables!AA$1),4),MATCH($A59,OFFSET('Program and Results'!$A$1,MATCH(Tables!AA$1,'Program and Results'!$A:$A,0)-1,4,COUNTIF('Program and Results'!$A:$A,Tables!AA$1),1),0),3))))</f>
        <v/>
      </c>
      <c r="AB59" t="str">
        <f ca="1">IF(AB25="","",IF(AA59="","",IFERROR(VLOOKUP($A59,OFFSET('Program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Results'!$A:$A,Tables!AB$1),4),MATCH($A59,OFFSET('Program and Results'!$A$1,MATCH(Tables!AB$1,'Program and Results'!$A:$A,0)-1,4,COUNTIF('Program and Results'!$A:$A,Tables!AB$1),1),0),3))))</f>
        <v/>
      </c>
      <c r="AC59" t="str">
        <f ca="1">IF(AC25="","",IF(AB59="","",IFERROR(VLOOKUP($A59,OFFSET('Program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Results'!$A:$A,Tables!AC$1),4),MATCH($A59,OFFSET('Program and Results'!$A$1,MATCH(Tables!AC$1,'Program and Results'!$A:$A,0)-1,4,COUNTIF('Program and Results'!$A:$A,Tables!AC$1),1),0),3))))</f>
        <v/>
      </c>
      <c r="AD59" t="str">
        <f ca="1">IF(AD25="","",IF(AC59="","",IFERROR(VLOOKUP($A59,OFFSET('Program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Results'!$A:$A,Tables!AD$1),4),MATCH($A59,OFFSET('Program and Results'!$A$1,MATCH(Tables!AD$1,'Program and Results'!$A:$A,0)-1,4,COUNTIF('Program and Results'!$A:$A,Tables!AD$1),1),0),3))))</f>
        <v/>
      </c>
      <c r="AE59" t="str">
        <f ca="1">IF(AE25="","",IF(AD59="","",IFERROR(VLOOKUP($A59,OFFSET('Program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Results'!$A:$A,Tables!AE$1),4),MATCH($A59,OFFSET('Program and Results'!$A$1,MATCH(Tables!AE$1,'Program and Results'!$A:$A,0)-1,4,COUNTIF('Program and Results'!$A:$A,Tables!AE$1),1),0),3))))</f>
        <v/>
      </c>
      <c r="AF59" t="str">
        <f ca="1">IF(AF25="","",IF(AE59="","",IFERROR(VLOOKUP($A59,OFFSET('Program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Results'!$A:$A,Tables!AF$1),4),MATCH($A59,OFFSET('Program and Results'!$A$1,MATCH(Tables!AF$1,'Program and Results'!$A:$A,0)-1,4,COUNTIF('Program and Results'!$A:$A,Tables!AF$1),1),0),3))))</f>
        <v/>
      </c>
      <c r="AG59" t="str">
        <f ca="1">IF(AG25="","",IF(AF59="","",IFERROR(VLOOKUP($A59,OFFSET('Program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Results'!$A:$A,Tables!AG$1),4),MATCH($A59,OFFSET('Program and Results'!$A$1,MATCH(Tables!AG$1,'Program and Results'!$A:$A,0)-1,4,COUNTIF('Program and Results'!$A:$A,Tables!AG$1),1),0),3))))</f>
        <v/>
      </c>
      <c r="AH59" t="str">
        <f ca="1">IF(AH25="","",IF(AG59="","",IFERROR(VLOOKUP($A59,OFFSET('Program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Results'!$A:$A,Tables!AH$1),4),MATCH($A59,OFFSET('Program and Results'!$A$1,MATCH(Tables!AH$1,'Program and Results'!$A:$A,0)-1,4,COUNTIF('Program and Results'!$A:$A,Tables!AH$1),1),0),3))))</f>
        <v/>
      </c>
      <c r="AI59" t="str">
        <f ca="1">IF(AI25="","",IF(AH59="","",IFERROR(VLOOKUP($A59,OFFSET('Program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Results'!$A:$A,Tables!AI$1),4),MATCH($A59,OFFSET('Program and Results'!$A$1,MATCH(Tables!AI$1,'Program and Results'!$A:$A,0)-1,4,COUNTIF('Program and Results'!$A:$A,Tables!AI$1),1),0),3))))</f>
        <v/>
      </c>
      <c r="AJ59" t="str">
        <f ca="1">IF(AJ25="","",IF(AI59="","",IFERROR(VLOOKUP($A59,OFFSET('Program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Results'!$A:$A,Tables!AJ$1),4),MATCH($A59,OFFSET('Program and Results'!$A$1,MATCH(Tables!AJ$1,'Program and Results'!$A:$A,0)-1,4,COUNTIF('Program and Results'!$A:$A,Tables!AJ$1),1),0),3))))</f>
        <v/>
      </c>
      <c r="AK59" t="str">
        <f ca="1">IF(AK25="","",IF(AJ59="","",IFERROR(VLOOKUP($A59,OFFSET('Program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Results'!$A:$A,Tables!AK$1),4),MATCH($A59,OFFSET('Program and Results'!$A$1,MATCH(Tables!AK$1,'Program and Results'!$A:$A,0)-1,4,COUNTIF('Program and Results'!$A:$A,Tables!AK$1),1),0),3))))</f>
        <v/>
      </c>
      <c r="AL59" t="str">
        <f ca="1">IF(AL25="","",IF(AK59="","",IFERROR(VLOOKUP($A59,OFFSET('Program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Results'!$A:$A,Tables!AL$1),4),MATCH($A59,OFFSET('Program and Results'!$A$1,MATCH(Tables!AL$1,'Program and Results'!$A:$A,0)-1,4,COUNTIF('Program and Results'!$A:$A,Tables!AL$1),1),0),3))))</f>
        <v/>
      </c>
      <c r="AM59" t="str">
        <f ca="1">IF(AM25="","",IF(AL59="","",IFERROR(VLOOKUP($A59,OFFSET('Program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Results'!$A:$A,Tables!AM$1),4),MATCH($A59,OFFSET('Program and Results'!$A$1,MATCH(Tables!AM$1,'Program and Results'!$A:$A,0)-1,4,COUNTIF('Program and Results'!$A:$A,Tables!AM$1),1),0),3))))</f>
        <v/>
      </c>
      <c r="AN59" t="str">
        <f ca="1">IF(AN25="","",IF(AM59="","",IFERROR(VLOOKUP($A59,OFFSET('Program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Results'!$A:$A,Tables!AN$1),4),MATCH($A59,OFFSET('Program and Results'!$A$1,MATCH(Tables!AN$1,'Program and Results'!$A:$A,0)-1,4,COUNTIF('Program and Results'!$A:$A,Tables!AN$1),1),0),3))))</f>
        <v/>
      </c>
      <c r="AO59" t="str">
        <f ca="1">IF(AO25="","",IF(AN59="","",IFERROR(VLOOKUP($A59,OFFSET('Program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Results'!$A:$A,Tables!AO$1),4),MATCH($A59,OFFSET('Program and Results'!$A$1,MATCH(Tables!AO$1,'Program and Results'!$A:$A,0)-1,4,COUNTIF('Program and Results'!$A:$A,Tables!AO$1),1),0),3))))</f>
        <v/>
      </c>
      <c r="AP59" t="str">
        <f ca="1">IF(AP25="","",IF(AO59="","",IFERROR(VLOOKUP($A59,OFFSET('Program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Results'!$A:$A,Tables!AP$1),4),MATCH($A59,OFFSET('Program and Results'!$A$1,MATCH(Tables!AP$1,'Program and Results'!$A:$A,0)-1,4,COUNTIF('Program and Results'!$A:$A,Tables!AP$1),1),0),3))))</f>
        <v/>
      </c>
      <c r="AQ59" t="str">
        <f ca="1">IF(AQ25="","",IF(AP59="","",IFERROR(VLOOKUP($A59,OFFSET('Program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Results'!$A:$A,Tables!AQ$1),4),MATCH($A59,OFFSET('Program and Results'!$A$1,MATCH(Tables!AQ$1,'Program and Results'!$A:$A,0)-1,4,COUNTIF('Program and Results'!$A:$A,Tables!AQ$1),1),0),3))))</f>
        <v/>
      </c>
      <c r="AR59" t="str">
        <f ca="1">IF(AR25="","",IF(AQ59="","",IFERROR(VLOOKUP($A59,OFFSET('Program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Results'!$A:$A,Tables!AR$1),4),MATCH($A59,OFFSET('Program and Results'!$A$1,MATCH(Tables!AR$1,'Program and Results'!$A:$A,0)-1,4,COUNTIF('Program and Results'!$A:$A,Tables!AR$1),1),0),3))))</f>
        <v/>
      </c>
      <c r="AS59" t="str">
        <f ca="1">IF(AS25="","",IF(AR59="","",IFERROR(VLOOKUP($A59,OFFSET('Program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Results'!$A:$A,Tables!AS$1),4),MATCH($A59,OFFSET('Program and Results'!$A$1,MATCH(Tables!AS$1,'Program and Results'!$A:$A,0)-1,4,COUNTIF('Program and Results'!$A:$A,Tables!AS$1),1),0),3))))</f>
        <v/>
      </c>
      <c r="AT59" t="str">
        <f ca="1">IF(AT25="","",IF(AS59="","",IFERROR(VLOOKUP($A59,OFFSET('Program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Results'!$A:$A,Tables!AT$1),4),MATCH($A59,OFFSET('Program and Results'!$A$1,MATCH(Tables!AT$1,'Program and Results'!$A:$A,0)-1,4,COUNTIF('Program and Results'!$A:$A,Tables!AT$1),1),0),3))))</f>
        <v/>
      </c>
      <c r="AU59" t="str">
        <f ca="1">IF(AU25="","",IF(AT59="","",IFERROR(VLOOKUP($A59,OFFSET('Program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Results'!$A:$A,Tables!AU$1),4),MATCH($A59,OFFSET('Program and Results'!$A$1,MATCH(Tables!AU$1,'Program and Results'!$A:$A,0)-1,4,COUNTIF('Program and Results'!$A:$A,Tables!AU$1),1),0),3))))</f>
        <v/>
      </c>
      <c r="AV59" t="str">
        <f ca="1">IF(AV25="","",IF(AU59="","",IFERROR(VLOOKUP($A59,OFFSET('Program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Results'!$A:$A,Tables!AV$1),4),MATCH($A59,OFFSET('Program and Results'!$A$1,MATCH(Tables!AV$1,'Program and Results'!$A:$A,0)-1,4,COUNTIF('Program and Results'!$A:$A,Tables!AV$1),1),0),3))))</f>
        <v/>
      </c>
      <c r="AW59" t="str">
        <f ca="1">IF(AW25="","",IF(AV59="","",IFERROR(VLOOKUP($A59,OFFSET('Program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Results'!$A:$A,Tables!AW$1),4),MATCH($A59,OFFSET('Program and Results'!$A$1,MATCH(Tables!AW$1,'Program and Results'!$A:$A,0)-1,4,COUNTIF('Program and Results'!$A:$A,Tables!AW$1),1),0),3))))</f>
        <v/>
      </c>
      <c r="AX59" t="str">
        <f ca="1">IF(AX25="","",IF(AW59="","",IFERROR(VLOOKUP($A59,OFFSET('Program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Results'!$A:$A,Tables!AX$1),4),MATCH($A59,OFFSET('Program and Results'!$A$1,MATCH(Tables!AX$1,'Program and Results'!$A:$A,0)-1,4,COUNTIF('Program and Results'!$A:$A,Tables!AX$1),1),0),3))))</f>
        <v/>
      </c>
      <c r="AY59" t="str">
        <f ca="1">IF(AY25="","",IF(AX59="","",IFERROR(VLOOKUP($A59,OFFSET('Program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Results'!$A:$A,Tables!AY$1),4),MATCH($A59,OFFSET('Program and Results'!$A$1,MATCH(Tables!AY$1,'Program and Results'!$A:$A,0)-1,4,COUNTIF('Program and Results'!$A:$A,Tables!AY$1),1),0),3))))</f>
        <v/>
      </c>
      <c r="AZ59" t="str">
        <f ca="1">IF(AZ25="","",IF(AY59="","",IFERROR(VLOOKUP($A59,OFFSET('Program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Results'!$A:$A,Tables!AZ$1),4),MATCH($A59,OFFSET('Program and Results'!$A$1,MATCH(Tables!AZ$1,'Program and Results'!$A:$A,0)-1,4,COUNTIF('Program and Results'!$A:$A,Tables!AZ$1),1),0),3))))</f>
        <v/>
      </c>
      <c r="BA59" t="str">
        <f ca="1">IF(BA25="","",IF(AZ59="","",IFERROR(VLOOKUP($A59,OFFSET('Program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Results'!$A:$A,Tables!BA$1),4),MATCH($A59,OFFSET('Program and Results'!$A$1,MATCH(Tables!BA$1,'Program and Results'!$A:$A,0)-1,4,COUNTIF('Program and Results'!$A:$A,Tables!BA$1),1),0),3))))</f>
        <v/>
      </c>
      <c r="BB59" t="str">
        <f ca="1">IF(BB25="","",IF(BA59="","",IFERROR(VLOOKUP($A59,OFFSET('Program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Results'!$A:$A,Tables!BB$1),4),MATCH($A59,OFFSET('Program and Results'!$A$1,MATCH(Tables!BB$1,'Program and Results'!$A:$A,0)-1,4,COUNTIF('Program and Results'!$A:$A,Tables!BB$1),1),0),3))))</f>
        <v/>
      </c>
      <c r="BC59" t="str">
        <f ca="1">IF(BC25="","",IF(BB59="","",IFERROR(VLOOKUP($A59,OFFSET('Program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Results'!$A:$A,Tables!BC$1),4),MATCH($A59,OFFSET('Program and Results'!$A$1,MATCH(Tables!BC$1,'Program and Results'!$A:$A,0)-1,4,COUNTIF('Program and Results'!$A:$A,Tables!BC$1),1),0),3))))</f>
        <v/>
      </c>
      <c r="BD59" t="str">
        <f ca="1">IF(BD25="","",IF(BC59="","",IFERROR(VLOOKUP($A59,OFFSET('Program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Results'!$A:$A,Tables!BD$1),4),MATCH($A59,OFFSET('Program and Results'!$A$1,MATCH(Tables!BD$1,'Program and Results'!$A:$A,0)-1,4,COUNTIF('Program and Results'!$A:$A,Tables!BD$1),1),0),3))))</f>
        <v/>
      </c>
      <c r="BE59" t="str">
        <f ca="1">IF(BE25="","",IF(BD59="","",IFERROR(VLOOKUP($A59,OFFSET('Program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Results'!$A:$A,Tables!BE$1),4),MATCH($A59,OFFSET('Program and Results'!$A$1,MATCH(Tables!BE$1,'Program and Results'!$A:$A,0)-1,4,COUNTIF('Program and Results'!$A:$A,Tables!BE$1),1),0),3))))</f>
        <v/>
      </c>
    </row>
    <row r="60" spans="1:57">
      <c r="A60" s="3" t="str">
        <f t="shared" si="0"/>
        <v/>
      </c>
      <c r="B60" t="str">
        <f ca="1">IF(B26="","",IF(A60="","",IFERROR(VLOOKUP($A60,OFFSET('Program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Results'!$A:$A,Tables!B$1),4),MATCH($A60,OFFSET('Program and Results'!$A$1,MATCH(Tables!B$1,'Program and Results'!$A:$A,0)-1,4,COUNTIF('Program and Results'!$A:$A,Tables!B$1),1),0),3))))</f>
        <v/>
      </c>
      <c r="C60" t="str">
        <f ca="1">IF(C26="","",IF(B60="","",IFERROR(VLOOKUP($A60,OFFSET('Program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Results'!$A:$A,Tables!C$1),4),MATCH($A60,OFFSET('Program and Results'!$A$1,MATCH(Tables!C$1,'Program and Results'!$A:$A,0)-1,4,COUNTIF('Program and Results'!$A:$A,Tables!C$1),1),0),3))))</f>
        <v/>
      </c>
      <c r="D60" t="str">
        <f ca="1">IF(D26="","",IF(C60="","",IFERROR(VLOOKUP($A60,OFFSET('Program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Results'!$A:$A,Tables!D$1),4),MATCH($A60,OFFSET('Program and Results'!$A$1,MATCH(Tables!D$1,'Program and Results'!$A:$A,0)-1,4,COUNTIF('Program and Results'!$A:$A,Tables!D$1),1),0),3))))</f>
        <v/>
      </c>
      <c r="E60" t="str">
        <f ca="1">IF(E26="","",IF(D60="","",IFERROR(VLOOKUP($A60,OFFSET('Program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Results'!$A:$A,Tables!E$1),4),MATCH($A60,OFFSET('Program and Results'!$A$1,MATCH(Tables!E$1,'Program and Results'!$A:$A,0)-1,4,COUNTIF('Program and Results'!$A:$A,Tables!E$1),1),0),3))))</f>
        <v/>
      </c>
      <c r="F60" t="str">
        <f ca="1">IF(F26="","",IF(E60="","",IFERROR(VLOOKUP($A60,OFFSET('Program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Results'!$A:$A,Tables!F$1),4),MATCH($A60,OFFSET('Program and Results'!$A$1,MATCH(Tables!F$1,'Program and Results'!$A:$A,0)-1,4,COUNTIF('Program and Results'!$A:$A,Tables!F$1),1),0),3))))</f>
        <v/>
      </c>
      <c r="G60" t="str">
        <f ca="1">IF(G26="","",IF(F60="","",IFERROR(VLOOKUP($A60,OFFSET('Program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Results'!$A:$A,Tables!G$1),4),MATCH($A60,OFFSET('Program and Results'!$A$1,MATCH(Tables!G$1,'Program and Results'!$A:$A,0)-1,4,COUNTIF('Program and Results'!$A:$A,Tables!G$1),1),0),3))))</f>
        <v/>
      </c>
      <c r="H60" t="str">
        <f ca="1">IF(H26="","",IF(G60="","",IFERROR(VLOOKUP($A60,OFFSET('Program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Results'!$A:$A,Tables!H$1),4),MATCH($A60,OFFSET('Program and Results'!$A$1,MATCH(Tables!H$1,'Program and Results'!$A:$A,0)-1,4,COUNTIF('Program and Results'!$A:$A,Tables!H$1),1),0),3))))</f>
        <v/>
      </c>
      <c r="I60" t="str">
        <f ca="1">IF(I26="","",IF(H60="","",IFERROR(VLOOKUP($A60,OFFSET('Program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Results'!$A:$A,Tables!I$1),4),MATCH($A60,OFFSET('Program and Results'!$A$1,MATCH(Tables!I$1,'Program and Results'!$A:$A,0)-1,4,COUNTIF('Program and Results'!$A:$A,Tables!I$1),1),0),3))))</f>
        <v/>
      </c>
      <c r="J60" t="str">
        <f ca="1">IF(J26="","",IF(I60="","",IFERROR(VLOOKUP($A60,OFFSET('Program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Results'!$A:$A,Tables!J$1),4),MATCH($A60,OFFSET('Program and Results'!$A$1,MATCH(Tables!J$1,'Program and Results'!$A:$A,0)-1,4,COUNTIF('Program and Results'!$A:$A,Tables!J$1),1),0),3))))</f>
        <v/>
      </c>
      <c r="K60" t="str">
        <f ca="1">IF(K26="","",IF(J60="","",IFERROR(VLOOKUP($A60,OFFSET('Program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Results'!$A:$A,Tables!K$1),4),MATCH($A60,OFFSET('Program and Results'!$A$1,MATCH(Tables!K$1,'Program and Results'!$A:$A,0)-1,4,COUNTIF('Program and Results'!$A:$A,Tables!K$1),1),0),3))))</f>
        <v/>
      </c>
      <c r="L60" t="str">
        <f ca="1">IF(L26="","",IF(K60="","",IFERROR(VLOOKUP($A60,OFFSET('Program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Results'!$A:$A,Tables!L$1),4),MATCH($A60,OFFSET('Program and Results'!$A$1,MATCH(Tables!L$1,'Program and Results'!$A:$A,0)-1,4,COUNTIF('Program and Results'!$A:$A,Tables!L$1),1),0),3))))</f>
        <v/>
      </c>
      <c r="M60" t="str">
        <f ca="1">IF(M26="","",IF(L60="","",IFERROR(VLOOKUP($A60,OFFSET('Program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Results'!$A:$A,Tables!M$1),4),MATCH($A60,OFFSET('Program and Results'!$A$1,MATCH(Tables!M$1,'Program and Results'!$A:$A,0)-1,4,COUNTIF('Program and Results'!$A:$A,Tables!M$1),1),0),3))))</f>
        <v/>
      </c>
      <c r="N60" t="str">
        <f ca="1">IF(N26="","",IF(M60="","",IFERROR(VLOOKUP($A60,OFFSET('Program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Results'!$A:$A,Tables!N$1),4),MATCH($A60,OFFSET('Program and Results'!$A$1,MATCH(Tables!N$1,'Program and Results'!$A:$A,0)-1,4,COUNTIF('Program and Results'!$A:$A,Tables!N$1),1),0),3))))</f>
        <v/>
      </c>
      <c r="O60" t="str">
        <f ca="1">IF(O26="","",IF(N60="","",IFERROR(VLOOKUP($A60,OFFSET('Program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Results'!$A:$A,Tables!O$1),4),MATCH($A60,OFFSET('Program and Results'!$A$1,MATCH(Tables!O$1,'Program and Results'!$A:$A,0)-1,4,COUNTIF('Program and Results'!$A:$A,Tables!O$1),1),0),3))))</f>
        <v/>
      </c>
      <c r="P60" t="str">
        <f ca="1">IF(P26="","",IF(O60="","",IFERROR(VLOOKUP($A60,OFFSET('Program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Results'!$A:$A,Tables!P$1),4),MATCH($A60,OFFSET('Program and Results'!$A$1,MATCH(Tables!P$1,'Program and Results'!$A:$A,0)-1,4,COUNTIF('Program and Results'!$A:$A,Tables!P$1),1),0),3))))</f>
        <v/>
      </c>
      <c r="Q60" t="str">
        <f ca="1">IF(Q26="","",IF(P60="","",IFERROR(VLOOKUP($A60,OFFSET('Program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Results'!$A:$A,Tables!Q$1),4),MATCH($A60,OFFSET('Program and Results'!$A$1,MATCH(Tables!Q$1,'Program and Results'!$A:$A,0)-1,4,COUNTIF('Program and Results'!$A:$A,Tables!Q$1),1),0),3))))</f>
        <v/>
      </c>
      <c r="R60" t="str">
        <f ca="1">IF(R26="","",IF(Q60="","",IFERROR(VLOOKUP($A60,OFFSET('Program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Results'!$A:$A,Tables!R$1),4),MATCH($A60,OFFSET('Program and Results'!$A$1,MATCH(Tables!R$1,'Program and Results'!$A:$A,0)-1,4,COUNTIF('Program and Results'!$A:$A,Tables!R$1),1),0),3))))</f>
        <v/>
      </c>
      <c r="S60" t="str">
        <f ca="1">IF(S26="","",IF(R60="","",IFERROR(VLOOKUP($A60,OFFSET('Program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Results'!$A:$A,Tables!S$1),4),MATCH($A60,OFFSET('Program and Results'!$A$1,MATCH(Tables!S$1,'Program and Results'!$A:$A,0)-1,4,COUNTIF('Program and Results'!$A:$A,Tables!S$1),1),0),3))))</f>
        <v/>
      </c>
      <c r="T60" t="str">
        <f ca="1">IF(T26="","",IF(S60="","",IFERROR(VLOOKUP($A60,OFFSET('Program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Results'!$A:$A,Tables!T$1),4),MATCH($A60,OFFSET('Program and Results'!$A$1,MATCH(Tables!T$1,'Program and Results'!$A:$A,0)-1,4,COUNTIF('Program and Results'!$A:$A,Tables!T$1),1),0),3))))</f>
        <v/>
      </c>
      <c r="U60" t="str">
        <f ca="1">IF(U26="","",IF(T60="","",IFERROR(VLOOKUP($A60,OFFSET('Program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Results'!$A:$A,Tables!U$1),4),MATCH($A60,OFFSET('Program and Results'!$A$1,MATCH(Tables!U$1,'Program and Results'!$A:$A,0)-1,4,COUNTIF('Program and Results'!$A:$A,Tables!U$1),1),0),3))))</f>
        <v/>
      </c>
      <c r="V60" t="str">
        <f ca="1">IF(V26="","",IF(U60="","",IFERROR(VLOOKUP($A60,OFFSET('Program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Results'!$A:$A,Tables!V$1),4),MATCH($A60,OFFSET('Program and Results'!$A$1,MATCH(Tables!V$1,'Program and Results'!$A:$A,0)-1,4,COUNTIF('Program and Results'!$A:$A,Tables!V$1),1),0),3))))</f>
        <v/>
      </c>
      <c r="W60" t="str">
        <f ca="1">IF(W26="","",IF(V60="","",IFERROR(VLOOKUP($A60,OFFSET('Program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Results'!$A:$A,Tables!W$1),4),MATCH($A60,OFFSET('Program and Results'!$A$1,MATCH(Tables!W$1,'Program and Results'!$A:$A,0)-1,4,COUNTIF('Program and Results'!$A:$A,Tables!W$1),1),0),3))))</f>
        <v/>
      </c>
      <c r="X60" t="str">
        <f ca="1">IF(X26="","",IF(W60="","",IFERROR(VLOOKUP($A60,OFFSET('Program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Results'!$A:$A,Tables!X$1),4),MATCH($A60,OFFSET('Program and Results'!$A$1,MATCH(Tables!X$1,'Program and Results'!$A:$A,0)-1,4,COUNTIF('Program and Results'!$A:$A,Tables!X$1),1),0),3))))</f>
        <v/>
      </c>
      <c r="Y60" t="str">
        <f ca="1">IF(Y26="","",IF(X60="","",IFERROR(VLOOKUP($A60,OFFSET('Program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Results'!$A:$A,Tables!Y$1),4),MATCH($A60,OFFSET('Program and Results'!$A$1,MATCH(Tables!Y$1,'Program and Results'!$A:$A,0)-1,4,COUNTIF('Program and Results'!$A:$A,Tables!Y$1),1),0),3))))</f>
        <v/>
      </c>
      <c r="Z60" t="str">
        <f ca="1">IF(Z26="","",IF(Y60="","",IFERROR(VLOOKUP($A60,OFFSET('Program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Results'!$A:$A,Tables!Z$1),4),MATCH($A60,OFFSET('Program and Results'!$A$1,MATCH(Tables!Z$1,'Program and Results'!$A:$A,0)-1,4,COUNTIF('Program and Results'!$A:$A,Tables!Z$1),1),0),3))))</f>
        <v/>
      </c>
      <c r="AA60" t="str">
        <f ca="1">IF(AA26="","",IF(Z60="","",IFERROR(VLOOKUP($A60,OFFSET('Program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Results'!$A:$A,Tables!AA$1),4),MATCH($A60,OFFSET('Program and Results'!$A$1,MATCH(Tables!AA$1,'Program and Results'!$A:$A,0)-1,4,COUNTIF('Program and Results'!$A:$A,Tables!AA$1),1),0),3))))</f>
        <v/>
      </c>
      <c r="AB60" t="str">
        <f ca="1">IF(AB26="","",IF(AA60="","",IFERROR(VLOOKUP($A60,OFFSET('Program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Results'!$A:$A,Tables!AB$1),4),MATCH($A60,OFFSET('Program and Results'!$A$1,MATCH(Tables!AB$1,'Program and Results'!$A:$A,0)-1,4,COUNTIF('Program and Results'!$A:$A,Tables!AB$1),1),0),3))))</f>
        <v/>
      </c>
      <c r="AC60" t="str">
        <f ca="1">IF(AC26="","",IF(AB60="","",IFERROR(VLOOKUP($A60,OFFSET('Program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Results'!$A:$A,Tables!AC$1),4),MATCH($A60,OFFSET('Program and Results'!$A$1,MATCH(Tables!AC$1,'Program and Results'!$A:$A,0)-1,4,COUNTIF('Program and Results'!$A:$A,Tables!AC$1),1),0),3))))</f>
        <v/>
      </c>
      <c r="AD60" t="str">
        <f ca="1">IF(AD26="","",IF(AC60="","",IFERROR(VLOOKUP($A60,OFFSET('Program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Results'!$A:$A,Tables!AD$1),4),MATCH($A60,OFFSET('Program and Results'!$A$1,MATCH(Tables!AD$1,'Program and Results'!$A:$A,0)-1,4,COUNTIF('Program and Results'!$A:$A,Tables!AD$1),1),0),3))))</f>
        <v/>
      </c>
      <c r="AE60" t="str">
        <f ca="1">IF(AE26="","",IF(AD60="","",IFERROR(VLOOKUP($A60,OFFSET('Program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Results'!$A:$A,Tables!AE$1),4),MATCH($A60,OFFSET('Program and Results'!$A$1,MATCH(Tables!AE$1,'Program and Results'!$A:$A,0)-1,4,COUNTIF('Program and Results'!$A:$A,Tables!AE$1),1),0),3))))</f>
        <v/>
      </c>
      <c r="AF60" t="str">
        <f ca="1">IF(AF26="","",IF(AE60="","",IFERROR(VLOOKUP($A60,OFFSET('Program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Results'!$A:$A,Tables!AF$1),4),MATCH($A60,OFFSET('Program and Results'!$A$1,MATCH(Tables!AF$1,'Program and Results'!$A:$A,0)-1,4,COUNTIF('Program and Results'!$A:$A,Tables!AF$1),1),0),3))))</f>
        <v/>
      </c>
      <c r="AG60" t="str">
        <f ca="1">IF(AG26="","",IF(AF60="","",IFERROR(VLOOKUP($A60,OFFSET('Program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Results'!$A:$A,Tables!AG$1),4),MATCH($A60,OFFSET('Program and Results'!$A$1,MATCH(Tables!AG$1,'Program and Results'!$A:$A,0)-1,4,COUNTIF('Program and Results'!$A:$A,Tables!AG$1),1),0),3))))</f>
        <v/>
      </c>
      <c r="AH60" t="str">
        <f ca="1">IF(AH26="","",IF(AG60="","",IFERROR(VLOOKUP($A60,OFFSET('Program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Results'!$A:$A,Tables!AH$1),4),MATCH($A60,OFFSET('Program and Results'!$A$1,MATCH(Tables!AH$1,'Program and Results'!$A:$A,0)-1,4,COUNTIF('Program and Results'!$A:$A,Tables!AH$1),1),0),3))))</f>
        <v/>
      </c>
      <c r="AI60" t="str">
        <f ca="1">IF(AI26="","",IF(AH60="","",IFERROR(VLOOKUP($A60,OFFSET('Program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Results'!$A:$A,Tables!AI$1),4),MATCH($A60,OFFSET('Program and Results'!$A$1,MATCH(Tables!AI$1,'Program and Results'!$A:$A,0)-1,4,COUNTIF('Program and Results'!$A:$A,Tables!AI$1),1),0),3))))</f>
        <v/>
      </c>
      <c r="AJ60" t="str">
        <f ca="1">IF(AJ26="","",IF(AI60="","",IFERROR(VLOOKUP($A60,OFFSET('Program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Results'!$A:$A,Tables!AJ$1),4),MATCH($A60,OFFSET('Program and Results'!$A$1,MATCH(Tables!AJ$1,'Program and Results'!$A:$A,0)-1,4,COUNTIF('Program and Results'!$A:$A,Tables!AJ$1),1),0),3))))</f>
        <v/>
      </c>
      <c r="AK60" t="str">
        <f ca="1">IF(AK26="","",IF(AJ60="","",IFERROR(VLOOKUP($A60,OFFSET('Program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Results'!$A:$A,Tables!AK$1),4),MATCH($A60,OFFSET('Program and Results'!$A$1,MATCH(Tables!AK$1,'Program and Results'!$A:$A,0)-1,4,COUNTIF('Program and Results'!$A:$A,Tables!AK$1),1),0),3))))</f>
        <v/>
      </c>
      <c r="AL60" t="str">
        <f ca="1">IF(AL26="","",IF(AK60="","",IFERROR(VLOOKUP($A60,OFFSET('Program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Results'!$A:$A,Tables!AL$1),4),MATCH($A60,OFFSET('Program and Results'!$A$1,MATCH(Tables!AL$1,'Program and Results'!$A:$A,0)-1,4,COUNTIF('Program and Results'!$A:$A,Tables!AL$1),1),0),3))))</f>
        <v/>
      </c>
      <c r="AM60" t="str">
        <f ca="1">IF(AM26="","",IF(AL60="","",IFERROR(VLOOKUP($A60,OFFSET('Program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Results'!$A:$A,Tables!AM$1),4),MATCH($A60,OFFSET('Program and Results'!$A$1,MATCH(Tables!AM$1,'Program and Results'!$A:$A,0)-1,4,COUNTIF('Program and Results'!$A:$A,Tables!AM$1),1),0),3))))</f>
        <v/>
      </c>
      <c r="AN60" t="str">
        <f ca="1">IF(AN26="","",IF(AM60="","",IFERROR(VLOOKUP($A60,OFFSET('Program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Results'!$A:$A,Tables!AN$1),4),MATCH($A60,OFFSET('Program and Results'!$A$1,MATCH(Tables!AN$1,'Program and Results'!$A:$A,0)-1,4,COUNTIF('Program and Results'!$A:$A,Tables!AN$1),1),0),3))))</f>
        <v/>
      </c>
      <c r="AO60" t="str">
        <f ca="1">IF(AO26="","",IF(AN60="","",IFERROR(VLOOKUP($A60,OFFSET('Program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Results'!$A:$A,Tables!AO$1),4),MATCH($A60,OFFSET('Program and Results'!$A$1,MATCH(Tables!AO$1,'Program and Results'!$A:$A,0)-1,4,COUNTIF('Program and Results'!$A:$A,Tables!AO$1),1),0),3))))</f>
        <v/>
      </c>
      <c r="AP60" t="str">
        <f ca="1">IF(AP26="","",IF(AO60="","",IFERROR(VLOOKUP($A60,OFFSET('Program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Results'!$A:$A,Tables!AP$1),4),MATCH($A60,OFFSET('Program and Results'!$A$1,MATCH(Tables!AP$1,'Program and Results'!$A:$A,0)-1,4,COUNTIF('Program and Results'!$A:$A,Tables!AP$1),1),0),3))))</f>
        <v/>
      </c>
      <c r="AQ60" t="str">
        <f ca="1">IF(AQ26="","",IF(AP60="","",IFERROR(VLOOKUP($A60,OFFSET('Program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Results'!$A:$A,Tables!AQ$1),4),MATCH($A60,OFFSET('Program and Results'!$A$1,MATCH(Tables!AQ$1,'Program and Results'!$A:$A,0)-1,4,COUNTIF('Program and Results'!$A:$A,Tables!AQ$1),1),0),3))))</f>
        <v/>
      </c>
      <c r="AR60" t="str">
        <f ca="1">IF(AR26="","",IF(AQ60="","",IFERROR(VLOOKUP($A60,OFFSET('Program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Results'!$A:$A,Tables!AR$1),4),MATCH($A60,OFFSET('Program and Results'!$A$1,MATCH(Tables!AR$1,'Program and Results'!$A:$A,0)-1,4,COUNTIF('Program and Results'!$A:$A,Tables!AR$1),1),0),3))))</f>
        <v/>
      </c>
      <c r="AS60" t="str">
        <f ca="1">IF(AS26="","",IF(AR60="","",IFERROR(VLOOKUP($A60,OFFSET('Program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Results'!$A:$A,Tables!AS$1),4),MATCH($A60,OFFSET('Program and Results'!$A$1,MATCH(Tables!AS$1,'Program and Results'!$A:$A,0)-1,4,COUNTIF('Program and Results'!$A:$A,Tables!AS$1),1),0),3))))</f>
        <v/>
      </c>
      <c r="AT60" t="str">
        <f ca="1">IF(AT26="","",IF(AS60="","",IFERROR(VLOOKUP($A60,OFFSET('Program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Results'!$A:$A,Tables!AT$1),4),MATCH($A60,OFFSET('Program and Results'!$A$1,MATCH(Tables!AT$1,'Program and Results'!$A:$A,0)-1,4,COUNTIF('Program and Results'!$A:$A,Tables!AT$1),1),0),3))))</f>
        <v/>
      </c>
      <c r="AU60" t="str">
        <f ca="1">IF(AU26="","",IF(AT60="","",IFERROR(VLOOKUP($A60,OFFSET('Program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Results'!$A:$A,Tables!AU$1),4),MATCH($A60,OFFSET('Program and Results'!$A$1,MATCH(Tables!AU$1,'Program and Results'!$A:$A,0)-1,4,COUNTIF('Program and Results'!$A:$A,Tables!AU$1),1),0),3))))</f>
        <v/>
      </c>
      <c r="AV60" t="str">
        <f ca="1">IF(AV26="","",IF(AU60="","",IFERROR(VLOOKUP($A60,OFFSET('Program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Results'!$A:$A,Tables!AV$1),4),MATCH($A60,OFFSET('Program and Results'!$A$1,MATCH(Tables!AV$1,'Program and Results'!$A:$A,0)-1,4,COUNTIF('Program and Results'!$A:$A,Tables!AV$1),1),0),3))))</f>
        <v/>
      </c>
      <c r="AW60" t="str">
        <f ca="1">IF(AW26="","",IF(AV60="","",IFERROR(VLOOKUP($A60,OFFSET('Program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Results'!$A:$A,Tables!AW$1),4),MATCH($A60,OFFSET('Program and Results'!$A$1,MATCH(Tables!AW$1,'Program and Results'!$A:$A,0)-1,4,COUNTIF('Program and Results'!$A:$A,Tables!AW$1),1),0),3))))</f>
        <v/>
      </c>
      <c r="AX60" t="str">
        <f ca="1">IF(AX26="","",IF(AW60="","",IFERROR(VLOOKUP($A60,OFFSET('Program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Results'!$A:$A,Tables!AX$1),4),MATCH($A60,OFFSET('Program and Results'!$A$1,MATCH(Tables!AX$1,'Program and Results'!$A:$A,0)-1,4,COUNTIF('Program and Results'!$A:$A,Tables!AX$1),1),0),3))))</f>
        <v/>
      </c>
      <c r="AY60" t="str">
        <f ca="1">IF(AY26="","",IF(AX60="","",IFERROR(VLOOKUP($A60,OFFSET('Program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Results'!$A:$A,Tables!AY$1),4),MATCH($A60,OFFSET('Program and Results'!$A$1,MATCH(Tables!AY$1,'Program and Results'!$A:$A,0)-1,4,COUNTIF('Program and Results'!$A:$A,Tables!AY$1),1),0),3))))</f>
        <v/>
      </c>
      <c r="AZ60" t="str">
        <f ca="1">IF(AZ26="","",IF(AY60="","",IFERROR(VLOOKUP($A60,OFFSET('Program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Results'!$A:$A,Tables!AZ$1),4),MATCH($A60,OFFSET('Program and Results'!$A$1,MATCH(Tables!AZ$1,'Program and Results'!$A:$A,0)-1,4,COUNTIF('Program and Results'!$A:$A,Tables!AZ$1),1),0),3))))</f>
        <v/>
      </c>
      <c r="BA60" t="str">
        <f ca="1">IF(BA26="","",IF(AZ60="","",IFERROR(VLOOKUP($A60,OFFSET('Program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Results'!$A:$A,Tables!BA$1),4),MATCH($A60,OFFSET('Program and Results'!$A$1,MATCH(Tables!BA$1,'Program and Results'!$A:$A,0)-1,4,COUNTIF('Program and Results'!$A:$A,Tables!BA$1),1),0),3))))</f>
        <v/>
      </c>
      <c r="BB60" t="str">
        <f ca="1">IF(BB26="","",IF(BA60="","",IFERROR(VLOOKUP($A60,OFFSET('Program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Results'!$A:$A,Tables!BB$1),4),MATCH($A60,OFFSET('Program and Results'!$A$1,MATCH(Tables!BB$1,'Program and Results'!$A:$A,0)-1,4,COUNTIF('Program and Results'!$A:$A,Tables!BB$1),1),0),3))))</f>
        <v/>
      </c>
      <c r="BC60" t="str">
        <f ca="1">IF(BC26="","",IF(BB60="","",IFERROR(VLOOKUP($A60,OFFSET('Program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Results'!$A:$A,Tables!BC$1),4),MATCH($A60,OFFSET('Program and Results'!$A$1,MATCH(Tables!BC$1,'Program and Results'!$A:$A,0)-1,4,COUNTIF('Program and Results'!$A:$A,Tables!BC$1),1),0),3))))</f>
        <v/>
      </c>
      <c r="BD60" t="str">
        <f ca="1">IF(BD26="","",IF(BC60="","",IFERROR(VLOOKUP($A60,OFFSET('Program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Results'!$A:$A,Tables!BD$1),4),MATCH($A60,OFFSET('Program and Results'!$A$1,MATCH(Tables!BD$1,'Program and Results'!$A:$A,0)-1,4,COUNTIF('Program and Results'!$A:$A,Tables!BD$1),1),0),3))))</f>
        <v/>
      </c>
      <c r="BE60" t="str">
        <f ca="1">IF(BE26="","",IF(BD60="","",IFERROR(VLOOKUP($A60,OFFSET('Program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Results'!$A:$A,Tables!BE$1),4),MATCH($A60,OFFSET('Program and Results'!$A$1,MATCH(Tables!BE$1,'Program and Results'!$A:$A,0)-1,4,COUNTIF('Program and Results'!$A:$A,Tables!BE$1),1),0),3))))</f>
        <v/>
      </c>
    </row>
    <row r="61" spans="1:57">
      <c r="A61" s="3" t="str">
        <f t="shared" si="0"/>
        <v/>
      </c>
      <c r="B61" t="str">
        <f ca="1">IF(B27="","",IF(A61="","",IFERROR(VLOOKUP($A61,OFFSET('Program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Results'!$A:$A,Tables!B$1),4),MATCH($A61,OFFSET('Program and Results'!$A$1,MATCH(Tables!B$1,'Program and Results'!$A:$A,0)-1,4,COUNTIF('Program and Results'!$A:$A,Tables!B$1),1),0),3))))</f>
        <v/>
      </c>
      <c r="C61" t="str">
        <f ca="1">IF(C27="","",IF(B61="","",IFERROR(VLOOKUP($A61,OFFSET('Program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Results'!$A:$A,Tables!C$1),4),MATCH($A61,OFFSET('Program and Results'!$A$1,MATCH(Tables!C$1,'Program and Results'!$A:$A,0)-1,4,COUNTIF('Program and Results'!$A:$A,Tables!C$1),1),0),3))))</f>
        <v/>
      </c>
      <c r="D61" t="str">
        <f ca="1">IF(D27="","",IF(C61="","",IFERROR(VLOOKUP($A61,OFFSET('Program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Results'!$A:$A,Tables!D$1),4),MATCH($A61,OFFSET('Program and Results'!$A$1,MATCH(Tables!D$1,'Program and Results'!$A:$A,0)-1,4,COUNTIF('Program and Results'!$A:$A,Tables!D$1),1),0),3))))</f>
        <v/>
      </c>
      <c r="E61" t="str">
        <f ca="1">IF(E27="","",IF(D61="","",IFERROR(VLOOKUP($A61,OFFSET('Program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Results'!$A:$A,Tables!E$1),4),MATCH($A61,OFFSET('Program and Results'!$A$1,MATCH(Tables!E$1,'Program and Results'!$A:$A,0)-1,4,COUNTIF('Program and Results'!$A:$A,Tables!E$1),1),0),3))))</f>
        <v/>
      </c>
      <c r="F61" t="str">
        <f ca="1">IF(F27="","",IF(E61="","",IFERROR(VLOOKUP($A61,OFFSET('Program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Results'!$A:$A,Tables!F$1),4),MATCH($A61,OFFSET('Program and Results'!$A$1,MATCH(Tables!F$1,'Program and Results'!$A:$A,0)-1,4,COUNTIF('Program and Results'!$A:$A,Tables!F$1),1),0),3))))</f>
        <v/>
      </c>
      <c r="G61" t="str">
        <f ca="1">IF(G27="","",IF(F61="","",IFERROR(VLOOKUP($A61,OFFSET('Program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Results'!$A:$A,Tables!G$1),4),MATCH($A61,OFFSET('Program and Results'!$A$1,MATCH(Tables!G$1,'Program and Results'!$A:$A,0)-1,4,COUNTIF('Program and Results'!$A:$A,Tables!G$1),1),0),3))))</f>
        <v/>
      </c>
      <c r="H61" t="str">
        <f ca="1">IF(H27="","",IF(G61="","",IFERROR(VLOOKUP($A61,OFFSET('Program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Results'!$A:$A,Tables!H$1),4),MATCH($A61,OFFSET('Program and Results'!$A$1,MATCH(Tables!H$1,'Program and Results'!$A:$A,0)-1,4,COUNTIF('Program and Results'!$A:$A,Tables!H$1),1),0),3))))</f>
        <v/>
      </c>
      <c r="I61" t="str">
        <f ca="1">IF(I27="","",IF(H61="","",IFERROR(VLOOKUP($A61,OFFSET('Program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Results'!$A:$A,Tables!I$1),4),MATCH($A61,OFFSET('Program and Results'!$A$1,MATCH(Tables!I$1,'Program and Results'!$A:$A,0)-1,4,COUNTIF('Program and Results'!$A:$A,Tables!I$1),1),0),3))))</f>
        <v/>
      </c>
      <c r="J61" t="str">
        <f ca="1">IF(J27="","",IF(I61="","",IFERROR(VLOOKUP($A61,OFFSET('Program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Results'!$A:$A,Tables!J$1),4),MATCH($A61,OFFSET('Program and Results'!$A$1,MATCH(Tables!J$1,'Program and Results'!$A:$A,0)-1,4,COUNTIF('Program and Results'!$A:$A,Tables!J$1),1),0),3))))</f>
        <v/>
      </c>
      <c r="K61" t="str">
        <f ca="1">IF(K27="","",IF(J61="","",IFERROR(VLOOKUP($A61,OFFSET('Program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Results'!$A:$A,Tables!K$1),4),MATCH($A61,OFFSET('Program and Results'!$A$1,MATCH(Tables!K$1,'Program and Results'!$A:$A,0)-1,4,COUNTIF('Program and Results'!$A:$A,Tables!K$1),1),0),3))))</f>
        <v/>
      </c>
      <c r="L61" t="str">
        <f ca="1">IF(L27="","",IF(K61="","",IFERROR(VLOOKUP($A61,OFFSET('Program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Results'!$A:$A,Tables!L$1),4),MATCH($A61,OFFSET('Program and Results'!$A$1,MATCH(Tables!L$1,'Program and Results'!$A:$A,0)-1,4,COUNTIF('Program and Results'!$A:$A,Tables!L$1),1),0),3))))</f>
        <v/>
      </c>
      <c r="M61" t="str">
        <f ca="1">IF(M27="","",IF(L61="","",IFERROR(VLOOKUP($A61,OFFSET('Program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Results'!$A:$A,Tables!M$1),4),MATCH($A61,OFFSET('Program and Results'!$A$1,MATCH(Tables!M$1,'Program and Results'!$A:$A,0)-1,4,COUNTIF('Program and Results'!$A:$A,Tables!M$1),1),0),3))))</f>
        <v/>
      </c>
      <c r="N61" t="str">
        <f ca="1">IF(N27="","",IF(M61="","",IFERROR(VLOOKUP($A61,OFFSET('Program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Results'!$A:$A,Tables!N$1),4),MATCH($A61,OFFSET('Program and Results'!$A$1,MATCH(Tables!N$1,'Program and Results'!$A:$A,0)-1,4,COUNTIF('Program and Results'!$A:$A,Tables!N$1),1),0),3))))</f>
        <v/>
      </c>
      <c r="O61" t="str">
        <f ca="1">IF(O27="","",IF(N61="","",IFERROR(VLOOKUP($A61,OFFSET('Program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Results'!$A:$A,Tables!O$1),4),MATCH($A61,OFFSET('Program and Results'!$A$1,MATCH(Tables!O$1,'Program and Results'!$A:$A,0)-1,4,COUNTIF('Program and Results'!$A:$A,Tables!O$1),1),0),3))))</f>
        <v/>
      </c>
      <c r="P61" t="str">
        <f ca="1">IF(P27="","",IF(O61="","",IFERROR(VLOOKUP($A61,OFFSET('Program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Results'!$A:$A,Tables!P$1),4),MATCH($A61,OFFSET('Program and Results'!$A$1,MATCH(Tables!P$1,'Program and Results'!$A:$A,0)-1,4,COUNTIF('Program and Results'!$A:$A,Tables!P$1),1),0),3))))</f>
        <v/>
      </c>
      <c r="Q61" t="str">
        <f ca="1">IF(Q27="","",IF(P61="","",IFERROR(VLOOKUP($A61,OFFSET('Program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Results'!$A:$A,Tables!Q$1),4),MATCH($A61,OFFSET('Program and Results'!$A$1,MATCH(Tables!Q$1,'Program and Results'!$A:$A,0)-1,4,COUNTIF('Program and Results'!$A:$A,Tables!Q$1),1),0),3))))</f>
        <v/>
      </c>
      <c r="R61" t="str">
        <f ca="1">IF(R27="","",IF(Q61="","",IFERROR(VLOOKUP($A61,OFFSET('Program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Results'!$A:$A,Tables!R$1),4),MATCH($A61,OFFSET('Program and Results'!$A$1,MATCH(Tables!R$1,'Program and Results'!$A:$A,0)-1,4,COUNTIF('Program and Results'!$A:$A,Tables!R$1),1),0),3))))</f>
        <v/>
      </c>
      <c r="S61" t="str">
        <f ca="1">IF(S27="","",IF(R61="","",IFERROR(VLOOKUP($A61,OFFSET('Program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Results'!$A:$A,Tables!S$1),4),MATCH($A61,OFFSET('Program and Results'!$A$1,MATCH(Tables!S$1,'Program and Results'!$A:$A,0)-1,4,COUNTIF('Program and Results'!$A:$A,Tables!S$1),1),0),3))))</f>
        <v/>
      </c>
      <c r="T61" t="str">
        <f ca="1">IF(T27="","",IF(S61="","",IFERROR(VLOOKUP($A61,OFFSET('Program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Results'!$A:$A,Tables!T$1),4),MATCH($A61,OFFSET('Program and Results'!$A$1,MATCH(Tables!T$1,'Program and Results'!$A:$A,0)-1,4,COUNTIF('Program and Results'!$A:$A,Tables!T$1),1),0),3))))</f>
        <v/>
      </c>
      <c r="U61" t="str">
        <f ca="1">IF(U27="","",IF(T61="","",IFERROR(VLOOKUP($A61,OFFSET('Program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Results'!$A:$A,Tables!U$1),4),MATCH($A61,OFFSET('Program and Results'!$A$1,MATCH(Tables!U$1,'Program and Results'!$A:$A,0)-1,4,COUNTIF('Program and Results'!$A:$A,Tables!U$1),1),0),3))))</f>
        <v/>
      </c>
      <c r="V61" t="str">
        <f ca="1">IF(V27="","",IF(U61="","",IFERROR(VLOOKUP($A61,OFFSET('Program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Results'!$A:$A,Tables!V$1),4),MATCH($A61,OFFSET('Program and Results'!$A$1,MATCH(Tables!V$1,'Program and Results'!$A:$A,0)-1,4,COUNTIF('Program and Results'!$A:$A,Tables!V$1),1),0),3))))</f>
        <v/>
      </c>
      <c r="W61" t="str">
        <f ca="1">IF(W27="","",IF(V61="","",IFERROR(VLOOKUP($A61,OFFSET('Program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Results'!$A:$A,Tables!W$1),4),MATCH($A61,OFFSET('Program and Results'!$A$1,MATCH(Tables!W$1,'Program and Results'!$A:$A,0)-1,4,COUNTIF('Program and Results'!$A:$A,Tables!W$1),1),0),3))))</f>
        <v/>
      </c>
      <c r="X61" t="str">
        <f ca="1">IF(X27="","",IF(W61="","",IFERROR(VLOOKUP($A61,OFFSET('Program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Results'!$A:$A,Tables!X$1),4),MATCH($A61,OFFSET('Program and Results'!$A$1,MATCH(Tables!X$1,'Program and Results'!$A:$A,0)-1,4,COUNTIF('Program and Results'!$A:$A,Tables!X$1),1),0),3))))</f>
        <v/>
      </c>
      <c r="Y61" t="str">
        <f ca="1">IF(Y27="","",IF(X61="","",IFERROR(VLOOKUP($A61,OFFSET('Program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Results'!$A:$A,Tables!Y$1),4),MATCH($A61,OFFSET('Program and Results'!$A$1,MATCH(Tables!Y$1,'Program and Results'!$A:$A,0)-1,4,COUNTIF('Program and Results'!$A:$A,Tables!Y$1),1),0),3))))</f>
        <v/>
      </c>
      <c r="Z61" t="str">
        <f ca="1">IF(Z27="","",IF(Y61="","",IFERROR(VLOOKUP($A61,OFFSET('Program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Results'!$A:$A,Tables!Z$1),4),MATCH($A61,OFFSET('Program and Results'!$A$1,MATCH(Tables!Z$1,'Program and Results'!$A:$A,0)-1,4,COUNTIF('Program and Results'!$A:$A,Tables!Z$1),1),0),3))))</f>
        <v/>
      </c>
      <c r="AA61" t="str">
        <f ca="1">IF(AA27="","",IF(Z61="","",IFERROR(VLOOKUP($A61,OFFSET('Program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Results'!$A:$A,Tables!AA$1),4),MATCH($A61,OFFSET('Program and Results'!$A$1,MATCH(Tables!AA$1,'Program and Results'!$A:$A,0)-1,4,COUNTIF('Program and Results'!$A:$A,Tables!AA$1),1),0),3))))</f>
        <v/>
      </c>
      <c r="AB61" t="str">
        <f ca="1">IF(AB27="","",IF(AA61="","",IFERROR(VLOOKUP($A61,OFFSET('Program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Results'!$A:$A,Tables!AB$1),4),MATCH($A61,OFFSET('Program and Results'!$A$1,MATCH(Tables!AB$1,'Program and Results'!$A:$A,0)-1,4,COUNTIF('Program and Results'!$A:$A,Tables!AB$1),1),0),3))))</f>
        <v/>
      </c>
      <c r="AC61" t="str">
        <f ca="1">IF(AC27="","",IF(AB61="","",IFERROR(VLOOKUP($A61,OFFSET('Program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Results'!$A:$A,Tables!AC$1),4),MATCH($A61,OFFSET('Program and Results'!$A$1,MATCH(Tables!AC$1,'Program and Results'!$A:$A,0)-1,4,COUNTIF('Program and Results'!$A:$A,Tables!AC$1),1),0),3))))</f>
        <v/>
      </c>
      <c r="AD61" t="str">
        <f ca="1">IF(AD27="","",IF(AC61="","",IFERROR(VLOOKUP($A61,OFFSET('Program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Results'!$A:$A,Tables!AD$1),4),MATCH($A61,OFFSET('Program and Results'!$A$1,MATCH(Tables!AD$1,'Program and Results'!$A:$A,0)-1,4,COUNTIF('Program and Results'!$A:$A,Tables!AD$1),1),0),3))))</f>
        <v/>
      </c>
      <c r="AE61" t="str">
        <f ca="1">IF(AE27="","",IF(AD61="","",IFERROR(VLOOKUP($A61,OFFSET('Program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Results'!$A:$A,Tables!AE$1),4),MATCH($A61,OFFSET('Program and Results'!$A$1,MATCH(Tables!AE$1,'Program and Results'!$A:$A,0)-1,4,COUNTIF('Program and Results'!$A:$A,Tables!AE$1),1),0),3))))</f>
        <v/>
      </c>
      <c r="AF61" t="str">
        <f ca="1">IF(AF27="","",IF(AE61="","",IFERROR(VLOOKUP($A61,OFFSET('Program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Results'!$A:$A,Tables!AF$1),4),MATCH($A61,OFFSET('Program and Results'!$A$1,MATCH(Tables!AF$1,'Program and Results'!$A:$A,0)-1,4,COUNTIF('Program and Results'!$A:$A,Tables!AF$1),1),0),3))))</f>
        <v/>
      </c>
      <c r="AG61" t="str">
        <f ca="1">IF(AG27="","",IF(AF61="","",IFERROR(VLOOKUP($A61,OFFSET('Program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Results'!$A:$A,Tables!AG$1),4),MATCH($A61,OFFSET('Program and Results'!$A$1,MATCH(Tables!AG$1,'Program and Results'!$A:$A,0)-1,4,COUNTIF('Program and Results'!$A:$A,Tables!AG$1),1),0),3))))</f>
        <v/>
      </c>
      <c r="AH61" t="str">
        <f ca="1">IF(AH27="","",IF(AG61="","",IFERROR(VLOOKUP($A61,OFFSET('Program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Results'!$A:$A,Tables!AH$1),4),MATCH($A61,OFFSET('Program and Results'!$A$1,MATCH(Tables!AH$1,'Program and Results'!$A:$A,0)-1,4,COUNTIF('Program and Results'!$A:$A,Tables!AH$1),1),0),3))))</f>
        <v/>
      </c>
      <c r="AI61" t="str">
        <f ca="1">IF(AI27="","",IF(AH61="","",IFERROR(VLOOKUP($A61,OFFSET('Program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Results'!$A:$A,Tables!AI$1),4),MATCH($A61,OFFSET('Program and Results'!$A$1,MATCH(Tables!AI$1,'Program and Results'!$A:$A,0)-1,4,COUNTIF('Program and Results'!$A:$A,Tables!AI$1),1),0),3))))</f>
        <v/>
      </c>
      <c r="AJ61" t="str">
        <f ca="1">IF(AJ27="","",IF(AI61="","",IFERROR(VLOOKUP($A61,OFFSET('Program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Results'!$A:$A,Tables!AJ$1),4),MATCH($A61,OFFSET('Program and Results'!$A$1,MATCH(Tables!AJ$1,'Program and Results'!$A:$A,0)-1,4,COUNTIF('Program and Results'!$A:$A,Tables!AJ$1),1),0),3))))</f>
        <v/>
      </c>
      <c r="AK61" t="str">
        <f ca="1">IF(AK27="","",IF(AJ61="","",IFERROR(VLOOKUP($A61,OFFSET('Program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Results'!$A:$A,Tables!AK$1),4),MATCH($A61,OFFSET('Program and Results'!$A$1,MATCH(Tables!AK$1,'Program and Results'!$A:$A,0)-1,4,COUNTIF('Program and Results'!$A:$A,Tables!AK$1),1),0),3))))</f>
        <v/>
      </c>
      <c r="AL61" t="str">
        <f ca="1">IF(AL27="","",IF(AK61="","",IFERROR(VLOOKUP($A61,OFFSET('Program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Results'!$A:$A,Tables!AL$1),4),MATCH($A61,OFFSET('Program and Results'!$A$1,MATCH(Tables!AL$1,'Program and Results'!$A:$A,0)-1,4,COUNTIF('Program and Results'!$A:$A,Tables!AL$1),1),0),3))))</f>
        <v/>
      </c>
      <c r="AM61" t="str">
        <f ca="1">IF(AM27="","",IF(AL61="","",IFERROR(VLOOKUP($A61,OFFSET('Program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Results'!$A:$A,Tables!AM$1),4),MATCH($A61,OFFSET('Program and Results'!$A$1,MATCH(Tables!AM$1,'Program and Results'!$A:$A,0)-1,4,COUNTIF('Program and Results'!$A:$A,Tables!AM$1),1),0),3))))</f>
        <v/>
      </c>
      <c r="AN61" t="str">
        <f ca="1">IF(AN27="","",IF(AM61="","",IFERROR(VLOOKUP($A61,OFFSET('Program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Results'!$A:$A,Tables!AN$1),4),MATCH($A61,OFFSET('Program and Results'!$A$1,MATCH(Tables!AN$1,'Program and Results'!$A:$A,0)-1,4,COUNTIF('Program and Results'!$A:$A,Tables!AN$1),1),0),3))))</f>
        <v/>
      </c>
      <c r="AO61" t="str">
        <f ca="1">IF(AO27="","",IF(AN61="","",IFERROR(VLOOKUP($A61,OFFSET('Program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Results'!$A:$A,Tables!AO$1),4),MATCH($A61,OFFSET('Program and Results'!$A$1,MATCH(Tables!AO$1,'Program and Results'!$A:$A,0)-1,4,COUNTIF('Program and Results'!$A:$A,Tables!AO$1),1),0),3))))</f>
        <v/>
      </c>
      <c r="AP61" t="str">
        <f ca="1">IF(AP27="","",IF(AO61="","",IFERROR(VLOOKUP($A61,OFFSET('Program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Results'!$A:$A,Tables!AP$1),4),MATCH($A61,OFFSET('Program and Results'!$A$1,MATCH(Tables!AP$1,'Program and Results'!$A:$A,0)-1,4,COUNTIF('Program and Results'!$A:$A,Tables!AP$1),1),0),3))))</f>
        <v/>
      </c>
      <c r="AQ61" t="str">
        <f ca="1">IF(AQ27="","",IF(AP61="","",IFERROR(VLOOKUP($A61,OFFSET('Program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Results'!$A:$A,Tables!AQ$1),4),MATCH($A61,OFFSET('Program and Results'!$A$1,MATCH(Tables!AQ$1,'Program and Results'!$A:$A,0)-1,4,COUNTIF('Program and Results'!$A:$A,Tables!AQ$1),1),0),3))))</f>
        <v/>
      </c>
      <c r="AR61" t="str">
        <f ca="1">IF(AR27="","",IF(AQ61="","",IFERROR(VLOOKUP($A61,OFFSET('Program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Results'!$A:$A,Tables!AR$1),4),MATCH($A61,OFFSET('Program and Results'!$A$1,MATCH(Tables!AR$1,'Program and Results'!$A:$A,0)-1,4,COUNTIF('Program and Results'!$A:$A,Tables!AR$1),1),0),3))))</f>
        <v/>
      </c>
      <c r="AS61" t="str">
        <f ca="1">IF(AS27="","",IF(AR61="","",IFERROR(VLOOKUP($A61,OFFSET('Program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Results'!$A:$A,Tables!AS$1),4),MATCH($A61,OFFSET('Program and Results'!$A$1,MATCH(Tables!AS$1,'Program and Results'!$A:$A,0)-1,4,COUNTIF('Program and Results'!$A:$A,Tables!AS$1),1),0),3))))</f>
        <v/>
      </c>
      <c r="AT61" t="str">
        <f ca="1">IF(AT27="","",IF(AS61="","",IFERROR(VLOOKUP($A61,OFFSET('Program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Results'!$A:$A,Tables!AT$1),4),MATCH($A61,OFFSET('Program and Results'!$A$1,MATCH(Tables!AT$1,'Program and Results'!$A:$A,0)-1,4,COUNTIF('Program and Results'!$A:$A,Tables!AT$1),1),0),3))))</f>
        <v/>
      </c>
      <c r="AU61" t="str">
        <f ca="1">IF(AU27="","",IF(AT61="","",IFERROR(VLOOKUP($A61,OFFSET('Program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Results'!$A:$A,Tables!AU$1),4),MATCH($A61,OFFSET('Program and Results'!$A$1,MATCH(Tables!AU$1,'Program and Results'!$A:$A,0)-1,4,COUNTIF('Program and Results'!$A:$A,Tables!AU$1),1),0),3))))</f>
        <v/>
      </c>
      <c r="AV61" t="str">
        <f ca="1">IF(AV27="","",IF(AU61="","",IFERROR(VLOOKUP($A61,OFFSET('Program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Results'!$A:$A,Tables!AV$1),4),MATCH($A61,OFFSET('Program and Results'!$A$1,MATCH(Tables!AV$1,'Program and Results'!$A:$A,0)-1,4,COUNTIF('Program and Results'!$A:$A,Tables!AV$1),1),0),3))))</f>
        <v/>
      </c>
      <c r="AW61" t="str">
        <f ca="1">IF(AW27="","",IF(AV61="","",IFERROR(VLOOKUP($A61,OFFSET('Program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Results'!$A:$A,Tables!AW$1),4),MATCH($A61,OFFSET('Program and Results'!$A$1,MATCH(Tables!AW$1,'Program and Results'!$A:$A,0)-1,4,COUNTIF('Program and Results'!$A:$A,Tables!AW$1),1),0),3))))</f>
        <v/>
      </c>
      <c r="AX61" t="str">
        <f ca="1">IF(AX27="","",IF(AW61="","",IFERROR(VLOOKUP($A61,OFFSET('Program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Results'!$A:$A,Tables!AX$1),4),MATCH($A61,OFFSET('Program and Results'!$A$1,MATCH(Tables!AX$1,'Program and Results'!$A:$A,0)-1,4,COUNTIF('Program and Results'!$A:$A,Tables!AX$1),1),0),3))))</f>
        <v/>
      </c>
      <c r="AY61" t="str">
        <f ca="1">IF(AY27="","",IF(AX61="","",IFERROR(VLOOKUP($A61,OFFSET('Program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Results'!$A:$A,Tables!AY$1),4),MATCH($A61,OFFSET('Program and Results'!$A$1,MATCH(Tables!AY$1,'Program and Results'!$A:$A,0)-1,4,COUNTIF('Program and Results'!$A:$A,Tables!AY$1),1),0),3))))</f>
        <v/>
      </c>
      <c r="AZ61" t="str">
        <f ca="1">IF(AZ27="","",IF(AY61="","",IFERROR(VLOOKUP($A61,OFFSET('Program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Results'!$A:$A,Tables!AZ$1),4),MATCH($A61,OFFSET('Program and Results'!$A$1,MATCH(Tables!AZ$1,'Program and Results'!$A:$A,0)-1,4,COUNTIF('Program and Results'!$A:$A,Tables!AZ$1),1),0),3))))</f>
        <v/>
      </c>
      <c r="BA61" t="str">
        <f ca="1">IF(BA27="","",IF(AZ61="","",IFERROR(VLOOKUP($A61,OFFSET('Program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Results'!$A:$A,Tables!BA$1),4),MATCH($A61,OFFSET('Program and Results'!$A$1,MATCH(Tables!BA$1,'Program and Results'!$A:$A,0)-1,4,COUNTIF('Program and Results'!$A:$A,Tables!BA$1),1),0),3))))</f>
        <v/>
      </c>
      <c r="BB61" t="str">
        <f ca="1">IF(BB27="","",IF(BA61="","",IFERROR(VLOOKUP($A61,OFFSET('Program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Results'!$A:$A,Tables!BB$1),4),MATCH($A61,OFFSET('Program and Results'!$A$1,MATCH(Tables!BB$1,'Program and Results'!$A:$A,0)-1,4,COUNTIF('Program and Results'!$A:$A,Tables!BB$1),1),0),3))))</f>
        <v/>
      </c>
      <c r="BC61" t="str">
        <f ca="1">IF(BC27="","",IF(BB61="","",IFERROR(VLOOKUP($A61,OFFSET('Program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Results'!$A:$A,Tables!BC$1),4),MATCH($A61,OFFSET('Program and Results'!$A$1,MATCH(Tables!BC$1,'Program and Results'!$A:$A,0)-1,4,COUNTIF('Program and Results'!$A:$A,Tables!BC$1),1),0),3))))</f>
        <v/>
      </c>
      <c r="BD61" t="str">
        <f ca="1">IF(BD27="","",IF(BC61="","",IFERROR(VLOOKUP($A61,OFFSET('Program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Results'!$A:$A,Tables!BD$1),4),MATCH($A61,OFFSET('Program and Results'!$A$1,MATCH(Tables!BD$1,'Program and Results'!$A:$A,0)-1,4,COUNTIF('Program and Results'!$A:$A,Tables!BD$1),1),0),3))))</f>
        <v/>
      </c>
      <c r="BE61" t="str">
        <f ca="1">IF(BE27="","",IF(BD61="","",IFERROR(VLOOKUP($A61,OFFSET('Program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Results'!$A:$A,Tables!BE$1),4),MATCH($A61,OFFSET('Program and Results'!$A$1,MATCH(Tables!BE$1,'Program and Results'!$A:$A,0)-1,4,COUNTIF('Program and Results'!$A:$A,Tables!BE$1),1),0),3))))</f>
        <v/>
      </c>
    </row>
    <row r="62" spans="1:57">
      <c r="A62" s="3" t="str">
        <f t="shared" si="0"/>
        <v/>
      </c>
      <c r="B62" t="str">
        <f ca="1">IF(B28="","",IF(A62="","",IFERROR(VLOOKUP($A62,OFFSET('Program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Results'!$A:$A,Tables!B$1),4),MATCH($A62,OFFSET('Program and Results'!$A$1,MATCH(Tables!B$1,'Program and Results'!$A:$A,0)-1,4,COUNTIF('Program and Results'!$A:$A,Tables!B$1),1),0),3))))</f>
        <v/>
      </c>
      <c r="C62" t="str">
        <f ca="1">IF(C28="","",IF(B62="","",IFERROR(VLOOKUP($A62,OFFSET('Program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Results'!$A:$A,Tables!C$1),4),MATCH($A62,OFFSET('Program and Results'!$A$1,MATCH(Tables!C$1,'Program and Results'!$A:$A,0)-1,4,COUNTIF('Program and Results'!$A:$A,Tables!C$1),1),0),3))))</f>
        <v/>
      </c>
      <c r="D62" t="str">
        <f ca="1">IF(D28="","",IF(C62="","",IFERROR(VLOOKUP($A62,OFFSET('Program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Results'!$A:$A,Tables!D$1),4),MATCH($A62,OFFSET('Program and Results'!$A$1,MATCH(Tables!D$1,'Program and Results'!$A:$A,0)-1,4,COUNTIF('Program and Results'!$A:$A,Tables!D$1),1),0),3))))</f>
        <v/>
      </c>
      <c r="E62" t="str">
        <f ca="1">IF(E28="","",IF(D62="","",IFERROR(VLOOKUP($A62,OFFSET('Program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Results'!$A:$A,Tables!E$1),4),MATCH($A62,OFFSET('Program and Results'!$A$1,MATCH(Tables!E$1,'Program and Results'!$A:$A,0)-1,4,COUNTIF('Program and Results'!$A:$A,Tables!E$1),1),0),3))))</f>
        <v/>
      </c>
      <c r="F62" t="str">
        <f ca="1">IF(F28="","",IF(E62="","",IFERROR(VLOOKUP($A62,OFFSET('Program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Results'!$A:$A,Tables!F$1),4),MATCH($A62,OFFSET('Program and Results'!$A$1,MATCH(Tables!F$1,'Program and Results'!$A:$A,0)-1,4,COUNTIF('Program and Results'!$A:$A,Tables!F$1),1),0),3))))</f>
        <v/>
      </c>
      <c r="G62" t="str">
        <f ca="1">IF(G28="","",IF(F62="","",IFERROR(VLOOKUP($A62,OFFSET('Program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Results'!$A:$A,Tables!G$1),4),MATCH($A62,OFFSET('Program and Results'!$A$1,MATCH(Tables!G$1,'Program and Results'!$A:$A,0)-1,4,COUNTIF('Program and Results'!$A:$A,Tables!G$1),1),0),3))))</f>
        <v/>
      </c>
      <c r="H62" t="str">
        <f ca="1">IF(H28="","",IF(G62="","",IFERROR(VLOOKUP($A62,OFFSET('Program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Results'!$A:$A,Tables!H$1),4),MATCH($A62,OFFSET('Program and Results'!$A$1,MATCH(Tables!H$1,'Program and Results'!$A:$A,0)-1,4,COUNTIF('Program and Results'!$A:$A,Tables!H$1),1),0),3))))</f>
        <v/>
      </c>
      <c r="I62" t="str">
        <f ca="1">IF(I28="","",IF(H62="","",IFERROR(VLOOKUP($A62,OFFSET('Program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Results'!$A:$A,Tables!I$1),4),MATCH($A62,OFFSET('Program and Results'!$A$1,MATCH(Tables!I$1,'Program and Results'!$A:$A,0)-1,4,COUNTIF('Program and Results'!$A:$A,Tables!I$1),1),0),3))))</f>
        <v/>
      </c>
      <c r="J62" t="str">
        <f ca="1">IF(J28="","",IF(I62="","",IFERROR(VLOOKUP($A62,OFFSET('Program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Results'!$A:$A,Tables!J$1),4),MATCH($A62,OFFSET('Program and Results'!$A$1,MATCH(Tables!J$1,'Program and Results'!$A:$A,0)-1,4,COUNTIF('Program and Results'!$A:$A,Tables!J$1),1),0),3))))</f>
        <v/>
      </c>
      <c r="K62" t="str">
        <f ca="1">IF(K28="","",IF(J62="","",IFERROR(VLOOKUP($A62,OFFSET('Program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Results'!$A:$A,Tables!K$1),4),MATCH($A62,OFFSET('Program and Results'!$A$1,MATCH(Tables!K$1,'Program and Results'!$A:$A,0)-1,4,COUNTIF('Program and Results'!$A:$A,Tables!K$1),1),0),3))))</f>
        <v/>
      </c>
      <c r="L62" t="str">
        <f ca="1">IF(L28="","",IF(K62="","",IFERROR(VLOOKUP($A62,OFFSET('Program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Results'!$A:$A,Tables!L$1),4),MATCH($A62,OFFSET('Program and Results'!$A$1,MATCH(Tables!L$1,'Program and Results'!$A:$A,0)-1,4,COUNTIF('Program and Results'!$A:$A,Tables!L$1),1),0),3))))</f>
        <v/>
      </c>
      <c r="M62" t="str">
        <f ca="1">IF(M28="","",IF(L62="","",IFERROR(VLOOKUP($A62,OFFSET('Program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Results'!$A:$A,Tables!M$1),4),MATCH($A62,OFFSET('Program and Results'!$A$1,MATCH(Tables!M$1,'Program and Results'!$A:$A,0)-1,4,COUNTIF('Program and Results'!$A:$A,Tables!M$1),1),0),3))))</f>
        <v/>
      </c>
      <c r="N62" t="str">
        <f ca="1">IF(N28="","",IF(M62="","",IFERROR(VLOOKUP($A62,OFFSET('Program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Results'!$A:$A,Tables!N$1),4),MATCH($A62,OFFSET('Program and Results'!$A$1,MATCH(Tables!N$1,'Program and Results'!$A:$A,0)-1,4,COUNTIF('Program and Results'!$A:$A,Tables!N$1),1),0),3))))</f>
        <v/>
      </c>
      <c r="O62" t="str">
        <f ca="1">IF(O28="","",IF(N62="","",IFERROR(VLOOKUP($A62,OFFSET('Program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Results'!$A:$A,Tables!O$1),4),MATCH($A62,OFFSET('Program and Results'!$A$1,MATCH(Tables!O$1,'Program and Results'!$A:$A,0)-1,4,COUNTIF('Program and Results'!$A:$A,Tables!O$1),1),0),3))))</f>
        <v/>
      </c>
      <c r="P62" t="str">
        <f ca="1">IF(P28="","",IF(O62="","",IFERROR(VLOOKUP($A62,OFFSET('Program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Results'!$A:$A,Tables!P$1),4),MATCH($A62,OFFSET('Program and Results'!$A$1,MATCH(Tables!P$1,'Program and Results'!$A:$A,0)-1,4,COUNTIF('Program and Results'!$A:$A,Tables!P$1),1),0),3))))</f>
        <v/>
      </c>
      <c r="Q62" t="str">
        <f ca="1">IF(Q28="","",IF(P62="","",IFERROR(VLOOKUP($A62,OFFSET('Program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Results'!$A:$A,Tables!Q$1),4),MATCH($A62,OFFSET('Program and Results'!$A$1,MATCH(Tables!Q$1,'Program and Results'!$A:$A,0)-1,4,COUNTIF('Program and Results'!$A:$A,Tables!Q$1),1),0),3))))</f>
        <v/>
      </c>
      <c r="R62" t="str">
        <f ca="1">IF(R28="","",IF(Q62="","",IFERROR(VLOOKUP($A62,OFFSET('Program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Results'!$A:$A,Tables!R$1),4),MATCH($A62,OFFSET('Program and Results'!$A$1,MATCH(Tables!R$1,'Program and Results'!$A:$A,0)-1,4,COUNTIF('Program and Results'!$A:$A,Tables!R$1),1),0),3))))</f>
        <v/>
      </c>
      <c r="S62" t="str">
        <f ca="1">IF(S28="","",IF(R62="","",IFERROR(VLOOKUP($A62,OFFSET('Program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Results'!$A:$A,Tables!S$1),4),MATCH($A62,OFFSET('Program and Results'!$A$1,MATCH(Tables!S$1,'Program and Results'!$A:$A,0)-1,4,COUNTIF('Program and Results'!$A:$A,Tables!S$1),1),0),3))))</f>
        <v/>
      </c>
      <c r="T62" t="str">
        <f ca="1">IF(T28="","",IF(S62="","",IFERROR(VLOOKUP($A62,OFFSET('Program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Results'!$A:$A,Tables!T$1),4),MATCH($A62,OFFSET('Program and Results'!$A$1,MATCH(Tables!T$1,'Program and Results'!$A:$A,0)-1,4,COUNTIF('Program and Results'!$A:$A,Tables!T$1),1),0),3))))</f>
        <v/>
      </c>
      <c r="U62" t="str">
        <f ca="1">IF(U28="","",IF(T62="","",IFERROR(VLOOKUP($A62,OFFSET('Program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Results'!$A:$A,Tables!U$1),4),MATCH($A62,OFFSET('Program and Results'!$A$1,MATCH(Tables!U$1,'Program and Results'!$A:$A,0)-1,4,COUNTIF('Program and Results'!$A:$A,Tables!U$1),1),0),3))))</f>
        <v/>
      </c>
      <c r="V62" t="str">
        <f ca="1">IF(V28="","",IF(U62="","",IFERROR(VLOOKUP($A62,OFFSET('Program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Results'!$A:$A,Tables!V$1),4),MATCH($A62,OFFSET('Program and Results'!$A$1,MATCH(Tables!V$1,'Program and Results'!$A:$A,0)-1,4,COUNTIF('Program and Results'!$A:$A,Tables!V$1),1),0),3))))</f>
        <v/>
      </c>
      <c r="W62" t="str">
        <f ca="1">IF(W28="","",IF(V62="","",IFERROR(VLOOKUP($A62,OFFSET('Program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Results'!$A:$A,Tables!W$1),4),MATCH($A62,OFFSET('Program and Results'!$A$1,MATCH(Tables!W$1,'Program and Results'!$A:$A,0)-1,4,COUNTIF('Program and Results'!$A:$A,Tables!W$1),1),0),3))))</f>
        <v/>
      </c>
      <c r="X62" t="str">
        <f ca="1">IF(X28="","",IF(W62="","",IFERROR(VLOOKUP($A62,OFFSET('Program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Results'!$A:$A,Tables!X$1),4),MATCH($A62,OFFSET('Program and Results'!$A$1,MATCH(Tables!X$1,'Program and Results'!$A:$A,0)-1,4,COUNTIF('Program and Results'!$A:$A,Tables!X$1),1),0),3))))</f>
        <v/>
      </c>
      <c r="Y62" t="str">
        <f ca="1">IF(Y28="","",IF(X62="","",IFERROR(VLOOKUP($A62,OFFSET('Program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Results'!$A:$A,Tables!Y$1),4),MATCH($A62,OFFSET('Program and Results'!$A$1,MATCH(Tables!Y$1,'Program and Results'!$A:$A,0)-1,4,COUNTIF('Program and Results'!$A:$A,Tables!Y$1),1),0),3))))</f>
        <v/>
      </c>
      <c r="Z62" t="str">
        <f ca="1">IF(Z28="","",IF(Y62="","",IFERROR(VLOOKUP($A62,OFFSET('Program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Results'!$A:$A,Tables!Z$1),4),MATCH($A62,OFFSET('Program and Results'!$A$1,MATCH(Tables!Z$1,'Program and Results'!$A:$A,0)-1,4,COUNTIF('Program and Results'!$A:$A,Tables!Z$1),1),0),3))))</f>
        <v/>
      </c>
      <c r="AA62" t="str">
        <f ca="1">IF(AA28="","",IF(Z62="","",IFERROR(VLOOKUP($A62,OFFSET('Program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Results'!$A:$A,Tables!AA$1),4),MATCH($A62,OFFSET('Program and Results'!$A$1,MATCH(Tables!AA$1,'Program and Results'!$A:$A,0)-1,4,COUNTIF('Program and Results'!$A:$A,Tables!AA$1),1),0),3))))</f>
        <v/>
      </c>
      <c r="AB62" t="str">
        <f ca="1">IF(AB28="","",IF(AA62="","",IFERROR(VLOOKUP($A62,OFFSET('Program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Results'!$A:$A,Tables!AB$1),4),MATCH($A62,OFFSET('Program and Results'!$A$1,MATCH(Tables!AB$1,'Program and Results'!$A:$A,0)-1,4,COUNTIF('Program and Results'!$A:$A,Tables!AB$1),1),0),3))))</f>
        <v/>
      </c>
      <c r="AC62" t="str">
        <f ca="1">IF(AC28="","",IF(AB62="","",IFERROR(VLOOKUP($A62,OFFSET('Program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Results'!$A:$A,Tables!AC$1),4),MATCH($A62,OFFSET('Program and Results'!$A$1,MATCH(Tables!AC$1,'Program and Results'!$A:$A,0)-1,4,COUNTIF('Program and Results'!$A:$A,Tables!AC$1),1),0),3))))</f>
        <v/>
      </c>
      <c r="AD62" t="str">
        <f ca="1">IF(AD28="","",IF(AC62="","",IFERROR(VLOOKUP($A62,OFFSET('Program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Results'!$A:$A,Tables!AD$1),4),MATCH($A62,OFFSET('Program and Results'!$A$1,MATCH(Tables!AD$1,'Program and Results'!$A:$A,0)-1,4,COUNTIF('Program and Results'!$A:$A,Tables!AD$1),1),0),3))))</f>
        <v/>
      </c>
      <c r="AE62" t="str">
        <f ca="1">IF(AE28="","",IF(AD62="","",IFERROR(VLOOKUP($A62,OFFSET('Program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Results'!$A:$A,Tables!AE$1),4),MATCH($A62,OFFSET('Program and Results'!$A$1,MATCH(Tables!AE$1,'Program and Results'!$A:$A,0)-1,4,COUNTIF('Program and Results'!$A:$A,Tables!AE$1),1),0),3))))</f>
        <v/>
      </c>
      <c r="AF62" t="str">
        <f ca="1">IF(AF28="","",IF(AE62="","",IFERROR(VLOOKUP($A62,OFFSET('Program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Results'!$A:$A,Tables!AF$1),4),MATCH($A62,OFFSET('Program and Results'!$A$1,MATCH(Tables!AF$1,'Program and Results'!$A:$A,0)-1,4,COUNTIF('Program and Results'!$A:$A,Tables!AF$1),1),0),3))))</f>
        <v/>
      </c>
      <c r="AG62" t="str">
        <f ca="1">IF(AG28="","",IF(AF62="","",IFERROR(VLOOKUP($A62,OFFSET('Program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Results'!$A:$A,Tables!AG$1),4),MATCH($A62,OFFSET('Program and Results'!$A$1,MATCH(Tables!AG$1,'Program and Results'!$A:$A,0)-1,4,COUNTIF('Program and Results'!$A:$A,Tables!AG$1),1),0),3))))</f>
        <v/>
      </c>
      <c r="AH62" t="str">
        <f ca="1">IF(AH28="","",IF(AG62="","",IFERROR(VLOOKUP($A62,OFFSET('Program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Results'!$A:$A,Tables!AH$1),4),MATCH($A62,OFFSET('Program and Results'!$A$1,MATCH(Tables!AH$1,'Program and Results'!$A:$A,0)-1,4,COUNTIF('Program and Results'!$A:$A,Tables!AH$1),1),0),3))))</f>
        <v/>
      </c>
      <c r="AI62" t="str">
        <f ca="1">IF(AI28="","",IF(AH62="","",IFERROR(VLOOKUP($A62,OFFSET('Program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Results'!$A:$A,Tables!AI$1),4),MATCH($A62,OFFSET('Program and Results'!$A$1,MATCH(Tables!AI$1,'Program and Results'!$A:$A,0)-1,4,COUNTIF('Program and Results'!$A:$A,Tables!AI$1),1),0),3))))</f>
        <v/>
      </c>
      <c r="AJ62" t="str">
        <f ca="1">IF(AJ28="","",IF(AI62="","",IFERROR(VLOOKUP($A62,OFFSET('Program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Results'!$A:$A,Tables!AJ$1),4),MATCH($A62,OFFSET('Program and Results'!$A$1,MATCH(Tables!AJ$1,'Program and Results'!$A:$A,0)-1,4,COUNTIF('Program and Results'!$A:$A,Tables!AJ$1),1),0),3))))</f>
        <v/>
      </c>
      <c r="AK62" t="str">
        <f ca="1">IF(AK28="","",IF(AJ62="","",IFERROR(VLOOKUP($A62,OFFSET('Program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Results'!$A:$A,Tables!AK$1),4),MATCH($A62,OFFSET('Program and Results'!$A$1,MATCH(Tables!AK$1,'Program and Results'!$A:$A,0)-1,4,COUNTIF('Program and Results'!$A:$A,Tables!AK$1),1),0),3))))</f>
        <v/>
      </c>
      <c r="AL62" t="str">
        <f ca="1">IF(AL28="","",IF(AK62="","",IFERROR(VLOOKUP($A62,OFFSET('Program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Results'!$A:$A,Tables!AL$1),4),MATCH($A62,OFFSET('Program and Results'!$A$1,MATCH(Tables!AL$1,'Program and Results'!$A:$A,0)-1,4,COUNTIF('Program and Results'!$A:$A,Tables!AL$1),1),0),3))))</f>
        <v/>
      </c>
      <c r="AM62" t="str">
        <f ca="1">IF(AM28="","",IF(AL62="","",IFERROR(VLOOKUP($A62,OFFSET('Program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Results'!$A:$A,Tables!AM$1),4),MATCH($A62,OFFSET('Program and Results'!$A$1,MATCH(Tables!AM$1,'Program and Results'!$A:$A,0)-1,4,COUNTIF('Program and Results'!$A:$A,Tables!AM$1),1),0),3))))</f>
        <v/>
      </c>
      <c r="AN62" t="str">
        <f ca="1">IF(AN28="","",IF(AM62="","",IFERROR(VLOOKUP($A62,OFFSET('Program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Results'!$A:$A,Tables!AN$1),4),MATCH($A62,OFFSET('Program and Results'!$A$1,MATCH(Tables!AN$1,'Program and Results'!$A:$A,0)-1,4,COUNTIF('Program and Results'!$A:$A,Tables!AN$1),1),0),3))))</f>
        <v/>
      </c>
      <c r="AO62" t="str">
        <f ca="1">IF(AO28="","",IF(AN62="","",IFERROR(VLOOKUP($A62,OFFSET('Program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Results'!$A:$A,Tables!AO$1),4),MATCH($A62,OFFSET('Program and Results'!$A$1,MATCH(Tables!AO$1,'Program and Results'!$A:$A,0)-1,4,COUNTIF('Program and Results'!$A:$A,Tables!AO$1),1),0),3))))</f>
        <v/>
      </c>
      <c r="AP62" t="str">
        <f ca="1">IF(AP28="","",IF(AO62="","",IFERROR(VLOOKUP($A62,OFFSET('Program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Results'!$A:$A,Tables!AP$1),4),MATCH($A62,OFFSET('Program and Results'!$A$1,MATCH(Tables!AP$1,'Program and Results'!$A:$A,0)-1,4,COUNTIF('Program and Results'!$A:$A,Tables!AP$1),1),0),3))))</f>
        <v/>
      </c>
      <c r="AQ62" t="str">
        <f ca="1">IF(AQ28="","",IF(AP62="","",IFERROR(VLOOKUP($A62,OFFSET('Program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Results'!$A:$A,Tables!AQ$1),4),MATCH($A62,OFFSET('Program and Results'!$A$1,MATCH(Tables!AQ$1,'Program and Results'!$A:$A,0)-1,4,COUNTIF('Program and Results'!$A:$A,Tables!AQ$1),1),0),3))))</f>
        <v/>
      </c>
      <c r="AR62" t="str">
        <f ca="1">IF(AR28="","",IF(AQ62="","",IFERROR(VLOOKUP($A62,OFFSET('Program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Results'!$A:$A,Tables!AR$1),4),MATCH($A62,OFFSET('Program and Results'!$A$1,MATCH(Tables!AR$1,'Program and Results'!$A:$A,0)-1,4,COUNTIF('Program and Results'!$A:$A,Tables!AR$1),1),0),3))))</f>
        <v/>
      </c>
      <c r="AS62" t="str">
        <f ca="1">IF(AS28="","",IF(AR62="","",IFERROR(VLOOKUP($A62,OFFSET('Program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Results'!$A:$A,Tables!AS$1),4),MATCH($A62,OFFSET('Program and Results'!$A$1,MATCH(Tables!AS$1,'Program and Results'!$A:$A,0)-1,4,COUNTIF('Program and Results'!$A:$A,Tables!AS$1),1),0),3))))</f>
        <v/>
      </c>
      <c r="AT62" t="str">
        <f ca="1">IF(AT28="","",IF(AS62="","",IFERROR(VLOOKUP($A62,OFFSET('Program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Results'!$A:$A,Tables!AT$1),4),MATCH($A62,OFFSET('Program and Results'!$A$1,MATCH(Tables!AT$1,'Program and Results'!$A:$A,0)-1,4,COUNTIF('Program and Results'!$A:$A,Tables!AT$1),1),0),3))))</f>
        <v/>
      </c>
      <c r="AU62" t="str">
        <f ca="1">IF(AU28="","",IF(AT62="","",IFERROR(VLOOKUP($A62,OFFSET('Program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Results'!$A:$A,Tables!AU$1),4),MATCH($A62,OFFSET('Program and Results'!$A$1,MATCH(Tables!AU$1,'Program and Results'!$A:$A,0)-1,4,COUNTIF('Program and Results'!$A:$A,Tables!AU$1),1),0),3))))</f>
        <v/>
      </c>
      <c r="AV62" t="str">
        <f ca="1">IF(AV28="","",IF(AU62="","",IFERROR(VLOOKUP($A62,OFFSET('Program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Results'!$A:$A,Tables!AV$1),4),MATCH($A62,OFFSET('Program and Results'!$A$1,MATCH(Tables!AV$1,'Program and Results'!$A:$A,0)-1,4,COUNTIF('Program and Results'!$A:$A,Tables!AV$1),1),0),3))))</f>
        <v/>
      </c>
      <c r="AW62" t="str">
        <f ca="1">IF(AW28="","",IF(AV62="","",IFERROR(VLOOKUP($A62,OFFSET('Program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Results'!$A:$A,Tables!AW$1),4),MATCH($A62,OFFSET('Program and Results'!$A$1,MATCH(Tables!AW$1,'Program and Results'!$A:$A,0)-1,4,COUNTIF('Program and Results'!$A:$A,Tables!AW$1),1),0),3))))</f>
        <v/>
      </c>
      <c r="AX62" t="str">
        <f ca="1">IF(AX28="","",IF(AW62="","",IFERROR(VLOOKUP($A62,OFFSET('Program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Results'!$A:$A,Tables!AX$1),4),MATCH($A62,OFFSET('Program and Results'!$A$1,MATCH(Tables!AX$1,'Program and Results'!$A:$A,0)-1,4,COUNTIF('Program and Results'!$A:$A,Tables!AX$1),1),0),3))))</f>
        <v/>
      </c>
      <c r="AY62" t="str">
        <f ca="1">IF(AY28="","",IF(AX62="","",IFERROR(VLOOKUP($A62,OFFSET('Program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Results'!$A:$A,Tables!AY$1),4),MATCH($A62,OFFSET('Program and Results'!$A$1,MATCH(Tables!AY$1,'Program and Results'!$A:$A,0)-1,4,COUNTIF('Program and Results'!$A:$A,Tables!AY$1),1),0),3))))</f>
        <v/>
      </c>
      <c r="AZ62" t="str">
        <f ca="1">IF(AZ28="","",IF(AY62="","",IFERROR(VLOOKUP($A62,OFFSET('Program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Results'!$A:$A,Tables!AZ$1),4),MATCH($A62,OFFSET('Program and Results'!$A$1,MATCH(Tables!AZ$1,'Program and Results'!$A:$A,0)-1,4,COUNTIF('Program and Results'!$A:$A,Tables!AZ$1),1),0),3))))</f>
        <v/>
      </c>
      <c r="BA62" t="str">
        <f ca="1">IF(BA28="","",IF(AZ62="","",IFERROR(VLOOKUP($A62,OFFSET('Program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Results'!$A:$A,Tables!BA$1),4),MATCH($A62,OFFSET('Program and Results'!$A$1,MATCH(Tables!BA$1,'Program and Results'!$A:$A,0)-1,4,COUNTIF('Program and Results'!$A:$A,Tables!BA$1),1),0),3))))</f>
        <v/>
      </c>
      <c r="BB62" t="str">
        <f ca="1">IF(BB28="","",IF(BA62="","",IFERROR(VLOOKUP($A62,OFFSET('Program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Results'!$A:$A,Tables!BB$1),4),MATCH($A62,OFFSET('Program and Results'!$A$1,MATCH(Tables!BB$1,'Program and Results'!$A:$A,0)-1,4,COUNTIF('Program and Results'!$A:$A,Tables!BB$1),1),0),3))))</f>
        <v/>
      </c>
      <c r="BC62" t="str">
        <f ca="1">IF(BC28="","",IF(BB62="","",IFERROR(VLOOKUP($A62,OFFSET('Program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Results'!$A:$A,Tables!BC$1),4),MATCH($A62,OFFSET('Program and Results'!$A$1,MATCH(Tables!BC$1,'Program and Results'!$A:$A,0)-1,4,COUNTIF('Program and Results'!$A:$A,Tables!BC$1),1),0),3))))</f>
        <v/>
      </c>
      <c r="BD62" t="str">
        <f ca="1">IF(BD28="","",IF(BC62="","",IFERROR(VLOOKUP($A62,OFFSET('Program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Results'!$A:$A,Tables!BD$1),4),MATCH($A62,OFFSET('Program and Results'!$A$1,MATCH(Tables!BD$1,'Program and Results'!$A:$A,0)-1,4,COUNTIF('Program and Results'!$A:$A,Tables!BD$1),1),0),3))))</f>
        <v/>
      </c>
      <c r="BE62" t="str">
        <f ca="1">IF(BE28="","",IF(BD62="","",IFERROR(VLOOKUP($A62,OFFSET('Program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Results'!$A:$A,Tables!BE$1),4),MATCH($A62,OFFSET('Program and Results'!$A$1,MATCH(Tables!BE$1,'Program and Results'!$A:$A,0)-1,4,COUNTIF('Program and Results'!$A:$A,Tables!BE$1),1),0),3))))</f>
        <v/>
      </c>
    </row>
    <row r="63" spans="1:57">
      <c r="A63" s="3" t="str">
        <f t="shared" si="0"/>
        <v/>
      </c>
      <c r="B63" t="str">
        <f ca="1">IF(B29="","",IF(A63="","",IFERROR(VLOOKUP($A63,OFFSET('Program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Results'!$A:$A,Tables!B$1),4),MATCH($A63,OFFSET('Program and Results'!$A$1,MATCH(Tables!B$1,'Program and Results'!$A:$A,0)-1,4,COUNTIF('Program and Results'!$A:$A,Tables!B$1),1),0),3))))</f>
        <v/>
      </c>
      <c r="C63" t="str">
        <f ca="1">IF(C29="","",IF(B63="","",IFERROR(VLOOKUP($A63,OFFSET('Program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Results'!$A:$A,Tables!C$1),4),MATCH($A63,OFFSET('Program and Results'!$A$1,MATCH(Tables!C$1,'Program and Results'!$A:$A,0)-1,4,COUNTIF('Program and Results'!$A:$A,Tables!C$1),1),0),3))))</f>
        <v/>
      </c>
      <c r="D63" t="str">
        <f ca="1">IF(D29="","",IF(C63="","",IFERROR(VLOOKUP($A63,OFFSET('Program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Results'!$A:$A,Tables!D$1),4),MATCH($A63,OFFSET('Program and Results'!$A$1,MATCH(Tables!D$1,'Program and Results'!$A:$A,0)-1,4,COUNTIF('Program and Results'!$A:$A,Tables!D$1),1),0),3))))</f>
        <v/>
      </c>
      <c r="E63" t="str">
        <f ca="1">IF(E29="","",IF(D63="","",IFERROR(VLOOKUP($A63,OFFSET('Program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Results'!$A:$A,Tables!E$1),4),MATCH($A63,OFFSET('Program and Results'!$A$1,MATCH(Tables!E$1,'Program and Results'!$A:$A,0)-1,4,COUNTIF('Program and Results'!$A:$A,Tables!E$1),1),0),3))))</f>
        <v/>
      </c>
      <c r="F63" t="str">
        <f ca="1">IF(F29="","",IF(E63="","",IFERROR(VLOOKUP($A63,OFFSET('Program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Results'!$A:$A,Tables!F$1),4),MATCH($A63,OFFSET('Program and Results'!$A$1,MATCH(Tables!F$1,'Program and Results'!$A:$A,0)-1,4,COUNTIF('Program and Results'!$A:$A,Tables!F$1),1),0),3))))</f>
        <v/>
      </c>
      <c r="G63" t="str">
        <f ca="1">IF(G29="","",IF(F63="","",IFERROR(VLOOKUP($A63,OFFSET('Program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Results'!$A:$A,Tables!G$1),4),MATCH($A63,OFFSET('Program and Results'!$A$1,MATCH(Tables!G$1,'Program and Results'!$A:$A,0)-1,4,COUNTIF('Program and Results'!$A:$A,Tables!G$1),1),0),3))))</f>
        <v/>
      </c>
      <c r="H63" t="str">
        <f ca="1">IF(H29="","",IF(G63="","",IFERROR(VLOOKUP($A63,OFFSET('Program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Results'!$A:$A,Tables!H$1),4),MATCH($A63,OFFSET('Program and Results'!$A$1,MATCH(Tables!H$1,'Program and Results'!$A:$A,0)-1,4,COUNTIF('Program and Results'!$A:$A,Tables!H$1),1),0),3))))</f>
        <v/>
      </c>
      <c r="I63" t="str">
        <f ca="1">IF(I29="","",IF(H63="","",IFERROR(VLOOKUP($A63,OFFSET('Program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Results'!$A:$A,Tables!I$1),4),MATCH($A63,OFFSET('Program and Results'!$A$1,MATCH(Tables!I$1,'Program and Results'!$A:$A,0)-1,4,COUNTIF('Program and Results'!$A:$A,Tables!I$1),1),0),3))))</f>
        <v/>
      </c>
      <c r="J63" t="str">
        <f ca="1">IF(J29="","",IF(I63="","",IFERROR(VLOOKUP($A63,OFFSET('Program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Results'!$A:$A,Tables!J$1),4),MATCH($A63,OFFSET('Program and Results'!$A$1,MATCH(Tables!J$1,'Program and Results'!$A:$A,0)-1,4,COUNTIF('Program and Results'!$A:$A,Tables!J$1),1),0),3))))</f>
        <v/>
      </c>
      <c r="K63" t="str">
        <f ca="1">IF(K29="","",IF(J63="","",IFERROR(VLOOKUP($A63,OFFSET('Program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Results'!$A:$A,Tables!K$1),4),MATCH($A63,OFFSET('Program and Results'!$A$1,MATCH(Tables!K$1,'Program and Results'!$A:$A,0)-1,4,COUNTIF('Program and Results'!$A:$A,Tables!K$1),1),0),3))))</f>
        <v/>
      </c>
      <c r="L63" t="str">
        <f ca="1">IF(L29="","",IF(K63="","",IFERROR(VLOOKUP($A63,OFFSET('Program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Results'!$A:$A,Tables!L$1),4),MATCH($A63,OFFSET('Program and Results'!$A$1,MATCH(Tables!L$1,'Program and Results'!$A:$A,0)-1,4,COUNTIF('Program and Results'!$A:$A,Tables!L$1),1),0),3))))</f>
        <v/>
      </c>
      <c r="M63" t="str">
        <f ca="1">IF(M29="","",IF(L63="","",IFERROR(VLOOKUP($A63,OFFSET('Program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Results'!$A:$A,Tables!M$1),4),MATCH($A63,OFFSET('Program and Results'!$A$1,MATCH(Tables!M$1,'Program and Results'!$A:$A,0)-1,4,COUNTIF('Program and Results'!$A:$A,Tables!M$1),1),0),3))))</f>
        <v/>
      </c>
      <c r="N63" t="str">
        <f ca="1">IF(N29="","",IF(M63="","",IFERROR(VLOOKUP($A63,OFFSET('Program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Results'!$A:$A,Tables!N$1),4),MATCH($A63,OFFSET('Program and Results'!$A$1,MATCH(Tables!N$1,'Program and Results'!$A:$A,0)-1,4,COUNTIF('Program and Results'!$A:$A,Tables!N$1),1),0),3))))</f>
        <v/>
      </c>
      <c r="O63" t="str">
        <f ca="1">IF(O29="","",IF(N63="","",IFERROR(VLOOKUP($A63,OFFSET('Program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Results'!$A:$A,Tables!O$1),4),MATCH($A63,OFFSET('Program and Results'!$A$1,MATCH(Tables!O$1,'Program and Results'!$A:$A,0)-1,4,COUNTIF('Program and Results'!$A:$A,Tables!O$1),1),0),3))))</f>
        <v/>
      </c>
      <c r="P63" t="str">
        <f ca="1">IF(P29="","",IF(O63="","",IFERROR(VLOOKUP($A63,OFFSET('Program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Results'!$A:$A,Tables!P$1),4),MATCH($A63,OFFSET('Program and Results'!$A$1,MATCH(Tables!P$1,'Program and Results'!$A:$A,0)-1,4,COUNTIF('Program and Results'!$A:$A,Tables!P$1),1),0),3))))</f>
        <v/>
      </c>
      <c r="Q63" t="str">
        <f ca="1">IF(Q29="","",IF(P63="","",IFERROR(VLOOKUP($A63,OFFSET('Program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Results'!$A:$A,Tables!Q$1),4),MATCH($A63,OFFSET('Program and Results'!$A$1,MATCH(Tables!Q$1,'Program and Results'!$A:$A,0)-1,4,COUNTIF('Program and Results'!$A:$A,Tables!Q$1),1),0),3))))</f>
        <v/>
      </c>
      <c r="R63" t="str">
        <f ca="1">IF(R29="","",IF(Q63="","",IFERROR(VLOOKUP($A63,OFFSET('Program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Results'!$A:$A,Tables!R$1),4),MATCH($A63,OFFSET('Program and Results'!$A$1,MATCH(Tables!R$1,'Program and Results'!$A:$A,0)-1,4,COUNTIF('Program and Results'!$A:$A,Tables!R$1),1),0),3))))</f>
        <v/>
      </c>
      <c r="S63" t="str">
        <f ca="1">IF(S29="","",IF(R63="","",IFERROR(VLOOKUP($A63,OFFSET('Program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Results'!$A:$A,Tables!S$1),4),MATCH($A63,OFFSET('Program and Results'!$A$1,MATCH(Tables!S$1,'Program and Results'!$A:$A,0)-1,4,COUNTIF('Program and Results'!$A:$A,Tables!S$1),1),0),3))))</f>
        <v/>
      </c>
      <c r="T63" t="str">
        <f ca="1">IF(T29="","",IF(S63="","",IFERROR(VLOOKUP($A63,OFFSET('Program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Results'!$A:$A,Tables!T$1),4),MATCH($A63,OFFSET('Program and Results'!$A$1,MATCH(Tables!T$1,'Program and Results'!$A:$A,0)-1,4,COUNTIF('Program and Results'!$A:$A,Tables!T$1),1),0),3))))</f>
        <v/>
      </c>
      <c r="U63" t="str">
        <f ca="1">IF(U29="","",IF(T63="","",IFERROR(VLOOKUP($A63,OFFSET('Program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Results'!$A:$A,Tables!U$1),4),MATCH($A63,OFFSET('Program and Results'!$A$1,MATCH(Tables!U$1,'Program and Results'!$A:$A,0)-1,4,COUNTIF('Program and Results'!$A:$A,Tables!U$1),1),0),3))))</f>
        <v/>
      </c>
      <c r="V63" t="str">
        <f ca="1">IF(V29="","",IF(U63="","",IFERROR(VLOOKUP($A63,OFFSET('Program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Results'!$A:$A,Tables!V$1),4),MATCH($A63,OFFSET('Program and Results'!$A$1,MATCH(Tables!V$1,'Program and Results'!$A:$A,0)-1,4,COUNTIF('Program and Results'!$A:$A,Tables!V$1),1),0),3))))</f>
        <v/>
      </c>
      <c r="W63" t="str">
        <f ca="1">IF(W29="","",IF(V63="","",IFERROR(VLOOKUP($A63,OFFSET('Program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Results'!$A:$A,Tables!W$1),4),MATCH($A63,OFFSET('Program and Results'!$A$1,MATCH(Tables!W$1,'Program and Results'!$A:$A,0)-1,4,COUNTIF('Program and Results'!$A:$A,Tables!W$1),1),0),3))))</f>
        <v/>
      </c>
      <c r="X63" t="str">
        <f ca="1">IF(X29="","",IF(W63="","",IFERROR(VLOOKUP($A63,OFFSET('Program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Results'!$A:$A,Tables!X$1),4),MATCH($A63,OFFSET('Program and Results'!$A$1,MATCH(Tables!X$1,'Program and Results'!$A:$A,0)-1,4,COUNTIF('Program and Results'!$A:$A,Tables!X$1),1),0),3))))</f>
        <v/>
      </c>
      <c r="Y63" t="str">
        <f ca="1">IF(Y29="","",IF(X63="","",IFERROR(VLOOKUP($A63,OFFSET('Program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Results'!$A:$A,Tables!Y$1),4),MATCH($A63,OFFSET('Program and Results'!$A$1,MATCH(Tables!Y$1,'Program and Results'!$A:$A,0)-1,4,COUNTIF('Program and Results'!$A:$A,Tables!Y$1),1),0),3))))</f>
        <v/>
      </c>
      <c r="Z63" t="str">
        <f ca="1">IF(Z29="","",IF(Y63="","",IFERROR(VLOOKUP($A63,OFFSET('Program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Results'!$A:$A,Tables!Z$1),4),MATCH($A63,OFFSET('Program and Results'!$A$1,MATCH(Tables!Z$1,'Program and Results'!$A:$A,0)-1,4,COUNTIF('Program and Results'!$A:$A,Tables!Z$1),1),0),3))))</f>
        <v/>
      </c>
      <c r="AA63" t="str">
        <f ca="1">IF(AA29="","",IF(Z63="","",IFERROR(VLOOKUP($A63,OFFSET('Program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Results'!$A:$A,Tables!AA$1),4),MATCH($A63,OFFSET('Program and Results'!$A$1,MATCH(Tables!AA$1,'Program and Results'!$A:$A,0)-1,4,COUNTIF('Program and Results'!$A:$A,Tables!AA$1),1),0),3))))</f>
        <v/>
      </c>
      <c r="AB63" t="str">
        <f ca="1">IF(AB29="","",IF(AA63="","",IFERROR(VLOOKUP($A63,OFFSET('Program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Results'!$A:$A,Tables!AB$1),4),MATCH($A63,OFFSET('Program and Results'!$A$1,MATCH(Tables!AB$1,'Program and Results'!$A:$A,0)-1,4,COUNTIF('Program and Results'!$A:$A,Tables!AB$1),1),0),3))))</f>
        <v/>
      </c>
      <c r="AC63" t="str">
        <f ca="1">IF(AC29="","",IF(AB63="","",IFERROR(VLOOKUP($A63,OFFSET('Program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Results'!$A:$A,Tables!AC$1),4),MATCH($A63,OFFSET('Program and Results'!$A$1,MATCH(Tables!AC$1,'Program and Results'!$A:$A,0)-1,4,COUNTIF('Program and Results'!$A:$A,Tables!AC$1),1),0),3))))</f>
        <v/>
      </c>
      <c r="AD63" t="str">
        <f ca="1">IF(AD29="","",IF(AC63="","",IFERROR(VLOOKUP($A63,OFFSET('Program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Results'!$A:$A,Tables!AD$1),4),MATCH($A63,OFFSET('Program and Results'!$A$1,MATCH(Tables!AD$1,'Program and Results'!$A:$A,0)-1,4,COUNTIF('Program and Results'!$A:$A,Tables!AD$1),1),0),3))))</f>
        <v/>
      </c>
      <c r="AE63" t="str">
        <f ca="1">IF(AE29="","",IF(AD63="","",IFERROR(VLOOKUP($A63,OFFSET('Program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Results'!$A:$A,Tables!AE$1),4),MATCH($A63,OFFSET('Program and Results'!$A$1,MATCH(Tables!AE$1,'Program and Results'!$A:$A,0)-1,4,COUNTIF('Program and Results'!$A:$A,Tables!AE$1),1),0),3))))</f>
        <v/>
      </c>
      <c r="AF63" t="str">
        <f ca="1">IF(AF29="","",IF(AE63="","",IFERROR(VLOOKUP($A63,OFFSET('Program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Results'!$A:$A,Tables!AF$1),4),MATCH($A63,OFFSET('Program and Results'!$A$1,MATCH(Tables!AF$1,'Program and Results'!$A:$A,0)-1,4,COUNTIF('Program and Results'!$A:$A,Tables!AF$1),1),0),3))))</f>
        <v/>
      </c>
      <c r="AG63" t="str">
        <f ca="1">IF(AG29="","",IF(AF63="","",IFERROR(VLOOKUP($A63,OFFSET('Program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Results'!$A:$A,Tables!AG$1),4),MATCH($A63,OFFSET('Program and Results'!$A$1,MATCH(Tables!AG$1,'Program and Results'!$A:$A,0)-1,4,COUNTIF('Program and Results'!$A:$A,Tables!AG$1),1),0),3))))</f>
        <v/>
      </c>
      <c r="AH63" t="str">
        <f ca="1">IF(AH29="","",IF(AG63="","",IFERROR(VLOOKUP($A63,OFFSET('Program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Results'!$A:$A,Tables!AH$1),4),MATCH($A63,OFFSET('Program and Results'!$A$1,MATCH(Tables!AH$1,'Program and Results'!$A:$A,0)-1,4,COUNTIF('Program and Results'!$A:$A,Tables!AH$1),1),0),3))))</f>
        <v/>
      </c>
      <c r="AI63" t="str">
        <f ca="1">IF(AI29="","",IF(AH63="","",IFERROR(VLOOKUP($A63,OFFSET('Program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Results'!$A:$A,Tables!AI$1),4),MATCH($A63,OFFSET('Program and Results'!$A$1,MATCH(Tables!AI$1,'Program and Results'!$A:$A,0)-1,4,COUNTIF('Program and Results'!$A:$A,Tables!AI$1),1),0),3))))</f>
        <v/>
      </c>
      <c r="AJ63" t="str">
        <f ca="1">IF(AJ29="","",IF(AI63="","",IFERROR(VLOOKUP($A63,OFFSET('Program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Results'!$A:$A,Tables!AJ$1),4),MATCH($A63,OFFSET('Program and Results'!$A$1,MATCH(Tables!AJ$1,'Program and Results'!$A:$A,0)-1,4,COUNTIF('Program and Results'!$A:$A,Tables!AJ$1),1),0),3))))</f>
        <v/>
      </c>
      <c r="AK63" t="str">
        <f ca="1">IF(AK29="","",IF(AJ63="","",IFERROR(VLOOKUP($A63,OFFSET('Program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Results'!$A:$A,Tables!AK$1),4),MATCH($A63,OFFSET('Program and Results'!$A$1,MATCH(Tables!AK$1,'Program and Results'!$A:$A,0)-1,4,COUNTIF('Program and Results'!$A:$A,Tables!AK$1),1),0),3))))</f>
        <v/>
      </c>
      <c r="AL63" t="str">
        <f ca="1">IF(AL29="","",IF(AK63="","",IFERROR(VLOOKUP($A63,OFFSET('Program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Results'!$A:$A,Tables!AL$1),4),MATCH($A63,OFFSET('Program and Results'!$A$1,MATCH(Tables!AL$1,'Program and Results'!$A:$A,0)-1,4,COUNTIF('Program and Results'!$A:$A,Tables!AL$1),1),0),3))))</f>
        <v/>
      </c>
      <c r="AM63" t="str">
        <f ca="1">IF(AM29="","",IF(AL63="","",IFERROR(VLOOKUP($A63,OFFSET('Program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Results'!$A:$A,Tables!AM$1),4),MATCH($A63,OFFSET('Program and Results'!$A$1,MATCH(Tables!AM$1,'Program and Results'!$A:$A,0)-1,4,COUNTIF('Program and Results'!$A:$A,Tables!AM$1),1),0),3))))</f>
        <v/>
      </c>
      <c r="AN63" t="str">
        <f ca="1">IF(AN29="","",IF(AM63="","",IFERROR(VLOOKUP($A63,OFFSET('Program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Results'!$A:$A,Tables!AN$1),4),MATCH($A63,OFFSET('Program and Results'!$A$1,MATCH(Tables!AN$1,'Program and Results'!$A:$A,0)-1,4,COUNTIF('Program and Results'!$A:$A,Tables!AN$1),1),0),3))))</f>
        <v/>
      </c>
      <c r="AO63" t="str">
        <f ca="1">IF(AO29="","",IF(AN63="","",IFERROR(VLOOKUP($A63,OFFSET('Program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Results'!$A:$A,Tables!AO$1),4),MATCH($A63,OFFSET('Program and Results'!$A$1,MATCH(Tables!AO$1,'Program and Results'!$A:$A,0)-1,4,COUNTIF('Program and Results'!$A:$A,Tables!AO$1),1),0),3))))</f>
        <v/>
      </c>
      <c r="AP63" t="str">
        <f ca="1">IF(AP29="","",IF(AO63="","",IFERROR(VLOOKUP($A63,OFFSET('Program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Results'!$A:$A,Tables!AP$1),4),MATCH($A63,OFFSET('Program and Results'!$A$1,MATCH(Tables!AP$1,'Program and Results'!$A:$A,0)-1,4,COUNTIF('Program and Results'!$A:$A,Tables!AP$1),1),0),3))))</f>
        <v/>
      </c>
      <c r="AQ63" t="str">
        <f ca="1">IF(AQ29="","",IF(AP63="","",IFERROR(VLOOKUP($A63,OFFSET('Program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Results'!$A:$A,Tables!AQ$1),4),MATCH($A63,OFFSET('Program and Results'!$A$1,MATCH(Tables!AQ$1,'Program and Results'!$A:$A,0)-1,4,COUNTIF('Program and Results'!$A:$A,Tables!AQ$1),1),0),3))))</f>
        <v/>
      </c>
      <c r="AR63" t="str">
        <f ca="1">IF(AR29="","",IF(AQ63="","",IFERROR(VLOOKUP($A63,OFFSET('Program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Results'!$A:$A,Tables!AR$1),4),MATCH($A63,OFFSET('Program and Results'!$A$1,MATCH(Tables!AR$1,'Program and Results'!$A:$A,0)-1,4,COUNTIF('Program and Results'!$A:$A,Tables!AR$1),1),0),3))))</f>
        <v/>
      </c>
      <c r="AS63" t="str">
        <f ca="1">IF(AS29="","",IF(AR63="","",IFERROR(VLOOKUP($A63,OFFSET('Program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Results'!$A:$A,Tables!AS$1),4),MATCH($A63,OFFSET('Program and Results'!$A$1,MATCH(Tables!AS$1,'Program and Results'!$A:$A,0)-1,4,COUNTIF('Program and Results'!$A:$A,Tables!AS$1),1),0),3))))</f>
        <v/>
      </c>
      <c r="AT63" t="str">
        <f ca="1">IF(AT29="","",IF(AS63="","",IFERROR(VLOOKUP($A63,OFFSET('Program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Results'!$A:$A,Tables!AT$1),4),MATCH($A63,OFFSET('Program and Results'!$A$1,MATCH(Tables!AT$1,'Program and Results'!$A:$A,0)-1,4,COUNTIF('Program and Results'!$A:$A,Tables!AT$1),1),0),3))))</f>
        <v/>
      </c>
      <c r="AU63" t="str">
        <f ca="1">IF(AU29="","",IF(AT63="","",IFERROR(VLOOKUP($A63,OFFSET('Program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Results'!$A:$A,Tables!AU$1),4),MATCH($A63,OFFSET('Program and Results'!$A$1,MATCH(Tables!AU$1,'Program and Results'!$A:$A,0)-1,4,COUNTIF('Program and Results'!$A:$A,Tables!AU$1),1),0),3))))</f>
        <v/>
      </c>
      <c r="AV63" t="str">
        <f ca="1">IF(AV29="","",IF(AU63="","",IFERROR(VLOOKUP($A63,OFFSET('Program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Results'!$A:$A,Tables!AV$1),4),MATCH($A63,OFFSET('Program and Results'!$A$1,MATCH(Tables!AV$1,'Program and Results'!$A:$A,0)-1,4,COUNTIF('Program and Results'!$A:$A,Tables!AV$1),1),0),3))))</f>
        <v/>
      </c>
      <c r="AW63" t="str">
        <f ca="1">IF(AW29="","",IF(AV63="","",IFERROR(VLOOKUP($A63,OFFSET('Program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Results'!$A:$A,Tables!AW$1),4),MATCH($A63,OFFSET('Program and Results'!$A$1,MATCH(Tables!AW$1,'Program and Results'!$A:$A,0)-1,4,COUNTIF('Program and Results'!$A:$A,Tables!AW$1),1),0),3))))</f>
        <v/>
      </c>
      <c r="AX63" t="str">
        <f ca="1">IF(AX29="","",IF(AW63="","",IFERROR(VLOOKUP($A63,OFFSET('Program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Results'!$A:$A,Tables!AX$1),4),MATCH($A63,OFFSET('Program and Results'!$A$1,MATCH(Tables!AX$1,'Program and Results'!$A:$A,0)-1,4,COUNTIF('Program and Results'!$A:$A,Tables!AX$1),1),0),3))))</f>
        <v/>
      </c>
      <c r="AY63" t="str">
        <f ca="1">IF(AY29="","",IF(AX63="","",IFERROR(VLOOKUP($A63,OFFSET('Program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Results'!$A:$A,Tables!AY$1),4),MATCH($A63,OFFSET('Program and Results'!$A$1,MATCH(Tables!AY$1,'Program and Results'!$A:$A,0)-1,4,COUNTIF('Program and Results'!$A:$A,Tables!AY$1),1),0),3))))</f>
        <v/>
      </c>
      <c r="AZ63" t="str">
        <f ca="1">IF(AZ29="","",IF(AY63="","",IFERROR(VLOOKUP($A63,OFFSET('Program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Results'!$A:$A,Tables!AZ$1),4),MATCH($A63,OFFSET('Program and Results'!$A$1,MATCH(Tables!AZ$1,'Program and Results'!$A:$A,0)-1,4,COUNTIF('Program and Results'!$A:$A,Tables!AZ$1),1),0),3))))</f>
        <v/>
      </c>
      <c r="BA63" t="str">
        <f ca="1">IF(BA29="","",IF(AZ63="","",IFERROR(VLOOKUP($A63,OFFSET('Program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Results'!$A:$A,Tables!BA$1),4),MATCH($A63,OFFSET('Program and Results'!$A$1,MATCH(Tables!BA$1,'Program and Results'!$A:$A,0)-1,4,COUNTIF('Program and Results'!$A:$A,Tables!BA$1),1),0),3))))</f>
        <v/>
      </c>
      <c r="BB63" t="str">
        <f ca="1">IF(BB29="","",IF(BA63="","",IFERROR(VLOOKUP($A63,OFFSET('Program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Results'!$A:$A,Tables!BB$1),4),MATCH($A63,OFFSET('Program and Results'!$A$1,MATCH(Tables!BB$1,'Program and Results'!$A:$A,0)-1,4,COUNTIF('Program and Results'!$A:$A,Tables!BB$1),1),0),3))))</f>
        <v/>
      </c>
      <c r="BC63" t="str">
        <f ca="1">IF(BC29="","",IF(BB63="","",IFERROR(VLOOKUP($A63,OFFSET('Program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Results'!$A:$A,Tables!BC$1),4),MATCH($A63,OFFSET('Program and Results'!$A$1,MATCH(Tables!BC$1,'Program and Results'!$A:$A,0)-1,4,COUNTIF('Program and Results'!$A:$A,Tables!BC$1),1),0),3))))</f>
        <v/>
      </c>
      <c r="BD63" t="str">
        <f ca="1">IF(BD29="","",IF(BC63="","",IFERROR(VLOOKUP($A63,OFFSET('Program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Results'!$A:$A,Tables!BD$1),4),MATCH($A63,OFFSET('Program and Results'!$A$1,MATCH(Tables!BD$1,'Program and Results'!$A:$A,0)-1,4,COUNTIF('Program and Results'!$A:$A,Tables!BD$1),1),0),3))))</f>
        <v/>
      </c>
      <c r="BE63" t="str">
        <f ca="1">IF(BE29="","",IF(BD63="","",IFERROR(VLOOKUP($A63,OFFSET('Program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Results'!$A:$A,Tables!BE$1),4),MATCH($A63,OFFSET('Program and Results'!$A$1,MATCH(Tables!BE$1,'Program and Results'!$A:$A,0)-1,4,COUNTIF('Program and Results'!$A:$A,Tables!BE$1),1),0),3))))</f>
        <v/>
      </c>
    </row>
    <row r="64" spans="1:57">
      <c r="A64" s="3" t="str">
        <f t="shared" si="0"/>
        <v/>
      </c>
      <c r="B64" t="str">
        <f ca="1">IF(B30="","",IF(A64="","",IFERROR(VLOOKUP($A64,OFFSET('Program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Results'!$A:$A,Tables!B$1),4),MATCH($A64,OFFSET('Program and Results'!$A$1,MATCH(Tables!B$1,'Program and Results'!$A:$A,0)-1,4,COUNTIF('Program and Results'!$A:$A,Tables!B$1),1),0),3))))</f>
        <v/>
      </c>
      <c r="C64" t="str">
        <f ca="1">IF(C30="","",IF(B64="","",IFERROR(VLOOKUP($A64,OFFSET('Program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Results'!$A:$A,Tables!C$1),4),MATCH($A64,OFFSET('Program and Results'!$A$1,MATCH(Tables!C$1,'Program and Results'!$A:$A,0)-1,4,COUNTIF('Program and Results'!$A:$A,Tables!C$1),1),0),3))))</f>
        <v/>
      </c>
      <c r="D64" t="str">
        <f ca="1">IF(D30="","",IF(C64="","",IFERROR(VLOOKUP($A64,OFFSET('Program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Results'!$A:$A,Tables!D$1),4),MATCH($A64,OFFSET('Program and Results'!$A$1,MATCH(Tables!D$1,'Program and Results'!$A:$A,0)-1,4,COUNTIF('Program and Results'!$A:$A,Tables!D$1),1),0),3))))</f>
        <v/>
      </c>
      <c r="E64" t="str">
        <f ca="1">IF(E30="","",IF(D64="","",IFERROR(VLOOKUP($A64,OFFSET('Program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Results'!$A:$A,Tables!E$1),4),MATCH($A64,OFFSET('Program and Results'!$A$1,MATCH(Tables!E$1,'Program and Results'!$A:$A,0)-1,4,COUNTIF('Program and Results'!$A:$A,Tables!E$1),1),0),3))))</f>
        <v/>
      </c>
      <c r="F64" t="str">
        <f ca="1">IF(F30="","",IF(E64="","",IFERROR(VLOOKUP($A64,OFFSET('Program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Results'!$A:$A,Tables!F$1),4),MATCH($A64,OFFSET('Program and Results'!$A$1,MATCH(Tables!F$1,'Program and Results'!$A:$A,0)-1,4,COUNTIF('Program and Results'!$A:$A,Tables!F$1),1),0),3))))</f>
        <v/>
      </c>
      <c r="G64" t="str">
        <f ca="1">IF(G30="","",IF(F64="","",IFERROR(VLOOKUP($A64,OFFSET('Program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Results'!$A:$A,Tables!G$1),4),MATCH($A64,OFFSET('Program and Results'!$A$1,MATCH(Tables!G$1,'Program and Results'!$A:$A,0)-1,4,COUNTIF('Program and Results'!$A:$A,Tables!G$1),1),0),3))))</f>
        <v/>
      </c>
      <c r="H64" t="str">
        <f ca="1">IF(H30="","",IF(G64="","",IFERROR(VLOOKUP($A64,OFFSET('Program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Results'!$A:$A,Tables!H$1),4),MATCH($A64,OFFSET('Program and Results'!$A$1,MATCH(Tables!H$1,'Program and Results'!$A:$A,0)-1,4,COUNTIF('Program and Results'!$A:$A,Tables!H$1),1),0),3))))</f>
        <v/>
      </c>
      <c r="I64" t="str">
        <f ca="1">IF(I30="","",IF(H64="","",IFERROR(VLOOKUP($A64,OFFSET('Program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Results'!$A:$A,Tables!I$1),4),MATCH($A64,OFFSET('Program and Results'!$A$1,MATCH(Tables!I$1,'Program and Results'!$A:$A,0)-1,4,COUNTIF('Program and Results'!$A:$A,Tables!I$1),1),0),3))))</f>
        <v/>
      </c>
      <c r="J64" t="str">
        <f ca="1">IF(J30="","",IF(I64="","",IFERROR(VLOOKUP($A64,OFFSET('Program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Results'!$A:$A,Tables!J$1),4),MATCH($A64,OFFSET('Program and Results'!$A$1,MATCH(Tables!J$1,'Program and Results'!$A:$A,0)-1,4,COUNTIF('Program and Results'!$A:$A,Tables!J$1),1),0),3))))</f>
        <v/>
      </c>
      <c r="K64" t="str">
        <f ca="1">IF(K30="","",IF(J64="","",IFERROR(VLOOKUP($A64,OFFSET('Program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Results'!$A:$A,Tables!K$1),4),MATCH($A64,OFFSET('Program and Results'!$A$1,MATCH(Tables!K$1,'Program and Results'!$A:$A,0)-1,4,COUNTIF('Program and Results'!$A:$A,Tables!K$1),1),0),3))))</f>
        <v/>
      </c>
      <c r="L64" t="str">
        <f ca="1">IF(L30="","",IF(K64="","",IFERROR(VLOOKUP($A64,OFFSET('Program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Results'!$A:$A,Tables!L$1),4),MATCH($A64,OFFSET('Program and Results'!$A$1,MATCH(Tables!L$1,'Program and Results'!$A:$A,0)-1,4,COUNTIF('Program and Results'!$A:$A,Tables!L$1),1),0),3))))</f>
        <v/>
      </c>
      <c r="M64" t="str">
        <f ca="1">IF(M30="","",IF(L64="","",IFERROR(VLOOKUP($A64,OFFSET('Program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Results'!$A:$A,Tables!M$1),4),MATCH($A64,OFFSET('Program and Results'!$A$1,MATCH(Tables!M$1,'Program and Results'!$A:$A,0)-1,4,COUNTIF('Program and Results'!$A:$A,Tables!M$1),1),0),3))))</f>
        <v/>
      </c>
      <c r="N64" t="str">
        <f ca="1">IF(N30="","",IF(M64="","",IFERROR(VLOOKUP($A64,OFFSET('Program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Results'!$A:$A,Tables!N$1),4),MATCH($A64,OFFSET('Program and Results'!$A$1,MATCH(Tables!N$1,'Program and Results'!$A:$A,0)-1,4,COUNTIF('Program and Results'!$A:$A,Tables!N$1),1),0),3))))</f>
        <v/>
      </c>
      <c r="O64" t="str">
        <f ca="1">IF(O30="","",IF(N64="","",IFERROR(VLOOKUP($A64,OFFSET('Program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Results'!$A:$A,Tables!O$1),4),MATCH($A64,OFFSET('Program and Results'!$A$1,MATCH(Tables!O$1,'Program and Results'!$A:$A,0)-1,4,COUNTIF('Program and Results'!$A:$A,Tables!O$1),1),0),3))))</f>
        <v/>
      </c>
      <c r="P64" t="str">
        <f ca="1">IF(P30="","",IF(O64="","",IFERROR(VLOOKUP($A64,OFFSET('Program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Results'!$A:$A,Tables!P$1),4),MATCH($A64,OFFSET('Program and Results'!$A$1,MATCH(Tables!P$1,'Program and Results'!$A:$A,0)-1,4,COUNTIF('Program and Results'!$A:$A,Tables!P$1),1),0),3))))</f>
        <v/>
      </c>
      <c r="Q64" t="str">
        <f ca="1">IF(Q30="","",IF(P64="","",IFERROR(VLOOKUP($A64,OFFSET('Program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Results'!$A:$A,Tables!Q$1),4),MATCH($A64,OFFSET('Program and Results'!$A$1,MATCH(Tables!Q$1,'Program and Results'!$A:$A,0)-1,4,COUNTIF('Program and Results'!$A:$A,Tables!Q$1),1),0),3))))</f>
        <v/>
      </c>
      <c r="R64" t="str">
        <f ca="1">IF(R30="","",IF(Q64="","",IFERROR(VLOOKUP($A64,OFFSET('Program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Results'!$A:$A,Tables!R$1),4),MATCH($A64,OFFSET('Program and Results'!$A$1,MATCH(Tables!R$1,'Program and Results'!$A:$A,0)-1,4,COUNTIF('Program and Results'!$A:$A,Tables!R$1),1),0),3))))</f>
        <v/>
      </c>
      <c r="S64" t="str">
        <f ca="1">IF(S30="","",IF(R64="","",IFERROR(VLOOKUP($A64,OFFSET('Program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Results'!$A:$A,Tables!S$1),4),MATCH($A64,OFFSET('Program and Results'!$A$1,MATCH(Tables!S$1,'Program and Results'!$A:$A,0)-1,4,COUNTIF('Program and Results'!$A:$A,Tables!S$1),1),0),3))))</f>
        <v/>
      </c>
      <c r="T64" t="str">
        <f ca="1">IF(T30="","",IF(S64="","",IFERROR(VLOOKUP($A64,OFFSET('Program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Results'!$A:$A,Tables!T$1),4),MATCH($A64,OFFSET('Program and Results'!$A$1,MATCH(Tables!T$1,'Program and Results'!$A:$A,0)-1,4,COUNTIF('Program and Results'!$A:$A,Tables!T$1),1),0),3))))</f>
        <v/>
      </c>
      <c r="U64" t="str">
        <f ca="1">IF(U30="","",IF(T64="","",IFERROR(VLOOKUP($A64,OFFSET('Program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Results'!$A:$A,Tables!U$1),4),MATCH($A64,OFFSET('Program and Results'!$A$1,MATCH(Tables!U$1,'Program and Results'!$A:$A,0)-1,4,COUNTIF('Program and Results'!$A:$A,Tables!U$1),1),0),3))))</f>
        <v/>
      </c>
      <c r="V64" t="str">
        <f ca="1">IF(V30="","",IF(U64="","",IFERROR(VLOOKUP($A64,OFFSET('Program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Results'!$A:$A,Tables!V$1),4),MATCH($A64,OFFSET('Program and Results'!$A$1,MATCH(Tables!V$1,'Program and Results'!$A:$A,0)-1,4,COUNTIF('Program and Results'!$A:$A,Tables!V$1),1),0),3))))</f>
        <v/>
      </c>
      <c r="W64" t="str">
        <f ca="1">IF(W30="","",IF(V64="","",IFERROR(VLOOKUP($A64,OFFSET('Program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Results'!$A:$A,Tables!W$1),4),MATCH($A64,OFFSET('Program and Results'!$A$1,MATCH(Tables!W$1,'Program and Results'!$A:$A,0)-1,4,COUNTIF('Program and Results'!$A:$A,Tables!W$1),1),0),3))))</f>
        <v/>
      </c>
      <c r="X64" t="str">
        <f ca="1">IF(X30="","",IF(W64="","",IFERROR(VLOOKUP($A64,OFFSET('Program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Results'!$A:$A,Tables!X$1),4),MATCH($A64,OFFSET('Program and Results'!$A$1,MATCH(Tables!X$1,'Program and Results'!$A:$A,0)-1,4,COUNTIF('Program and Results'!$A:$A,Tables!X$1),1),0),3))))</f>
        <v/>
      </c>
      <c r="Y64" t="str">
        <f ca="1">IF(Y30="","",IF(X64="","",IFERROR(VLOOKUP($A64,OFFSET('Program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Results'!$A:$A,Tables!Y$1),4),MATCH($A64,OFFSET('Program and Results'!$A$1,MATCH(Tables!Y$1,'Program and Results'!$A:$A,0)-1,4,COUNTIF('Program and Results'!$A:$A,Tables!Y$1),1),0),3))))</f>
        <v/>
      </c>
      <c r="Z64" t="str">
        <f ca="1">IF(Z30="","",IF(Y64="","",IFERROR(VLOOKUP($A64,OFFSET('Program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Results'!$A:$A,Tables!Z$1),4),MATCH($A64,OFFSET('Program and Results'!$A$1,MATCH(Tables!Z$1,'Program and Results'!$A:$A,0)-1,4,COUNTIF('Program and Results'!$A:$A,Tables!Z$1),1),0),3))))</f>
        <v/>
      </c>
      <c r="AA64" t="str">
        <f ca="1">IF(AA30="","",IF(Z64="","",IFERROR(VLOOKUP($A64,OFFSET('Program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Results'!$A:$A,Tables!AA$1),4),MATCH($A64,OFFSET('Program and Results'!$A$1,MATCH(Tables!AA$1,'Program and Results'!$A:$A,0)-1,4,COUNTIF('Program and Results'!$A:$A,Tables!AA$1),1),0),3))))</f>
        <v/>
      </c>
      <c r="AB64" t="str">
        <f ca="1">IF(AB30="","",IF(AA64="","",IFERROR(VLOOKUP($A64,OFFSET('Program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Results'!$A:$A,Tables!AB$1),4),MATCH($A64,OFFSET('Program and Results'!$A$1,MATCH(Tables!AB$1,'Program and Results'!$A:$A,0)-1,4,COUNTIF('Program and Results'!$A:$A,Tables!AB$1),1),0),3))))</f>
        <v/>
      </c>
      <c r="AC64" t="str">
        <f ca="1">IF(AC30="","",IF(AB64="","",IFERROR(VLOOKUP($A64,OFFSET('Program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Results'!$A:$A,Tables!AC$1),4),MATCH($A64,OFFSET('Program and Results'!$A$1,MATCH(Tables!AC$1,'Program and Results'!$A:$A,0)-1,4,COUNTIF('Program and Results'!$A:$A,Tables!AC$1),1),0),3))))</f>
        <v/>
      </c>
      <c r="AD64" t="str">
        <f ca="1">IF(AD30="","",IF(AC64="","",IFERROR(VLOOKUP($A64,OFFSET('Program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Results'!$A:$A,Tables!AD$1),4),MATCH($A64,OFFSET('Program and Results'!$A$1,MATCH(Tables!AD$1,'Program and Results'!$A:$A,0)-1,4,COUNTIF('Program and Results'!$A:$A,Tables!AD$1),1),0),3))))</f>
        <v/>
      </c>
      <c r="AE64" t="str">
        <f ca="1">IF(AE30="","",IF(AD64="","",IFERROR(VLOOKUP($A64,OFFSET('Program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Results'!$A:$A,Tables!AE$1),4),MATCH($A64,OFFSET('Program and Results'!$A$1,MATCH(Tables!AE$1,'Program and Results'!$A:$A,0)-1,4,COUNTIF('Program and Results'!$A:$A,Tables!AE$1),1),0),3))))</f>
        <v/>
      </c>
      <c r="AF64" t="str">
        <f ca="1">IF(AF30="","",IF(AE64="","",IFERROR(VLOOKUP($A64,OFFSET('Program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Results'!$A:$A,Tables!AF$1),4),MATCH($A64,OFFSET('Program and Results'!$A$1,MATCH(Tables!AF$1,'Program and Results'!$A:$A,0)-1,4,COUNTIF('Program and Results'!$A:$A,Tables!AF$1),1),0),3))))</f>
        <v/>
      </c>
      <c r="AG64" t="str">
        <f ca="1">IF(AG30="","",IF(AF64="","",IFERROR(VLOOKUP($A64,OFFSET('Program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Results'!$A:$A,Tables!AG$1),4),MATCH($A64,OFFSET('Program and Results'!$A$1,MATCH(Tables!AG$1,'Program and Results'!$A:$A,0)-1,4,COUNTIF('Program and Results'!$A:$A,Tables!AG$1),1),0),3))))</f>
        <v/>
      </c>
      <c r="AH64" t="str">
        <f ca="1">IF(AH30="","",IF(AG64="","",IFERROR(VLOOKUP($A64,OFFSET('Program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Results'!$A:$A,Tables!AH$1),4),MATCH($A64,OFFSET('Program and Results'!$A$1,MATCH(Tables!AH$1,'Program and Results'!$A:$A,0)-1,4,COUNTIF('Program and Results'!$A:$A,Tables!AH$1),1),0),3))))</f>
        <v/>
      </c>
      <c r="AI64" t="str">
        <f ca="1">IF(AI30="","",IF(AH64="","",IFERROR(VLOOKUP($A64,OFFSET('Program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Results'!$A:$A,Tables!AI$1),4),MATCH($A64,OFFSET('Program and Results'!$A$1,MATCH(Tables!AI$1,'Program and Results'!$A:$A,0)-1,4,COUNTIF('Program and Results'!$A:$A,Tables!AI$1),1),0),3))))</f>
        <v/>
      </c>
      <c r="AJ64" t="str">
        <f ca="1">IF(AJ30="","",IF(AI64="","",IFERROR(VLOOKUP($A64,OFFSET('Program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Results'!$A:$A,Tables!AJ$1),4),MATCH($A64,OFFSET('Program and Results'!$A$1,MATCH(Tables!AJ$1,'Program and Results'!$A:$A,0)-1,4,COUNTIF('Program and Results'!$A:$A,Tables!AJ$1),1),0),3))))</f>
        <v/>
      </c>
      <c r="AK64" t="str">
        <f ca="1">IF(AK30="","",IF(AJ64="","",IFERROR(VLOOKUP($A64,OFFSET('Program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Results'!$A:$A,Tables!AK$1),4),MATCH($A64,OFFSET('Program and Results'!$A$1,MATCH(Tables!AK$1,'Program and Results'!$A:$A,0)-1,4,COUNTIF('Program and Results'!$A:$A,Tables!AK$1),1),0),3))))</f>
        <v/>
      </c>
      <c r="AL64" t="str">
        <f ca="1">IF(AL30="","",IF(AK64="","",IFERROR(VLOOKUP($A64,OFFSET('Program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Results'!$A:$A,Tables!AL$1),4),MATCH($A64,OFFSET('Program and Results'!$A$1,MATCH(Tables!AL$1,'Program and Results'!$A:$A,0)-1,4,COUNTIF('Program and Results'!$A:$A,Tables!AL$1),1),0),3))))</f>
        <v/>
      </c>
      <c r="AM64" t="str">
        <f ca="1">IF(AM30="","",IF(AL64="","",IFERROR(VLOOKUP($A64,OFFSET('Program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Results'!$A:$A,Tables!AM$1),4),MATCH($A64,OFFSET('Program and Results'!$A$1,MATCH(Tables!AM$1,'Program and Results'!$A:$A,0)-1,4,COUNTIF('Program and Results'!$A:$A,Tables!AM$1),1),0),3))))</f>
        <v/>
      </c>
      <c r="AN64" t="str">
        <f ca="1">IF(AN30="","",IF(AM64="","",IFERROR(VLOOKUP($A64,OFFSET('Program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Results'!$A:$A,Tables!AN$1),4),MATCH($A64,OFFSET('Program and Results'!$A$1,MATCH(Tables!AN$1,'Program and Results'!$A:$A,0)-1,4,COUNTIF('Program and Results'!$A:$A,Tables!AN$1),1),0),3))))</f>
        <v/>
      </c>
      <c r="AO64" t="str">
        <f ca="1">IF(AO30="","",IF(AN64="","",IFERROR(VLOOKUP($A64,OFFSET('Program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Results'!$A:$A,Tables!AO$1),4),MATCH($A64,OFFSET('Program and Results'!$A$1,MATCH(Tables!AO$1,'Program and Results'!$A:$A,0)-1,4,COUNTIF('Program and Results'!$A:$A,Tables!AO$1),1),0),3))))</f>
        <v/>
      </c>
      <c r="AP64" t="str">
        <f ca="1">IF(AP30="","",IF(AO64="","",IFERROR(VLOOKUP($A64,OFFSET('Program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Results'!$A:$A,Tables!AP$1),4),MATCH($A64,OFFSET('Program and Results'!$A$1,MATCH(Tables!AP$1,'Program and Results'!$A:$A,0)-1,4,COUNTIF('Program and Results'!$A:$A,Tables!AP$1),1),0),3))))</f>
        <v/>
      </c>
      <c r="AQ64" t="str">
        <f ca="1">IF(AQ30="","",IF(AP64="","",IFERROR(VLOOKUP($A64,OFFSET('Program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Results'!$A:$A,Tables!AQ$1),4),MATCH($A64,OFFSET('Program and Results'!$A$1,MATCH(Tables!AQ$1,'Program and Results'!$A:$A,0)-1,4,COUNTIF('Program and Results'!$A:$A,Tables!AQ$1),1),0),3))))</f>
        <v/>
      </c>
      <c r="AR64" t="str">
        <f ca="1">IF(AR30="","",IF(AQ64="","",IFERROR(VLOOKUP($A64,OFFSET('Program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Results'!$A:$A,Tables!AR$1),4),MATCH($A64,OFFSET('Program and Results'!$A$1,MATCH(Tables!AR$1,'Program and Results'!$A:$A,0)-1,4,COUNTIF('Program and Results'!$A:$A,Tables!AR$1),1),0),3))))</f>
        <v/>
      </c>
      <c r="AS64" t="str">
        <f ca="1">IF(AS30="","",IF(AR64="","",IFERROR(VLOOKUP($A64,OFFSET('Program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Results'!$A:$A,Tables!AS$1),4),MATCH($A64,OFFSET('Program and Results'!$A$1,MATCH(Tables!AS$1,'Program and Results'!$A:$A,0)-1,4,COUNTIF('Program and Results'!$A:$A,Tables!AS$1),1),0),3))))</f>
        <v/>
      </c>
      <c r="AT64" t="str">
        <f ca="1">IF(AT30="","",IF(AS64="","",IFERROR(VLOOKUP($A64,OFFSET('Program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Results'!$A:$A,Tables!AT$1),4),MATCH($A64,OFFSET('Program and Results'!$A$1,MATCH(Tables!AT$1,'Program and Results'!$A:$A,0)-1,4,COUNTIF('Program and Results'!$A:$A,Tables!AT$1),1),0),3))))</f>
        <v/>
      </c>
      <c r="AU64" t="str">
        <f ca="1">IF(AU30="","",IF(AT64="","",IFERROR(VLOOKUP($A64,OFFSET('Program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Results'!$A:$A,Tables!AU$1),4),MATCH($A64,OFFSET('Program and Results'!$A$1,MATCH(Tables!AU$1,'Program and Results'!$A:$A,0)-1,4,COUNTIF('Program and Results'!$A:$A,Tables!AU$1),1),0),3))))</f>
        <v/>
      </c>
      <c r="AV64" t="str">
        <f ca="1">IF(AV30="","",IF(AU64="","",IFERROR(VLOOKUP($A64,OFFSET('Program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Results'!$A:$A,Tables!AV$1),4),MATCH($A64,OFFSET('Program and Results'!$A$1,MATCH(Tables!AV$1,'Program and Results'!$A:$A,0)-1,4,COUNTIF('Program and Results'!$A:$A,Tables!AV$1),1),0),3))))</f>
        <v/>
      </c>
      <c r="AW64" t="str">
        <f ca="1">IF(AW30="","",IF(AV64="","",IFERROR(VLOOKUP($A64,OFFSET('Program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Results'!$A:$A,Tables!AW$1),4),MATCH($A64,OFFSET('Program and Results'!$A$1,MATCH(Tables!AW$1,'Program and Results'!$A:$A,0)-1,4,COUNTIF('Program and Results'!$A:$A,Tables!AW$1),1),0),3))))</f>
        <v/>
      </c>
      <c r="AX64" t="str">
        <f ca="1">IF(AX30="","",IF(AW64="","",IFERROR(VLOOKUP($A64,OFFSET('Program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Results'!$A:$A,Tables!AX$1),4),MATCH($A64,OFFSET('Program and Results'!$A$1,MATCH(Tables!AX$1,'Program and Results'!$A:$A,0)-1,4,COUNTIF('Program and Results'!$A:$A,Tables!AX$1),1),0),3))))</f>
        <v/>
      </c>
      <c r="AY64" t="str">
        <f ca="1">IF(AY30="","",IF(AX64="","",IFERROR(VLOOKUP($A64,OFFSET('Program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Results'!$A:$A,Tables!AY$1),4),MATCH($A64,OFFSET('Program and Results'!$A$1,MATCH(Tables!AY$1,'Program and Results'!$A:$A,0)-1,4,COUNTIF('Program and Results'!$A:$A,Tables!AY$1),1),0),3))))</f>
        <v/>
      </c>
      <c r="AZ64" t="str">
        <f ca="1">IF(AZ30="","",IF(AY64="","",IFERROR(VLOOKUP($A64,OFFSET('Program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Results'!$A:$A,Tables!AZ$1),4),MATCH($A64,OFFSET('Program and Results'!$A$1,MATCH(Tables!AZ$1,'Program and Results'!$A:$A,0)-1,4,COUNTIF('Program and Results'!$A:$A,Tables!AZ$1),1),0),3))))</f>
        <v/>
      </c>
      <c r="BA64" t="str">
        <f ca="1">IF(BA30="","",IF(AZ64="","",IFERROR(VLOOKUP($A64,OFFSET('Program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Results'!$A:$A,Tables!BA$1),4),MATCH($A64,OFFSET('Program and Results'!$A$1,MATCH(Tables!BA$1,'Program and Results'!$A:$A,0)-1,4,COUNTIF('Program and Results'!$A:$A,Tables!BA$1),1),0),3))))</f>
        <v/>
      </c>
      <c r="BB64" t="str">
        <f ca="1">IF(BB30="","",IF(BA64="","",IFERROR(VLOOKUP($A64,OFFSET('Program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Results'!$A:$A,Tables!BB$1),4),MATCH($A64,OFFSET('Program and Results'!$A$1,MATCH(Tables!BB$1,'Program and Results'!$A:$A,0)-1,4,COUNTIF('Program and Results'!$A:$A,Tables!BB$1),1),0),3))))</f>
        <v/>
      </c>
      <c r="BC64" t="str">
        <f ca="1">IF(BC30="","",IF(BB64="","",IFERROR(VLOOKUP($A64,OFFSET('Program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Results'!$A:$A,Tables!BC$1),4),MATCH($A64,OFFSET('Program and Results'!$A$1,MATCH(Tables!BC$1,'Program and Results'!$A:$A,0)-1,4,COUNTIF('Program and Results'!$A:$A,Tables!BC$1),1),0),3))))</f>
        <v/>
      </c>
      <c r="BD64" t="str">
        <f ca="1">IF(BD30="","",IF(BC64="","",IFERROR(VLOOKUP($A64,OFFSET('Program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Results'!$A:$A,Tables!BD$1),4),MATCH($A64,OFFSET('Program and Results'!$A$1,MATCH(Tables!BD$1,'Program and Results'!$A:$A,0)-1,4,COUNTIF('Program and Results'!$A:$A,Tables!BD$1),1),0),3))))</f>
        <v/>
      </c>
      <c r="BE64" t="str">
        <f ca="1">IF(BE30="","",IF(BD64="","",IFERROR(VLOOKUP($A64,OFFSET('Program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Results'!$A:$A,Tables!BE$1),4),MATCH($A64,OFFSET('Program and Results'!$A$1,MATCH(Tables!BE$1,'Program and Results'!$A:$A,0)-1,4,COUNTIF('Program and Results'!$A:$A,Tables!BE$1),1),0),3))))</f>
        <v/>
      </c>
    </row>
    <row r="65" spans="1:57">
      <c r="A65" s="3" t="str">
        <f t="shared" si="0"/>
        <v/>
      </c>
      <c r="B65" t="str">
        <f ca="1">IF(B31="","",IF(A65="","",IFERROR(VLOOKUP($A65,OFFSET('Program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Results'!$A:$A,Tables!B$1),4),MATCH($A65,OFFSET('Program and Results'!$A$1,MATCH(Tables!B$1,'Program and Results'!$A:$A,0)-1,4,COUNTIF('Program and Results'!$A:$A,Tables!B$1),1),0),3))))</f>
        <v/>
      </c>
      <c r="C65" t="str">
        <f ca="1">IF(C31="","",IF(B65="","",IFERROR(VLOOKUP($A65,OFFSET('Program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Results'!$A:$A,Tables!C$1),4),MATCH($A65,OFFSET('Program and Results'!$A$1,MATCH(Tables!C$1,'Program and Results'!$A:$A,0)-1,4,COUNTIF('Program and Results'!$A:$A,Tables!C$1),1),0),3))))</f>
        <v/>
      </c>
      <c r="D65" t="str">
        <f ca="1">IF(D31="","",IF(C65="","",IFERROR(VLOOKUP($A65,OFFSET('Program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Results'!$A:$A,Tables!D$1),4),MATCH($A65,OFFSET('Program and Results'!$A$1,MATCH(Tables!D$1,'Program and Results'!$A:$A,0)-1,4,COUNTIF('Program and Results'!$A:$A,Tables!D$1),1),0),3))))</f>
        <v/>
      </c>
      <c r="E65" t="str">
        <f ca="1">IF(E31="","",IF(D65="","",IFERROR(VLOOKUP($A65,OFFSET('Program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Results'!$A:$A,Tables!E$1),4),MATCH($A65,OFFSET('Program and Results'!$A$1,MATCH(Tables!E$1,'Program and Results'!$A:$A,0)-1,4,COUNTIF('Program and Results'!$A:$A,Tables!E$1),1),0),3))))</f>
        <v/>
      </c>
      <c r="F65" t="str">
        <f ca="1">IF(F31="","",IF(E65="","",IFERROR(VLOOKUP($A65,OFFSET('Program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Results'!$A:$A,Tables!F$1),4),MATCH($A65,OFFSET('Program and Results'!$A$1,MATCH(Tables!F$1,'Program and Results'!$A:$A,0)-1,4,COUNTIF('Program and Results'!$A:$A,Tables!F$1),1),0),3))))</f>
        <v/>
      </c>
      <c r="G65" t="str">
        <f ca="1">IF(G31="","",IF(F65="","",IFERROR(VLOOKUP($A65,OFFSET('Program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Results'!$A:$A,Tables!G$1),4),MATCH($A65,OFFSET('Program and Results'!$A$1,MATCH(Tables!G$1,'Program and Results'!$A:$A,0)-1,4,COUNTIF('Program and Results'!$A:$A,Tables!G$1),1),0),3))))</f>
        <v/>
      </c>
      <c r="H65" t="str">
        <f ca="1">IF(H31="","",IF(G65="","",IFERROR(VLOOKUP($A65,OFFSET('Program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Results'!$A:$A,Tables!H$1),4),MATCH($A65,OFFSET('Program and Results'!$A$1,MATCH(Tables!H$1,'Program and Results'!$A:$A,0)-1,4,COUNTIF('Program and Results'!$A:$A,Tables!H$1),1),0),3))))</f>
        <v/>
      </c>
      <c r="I65" t="str">
        <f ca="1">IF(I31="","",IF(H65="","",IFERROR(VLOOKUP($A65,OFFSET('Program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Results'!$A:$A,Tables!I$1),4),MATCH($A65,OFFSET('Program and Results'!$A$1,MATCH(Tables!I$1,'Program and Results'!$A:$A,0)-1,4,COUNTIF('Program and Results'!$A:$A,Tables!I$1),1),0),3))))</f>
        <v/>
      </c>
      <c r="J65" t="str">
        <f ca="1">IF(J31="","",IF(I65="","",IFERROR(VLOOKUP($A65,OFFSET('Program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Results'!$A:$A,Tables!J$1),4),MATCH($A65,OFFSET('Program and Results'!$A$1,MATCH(Tables!J$1,'Program and Results'!$A:$A,0)-1,4,COUNTIF('Program and Results'!$A:$A,Tables!J$1),1),0),3))))</f>
        <v/>
      </c>
      <c r="K65" t="str">
        <f ca="1">IF(K31="","",IF(J65="","",IFERROR(VLOOKUP($A65,OFFSET('Program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Results'!$A:$A,Tables!K$1),4),MATCH($A65,OFFSET('Program and Results'!$A$1,MATCH(Tables!K$1,'Program and Results'!$A:$A,0)-1,4,COUNTIF('Program and Results'!$A:$A,Tables!K$1),1),0),3))))</f>
        <v/>
      </c>
      <c r="L65" t="str">
        <f ca="1">IF(L31="","",IF(K65="","",IFERROR(VLOOKUP($A65,OFFSET('Program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Results'!$A:$A,Tables!L$1),4),MATCH($A65,OFFSET('Program and Results'!$A$1,MATCH(Tables!L$1,'Program and Results'!$A:$A,0)-1,4,COUNTIF('Program and Results'!$A:$A,Tables!L$1),1),0),3))))</f>
        <v/>
      </c>
      <c r="M65" t="str">
        <f ca="1">IF(M31="","",IF(L65="","",IFERROR(VLOOKUP($A65,OFFSET('Program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Results'!$A:$A,Tables!M$1),4),MATCH($A65,OFFSET('Program and Results'!$A$1,MATCH(Tables!M$1,'Program and Results'!$A:$A,0)-1,4,COUNTIF('Program and Results'!$A:$A,Tables!M$1),1),0),3))))</f>
        <v/>
      </c>
      <c r="N65" t="str">
        <f ca="1">IF(N31="","",IF(M65="","",IFERROR(VLOOKUP($A65,OFFSET('Program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Results'!$A:$A,Tables!N$1),4),MATCH($A65,OFFSET('Program and Results'!$A$1,MATCH(Tables!N$1,'Program and Results'!$A:$A,0)-1,4,COUNTIF('Program and Results'!$A:$A,Tables!N$1),1),0),3))))</f>
        <v/>
      </c>
      <c r="O65" t="str">
        <f ca="1">IF(O31="","",IF(N65="","",IFERROR(VLOOKUP($A65,OFFSET('Program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Results'!$A:$A,Tables!O$1),4),MATCH($A65,OFFSET('Program and Results'!$A$1,MATCH(Tables!O$1,'Program and Results'!$A:$A,0)-1,4,COUNTIF('Program and Results'!$A:$A,Tables!O$1),1),0),3))))</f>
        <v/>
      </c>
      <c r="P65" t="str">
        <f ca="1">IF(P31="","",IF(O65="","",IFERROR(VLOOKUP($A65,OFFSET('Program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Results'!$A:$A,Tables!P$1),4),MATCH($A65,OFFSET('Program and Results'!$A$1,MATCH(Tables!P$1,'Program and Results'!$A:$A,0)-1,4,COUNTIF('Program and Results'!$A:$A,Tables!P$1),1),0),3))))</f>
        <v/>
      </c>
      <c r="Q65" t="str">
        <f ca="1">IF(Q31="","",IF(P65="","",IFERROR(VLOOKUP($A65,OFFSET('Program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Results'!$A:$A,Tables!Q$1),4),MATCH($A65,OFFSET('Program and Results'!$A$1,MATCH(Tables!Q$1,'Program and Results'!$A:$A,0)-1,4,COUNTIF('Program and Results'!$A:$A,Tables!Q$1),1),0),3))))</f>
        <v/>
      </c>
      <c r="R65" t="str">
        <f ca="1">IF(R31="","",IF(Q65="","",IFERROR(VLOOKUP($A65,OFFSET('Program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Results'!$A:$A,Tables!R$1),4),MATCH($A65,OFFSET('Program and Results'!$A$1,MATCH(Tables!R$1,'Program and Results'!$A:$A,0)-1,4,COUNTIF('Program and Results'!$A:$A,Tables!R$1),1),0),3))))</f>
        <v/>
      </c>
      <c r="S65" t="str">
        <f ca="1">IF(S31="","",IF(R65="","",IFERROR(VLOOKUP($A65,OFFSET('Program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Results'!$A:$A,Tables!S$1),4),MATCH($A65,OFFSET('Program and Results'!$A$1,MATCH(Tables!S$1,'Program and Results'!$A:$A,0)-1,4,COUNTIF('Program and Results'!$A:$A,Tables!S$1),1),0),3))))</f>
        <v/>
      </c>
      <c r="T65" t="str">
        <f ca="1">IF(T31="","",IF(S65="","",IFERROR(VLOOKUP($A65,OFFSET('Program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Results'!$A:$A,Tables!T$1),4),MATCH($A65,OFFSET('Program and Results'!$A$1,MATCH(Tables!T$1,'Program and Results'!$A:$A,0)-1,4,COUNTIF('Program and Results'!$A:$A,Tables!T$1),1),0),3))))</f>
        <v/>
      </c>
      <c r="U65" t="str">
        <f ca="1">IF(U31="","",IF(T65="","",IFERROR(VLOOKUP($A65,OFFSET('Program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Results'!$A:$A,Tables!U$1),4),MATCH($A65,OFFSET('Program and Results'!$A$1,MATCH(Tables!U$1,'Program and Results'!$A:$A,0)-1,4,COUNTIF('Program and Results'!$A:$A,Tables!U$1),1),0),3))))</f>
        <v/>
      </c>
      <c r="V65" t="str">
        <f ca="1">IF(V31="","",IF(U65="","",IFERROR(VLOOKUP($A65,OFFSET('Program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Results'!$A:$A,Tables!V$1),4),MATCH($A65,OFFSET('Program and Results'!$A$1,MATCH(Tables!V$1,'Program and Results'!$A:$A,0)-1,4,COUNTIF('Program and Results'!$A:$A,Tables!V$1),1),0),3))))</f>
        <v/>
      </c>
      <c r="W65" t="str">
        <f ca="1">IF(W31="","",IF(V65="","",IFERROR(VLOOKUP($A65,OFFSET('Program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Results'!$A:$A,Tables!W$1),4),MATCH($A65,OFFSET('Program and Results'!$A$1,MATCH(Tables!W$1,'Program and Results'!$A:$A,0)-1,4,COUNTIF('Program and Results'!$A:$A,Tables!W$1),1),0),3))))</f>
        <v/>
      </c>
      <c r="X65" t="str">
        <f ca="1">IF(X31="","",IF(W65="","",IFERROR(VLOOKUP($A65,OFFSET('Program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Results'!$A:$A,Tables!X$1),4),MATCH($A65,OFFSET('Program and Results'!$A$1,MATCH(Tables!X$1,'Program and Results'!$A:$A,0)-1,4,COUNTIF('Program and Results'!$A:$A,Tables!X$1),1),0),3))))</f>
        <v/>
      </c>
      <c r="Y65" t="str">
        <f ca="1">IF(Y31="","",IF(X65="","",IFERROR(VLOOKUP($A65,OFFSET('Program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Results'!$A:$A,Tables!Y$1),4),MATCH($A65,OFFSET('Program and Results'!$A$1,MATCH(Tables!Y$1,'Program and Results'!$A:$A,0)-1,4,COUNTIF('Program and Results'!$A:$A,Tables!Y$1),1),0),3))))</f>
        <v/>
      </c>
      <c r="Z65" t="str">
        <f ca="1">IF(Z31="","",IF(Y65="","",IFERROR(VLOOKUP($A65,OFFSET('Program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Results'!$A:$A,Tables!Z$1),4),MATCH($A65,OFFSET('Program and Results'!$A$1,MATCH(Tables!Z$1,'Program and Results'!$A:$A,0)-1,4,COUNTIF('Program and Results'!$A:$A,Tables!Z$1),1),0),3))))</f>
        <v/>
      </c>
      <c r="AA65" t="str">
        <f ca="1">IF(AA31="","",IF(Z65="","",IFERROR(VLOOKUP($A65,OFFSET('Program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Results'!$A:$A,Tables!AA$1),4),MATCH($A65,OFFSET('Program and Results'!$A$1,MATCH(Tables!AA$1,'Program and Results'!$A:$A,0)-1,4,COUNTIF('Program and Results'!$A:$A,Tables!AA$1),1),0),3))))</f>
        <v/>
      </c>
      <c r="AB65" t="str">
        <f ca="1">IF(AB31="","",IF(AA65="","",IFERROR(VLOOKUP($A65,OFFSET('Program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Results'!$A:$A,Tables!AB$1),4),MATCH($A65,OFFSET('Program and Results'!$A$1,MATCH(Tables!AB$1,'Program and Results'!$A:$A,0)-1,4,COUNTIF('Program and Results'!$A:$A,Tables!AB$1),1),0),3))))</f>
        <v/>
      </c>
      <c r="AC65" t="str">
        <f ca="1">IF(AC31="","",IF(AB65="","",IFERROR(VLOOKUP($A65,OFFSET('Program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Results'!$A:$A,Tables!AC$1),4),MATCH($A65,OFFSET('Program and Results'!$A$1,MATCH(Tables!AC$1,'Program and Results'!$A:$A,0)-1,4,COUNTIF('Program and Results'!$A:$A,Tables!AC$1),1),0),3))))</f>
        <v/>
      </c>
      <c r="AD65" t="str">
        <f ca="1">IF(AD31="","",IF(AC65="","",IFERROR(VLOOKUP($A65,OFFSET('Program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Results'!$A:$A,Tables!AD$1),4),MATCH($A65,OFFSET('Program and Results'!$A$1,MATCH(Tables!AD$1,'Program and Results'!$A:$A,0)-1,4,COUNTIF('Program and Results'!$A:$A,Tables!AD$1),1),0),3))))</f>
        <v/>
      </c>
      <c r="AE65" t="str">
        <f ca="1">IF(AE31="","",IF(AD65="","",IFERROR(VLOOKUP($A65,OFFSET('Program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Results'!$A:$A,Tables!AE$1),4),MATCH($A65,OFFSET('Program and Results'!$A$1,MATCH(Tables!AE$1,'Program and Results'!$A:$A,0)-1,4,COUNTIF('Program and Results'!$A:$A,Tables!AE$1),1),0),3))))</f>
        <v/>
      </c>
      <c r="AF65" t="str">
        <f ca="1">IF(AF31="","",IF(AE65="","",IFERROR(VLOOKUP($A65,OFFSET('Program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Results'!$A:$A,Tables!AF$1),4),MATCH($A65,OFFSET('Program and Results'!$A$1,MATCH(Tables!AF$1,'Program and Results'!$A:$A,0)-1,4,COUNTIF('Program and Results'!$A:$A,Tables!AF$1),1),0),3))))</f>
        <v/>
      </c>
      <c r="AG65" t="str">
        <f ca="1">IF(AG31="","",IF(AF65="","",IFERROR(VLOOKUP($A65,OFFSET('Program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Results'!$A:$A,Tables!AG$1),4),MATCH($A65,OFFSET('Program and Results'!$A$1,MATCH(Tables!AG$1,'Program and Results'!$A:$A,0)-1,4,COUNTIF('Program and Results'!$A:$A,Tables!AG$1),1),0),3))))</f>
        <v/>
      </c>
      <c r="AH65" t="str">
        <f ca="1">IF(AH31="","",IF(AG65="","",IFERROR(VLOOKUP($A65,OFFSET('Program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Results'!$A:$A,Tables!AH$1),4),MATCH($A65,OFFSET('Program and Results'!$A$1,MATCH(Tables!AH$1,'Program and Results'!$A:$A,0)-1,4,COUNTIF('Program and Results'!$A:$A,Tables!AH$1),1),0),3))))</f>
        <v/>
      </c>
      <c r="AI65" t="str">
        <f ca="1">IF(AI31="","",IF(AH65="","",IFERROR(VLOOKUP($A65,OFFSET('Program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Results'!$A:$A,Tables!AI$1),4),MATCH($A65,OFFSET('Program and Results'!$A$1,MATCH(Tables!AI$1,'Program and Results'!$A:$A,0)-1,4,COUNTIF('Program and Results'!$A:$A,Tables!AI$1),1),0),3))))</f>
        <v/>
      </c>
      <c r="AJ65" t="str">
        <f ca="1">IF(AJ31="","",IF(AI65="","",IFERROR(VLOOKUP($A65,OFFSET('Program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Results'!$A:$A,Tables!AJ$1),4),MATCH($A65,OFFSET('Program and Results'!$A$1,MATCH(Tables!AJ$1,'Program and Results'!$A:$A,0)-1,4,COUNTIF('Program and Results'!$A:$A,Tables!AJ$1),1),0),3))))</f>
        <v/>
      </c>
      <c r="AK65" t="str">
        <f ca="1">IF(AK31="","",IF(AJ65="","",IFERROR(VLOOKUP($A65,OFFSET('Program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Results'!$A:$A,Tables!AK$1),4),MATCH($A65,OFFSET('Program and Results'!$A$1,MATCH(Tables!AK$1,'Program and Results'!$A:$A,0)-1,4,COUNTIF('Program and Results'!$A:$A,Tables!AK$1),1),0),3))))</f>
        <v/>
      </c>
      <c r="AL65" t="str">
        <f ca="1">IF(AL31="","",IF(AK65="","",IFERROR(VLOOKUP($A65,OFFSET('Program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Results'!$A:$A,Tables!AL$1),4),MATCH($A65,OFFSET('Program and Results'!$A$1,MATCH(Tables!AL$1,'Program and Results'!$A:$A,0)-1,4,COUNTIF('Program and Results'!$A:$A,Tables!AL$1),1),0),3))))</f>
        <v/>
      </c>
      <c r="AM65" t="str">
        <f ca="1">IF(AM31="","",IF(AL65="","",IFERROR(VLOOKUP($A65,OFFSET('Program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Results'!$A:$A,Tables!AM$1),4),MATCH($A65,OFFSET('Program and Results'!$A$1,MATCH(Tables!AM$1,'Program and Results'!$A:$A,0)-1,4,COUNTIF('Program and Results'!$A:$A,Tables!AM$1),1),0),3))))</f>
        <v/>
      </c>
      <c r="AN65" t="str">
        <f ca="1">IF(AN31="","",IF(AM65="","",IFERROR(VLOOKUP($A65,OFFSET('Program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Results'!$A:$A,Tables!AN$1),4),MATCH($A65,OFFSET('Program and Results'!$A$1,MATCH(Tables!AN$1,'Program and Results'!$A:$A,0)-1,4,COUNTIF('Program and Results'!$A:$A,Tables!AN$1),1),0),3))))</f>
        <v/>
      </c>
      <c r="AO65" t="str">
        <f ca="1">IF(AO31="","",IF(AN65="","",IFERROR(VLOOKUP($A65,OFFSET('Program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Results'!$A:$A,Tables!AO$1),4),MATCH($A65,OFFSET('Program and Results'!$A$1,MATCH(Tables!AO$1,'Program and Results'!$A:$A,0)-1,4,COUNTIF('Program and Results'!$A:$A,Tables!AO$1),1),0),3))))</f>
        <v/>
      </c>
      <c r="AP65" t="str">
        <f ca="1">IF(AP31="","",IF(AO65="","",IFERROR(VLOOKUP($A65,OFFSET('Program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Results'!$A:$A,Tables!AP$1),4),MATCH($A65,OFFSET('Program and Results'!$A$1,MATCH(Tables!AP$1,'Program and Results'!$A:$A,0)-1,4,COUNTIF('Program and Results'!$A:$A,Tables!AP$1),1),0),3))))</f>
        <v/>
      </c>
      <c r="AQ65" t="str">
        <f ca="1">IF(AQ31="","",IF(AP65="","",IFERROR(VLOOKUP($A65,OFFSET('Program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Results'!$A:$A,Tables!AQ$1),4),MATCH($A65,OFFSET('Program and Results'!$A$1,MATCH(Tables!AQ$1,'Program and Results'!$A:$A,0)-1,4,COUNTIF('Program and Results'!$A:$A,Tables!AQ$1),1),0),3))))</f>
        <v/>
      </c>
      <c r="AR65" t="str">
        <f ca="1">IF(AR31="","",IF(AQ65="","",IFERROR(VLOOKUP($A65,OFFSET('Program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Results'!$A:$A,Tables!AR$1),4),MATCH($A65,OFFSET('Program and Results'!$A$1,MATCH(Tables!AR$1,'Program and Results'!$A:$A,0)-1,4,COUNTIF('Program and Results'!$A:$A,Tables!AR$1),1),0),3))))</f>
        <v/>
      </c>
      <c r="AS65" t="str">
        <f ca="1">IF(AS31="","",IF(AR65="","",IFERROR(VLOOKUP($A65,OFFSET('Program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Results'!$A:$A,Tables!AS$1),4),MATCH($A65,OFFSET('Program and Results'!$A$1,MATCH(Tables!AS$1,'Program and Results'!$A:$A,0)-1,4,COUNTIF('Program and Results'!$A:$A,Tables!AS$1),1),0),3))))</f>
        <v/>
      </c>
      <c r="AT65" t="str">
        <f ca="1">IF(AT31="","",IF(AS65="","",IFERROR(VLOOKUP($A65,OFFSET('Program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Results'!$A:$A,Tables!AT$1),4),MATCH($A65,OFFSET('Program and Results'!$A$1,MATCH(Tables!AT$1,'Program and Results'!$A:$A,0)-1,4,COUNTIF('Program and Results'!$A:$A,Tables!AT$1),1),0),3))))</f>
        <v/>
      </c>
      <c r="AU65" t="str">
        <f ca="1">IF(AU31="","",IF(AT65="","",IFERROR(VLOOKUP($A65,OFFSET('Program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Results'!$A:$A,Tables!AU$1),4),MATCH($A65,OFFSET('Program and Results'!$A$1,MATCH(Tables!AU$1,'Program and Results'!$A:$A,0)-1,4,COUNTIF('Program and Results'!$A:$A,Tables!AU$1),1),0),3))))</f>
        <v/>
      </c>
      <c r="AV65" t="str">
        <f ca="1">IF(AV31="","",IF(AU65="","",IFERROR(VLOOKUP($A65,OFFSET('Program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Results'!$A:$A,Tables!AV$1),4),MATCH($A65,OFFSET('Program and Results'!$A$1,MATCH(Tables!AV$1,'Program and Results'!$A:$A,0)-1,4,COUNTIF('Program and Results'!$A:$A,Tables!AV$1),1),0),3))))</f>
        <v/>
      </c>
      <c r="AW65" t="str">
        <f ca="1">IF(AW31="","",IF(AV65="","",IFERROR(VLOOKUP($A65,OFFSET('Program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Results'!$A:$A,Tables!AW$1),4),MATCH($A65,OFFSET('Program and Results'!$A$1,MATCH(Tables!AW$1,'Program and Results'!$A:$A,0)-1,4,COUNTIF('Program and Results'!$A:$A,Tables!AW$1),1),0),3))))</f>
        <v/>
      </c>
      <c r="AX65" t="str">
        <f ca="1">IF(AX31="","",IF(AW65="","",IFERROR(VLOOKUP($A65,OFFSET('Program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Results'!$A:$A,Tables!AX$1),4),MATCH($A65,OFFSET('Program and Results'!$A$1,MATCH(Tables!AX$1,'Program and Results'!$A:$A,0)-1,4,COUNTIF('Program and Results'!$A:$A,Tables!AX$1),1),0),3))))</f>
        <v/>
      </c>
      <c r="AY65" t="str">
        <f ca="1">IF(AY31="","",IF(AX65="","",IFERROR(VLOOKUP($A65,OFFSET('Program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Results'!$A:$A,Tables!AY$1),4),MATCH($A65,OFFSET('Program and Results'!$A$1,MATCH(Tables!AY$1,'Program and Results'!$A:$A,0)-1,4,COUNTIF('Program and Results'!$A:$A,Tables!AY$1),1),0),3))))</f>
        <v/>
      </c>
      <c r="AZ65" t="str">
        <f ca="1">IF(AZ31="","",IF(AY65="","",IFERROR(VLOOKUP($A65,OFFSET('Program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Results'!$A:$A,Tables!AZ$1),4),MATCH($A65,OFFSET('Program and Results'!$A$1,MATCH(Tables!AZ$1,'Program and Results'!$A:$A,0)-1,4,COUNTIF('Program and Results'!$A:$A,Tables!AZ$1),1),0),3))))</f>
        <v/>
      </c>
      <c r="BA65" t="str">
        <f ca="1">IF(BA31="","",IF(AZ65="","",IFERROR(VLOOKUP($A65,OFFSET('Program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Results'!$A:$A,Tables!BA$1),4),MATCH($A65,OFFSET('Program and Results'!$A$1,MATCH(Tables!BA$1,'Program and Results'!$A:$A,0)-1,4,COUNTIF('Program and Results'!$A:$A,Tables!BA$1),1),0),3))))</f>
        <v/>
      </c>
      <c r="BB65" t="str">
        <f ca="1">IF(BB31="","",IF(BA65="","",IFERROR(VLOOKUP($A65,OFFSET('Program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Results'!$A:$A,Tables!BB$1),4),MATCH($A65,OFFSET('Program and Results'!$A$1,MATCH(Tables!BB$1,'Program and Results'!$A:$A,0)-1,4,COUNTIF('Program and Results'!$A:$A,Tables!BB$1),1),0),3))))</f>
        <v/>
      </c>
      <c r="BC65" t="str">
        <f ca="1">IF(BC31="","",IF(BB65="","",IFERROR(VLOOKUP($A65,OFFSET('Program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Results'!$A:$A,Tables!BC$1),4),MATCH($A65,OFFSET('Program and Results'!$A$1,MATCH(Tables!BC$1,'Program and Results'!$A:$A,0)-1,4,COUNTIF('Program and Results'!$A:$A,Tables!BC$1),1),0),3))))</f>
        <v/>
      </c>
      <c r="BD65" t="str">
        <f ca="1">IF(BD31="","",IF(BC65="","",IFERROR(VLOOKUP($A65,OFFSET('Program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Results'!$A:$A,Tables!BD$1),4),MATCH($A65,OFFSET('Program and Results'!$A$1,MATCH(Tables!BD$1,'Program and Results'!$A:$A,0)-1,4,COUNTIF('Program and Results'!$A:$A,Tables!BD$1),1),0),3))))</f>
        <v/>
      </c>
      <c r="BE65" t="str">
        <f ca="1">IF(BE31="","",IF(BD65="","",IFERROR(VLOOKUP($A65,OFFSET('Program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Results'!$A:$A,Tables!BE$1),4),MATCH($A65,OFFSET('Program and Results'!$A$1,MATCH(Tables!BE$1,'Program and Results'!$A:$A,0)-1,4,COUNTIF('Program and Results'!$A:$A,Tables!BE$1),1),0),3))))</f>
        <v/>
      </c>
    </row>
    <row r="66" spans="1:57">
      <c r="A66" s="3" t="str">
        <f t="shared" si="0"/>
        <v/>
      </c>
      <c r="B66" t="str">
        <f ca="1">IF(B32="","",IF(A66="","",IFERROR(VLOOKUP($A66,OFFSET('Program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Results'!$A:$A,Tables!B$1),4),MATCH($A66,OFFSET('Program and Results'!$A$1,MATCH(Tables!B$1,'Program and Results'!$A:$A,0)-1,4,COUNTIF('Program and Results'!$A:$A,Tables!B$1),1),0),3))))</f>
        <v/>
      </c>
      <c r="C66" t="str">
        <f ca="1">IF(C32="","",IF(B66="","",IFERROR(VLOOKUP($A66,OFFSET('Program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Results'!$A:$A,Tables!C$1),4),MATCH($A66,OFFSET('Program and Results'!$A$1,MATCH(Tables!C$1,'Program and Results'!$A:$A,0)-1,4,COUNTIF('Program and Results'!$A:$A,Tables!C$1),1),0),3))))</f>
        <v/>
      </c>
      <c r="D66" t="str">
        <f ca="1">IF(D32="","",IF(C66="","",IFERROR(VLOOKUP($A66,OFFSET('Program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Results'!$A:$A,Tables!D$1),4),MATCH($A66,OFFSET('Program and Results'!$A$1,MATCH(Tables!D$1,'Program and Results'!$A:$A,0)-1,4,COUNTIF('Program and Results'!$A:$A,Tables!D$1),1),0),3))))</f>
        <v/>
      </c>
      <c r="E66" t="str">
        <f ca="1">IF(E32="","",IF(D66="","",IFERROR(VLOOKUP($A66,OFFSET('Program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Results'!$A:$A,Tables!E$1),4),MATCH($A66,OFFSET('Program and Results'!$A$1,MATCH(Tables!E$1,'Program and Results'!$A:$A,0)-1,4,COUNTIF('Program and Results'!$A:$A,Tables!E$1),1),0),3))))</f>
        <v/>
      </c>
      <c r="F66" t="str">
        <f ca="1">IF(F32="","",IF(E66="","",IFERROR(VLOOKUP($A66,OFFSET('Program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Results'!$A:$A,Tables!F$1),4),MATCH($A66,OFFSET('Program and Results'!$A$1,MATCH(Tables!F$1,'Program and Results'!$A:$A,0)-1,4,COUNTIF('Program and Results'!$A:$A,Tables!F$1),1),0),3))))</f>
        <v/>
      </c>
      <c r="G66" t="str">
        <f ca="1">IF(G32="","",IF(F66="","",IFERROR(VLOOKUP($A66,OFFSET('Program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Results'!$A:$A,Tables!G$1),4),MATCH($A66,OFFSET('Program and Results'!$A$1,MATCH(Tables!G$1,'Program and Results'!$A:$A,0)-1,4,COUNTIF('Program and Results'!$A:$A,Tables!G$1),1),0),3))))</f>
        <v/>
      </c>
      <c r="H66" t="str">
        <f ca="1">IF(H32="","",IF(G66="","",IFERROR(VLOOKUP($A66,OFFSET('Program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Results'!$A:$A,Tables!H$1),4),MATCH($A66,OFFSET('Program and Results'!$A$1,MATCH(Tables!H$1,'Program and Results'!$A:$A,0)-1,4,COUNTIF('Program and Results'!$A:$A,Tables!H$1),1),0),3))))</f>
        <v/>
      </c>
      <c r="I66" t="str">
        <f ca="1">IF(I32="","",IF(H66="","",IFERROR(VLOOKUP($A66,OFFSET('Program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Results'!$A:$A,Tables!I$1),4),MATCH($A66,OFFSET('Program and Results'!$A$1,MATCH(Tables!I$1,'Program and Results'!$A:$A,0)-1,4,COUNTIF('Program and Results'!$A:$A,Tables!I$1),1),0),3))))</f>
        <v/>
      </c>
      <c r="J66" t="str">
        <f ca="1">IF(J32="","",IF(I66="","",IFERROR(VLOOKUP($A66,OFFSET('Program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Results'!$A:$A,Tables!J$1),4),MATCH($A66,OFFSET('Program and Results'!$A$1,MATCH(Tables!J$1,'Program and Results'!$A:$A,0)-1,4,COUNTIF('Program and Results'!$A:$A,Tables!J$1),1),0),3))))</f>
        <v/>
      </c>
      <c r="K66" t="str">
        <f ca="1">IF(K32="","",IF(J66="","",IFERROR(VLOOKUP($A66,OFFSET('Program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Results'!$A:$A,Tables!K$1),4),MATCH($A66,OFFSET('Program and Results'!$A$1,MATCH(Tables!K$1,'Program and Results'!$A:$A,0)-1,4,COUNTIF('Program and Results'!$A:$A,Tables!K$1),1),0),3))))</f>
        <v/>
      </c>
      <c r="L66" t="str">
        <f ca="1">IF(L32="","",IF(K66="","",IFERROR(VLOOKUP($A66,OFFSET('Program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Results'!$A:$A,Tables!L$1),4),MATCH($A66,OFFSET('Program and Results'!$A$1,MATCH(Tables!L$1,'Program and Results'!$A:$A,0)-1,4,COUNTIF('Program and Results'!$A:$A,Tables!L$1),1),0),3))))</f>
        <v/>
      </c>
      <c r="M66" t="str">
        <f ca="1">IF(M32="","",IF(L66="","",IFERROR(VLOOKUP($A66,OFFSET('Program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Results'!$A:$A,Tables!M$1),4),MATCH($A66,OFFSET('Program and Results'!$A$1,MATCH(Tables!M$1,'Program and Results'!$A:$A,0)-1,4,COUNTIF('Program and Results'!$A:$A,Tables!M$1),1),0),3))))</f>
        <v/>
      </c>
      <c r="N66" t="str">
        <f ca="1">IF(N32="","",IF(M66="","",IFERROR(VLOOKUP($A66,OFFSET('Program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Results'!$A:$A,Tables!N$1),4),MATCH($A66,OFFSET('Program and Results'!$A$1,MATCH(Tables!N$1,'Program and Results'!$A:$A,0)-1,4,COUNTIF('Program and Results'!$A:$A,Tables!N$1),1),0),3))))</f>
        <v/>
      </c>
      <c r="O66" t="str">
        <f ca="1">IF(O32="","",IF(N66="","",IFERROR(VLOOKUP($A66,OFFSET('Program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Results'!$A:$A,Tables!O$1),4),MATCH($A66,OFFSET('Program and Results'!$A$1,MATCH(Tables!O$1,'Program and Results'!$A:$A,0)-1,4,COUNTIF('Program and Results'!$A:$A,Tables!O$1),1),0),3))))</f>
        <v/>
      </c>
      <c r="P66" t="str">
        <f ca="1">IF(P32="","",IF(O66="","",IFERROR(VLOOKUP($A66,OFFSET('Program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Results'!$A:$A,Tables!P$1),4),MATCH($A66,OFFSET('Program and Results'!$A$1,MATCH(Tables!P$1,'Program and Results'!$A:$A,0)-1,4,COUNTIF('Program and Results'!$A:$A,Tables!P$1),1),0),3))))</f>
        <v/>
      </c>
      <c r="Q66" t="str">
        <f ca="1">IF(Q32="","",IF(P66="","",IFERROR(VLOOKUP($A66,OFFSET('Program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Results'!$A:$A,Tables!Q$1),4),MATCH($A66,OFFSET('Program and Results'!$A$1,MATCH(Tables!Q$1,'Program and Results'!$A:$A,0)-1,4,COUNTIF('Program and Results'!$A:$A,Tables!Q$1),1),0),3))))</f>
        <v/>
      </c>
      <c r="R66" t="str">
        <f ca="1">IF(R32="","",IF(Q66="","",IFERROR(VLOOKUP($A66,OFFSET('Program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Results'!$A:$A,Tables!R$1),4),MATCH($A66,OFFSET('Program and Results'!$A$1,MATCH(Tables!R$1,'Program and Results'!$A:$A,0)-1,4,COUNTIF('Program and Results'!$A:$A,Tables!R$1),1),0),3))))</f>
        <v/>
      </c>
      <c r="S66" t="str">
        <f ca="1">IF(S32="","",IF(R66="","",IFERROR(VLOOKUP($A66,OFFSET('Program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Results'!$A:$A,Tables!S$1),4),MATCH($A66,OFFSET('Program and Results'!$A$1,MATCH(Tables!S$1,'Program and Results'!$A:$A,0)-1,4,COUNTIF('Program and Results'!$A:$A,Tables!S$1),1),0),3))))</f>
        <v/>
      </c>
      <c r="T66" t="str">
        <f ca="1">IF(T32="","",IF(S66="","",IFERROR(VLOOKUP($A66,OFFSET('Program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Results'!$A:$A,Tables!T$1),4),MATCH($A66,OFFSET('Program and Results'!$A$1,MATCH(Tables!T$1,'Program and Results'!$A:$A,0)-1,4,COUNTIF('Program and Results'!$A:$A,Tables!T$1),1),0),3))))</f>
        <v/>
      </c>
      <c r="U66" t="str">
        <f ca="1">IF(U32="","",IF(T66="","",IFERROR(VLOOKUP($A66,OFFSET('Program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Results'!$A:$A,Tables!U$1),4),MATCH($A66,OFFSET('Program and Results'!$A$1,MATCH(Tables!U$1,'Program and Results'!$A:$A,0)-1,4,COUNTIF('Program and Results'!$A:$A,Tables!U$1),1),0),3))))</f>
        <v/>
      </c>
      <c r="V66" t="str">
        <f ca="1">IF(V32="","",IF(U66="","",IFERROR(VLOOKUP($A66,OFFSET('Program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Results'!$A:$A,Tables!V$1),4),MATCH($A66,OFFSET('Program and Results'!$A$1,MATCH(Tables!V$1,'Program and Results'!$A:$A,0)-1,4,COUNTIF('Program and Results'!$A:$A,Tables!V$1),1),0),3))))</f>
        <v/>
      </c>
      <c r="W66" t="str">
        <f ca="1">IF(W32="","",IF(V66="","",IFERROR(VLOOKUP($A66,OFFSET('Program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Results'!$A:$A,Tables!W$1),4),MATCH($A66,OFFSET('Program and Results'!$A$1,MATCH(Tables!W$1,'Program and Results'!$A:$A,0)-1,4,COUNTIF('Program and Results'!$A:$A,Tables!W$1),1),0),3))))</f>
        <v/>
      </c>
      <c r="X66" t="str">
        <f ca="1">IF(X32="","",IF(W66="","",IFERROR(VLOOKUP($A66,OFFSET('Program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Results'!$A:$A,Tables!X$1),4),MATCH($A66,OFFSET('Program and Results'!$A$1,MATCH(Tables!X$1,'Program and Results'!$A:$A,0)-1,4,COUNTIF('Program and Results'!$A:$A,Tables!X$1),1),0),3))))</f>
        <v/>
      </c>
      <c r="Y66" t="str">
        <f ca="1">IF(Y32="","",IF(X66="","",IFERROR(VLOOKUP($A66,OFFSET('Program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Results'!$A:$A,Tables!Y$1),4),MATCH($A66,OFFSET('Program and Results'!$A$1,MATCH(Tables!Y$1,'Program and Results'!$A:$A,0)-1,4,COUNTIF('Program and Results'!$A:$A,Tables!Y$1),1),0),3))))</f>
        <v/>
      </c>
      <c r="Z66" t="str">
        <f ca="1">IF(Z32="","",IF(Y66="","",IFERROR(VLOOKUP($A66,OFFSET('Program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Results'!$A:$A,Tables!Z$1),4),MATCH($A66,OFFSET('Program and Results'!$A$1,MATCH(Tables!Z$1,'Program and Results'!$A:$A,0)-1,4,COUNTIF('Program and Results'!$A:$A,Tables!Z$1),1),0),3))))</f>
        <v/>
      </c>
      <c r="AA66" t="str">
        <f ca="1">IF(AA32="","",IF(Z66="","",IFERROR(VLOOKUP($A66,OFFSET('Program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Results'!$A:$A,Tables!AA$1),4),MATCH($A66,OFFSET('Program and Results'!$A$1,MATCH(Tables!AA$1,'Program and Results'!$A:$A,0)-1,4,COUNTIF('Program and Results'!$A:$A,Tables!AA$1),1),0),3))))</f>
        <v/>
      </c>
      <c r="AB66" t="str">
        <f ca="1">IF(AB32="","",IF(AA66="","",IFERROR(VLOOKUP($A66,OFFSET('Program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Results'!$A:$A,Tables!AB$1),4),MATCH($A66,OFFSET('Program and Results'!$A$1,MATCH(Tables!AB$1,'Program and Results'!$A:$A,0)-1,4,COUNTIF('Program and Results'!$A:$A,Tables!AB$1),1),0),3))))</f>
        <v/>
      </c>
      <c r="AC66" t="str">
        <f ca="1">IF(AC32="","",IF(AB66="","",IFERROR(VLOOKUP($A66,OFFSET('Program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Results'!$A:$A,Tables!AC$1),4),MATCH($A66,OFFSET('Program and Results'!$A$1,MATCH(Tables!AC$1,'Program and Results'!$A:$A,0)-1,4,COUNTIF('Program and Results'!$A:$A,Tables!AC$1),1),0),3))))</f>
        <v/>
      </c>
      <c r="AD66" t="str">
        <f ca="1">IF(AD32="","",IF(AC66="","",IFERROR(VLOOKUP($A66,OFFSET('Program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Results'!$A:$A,Tables!AD$1),4),MATCH($A66,OFFSET('Program and Results'!$A$1,MATCH(Tables!AD$1,'Program and Results'!$A:$A,0)-1,4,COUNTIF('Program and Results'!$A:$A,Tables!AD$1),1),0),3))))</f>
        <v/>
      </c>
      <c r="AE66" t="str">
        <f ca="1">IF(AE32="","",IF(AD66="","",IFERROR(VLOOKUP($A66,OFFSET('Program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Results'!$A:$A,Tables!AE$1),4),MATCH($A66,OFFSET('Program and Results'!$A$1,MATCH(Tables!AE$1,'Program and Results'!$A:$A,0)-1,4,COUNTIF('Program and Results'!$A:$A,Tables!AE$1),1),0),3))))</f>
        <v/>
      </c>
      <c r="AF66" t="str">
        <f ca="1">IF(AF32="","",IF(AE66="","",IFERROR(VLOOKUP($A66,OFFSET('Program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Results'!$A:$A,Tables!AF$1),4),MATCH($A66,OFFSET('Program and Results'!$A$1,MATCH(Tables!AF$1,'Program and Results'!$A:$A,0)-1,4,COUNTIF('Program and Results'!$A:$A,Tables!AF$1),1),0),3))))</f>
        <v/>
      </c>
      <c r="AG66" t="str">
        <f ca="1">IF(AG32="","",IF(AF66="","",IFERROR(VLOOKUP($A66,OFFSET('Program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Results'!$A:$A,Tables!AG$1),4),MATCH($A66,OFFSET('Program and Results'!$A$1,MATCH(Tables!AG$1,'Program and Results'!$A:$A,0)-1,4,COUNTIF('Program and Results'!$A:$A,Tables!AG$1),1),0),3))))</f>
        <v/>
      </c>
      <c r="AH66" t="str">
        <f ca="1">IF(AH32="","",IF(AG66="","",IFERROR(VLOOKUP($A66,OFFSET('Program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Results'!$A:$A,Tables!AH$1),4),MATCH($A66,OFFSET('Program and Results'!$A$1,MATCH(Tables!AH$1,'Program and Results'!$A:$A,0)-1,4,COUNTIF('Program and Results'!$A:$A,Tables!AH$1),1),0),3))))</f>
        <v/>
      </c>
      <c r="AI66" t="str">
        <f ca="1">IF(AI32="","",IF(AH66="","",IFERROR(VLOOKUP($A66,OFFSET('Program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Results'!$A:$A,Tables!AI$1),4),MATCH($A66,OFFSET('Program and Results'!$A$1,MATCH(Tables!AI$1,'Program and Results'!$A:$A,0)-1,4,COUNTIF('Program and Results'!$A:$A,Tables!AI$1),1),0),3))))</f>
        <v/>
      </c>
      <c r="AJ66" t="str">
        <f ca="1">IF(AJ32="","",IF(AI66="","",IFERROR(VLOOKUP($A66,OFFSET('Program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Results'!$A:$A,Tables!AJ$1),4),MATCH($A66,OFFSET('Program and Results'!$A$1,MATCH(Tables!AJ$1,'Program and Results'!$A:$A,0)-1,4,COUNTIF('Program and Results'!$A:$A,Tables!AJ$1),1),0),3))))</f>
        <v/>
      </c>
      <c r="AK66" t="str">
        <f ca="1">IF(AK32="","",IF(AJ66="","",IFERROR(VLOOKUP($A66,OFFSET('Program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Results'!$A:$A,Tables!AK$1),4),MATCH($A66,OFFSET('Program and Results'!$A$1,MATCH(Tables!AK$1,'Program and Results'!$A:$A,0)-1,4,COUNTIF('Program and Results'!$A:$A,Tables!AK$1),1),0),3))))</f>
        <v/>
      </c>
      <c r="AL66" t="str">
        <f ca="1">IF(AL32="","",IF(AK66="","",IFERROR(VLOOKUP($A66,OFFSET('Program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Results'!$A:$A,Tables!AL$1),4),MATCH($A66,OFFSET('Program and Results'!$A$1,MATCH(Tables!AL$1,'Program and Results'!$A:$A,0)-1,4,COUNTIF('Program and Results'!$A:$A,Tables!AL$1),1),0),3))))</f>
        <v/>
      </c>
      <c r="AM66" t="str">
        <f ca="1">IF(AM32="","",IF(AL66="","",IFERROR(VLOOKUP($A66,OFFSET('Program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Results'!$A:$A,Tables!AM$1),4),MATCH($A66,OFFSET('Program and Results'!$A$1,MATCH(Tables!AM$1,'Program and Results'!$A:$A,0)-1,4,COUNTIF('Program and Results'!$A:$A,Tables!AM$1),1),0),3))))</f>
        <v/>
      </c>
      <c r="AN66" t="str">
        <f ca="1">IF(AN32="","",IF(AM66="","",IFERROR(VLOOKUP($A66,OFFSET('Program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Results'!$A:$A,Tables!AN$1),4),MATCH($A66,OFFSET('Program and Results'!$A$1,MATCH(Tables!AN$1,'Program and Results'!$A:$A,0)-1,4,COUNTIF('Program and Results'!$A:$A,Tables!AN$1),1),0),3))))</f>
        <v/>
      </c>
      <c r="AO66" t="str">
        <f ca="1">IF(AO32="","",IF(AN66="","",IFERROR(VLOOKUP($A66,OFFSET('Program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Results'!$A:$A,Tables!AO$1),4),MATCH($A66,OFFSET('Program and Results'!$A$1,MATCH(Tables!AO$1,'Program and Results'!$A:$A,0)-1,4,COUNTIF('Program and Results'!$A:$A,Tables!AO$1),1),0),3))))</f>
        <v/>
      </c>
      <c r="AP66" t="str">
        <f ca="1">IF(AP32="","",IF(AO66="","",IFERROR(VLOOKUP($A66,OFFSET('Program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Results'!$A:$A,Tables!AP$1),4),MATCH($A66,OFFSET('Program and Results'!$A$1,MATCH(Tables!AP$1,'Program and Results'!$A:$A,0)-1,4,COUNTIF('Program and Results'!$A:$A,Tables!AP$1),1),0),3))))</f>
        <v/>
      </c>
      <c r="AQ66" t="str">
        <f ca="1">IF(AQ32="","",IF(AP66="","",IFERROR(VLOOKUP($A66,OFFSET('Program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Results'!$A:$A,Tables!AQ$1),4),MATCH($A66,OFFSET('Program and Results'!$A$1,MATCH(Tables!AQ$1,'Program and Results'!$A:$A,0)-1,4,COUNTIF('Program and Results'!$A:$A,Tables!AQ$1),1),0),3))))</f>
        <v/>
      </c>
      <c r="AR66" t="str">
        <f ca="1">IF(AR32="","",IF(AQ66="","",IFERROR(VLOOKUP($A66,OFFSET('Program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Results'!$A:$A,Tables!AR$1),4),MATCH($A66,OFFSET('Program and Results'!$A$1,MATCH(Tables!AR$1,'Program and Results'!$A:$A,0)-1,4,COUNTIF('Program and Results'!$A:$A,Tables!AR$1),1),0),3))))</f>
        <v/>
      </c>
      <c r="AS66" t="str">
        <f ca="1">IF(AS32="","",IF(AR66="","",IFERROR(VLOOKUP($A66,OFFSET('Program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Results'!$A:$A,Tables!AS$1),4),MATCH($A66,OFFSET('Program and Results'!$A$1,MATCH(Tables!AS$1,'Program and Results'!$A:$A,0)-1,4,COUNTIF('Program and Results'!$A:$A,Tables!AS$1),1),0),3))))</f>
        <v/>
      </c>
      <c r="AT66" t="str">
        <f ca="1">IF(AT32="","",IF(AS66="","",IFERROR(VLOOKUP($A66,OFFSET('Program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Results'!$A:$A,Tables!AT$1),4),MATCH($A66,OFFSET('Program and Results'!$A$1,MATCH(Tables!AT$1,'Program and Results'!$A:$A,0)-1,4,COUNTIF('Program and Results'!$A:$A,Tables!AT$1),1),0),3))))</f>
        <v/>
      </c>
      <c r="AU66" t="str">
        <f ca="1">IF(AU32="","",IF(AT66="","",IFERROR(VLOOKUP($A66,OFFSET('Program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Results'!$A:$A,Tables!AU$1),4),MATCH($A66,OFFSET('Program and Results'!$A$1,MATCH(Tables!AU$1,'Program and Results'!$A:$A,0)-1,4,COUNTIF('Program and Results'!$A:$A,Tables!AU$1),1),0),3))))</f>
        <v/>
      </c>
      <c r="AV66" t="str">
        <f ca="1">IF(AV32="","",IF(AU66="","",IFERROR(VLOOKUP($A66,OFFSET('Program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Results'!$A:$A,Tables!AV$1),4),MATCH($A66,OFFSET('Program and Results'!$A$1,MATCH(Tables!AV$1,'Program and Results'!$A:$A,0)-1,4,COUNTIF('Program and Results'!$A:$A,Tables!AV$1),1),0),3))))</f>
        <v/>
      </c>
      <c r="AW66" t="str">
        <f ca="1">IF(AW32="","",IF(AV66="","",IFERROR(VLOOKUP($A66,OFFSET('Program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Results'!$A:$A,Tables!AW$1),4),MATCH($A66,OFFSET('Program and Results'!$A$1,MATCH(Tables!AW$1,'Program and Results'!$A:$A,0)-1,4,COUNTIF('Program and Results'!$A:$A,Tables!AW$1),1),0),3))))</f>
        <v/>
      </c>
      <c r="AX66" t="str">
        <f ca="1">IF(AX32="","",IF(AW66="","",IFERROR(VLOOKUP($A66,OFFSET('Program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Results'!$A:$A,Tables!AX$1),4),MATCH($A66,OFFSET('Program and Results'!$A$1,MATCH(Tables!AX$1,'Program and Results'!$A:$A,0)-1,4,COUNTIF('Program and Results'!$A:$A,Tables!AX$1),1),0),3))))</f>
        <v/>
      </c>
      <c r="AY66" t="str">
        <f ca="1">IF(AY32="","",IF(AX66="","",IFERROR(VLOOKUP($A66,OFFSET('Program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Results'!$A:$A,Tables!AY$1),4),MATCH($A66,OFFSET('Program and Results'!$A$1,MATCH(Tables!AY$1,'Program and Results'!$A:$A,0)-1,4,COUNTIF('Program and Results'!$A:$A,Tables!AY$1),1),0),3))))</f>
        <v/>
      </c>
      <c r="AZ66" t="str">
        <f ca="1">IF(AZ32="","",IF(AY66="","",IFERROR(VLOOKUP($A66,OFFSET('Program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Results'!$A:$A,Tables!AZ$1),4),MATCH($A66,OFFSET('Program and Results'!$A$1,MATCH(Tables!AZ$1,'Program and Results'!$A:$A,0)-1,4,COUNTIF('Program and Results'!$A:$A,Tables!AZ$1),1),0),3))))</f>
        <v/>
      </c>
      <c r="BA66" t="str">
        <f ca="1">IF(BA32="","",IF(AZ66="","",IFERROR(VLOOKUP($A66,OFFSET('Program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Results'!$A:$A,Tables!BA$1),4),MATCH($A66,OFFSET('Program and Results'!$A$1,MATCH(Tables!BA$1,'Program and Results'!$A:$A,0)-1,4,COUNTIF('Program and Results'!$A:$A,Tables!BA$1),1),0),3))))</f>
        <v/>
      </c>
      <c r="BB66" t="str">
        <f ca="1">IF(BB32="","",IF(BA66="","",IFERROR(VLOOKUP($A66,OFFSET('Program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Results'!$A:$A,Tables!BB$1),4),MATCH($A66,OFFSET('Program and Results'!$A$1,MATCH(Tables!BB$1,'Program and Results'!$A:$A,0)-1,4,COUNTIF('Program and Results'!$A:$A,Tables!BB$1),1),0),3))))</f>
        <v/>
      </c>
      <c r="BC66" t="str">
        <f ca="1">IF(BC32="","",IF(BB66="","",IFERROR(VLOOKUP($A66,OFFSET('Program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Results'!$A:$A,Tables!BC$1),4),MATCH($A66,OFFSET('Program and Results'!$A$1,MATCH(Tables!BC$1,'Program and Results'!$A:$A,0)-1,4,COUNTIF('Program and Results'!$A:$A,Tables!BC$1),1),0),3))))</f>
        <v/>
      </c>
      <c r="BD66" t="str">
        <f ca="1">IF(BD32="","",IF(BC66="","",IFERROR(VLOOKUP($A66,OFFSET('Program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Results'!$A:$A,Tables!BD$1),4),MATCH($A66,OFFSET('Program and Results'!$A$1,MATCH(Tables!BD$1,'Program and Results'!$A:$A,0)-1,4,COUNTIF('Program and Results'!$A:$A,Tables!BD$1),1),0),3))))</f>
        <v/>
      </c>
      <c r="BE66" t="str">
        <f ca="1">IF(BE32="","",IF(BD66="","",IFERROR(VLOOKUP($A66,OFFSET('Program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Results'!$A:$A,Tables!BE$1),4),MATCH($A66,OFFSET('Program and Results'!$A$1,MATCH(Tables!BE$1,'Program and Results'!$A:$A,0)-1,4,COUNTIF('Program and Results'!$A:$A,Tables!BE$1),1),0),3))))</f>
        <v/>
      </c>
    </row>
    <row r="67" spans="1:57">
      <c r="A67" s="3" t="str">
        <f t="shared" si="0"/>
        <v/>
      </c>
      <c r="B67" t="str">
        <f ca="1">IF(B33="","",IF(A67="","",IFERROR(VLOOKUP($A67,OFFSET('Program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Results'!$A:$A,Tables!B$1),4),MATCH($A67,OFFSET('Program and Results'!$A$1,MATCH(Tables!B$1,'Program and Results'!$A:$A,0)-1,4,COUNTIF('Program and Results'!$A:$A,Tables!B$1),1),0),3))))</f>
        <v/>
      </c>
      <c r="C67" t="str">
        <f ca="1">IF(C33="","",IF(B67="","",IFERROR(VLOOKUP($A67,OFFSET('Program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Results'!$A:$A,Tables!C$1),4),MATCH($A67,OFFSET('Program and Results'!$A$1,MATCH(Tables!C$1,'Program and Results'!$A:$A,0)-1,4,COUNTIF('Program and Results'!$A:$A,Tables!C$1),1),0),3))))</f>
        <v/>
      </c>
      <c r="D67" t="str">
        <f ca="1">IF(D33="","",IF(C67="","",IFERROR(VLOOKUP($A67,OFFSET('Program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Results'!$A:$A,Tables!D$1),4),MATCH($A67,OFFSET('Program and Results'!$A$1,MATCH(Tables!D$1,'Program and Results'!$A:$A,0)-1,4,COUNTIF('Program and Results'!$A:$A,Tables!D$1),1),0),3))))</f>
        <v/>
      </c>
      <c r="E67" t="str">
        <f ca="1">IF(E33="","",IF(D67="","",IFERROR(VLOOKUP($A67,OFFSET('Program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Results'!$A:$A,Tables!E$1),4),MATCH($A67,OFFSET('Program and Results'!$A$1,MATCH(Tables!E$1,'Program and Results'!$A:$A,0)-1,4,COUNTIF('Program and Results'!$A:$A,Tables!E$1),1),0),3))))</f>
        <v/>
      </c>
      <c r="F67" t="str">
        <f ca="1">IF(F33="","",IF(E67="","",IFERROR(VLOOKUP($A67,OFFSET('Program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Results'!$A:$A,Tables!F$1),4),MATCH($A67,OFFSET('Program and Results'!$A$1,MATCH(Tables!F$1,'Program and Results'!$A:$A,0)-1,4,COUNTIF('Program and Results'!$A:$A,Tables!F$1),1),0),3))))</f>
        <v/>
      </c>
      <c r="G67" t="str">
        <f ca="1">IF(G33="","",IF(F67="","",IFERROR(VLOOKUP($A67,OFFSET('Program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Results'!$A:$A,Tables!G$1),4),MATCH($A67,OFFSET('Program and Results'!$A$1,MATCH(Tables!G$1,'Program and Results'!$A:$A,0)-1,4,COUNTIF('Program and Results'!$A:$A,Tables!G$1),1),0),3))))</f>
        <v/>
      </c>
      <c r="H67" t="str">
        <f ca="1">IF(H33="","",IF(G67="","",IFERROR(VLOOKUP($A67,OFFSET('Program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Results'!$A:$A,Tables!H$1),4),MATCH($A67,OFFSET('Program and Results'!$A$1,MATCH(Tables!H$1,'Program and Results'!$A:$A,0)-1,4,COUNTIF('Program and Results'!$A:$A,Tables!H$1),1),0),3))))</f>
        <v/>
      </c>
      <c r="I67" t="str">
        <f ca="1">IF(I33="","",IF(H67="","",IFERROR(VLOOKUP($A67,OFFSET('Program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Results'!$A:$A,Tables!I$1),4),MATCH($A67,OFFSET('Program and Results'!$A$1,MATCH(Tables!I$1,'Program and Results'!$A:$A,0)-1,4,COUNTIF('Program and Results'!$A:$A,Tables!I$1),1),0),3))))</f>
        <v/>
      </c>
      <c r="J67" t="str">
        <f ca="1">IF(J33="","",IF(I67="","",IFERROR(VLOOKUP($A67,OFFSET('Program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Results'!$A:$A,Tables!J$1),4),MATCH($A67,OFFSET('Program and Results'!$A$1,MATCH(Tables!J$1,'Program and Results'!$A:$A,0)-1,4,COUNTIF('Program and Results'!$A:$A,Tables!J$1),1),0),3))))</f>
        <v/>
      </c>
      <c r="K67" t="str">
        <f ca="1">IF(K33="","",IF(J67="","",IFERROR(VLOOKUP($A67,OFFSET('Program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Results'!$A:$A,Tables!K$1),4),MATCH($A67,OFFSET('Program and Results'!$A$1,MATCH(Tables!K$1,'Program and Results'!$A:$A,0)-1,4,COUNTIF('Program and Results'!$A:$A,Tables!K$1),1),0),3))))</f>
        <v/>
      </c>
      <c r="L67" t="str">
        <f ca="1">IF(L33="","",IF(K67="","",IFERROR(VLOOKUP($A67,OFFSET('Program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Results'!$A:$A,Tables!L$1),4),MATCH($A67,OFFSET('Program and Results'!$A$1,MATCH(Tables!L$1,'Program and Results'!$A:$A,0)-1,4,COUNTIF('Program and Results'!$A:$A,Tables!L$1),1),0),3))))</f>
        <v/>
      </c>
      <c r="M67" t="str">
        <f ca="1">IF(M33="","",IF(L67="","",IFERROR(VLOOKUP($A67,OFFSET('Program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Results'!$A:$A,Tables!M$1),4),MATCH($A67,OFFSET('Program and Results'!$A$1,MATCH(Tables!M$1,'Program and Results'!$A:$A,0)-1,4,COUNTIF('Program and Results'!$A:$A,Tables!M$1),1),0),3))))</f>
        <v/>
      </c>
      <c r="N67" t="str">
        <f ca="1">IF(N33="","",IF(M67="","",IFERROR(VLOOKUP($A67,OFFSET('Program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Results'!$A:$A,Tables!N$1),4),MATCH($A67,OFFSET('Program and Results'!$A$1,MATCH(Tables!N$1,'Program and Results'!$A:$A,0)-1,4,COUNTIF('Program and Results'!$A:$A,Tables!N$1),1),0),3))))</f>
        <v/>
      </c>
      <c r="O67" t="str">
        <f ca="1">IF(O33="","",IF(N67="","",IFERROR(VLOOKUP($A67,OFFSET('Program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Results'!$A:$A,Tables!O$1),4),MATCH($A67,OFFSET('Program and Results'!$A$1,MATCH(Tables!O$1,'Program and Results'!$A:$A,0)-1,4,COUNTIF('Program and Results'!$A:$A,Tables!O$1),1),0),3))))</f>
        <v/>
      </c>
      <c r="P67" t="str">
        <f ca="1">IF(P33="","",IF(O67="","",IFERROR(VLOOKUP($A67,OFFSET('Program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Results'!$A:$A,Tables!P$1),4),MATCH($A67,OFFSET('Program and Results'!$A$1,MATCH(Tables!P$1,'Program and Results'!$A:$A,0)-1,4,COUNTIF('Program and Results'!$A:$A,Tables!P$1),1),0),3))))</f>
        <v/>
      </c>
      <c r="Q67" t="str">
        <f ca="1">IF(Q33="","",IF(P67="","",IFERROR(VLOOKUP($A67,OFFSET('Program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Results'!$A:$A,Tables!Q$1),4),MATCH($A67,OFFSET('Program and Results'!$A$1,MATCH(Tables!Q$1,'Program and Results'!$A:$A,0)-1,4,COUNTIF('Program and Results'!$A:$A,Tables!Q$1),1),0),3))))</f>
        <v/>
      </c>
      <c r="R67" t="str">
        <f ca="1">IF(R33="","",IF(Q67="","",IFERROR(VLOOKUP($A67,OFFSET('Program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Results'!$A:$A,Tables!R$1),4),MATCH($A67,OFFSET('Program and Results'!$A$1,MATCH(Tables!R$1,'Program and Results'!$A:$A,0)-1,4,COUNTIF('Program and Results'!$A:$A,Tables!R$1),1),0),3))))</f>
        <v/>
      </c>
      <c r="S67" t="str">
        <f ca="1">IF(S33="","",IF(R67="","",IFERROR(VLOOKUP($A67,OFFSET('Program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Results'!$A:$A,Tables!S$1),4),MATCH($A67,OFFSET('Program and Results'!$A$1,MATCH(Tables!S$1,'Program and Results'!$A:$A,0)-1,4,COUNTIF('Program and Results'!$A:$A,Tables!S$1),1),0),3))))</f>
        <v/>
      </c>
      <c r="T67" t="str">
        <f ca="1">IF(T33="","",IF(S67="","",IFERROR(VLOOKUP($A67,OFFSET('Program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Results'!$A:$A,Tables!T$1),4),MATCH($A67,OFFSET('Program and Results'!$A$1,MATCH(Tables!T$1,'Program and Results'!$A:$A,0)-1,4,COUNTIF('Program and Results'!$A:$A,Tables!T$1),1),0),3))))</f>
        <v/>
      </c>
      <c r="U67" t="str">
        <f ca="1">IF(U33="","",IF(T67="","",IFERROR(VLOOKUP($A67,OFFSET('Program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Results'!$A:$A,Tables!U$1),4),MATCH($A67,OFFSET('Program and Results'!$A$1,MATCH(Tables!U$1,'Program and Results'!$A:$A,0)-1,4,COUNTIF('Program and Results'!$A:$A,Tables!U$1),1),0),3))))</f>
        <v/>
      </c>
      <c r="V67" t="str">
        <f ca="1">IF(V33="","",IF(U67="","",IFERROR(VLOOKUP($A67,OFFSET('Program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Results'!$A:$A,Tables!V$1),4),MATCH($A67,OFFSET('Program and Results'!$A$1,MATCH(Tables!V$1,'Program and Results'!$A:$A,0)-1,4,COUNTIF('Program and Results'!$A:$A,Tables!V$1),1),0),3))))</f>
        <v/>
      </c>
      <c r="W67" t="str">
        <f ca="1">IF(W33="","",IF(V67="","",IFERROR(VLOOKUP($A67,OFFSET('Program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Results'!$A:$A,Tables!W$1),4),MATCH($A67,OFFSET('Program and Results'!$A$1,MATCH(Tables!W$1,'Program and Results'!$A:$A,0)-1,4,COUNTIF('Program and Results'!$A:$A,Tables!W$1),1),0),3))))</f>
        <v/>
      </c>
      <c r="X67" t="str">
        <f ca="1">IF(X33="","",IF(W67="","",IFERROR(VLOOKUP($A67,OFFSET('Program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Results'!$A:$A,Tables!X$1),4),MATCH($A67,OFFSET('Program and Results'!$A$1,MATCH(Tables!X$1,'Program and Results'!$A:$A,0)-1,4,COUNTIF('Program and Results'!$A:$A,Tables!X$1),1),0),3))))</f>
        <v/>
      </c>
      <c r="Y67" t="str">
        <f ca="1">IF(Y33="","",IF(X67="","",IFERROR(VLOOKUP($A67,OFFSET('Program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Results'!$A:$A,Tables!Y$1),4),MATCH($A67,OFFSET('Program and Results'!$A$1,MATCH(Tables!Y$1,'Program and Results'!$A:$A,0)-1,4,COUNTIF('Program and Results'!$A:$A,Tables!Y$1),1),0),3))))</f>
        <v/>
      </c>
      <c r="Z67" t="str">
        <f ca="1">IF(Z33="","",IF(Y67="","",IFERROR(VLOOKUP($A67,OFFSET('Program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Results'!$A:$A,Tables!Z$1),4),MATCH($A67,OFFSET('Program and Results'!$A$1,MATCH(Tables!Z$1,'Program and Results'!$A:$A,0)-1,4,COUNTIF('Program and Results'!$A:$A,Tables!Z$1),1),0),3))))</f>
        <v/>
      </c>
      <c r="AA67" t="str">
        <f ca="1">IF(AA33="","",IF(Z67="","",IFERROR(VLOOKUP($A67,OFFSET('Program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Results'!$A:$A,Tables!AA$1),4),MATCH($A67,OFFSET('Program and Results'!$A$1,MATCH(Tables!AA$1,'Program and Results'!$A:$A,0)-1,4,COUNTIF('Program and Results'!$A:$A,Tables!AA$1),1),0),3))))</f>
        <v/>
      </c>
      <c r="AB67" t="str">
        <f ca="1">IF(AB33="","",IF(AA67="","",IFERROR(VLOOKUP($A67,OFFSET('Program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Results'!$A:$A,Tables!AB$1),4),MATCH($A67,OFFSET('Program and Results'!$A$1,MATCH(Tables!AB$1,'Program and Results'!$A:$A,0)-1,4,COUNTIF('Program and Results'!$A:$A,Tables!AB$1),1),0),3))))</f>
        <v/>
      </c>
      <c r="AC67" t="str">
        <f ca="1">IF(AC33="","",IF(AB67="","",IFERROR(VLOOKUP($A67,OFFSET('Program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Results'!$A:$A,Tables!AC$1),4),MATCH($A67,OFFSET('Program and Results'!$A$1,MATCH(Tables!AC$1,'Program and Results'!$A:$A,0)-1,4,COUNTIF('Program and Results'!$A:$A,Tables!AC$1),1),0),3))))</f>
        <v/>
      </c>
      <c r="AD67" t="str">
        <f ca="1">IF(AD33="","",IF(AC67="","",IFERROR(VLOOKUP($A67,OFFSET('Program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Results'!$A:$A,Tables!AD$1),4),MATCH($A67,OFFSET('Program and Results'!$A$1,MATCH(Tables!AD$1,'Program and Results'!$A:$A,0)-1,4,COUNTIF('Program and Results'!$A:$A,Tables!AD$1),1),0),3))))</f>
        <v/>
      </c>
      <c r="AE67" t="str">
        <f ca="1">IF(AE33="","",IF(AD67="","",IFERROR(VLOOKUP($A67,OFFSET('Program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Results'!$A:$A,Tables!AE$1),4),MATCH($A67,OFFSET('Program and Results'!$A$1,MATCH(Tables!AE$1,'Program and Results'!$A:$A,0)-1,4,COUNTIF('Program and Results'!$A:$A,Tables!AE$1),1),0),3))))</f>
        <v/>
      </c>
      <c r="AF67" t="str">
        <f ca="1">IF(AF33="","",IF(AE67="","",IFERROR(VLOOKUP($A67,OFFSET('Program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Results'!$A:$A,Tables!AF$1),4),MATCH($A67,OFFSET('Program and Results'!$A$1,MATCH(Tables!AF$1,'Program and Results'!$A:$A,0)-1,4,COUNTIF('Program and Results'!$A:$A,Tables!AF$1),1),0),3))))</f>
        <v/>
      </c>
      <c r="AG67" t="str">
        <f ca="1">IF(AG33="","",IF(AF67="","",IFERROR(VLOOKUP($A67,OFFSET('Program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Results'!$A:$A,Tables!AG$1),4),MATCH($A67,OFFSET('Program and Results'!$A$1,MATCH(Tables!AG$1,'Program and Results'!$A:$A,0)-1,4,COUNTIF('Program and Results'!$A:$A,Tables!AG$1),1),0),3))))</f>
        <v/>
      </c>
      <c r="AH67" t="str">
        <f ca="1">IF(AH33="","",IF(AG67="","",IFERROR(VLOOKUP($A67,OFFSET('Program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Results'!$A:$A,Tables!AH$1),4),MATCH($A67,OFFSET('Program and Results'!$A$1,MATCH(Tables!AH$1,'Program and Results'!$A:$A,0)-1,4,COUNTIF('Program and Results'!$A:$A,Tables!AH$1),1),0),3))))</f>
        <v/>
      </c>
      <c r="AI67" t="str">
        <f ca="1">IF(AI33="","",IF(AH67="","",IFERROR(VLOOKUP($A67,OFFSET('Program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Results'!$A:$A,Tables!AI$1),4),MATCH($A67,OFFSET('Program and Results'!$A$1,MATCH(Tables!AI$1,'Program and Results'!$A:$A,0)-1,4,COUNTIF('Program and Results'!$A:$A,Tables!AI$1),1),0),3))))</f>
        <v/>
      </c>
      <c r="AJ67" t="str">
        <f ca="1">IF(AJ33="","",IF(AI67="","",IFERROR(VLOOKUP($A67,OFFSET('Program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Results'!$A:$A,Tables!AJ$1),4),MATCH($A67,OFFSET('Program and Results'!$A$1,MATCH(Tables!AJ$1,'Program and Results'!$A:$A,0)-1,4,COUNTIF('Program and Results'!$A:$A,Tables!AJ$1),1),0),3))))</f>
        <v/>
      </c>
      <c r="AK67" t="str">
        <f ca="1">IF(AK33="","",IF(AJ67="","",IFERROR(VLOOKUP($A67,OFFSET('Program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Results'!$A:$A,Tables!AK$1),4),MATCH($A67,OFFSET('Program and Results'!$A$1,MATCH(Tables!AK$1,'Program and Results'!$A:$A,0)-1,4,COUNTIF('Program and Results'!$A:$A,Tables!AK$1),1),0),3))))</f>
        <v/>
      </c>
      <c r="AL67" t="str">
        <f ca="1">IF(AL33="","",IF(AK67="","",IFERROR(VLOOKUP($A67,OFFSET('Program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Results'!$A:$A,Tables!AL$1),4),MATCH($A67,OFFSET('Program and Results'!$A$1,MATCH(Tables!AL$1,'Program and Results'!$A:$A,0)-1,4,COUNTIF('Program and Results'!$A:$A,Tables!AL$1),1),0),3))))</f>
        <v/>
      </c>
      <c r="AM67" t="str">
        <f ca="1">IF(AM33="","",IF(AL67="","",IFERROR(VLOOKUP($A67,OFFSET('Program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Results'!$A:$A,Tables!AM$1),4),MATCH($A67,OFFSET('Program and Results'!$A$1,MATCH(Tables!AM$1,'Program and Results'!$A:$A,0)-1,4,COUNTIF('Program and Results'!$A:$A,Tables!AM$1),1),0),3))))</f>
        <v/>
      </c>
      <c r="AN67" t="str">
        <f ca="1">IF(AN33="","",IF(AM67="","",IFERROR(VLOOKUP($A67,OFFSET('Program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Results'!$A:$A,Tables!AN$1),4),MATCH($A67,OFFSET('Program and Results'!$A$1,MATCH(Tables!AN$1,'Program and Results'!$A:$A,0)-1,4,COUNTIF('Program and Results'!$A:$A,Tables!AN$1),1),0),3))))</f>
        <v/>
      </c>
      <c r="AO67" t="str">
        <f ca="1">IF(AO33="","",IF(AN67="","",IFERROR(VLOOKUP($A67,OFFSET('Program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Results'!$A:$A,Tables!AO$1),4),MATCH($A67,OFFSET('Program and Results'!$A$1,MATCH(Tables!AO$1,'Program and Results'!$A:$A,0)-1,4,COUNTIF('Program and Results'!$A:$A,Tables!AO$1),1),0),3))))</f>
        <v/>
      </c>
      <c r="AP67" t="str">
        <f ca="1">IF(AP33="","",IF(AO67="","",IFERROR(VLOOKUP($A67,OFFSET('Program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Results'!$A:$A,Tables!AP$1),4),MATCH($A67,OFFSET('Program and Results'!$A$1,MATCH(Tables!AP$1,'Program and Results'!$A:$A,0)-1,4,COUNTIF('Program and Results'!$A:$A,Tables!AP$1),1),0),3))))</f>
        <v/>
      </c>
      <c r="AQ67" t="str">
        <f ca="1">IF(AQ33="","",IF(AP67="","",IFERROR(VLOOKUP($A67,OFFSET('Program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Results'!$A:$A,Tables!AQ$1),4),MATCH($A67,OFFSET('Program and Results'!$A$1,MATCH(Tables!AQ$1,'Program and Results'!$A:$A,0)-1,4,COUNTIF('Program and Results'!$A:$A,Tables!AQ$1),1),0),3))))</f>
        <v/>
      </c>
      <c r="AR67" t="str">
        <f ca="1">IF(AR33="","",IF(AQ67="","",IFERROR(VLOOKUP($A67,OFFSET('Program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Results'!$A:$A,Tables!AR$1),4),MATCH($A67,OFFSET('Program and Results'!$A$1,MATCH(Tables!AR$1,'Program and Results'!$A:$A,0)-1,4,COUNTIF('Program and Results'!$A:$A,Tables!AR$1),1),0),3))))</f>
        <v/>
      </c>
      <c r="AS67" t="str">
        <f ca="1">IF(AS33="","",IF(AR67="","",IFERROR(VLOOKUP($A67,OFFSET('Program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Results'!$A:$A,Tables!AS$1),4),MATCH($A67,OFFSET('Program and Results'!$A$1,MATCH(Tables!AS$1,'Program and Results'!$A:$A,0)-1,4,COUNTIF('Program and Results'!$A:$A,Tables!AS$1),1),0),3))))</f>
        <v/>
      </c>
      <c r="AT67" t="str">
        <f ca="1">IF(AT33="","",IF(AS67="","",IFERROR(VLOOKUP($A67,OFFSET('Program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Results'!$A:$A,Tables!AT$1),4),MATCH($A67,OFFSET('Program and Results'!$A$1,MATCH(Tables!AT$1,'Program and Results'!$A:$A,0)-1,4,COUNTIF('Program and Results'!$A:$A,Tables!AT$1),1),0),3))))</f>
        <v/>
      </c>
      <c r="AU67" t="str">
        <f ca="1">IF(AU33="","",IF(AT67="","",IFERROR(VLOOKUP($A67,OFFSET('Program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Results'!$A:$A,Tables!AU$1),4),MATCH($A67,OFFSET('Program and Results'!$A$1,MATCH(Tables!AU$1,'Program and Results'!$A:$A,0)-1,4,COUNTIF('Program and Results'!$A:$A,Tables!AU$1),1),0),3))))</f>
        <v/>
      </c>
      <c r="AV67" t="str">
        <f ca="1">IF(AV33="","",IF(AU67="","",IFERROR(VLOOKUP($A67,OFFSET('Program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Results'!$A:$A,Tables!AV$1),4),MATCH($A67,OFFSET('Program and Results'!$A$1,MATCH(Tables!AV$1,'Program and Results'!$A:$A,0)-1,4,COUNTIF('Program and Results'!$A:$A,Tables!AV$1),1),0),3))))</f>
        <v/>
      </c>
      <c r="AW67" t="str">
        <f ca="1">IF(AW33="","",IF(AV67="","",IFERROR(VLOOKUP($A67,OFFSET('Program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Results'!$A:$A,Tables!AW$1),4),MATCH($A67,OFFSET('Program and Results'!$A$1,MATCH(Tables!AW$1,'Program and Results'!$A:$A,0)-1,4,COUNTIF('Program and Results'!$A:$A,Tables!AW$1),1),0),3))))</f>
        <v/>
      </c>
      <c r="AX67" t="str">
        <f ca="1">IF(AX33="","",IF(AW67="","",IFERROR(VLOOKUP($A67,OFFSET('Program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Results'!$A:$A,Tables!AX$1),4),MATCH($A67,OFFSET('Program and Results'!$A$1,MATCH(Tables!AX$1,'Program and Results'!$A:$A,0)-1,4,COUNTIF('Program and Results'!$A:$A,Tables!AX$1),1),0),3))))</f>
        <v/>
      </c>
      <c r="AY67" t="str">
        <f ca="1">IF(AY33="","",IF(AX67="","",IFERROR(VLOOKUP($A67,OFFSET('Program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Results'!$A:$A,Tables!AY$1),4),MATCH($A67,OFFSET('Program and Results'!$A$1,MATCH(Tables!AY$1,'Program and Results'!$A:$A,0)-1,4,COUNTIF('Program and Results'!$A:$A,Tables!AY$1),1),0),3))))</f>
        <v/>
      </c>
      <c r="AZ67" t="str">
        <f ca="1">IF(AZ33="","",IF(AY67="","",IFERROR(VLOOKUP($A67,OFFSET('Program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Results'!$A:$A,Tables!AZ$1),4),MATCH($A67,OFFSET('Program and Results'!$A$1,MATCH(Tables!AZ$1,'Program and Results'!$A:$A,0)-1,4,COUNTIF('Program and Results'!$A:$A,Tables!AZ$1),1),0),3))))</f>
        <v/>
      </c>
      <c r="BA67" t="str">
        <f ca="1">IF(BA33="","",IF(AZ67="","",IFERROR(VLOOKUP($A67,OFFSET('Program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Results'!$A:$A,Tables!BA$1),4),MATCH($A67,OFFSET('Program and Results'!$A$1,MATCH(Tables!BA$1,'Program and Results'!$A:$A,0)-1,4,COUNTIF('Program and Results'!$A:$A,Tables!BA$1),1),0),3))))</f>
        <v/>
      </c>
      <c r="BB67" t="str">
        <f ca="1">IF(BB33="","",IF(BA67="","",IFERROR(VLOOKUP($A67,OFFSET('Program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Results'!$A:$A,Tables!BB$1),4),MATCH($A67,OFFSET('Program and Results'!$A$1,MATCH(Tables!BB$1,'Program and Results'!$A:$A,0)-1,4,COUNTIF('Program and Results'!$A:$A,Tables!BB$1),1),0),3))))</f>
        <v/>
      </c>
      <c r="BC67" t="str">
        <f ca="1">IF(BC33="","",IF(BB67="","",IFERROR(VLOOKUP($A67,OFFSET('Program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Results'!$A:$A,Tables!BC$1),4),MATCH($A67,OFFSET('Program and Results'!$A$1,MATCH(Tables!BC$1,'Program and Results'!$A:$A,0)-1,4,COUNTIF('Program and Results'!$A:$A,Tables!BC$1),1),0),3))))</f>
        <v/>
      </c>
      <c r="BD67" t="str">
        <f ca="1">IF(BD33="","",IF(BC67="","",IFERROR(VLOOKUP($A67,OFFSET('Program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Results'!$A:$A,Tables!BD$1),4),MATCH($A67,OFFSET('Program and Results'!$A$1,MATCH(Tables!BD$1,'Program and Results'!$A:$A,0)-1,4,COUNTIF('Program and Results'!$A:$A,Tables!BD$1),1),0),3))))</f>
        <v/>
      </c>
      <c r="BE67" t="str">
        <f ca="1">IF(BE33="","",IF(BD67="","",IFERROR(VLOOKUP($A67,OFFSET('Program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Results'!$A:$A,Tables!BE$1),4),MATCH($A67,OFFSET('Program and Results'!$A$1,MATCH(Tables!BE$1,'Program and Results'!$A:$A,0)-1,4,COUNTIF('Program and Results'!$A:$A,Tables!BE$1),1),0),3))))</f>
        <v/>
      </c>
    </row>
    <row r="68" spans="1:57">
      <c r="A68" s="35"/>
      <c r="E68" s="35"/>
    </row>
    <row r="69" spans="1:57">
      <c r="A69" s="28" t="s">
        <v>115</v>
      </c>
      <c r="E69" s="35"/>
    </row>
    <row r="70" spans="1:57">
      <c r="A70" s="3" t="str">
        <f>A2</f>
        <v>Bayern Munich</v>
      </c>
      <c r="B70">
        <f ca="1">IF(B2="","",IF(A70="","",IFERROR(VLOOKUP($A70,OFFSET('Program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Results'!$A:$A,Tables!B$1),4),MATCH($A70,OFFSET('Program and Results'!$A$1,MATCH(Tables!B$1,'Program and Results'!$A:$A,0)-1,4,COUNTIF('Program and Results'!$A:$A,Tables!B$1),1),0),2))))</f>
        <v>1</v>
      </c>
      <c r="C70">
        <f ca="1">IF(C2="","",IF(B70="","",IFERROR(VLOOKUP($A70,OFFSET('Program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Results'!$A:$A,Tables!C$1),4),MATCH($A70,OFFSET('Program and Results'!$A$1,MATCH(Tables!C$1,'Program and Results'!$A:$A,0)-1,4,COUNTIF('Program and Results'!$A:$A,Tables!C$1),1),0),2))))</f>
        <v>0</v>
      </c>
      <c r="D70">
        <f ca="1">IF(D2="","",IF(C70="","",IFERROR(VLOOKUP($A70,OFFSET('Program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Results'!$A:$A,Tables!D$1),4),MATCH($A70,OFFSET('Program and Results'!$A$1,MATCH(Tables!D$1,'Program and Results'!$A:$A,0)-1,4,COUNTIF('Program and Results'!$A:$A,Tables!D$1),1),0),2))))</f>
        <v>0</v>
      </c>
      <c r="E70">
        <f ca="1">IF(E2="","",IF(D70="","",IFERROR(VLOOKUP($A70,OFFSET('Program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Results'!$A:$A,Tables!E$1),4),MATCH($A70,OFFSET('Program and Results'!$A$1,MATCH(Tables!E$1,'Program and Results'!$A:$A,0)-1,4,COUNTIF('Program and Results'!$A:$A,Tables!E$1),1),0),2))))</f>
        <v>1</v>
      </c>
      <c r="F70">
        <f ca="1">IF(F2="","",IF(E70="","",IFERROR(VLOOKUP($A70,OFFSET('Program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Results'!$A:$A,Tables!F$1),4),MATCH($A70,OFFSET('Program and Results'!$A$1,MATCH(Tables!F$1,'Program and Results'!$A:$A,0)-1,4,COUNTIF('Program and Results'!$A:$A,Tables!F$1),1),0),2))))</f>
        <v>0</v>
      </c>
      <c r="G70">
        <f ca="1">IF(G2="","",IF(F70="","",IFERROR(VLOOKUP($A70,OFFSET('Program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Results'!$A:$A,Tables!G$1),4),MATCH($A70,OFFSET('Program and Results'!$A$1,MATCH(Tables!G$1,'Program and Results'!$A:$A,0)-1,4,COUNTIF('Program and Results'!$A:$A,Tables!G$1),1),0),2))))</f>
        <v>0</v>
      </c>
      <c r="H70">
        <f ca="1">IF(H2="","",IF(G70="","",IFERROR(VLOOKUP($A70,OFFSET('Program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Results'!$A:$A,Tables!H$1),4),MATCH($A70,OFFSET('Program and Results'!$A$1,MATCH(Tables!H$1,'Program and Results'!$A:$A,0)-1,4,COUNTIF('Program and Results'!$A:$A,Tables!H$1),1),0),2))))</f>
        <v>0</v>
      </c>
      <c r="I70">
        <f ca="1">IF(I2="","",IF(H70="","",IFERROR(VLOOKUP($A70,OFFSET('Program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Results'!$A:$A,Tables!I$1),4),MATCH($A70,OFFSET('Program and Results'!$A$1,MATCH(Tables!I$1,'Program and Results'!$A:$A,0)-1,4,COUNTIF('Program and Results'!$A:$A,Tables!I$1),1),0),2))))</f>
        <v>1</v>
      </c>
      <c r="J70">
        <f ca="1">IF(J2="","",IF(I70="","",IFERROR(VLOOKUP($A70,OFFSET('Program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Results'!$A:$A,Tables!J$1),4),MATCH($A70,OFFSET('Program and Results'!$A$1,MATCH(Tables!J$1,'Program and Results'!$A:$A,0)-1,4,COUNTIF('Program and Results'!$A:$A,Tables!J$1),1),0),2))))</f>
        <v>1</v>
      </c>
      <c r="K70">
        <f ca="1">IF(K2="","",IF(J70="","",IFERROR(VLOOKUP($A70,OFFSET('Program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Results'!$A:$A,Tables!K$1),4),MATCH($A70,OFFSET('Program and Results'!$A$1,MATCH(Tables!K$1,'Program and Results'!$A:$A,0)-1,4,COUNTIF('Program and Results'!$A:$A,Tables!K$1),1),0),2))))</f>
        <v>2</v>
      </c>
      <c r="L70">
        <f ca="1">IF(L2="","",IF(K70="","",IFERROR(VLOOKUP($A70,OFFSET('Program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Results'!$A:$A,Tables!L$1),4),MATCH($A70,OFFSET('Program and Results'!$A$1,MATCH(Tables!L$1,'Program and Results'!$A:$A,0)-1,4,COUNTIF('Program and Results'!$A:$A,Tables!L$1),1),0),2))))</f>
        <v>1</v>
      </c>
      <c r="M70">
        <f ca="1">IF(M2="","",IF(L70="","",IFERROR(VLOOKUP($A70,OFFSET('Program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Results'!$A:$A,Tables!M$1),4),MATCH($A70,OFFSET('Program and Results'!$A$1,MATCH(Tables!M$1,'Program and Results'!$A:$A,0)-1,4,COUNTIF('Program and Results'!$A:$A,Tables!M$1),1),0),2))))</f>
        <v>0</v>
      </c>
      <c r="N70">
        <f ca="1">IF(N2="","",IF(M70="","",IFERROR(VLOOKUP($A70,OFFSET('Program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Results'!$A:$A,Tables!N$1),4),MATCH($A70,OFFSET('Program and Results'!$A$1,MATCH(Tables!N$1,'Program and Results'!$A:$A,0)-1,4,COUNTIF('Program and Results'!$A:$A,Tables!N$1),1),0),2))))</f>
        <v>0</v>
      </c>
      <c r="O70">
        <f ca="1">IF(O2="","",IF(N70="","",IFERROR(VLOOKUP($A70,OFFSET('Program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Results'!$A:$A,Tables!O$1),4),MATCH($A70,OFFSET('Program and Results'!$A$1,MATCH(Tables!O$1,'Program and Results'!$A:$A,0)-1,4,COUNTIF('Program and Results'!$A:$A,Tables!O$1),1),0),2))))</f>
        <v>0</v>
      </c>
      <c r="P70">
        <f ca="1">IF(P2="","",IF(O70="","",IFERROR(VLOOKUP($A70,OFFSET('Program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Results'!$A:$A,Tables!P$1),4),MATCH($A70,OFFSET('Program and Results'!$A$1,MATCH(Tables!P$1,'Program and Results'!$A:$A,0)-1,4,COUNTIF('Program and Results'!$A:$A,Tables!P$1),1),0),2))))</f>
        <v>0</v>
      </c>
      <c r="Q70">
        <f ca="1">IF(Q2="","",IF(P70="","",IFERROR(VLOOKUP($A70,OFFSET('Program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Results'!$A:$A,Tables!Q$1),4),MATCH($A70,OFFSET('Program and Results'!$A$1,MATCH(Tables!Q$1,'Program and Results'!$A:$A,0)-1,4,COUNTIF('Program and Results'!$A:$A,Tables!Q$1),1),0),2))))</f>
        <v>1</v>
      </c>
      <c r="R70">
        <f ca="1">IF(R2="","",IF(Q70="","",IFERROR(VLOOKUP($A70,OFFSET('Program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Results'!$A:$A,Tables!R$1),4),MATCH($A70,OFFSET('Program and Results'!$A$1,MATCH(Tables!R$1,'Program and Results'!$A:$A,0)-1,4,COUNTIF('Program and Results'!$A:$A,Tables!R$1),1),0),2))))</f>
        <v>1</v>
      </c>
      <c r="S70">
        <f ca="1">IF(S2="","",IF(R70="","",IFERROR(VLOOKUP($A70,OFFSET('Program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Results'!$A:$A,Tables!S$1),4),MATCH($A70,OFFSET('Program and Results'!$A$1,MATCH(Tables!S$1,'Program and Results'!$A:$A,0)-1,4,COUNTIF('Program and Results'!$A:$A,Tables!S$1),1),0),2))))</f>
        <v>0</v>
      </c>
      <c r="T70">
        <f ca="1">IF(T2="","",IF(S70="","",IFERROR(VLOOKUP($A70,OFFSET('Program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Results'!$A:$A,Tables!T$1),4),MATCH($A70,OFFSET('Program and Results'!$A$1,MATCH(Tables!T$1,'Program and Results'!$A:$A,0)-1,4,COUNTIF('Program and Results'!$A:$A,Tables!T$1),1),0),2))))</f>
        <v>0</v>
      </c>
      <c r="U70">
        <f ca="1">IF(U2="","",IF(T70="","",IFERROR(VLOOKUP($A70,OFFSET('Program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Results'!$A:$A,Tables!U$1),4),MATCH($A70,OFFSET('Program and Results'!$A$1,MATCH(Tables!U$1,'Program and Results'!$A:$A,0)-1,4,COUNTIF('Program and Results'!$A:$A,Tables!U$1),1),0),2))))</f>
        <v>0</v>
      </c>
      <c r="V70">
        <f ca="1">IF(V2="","",IF(U70="","",IFERROR(VLOOKUP($A70,OFFSET('Program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Results'!$A:$A,Tables!V$1),4),MATCH($A70,OFFSET('Program and Results'!$A$1,MATCH(Tables!V$1,'Program and Results'!$A:$A,0)-1,4,COUNTIF('Program and Results'!$A:$A,Tables!V$1),1),0),2))))</f>
        <v>0</v>
      </c>
      <c r="W70">
        <f ca="1">IF(W2="","",IF(V70="","",IFERROR(VLOOKUP($A70,OFFSET('Program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Results'!$A:$A,Tables!W$1),4),MATCH($A70,OFFSET('Program and Results'!$A$1,MATCH(Tables!W$1,'Program and Results'!$A:$A,0)-1,4,COUNTIF('Program and Results'!$A:$A,Tables!W$1),1),0),2))))</f>
        <v>0</v>
      </c>
      <c r="X70">
        <f ca="1">IF(X2="","",IF(W70="","",IFERROR(VLOOKUP($A70,OFFSET('Program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Results'!$A:$A,Tables!X$1),4),MATCH($A70,OFFSET('Program and Results'!$A$1,MATCH(Tables!X$1,'Program and Results'!$A:$A,0)-1,4,COUNTIF('Program and Results'!$A:$A,Tables!X$1),1),0),2))))</f>
        <v>1</v>
      </c>
      <c r="Y70">
        <f ca="1">IF(Y2="","",IF(X70="","",IFERROR(VLOOKUP($A70,OFFSET('Program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Results'!$A:$A,Tables!Y$1),4),MATCH($A70,OFFSET('Program and Results'!$A$1,MATCH(Tables!Y$1,'Program and Results'!$A:$A,0)-1,4,COUNTIF('Program and Results'!$A:$A,Tables!Y$1),1),0),2))))</f>
        <v>1</v>
      </c>
      <c r="Z70">
        <f ca="1">IF(Z2="","",IF(Y70="","",IFERROR(VLOOKUP($A70,OFFSET('Program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Results'!$A:$A,Tables!Z$1),4),MATCH($A70,OFFSET('Program and Results'!$A$1,MATCH(Tables!Z$1,'Program and Results'!$A:$A,0)-1,4,COUNTIF('Program and Results'!$A:$A,Tables!Z$1),1),0),2))))</f>
        <v>1</v>
      </c>
      <c r="AA70">
        <f ca="1">IF(AA2="","",IF(Z70="","",IFERROR(VLOOKUP($A70,OFFSET('Program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Results'!$A:$A,Tables!AA$1),4),MATCH($A70,OFFSET('Program and Results'!$A$1,MATCH(Tables!AA$1,'Program and Results'!$A:$A,0)-1,4,COUNTIF('Program and Results'!$A:$A,Tables!AA$1),1),0),2))))</f>
        <v>0</v>
      </c>
      <c r="AB70">
        <f ca="1">IF(AB2="","",IF(AA70="","",IFERROR(VLOOKUP($A70,OFFSET('Program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Results'!$A:$A,Tables!AB$1),4),MATCH($A70,OFFSET('Program and Results'!$A$1,MATCH(Tables!AB$1,'Program and Results'!$A:$A,0)-1,4,COUNTIF('Program and Results'!$A:$A,Tables!AB$1),1),0),2))))</f>
        <v>1</v>
      </c>
      <c r="AC70">
        <f ca="1">IF(AC2="","",IF(AB70="","",IFERROR(VLOOKUP($A70,OFFSET('Program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Results'!$A:$A,Tables!AC$1),4),MATCH($A70,OFFSET('Program and Results'!$A$1,MATCH(Tables!AC$1,'Program and Results'!$A:$A,0)-1,4,COUNTIF('Program and Results'!$A:$A,Tables!AC$1),1),0),2))))</f>
        <v>3</v>
      </c>
      <c r="AD70">
        <f ca="1">IF(AD2="","",IF(AC70="","",IFERROR(VLOOKUP($A70,OFFSET('Program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Results'!$A:$A,Tables!AD$1),4),MATCH($A70,OFFSET('Program and Results'!$A$1,MATCH(Tables!AD$1,'Program and Results'!$A:$A,0)-1,4,COUNTIF('Program and Results'!$A:$A,Tables!AD$1),1),0),2))))</f>
        <v>1</v>
      </c>
      <c r="AE70">
        <f ca="1">IF(AE2="","",IF(AD70="","",IFERROR(VLOOKUP($A70,OFFSET('Program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Results'!$A:$A,Tables!AE$1),4),MATCH($A70,OFFSET('Program and Results'!$A$1,MATCH(Tables!AE$1,'Program and Results'!$A:$A,0)-1,4,COUNTIF('Program and Results'!$A:$A,Tables!AE$1),1),0),2))))</f>
        <v>3</v>
      </c>
      <c r="AF70">
        <f ca="1">IF(AF2="","",IF(AE70="","",IFERROR(VLOOKUP($A70,OFFSET('Program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Results'!$A:$A,Tables!AF$1),4),MATCH($A70,OFFSET('Program and Results'!$A$1,MATCH(Tables!AF$1,'Program and Results'!$A:$A,0)-1,4,COUNTIF('Program and Results'!$A:$A,Tables!AF$1),1),0),2))))</f>
        <v>0</v>
      </c>
      <c r="AG70">
        <f ca="1">IF(AG2="","",IF(AF70="","",IFERROR(VLOOKUP($A70,OFFSET('Program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Results'!$A:$A,Tables!AG$1),4),MATCH($A70,OFFSET('Program and Results'!$A$1,MATCH(Tables!AG$1,'Program and Results'!$A:$A,0)-1,4,COUNTIF('Program and Results'!$A:$A,Tables!AG$1),1),0),2))))</f>
        <v>2</v>
      </c>
      <c r="AH70">
        <f ca="1">IF(AH2="","",IF(AG70="","",IFERROR(VLOOKUP($A70,OFFSET('Program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Results'!$A:$A,Tables!AH$1),4),MATCH($A70,OFFSET('Program and Results'!$A$1,MATCH(Tables!AH$1,'Program and Results'!$A:$A,0)-1,4,COUNTIF('Program and Results'!$A:$A,Tables!AH$1),1),0),2))))</f>
        <v>1</v>
      </c>
      <c r="AI70">
        <f ca="1">IF(AI2="","",IF(AH70="","",IFERROR(VLOOKUP($A70,OFFSET('Program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Results'!$A:$A,Tables!AI$1),4),MATCH($A70,OFFSET('Program and Results'!$A$1,MATCH(Tables!AI$1,'Program and Results'!$A:$A,0)-1,4,COUNTIF('Program and Results'!$A:$A,Tables!AI$1),1),0),2))))</f>
        <v>0</v>
      </c>
      <c r="AJ70" t="str">
        <f ca="1">IF(AJ2="","",IF(AI70="","",IFERROR(VLOOKUP($A70,OFFSET('Program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Results'!$A:$A,Tables!AJ$1),4),MATCH($A70,OFFSET('Program and Results'!$A$1,MATCH(Tables!AJ$1,'Program and Results'!$A:$A,0)-1,4,COUNTIF('Program and Results'!$A:$A,Tables!AJ$1),1),0),2))))</f>
        <v/>
      </c>
      <c r="AK70" t="str">
        <f ca="1">IF(AK2="","",IF(AJ70="","",IFERROR(VLOOKUP($A70,OFFSET('Program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Results'!$A:$A,Tables!AK$1),4),MATCH($A70,OFFSET('Program and Results'!$A$1,MATCH(Tables!AK$1,'Program and Results'!$A:$A,0)-1,4,COUNTIF('Program and Results'!$A:$A,Tables!AK$1),1),0),2))))</f>
        <v/>
      </c>
      <c r="AL70" t="str">
        <f ca="1">IF(AL2="","",IF(AK70="","",IFERROR(VLOOKUP($A70,OFFSET('Program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Results'!$A:$A,Tables!AL$1),4),MATCH($A70,OFFSET('Program and Results'!$A$1,MATCH(Tables!AL$1,'Program and Results'!$A:$A,0)-1,4,COUNTIF('Program and Results'!$A:$A,Tables!AL$1),1),0),2))))</f>
        <v/>
      </c>
      <c r="AM70" t="str">
        <f ca="1">IF(AM2="","",IF(AL70="","",IFERROR(VLOOKUP($A70,OFFSET('Program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Results'!$A:$A,Tables!AM$1),4),MATCH($A70,OFFSET('Program and Results'!$A$1,MATCH(Tables!AM$1,'Program and Results'!$A:$A,0)-1,4,COUNTIF('Program and Results'!$A:$A,Tables!AM$1),1),0),2))))</f>
        <v/>
      </c>
      <c r="AN70" t="str">
        <f ca="1">IF(AN2="","",IF(AM70="","",IFERROR(VLOOKUP($A70,OFFSET('Program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Results'!$A:$A,Tables!AN$1),4),MATCH($A70,OFFSET('Program and Results'!$A$1,MATCH(Tables!AN$1,'Program and Results'!$A:$A,0)-1,4,COUNTIF('Program and Results'!$A:$A,Tables!AN$1),1),0),2))))</f>
        <v/>
      </c>
      <c r="AO70" t="str">
        <f ca="1">IF(AO2="","",IF(AN70="","",IFERROR(VLOOKUP($A70,OFFSET('Program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Results'!$A:$A,Tables!AO$1),4),MATCH($A70,OFFSET('Program and Results'!$A$1,MATCH(Tables!AO$1,'Program and Results'!$A:$A,0)-1,4,COUNTIF('Program and Results'!$A:$A,Tables!AO$1),1),0),2))))</f>
        <v/>
      </c>
      <c r="AP70" t="str">
        <f ca="1">IF(AP2="","",IF(AO70="","",IFERROR(VLOOKUP($A70,OFFSET('Program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Results'!$A:$A,Tables!AP$1),4),MATCH($A70,OFFSET('Program and Results'!$A$1,MATCH(Tables!AP$1,'Program and Results'!$A:$A,0)-1,4,COUNTIF('Program and Results'!$A:$A,Tables!AP$1),1),0),2))))</f>
        <v/>
      </c>
      <c r="AQ70" t="str">
        <f ca="1">IF(AQ2="","",IF(AP70="","",IFERROR(VLOOKUP($A70,OFFSET('Program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Results'!$A:$A,Tables!AQ$1),4),MATCH($A70,OFFSET('Program and Results'!$A$1,MATCH(Tables!AQ$1,'Program and Results'!$A:$A,0)-1,4,COUNTIF('Program and Results'!$A:$A,Tables!AQ$1),1),0),2))))</f>
        <v/>
      </c>
      <c r="AR70" t="str">
        <f ca="1">IF(AR2="","",IF(AQ70="","",IFERROR(VLOOKUP($A70,OFFSET('Program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Results'!$A:$A,Tables!AR$1),4),MATCH($A70,OFFSET('Program and Results'!$A$1,MATCH(Tables!AR$1,'Program and Results'!$A:$A,0)-1,4,COUNTIF('Program and Results'!$A:$A,Tables!AR$1),1),0),2))))</f>
        <v/>
      </c>
      <c r="AS70" t="str">
        <f ca="1">IF(AS2="","",IF(AR70="","",IFERROR(VLOOKUP($A70,OFFSET('Program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Results'!$A:$A,Tables!AS$1),4),MATCH($A70,OFFSET('Program and Results'!$A$1,MATCH(Tables!AS$1,'Program and Results'!$A:$A,0)-1,4,COUNTIF('Program and Results'!$A:$A,Tables!AS$1),1),0),2))))</f>
        <v/>
      </c>
      <c r="AT70" t="str">
        <f ca="1">IF(AT2="","",IF(AS70="","",IFERROR(VLOOKUP($A70,OFFSET('Program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Results'!$A:$A,Tables!AT$1),4),MATCH($A70,OFFSET('Program and Results'!$A$1,MATCH(Tables!AT$1,'Program and Results'!$A:$A,0)-1,4,COUNTIF('Program and Results'!$A:$A,Tables!AT$1),1),0),2))))</f>
        <v/>
      </c>
      <c r="AU70" t="str">
        <f ca="1">IF(AU2="","",IF(AT70="","",IFERROR(VLOOKUP($A70,OFFSET('Program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Results'!$A:$A,Tables!AU$1),4),MATCH($A70,OFFSET('Program and Results'!$A$1,MATCH(Tables!AU$1,'Program and Results'!$A:$A,0)-1,4,COUNTIF('Program and Results'!$A:$A,Tables!AU$1),1),0),2))))</f>
        <v/>
      </c>
      <c r="AV70" t="str">
        <f ca="1">IF(AV2="","",IF(AU70="","",IFERROR(VLOOKUP($A70,OFFSET('Program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Results'!$A:$A,Tables!AV$1),4),MATCH($A70,OFFSET('Program and Results'!$A$1,MATCH(Tables!AV$1,'Program and Results'!$A:$A,0)-1,4,COUNTIF('Program and Results'!$A:$A,Tables!AV$1),1),0),2))))</f>
        <v/>
      </c>
      <c r="AW70" t="str">
        <f ca="1">IF(AW2="","",IF(AV70="","",IFERROR(VLOOKUP($A70,OFFSET('Program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Results'!$A:$A,Tables!AW$1),4),MATCH($A70,OFFSET('Program and Results'!$A$1,MATCH(Tables!AW$1,'Program and Results'!$A:$A,0)-1,4,COUNTIF('Program and Results'!$A:$A,Tables!AW$1),1),0),2))))</f>
        <v/>
      </c>
      <c r="AX70" t="str">
        <f ca="1">IF(AX2="","",IF(AW70="","",IFERROR(VLOOKUP($A70,OFFSET('Program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Results'!$A:$A,Tables!AX$1),4),MATCH($A70,OFFSET('Program and Results'!$A$1,MATCH(Tables!AX$1,'Program and Results'!$A:$A,0)-1,4,COUNTIF('Program and Results'!$A:$A,Tables!AX$1),1),0),2))))</f>
        <v/>
      </c>
      <c r="AY70" t="str">
        <f ca="1">IF(AY2="","",IF(AX70="","",IFERROR(VLOOKUP($A70,OFFSET('Program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Results'!$A:$A,Tables!AY$1),4),MATCH($A70,OFFSET('Program and Results'!$A$1,MATCH(Tables!AY$1,'Program and Results'!$A:$A,0)-1,4,COUNTIF('Program and Results'!$A:$A,Tables!AY$1),1),0),2))))</f>
        <v/>
      </c>
      <c r="AZ70" t="str">
        <f ca="1">IF(AZ2="","",IF(AY70="","",IFERROR(VLOOKUP($A70,OFFSET('Program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Results'!$A:$A,Tables!AZ$1),4),MATCH($A70,OFFSET('Program and Results'!$A$1,MATCH(Tables!AZ$1,'Program and Results'!$A:$A,0)-1,4,COUNTIF('Program and Results'!$A:$A,Tables!AZ$1),1),0),2))))</f>
        <v/>
      </c>
      <c r="BA70" t="str">
        <f ca="1">IF(BA2="","",IF(AZ70="","",IFERROR(VLOOKUP($A70,OFFSET('Program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Results'!$A:$A,Tables!BA$1),4),MATCH($A70,OFFSET('Program and Results'!$A$1,MATCH(Tables!BA$1,'Program and Results'!$A:$A,0)-1,4,COUNTIF('Program and Results'!$A:$A,Tables!BA$1),1),0),2))))</f>
        <v/>
      </c>
      <c r="BB70" t="str">
        <f ca="1">IF(BB2="","",IF(BA70="","",IFERROR(VLOOKUP($A70,OFFSET('Program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Results'!$A:$A,Tables!BB$1),4),MATCH($A70,OFFSET('Program and Results'!$A$1,MATCH(Tables!BB$1,'Program and Results'!$A:$A,0)-1,4,COUNTIF('Program and Results'!$A:$A,Tables!BB$1),1),0),2))))</f>
        <v/>
      </c>
      <c r="BC70" t="str">
        <f ca="1">IF(BC2="","",IF(BB70="","",IFERROR(VLOOKUP($A70,OFFSET('Program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Results'!$A:$A,Tables!BC$1),4),MATCH($A70,OFFSET('Program and Results'!$A$1,MATCH(Tables!BC$1,'Program and Results'!$A:$A,0)-1,4,COUNTIF('Program and Results'!$A:$A,Tables!BC$1),1),0),2))))</f>
        <v/>
      </c>
      <c r="BD70" t="str">
        <f ca="1">IF(BD2="","",IF(BC70="","",IFERROR(VLOOKUP($A70,OFFSET('Program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Results'!$A:$A,Tables!BD$1),4),MATCH($A70,OFFSET('Program and Results'!$A$1,MATCH(Tables!BD$1,'Program and Results'!$A:$A,0)-1,4,COUNTIF('Program and Results'!$A:$A,Tables!BD$1),1),0),2))))</f>
        <v/>
      </c>
      <c r="BE70" t="str">
        <f ca="1">IF(BE2="","",IF(BD70="","",IFERROR(VLOOKUP($A70,OFFSET('Program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Results'!$A:$A,Tables!BE$1),4),MATCH($A70,OFFSET('Program and Results'!$A$1,MATCH(Tables!BE$1,'Program and Results'!$A:$A,0)-1,4,COUNTIF('Program and Results'!$A:$A,Tables!BE$1),1),0),2))))</f>
        <v/>
      </c>
    </row>
    <row r="71" spans="1:57">
      <c r="A71" s="3" t="str">
        <f t="shared" ref="A71:A101" si="1">A3</f>
        <v>Augsburg</v>
      </c>
      <c r="B71">
        <f ca="1">IF(B3="","",IF(A71="","",IFERROR(VLOOKUP($A71,OFFSET('Program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Results'!$A:$A,Tables!B$1),4),MATCH($A71,OFFSET('Program and Results'!$A$1,MATCH(Tables!B$1,'Program and Results'!$A:$A,0)-1,4,COUNTIF('Program and Results'!$A:$A,Tables!B$1),1),0),2))))</f>
        <v>4</v>
      </c>
      <c r="C71">
        <f ca="1">IF(C3="","",IF(B71="","",IFERROR(VLOOKUP($A71,OFFSET('Program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Results'!$A:$A,Tables!C$1),4),MATCH($A71,OFFSET('Program and Results'!$A$1,MATCH(Tables!C$1,'Program and Results'!$A:$A,0)-1,4,COUNTIF('Program and Results'!$A:$A,Tables!C$1),1),0),2))))</f>
        <v>1</v>
      </c>
      <c r="D71">
        <f ca="1">IF(D3="","",IF(C71="","",IFERROR(VLOOKUP($A71,OFFSET('Program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Results'!$A:$A,Tables!D$1),4),MATCH($A71,OFFSET('Program and Results'!$A$1,MATCH(Tables!D$1,'Program and Results'!$A:$A,0)-1,4,COUNTIF('Program and Results'!$A:$A,Tables!D$1),1),0),2))))</f>
        <v>1</v>
      </c>
      <c r="E71">
        <f ca="1">IF(E3="","",IF(D71="","",IFERROR(VLOOKUP($A71,OFFSET('Program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Results'!$A:$A,Tables!E$1),4),MATCH($A71,OFFSET('Program and Results'!$A$1,MATCH(Tables!E$1,'Program and Results'!$A:$A,0)-1,4,COUNTIF('Program and Results'!$A:$A,Tables!E$1),1),0),2))))</f>
        <v>0</v>
      </c>
      <c r="F71">
        <f ca="1">IF(F3="","",IF(E71="","",IFERROR(VLOOKUP($A71,OFFSET('Program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Results'!$A:$A,Tables!F$1),4),MATCH($A71,OFFSET('Program and Results'!$A$1,MATCH(Tables!F$1,'Program and Results'!$A:$A,0)-1,4,COUNTIF('Program and Results'!$A:$A,Tables!F$1),1),0),2))))</f>
        <v>1</v>
      </c>
      <c r="G71">
        <f ca="1">IF(G3="","",IF(F71="","",IFERROR(VLOOKUP($A71,OFFSET('Program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Results'!$A:$A,Tables!G$1),4),MATCH($A71,OFFSET('Program and Results'!$A$1,MATCH(Tables!G$1,'Program and Results'!$A:$A,0)-1,4,COUNTIF('Program and Results'!$A:$A,Tables!G$1),1),0),2))))</f>
        <v>2</v>
      </c>
      <c r="H71">
        <f ca="1">IF(H3="","",IF(G71="","",IFERROR(VLOOKUP($A71,OFFSET('Program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Results'!$A:$A,Tables!H$1),4),MATCH($A71,OFFSET('Program and Results'!$A$1,MATCH(Tables!H$1,'Program and Results'!$A:$A,0)-1,4,COUNTIF('Program and Results'!$A:$A,Tables!H$1),1),0),2))))</f>
        <v>2</v>
      </c>
      <c r="I71">
        <f ca="1">IF(I3="","",IF(H71="","",IFERROR(VLOOKUP($A71,OFFSET('Program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Results'!$A:$A,Tables!I$1),4),MATCH($A71,OFFSET('Program and Results'!$A$1,MATCH(Tables!I$1,'Program and Results'!$A:$A,0)-1,4,COUNTIF('Program and Results'!$A:$A,Tables!I$1),1),0),2))))</f>
        <v>4</v>
      </c>
      <c r="J71">
        <f ca="1">IF(J3="","",IF(I71="","",IFERROR(VLOOKUP($A71,OFFSET('Program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Results'!$A:$A,Tables!J$1),4),MATCH($A71,OFFSET('Program and Results'!$A$1,MATCH(Tables!J$1,'Program and Results'!$A:$A,0)-1,4,COUNTIF('Program and Results'!$A:$A,Tables!J$1),1),0),2))))</f>
        <v>2</v>
      </c>
      <c r="K71">
        <f ca="1">IF(K3="","",IF(J71="","",IFERROR(VLOOKUP($A71,OFFSET('Program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Results'!$A:$A,Tables!K$1),4),MATCH($A71,OFFSET('Program and Results'!$A$1,MATCH(Tables!K$1,'Program and Results'!$A:$A,0)-1,4,COUNTIF('Program and Results'!$A:$A,Tables!K$1),1),0),2))))</f>
        <v>2</v>
      </c>
      <c r="L71">
        <f ca="1">IF(L3="","",IF(K71="","",IFERROR(VLOOKUP($A71,OFFSET('Program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Results'!$A:$A,Tables!L$1),4),MATCH($A71,OFFSET('Program and Results'!$A$1,MATCH(Tables!L$1,'Program and Results'!$A:$A,0)-1,4,COUNTIF('Program and Results'!$A:$A,Tables!L$1),1),0),2))))</f>
        <v>1</v>
      </c>
      <c r="M71">
        <f ca="1">IF(M3="","",IF(L71="","",IFERROR(VLOOKUP($A71,OFFSET('Program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Results'!$A:$A,Tables!M$1),4),MATCH($A71,OFFSET('Program and Results'!$A$1,MATCH(Tables!M$1,'Program and Results'!$A:$A,0)-1,4,COUNTIF('Program and Results'!$A:$A,Tables!M$1),1),0),2))))</f>
        <v>3</v>
      </c>
      <c r="N71">
        <f ca="1">IF(N3="","",IF(M71="","",IFERROR(VLOOKUP($A71,OFFSET('Program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Results'!$A:$A,Tables!N$1),4),MATCH($A71,OFFSET('Program and Results'!$A$1,MATCH(Tables!N$1,'Program and Results'!$A:$A,0)-1,4,COUNTIF('Program and Results'!$A:$A,Tables!N$1),1),0),2))))</f>
        <v>0</v>
      </c>
      <c r="O71">
        <f ca="1">IF(O3="","",IF(N71="","",IFERROR(VLOOKUP($A71,OFFSET('Program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Results'!$A:$A,Tables!O$1),4),MATCH($A71,OFFSET('Program and Results'!$A$1,MATCH(Tables!O$1,'Program and Results'!$A:$A,0)-1,4,COUNTIF('Program and Results'!$A:$A,Tables!O$1),1),0),2))))</f>
        <v>0</v>
      </c>
      <c r="P71">
        <f ca="1">IF(P3="","",IF(O71="","",IFERROR(VLOOKUP($A71,OFFSET('Program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Results'!$A:$A,Tables!P$1),4),MATCH($A71,OFFSET('Program and Results'!$A$1,MATCH(Tables!P$1,'Program and Results'!$A:$A,0)-1,4,COUNTIF('Program and Results'!$A:$A,Tables!P$1),1),0),2))))</f>
        <v>0</v>
      </c>
      <c r="Q71">
        <f ca="1">IF(Q3="","",IF(P71="","",IFERROR(VLOOKUP($A71,OFFSET('Program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Results'!$A:$A,Tables!Q$1),4),MATCH($A71,OFFSET('Program and Results'!$A$1,MATCH(Tables!Q$1,'Program and Results'!$A:$A,0)-1,4,COUNTIF('Program and Results'!$A:$A,Tables!Q$1),1),0),2))))</f>
        <v>1</v>
      </c>
      <c r="R71">
        <f ca="1">IF(R3="","",IF(Q71="","",IFERROR(VLOOKUP($A71,OFFSET('Program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Results'!$A:$A,Tables!R$1),4),MATCH($A71,OFFSET('Program and Results'!$A$1,MATCH(Tables!R$1,'Program and Results'!$A:$A,0)-1,4,COUNTIF('Program and Results'!$A:$A,Tables!R$1),1),0),2))))</f>
        <v>1</v>
      </c>
      <c r="S71">
        <f ca="1">IF(S3="","",IF(R71="","",IFERROR(VLOOKUP($A71,OFFSET('Program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Results'!$A:$A,Tables!S$1),4),MATCH($A71,OFFSET('Program and Results'!$A$1,MATCH(Tables!S$1,'Program and Results'!$A:$A,0)-1,4,COUNTIF('Program and Results'!$A:$A,Tables!S$1),1),0),2))))</f>
        <v>2</v>
      </c>
      <c r="T71">
        <f ca="1">IF(T3="","",IF(S71="","",IFERROR(VLOOKUP($A71,OFFSET('Program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Results'!$A:$A,Tables!T$1),4),MATCH($A71,OFFSET('Program and Results'!$A$1,MATCH(Tables!T$1,'Program and Results'!$A:$A,0)-1,4,COUNTIF('Program and Results'!$A:$A,Tables!T$1),1),0),2))))</f>
        <v>1</v>
      </c>
      <c r="U71">
        <f ca="1">IF(U3="","",IF(T71="","",IFERROR(VLOOKUP($A71,OFFSET('Program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Results'!$A:$A,Tables!U$1),4),MATCH($A71,OFFSET('Program and Results'!$A$1,MATCH(Tables!U$1,'Program and Results'!$A:$A,0)-1,4,COUNTIF('Program and Results'!$A:$A,Tables!U$1),1),0),2))))</f>
        <v>1</v>
      </c>
      <c r="V71">
        <f ca="1">IF(V3="","",IF(U71="","",IFERROR(VLOOKUP($A71,OFFSET('Program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Results'!$A:$A,Tables!V$1),4),MATCH($A71,OFFSET('Program and Results'!$A$1,MATCH(Tables!V$1,'Program and Results'!$A:$A,0)-1,4,COUNTIF('Program and Results'!$A:$A,Tables!V$1),1),0),2))))</f>
        <v>1</v>
      </c>
      <c r="W71">
        <f ca="1">IF(W3="","",IF(V71="","",IFERROR(VLOOKUP($A71,OFFSET('Program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Results'!$A:$A,Tables!W$1),4),MATCH($A71,OFFSET('Program and Results'!$A$1,MATCH(Tables!W$1,'Program and Results'!$A:$A,0)-1,4,COUNTIF('Program and Results'!$A:$A,Tables!W$1),1),0),2))))</f>
        <v>2</v>
      </c>
      <c r="X71">
        <f ca="1">IF(X3="","",IF(W71="","",IFERROR(VLOOKUP($A71,OFFSET('Program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Results'!$A:$A,Tables!X$1),4),MATCH($A71,OFFSET('Program and Results'!$A$1,MATCH(Tables!X$1,'Program and Results'!$A:$A,0)-1,4,COUNTIF('Program and Results'!$A:$A,Tables!X$1),1),0),2))))</f>
        <v>1</v>
      </c>
      <c r="Y71">
        <f ca="1">IF(Y3="","",IF(X71="","",IFERROR(VLOOKUP($A71,OFFSET('Program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Results'!$A:$A,Tables!Y$1),4),MATCH($A71,OFFSET('Program and Results'!$A$1,MATCH(Tables!Y$1,'Program and Results'!$A:$A,0)-1,4,COUNTIF('Program and Results'!$A:$A,Tables!Y$1),1),0),2))))</f>
        <v>1</v>
      </c>
      <c r="Z71">
        <f ca="1">IF(Z3="","",IF(Y71="","",IFERROR(VLOOKUP($A71,OFFSET('Program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Results'!$A:$A,Tables!Z$1),4),MATCH($A71,OFFSET('Program and Results'!$A$1,MATCH(Tables!Z$1,'Program and Results'!$A:$A,0)-1,4,COUNTIF('Program and Results'!$A:$A,Tables!Z$1),1),0),2))))</f>
        <v>2</v>
      </c>
      <c r="AA71">
        <f ca="1">IF(AA3="","",IF(Z71="","",IFERROR(VLOOKUP($A71,OFFSET('Program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Results'!$A:$A,Tables!AA$1),4),MATCH($A71,OFFSET('Program and Results'!$A$1,MATCH(Tables!AA$1,'Program and Results'!$A:$A,0)-1,4,COUNTIF('Program and Results'!$A:$A,Tables!AA$1),1),0),2))))</f>
        <v>1</v>
      </c>
      <c r="AB71">
        <f ca="1">IF(AB3="","",IF(AA71="","",IFERROR(VLOOKUP($A71,OFFSET('Program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Results'!$A:$A,Tables!AB$1),4),MATCH($A71,OFFSET('Program and Results'!$A$1,MATCH(Tables!AB$1,'Program and Results'!$A:$A,0)-1,4,COUNTIF('Program and Results'!$A:$A,Tables!AB$1),1),0),2))))</f>
        <v>3</v>
      </c>
      <c r="AC71">
        <f ca="1">IF(AC3="","",IF(AB71="","",IFERROR(VLOOKUP($A71,OFFSET('Program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Results'!$A:$A,Tables!AC$1),4),MATCH($A71,OFFSET('Program and Results'!$A$1,MATCH(Tables!AC$1,'Program and Results'!$A:$A,0)-1,4,COUNTIF('Program and Results'!$A:$A,Tables!AC$1),1),0),2))))</f>
        <v>3</v>
      </c>
      <c r="AD71">
        <f ca="1">IF(AD3="","",IF(AC71="","",IFERROR(VLOOKUP($A71,OFFSET('Program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Results'!$A:$A,Tables!AD$1),4),MATCH($A71,OFFSET('Program and Results'!$A$1,MATCH(Tables!AD$1,'Program and Results'!$A:$A,0)-1,4,COUNTIF('Program and Results'!$A:$A,Tables!AD$1),1),0),2))))</f>
        <v>0</v>
      </c>
      <c r="AE71">
        <f ca="1">IF(AE3="","",IF(AD71="","",IFERROR(VLOOKUP($A71,OFFSET('Program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Results'!$A:$A,Tables!AE$1),4),MATCH($A71,OFFSET('Program and Results'!$A$1,MATCH(Tables!AE$1,'Program and Results'!$A:$A,0)-1,4,COUNTIF('Program and Results'!$A:$A,Tables!AE$1),1),0),2))))</f>
        <v>2</v>
      </c>
      <c r="AF71">
        <f ca="1">IF(AF3="","",IF(AE71="","",IFERROR(VLOOKUP($A71,OFFSET('Program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Results'!$A:$A,Tables!AF$1),4),MATCH($A71,OFFSET('Program and Results'!$A$1,MATCH(Tables!AF$1,'Program and Results'!$A:$A,0)-1,4,COUNTIF('Program and Results'!$A:$A,Tables!AF$1),1),0),2))))</f>
        <v>0</v>
      </c>
      <c r="AG71">
        <f ca="1">IF(AG3="","",IF(AF71="","",IFERROR(VLOOKUP($A71,OFFSET('Program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Results'!$A:$A,Tables!AG$1),4),MATCH($A71,OFFSET('Program and Results'!$A$1,MATCH(Tables!AG$1,'Program and Results'!$A:$A,0)-1,4,COUNTIF('Program and Results'!$A:$A,Tables!AG$1),1),0),2))))</f>
        <v>1</v>
      </c>
      <c r="AH71">
        <f ca="1">IF(AH3="","",IF(AG71="","",IFERROR(VLOOKUP($A71,OFFSET('Program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Results'!$A:$A,Tables!AH$1),4),MATCH($A71,OFFSET('Program and Results'!$A$1,MATCH(Tables!AH$1,'Program and Results'!$A:$A,0)-1,4,COUNTIF('Program and Results'!$A:$A,Tables!AH$1),1),0),2))))</f>
        <v>0</v>
      </c>
      <c r="AI71">
        <f ca="1">IF(AI3="","",IF(AH71="","",IFERROR(VLOOKUP($A71,OFFSET('Program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Results'!$A:$A,Tables!AI$1),4),MATCH($A71,OFFSET('Program and Results'!$A$1,MATCH(Tables!AI$1,'Program and Results'!$A:$A,0)-1,4,COUNTIF('Program and Results'!$A:$A,Tables!AI$1),1),0),2))))</f>
        <v>1</v>
      </c>
      <c r="AJ71" t="str">
        <f ca="1">IF(AJ3="","",IF(AI71="","",IFERROR(VLOOKUP($A71,OFFSET('Program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Results'!$A:$A,Tables!AJ$1),4),MATCH($A71,OFFSET('Program and Results'!$A$1,MATCH(Tables!AJ$1,'Program and Results'!$A:$A,0)-1,4,COUNTIF('Program and Results'!$A:$A,Tables!AJ$1),1),0),2))))</f>
        <v/>
      </c>
      <c r="AK71" t="str">
        <f ca="1">IF(AK3="","",IF(AJ71="","",IFERROR(VLOOKUP($A71,OFFSET('Program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Results'!$A:$A,Tables!AK$1),4),MATCH($A71,OFFSET('Program and Results'!$A$1,MATCH(Tables!AK$1,'Program and Results'!$A:$A,0)-1,4,COUNTIF('Program and Results'!$A:$A,Tables!AK$1),1),0),2))))</f>
        <v/>
      </c>
      <c r="AL71" t="str">
        <f ca="1">IF(AL3="","",IF(AK71="","",IFERROR(VLOOKUP($A71,OFFSET('Program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Results'!$A:$A,Tables!AL$1),4),MATCH($A71,OFFSET('Program and Results'!$A$1,MATCH(Tables!AL$1,'Program and Results'!$A:$A,0)-1,4,COUNTIF('Program and Results'!$A:$A,Tables!AL$1),1),0),2))))</f>
        <v/>
      </c>
      <c r="AM71" t="str">
        <f ca="1">IF(AM3="","",IF(AL71="","",IFERROR(VLOOKUP($A71,OFFSET('Program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Results'!$A:$A,Tables!AM$1),4),MATCH($A71,OFFSET('Program and Results'!$A$1,MATCH(Tables!AM$1,'Program and Results'!$A:$A,0)-1,4,COUNTIF('Program and Results'!$A:$A,Tables!AM$1),1),0),2))))</f>
        <v/>
      </c>
      <c r="AN71" t="str">
        <f ca="1">IF(AN3="","",IF(AM71="","",IFERROR(VLOOKUP($A71,OFFSET('Program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Results'!$A:$A,Tables!AN$1),4),MATCH($A71,OFFSET('Program and Results'!$A$1,MATCH(Tables!AN$1,'Program and Results'!$A:$A,0)-1,4,COUNTIF('Program and Results'!$A:$A,Tables!AN$1),1),0),2))))</f>
        <v/>
      </c>
      <c r="AO71" t="str">
        <f ca="1">IF(AO3="","",IF(AN71="","",IFERROR(VLOOKUP($A71,OFFSET('Program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Results'!$A:$A,Tables!AO$1),4),MATCH($A71,OFFSET('Program and Results'!$A$1,MATCH(Tables!AO$1,'Program and Results'!$A:$A,0)-1,4,COUNTIF('Program and Results'!$A:$A,Tables!AO$1),1),0),2))))</f>
        <v/>
      </c>
      <c r="AP71" t="str">
        <f ca="1">IF(AP3="","",IF(AO71="","",IFERROR(VLOOKUP($A71,OFFSET('Program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Results'!$A:$A,Tables!AP$1),4),MATCH($A71,OFFSET('Program and Results'!$A$1,MATCH(Tables!AP$1,'Program and Results'!$A:$A,0)-1,4,COUNTIF('Program and Results'!$A:$A,Tables!AP$1),1),0),2))))</f>
        <v/>
      </c>
      <c r="AQ71" t="str">
        <f ca="1">IF(AQ3="","",IF(AP71="","",IFERROR(VLOOKUP($A71,OFFSET('Program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Results'!$A:$A,Tables!AQ$1),4),MATCH($A71,OFFSET('Program and Results'!$A$1,MATCH(Tables!AQ$1,'Program and Results'!$A:$A,0)-1,4,COUNTIF('Program and Results'!$A:$A,Tables!AQ$1),1),0),2))))</f>
        <v/>
      </c>
      <c r="AR71" t="str">
        <f ca="1">IF(AR3="","",IF(AQ71="","",IFERROR(VLOOKUP($A71,OFFSET('Program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Results'!$A:$A,Tables!AR$1),4),MATCH($A71,OFFSET('Program and Results'!$A$1,MATCH(Tables!AR$1,'Program and Results'!$A:$A,0)-1,4,COUNTIF('Program and Results'!$A:$A,Tables!AR$1),1),0),2))))</f>
        <v/>
      </c>
      <c r="AS71" t="str">
        <f ca="1">IF(AS3="","",IF(AR71="","",IFERROR(VLOOKUP($A71,OFFSET('Program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Results'!$A:$A,Tables!AS$1),4),MATCH($A71,OFFSET('Program and Results'!$A$1,MATCH(Tables!AS$1,'Program and Results'!$A:$A,0)-1,4,COUNTIF('Program and Results'!$A:$A,Tables!AS$1),1),0),2))))</f>
        <v/>
      </c>
      <c r="AT71" t="str">
        <f ca="1">IF(AT3="","",IF(AS71="","",IFERROR(VLOOKUP($A71,OFFSET('Program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Results'!$A:$A,Tables!AT$1),4),MATCH($A71,OFFSET('Program and Results'!$A$1,MATCH(Tables!AT$1,'Program and Results'!$A:$A,0)-1,4,COUNTIF('Program and Results'!$A:$A,Tables!AT$1),1),0),2))))</f>
        <v/>
      </c>
      <c r="AU71" t="str">
        <f ca="1">IF(AU3="","",IF(AT71="","",IFERROR(VLOOKUP($A71,OFFSET('Program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Results'!$A:$A,Tables!AU$1),4),MATCH($A71,OFFSET('Program and Results'!$A$1,MATCH(Tables!AU$1,'Program and Results'!$A:$A,0)-1,4,COUNTIF('Program and Results'!$A:$A,Tables!AU$1),1),0),2))))</f>
        <v/>
      </c>
      <c r="AV71" t="str">
        <f ca="1">IF(AV3="","",IF(AU71="","",IFERROR(VLOOKUP($A71,OFFSET('Program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Results'!$A:$A,Tables!AV$1),4),MATCH($A71,OFFSET('Program and Results'!$A$1,MATCH(Tables!AV$1,'Program and Results'!$A:$A,0)-1,4,COUNTIF('Program and Results'!$A:$A,Tables!AV$1),1),0),2))))</f>
        <v/>
      </c>
      <c r="AW71" t="str">
        <f ca="1">IF(AW3="","",IF(AV71="","",IFERROR(VLOOKUP($A71,OFFSET('Program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Results'!$A:$A,Tables!AW$1),4),MATCH($A71,OFFSET('Program and Results'!$A$1,MATCH(Tables!AW$1,'Program and Results'!$A:$A,0)-1,4,COUNTIF('Program and Results'!$A:$A,Tables!AW$1),1),0),2))))</f>
        <v/>
      </c>
      <c r="AX71" t="str">
        <f ca="1">IF(AX3="","",IF(AW71="","",IFERROR(VLOOKUP($A71,OFFSET('Program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Results'!$A:$A,Tables!AX$1),4),MATCH($A71,OFFSET('Program and Results'!$A$1,MATCH(Tables!AX$1,'Program and Results'!$A:$A,0)-1,4,COUNTIF('Program and Results'!$A:$A,Tables!AX$1),1),0),2))))</f>
        <v/>
      </c>
      <c r="AY71" t="str">
        <f ca="1">IF(AY3="","",IF(AX71="","",IFERROR(VLOOKUP($A71,OFFSET('Program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Results'!$A:$A,Tables!AY$1),4),MATCH($A71,OFFSET('Program and Results'!$A$1,MATCH(Tables!AY$1,'Program and Results'!$A:$A,0)-1,4,COUNTIF('Program and Results'!$A:$A,Tables!AY$1),1),0),2))))</f>
        <v/>
      </c>
      <c r="AZ71" t="str">
        <f ca="1">IF(AZ3="","",IF(AY71="","",IFERROR(VLOOKUP($A71,OFFSET('Program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Results'!$A:$A,Tables!AZ$1),4),MATCH($A71,OFFSET('Program and Results'!$A$1,MATCH(Tables!AZ$1,'Program and Results'!$A:$A,0)-1,4,COUNTIF('Program and Results'!$A:$A,Tables!AZ$1),1),0),2))))</f>
        <v/>
      </c>
      <c r="BA71" t="str">
        <f ca="1">IF(BA3="","",IF(AZ71="","",IFERROR(VLOOKUP($A71,OFFSET('Program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Results'!$A:$A,Tables!BA$1),4),MATCH($A71,OFFSET('Program and Results'!$A$1,MATCH(Tables!BA$1,'Program and Results'!$A:$A,0)-1,4,COUNTIF('Program and Results'!$A:$A,Tables!BA$1),1),0),2))))</f>
        <v/>
      </c>
      <c r="BB71" t="str">
        <f ca="1">IF(BB3="","",IF(BA71="","",IFERROR(VLOOKUP($A71,OFFSET('Program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Results'!$A:$A,Tables!BB$1),4),MATCH($A71,OFFSET('Program and Results'!$A$1,MATCH(Tables!BB$1,'Program and Results'!$A:$A,0)-1,4,COUNTIF('Program and Results'!$A:$A,Tables!BB$1),1),0),2))))</f>
        <v/>
      </c>
      <c r="BC71" t="str">
        <f ca="1">IF(BC3="","",IF(BB71="","",IFERROR(VLOOKUP($A71,OFFSET('Program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Results'!$A:$A,Tables!BC$1),4),MATCH($A71,OFFSET('Program and Results'!$A$1,MATCH(Tables!BC$1,'Program and Results'!$A:$A,0)-1,4,COUNTIF('Program and Results'!$A:$A,Tables!BC$1),1),0),2))))</f>
        <v/>
      </c>
      <c r="BD71" t="str">
        <f ca="1">IF(BD3="","",IF(BC71="","",IFERROR(VLOOKUP($A71,OFFSET('Program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Results'!$A:$A,Tables!BD$1),4),MATCH($A71,OFFSET('Program and Results'!$A$1,MATCH(Tables!BD$1,'Program and Results'!$A:$A,0)-1,4,COUNTIF('Program and Results'!$A:$A,Tables!BD$1),1),0),2))))</f>
        <v/>
      </c>
      <c r="BE71" t="str">
        <f ca="1">IF(BE3="","",IF(BD71="","",IFERROR(VLOOKUP($A71,OFFSET('Program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Results'!$A:$A,Tables!BE$1),4),MATCH($A71,OFFSET('Program and Results'!$A$1,MATCH(Tables!BE$1,'Program and Results'!$A:$A,0)-1,4,COUNTIF('Program and Results'!$A:$A,Tables!BE$1),1),0),2))))</f>
        <v/>
      </c>
    </row>
    <row r="72" spans="1:57">
      <c r="A72" s="3" t="str">
        <f t="shared" si="1"/>
        <v>Braunschweig</v>
      </c>
      <c r="B72">
        <f ca="1">IF(B4="","",IF(A72="","",IFERROR(VLOOKUP($A72,OFFSET('Program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Results'!$A:$A,Tables!B$1),4),MATCH($A72,OFFSET('Program and Results'!$A$1,MATCH(Tables!B$1,'Program and Results'!$A:$A,0)-1,4,COUNTIF('Program and Results'!$A:$A,Tables!B$1),1),0),2))))</f>
        <v>1</v>
      </c>
      <c r="C72">
        <f ca="1">IF(C4="","",IF(B72="","",IFERROR(VLOOKUP($A72,OFFSET('Program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Results'!$A:$A,Tables!C$1),4),MATCH($A72,OFFSET('Program and Results'!$A$1,MATCH(Tables!C$1,'Program and Results'!$A:$A,0)-1,4,COUNTIF('Program and Results'!$A:$A,Tables!C$1),1),0),2))))</f>
        <v>2</v>
      </c>
      <c r="D72">
        <f ca="1">IF(D4="","",IF(C72="","",IFERROR(VLOOKUP($A72,OFFSET('Program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Results'!$A:$A,Tables!D$1),4),MATCH($A72,OFFSET('Program and Results'!$A$1,MATCH(Tables!D$1,'Program and Results'!$A:$A,0)-1,4,COUNTIF('Program and Results'!$A:$A,Tables!D$1),1),0),2))))</f>
        <v>2</v>
      </c>
      <c r="E72">
        <f ca="1">IF(E4="","",IF(D72="","",IFERROR(VLOOKUP($A72,OFFSET('Program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Results'!$A:$A,Tables!E$1),4),MATCH($A72,OFFSET('Program and Results'!$A$1,MATCH(Tables!E$1,'Program and Results'!$A:$A,0)-1,4,COUNTIF('Program and Results'!$A:$A,Tables!E$1),1),0),2))))</f>
        <v>4</v>
      </c>
      <c r="F72">
        <f ca="1">IF(F4="","",IF(E72="","",IFERROR(VLOOKUP($A72,OFFSET('Program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Results'!$A:$A,Tables!F$1),4),MATCH($A72,OFFSET('Program and Results'!$A$1,MATCH(Tables!F$1,'Program and Results'!$A:$A,0)-1,4,COUNTIF('Program and Results'!$A:$A,Tables!F$1),1),0),2))))</f>
        <v>1</v>
      </c>
      <c r="G72">
        <f ca="1">IF(G4="","",IF(F72="","",IFERROR(VLOOKUP($A72,OFFSET('Program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Results'!$A:$A,Tables!G$1),4),MATCH($A72,OFFSET('Program and Results'!$A$1,MATCH(Tables!G$1,'Program and Results'!$A:$A,0)-1,4,COUNTIF('Program and Results'!$A:$A,Tables!G$1),1),0),2))))</f>
        <v>4</v>
      </c>
      <c r="H72">
        <f ca="1">IF(H4="","",IF(G72="","",IFERROR(VLOOKUP($A72,OFFSET('Program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Results'!$A:$A,Tables!H$1),4),MATCH($A72,OFFSET('Program and Results'!$A$1,MATCH(Tables!H$1,'Program and Results'!$A:$A,0)-1,4,COUNTIF('Program and Results'!$A:$A,Tables!H$1),1),0),2))))</f>
        <v>4</v>
      </c>
      <c r="I72">
        <f ca="1">IF(I4="","",IF(H72="","",IFERROR(VLOOKUP($A72,OFFSET('Program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Results'!$A:$A,Tables!I$1),4),MATCH($A72,OFFSET('Program and Results'!$A$1,MATCH(Tables!I$1,'Program and Results'!$A:$A,0)-1,4,COUNTIF('Program and Results'!$A:$A,Tables!I$1),1),0),2))))</f>
        <v>0</v>
      </c>
      <c r="J72">
        <f ca="1">IF(J4="","",IF(I72="","",IFERROR(VLOOKUP($A72,OFFSET('Program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Results'!$A:$A,Tables!J$1),4),MATCH($A72,OFFSET('Program and Results'!$A$1,MATCH(Tables!J$1,'Program and Results'!$A:$A,0)-1,4,COUNTIF('Program and Results'!$A:$A,Tables!J$1),1),0),2))))</f>
        <v>3</v>
      </c>
      <c r="K72">
        <f ca="1">IF(K4="","",IF(J72="","",IFERROR(VLOOKUP($A72,OFFSET('Program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Results'!$A:$A,Tables!K$1),4),MATCH($A72,OFFSET('Program and Results'!$A$1,MATCH(Tables!K$1,'Program and Results'!$A:$A,0)-1,4,COUNTIF('Program and Results'!$A:$A,Tables!K$1),1),0),2))))</f>
        <v>2</v>
      </c>
      <c r="L72">
        <f ca="1">IF(L4="","",IF(K72="","",IFERROR(VLOOKUP($A72,OFFSET('Program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Results'!$A:$A,Tables!L$1),4),MATCH($A72,OFFSET('Program and Results'!$A$1,MATCH(Tables!L$1,'Program and Results'!$A:$A,0)-1,4,COUNTIF('Program and Results'!$A:$A,Tables!L$1),1),0),2))))</f>
        <v>0</v>
      </c>
      <c r="M72">
        <f ca="1">IF(M4="","",IF(L72="","",IFERROR(VLOOKUP($A72,OFFSET('Program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Results'!$A:$A,Tables!M$1),4),MATCH($A72,OFFSET('Program and Results'!$A$1,MATCH(Tables!M$1,'Program and Results'!$A:$A,0)-1,4,COUNTIF('Program and Results'!$A:$A,Tables!M$1),1),0),2))))</f>
        <v>0</v>
      </c>
      <c r="N72">
        <f ca="1">IF(N4="","",IF(M72="","",IFERROR(VLOOKUP($A72,OFFSET('Program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Results'!$A:$A,Tables!N$1),4),MATCH($A72,OFFSET('Program and Results'!$A$1,MATCH(Tables!N$1,'Program and Results'!$A:$A,0)-1,4,COUNTIF('Program and Results'!$A:$A,Tables!N$1),1),0),2))))</f>
        <v>1</v>
      </c>
      <c r="O72">
        <f ca="1">IF(O4="","",IF(N72="","",IFERROR(VLOOKUP($A72,OFFSET('Program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Results'!$A:$A,Tables!O$1),4),MATCH($A72,OFFSET('Program and Results'!$A$1,MATCH(Tables!O$1,'Program and Results'!$A:$A,0)-1,4,COUNTIF('Program and Results'!$A:$A,Tables!O$1),1),0),2))))</f>
        <v>2</v>
      </c>
      <c r="P72">
        <f ca="1">IF(P4="","",IF(O72="","",IFERROR(VLOOKUP($A72,OFFSET('Program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Results'!$A:$A,Tables!P$1),4),MATCH($A72,OFFSET('Program and Results'!$A$1,MATCH(Tables!P$1,'Program and Results'!$A:$A,0)-1,4,COUNTIF('Program and Results'!$A:$A,Tables!P$1),1),0),2))))</f>
        <v>2</v>
      </c>
      <c r="Q72">
        <f ca="1">IF(Q4="","",IF(P72="","",IFERROR(VLOOKUP($A72,OFFSET('Program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Results'!$A:$A,Tables!Q$1),4),MATCH($A72,OFFSET('Program and Results'!$A$1,MATCH(Tables!Q$1,'Program and Results'!$A:$A,0)-1,4,COUNTIF('Program and Results'!$A:$A,Tables!Q$1),1),0),2))))</f>
        <v>4</v>
      </c>
      <c r="R72">
        <f ca="1">IF(R4="","",IF(Q72="","",IFERROR(VLOOKUP($A72,OFFSET('Program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Results'!$A:$A,Tables!R$1),4),MATCH($A72,OFFSET('Program and Results'!$A$1,MATCH(Tables!R$1,'Program and Results'!$A:$A,0)-1,4,COUNTIF('Program and Results'!$A:$A,Tables!R$1),1),0),2))))</f>
        <v>0</v>
      </c>
      <c r="S72">
        <f ca="1">IF(S4="","",IF(R72="","",IFERROR(VLOOKUP($A72,OFFSET('Program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Results'!$A:$A,Tables!S$1),4),MATCH($A72,OFFSET('Program and Results'!$A$1,MATCH(Tables!S$1,'Program and Results'!$A:$A,0)-1,4,COUNTIF('Program and Results'!$A:$A,Tables!S$1),1),0),2))))</f>
        <v>0</v>
      </c>
      <c r="T72">
        <f ca="1">IF(T4="","",IF(S72="","",IFERROR(VLOOKUP($A72,OFFSET('Program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Results'!$A:$A,Tables!T$1),4),MATCH($A72,OFFSET('Program and Results'!$A$1,MATCH(Tables!T$1,'Program and Results'!$A:$A,0)-1,4,COUNTIF('Program and Results'!$A:$A,Tables!T$1),1),0),2))))</f>
        <v>2</v>
      </c>
      <c r="U72">
        <f ca="1">IF(U4="","",IF(T72="","",IFERROR(VLOOKUP($A72,OFFSET('Program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Results'!$A:$A,Tables!U$1),4),MATCH($A72,OFFSET('Program and Results'!$A$1,MATCH(Tables!U$1,'Program and Results'!$A:$A,0)-1,4,COUNTIF('Program and Results'!$A:$A,Tables!U$1),1),0),2))))</f>
        <v>3</v>
      </c>
      <c r="V72">
        <f ca="1">IF(V4="","",IF(U72="","",IFERROR(VLOOKUP($A72,OFFSET('Program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Results'!$A:$A,Tables!V$1),4),MATCH($A72,OFFSET('Program and Results'!$A$1,MATCH(Tables!V$1,'Program and Results'!$A:$A,0)-1,4,COUNTIF('Program and Results'!$A:$A,Tables!V$1),1),0),2))))</f>
        <v>2</v>
      </c>
      <c r="W72">
        <f ca="1">IF(W4="","",IF(V72="","",IFERROR(VLOOKUP($A72,OFFSET('Program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Results'!$A:$A,Tables!W$1),4),MATCH($A72,OFFSET('Program and Results'!$A$1,MATCH(Tables!W$1,'Program and Results'!$A:$A,0)-1,4,COUNTIF('Program and Results'!$A:$A,Tables!W$1),1),0),2))))</f>
        <v>2</v>
      </c>
      <c r="X72">
        <f ca="1">IF(X4="","",IF(W72="","",IFERROR(VLOOKUP($A72,OFFSET('Program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Results'!$A:$A,Tables!X$1),4),MATCH($A72,OFFSET('Program and Results'!$A$1,MATCH(Tables!X$1,'Program and Results'!$A:$A,0)-1,4,COUNTIF('Program and Results'!$A:$A,Tables!X$1),1),0),2))))</f>
        <v>1</v>
      </c>
      <c r="Y72">
        <f ca="1">IF(Y4="","",IF(X72="","",IFERROR(VLOOKUP($A72,OFFSET('Program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Results'!$A:$A,Tables!Y$1),4),MATCH($A72,OFFSET('Program and Results'!$A$1,MATCH(Tables!Y$1,'Program and Results'!$A:$A,0)-1,4,COUNTIF('Program and Results'!$A:$A,Tables!Y$1),1),0),2))))</f>
        <v>2</v>
      </c>
      <c r="Z72">
        <f ca="1">IF(Z4="","",IF(Y72="","",IFERROR(VLOOKUP($A72,OFFSET('Program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Results'!$A:$A,Tables!Z$1),4),MATCH($A72,OFFSET('Program and Results'!$A$1,MATCH(Tables!Z$1,'Program and Results'!$A:$A,0)-1,4,COUNTIF('Program and Results'!$A:$A,Tables!Z$1),1),0),2))))</f>
        <v>1</v>
      </c>
      <c r="AA72">
        <f ca="1">IF(AA4="","",IF(Z72="","",IFERROR(VLOOKUP($A72,OFFSET('Program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Results'!$A:$A,Tables!AA$1),4),MATCH($A72,OFFSET('Program and Results'!$A$1,MATCH(Tables!AA$1,'Program and Results'!$A:$A,0)-1,4,COUNTIF('Program and Results'!$A:$A,Tables!AA$1),1),0),2))))</f>
        <v>3</v>
      </c>
      <c r="AB72">
        <f ca="1">IF(AB4="","",IF(AA72="","",IFERROR(VLOOKUP($A72,OFFSET('Program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Results'!$A:$A,Tables!AB$1),4),MATCH($A72,OFFSET('Program and Results'!$A$1,MATCH(Tables!AB$1,'Program and Results'!$A:$A,0)-1,4,COUNTIF('Program and Results'!$A:$A,Tables!AB$1),1),0),2))))</f>
        <v>1</v>
      </c>
      <c r="AC72">
        <f ca="1">IF(AC4="","",IF(AB72="","",IFERROR(VLOOKUP($A72,OFFSET('Program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Results'!$A:$A,Tables!AC$1),4),MATCH($A72,OFFSET('Program and Results'!$A$1,MATCH(Tables!AC$1,'Program and Results'!$A:$A,0)-1,4,COUNTIF('Program and Results'!$A:$A,Tables!AC$1),1),0),2))))</f>
        <v>1</v>
      </c>
      <c r="AD72">
        <f ca="1">IF(AD4="","",IF(AC72="","",IFERROR(VLOOKUP($A72,OFFSET('Program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Results'!$A:$A,Tables!AD$1),4),MATCH($A72,OFFSET('Program and Results'!$A$1,MATCH(Tables!AD$1,'Program and Results'!$A:$A,0)-1,4,COUNTIF('Program and Results'!$A:$A,Tables!AD$1),1),0),2))))</f>
        <v>0</v>
      </c>
      <c r="AE72">
        <f ca="1">IF(AE4="","",IF(AD72="","",IFERROR(VLOOKUP($A72,OFFSET('Program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Results'!$A:$A,Tables!AE$1),4),MATCH($A72,OFFSET('Program and Results'!$A$1,MATCH(Tables!AE$1,'Program and Results'!$A:$A,0)-1,4,COUNTIF('Program and Results'!$A:$A,Tables!AE$1),1),0),2))))</f>
        <v>2</v>
      </c>
      <c r="AF72">
        <f ca="1">IF(AF4="","",IF(AE72="","",IFERROR(VLOOKUP($A72,OFFSET('Program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Results'!$A:$A,Tables!AF$1),4),MATCH($A72,OFFSET('Program and Results'!$A$1,MATCH(Tables!AF$1,'Program and Results'!$A:$A,0)-1,4,COUNTIF('Program and Results'!$A:$A,Tables!AF$1),1),0),2))))</f>
        <v>2</v>
      </c>
      <c r="AG72">
        <f ca="1">IF(AG4="","",IF(AF72="","",IFERROR(VLOOKUP($A72,OFFSET('Program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Results'!$A:$A,Tables!AG$1),4),MATCH($A72,OFFSET('Program and Results'!$A$1,MATCH(Tables!AG$1,'Program and Results'!$A:$A,0)-1,4,COUNTIF('Program and Results'!$A:$A,Tables!AG$1),1),0),2))))</f>
        <v>2</v>
      </c>
      <c r="AH72">
        <f ca="1">IF(AH4="","",IF(AG72="","",IFERROR(VLOOKUP($A72,OFFSET('Program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Results'!$A:$A,Tables!AH$1),4),MATCH($A72,OFFSET('Program and Results'!$A$1,MATCH(Tables!AH$1,'Program and Results'!$A:$A,0)-1,4,COUNTIF('Program and Results'!$A:$A,Tables!AH$1),1),0),2))))</f>
        <v>1</v>
      </c>
      <c r="AI72">
        <f ca="1">IF(AI4="","",IF(AH72="","",IFERROR(VLOOKUP($A72,OFFSET('Program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Results'!$A:$A,Tables!AI$1),4),MATCH($A72,OFFSET('Program and Results'!$A$1,MATCH(Tables!AI$1,'Program and Results'!$A:$A,0)-1,4,COUNTIF('Program and Results'!$A:$A,Tables!AI$1),1),0),2))))</f>
        <v>3</v>
      </c>
      <c r="AJ72" t="str">
        <f ca="1">IF(AJ4="","",IF(AI72="","",IFERROR(VLOOKUP($A72,OFFSET('Program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Results'!$A:$A,Tables!AJ$1),4),MATCH($A72,OFFSET('Program and Results'!$A$1,MATCH(Tables!AJ$1,'Program and Results'!$A:$A,0)-1,4,COUNTIF('Program and Results'!$A:$A,Tables!AJ$1),1),0),2))))</f>
        <v/>
      </c>
      <c r="AK72" t="str">
        <f ca="1">IF(AK4="","",IF(AJ72="","",IFERROR(VLOOKUP($A72,OFFSET('Program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Results'!$A:$A,Tables!AK$1),4),MATCH($A72,OFFSET('Program and Results'!$A$1,MATCH(Tables!AK$1,'Program and Results'!$A:$A,0)-1,4,COUNTIF('Program and Results'!$A:$A,Tables!AK$1),1),0),2))))</f>
        <v/>
      </c>
      <c r="AL72" t="str">
        <f ca="1">IF(AL4="","",IF(AK72="","",IFERROR(VLOOKUP($A72,OFFSET('Program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Results'!$A:$A,Tables!AL$1),4),MATCH($A72,OFFSET('Program and Results'!$A$1,MATCH(Tables!AL$1,'Program and Results'!$A:$A,0)-1,4,COUNTIF('Program and Results'!$A:$A,Tables!AL$1),1),0),2))))</f>
        <v/>
      </c>
      <c r="AM72" t="str">
        <f ca="1">IF(AM4="","",IF(AL72="","",IFERROR(VLOOKUP($A72,OFFSET('Program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Results'!$A:$A,Tables!AM$1),4),MATCH($A72,OFFSET('Program and Results'!$A$1,MATCH(Tables!AM$1,'Program and Results'!$A:$A,0)-1,4,COUNTIF('Program and Results'!$A:$A,Tables!AM$1),1),0),2))))</f>
        <v/>
      </c>
      <c r="AN72" t="str">
        <f ca="1">IF(AN4="","",IF(AM72="","",IFERROR(VLOOKUP($A72,OFFSET('Program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Results'!$A:$A,Tables!AN$1),4),MATCH($A72,OFFSET('Program and Results'!$A$1,MATCH(Tables!AN$1,'Program and Results'!$A:$A,0)-1,4,COUNTIF('Program and Results'!$A:$A,Tables!AN$1),1),0),2))))</f>
        <v/>
      </c>
      <c r="AO72" t="str">
        <f ca="1">IF(AO4="","",IF(AN72="","",IFERROR(VLOOKUP($A72,OFFSET('Program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Results'!$A:$A,Tables!AO$1),4),MATCH($A72,OFFSET('Program and Results'!$A$1,MATCH(Tables!AO$1,'Program and Results'!$A:$A,0)-1,4,COUNTIF('Program and Results'!$A:$A,Tables!AO$1),1),0),2))))</f>
        <v/>
      </c>
      <c r="AP72" t="str">
        <f ca="1">IF(AP4="","",IF(AO72="","",IFERROR(VLOOKUP($A72,OFFSET('Program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Results'!$A:$A,Tables!AP$1),4),MATCH($A72,OFFSET('Program and Results'!$A$1,MATCH(Tables!AP$1,'Program and Results'!$A:$A,0)-1,4,COUNTIF('Program and Results'!$A:$A,Tables!AP$1),1),0),2))))</f>
        <v/>
      </c>
      <c r="AQ72" t="str">
        <f ca="1">IF(AQ4="","",IF(AP72="","",IFERROR(VLOOKUP($A72,OFFSET('Program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Results'!$A:$A,Tables!AQ$1),4),MATCH($A72,OFFSET('Program and Results'!$A$1,MATCH(Tables!AQ$1,'Program and Results'!$A:$A,0)-1,4,COUNTIF('Program and Results'!$A:$A,Tables!AQ$1),1),0),2))))</f>
        <v/>
      </c>
      <c r="AR72" t="str">
        <f ca="1">IF(AR4="","",IF(AQ72="","",IFERROR(VLOOKUP($A72,OFFSET('Program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Results'!$A:$A,Tables!AR$1),4),MATCH($A72,OFFSET('Program and Results'!$A$1,MATCH(Tables!AR$1,'Program and Results'!$A:$A,0)-1,4,COUNTIF('Program and Results'!$A:$A,Tables!AR$1),1),0),2))))</f>
        <v/>
      </c>
      <c r="AS72" t="str">
        <f ca="1">IF(AS4="","",IF(AR72="","",IFERROR(VLOOKUP($A72,OFFSET('Program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Results'!$A:$A,Tables!AS$1),4),MATCH($A72,OFFSET('Program and Results'!$A$1,MATCH(Tables!AS$1,'Program and Results'!$A:$A,0)-1,4,COUNTIF('Program and Results'!$A:$A,Tables!AS$1),1),0),2))))</f>
        <v/>
      </c>
      <c r="AT72" t="str">
        <f ca="1">IF(AT4="","",IF(AS72="","",IFERROR(VLOOKUP($A72,OFFSET('Program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Results'!$A:$A,Tables!AT$1),4),MATCH($A72,OFFSET('Program and Results'!$A$1,MATCH(Tables!AT$1,'Program and Results'!$A:$A,0)-1,4,COUNTIF('Program and Results'!$A:$A,Tables!AT$1),1),0),2))))</f>
        <v/>
      </c>
      <c r="AU72" t="str">
        <f ca="1">IF(AU4="","",IF(AT72="","",IFERROR(VLOOKUP($A72,OFFSET('Program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Results'!$A:$A,Tables!AU$1),4),MATCH($A72,OFFSET('Program and Results'!$A$1,MATCH(Tables!AU$1,'Program and Results'!$A:$A,0)-1,4,COUNTIF('Program and Results'!$A:$A,Tables!AU$1),1),0),2))))</f>
        <v/>
      </c>
      <c r="AV72" t="str">
        <f ca="1">IF(AV4="","",IF(AU72="","",IFERROR(VLOOKUP($A72,OFFSET('Program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Results'!$A:$A,Tables!AV$1),4),MATCH($A72,OFFSET('Program and Results'!$A$1,MATCH(Tables!AV$1,'Program and Results'!$A:$A,0)-1,4,COUNTIF('Program and Results'!$A:$A,Tables!AV$1),1),0),2))))</f>
        <v/>
      </c>
      <c r="AW72" t="str">
        <f ca="1">IF(AW4="","",IF(AV72="","",IFERROR(VLOOKUP($A72,OFFSET('Program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Results'!$A:$A,Tables!AW$1),4),MATCH($A72,OFFSET('Program and Results'!$A$1,MATCH(Tables!AW$1,'Program and Results'!$A:$A,0)-1,4,COUNTIF('Program and Results'!$A:$A,Tables!AW$1),1),0),2))))</f>
        <v/>
      </c>
      <c r="AX72" t="str">
        <f ca="1">IF(AX4="","",IF(AW72="","",IFERROR(VLOOKUP($A72,OFFSET('Program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Results'!$A:$A,Tables!AX$1),4),MATCH($A72,OFFSET('Program and Results'!$A$1,MATCH(Tables!AX$1,'Program and Results'!$A:$A,0)-1,4,COUNTIF('Program and Results'!$A:$A,Tables!AX$1),1),0),2))))</f>
        <v/>
      </c>
      <c r="AY72" t="str">
        <f ca="1">IF(AY4="","",IF(AX72="","",IFERROR(VLOOKUP($A72,OFFSET('Program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Results'!$A:$A,Tables!AY$1),4),MATCH($A72,OFFSET('Program and Results'!$A$1,MATCH(Tables!AY$1,'Program and Results'!$A:$A,0)-1,4,COUNTIF('Program and Results'!$A:$A,Tables!AY$1),1),0),2))))</f>
        <v/>
      </c>
      <c r="AZ72" t="str">
        <f ca="1">IF(AZ4="","",IF(AY72="","",IFERROR(VLOOKUP($A72,OFFSET('Program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Results'!$A:$A,Tables!AZ$1),4),MATCH($A72,OFFSET('Program and Results'!$A$1,MATCH(Tables!AZ$1,'Program and Results'!$A:$A,0)-1,4,COUNTIF('Program and Results'!$A:$A,Tables!AZ$1),1),0),2))))</f>
        <v/>
      </c>
      <c r="BA72" t="str">
        <f ca="1">IF(BA4="","",IF(AZ72="","",IFERROR(VLOOKUP($A72,OFFSET('Program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Results'!$A:$A,Tables!BA$1),4),MATCH($A72,OFFSET('Program and Results'!$A$1,MATCH(Tables!BA$1,'Program and Results'!$A:$A,0)-1,4,COUNTIF('Program and Results'!$A:$A,Tables!BA$1),1),0),2))))</f>
        <v/>
      </c>
      <c r="BB72" t="str">
        <f ca="1">IF(BB4="","",IF(BA72="","",IFERROR(VLOOKUP($A72,OFFSET('Program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Results'!$A:$A,Tables!BB$1),4),MATCH($A72,OFFSET('Program and Results'!$A$1,MATCH(Tables!BB$1,'Program and Results'!$A:$A,0)-1,4,COUNTIF('Program and Results'!$A:$A,Tables!BB$1),1),0),2))))</f>
        <v/>
      </c>
      <c r="BC72" t="str">
        <f ca="1">IF(BC4="","",IF(BB72="","",IFERROR(VLOOKUP($A72,OFFSET('Program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Results'!$A:$A,Tables!BC$1),4),MATCH($A72,OFFSET('Program and Results'!$A$1,MATCH(Tables!BC$1,'Program and Results'!$A:$A,0)-1,4,COUNTIF('Program and Results'!$A:$A,Tables!BC$1),1),0),2))))</f>
        <v/>
      </c>
      <c r="BD72" t="str">
        <f ca="1">IF(BD4="","",IF(BC72="","",IFERROR(VLOOKUP($A72,OFFSET('Program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Results'!$A:$A,Tables!BD$1),4),MATCH($A72,OFFSET('Program and Results'!$A$1,MATCH(Tables!BD$1,'Program and Results'!$A:$A,0)-1,4,COUNTIF('Program and Results'!$A:$A,Tables!BD$1),1),0),2))))</f>
        <v/>
      </c>
      <c r="BE72" t="str">
        <f ca="1">IF(BE4="","",IF(BD72="","",IFERROR(VLOOKUP($A72,OFFSET('Program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Results'!$A:$A,Tables!BE$1),4),MATCH($A72,OFFSET('Program and Results'!$A$1,MATCH(Tables!BE$1,'Program and Results'!$A:$A,0)-1,4,COUNTIF('Program and Results'!$A:$A,Tables!BE$1),1),0),2))))</f>
        <v/>
      </c>
    </row>
    <row r="73" spans="1:57">
      <c r="A73" s="3" t="str">
        <f t="shared" si="1"/>
        <v>Hannover</v>
      </c>
      <c r="B73">
        <f ca="1">IF(B5="","",IF(A73="","",IFERROR(VLOOKUP($A73,OFFSET('Program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Results'!$A:$A,Tables!B$1),4),MATCH($A73,OFFSET('Program and Results'!$A$1,MATCH(Tables!B$1,'Program and Results'!$A:$A,0)-1,4,COUNTIF('Program and Results'!$A:$A,Tables!B$1),1),0),2))))</f>
        <v>0</v>
      </c>
      <c r="C73">
        <f ca="1">IF(C5="","",IF(B73="","",IFERROR(VLOOKUP($A73,OFFSET('Program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Results'!$A:$A,Tables!C$1),4),MATCH($A73,OFFSET('Program and Results'!$A$1,MATCH(Tables!C$1,'Program and Results'!$A:$A,0)-1,4,COUNTIF('Program and Results'!$A:$A,Tables!C$1),1),0),2))))</f>
        <v>3</v>
      </c>
      <c r="D73">
        <f ca="1">IF(D5="","",IF(C73="","",IFERROR(VLOOKUP($A73,OFFSET('Program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Results'!$A:$A,Tables!D$1),4),MATCH($A73,OFFSET('Program and Results'!$A$1,MATCH(Tables!D$1,'Program and Results'!$A:$A,0)-1,4,COUNTIF('Program and Results'!$A:$A,Tables!D$1),1),0),2))))</f>
        <v>1</v>
      </c>
      <c r="E73">
        <f ca="1">IF(E5="","",IF(D73="","",IFERROR(VLOOKUP($A73,OFFSET('Program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Results'!$A:$A,Tables!E$1),4),MATCH($A73,OFFSET('Program and Results'!$A$1,MATCH(Tables!E$1,'Program and Results'!$A:$A,0)-1,4,COUNTIF('Program and Results'!$A:$A,Tables!E$1),1),0),2))))</f>
        <v>1</v>
      </c>
      <c r="F73">
        <f ca="1">IF(F5="","",IF(E73="","",IFERROR(VLOOKUP($A73,OFFSET('Program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Results'!$A:$A,Tables!F$1),4),MATCH($A73,OFFSET('Program and Results'!$A$1,MATCH(Tables!F$1,'Program and Results'!$A:$A,0)-1,4,COUNTIF('Program and Results'!$A:$A,Tables!F$1),1),0),2))))</f>
        <v>2</v>
      </c>
      <c r="G73">
        <f ca="1">IF(G5="","",IF(F73="","",IFERROR(VLOOKUP($A73,OFFSET('Program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Results'!$A:$A,Tables!G$1),4),MATCH($A73,OFFSET('Program and Results'!$A$1,MATCH(Tables!G$1,'Program and Results'!$A:$A,0)-1,4,COUNTIF('Program and Results'!$A:$A,Tables!G$1),1),0),2))))</f>
        <v>1</v>
      </c>
      <c r="H73">
        <f ca="1">IF(H5="","",IF(G73="","",IFERROR(VLOOKUP($A73,OFFSET('Program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Results'!$A:$A,Tables!H$1),4),MATCH($A73,OFFSET('Program and Results'!$A$1,MATCH(Tables!H$1,'Program and Results'!$A:$A,0)-1,4,COUNTIF('Program and Results'!$A:$A,Tables!H$1),1),0),2))))</f>
        <v>2</v>
      </c>
      <c r="I73">
        <f ca="1">IF(I5="","",IF(H73="","",IFERROR(VLOOKUP($A73,OFFSET('Program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Results'!$A:$A,Tables!I$1),4),MATCH($A73,OFFSET('Program and Results'!$A$1,MATCH(Tables!I$1,'Program and Results'!$A:$A,0)-1,4,COUNTIF('Program and Results'!$A:$A,Tables!I$1),1),0),2))))</f>
        <v>1</v>
      </c>
      <c r="J73">
        <f ca="1">IF(J5="","",IF(I73="","",IFERROR(VLOOKUP($A73,OFFSET('Program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Results'!$A:$A,Tables!J$1),4),MATCH($A73,OFFSET('Program and Results'!$A$1,MATCH(Tables!J$1,'Program and Results'!$A:$A,0)-1,4,COUNTIF('Program and Results'!$A:$A,Tables!J$1),1),0),2))))</f>
        <v>1</v>
      </c>
      <c r="K73">
        <f ca="1">IF(K5="","",IF(J73="","",IFERROR(VLOOKUP($A73,OFFSET('Program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Results'!$A:$A,Tables!K$1),4),MATCH($A73,OFFSET('Program and Results'!$A$1,MATCH(Tables!K$1,'Program and Results'!$A:$A,0)-1,4,COUNTIF('Program and Results'!$A:$A,Tables!K$1),1),0),2))))</f>
        <v>4</v>
      </c>
      <c r="L73">
        <f ca="1">IF(L5="","",IF(K73="","",IFERROR(VLOOKUP($A73,OFFSET('Program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Results'!$A:$A,Tables!L$1),4),MATCH($A73,OFFSET('Program and Results'!$A$1,MATCH(Tables!L$1,'Program and Results'!$A:$A,0)-1,4,COUNTIF('Program and Results'!$A:$A,Tables!L$1),1),0),2))))</f>
        <v>3</v>
      </c>
      <c r="M73">
        <f ca="1">IF(M5="","",IF(L73="","",IFERROR(VLOOKUP($A73,OFFSET('Program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Results'!$A:$A,Tables!M$1),4),MATCH($A73,OFFSET('Program and Results'!$A$1,MATCH(Tables!M$1,'Program and Results'!$A:$A,0)-1,4,COUNTIF('Program and Results'!$A:$A,Tables!M$1),1),0),2))))</f>
        <v>0</v>
      </c>
      <c r="N73">
        <f ca="1">IF(N5="","",IF(M73="","",IFERROR(VLOOKUP($A73,OFFSET('Program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Results'!$A:$A,Tables!N$1),4),MATCH($A73,OFFSET('Program and Results'!$A$1,MATCH(Tables!N$1,'Program and Results'!$A:$A,0)-1,4,COUNTIF('Program and Results'!$A:$A,Tables!N$1),1),0),2))))</f>
        <v>3</v>
      </c>
      <c r="O73">
        <f ca="1">IF(O5="","",IF(N73="","",IFERROR(VLOOKUP($A73,OFFSET('Program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Results'!$A:$A,Tables!O$1),4),MATCH($A73,OFFSET('Program and Results'!$A$1,MATCH(Tables!O$1,'Program and Results'!$A:$A,0)-1,4,COUNTIF('Program and Results'!$A:$A,Tables!O$1),1),0),2))))</f>
        <v>0</v>
      </c>
      <c r="P73">
        <f ca="1">IF(P5="","",IF(O73="","",IFERROR(VLOOKUP($A73,OFFSET('Program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Results'!$A:$A,Tables!P$1),4),MATCH($A73,OFFSET('Program and Results'!$A$1,MATCH(Tables!P$1,'Program and Results'!$A:$A,0)-1,4,COUNTIF('Program and Results'!$A:$A,Tables!P$1),1),0),2))))</f>
        <v>4</v>
      </c>
      <c r="Q73">
        <f ca="1">IF(Q5="","",IF(P73="","",IFERROR(VLOOKUP($A73,OFFSET('Program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Results'!$A:$A,Tables!Q$1),4),MATCH($A73,OFFSET('Program and Results'!$A$1,MATCH(Tables!Q$1,'Program and Results'!$A:$A,0)-1,4,COUNTIF('Program and Results'!$A:$A,Tables!Q$1),1),0),2))))</f>
        <v>3</v>
      </c>
      <c r="R73">
        <f ca="1">IF(R5="","",IF(Q73="","",IFERROR(VLOOKUP($A73,OFFSET('Program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Results'!$A:$A,Tables!R$1),4),MATCH($A73,OFFSET('Program and Results'!$A$1,MATCH(Tables!R$1,'Program and Results'!$A:$A,0)-1,4,COUNTIF('Program and Results'!$A:$A,Tables!R$1),1),0),2))))</f>
        <v>2</v>
      </c>
      <c r="S73">
        <f ca="1">IF(S5="","",IF(R73="","",IFERROR(VLOOKUP($A73,OFFSET('Program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Results'!$A:$A,Tables!S$1),4),MATCH($A73,OFFSET('Program and Results'!$A$1,MATCH(Tables!S$1,'Program and Results'!$A:$A,0)-1,4,COUNTIF('Program and Results'!$A:$A,Tables!S$1),1),0),2))))</f>
        <v>1</v>
      </c>
      <c r="T73">
        <f ca="1">IF(T5="","",IF(S73="","",IFERROR(VLOOKUP($A73,OFFSET('Program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Results'!$A:$A,Tables!T$1),4),MATCH($A73,OFFSET('Program and Results'!$A$1,MATCH(Tables!T$1,'Program and Results'!$A:$A,0)-1,4,COUNTIF('Program and Results'!$A:$A,Tables!T$1),1),0),2))))</f>
        <v>1</v>
      </c>
      <c r="U73">
        <f ca="1">IF(U5="","",IF(T73="","",IFERROR(VLOOKUP($A73,OFFSET('Program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Results'!$A:$A,Tables!U$1),4),MATCH($A73,OFFSET('Program and Results'!$A$1,MATCH(Tables!U$1,'Program and Results'!$A:$A,0)-1,4,COUNTIF('Program and Results'!$A:$A,Tables!U$1),1),0),2))))</f>
        <v>2</v>
      </c>
      <c r="V73">
        <f ca="1">IF(V5="","",IF(U73="","",IFERROR(VLOOKUP($A73,OFFSET('Program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Results'!$A:$A,Tables!V$1),4),MATCH($A73,OFFSET('Program and Results'!$A$1,MATCH(Tables!V$1,'Program and Results'!$A:$A,0)-1,4,COUNTIF('Program and Results'!$A:$A,Tables!V$1),1),0),2))))</f>
        <v>2</v>
      </c>
      <c r="W73">
        <f ca="1">IF(W5="","",IF(V73="","",IFERROR(VLOOKUP($A73,OFFSET('Program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Results'!$A:$A,Tables!W$1),4),MATCH($A73,OFFSET('Program and Results'!$A$1,MATCH(Tables!W$1,'Program and Results'!$A:$A,0)-1,4,COUNTIF('Program and Results'!$A:$A,Tables!W$1),1),0),2))))</f>
        <v>4</v>
      </c>
      <c r="X73">
        <f ca="1">IF(X5="","",IF(W73="","",IFERROR(VLOOKUP($A73,OFFSET('Program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Results'!$A:$A,Tables!X$1),4),MATCH($A73,OFFSET('Program and Results'!$A$1,MATCH(Tables!X$1,'Program and Results'!$A:$A,0)-1,4,COUNTIF('Program and Results'!$A:$A,Tables!X$1),1),0),2))))</f>
        <v>1</v>
      </c>
      <c r="Y73">
        <f ca="1">IF(Y5="","",IF(X73="","",IFERROR(VLOOKUP($A73,OFFSET('Program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Results'!$A:$A,Tables!Y$1),4),MATCH($A73,OFFSET('Program and Results'!$A$1,MATCH(Tables!Y$1,'Program and Results'!$A:$A,0)-1,4,COUNTIF('Program and Results'!$A:$A,Tables!Y$1),1),0),2))))</f>
        <v>1</v>
      </c>
      <c r="Z73">
        <f ca="1">IF(Z5="","",IF(Y73="","",IFERROR(VLOOKUP($A73,OFFSET('Program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Results'!$A:$A,Tables!Z$1),4),MATCH($A73,OFFSET('Program and Results'!$A$1,MATCH(Tables!Z$1,'Program and Results'!$A:$A,0)-1,4,COUNTIF('Program and Results'!$A:$A,Tables!Z$1),1),0),2))))</f>
        <v>0</v>
      </c>
      <c r="AA73">
        <f ca="1">IF(AA5="","",IF(Z73="","",IFERROR(VLOOKUP($A73,OFFSET('Program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Results'!$A:$A,Tables!AA$1),4),MATCH($A73,OFFSET('Program and Results'!$A$1,MATCH(Tables!AA$1,'Program and Results'!$A:$A,0)-1,4,COUNTIF('Program and Results'!$A:$A,Tables!AA$1),1),0),2))))</f>
        <v>3</v>
      </c>
      <c r="AB73">
        <f ca="1">IF(AB5="","",IF(AA73="","",IFERROR(VLOOKUP($A73,OFFSET('Program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Results'!$A:$A,Tables!AB$1),4),MATCH($A73,OFFSET('Program and Results'!$A$1,MATCH(Tables!AB$1,'Program and Results'!$A:$A,0)-1,4,COUNTIF('Program and Results'!$A:$A,Tables!AB$1),1),0),2))))</f>
        <v>3</v>
      </c>
      <c r="AC73">
        <f ca="1">IF(AC5="","",IF(AB73="","",IFERROR(VLOOKUP($A73,OFFSET('Program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Results'!$A:$A,Tables!AC$1),4),MATCH($A73,OFFSET('Program and Results'!$A$1,MATCH(Tables!AC$1,'Program and Results'!$A:$A,0)-1,4,COUNTIF('Program and Results'!$A:$A,Tables!AC$1),1),0),2))))</f>
        <v>2</v>
      </c>
      <c r="AD73">
        <f ca="1">IF(AD5="","",IF(AC73="","",IFERROR(VLOOKUP($A73,OFFSET('Program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Results'!$A:$A,Tables!AD$1),4),MATCH($A73,OFFSET('Program and Results'!$A$1,MATCH(Tables!AD$1,'Program and Results'!$A:$A,0)-1,4,COUNTIF('Program and Results'!$A:$A,Tables!AD$1),1),0),2))))</f>
        <v>3</v>
      </c>
      <c r="AE73">
        <f ca="1">IF(AE5="","",IF(AD73="","",IFERROR(VLOOKUP($A73,OFFSET('Program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Results'!$A:$A,Tables!AE$1),4),MATCH($A73,OFFSET('Program and Results'!$A$1,MATCH(Tables!AE$1,'Program and Results'!$A:$A,0)-1,4,COUNTIF('Program and Results'!$A:$A,Tables!AE$1),1),0),2))))</f>
        <v>1</v>
      </c>
      <c r="AF73">
        <f ca="1">IF(AF5="","",IF(AE73="","",IFERROR(VLOOKUP($A73,OFFSET('Program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Results'!$A:$A,Tables!AF$1),4),MATCH($A73,OFFSET('Program and Results'!$A$1,MATCH(Tables!AF$1,'Program and Results'!$A:$A,0)-1,4,COUNTIF('Program and Results'!$A:$A,Tables!AF$1),1),0),2))))</f>
        <v>2</v>
      </c>
      <c r="AG73">
        <f ca="1">IF(AG5="","",IF(AF73="","",IFERROR(VLOOKUP($A73,OFFSET('Program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Results'!$A:$A,Tables!AG$1),4),MATCH($A73,OFFSET('Program and Results'!$A$1,MATCH(Tables!AG$1,'Program and Results'!$A:$A,0)-1,4,COUNTIF('Program and Results'!$A:$A,Tables!AG$1),1),0),2))))</f>
        <v>0</v>
      </c>
      <c r="AH73">
        <f ca="1">IF(AH5="","",IF(AG73="","",IFERROR(VLOOKUP($A73,OFFSET('Program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Results'!$A:$A,Tables!AH$1),4),MATCH($A73,OFFSET('Program and Results'!$A$1,MATCH(Tables!AH$1,'Program and Results'!$A:$A,0)-1,4,COUNTIF('Program and Results'!$A:$A,Tables!AH$1),1),0),2))))</f>
        <v>0</v>
      </c>
      <c r="AI73">
        <f ca="1">IF(AI5="","",IF(AH73="","",IFERROR(VLOOKUP($A73,OFFSET('Program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Results'!$A:$A,Tables!AI$1),4),MATCH($A73,OFFSET('Program and Results'!$A$1,MATCH(Tables!AI$1,'Program and Results'!$A:$A,0)-1,4,COUNTIF('Program and Results'!$A:$A,Tables!AI$1),1),0),2))))</f>
        <v>2</v>
      </c>
      <c r="AJ73" t="str">
        <f ca="1">IF(AJ5="","",IF(AI73="","",IFERROR(VLOOKUP($A73,OFFSET('Program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Results'!$A:$A,Tables!AJ$1),4),MATCH($A73,OFFSET('Program and Results'!$A$1,MATCH(Tables!AJ$1,'Program and Results'!$A:$A,0)-1,4,COUNTIF('Program and Results'!$A:$A,Tables!AJ$1),1),0),2))))</f>
        <v/>
      </c>
      <c r="AK73" t="str">
        <f ca="1">IF(AK5="","",IF(AJ73="","",IFERROR(VLOOKUP($A73,OFFSET('Program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Results'!$A:$A,Tables!AK$1),4),MATCH($A73,OFFSET('Program and Results'!$A$1,MATCH(Tables!AK$1,'Program and Results'!$A:$A,0)-1,4,COUNTIF('Program and Results'!$A:$A,Tables!AK$1),1),0),2))))</f>
        <v/>
      </c>
      <c r="AL73" t="str">
        <f ca="1">IF(AL5="","",IF(AK73="","",IFERROR(VLOOKUP($A73,OFFSET('Program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Results'!$A:$A,Tables!AL$1),4),MATCH($A73,OFFSET('Program and Results'!$A$1,MATCH(Tables!AL$1,'Program and Results'!$A:$A,0)-1,4,COUNTIF('Program and Results'!$A:$A,Tables!AL$1),1),0),2))))</f>
        <v/>
      </c>
      <c r="AM73" t="str">
        <f ca="1">IF(AM5="","",IF(AL73="","",IFERROR(VLOOKUP($A73,OFFSET('Program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Results'!$A:$A,Tables!AM$1),4),MATCH($A73,OFFSET('Program and Results'!$A$1,MATCH(Tables!AM$1,'Program and Results'!$A:$A,0)-1,4,COUNTIF('Program and Results'!$A:$A,Tables!AM$1),1),0),2))))</f>
        <v/>
      </c>
      <c r="AN73" t="str">
        <f ca="1">IF(AN5="","",IF(AM73="","",IFERROR(VLOOKUP($A73,OFFSET('Program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Results'!$A:$A,Tables!AN$1),4),MATCH($A73,OFFSET('Program and Results'!$A$1,MATCH(Tables!AN$1,'Program and Results'!$A:$A,0)-1,4,COUNTIF('Program and Results'!$A:$A,Tables!AN$1),1),0),2))))</f>
        <v/>
      </c>
      <c r="AO73" t="str">
        <f ca="1">IF(AO5="","",IF(AN73="","",IFERROR(VLOOKUP($A73,OFFSET('Program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Results'!$A:$A,Tables!AO$1),4),MATCH($A73,OFFSET('Program and Results'!$A$1,MATCH(Tables!AO$1,'Program and Results'!$A:$A,0)-1,4,COUNTIF('Program and Results'!$A:$A,Tables!AO$1),1),0),2))))</f>
        <v/>
      </c>
      <c r="AP73" t="str">
        <f ca="1">IF(AP5="","",IF(AO73="","",IFERROR(VLOOKUP($A73,OFFSET('Program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Results'!$A:$A,Tables!AP$1),4),MATCH($A73,OFFSET('Program and Results'!$A$1,MATCH(Tables!AP$1,'Program and Results'!$A:$A,0)-1,4,COUNTIF('Program and Results'!$A:$A,Tables!AP$1),1),0),2))))</f>
        <v/>
      </c>
      <c r="AQ73" t="str">
        <f ca="1">IF(AQ5="","",IF(AP73="","",IFERROR(VLOOKUP($A73,OFFSET('Program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Results'!$A:$A,Tables!AQ$1),4),MATCH($A73,OFFSET('Program and Results'!$A$1,MATCH(Tables!AQ$1,'Program and Results'!$A:$A,0)-1,4,COUNTIF('Program and Results'!$A:$A,Tables!AQ$1),1),0),2))))</f>
        <v/>
      </c>
      <c r="AR73" t="str">
        <f ca="1">IF(AR5="","",IF(AQ73="","",IFERROR(VLOOKUP($A73,OFFSET('Program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Results'!$A:$A,Tables!AR$1),4),MATCH($A73,OFFSET('Program and Results'!$A$1,MATCH(Tables!AR$1,'Program and Results'!$A:$A,0)-1,4,COUNTIF('Program and Results'!$A:$A,Tables!AR$1),1),0),2))))</f>
        <v/>
      </c>
      <c r="AS73" t="str">
        <f ca="1">IF(AS5="","",IF(AR73="","",IFERROR(VLOOKUP($A73,OFFSET('Program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Results'!$A:$A,Tables!AS$1),4),MATCH($A73,OFFSET('Program and Results'!$A$1,MATCH(Tables!AS$1,'Program and Results'!$A:$A,0)-1,4,COUNTIF('Program and Results'!$A:$A,Tables!AS$1),1),0),2))))</f>
        <v/>
      </c>
      <c r="AT73" t="str">
        <f ca="1">IF(AT5="","",IF(AS73="","",IFERROR(VLOOKUP($A73,OFFSET('Program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Results'!$A:$A,Tables!AT$1),4),MATCH($A73,OFFSET('Program and Results'!$A$1,MATCH(Tables!AT$1,'Program and Results'!$A:$A,0)-1,4,COUNTIF('Program and Results'!$A:$A,Tables!AT$1),1),0),2))))</f>
        <v/>
      </c>
      <c r="AU73" t="str">
        <f ca="1">IF(AU5="","",IF(AT73="","",IFERROR(VLOOKUP($A73,OFFSET('Program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Results'!$A:$A,Tables!AU$1),4),MATCH($A73,OFFSET('Program and Results'!$A$1,MATCH(Tables!AU$1,'Program and Results'!$A:$A,0)-1,4,COUNTIF('Program and Results'!$A:$A,Tables!AU$1),1),0),2))))</f>
        <v/>
      </c>
      <c r="AV73" t="str">
        <f ca="1">IF(AV5="","",IF(AU73="","",IFERROR(VLOOKUP($A73,OFFSET('Program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Results'!$A:$A,Tables!AV$1),4),MATCH($A73,OFFSET('Program and Results'!$A$1,MATCH(Tables!AV$1,'Program and Results'!$A:$A,0)-1,4,COUNTIF('Program and Results'!$A:$A,Tables!AV$1),1),0),2))))</f>
        <v/>
      </c>
      <c r="AW73" t="str">
        <f ca="1">IF(AW5="","",IF(AV73="","",IFERROR(VLOOKUP($A73,OFFSET('Program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Results'!$A:$A,Tables!AW$1),4),MATCH($A73,OFFSET('Program and Results'!$A$1,MATCH(Tables!AW$1,'Program and Results'!$A:$A,0)-1,4,COUNTIF('Program and Results'!$A:$A,Tables!AW$1),1),0),2))))</f>
        <v/>
      </c>
      <c r="AX73" t="str">
        <f ca="1">IF(AX5="","",IF(AW73="","",IFERROR(VLOOKUP($A73,OFFSET('Program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Results'!$A:$A,Tables!AX$1),4),MATCH($A73,OFFSET('Program and Results'!$A$1,MATCH(Tables!AX$1,'Program and Results'!$A:$A,0)-1,4,COUNTIF('Program and Results'!$A:$A,Tables!AX$1),1),0),2))))</f>
        <v/>
      </c>
      <c r="AY73" t="str">
        <f ca="1">IF(AY5="","",IF(AX73="","",IFERROR(VLOOKUP($A73,OFFSET('Program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Results'!$A:$A,Tables!AY$1),4),MATCH($A73,OFFSET('Program and Results'!$A$1,MATCH(Tables!AY$1,'Program and Results'!$A:$A,0)-1,4,COUNTIF('Program and Results'!$A:$A,Tables!AY$1),1),0),2))))</f>
        <v/>
      </c>
      <c r="AZ73" t="str">
        <f ca="1">IF(AZ5="","",IF(AY73="","",IFERROR(VLOOKUP($A73,OFFSET('Program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Results'!$A:$A,Tables!AZ$1),4),MATCH($A73,OFFSET('Program and Results'!$A$1,MATCH(Tables!AZ$1,'Program and Results'!$A:$A,0)-1,4,COUNTIF('Program and Results'!$A:$A,Tables!AZ$1),1),0),2))))</f>
        <v/>
      </c>
      <c r="BA73" t="str">
        <f ca="1">IF(BA5="","",IF(AZ73="","",IFERROR(VLOOKUP($A73,OFFSET('Program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Results'!$A:$A,Tables!BA$1),4),MATCH($A73,OFFSET('Program and Results'!$A$1,MATCH(Tables!BA$1,'Program and Results'!$A:$A,0)-1,4,COUNTIF('Program and Results'!$A:$A,Tables!BA$1),1),0),2))))</f>
        <v/>
      </c>
      <c r="BB73" t="str">
        <f ca="1">IF(BB5="","",IF(BA73="","",IFERROR(VLOOKUP($A73,OFFSET('Program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Results'!$A:$A,Tables!BB$1),4),MATCH($A73,OFFSET('Program and Results'!$A$1,MATCH(Tables!BB$1,'Program and Results'!$A:$A,0)-1,4,COUNTIF('Program and Results'!$A:$A,Tables!BB$1),1),0),2))))</f>
        <v/>
      </c>
      <c r="BC73" t="str">
        <f ca="1">IF(BC5="","",IF(BB73="","",IFERROR(VLOOKUP($A73,OFFSET('Program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Results'!$A:$A,Tables!BC$1),4),MATCH($A73,OFFSET('Program and Results'!$A$1,MATCH(Tables!BC$1,'Program and Results'!$A:$A,0)-1,4,COUNTIF('Program and Results'!$A:$A,Tables!BC$1),1),0),2))))</f>
        <v/>
      </c>
      <c r="BD73" t="str">
        <f ca="1">IF(BD5="","",IF(BC73="","",IFERROR(VLOOKUP($A73,OFFSET('Program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Results'!$A:$A,Tables!BD$1),4),MATCH($A73,OFFSET('Program and Results'!$A$1,MATCH(Tables!BD$1,'Program and Results'!$A:$A,0)-1,4,COUNTIF('Program and Results'!$A:$A,Tables!BD$1),1),0),2))))</f>
        <v/>
      </c>
      <c r="BE73" t="str">
        <f ca="1">IF(BE5="","",IF(BD73="","",IFERROR(VLOOKUP($A73,OFFSET('Program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Results'!$A:$A,Tables!BE$1),4),MATCH($A73,OFFSET('Program and Results'!$A$1,MATCH(Tables!BE$1,'Program and Results'!$A:$A,0)-1,4,COUNTIF('Program and Results'!$A:$A,Tables!BE$1),1),0),2))))</f>
        <v/>
      </c>
    </row>
    <row r="74" spans="1:57">
      <c r="A74" s="3" t="str">
        <f t="shared" si="1"/>
        <v>Hertha</v>
      </c>
      <c r="B74">
        <f ca="1">IF(B6="","",IF(A74="","",IFERROR(VLOOKUP($A74,OFFSET('Program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Results'!$A:$A,Tables!B$1),4),MATCH($A74,OFFSET('Program and Results'!$A$1,MATCH(Tables!B$1,'Program and Results'!$A:$A,0)-1,4,COUNTIF('Program and Results'!$A:$A,Tables!B$1),1),0),2))))</f>
        <v>1</v>
      </c>
      <c r="C74">
        <f ca="1">IF(C6="","",IF(B74="","",IFERROR(VLOOKUP($A74,OFFSET('Program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Results'!$A:$A,Tables!C$1),4),MATCH($A74,OFFSET('Program and Results'!$A$1,MATCH(Tables!C$1,'Program and Results'!$A:$A,0)-1,4,COUNTIF('Program and Results'!$A:$A,Tables!C$1),1),0),2))))</f>
        <v>2</v>
      </c>
      <c r="D74">
        <f ca="1">IF(D6="","",IF(C74="","",IFERROR(VLOOKUP($A74,OFFSET('Program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Results'!$A:$A,Tables!D$1),4),MATCH($A74,OFFSET('Program and Results'!$A$1,MATCH(Tables!D$1,'Program and Results'!$A:$A,0)-1,4,COUNTIF('Program and Results'!$A:$A,Tables!D$1),1),0),2))))</f>
        <v>0</v>
      </c>
      <c r="E74">
        <f ca="1">IF(E6="","",IF(D74="","",IFERROR(VLOOKUP($A74,OFFSET('Program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Results'!$A:$A,Tables!E$1),4),MATCH($A74,OFFSET('Program and Results'!$A$1,MATCH(Tables!E$1,'Program and Results'!$A:$A,0)-1,4,COUNTIF('Program and Results'!$A:$A,Tables!E$1),1),0),2))))</f>
        <v>2</v>
      </c>
      <c r="F74">
        <f ca="1">IF(F6="","",IF(E74="","",IFERROR(VLOOKUP($A74,OFFSET('Program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Results'!$A:$A,Tables!F$1),4),MATCH($A74,OFFSET('Program and Results'!$A$1,MATCH(Tables!F$1,'Program and Results'!$A:$A,0)-1,4,COUNTIF('Program and Results'!$A:$A,Tables!F$1),1),0),2))))</f>
        <v>1</v>
      </c>
      <c r="G74">
        <f ca="1">IF(G6="","",IF(F74="","",IFERROR(VLOOKUP($A74,OFFSET('Program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Results'!$A:$A,Tables!G$1),4),MATCH($A74,OFFSET('Program and Results'!$A$1,MATCH(Tables!G$1,'Program and Results'!$A:$A,0)-1,4,COUNTIF('Program and Results'!$A:$A,Tables!G$1),1),0),2))))</f>
        <v>1</v>
      </c>
      <c r="H74">
        <f ca="1">IF(H6="","",IF(G74="","",IFERROR(VLOOKUP($A74,OFFSET('Program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Results'!$A:$A,Tables!H$1),4),MATCH($A74,OFFSET('Program and Results'!$A$1,MATCH(Tables!H$1,'Program and Results'!$A:$A,0)-1,4,COUNTIF('Program and Results'!$A:$A,Tables!H$1),1),0),2))))</f>
        <v>1</v>
      </c>
      <c r="I74">
        <f ca="1">IF(I6="","",IF(H74="","",IFERROR(VLOOKUP($A74,OFFSET('Program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Results'!$A:$A,Tables!I$1),4),MATCH($A74,OFFSET('Program and Results'!$A$1,MATCH(Tables!I$1,'Program and Results'!$A:$A,0)-1,4,COUNTIF('Program and Results'!$A:$A,Tables!I$1),1),0),2))))</f>
        <v>1</v>
      </c>
      <c r="J74">
        <f ca="1">IF(J6="","",IF(I74="","",IFERROR(VLOOKUP($A74,OFFSET('Program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Results'!$A:$A,Tables!J$1),4),MATCH($A74,OFFSET('Program and Results'!$A$1,MATCH(Tables!J$1,'Program and Results'!$A:$A,0)-1,4,COUNTIF('Program and Results'!$A:$A,Tables!J$1),1),0),2))))</f>
        <v>0</v>
      </c>
      <c r="K74">
        <f ca="1">IF(K6="","",IF(J74="","",IFERROR(VLOOKUP($A74,OFFSET('Program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Results'!$A:$A,Tables!K$1),4),MATCH($A74,OFFSET('Program and Results'!$A$1,MATCH(Tables!K$1,'Program and Results'!$A:$A,0)-1,4,COUNTIF('Program and Results'!$A:$A,Tables!K$1),1),0),2))))</f>
        <v>3</v>
      </c>
      <c r="L74">
        <f ca="1">IF(L6="","",IF(K74="","",IFERROR(VLOOKUP($A74,OFFSET('Program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Results'!$A:$A,Tables!L$1),4),MATCH($A74,OFFSET('Program and Results'!$A$1,MATCH(Tables!L$1,'Program and Results'!$A:$A,0)-1,4,COUNTIF('Program and Results'!$A:$A,Tables!L$1),1),0),2))))</f>
        <v>2</v>
      </c>
      <c r="M74">
        <f ca="1">IF(M6="","",IF(L74="","",IFERROR(VLOOKUP($A74,OFFSET('Program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Results'!$A:$A,Tables!M$1),4),MATCH($A74,OFFSET('Program and Results'!$A$1,MATCH(Tables!M$1,'Program and Results'!$A:$A,0)-1,4,COUNTIF('Program and Results'!$A:$A,Tables!M$1),1),0),2))))</f>
        <v>2</v>
      </c>
      <c r="N74">
        <f ca="1">IF(N6="","",IF(M74="","",IFERROR(VLOOKUP($A74,OFFSET('Program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Results'!$A:$A,Tables!N$1),4),MATCH($A74,OFFSET('Program and Results'!$A$1,MATCH(Tables!N$1,'Program and Results'!$A:$A,0)-1,4,COUNTIF('Program and Results'!$A:$A,Tables!N$1),1),0),2))))</f>
        <v>1</v>
      </c>
      <c r="O74">
        <f ca="1">IF(O6="","",IF(N74="","",IFERROR(VLOOKUP($A74,OFFSET('Program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Results'!$A:$A,Tables!O$1),4),MATCH($A74,OFFSET('Program and Results'!$A$1,MATCH(Tables!O$1,'Program and Results'!$A:$A,0)-1,4,COUNTIF('Program and Results'!$A:$A,Tables!O$1),1),0),2))))</f>
        <v>0</v>
      </c>
      <c r="P74">
        <f ca="1">IF(P6="","",IF(O74="","",IFERROR(VLOOKUP($A74,OFFSET('Program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Results'!$A:$A,Tables!P$1),4),MATCH($A74,OFFSET('Program and Results'!$A$1,MATCH(Tables!P$1,'Program and Results'!$A:$A,0)-1,4,COUNTIF('Program and Results'!$A:$A,Tables!P$1),1),0),2))))</f>
        <v>0</v>
      </c>
      <c r="Q74">
        <f ca="1">IF(Q6="","",IF(P74="","",IFERROR(VLOOKUP($A74,OFFSET('Program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Results'!$A:$A,Tables!Q$1),4),MATCH($A74,OFFSET('Program and Results'!$A$1,MATCH(Tables!Q$1,'Program and Results'!$A:$A,0)-1,4,COUNTIF('Program and Results'!$A:$A,Tables!Q$1),1),0),2))))</f>
        <v>2</v>
      </c>
      <c r="R74">
        <f ca="1">IF(R6="","",IF(Q74="","",IFERROR(VLOOKUP($A74,OFFSET('Program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Results'!$A:$A,Tables!R$1),4),MATCH($A74,OFFSET('Program and Results'!$A$1,MATCH(Tables!R$1,'Program and Results'!$A:$A,0)-1,4,COUNTIF('Program and Results'!$A:$A,Tables!R$1),1),0),2))))</f>
        <v>1</v>
      </c>
      <c r="S74">
        <f ca="1">IF(S6="","",IF(R74="","",IFERROR(VLOOKUP($A74,OFFSET('Program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Results'!$A:$A,Tables!S$1),4),MATCH($A74,OFFSET('Program and Results'!$A$1,MATCH(Tables!S$1,'Program and Results'!$A:$A,0)-1,4,COUNTIF('Program and Results'!$A:$A,Tables!S$1),1),0),2))))</f>
        <v>1</v>
      </c>
      <c r="T74">
        <f ca="1">IF(T6="","",IF(S74="","",IFERROR(VLOOKUP($A74,OFFSET('Program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Results'!$A:$A,Tables!T$1),4),MATCH($A74,OFFSET('Program and Results'!$A$1,MATCH(Tables!T$1,'Program and Results'!$A:$A,0)-1,4,COUNTIF('Program and Results'!$A:$A,Tables!T$1),1),0),2))))</f>
        <v>3</v>
      </c>
      <c r="U74">
        <f ca="1">IF(U6="","",IF(T74="","",IFERROR(VLOOKUP($A74,OFFSET('Program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Results'!$A:$A,Tables!U$1),4),MATCH($A74,OFFSET('Program and Results'!$A$1,MATCH(Tables!U$1,'Program and Results'!$A:$A,0)-1,4,COUNTIF('Program and Results'!$A:$A,Tables!U$1),1),0),2))))</f>
        <v>0</v>
      </c>
      <c r="V74">
        <f ca="1">IF(V6="","",IF(U74="","",IFERROR(VLOOKUP($A74,OFFSET('Program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Results'!$A:$A,Tables!V$1),4),MATCH($A74,OFFSET('Program and Results'!$A$1,MATCH(Tables!V$1,'Program and Results'!$A:$A,0)-1,4,COUNTIF('Program and Results'!$A:$A,Tables!V$1),1),0),2))))</f>
        <v>2</v>
      </c>
      <c r="W74">
        <f ca="1">IF(W6="","",IF(V74="","",IFERROR(VLOOKUP($A74,OFFSET('Program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Results'!$A:$A,Tables!W$1),4),MATCH($A74,OFFSET('Program and Results'!$A$1,MATCH(Tables!W$1,'Program and Results'!$A:$A,0)-1,4,COUNTIF('Program and Results'!$A:$A,Tables!W$1),1),0),2))))</f>
        <v>1</v>
      </c>
      <c r="X74">
        <f ca="1">IF(X6="","",IF(W74="","",IFERROR(VLOOKUP($A74,OFFSET('Program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Results'!$A:$A,Tables!X$1),4),MATCH($A74,OFFSET('Program and Results'!$A$1,MATCH(Tables!X$1,'Program and Results'!$A:$A,0)-1,4,COUNTIF('Program and Results'!$A:$A,Tables!X$1),1),0),2))))</f>
        <v>0</v>
      </c>
      <c r="Y74">
        <f ca="1">IF(Y6="","",IF(X74="","",IFERROR(VLOOKUP($A74,OFFSET('Program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Results'!$A:$A,Tables!Y$1),4),MATCH($A74,OFFSET('Program and Results'!$A$1,MATCH(Tables!Y$1,'Program and Results'!$A:$A,0)-1,4,COUNTIF('Program and Results'!$A:$A,Tables!Y$1),1),0),2))))</f>
        <v>1</v>
      </c>
      <c r="Z74">
        <f ca="1">IF(Z6="","",IF(Y74="","",IFERROR(VLOOKUP($A74,OFFSET('Program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Results'!$A:$A,Tables!Z$1),4),MATCH($A74,OFFSET('Program and Results'!$A$1,MATCH(Tables!Z$1,'Program and Results'!$A:$A,0)-1,4,COUNTIF('Program and Results'!$A:$A,Tables!Z$1),1),0),2))))</f>
        <v>3</v>
      </c>
      <c r="AA74">
        <f ca="1">IF(AA6="","",IF(Z74="","",IFERROR(VLOOKUP($A74,OFFSET('Program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Results'!$A:$A,Tables!AA$1),4),MATCH($A74,OFFSET('Program and Results'!$A$1,MATCH(Tables!AA$1,'Program and Results'!$A:$A,0)-1,4,COUNTIF('Program and Results'!$A:$A,Tables!AA$1),1),0),2))))</f>
        <v>3</v>
      </c>
      <c r="AB74">
        <f ca="1">IF(AB6="","",IF(AA74="","",IFERROR(VLOOKUP($A74,OFFSET('Program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Results'!$A:$A,Tables!AB$1),4),MATCH($A74,OFFSET('Program and Results'!$A$1,MATCH(Tables!AB$1,'Program and Results'!$A:$A,0)-1,4,COUNTIF('Program and Results'!$A:$A,Tables!AB$1),1),0),2))))</f>
        <v>3</v>
      </c>
      <c r="AC74">
        <f ca="1">IF(AC6="","",IF(AB74="","",IFERROR(VLOOKUP($A74,OFFSET('Program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Results'!$A:$A,Tables!AC$1),4),MATCH($A74,OFFSET('Program and Results'!$A$1,MATCH(Tables!AC$1,'Program and Results'!$A:$A,0)-1,4,COUNTIF('Program and Results'!$A:$A,Tables!AC$1),1),0),2))))</f>
        <v>2</v>
      </c>
      <c r="AD74">
        <f ca="1">IF(AD6="","",IF(AC74="","",IFERROR(VLOOKUP($A74,OFFSET('Program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Results'!$A:$A,Tables!AD$1),4),MATCH($A74,OFFSET('Program and Results'!$A$1,MATCH(Tables!AD$1,'Program and Results'!$A:$A,0)-1,4,COUNTIF('Program and Results'!$A:$A,Tables!AD$1),1),0),2))))</f>
        <v>1</v>
      </c>
      <c r="AE74">
        <f ca="1">IF(AE6="","",IF(AD74="","",IFERROR(VLOOKUP($A74,OFFSET('Program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Results'!$A:$A,Tables!AE$1),4),MATCH($A74,OFFSET('Program and Results'!$A$1,MATCH(Tables!AE$1,'Program and Results'!$A:$A,0)-1,4,COUNTIF('Program and Results'!$A:$A,Tables!AE$1),1),0),2))))</f>
        <v>2</v>
      </c>
      <c r="AF74">
        <f ca="1">IF(AF6="","",IF(AE74="","",IFERROR(VLOOKUP($A74,OFFSET('Program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Results'!$A:$A,Tables!AF$1),4),MATCH($A74,OFFSET('Program and Results'!$A$1,MATCH(Tables!AF$1,'Program and Results'!$A:$A,0)-1,4,COUNTIF('Program and Results'!$A:$A,Tables!AF$1),1),0),2))))</f>
        <v>0</v>
      </c>
      <c r="AG74">
        <f ca="1">IF(AG6="","",IF(AF74="","",IFERROR(VLOOKUP($A74,OFFSET('Program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Results'!$A:$A,Tables!AG$1),4),MATCH($A74,OFFSET('Program and Results'!$A$1,MATCH(Tables!AG$1,'Program and Results'!$A:$A,0)-1,4,COUNTIF('Program and Results'!$A:$A,Tables!AG$1),1),0),2))))</f>
        <v>0</v>
      </c>
      <c r="AH74">
        <f ca="1">IF(AH6="","",IF(AG74="","",IFERROR(VLOOKUP($A74,OFFSET('Program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Results'!$A:$A,Tables!AH$1),4),MATCH($A74,OFFSET('Program and Results'!$A$1,MATCH(Tables!AH$1,'Program and Results'!$A:$A,0)-1,4,COUNTIF('Program and Results'!$A:$A,Tables!AH$1),1),0),2))))</f>
        <v>2</v>
      </c>
      <c r="AI74">
        <f ca="1">IF(AI6="","",IF(AH74="","",IFERROR(VLOOKUP($A74,OFFSET('Program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Results'!$A:$A,Tables!AI$1),4),MATCH($A74,OFFSET('Program and Results'!$A$1,MATCH(Tables!AI$1,'Program and Results'!$A:$A,0)-1,4,COUNTIF('Program and Results'!$A:$A,Tables!AI$1),1),0),2))))</f>
        <v>4</v>
      </c>
      <c r="AJ74" t="str">
        <f ca="1">IF(AJ6="","",IF(AI74="","",IFERROR(VLOOKUP($A74,OFFSET('Program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Results'!$A:$A,Tables!AJ$1),4),MATCH($A74,OFFSET('Program and Results'!$A$1,MATCH(Tables!AJ$1,'Program and Results'!$A:$A,0)-1,4,COUNTIF('Program and Results'!$A:$A,Tables!AJ$1),1),0),2))))</f>
        <v/>
      </c>
      <c r="AK74" t="str">
        <f ca="1">IF(AK6="","",IF(AJ74="","",IFERROR(VLOOKUP($A74,OFFSET('Program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Results'!$A:$A,Tables!AK$1),4),MATCH($A74,OFFSET('Program and Results'!$A$1,MATCH(Tables!AK$1,'Program and Results'!$A:$A,0)-1,4,COUNTIF('Program and Results'!$A:$A,Tables!AK$1),1),0),2))))</f>
        <v/>
      </c>
      <c r="AL74" t="str">
        <f ca="1">IF(AL6="","",IF(AK74="","",IFERROR(VLOOKUP($A74,OFFSET('Program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Results'!$A:$A,Tables!AL$1),4),MATCH($A74,OFFSET('Program and Results'!$A$1,MATCH(Tables!AL$1,'Program and Results'!$A:$A,0)-1,4,COUNTIF('Program and Results'!$A:$A,Tables!AL$1),1),0),2))))</f>
        <v/>
      </c>
      <c r="AM74" t="str">
        <f ca="1">IF(AM6="","",IF(AL74="","",IFERROR(VLOOKUP($A74,OFFSET('Program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Results'!$A:$A,Tables!AM$1),4),MATCH($A74,OFFSET('Program and Results'!$A$1,MATCH(Tables!AM$1,'Program and Results'!$A:$A,0)-1,4,COUNTIF('Program and Results'!$A:$A,Tables!AM$1),1),0),2))))</f>
        <v/>
      </c>
      <c r="AN74" t="str">
        <f ca="1">IF(AN6="","",IF(AM74="","",IFERROR(VLOOKUP($A74,OFFSET('Program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Results'!$A:$A,Tables!AN$1),4),MATCH($A74,OFFSET('Program and Results'!$A$1,MATCH(Tables!AN$1,'Program and Results'!$A:$A,0)-1,4,COUNTIF('Program and Results'!$A:$A,Tables!AN$1),1),0),2))))</f>
        <v/>
      </c>
      <c r="AO74" t="str">
        <f ca="1">IF(AO6="","",IF(AN74="","",IFERROR(VLOOKUP($A74,OFFSET('Program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Results'!$A:$A,Tables!AO$1),4),MATCH($A74,OFFSET('Program and Results'!$A$1,MATCH(Tables!AO$1,'Program and Results'!$A:$A,0)-1,4,COUNTIF('Program and Results'!$A:$A,Tables!AO$1),1),0),2))))</f>
        <v/>
      </c>
      <c r="AP74" t="str">
        <f ca="1">IF(AP6="","",IF(AO74="","",IFERROR(VLOOKUP($A74,OFFSET('Program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Results'!$A:$A,Tables!AP$1),4),MATCH($A74,OFFSET('Program and Results'!$A$1,MATCH(Tables!AP$1,'Program and Results'!$A:$A,0)-1,4,COUNTIF('Program and Results'!$A:$A,Tables!AP$1),1),0),2))))</f>
        <v/>
      </c>
      <c r="AQ74" t="str">
        <f ca="1">IF(AQ6="","",IF(AP74="","",IFERROR(VLOOKUP($A74,OFFSET('Program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Results'!$A:$A,Tables!AQ$1),4),MATCH($A74,OFFSET('Program and Results'!$A$1,MATCH(Tables!AQ$1,'Program and Results'!$A:$A,0)-1,4,COUNTIF('Program and Results'!$A:$A,Tables!AQ$1),1),0),2))))</f>
        <v/>
      </c>
      <c r="AR74" t="str">
        <f ca="1">IF(AR6="","",IF(AQ74="","",IFERROR(VLOOKUP($A74,OFFSET('Program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Results'!$A:$A,Tables!AR$1),4),MATCH($A74,OFFSET('Program and Results'!$A$1,MATCH(Tables!AR$1,'Program and Results'!$A:$A,0)-1,4,COUNTIF('Program and Results'!$A:$A,Tables!AR$1),1),0),2))))</f>
        <v/>
      </c>
      <c r="AS74" t="str">
        <f ca="1">IF(AS6="","",IF(AR74="","",IFERROR(VLOOKUP($A74,OFFSET('Program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Results'!$A:$A,Tables!AS$1),4),MATCH($A74,OFFSET('Program and Results'!$A$1,MATCH(Tables!AS$1,'Program and Results'!$A:$A,0)-1,4,COUNTIF('Program and Results'!$A:$A,Tables!AS$1),1),0),2))))</f>
        <v/>
      </c>
      <c r="AT74" t="str">
        <f ca="1">IF(AT6="","",IF(AS74="","",IFERROR(VLOOKUP($A74,OFFSET('Program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Results'!$A:$A,Tables!AT$1),4),MATCH($A74,OFFSET('Program and Results'!$A$1,MATCH(Tables!AT$1,'Program and Results'!$A:$A,0)-1,4,COUNTIF('Program and Results'!$A:$A,Tables!AT$1),1),0),2))))</f>
        <v/>
      </c>
      <c r="AU74" t="str">
        <f ca="1">IF(AU6="","",IF(AT74="","",IFERROR(VLOOKUP($A74,OFFSET('Program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Results'!$A:$A,Tables!AU$1),4),MATCH($A74,OFFSET('Program and Results'!$A$1,MATCH(Tables!AU$1,'Program and Results'!$A:$A,0)-1,4,COUNTIF('Program and Results'!$A:$A,Tables!AU$1),1),0),2))))</f>
        <v/>
      </c>
      <c r="AV74" t="str">
        <f ca="1">IF(AV6="","",IF(AU74="","",IFERROR(VLOOKUP($A74,OFFSET('Program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Results'!$A:$A,Tables!AV$1),4),MATCH($A74,OFFSET('Program and Results'!$A$1,MATCH(Tables!AV$1,'Program and Results'!$A:$A,0)-1,4,COUNTIF('Program and Results'!$A:$A,Tables!AV$1),1),0),2))))</f>
        <v/>
      </c>
      <c r="AW74" t="str">
        <f ca="1">IF(AW6="","",IF(AV74="","",IFERROR(VLOOKUP($A74,OFFSET('Program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Results'!$A:$A,Tables!AW$1),4),MATCH($A74,OFFSET('Program and Results'!$A$1,MATCH(Tables!AW$1,'Program and Results'!$A:$A,0)-1,4,COUNTIF('Program and Results'!$A:$A,Tables!AW$1),1),0),2))))</f>
        <v/>
      </c>
      <c r="AX74" t="str">
        <f ca="1">IF(AX6="","",IF(AW74="","",IFERROR(VLOOKUP($A74,OFFSET('Program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Results'!$A:$A,Tables!AX$1),4),MATCH($A74,OFFSET('Program and Results'!$A$1,MATCH(Tables!AX$1,'Program and Results'!$A:$A,0)-1,4,COUNTIF('Program and Results'!$A:$A,Tables!AX$1),1),0),2))))</f>
        <v/>
      </c>
      <c r="AY74" t="str">
        <f ca="1">IF(AY6="","",IF(AX74="","",IFERROR(VLOOKUP($A74,OFFSET('Program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Results'!$A:$A,Tables!AY$1),4),MATCH($A74,OFFSET('Program and Results'!$A$1,MATCH(Tables!AY$1,'Program and Results'!$A:$A,0)-1,4,COUNTIF('Program and Results'!$A:$A,Tables!AY$1),1),0),2))))</f>
        <v/>
      </c>
      <c r="AZ74" t="str">
        <f ca="1">IF(AZ6="","",IF(AY74="","",IFERROR(VLOOKUP($A74,OFFSET('Program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Results'!$A:$A,Tables!AZ$1),4),MATCH($A74,OFFSET('Program and Results'!$A$1,MATCH(Tables!AZ$1,'Program and Results'!$A:$A,0)-1,4,COUNTIF('Program and Results'!$A:$A,Tables!AZ$1),1),0),2))))</f>
        <v/>
      </c>
      <c r="BA74" t="str">
        <f ca="1">IF(BA6="","",IF(AZ74="","",IFERROR(VLOOKUP($A74,OFFSET('Program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Results'!$A:$A,Tables!BA$1),4),MATCH($A74,OFFSET('Program and Results'!$A$1,MATCH(Tables!BA$1,'Program and Results'!$A:$A,0)-1,4,COUNTIF('Program and Results'!$A:$A,Tables!BA$1),1),0),2))))</f>
        <v/>
      </c>
      <c r="BB74" t="str">
        <f ca="1">IF(BB6="","",IF(BA74="","",IFERROR(VLOOKUP($A74,OFFSET('Program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Results'!$A:$A,Tables!BB$1),4),MATCH($A74,OFFSET('Program and Results'!$A$1,MATCH(Tables!BB$1,'Program and Results'!$A:$A,0)-1,4,COUNTIF('Program and Results'!$A:$A,Tables!BB$1),1),0),2))))</f>
        <v/>
      </c>
      <c r="BC74" t="str">
        <f ca="1">IF(BC6="","",IF(BB74="","",IFERROR(VLOOKUP($A74,OFFSET('Program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Results'!$A:$A,Tables!BC$1),4),MATCH($A74,OFFSET('Program and Results'!$A$1,MATCH(Tables!BC$1,'Program and Results'!$A:$A,0)-1,4,COUNTIF('Program and Results'!$A:$A,Tables!BC$1),1),0),2))))</f>
        <v/>
      </c>
      <c r="BD74" t="str">
        <f ca="1">IF(BD6="","",IF(BC74="","",IFERROR(VLOOKUP($A74,OFFSET('Program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Results'!$A:$A,Tables!BD$1),4),MATCH($A74,OFFSET('Program and Results'!$A$1,MATCH(Tables!BD$1,'Program and Results'!$A:$A,0)-1,4,COUNTIF('Program and Results'!$A:$A,Tables!BD$1),1),0),2))))</f>
        <v/>
      </c>
      <c r="BE74" t="str">
        <f ca="1">IF(BE6="","",IF(BD74="","",IFERROR(VLOOKUP($A74,OFFSET('Program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Results'!$A:$A,Tables!BE$1),4),MATCH($A74,OFFSET('Program and Results'!$A$1,MATCH(Tables!BE$1,'Program and Results'!$A:$A,0)-1,4,COUNTIF('Program and Results'!$A:$A,Tables!BE$1),1),0),2))))</f>
        <v/>
      </c>
    </row>
    <row r="75" spans="1:57">
      <c r="A75" s="3" t="str">
        <f t="shared" si="1"/>
        <v>Hoffenheim</v>
      </c>
      <c r="B75">
        <f ca="1">IF(B7="","",IF(A75="","",IFERROR(VLOOKUP($A75,OFFSET('Program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Results'!$A:$A,Tables!B$1),4),MATCH($A75,OFFSET('Program and Results'!$A$1,MATCH(Tables!B$1,'Program and Results'!$A:$A,0)-1,4,COUNTIF('Program and Results'!$A:$A,Tables!B$1),1),0),2))))</f>
        <v>2</v>
      </c>
      <c r="C75">
        <f ca="1">IF(C7="","",IF(B75="","",IFERROR(VLOOKUP($A75,OFFSET('Program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Results'!$A:$A,Tables!C$1),4),MATCH($A75,OFFSET('Program and Results'!$A$1,MATCH(Tables!C$1,'Program and Results'!$A:$A,0)-1,4,COUNTIF('Program and Results'!$A:$A,Tables!C$1),1),0),2))))</f>
        <v>1</v>
      </c>
      <c r="D75">
        <f ca="1">IF(D7="","",IF(C75="","",IFERROR(VLOOKUP($A75,OFFSET('Program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Results'!$A:$A,Tables!D$1),4),MATCH($A75,OFFSET('Program and Results'!$A$1,MATCH(Tables!D$1,'Program and Results'!$A:$A,0)-1,4,COUNTIF('Program and Results'!$A:$A,Tables!D$1),1),0),2))))</f>
        <v>3</v>
      </c>
      <c r="E75">
        <f ca="1">IF(E7="","",IF(D75="","",IFERROR(VLOOKUP($A75,OFFSET('Program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Results'!$A:$A,Tables!E$1),4),MATCH($A75,OFFSET('Program and Results'!$A$1,MATCH(Tables!E$1,'Program and Results'!$A:$A,0)-1,4,COUNTIF('Program and Results'!$A:$A,Tables!E$1),1),0),2))))</f>
        <v>6</v>
      </c>
      <c r="F75">
        <f ca="1">IF(F7="","",IF(E75="","",IFERROR(VLOOKUP($A75,OFFSET('Program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Results'!$A:$A,Tables!F$1),4),MATCH($A75,OFFSET('Program and Results'!$A$1,MATCH(Tables!F$1,'Program and Results'!$A:$A,0)-1,4,COUNTIF('Program and Results'!$A:$A,Tables!F$1),1),0),2))))</f>
        <v>1</v>
      </c>
      <c r="G75">
        <f ca="1">IF(G7="","",IF(F75="","",IFERROR(VLOOKUP($A75,OFFSET('Program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Results'!$A:$A,Tables!G$1),4),MATCH($A75,OFFSET('Program and Results'!$A$1,MATCH(Tables!G$1,'Program and Results'!$A:$A,0)-1,4,COUNTIF('Program and Results'!$A:$A,Tables!G$1),1),0),2))))</f>
        <v>2</v>
      </c>
      <c r="H75">
        <f ca="1">IF(H7="","",IF(G75="","",IFERROR(VLOOKUP($A75,OFFSET('Program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Results'!$A:$A,Tables!H$1),4),MATCH($A75,OFFSET('Program and Results'!$A$1,MATCH(Tables!H$1,'Program and Results'!$A:$A,0)-1,4,COUNTIF('Program and Results'!$A:$A,Tables!H$1),1),0),2))))</f>
        <v>3</v>
      </c>
      <c r="I75">
        <f ca="1">IF(I7="","",IF(H75="","",IFERROR(VLOOKUP($A75,OFFSET('Program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Results'!$A:$A,Tables!I$1),4),MATCH($A75,OFFSET('Program and Results'!$A$1,MATCH(Tables!I$1,'Program and Results'!$A:$A,0)-1,4,COUNTIF('Program and Results'!$A:$A,Tables!I$1),1),0),2))))</f>
        <v>2</v>
      </c>
      <c r="J75">
        <f ca="1">IF(J7="","",IF(I75="","",IFERROR(VLOOKUP($A75,OFFSET('Program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Results'!$A:$A,Tables!J$1),4),MATCH($A75,OFFSET('Program and Results'!$A$1,MATCH(Tables!J$1,'Program and Results'!$A:$A,0)-1,4,COUNTIF('Program and Results'!$A:$A,Tables!J$1),1),0),2))))</f>
        <v>2</v>
      </c>
      <c r="K75">
        <f ca="1">IF(K7="","",IF(J75="","",IFERROR(VLOOKUP($A75,OFFSET('Program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Results'!$A:$A,Tables!K$1),4),MATCH($A75,OFFSET('Program and Results'!$A$1,MATCH(Tables!K$1,'Program and Results'!$A:$A,0)-1,4,COUNTIF('Program and Results'!$A:$A,Tables!K$1),1),0),2))))</f>
        <v>1</v>
      </c>
      <c r="L75">
        <f ca="1">IF(L7="","",IF(K75="","",IFERROR(VLOOKUP($A75,OFFSET('Program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Results'!$A:$A,Tables!L$1),4),MATCH($A75,OFFSET('Program and Results'!$A$1,MATCH(Tables!L$1,'Program and Results'!$A:$A,0)-1,4,COUNTIF('Program and Results'!$A:$A,Tables!L$1),1),0),2))))</f>
        <v>2</v>
      </c>
      <c r="M75">
        <f ca="1">IF(M7="","",IF(L75="","",IFERROR(VLOOKUP($A75,OFFSET('Program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Results'!$A:$A,Tables!M$1),4),MATCH($A75,OFFSET('Program and Results'!$A$1,MATCH(Tables!M$1,'Program and Results'!$A:$A,0)-1,4,COUNTIF('Program and Results'!$A:$A,Tables!M$1),1),0),2))))</f>
        <v>3</v>
      </c>
      <c r="N75">
        <f ca="1">IF(N7="","",IF(M75="","",IFERROR(VLOOKUP($A75,OFFSET('Program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Results'!$A:$A,Tables!N$1),4),MATCH($A75,OFFSET('Program and Results'!$A$1,MATCH(Tables!N$1,'Program and Results'!$A:$A,0)-1,4,COUNTIF('Program and Results'!$A:$A,Tables!N$1),1),0),2))))</f>
        <v>2</v>
      </c>
      <c r="O75">
        <f ca="1">IF(O7="","",IF(N75="","",IFERROR(VLOOKUP($A75,OFFSET('Program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Results'!$A:$A,Tables!O$1),4),MATCH($A75,OFFSET('Program and Results'!$A$1,MATCH(Tables!O$1,'Program and Results'!$A:$A,0)-1,4,COUNTIF('Program and Results'!$A:$A,Tables!O$1),1),0),2))))</f>
        <v>4</v>
      </c>
      <c r="P75">
        <f ca="1">IF(P7="","",IF(O75="","",IFERROR(VLOOKUP($A75,OFFSET('Program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Results'!$A:$A,Tables!P$1),4),MATCH($A75,OFFSET('Program and Results'!$A$1,MATCH(Tables!P$1,'Program and Results'!$A:$A,0)-1,4,COUNTIF('Program and Results'!$A:$A,Tables!P$1),1),0),2))))</f>
        <v>1</v>
      </c>
      <c r="Q75">
        <f ca="1">IF(Q7="","",IF(P75="","",IFERROR(VLOOKUP($A75,OFFSET('Program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Results'!$A:$A,Tables!Q$1),4),MATCH($A75,OFFSET('Program and Results'!$A$1,MATCH(Tables!Q$1,'Program and Results'!$A:$A,0)-1,4,COUNTIF('Program and Results'!$A:$A,Tables!Q$1),1),0),2))))</f>
        <v>2</v>
      </c>
      <c r="R75">
        <f ca="1">IF(R7="","",IF(Q75="","",IFERROR(VLOOKUP($A75,OFFSET('Program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Results'!$A:$A,Tables!R$1),4),MATCH($A75,OFFSET('Program and Results'!$A$1,MATCH(Tables!R$1,'Program and Results'!$A:$A,0)-1,4,COUNTIF('Program and Results'!$A:$A,Tables!R$1),1),0),2))))</f>
        <v>1</v>
      </c>
      <c r="S75">
        <f ca="1">IF(S7="","",IF(R75="","",IFERROR(VLOOKUP($A75,OFFSET('Program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Results'!$A:$A,Tables!S$1),4),MATCH($A75,OFFSET('Program and Results'!$A$1,MATCH(Tables!S$1,'Program and Results'!$A:$A,0)-1,4,COUNTIF('Program and Results'!$A:$A,Tables!S$1),1),0),2))))</f>
        <v>4</v>
      </c>
      <c r="T75">
        <f ca="1">IF(T7="","",IF(S75="","",IFERROR(VLOOKUP($A75,OFFSET('Program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Results'!$A:$A,Tables!T$1),4),MATCH($A75,OFFSET('Program and Results'!$A$1,MATCH(Tables!T$1,'Program and Results'!$A:$A,0)-1,4,COUNTIF('Program and Results'!$A:$A,Tables!T$1),1),0),2))))</f>
        <v>0</v>
      </c>
      <c r="U75">
        <f ca="1">IF(U7="","",IF(T75="","",IFERROR(VLOOKUP($A75,OFFSET('Program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Results'!$A:$A,Tables!U$1),4),MATCH($A75,OFFSET('Program and Results'!$A$1,MATCH(Tables!U$1,'Program and Results'!$A:$A,0)-1,4,COUNTIF('Program and Results'!$A:$A,Tables!U$1),1),0),2))))</f>
        <v>1</v>
      </c>
      <c r="V75">
        <f ca="1">IF(V7="","",IF(U75="","",IFERROR(VLOOKUP($A75,OFFSET('Program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Results'!$A:$A,Tables!V$1),4),MATCH($A75,OFFSET('Program and Results'!$A$1,MATCH(Tables!V$1,'Program and Results'!$A:$A,0)-1,4,COUNTIF('Program and Results'!$A:$A,Tables!V$1),1),0),2))))</f>
        <v>1</v>
      </c>
      <c r="W75">
        <f ca="1">IF(W7="","",IF(V75="","",IFERROR(VLOOKUP($A75,OFFSET('Program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Results'!$A:$A,Tables!W$1),4),MATCH($A75,OFFSET('Program and Results'!$A$1,MATCH(Tables!W$1,'Program and Results'!$A:$A,0)-1,4,COUNTIF('Program and Results'!$A:$A,Tables!W$1),1),0),2))))</f>
        <v>2</v>
      </c>
      <c r="X75">
        <f ca="1">IF(X7="","",IF(W75="","",IFERROR(VLOOKUP($A75,OFFSET('Program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Results'!$A:$A,Tables!X$1),4),MATCH($A75,OFFSET('Program and Results'!$A$1,MATCH(Tables!X$1,'Program and Results'!$A:$A,0)-1,4,COUNTIF('Program and Results'!$A:$A,Tables!X$1),1),0),2))))</f>
        <v>2</v>
      </c>
      <c r="Y75">
        <f ca="1">IF(Y7="","",IF(X75="","",IFERROR(VLOOKUP($A75,OFFSET('Program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Results'!$A:$A,Tables!Y$1),4),MATCH($A75,OFFSET('Program and Results'!$A$1,MATCH(Tables!Y$1,'Program and Results'!$A:$A,0)-1,4,COUNTIF('Program and Results'!$A:$A,Tables!Y$1),1),0),2))))</f>
        <v>4</v>
      </c>
      <c r="Z75">
        <f ca="1">IF(Z7="","",IF(Y75="","",IFERROR(VLOOKUP($A75,OFFSET('Program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Results'!$A:$A,Tables!Z$1),4),MATCH($A75,OFFSET('Program and Results'!$A$1,MATCH(Tables!Z$1,'Program and Results'!$A:$A,0)-1,4,COUNTIF('Program and Results'!$A:$A,Tables!Z$1),1),0),2))))</f>
        <v>4</v>
      </c>
      <c r="AA75">
        <f ca="1">IF(AA7="","",IF(Z75="","",IFERROR(VLOOKUP($A75,OFFSET('Program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Results'!$A:$A,Tables!AA$1),4),MATCH($A75,OFFSET('Program and Results'!$A$1,MATCH(Tables!AA$1,'Program and Results'!$A:$A,0)-1,4,COUNTIF('Program and Results'!$A:$A,Tables!AA$1),1),0),2))))</f>
        <v>2</v>
      </c>
      <c r="AB75">
        <f ca="1">IF(AB7="","",IF(AA75="","",IFERROR(VLOOKUP($A75,OFFSET('Program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Results'!$A:$A,Tables!AB$1),4),MATCH($A75,OFFSET('Program and Results'!$A$1,MATCH(Tables!AB$1,'Program and Results'!$A:$A,0)-1,4,COUNTIF('Program and Results'!$A:$A,Tables!AB$1),1),0),2))))</f>
        <v>1</v>
      </c>
      <c r="AC75">
        <f ca="1">IF(AC7="","",IF(AB75="","",IFERROR(VLOOKUP($A75,OFFSET('Program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Results'!$A:$A,Tables!AC$1),4),MATCH($A75,OFFSET('Program and Results'!$A$1,MATCH(Tables!AC$1,'Program and Results'!$A:$A,0)-1,4,COUNTIF('Program and Results'!$A:$A,Tables!AC$1),1),0),2))))</f>
        <v>3</v>
      </c>
      <c r="AD75">
        <f ca="1">IF(AD7="","",IF(AC75="","",IFERROR(VLOOKUP($A75,OFFSET('Program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Results'!$A:$A,Tables!AD$1),4),MATCH($A75,OFFSET('Program and Results'!$A$1,MATCH(Tables!AD$1,'Program and Results'!$A:$A,0)-1,4,COUNTIF('Program and Results'!$A:$A,Tables!AD$1),1),0),2))))</f>
        <v>1</v>
      </c>
      <c r="AE75">
        <f ca="1">IF(AE7="","",IF(AD75="","",IFERROR(VLOOKUP($A75,OFFSET('Program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Results'!$A:$A,Tables!AE$1),4),MATCH($A75,OFFSET('Program and Results'!$A$1,MATCH(Tables!AE$1,'Program and Results'!$A:$A,0)-1,4,COUNTIF('Program and Results'!$A:$A,Tables!AE$1),1),0),2))))</f>
        <v>0</v>
      </c>
      <c r="AF75">
        <f ca="1">IF(AF7="","",IF(AE75="","",IFERROR(VLOOKUP($A75,OFFSET('Program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Results'!$A:$A,Tables!AF$1),4),MATCH($A75,OFFSET('Program and Results'!$A$1,MATCH(Tables!AF$1,'Program and Results'!$A:$A,0)-1,4,COUNTIF('Program and Results'!$A:$A,Tables!AF$1),1),0),2))))</f>
        <v>3</v>
      </c>
      <c r="AG75">
        <f ca="1">IF(AG7="","",IF(AF75="","",IFERROR(VLOOKUP($A75,OFFSET('Program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Results'!$A:$A,Tables!AG$1),4),MATCH($A75,OFFSET('Program and Results'!$A$1,MATCH(Tables!AG$1,'Program and Results'!$A:$A,0)-1,4,COUNTIF('Program and Results'!$A:$A,Tables!AG$1),1),0),2))))</f>
        <v>0</v>
      </c>
      <c r="AH75">
        <f ca="1">IF(AH7="","",IF(AG75="","",IFERROR(VLOOKUP($A75,OFFSET('Program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Results'!$A:$A,Tables!AH$1),4),MATCH($A75,OFFSET('Program and Results'!$A$1,MATCH(Tables!AH$1,'Program and Results'!$A:$A,0)-1,4,COUNTIF('Program and Results'!$A:$A,Tables!AH$1),1),0),2))))</f>
        <v>3</v>
      </c>
      <c r="AI75">
        <f ca="1">IF(AI7="","",IF(AH75="","",IFERROR(VLOOKUP($A75,OFFSET('Program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Results'!$A:$A,Tables!AI$1),4),MATCH($A75,OFFSET('Program and Results'!$A$1,MATCH(Tables!AI$1,'Program and Results'!$A:$A,0)-1,4,COUNTIF('Program and Results'!$A:$A,Tables!AI$1),1),0),2))))</f>
        <v>1</v>
      </c>
      <c r="AJ75" t="str">
        <f ca="1">IF(AJ7="","",IF(AI75="","",IFERROR(VLOOKUP($A75,OFFSET('Program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Results'!$A:$A,Tables!AJ$1),4),MATCH($A75,OFFSET('Program and Results'!$A$1,MATCH(Tables!AJ$1,'Program and Results'!$A:$A,0)-1,4,COUNTIF('Program and Results'!$A:$A,Tables!AJ$1),1),0),2))))</f>
        <v/>
      </c>
      <c r="AK75" t="str">
        <f ca="1">IF(AK7="","",IF(AJ75="","",IFERROR(VLOOKUP($A75,OFFSET('Program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Results'!$A:$A,Tables!AK$1),4),MATCH($A75,OFFSET('Program and Results'!$A$1,MATCH(Tables!AK$1,'Program and Results'!$A:$A,0)-1,4,COUNTIF('Program and Results'!$A:$A,Tables!AK$1),1),0),2))))</f>
        <v/>
      </c>
      <c r="AL75" t="str">
        <f ca="1">IF(AL7="","",IF(AK75="","",IFERROR(VLOOKUP($A75,OFFSET('Program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Results'!$A:$A,Tables!AL$1),4),MATCH($A75,OFFSET('Program and Results'!$A$1,MATCH(Tables!AL$1,'Program and Results'!$A:$A,0)-1,4,COUNTIF('Program and Results'!$A:$A,Tables!AL$1),1),0),2))))</f>
        <v/>
      </c>
      <c r="AM75" t="str">
        <f ca="1">IF(AM7="","",IF(AL75="","",IFERROR(VLOOKUP($A75,OFFSET('Program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Results'!$A:$A,Tables!AM$1),4),MATCH($A75,OFFSET('Program and Results'!$A$1,MATCH(Tables!AM$1,'Program and Results'!$A:$A,0)-1,4,COUNTIF('Program and Results'!$A:$A,Tables!AM$1),1),0),2))))</f>
        <v/>
      </c>
      <c r="AN75" t="str">
        <f ca="1">IF(AN7="","",IF(AM75="","",IFERROR(VLOOKUP($A75,OFFSET('Program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Results'!$A:$A,Tables!AN$1),4),MATCH($A75,OFFSET('Program and Results'!$A$1,MATCH(Tables!AN$1,'Program and Results'!$A:$A,0)-1,4,COUNTIF('Program and Results'!$A:$A,Tables!AN$1),1),0),2))))</f>
        <v/>
      </c>
      <c r="AO75" t="str">
        <f ca="1">IF(AO7="","",IF(AN75="","",IFERROR(VLOOKUP($A75,OFFSET('Program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Results'!$A:$A,Tables!AO$1),4),MATCH($A75,OFFSET('Program and Results'!$A$1,MATCH(Tables!AO$1,'Program and Results'!$A:$A,0)-1,4,COUNTIF('Program and Results'!$A:$A,Tables!AO$1),1),0),2))))</f>
        <v/>
      </c>
      <c r="AP75" t="str">
        <f ca="1">IF(AP7="","",IF(AO75="","",IFERROR(VLOOKUP($A75,OFFSET('Program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Results'!$A:$A,Tables!AP$1),4),MATCH($A75,OFFSET('Program and Results'!$A$1,MATCH(Tables!AP$1,'Program and Results'!$A:$A,0)-1,4,COUNTIF('Program and Results'!$A:$A,Tables!AP$1),1),0),2))))</f>
        <v/>
      </c>
      <c r="AQ75" t="str">
        <f ca="1">IF(AQ7="","",IF(AP75="","",IFERROR(VLOOKUP($A75,OFFSET('Program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Results'!$A:$A,Tables!AQ$1),4),MATCH($A75,OFFSET('Program and Results'!$A$1,MATCH(Tables!AQ$1,'Program and Results'!$A:$A,0)-1,4,COUNTIF('Program and Results'!$A:$A,Tables!AQ$1),1),0),2))))</f>
        <v/>
      </c>
      <c r="AR75" t="str">
        <f ca="1">IF(AR7="","",IF(AQ75="","",IFERROR(VLOOKUP($A75,OFFSET('Program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Results'!$A:$A,Tables!AR$1),4),MATCH($A75,OFFSET('Program and Results'!$A$1,MATCH(Tables!AR$1,'Program and Results'!$A:$A,0)-1,4,COUNTIF('Program and Results'!$A:$A,Tables!AR$1),1),0),2))))</f>
        <v/>
      </c>
      <c r="AS75" t="str">
        <f ca="1">IF(AS7="","",IF(AR75="","",IFERROR(VLOOKUP($A75,OFFSET('Program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Results'!$A:$A,Tables!AS$1),4),MATCH($A75,OFFSET('Program and Results'!$A$1,MATCH(Tables!AS$1,'Program and Results'!$A:$A,0)-1,4,COUNTIF('Program and Results'!$A:$A,Tables!AS$1),1),0),2))))</f>
        <v/>
      </c>
      <c r="AT75" t="str">
        <f ca="1">IF(AT7="","",IF(AS75="","",IFERROR(VLOOKUP($A75,OFFSET('Program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Results'!$A:$A,Tables!AT$1),4),MATCH($A75,OFFSET('Program and Results'!$A$1,MATCH(Tables!AT$1,'Program and Results'!$A:$A,0)-1,4,COUNTIF('Program and Results'!$A:$A,Tables!AT$1),1),0),2))))</f>
        <v/>
      </c>
      <c r="AU75" t="str">
        <f ca="1">IF(AU7="","",IF(AT75="","",IFERROR(VLOOKUP($A75,OFFSET('Program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Results'!$A:$A,Tables!AU$1),4),MATCH($A75,OFFSET('Program and Results'!$A$1,MATCH(Tables!AU$1,'Program and Results'!$A:$A,0)-1,4,COUNTIF('Program and Results'!$A:$A,Tables!AU$1),1),0),2))))</f>
        <v/>
      </c>
      <c r="AV75" t="str">
        <f ca="1">IF(AV7="","",IF(AU75="","",IFERROR(VLOOKUP($A75,OFFSET('Program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Results'!$A:$A,Tables!AV$1),4),MATCH($A75,OFFSET('Program and Results'!$A$1,MATCH(Tables!AV$1,'Program and Results'!$A:$A,0)-1,4,COUNTIF('Program and Results'!$A:$A,Tables!AV$1),1),0),2))))</f>
        <v/>
      </c>
      <c r="AW75" t="str">
        <f ca="1">IF(AW7="","",IF(AV75="","",IFERROR(VLOOKUP($A75,OFFSET('Program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Results'!$A:$A,Tables!AW$1),4),MATCH($A75,OFFSET('Program and Results'!$A$1,MATCH(Tables!AW$1,'Program and Results'!$A:$A,0)-1,4,COUNTIF('Program and Results'!$A:$A,Tables!AW$1),1),0),2))))</f>
        <v/>
      </c>
      <c r="AX75" t="str">
        <f ca="1">IF(AX7="","",IF(AW75="","",IFERROR(VLOOKUP($A75,OFFSET('Program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Results'!$A:$A,Tables!AX$1),4),MATCH($A75,OFFSET('Program and Results'!$A$1,MATCH(Tables!AX$1,'Program and Results'!$A:$A,0)-1,4,COUNTIF('Program and Results'!$A:$A,Tables!AX$1),1),0),2))))</f>
        <v/>
      </c>
      <c r="AY75" t="str">
        <f ca="1">IF(AY7="","",IF(AX75="","",IFERROR(VLOOKUP($A75,OFFSET('Program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Results'!$A:$A,Tables!AY$1),4),MATCH($A75,OFFSET('Program and Results'!$A$1,MATCH(Tables!AY$1,'Program and Results'!$A:$A,0)-1,4,COUNTIF('Program and Results'!$A:$A,Tables!AY$1),1),0),2))))</f>
        <v/>
      </c>
      <c r="AZ75" t="str">
        <f ca="1">IF(AZ7="","",IF(AY75="","",IFERROR(VLOOKUP($A75,OFFSET('Program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Results'!$A:$A,Tables!AZ$1),4),MATCH($A75,OFFSET('Program and Results'!$A$1,MATCH(Tables!AZ$1,'Program and Results'!$A:$A,0)-1,4,COUNTIF('Program and Results'!$A:$A,Tables!AZ$1),1),0),2))))</f>
        <v/>
      </c>
      <c r="BA75" t="str">
        <f ca="1">IF(BA7="","",IF(AZ75="","",IFERROR(VLOOKUP($A75,OFFSET('Program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Results'!$A:$A,Tables!BA$1),4),MATCH($A75,OFFSET('Program and Results'!$A$1,MATCH(Tables!BA$1,'Program and Results'!$A:$A,0)-1,4,COUNTIF('Program and Results'!$A:$A,Tables!BA$1),1),0),2))))</f>
        <v/>
      </c>
      <c r="BB75" t="str">
        <f ca="1">IF(BB7="","",IF(BA75="","",IFERROR(VLOOKUP($A75,OFFSET('Program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Results'!$A:$A,Tables!BB$1),4),MATCH($A75,OFFSET('Program and Results'!$A$1,MATCH(Tables!BB$1,'Program and Results'!$A:$A,0)-1,4,COUNTIF('Program and Results'!$A:$A,Tables!BB$1),1),0),2))))</f>
        <v/>
      </c>
      <c r="BC75" t="str">
        <f ca="1">IF(BC7="","",IF(BB75="","",IFERROR(VLOOKUP($A75,OFFSET('Program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Results'!$A:$A,Tables!BC$1),4),MATCH($A75,OFFSET('Program and Results'!$A$1,MATCH(Tables!BC$1,'Program and Results'!$A:$A,0)-1,4,COUNTIF('Program and Results'!$A:$A,Tables!BC$1),1),0),2))))</f>
        <v/>
      </c>
      <c r="BD75" t="str">
        <f ca="1">IF(BD7="","",IF(BC75="","",IFERROR(VLOOKUP($A75,OFFSET('Program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Results'!$A:$A,Tables!BD$1),4),MATCH($A75,OFFSET('Program and Results'!$A$1,MATCH(Tables!BD$1,'Program and Results'!$A:$A,0)-1,4,COUNTIF('Program and Results'!$A:$A,Tables!BD$1),1),0),2))))</f>
        <v/>
      </c>
      <c r="BE75" t="str">
        <f ca="1">IF(BE7="","",IF(BD75="","",IFERROR(VLOOKUP($A75,OFFSET('Program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Results'!$A:$A,Tables!BE$1),4),MATCH($A75,OFFSET('Program and Results'!$A$1,MATCH(Tables!BE$1,'Program and Results'!$A:$A,0)-1,4,COUNTIF('Program and Results'!$A:$A,Tables!BE$1),1),0),2))))</f>
        <v/>
      </c>
    </row>
    <row r="76" spans="1:57">
      <c r="A76" s="3" t="str">
        <f t="shared" si="1"/>
        <v>Leverkusen</v>
      </c>
      <c r="B76">
        <f ca="1">IF(B8="","",IF(A76="","",IFERROR(VLOOKUP($A76,OFFSET('Program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Results'!$A:$A,Tables!B$1),4),MATCH($A76,OFFSET('Program and Results'!$A$1,MATCH(Tables!B$1,'Program and Results'!$A:$A,0)-1,4,COUNTIF('Program and Results'!$A:$A,Tables!B$1),1),0),2))))</f>
        <v>1</v>
      </c>
      <c r="C76">
        <f ca="1">IF(C8="","",IF(B76="","",IFERROR(VLOOKUP($A76,OFFSET('Program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Results'!$A:$A,Tables!C$1),4),MATCH($A76,OFFSET('Program and Results'!$A$1,MATCH(Tables!C$1,'Program and Results'!$A:$A,0)-1,4,COUNTIF('Program and Results'!$A:$A,Tables!C$1),1),0),2))))</f>
        <v>0</v>
      </c>
      <c r="D76">
        <f ca="1">IF(D8="","",IF(C76="","",IFERROR(VLOOKUP($A76,OFFSET('Program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Results'!$A:$A,Tables!D$1),4),MATCH($A76,OFFSET('Program and Results'!$A$1,MATCH(Tables!D$1,'Program and Results'!$A:$A,0)-1,4,COUNTIF('Program and Results'!$A:$A,Tables!D$1),1),0),2))))</f>
        <v>2</v>
      </c>
      <c r="E76">
        <f ca="1">IF(E8="","",IF(D76="","",IFERROR(VLOOKUP($A76,OFFSET('Program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Results'!$A:$A,Tables!E$1),4),MATCH($A76,OFFSET('Program and Results'!$A$1,MATCH(Tables!E$1,'Program and Results'!$A:$A,0)-1,4,COUNTIF('Program and Results'!$A:$A,Tables!E$1),1),0),2))))</f>
        <v>2</v>
      </c>
      <c r="F76">
        <f ca="1">IF(F8="","",IF(E76="","",IFERROR(VLOOKUP($A76,OFFSET('Program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Results'!$A:$A,Tables!F$1),4),MATCH($A76,OFFSET('Program and Results'!$A$1,MATCH(Tables!F$1,'Program and Results'!$A:$A,0)-1,4,COUNTIF('Program and Results'!$A:$A,Tables!F$1),1),0),2))))</f>
        <v>1</v>
      </c>
      <c r="G76">
        <f ca="1">IF(G8="","",IF(F76="","",IFERROR(VLOOKUP($A76,OFFSET('Program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Results'!$A:$A,Tables!G$1),4),MATCH($A76,OFFSET('Program and Results'!$A$1,MATCH(Tables!G$1,'Program and Results'!$A:$A,0)-1,4,COUNTIF('Program and Results'!$A:$A,Tables!G$1),1),0),2))))</f>
        <v>1</v>
      </c>
      <c r="H76">
        <f ca="1">IF(H8="","",IF(G76="","",IFERROR(VLOOKUP($A76,OFFSET('Program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Results'!$A:$A,Tables!H$1),4),MATCH($A76,OFFSET('Program and Results'!$A$1,MATCH(Tables!H$1,'Program and Results'!$A:$A,0)-1,4,COUNTIF('Program and Results'!$A:$A,Tables!H$1),1),0),2))))</f>
        <v>0</v>
      </c>
      <c r="I76">
        <f ca="1">IF(I8="","",IF(H76="","",IFERROR(VLOOKUP($A76,OFFSET('Program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Results'!$A:$A,Tables!I$1),4),MATCH($A76,OFFSET('Program and Results'!$A$1,MATCH(Tables!I$1,'Program and Results'!$A:$A,0)-1,4,COUNTIF('Program and Results'!$A:$A,Tables!I$1),1),0),2))))</f>
        <v>1</v>
      </c>
      <c r="J76">
        <f ca="1">IF(J8="","",IF(I76="","",IFERROR(VLOOKUP($A76,OFFSET('Program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Results'!$A:$A,Tables!J$1),4),MATCH($A76,OFFSET('Program and Results'!$A$1,MATCH(Tables!J$1,'Program and Results'!$A:$A,0)-1,4,COUNTIF('Program and Results'!$A:$A,Tables!J$1),1),0),2))))</f>
        <v>1</v>
      </c>
      <c r="K76">
        <f ca="1">IF(K8="","",IF(J76="","",IFERROR(VLOOKUP($A76,OFFSET('Program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Results'!$A:$A,Tables!K$1),4),MATCH($A76,OFFSET('Program and Results'!$A$1,MATCH(Tables!K$1,'Program and Results'!$A:$A,0)-1,4,COUNTIF('Program and Results'!$A:$A,Tables!K$1),1),0),2))))</f>
        <v>1</v>
      </c>
      <c r="L76">
        <f ca="1">IF(L8="","",IF(K76="","",IFERROR(VLOOKUP($A76,OFFSET('Program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Results'!$A:$A,Tables!L$1),4),MATCH($A76,OFFSET('Program and Results'!$A$1,MATCH(Tables!L$1,'Program and Results'!$A:$A,0)-1,4,COUNTIF('Program and Results'!$A:$A,Tables!L$1),1),0),2))))</f>
        <v>1</v>
      </c>
      <c r="M76">
        <f ca="1">IF(M8="","",IF(L76="","",IFERROR(VLOOKUP($A76,OFFSET('Program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Results'!$A:$A,Tables!M$1),4),MATCH($A76,OFFSET('Program and Results'!$A$1,MATCH(Tables!M$1,'Program and Results'!$A:$A,0)-1,4,COUNTIF('Program and Results'!$A:$A,Tables!M$1),1),0),2))))</f>
        <v>3</v>
      </c>
      <c r="N76">
        <f ca="1">IF(N8="","",IF(M76="","",IFERROR(VLOOKUP($A76,OFFSET('Program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Results'!$A:$A,Tables!N$1),4),MATCH($A76,OFFSET('Program and Results'!$A$1,MATCH(Tables!N$1,'Program and Results'!$A:$A,0)-1,4,COUNTIF('Program and Results'!$A:$A,Tables!N$1),1),0),2))))</f>
        <v>0</v>
      </c>
      <c r="O76">
        <f ca="1">IF(O8="","",IF(N76="","",IFERROR(VLOOKUP($A76,OFFSET('Program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Results'!$A:$A,Tables!O$1),4),MATCH($A76,OFFSET('Program and Results'!$A$1,MATCH(Tables!O$1,'Program and Results'!$A:$A,0)-1,4,COUNTIF('Program and Results'!$A:$A,Tables!O$1),1),0),2))))</f>
        <v>0</v>
      </c>
      <c r="P76">
        <f ca="1">IF(P8="","",IF(O76="","",IFERROR(VLOOKUP($A76,OFFSET('Program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Results'!$A:$A,Tables!P$1),4),MATCH($A76,OFFSET('Program and Results'!$A$1,MATCH(Tables!P$1,'Program and Results'!$A:$A,0)-1,4,COUNTIF('Program and Results'!$A:$A,Tables!P$1),1),0),2))))</f>
        <v>0</v>
      </c>
      <c r="Q76">
        <f ca="1">IF(Q8="","",IF(P76="","",IFERROR(VLOOKUP($A76,OFFSET('Program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Results'!$A:$A,Tables!Q$1),4),MATCH($A76,OFFSET('Program and Results'!$A$1,MATCH(Tables!Q$1,'Program and Results'!$A:$A,0)-1,4,COUNTIF('Program and Results'!$A:$A,Tables!Q$1),1),0),2))))</f>
        <v>1</v>
      </c>
      <c r="R76">
        <f ca="1">IF(R8="","",IF(Q76="","",IFERROR(VLOOKUP($A76,OFFSET('Program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Results'!$A:$A,Tables!R$1),4),MATCH($A76,OFFSET('Program and Results'!$A$1,MATCH(Tables!R$1,'Program and Results'!$A:$A,0)-1,4,COUNTIF('Program and Results'!$A:$A,Tables!R$1),1),0),2))))</f>
        <v>1</v>
      </c>
      <c r="S76">
        <f ca="1">IF(S8="","",IF(R76="","",IFERROR(VLOOKUP($A76,OFFSET('Program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Results'!$A:$A,Tables!S$1),4),MATCH($A76,OFFSET('Program and Results'!$A$1,MATCH(Tables!S$1,'Program and Results'!$A:$A,0)-1,4,COUNTIF('Program and Results'!$A:$A,Tables!S$1),1),0),2))))</f>
        <v>3</v>
      </c>
      <c r="T76">
        <f ca="1">IF(T8="","",IF(S76="","",IFERROR(VLOOKUP($A76,OFFSET('Program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Results'!$A:$A,Tables!T$1),4),MATCH($A76,OFFSET('Program and Results'!$A$1,MATCH(Tables!T$1,'Program and Results'!$A:$A,0)-1,4,COUNTIF('Program and Results'!$A:$A,Tables!T$1),1),0),2))))</f>
        <v>1</v>
      </c>
      <c r="U76">
        <f ca="1">IF(U8="","",IF(T76="","",IFERROR(VLOOKUP($A76,OFFSET('Program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Results'!$A:$A,Tables!U$1),4),MATCH($A76,OFFSET('Program and Results'!$A$1,MATCH(Tables!U$1,'Program and Results'!$A:$A,0)-1,4,COUNTIF('Program and Results'!$A:$A,Tables!U$1),1),0),2))))</f>
        <v>0</v>
      </c>
      <c r="V76">
        <f ca="1">IF(V8="","",IF(U76="","",IFERROR(VLOOKUP($A76,OFFSET('Program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Results'!$A:$A,Tables!V$1),4),MATCH($A76,OFFSET('Program and Results'!$A$1,MATCH(Tables!V$1,'Program and Results'!$A:$A,0)-1,4,COUNTIF('Program and Results'!$A:$A,Tables!V$1),1),0),2))))</f>
        <v>2</v>
      </c>
      <c r="W76">
        <f ca="1">IF(W8="","",IF(V76="","",IFERROR(VLOOKUP($A76,OFFSET('Program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Results'!$A:$A,Tables!W$1),4),MATCH($A76,OFFSET('Program and Results'!$A$1,MATCH(Tables!W$1,'Program and Results'!$A:$A,0)-1,4,COUNTIF('Program and Results'!$A:$A,Tables!W$1),1),0),2))))</f>
        <v>3</v>
      </c>
      <c r="X76">
        <f ca="1">IF(X8="","",IF(W76="","",IFERROR(VLOOKUP($A76,OFFSET('Program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Results'!$A:$A,Tables!X$1),4),MATCH($A76,OFFSET('Program and Results'!$A$1,MATCH(Tables!X$1,'Program and Results'!$A:$A,0)-1,4,COUNTIF('Program and Results'!$A:$A,Tables!X$1),1),0),2))))</f>
        <v>1</v>
      </c>
      <c r="Y76">
        <f ca="1">IF(Y8="","",IF(X76="","",IFERROR(VLOOKUP($A76,OFFSET('Program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Results'!$A:$A,Tables!Y$1),4),MATCH($A76,OFFSET('Program and Results'!$A$1,MATCH(Tables!Y$1,'Program and Results'!$A:$A,0)-1,4,COUNTIF('Program and Results'!$A:$A,Tables!Y$1),1),0),2))))</f>
        <v>1</v>
      </c>
      <c r="Z76">
        <f ca="1">IF(Z8="","",IF(Y76="","",IFERROR(VLOOKUP($A76,OFFSET('Program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Results'!$A:$A,Tables!Z$1),4),MATCH($A76,OFFSET('Program and Results'!$A$1,MATCH(Tables!Z$1,'Program and Results'!$A:$A,0)-1,4,COUNTIF('Program and Results'!$A:$A,Tables!Z$1),1),0),2))))</f>
        <v>2</v>
      </c>
      <c r="AA76">
        <f ca="1">IF(AA8="","",IF(Z76="","",IFERROR(VLOOKUP($A76,OFFSET('Program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Results'!$A:$A,Tables!AA$1),4),MATCH($A76,OFFSET('Program and Results'!$A$1,MATCH(Tables!AA$1,'Program and Results'!$A:$A,0)-1,4,COUNTIF('Program and Results'!$A:$A,Tables!AA$1),1),0),2))))</f>
        <v>3</v>
      </c>
      <c r="AB76">
        <f ca="1">IF(AB8="","",IF(AA76="","",IFERROR(VLOOKUP($A76,OFFSET('Program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Results'!$A:$A,Tables!AB$1),4),MATCH($A76,OFFSET('Program and Results'!$A$1,MATCH(Tables!AB$1,'Program and Results'!$A:$A,0)-1,4,COUNTIF('Program and Results'!$A:$A,Tables!AB$1),1),0),2))))</f>
        <v>1</v>
      </c>
      <c r="AC76">
        <f ca="1">IF(AC8="","",IF(AB76="","",IFERROR(VLOOKUP($A76,OFFSET('Program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Results'!$A:$A,Tables!AC$1),4),MATCH($A76,OFFSET('Program and Results'!$A$1,MATCH(Tables!AC$1,'Program and Results'!$A:$A,0)-1,4,COUNTIF('Program and Results'!$A:$A,Tables!AC$1),1),0),2))))</f>
        <v>1</v>
      </c>
      <c r="AD76">
        <f ca="1">IF(AD8="","",IF(AC76="","",IFERROR(VLOOKUP($A76,OFFSET('Program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Results'!$A:$A,Tables!AD$1),4),MATCH($A76,OFFSET('Program and Results'!$A$1,MATCH(Tables!AD$1,'Program and Results'!$A:$A,0)-1,4,COUNTIF('Program and Results'!$A:$A,Tables!AD$1),1),0),2))))</f>
        <v>2</v>
      </c>
      <c r="AE76">
        <f ca="1">IF(AE8="","",IF(AD76="","",IFERROR(VLOOKUP($A76,OFFSET('Program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Results'!$A:$A,Tables!AE$1),4),MATCH($A76,OFFSET('Program and Results'!$A$1,MATCH(Tables!AE$1,'Program and Results'!$A:$A,0)-1,4,COUNTIF('Program and Results'!$A:$A,Tables!AE$1),1),0),2))))</f>
        <v>1</v>
      </c>
      <c r="AF76">
        <f ca="1">IF(AF8="","",IF(AE76="","",IFERROR(VLOOKUP($A76,OFFSET('Program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Results'!$A:$A,Tables!AF$1),4),MATCH($A76,OFFSET('Program and Results'!$A$1,MATCH(Tables!AF$1,'Program and Results'!$A:$A,0)-1,4,COUNTIF('Program and Results'!$A:$A,Tables!AF$1),1),0),2))))</f>
        <v>1</v>
      </c>
      <c r="AG76">
        <f ca="1">IF(AG8="","",IF(AF76="","",IFERROR(VLOOKUP($A76,OFFSET('Program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Results'!$A:$A,Tables!AG$1),4),MATCH($A76,OFFSET('Program and Results'!$A$1,MATCH(Tables!AG$1,'Program and Results'!$A:$A,0)-1,4,COUNTIF('Program and Results'!$A:$A,Tables!AG$1),1),0),2))))</f>
        <v>2</v>
      </c>
      <c r="AH76">
        <f ca="1">IF(AH8="","",IF(AG76="","",IFERROR(VLOOKUP($A76,OFFSET('Program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Results'!$A:$A,Tables!AH$1),4),MATCH($A76,OFFSET('Program and Results'!$A$1,MATCH(Tables!AH$1,'Program and Results'!$A:$A,0)-1,4,COUNTIF('Program and Results'!$A:$A,Tables!AH$1),1),0),2))))</f>
        <v>0</v>
      </c>
      <c r="AI76">
        <f ca="1">IF(AI8="","",IF(AH76="","",IFERROR(VLOOKUP($A76,OFFSET('Program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Results'!$A:$A,Tables!AI$1),4),MATCH($A76,OFFSET('Program and Results'!$A$1,MATCH(Tables!AI$1,'Program and Results'!$A:$A,0)-1,4,COUNTIF('Program and Results'!$A:$A,Tables!AI$1),1),0),2))))</f>
        <v>1</v>
      </c>
      <c r="AJ76" t="str">
        <f ca="1">IF(AJ8="","",IF(AI76="","",IFERROR(VLOOKUP($A76,OFFSET('Program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Results'!$A:$A,Tables!AJ$1),4),MATCH($A76,OFFSET('Program and Results'!$A$1,MATCH(Tables!AJ$1,'Program and Results'!$A:$A,0)-1,4,COUNTIF('Program and Results'!$A:$A,Tables!AJ$1),1),0),2))))</f>
        <v/>
      </c>
      <c r="AK76" t="str">
        <f ca="1">IF(AK8="","",IF(AJ76="","",IFERROR(VLOOKUP($A76,OFFSET('Program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Results'!$A:$A,Tables!AK$1),4),MATCH($A76,OFFSET('Program and Results'!$A$1,MATCH(Tables!AK$1,'Program and Results'!$A:$A,0)-1,4,COUNTIF('Program and Results'!$A:$A,Tables!AK$1),1),0),2))))</f>
        <v/>
      </c>
      <c r="AL76" t="str">
        <f ca="1">IF(AL8="","",IF(AK76="","",IFERROR(VLOOKUP($A76,OFFSET('Program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Results'!$A:$A,Tables!AL$1),4),MATCH($A76,OFFSET('Program and Results'!$A$1,MATCH(Tables!AL$1,'Program and Results'!$A:$A,0)-1,4,COUNTIF('Program and Results'!$A:$A,Tables!AL$1),1),0),2))))</f>
        <v/>
      </c>
      <c r="AM76" t="str">
        <f ca="1">IF(AM8="","",IF(AL76="","",IFERROR(VLOOKUP($A76,OFFSET('Program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Results'!$A:$A,Tables!AM$1),4),MATCH($A76,OFFSET('Program and Results'!$A$1,MATCH(Tables!AM$1,'Program and Results'!$A:$A,0)-1,4,COUNTIF('Program and Results'!$A:$A,Tables!AM$1),1),0),2))))</f>
        <v/>
      </c>
      <c r="AN76" t="str">
        <f ca="1">IF(AN8="","",IF(AM76="","",IFERROR(VLOOKUP($A76,OFFSET('Program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Results'!$A:$A,Tables!AN$1),4),MATCH($A76,OFFSET('Program and Results'!$A$1,MATCH(Tables!AN$1,'Program and Results'!$A:$A,0)-1,4,COUNTIF('Program and Results'!$A:$A,Tables!AN$1),1),0),2))))</f>
        <v/>
      </c>
      <c r="AO76" t="str">
        <f ca="1">IF(AO8="","",IF(AN76="","",IFERROR(VLOOKUP($A76,OFFSET('Program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Results'!$A:$A,Tables!AO$1),4),MATCH($A76,OFFSET('Program and Results'!$A$1,MATCH(Tables!AO$1,'Program and Results'!$A:$A,0)-1,4,COUNTIF('Program and Results'!$A:$A,Tables!AO$1),1),0),2))))</f>
        <v/>
      </c>
      <c r="AP76" t="str">
        <f ca="1">IF(AP8="","",IF(AO76="","",IFERROR(VLOOKUP($A76,OFFSET('Program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Results'!$A:$A,Tables!AP$1),4),MATCH($A76,OFFSET('Program and Results'!$A$1,MATCH(Tables!AP$1,'Program and Results'!$A:$A,0)-1,4,COUNTIF('Program and Results'!$A:$A,Tables!AP$1),1),0),2))))</f>
        <v/>
      </c>
      <c r="AQ76" t="str">
        <f ca="1">IF(AQ8="","",IF(AP76="","",IFERROR(VLOOKUP($A76,OFFSET('Program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Results'!$A:$A,Tables!AQ$1),4),MATCH($A76,OFFSET('Program and Results'!$A$1,MATCH(Tables!AQ$1,'Program and Results'!$A:$A,0)-1,4,COUNTIF('Program and Results'!$A:$A,Tables!AQ$1),1),0),2))))</f>
        <v/>
      </c>
      <c r="AR76" t="str">
        <f ca="1">IF(AR8="","",IF(AQ76="","",IFERROR(VLOOKUP($A76,OFFSET('Program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Results'!$A:$A,Tables!AR$1),4),MATCH($A76,OFFSET('Program and Results'!$A$1,MATCH(Tables!AR$1,'Program and Results'!$A:$A,0)-1,4,COUNTIF('Program and Results'!$A:$A,Tables!AR$1),1),0),2))))</f>
        <v/>
      </c>
      <c r="AS76" t="str">
        <f ca="1">IF(AS8="","",IF(AR76="","",IFERROR(VLOOKUP($A76,OFFSET('Program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Results'!$A:$A,Tables!AS$1),4),MATCH($A76,OFFSET('Program and Results'!$A$1,MATCH(Tables!AS$1,'Program and Results'!$A:$A,0)-1,4,COUNTIF('Program and Results'!$A:$A,Tables!AS$1),1),0),2))))</f>
        <v/>
      </c>
      <c r="AT76" t="str">
        <f ca="1">IF(AT8="","",IF(AS76="","",IFERROR(VLOOKUP($A76,OFFSET('Program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Results'!$A:$A,Tables!AT$1),4),MATCH($A76,OFFSET('Program and Results'!$A$1,MATCH(Tables!AT$1,'Program and Results'!$A:$A,0)-1,4,COUNTIF('Program and Results'!$A:$A,Tables!AT$1),1),0),2))))</f>
        <v/>
      </c>
      <c r="AU76" t="str">
        <f ca="1">IF(AU8="","",IF(AT76="","",IFERROR(VLOOKUP($A76,OFFSET('Program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Results'!$A:$A,Tables!AU$1),4),MATCH($A76,OFFSET('Program and Results'!$A$1,MATCH(Tables!AU$1,'Program and Results'!$A:$A,0)-1,4,COUNTIF('Program and Results'!$A:$A,Tables!AU$1),1),0),2))))</f>
        <v/>
      </c>
      <c r="AV76" t="str">
        <f ca="1">IF(AV8="","",IF(AU76="","",IFERROR(VLOOKUP($A76,OFFSET('Program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Results'!$A:$A,Tables!AV$1),4),MATCH($A76,OFFSET('Program and Results'!$A$1,MATCH(Tables!AV$1,'Program and Results'!$A:$A,0)-1,4,COUNTIF('Program and Results'!$A:$A,Tables!AV$1),1),0),2))))</f>
        <v/>
      </c>
      <c r="AW76" t="str">
        <f ca="1">IF(AW8="","",IF(AV76="","",IFERROR(VLOOKUP($A76,OFFSET('Program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Results'!$A:$A,Tables!AW$1),4),MATCH($A76,OFFSET('Program and Results'!$A$1,MATCH(Tables!AW$1,'Program and Results'!$A:$A,0)-1,4,COUNTIF('Program and Results'!$A:$A,Tables!AW$1),1),0),2))))</f>
        <v/>
      </c>
      <c r="AX76" t="str">
        <f ca="1">IF(AX8="","",IF(AW76="","",IFERROR(VLOOKUP($A76,OFFSET('Program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Results'!$A:$A,Tables!AX$1),4),MATCH($A76,OFFSET('Program and Results'!$A$1,MATCH(Tables!AX$1,'Program and Results'!$A:$A,0)-1,4,COUNTIF('Program and Results'!$A:$A,Tables!AX$1),1),0),2))))</f>
        <v/>
      </c>
      <c r="AY76" t="str">
        <f ca="1">IF(AY8="","",IF(AX76="","",IFERROR(VLOOKUP($A76,OFFSET('Program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Results'!$A:$A,Tables!AY$1),4),MATCH($A76,OFFSET('Program and Results'!$A$1,MATCH(Tables!AY$1,'Program and Results'!$A:$A,0)-1,4,COUNTIF('Program and Results'!$A:$A,Tables!AY$1),1),0),2))))</f>
        <v/>
      </c>
      <c r="AZ76" t="str">
        <f ca="1">IF(AZ8="","",IF(AY76="","",IFERROR(VLOOKUP($A76,OFFSET('Program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Results'!$A:$A,Tables!AZ$1),4),MATCH($A76,OFFSET('Program and Results'!$A$1,MATCH(Tables!AZ$1,'Program and Results'!$A:$A,0)-1,4,COUNTIF('Program and Results'!$A:$A,Tables!AZ$1),1),0),2))))</f>
        <v/>
      </c>
      <c r="BA76" t="str">
        <f ca="1">IF(BA8="","",IF(AZ76="","",IFERROR(VLOOKUP($A76,OFFSET('Program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Results'!$A:$A,Tables!BA$1),4),MATCH($A76,OFFSET('Program and Results'!$A$1,MATCH(Tables!BA$1,'Program and Results'!$A:$A,0)-1,4,COUNTIF('Program and Results'!$A:$A,Tables!BA$1),1),0),2))))</f>
        <v/>
      </c>
      <c r="BB76" t="str">
        <f ca="1">IF(BB8="","",IF(BA76="","",IFERROR(VLOOKUP($A76,OFFSET('Program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Results'!$A:$A,Tables!BB$1),4),MATCH($A76,OFFSET('Program and Results'!$A$1,MATCH(Tables!BB$1,'Program and Results'!$A:$A,0)-1,4,COUNTIF('Program and Results'!$A:$A,Tables!BB$1),1),0),2))))</f>
        <v/>
      </c>
      <c r="BC76" t="str">
        <f ca="1">IF(BC8="","",IF(BB76="","",IFERROR(VLOOKUP($A76,OFFSET('Program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Results'!$A:$A,Tables!BC$1),4),MATCH($A76,OFFSET('Program and Results'!$A$1,MATCH(Tables!BC$1,'Program and Results'!$A:$A,0)-1,4,COUNTIF('Program and Results'!$A:$A,Tables!BC$1),1),0),2))))</f>
        <v/>
      </c>
      <c r="BD76" t="str">
        <f ca="1">IF(BD8="","",IF(BC76="","",IFERROR(VLOOKUP($A76,OFFSET('Program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Results'!$A:$A,Tables!BD$1),4),MATCH($A76,OFFSET('Program and Results'!$A$1,MATCH(Tables!BD$1,'Program and Results'!$A:$A,0)-1,4,COUNTIF('Program and Results'!$A:$A,Tables!BD$1),1),0),2))))</f>
        <v/>
      </c>
      <c r="BE76" t="str">
        <f ca="1">IF(BE8="","",IF(BD76="","",IFERROR(VLOOKUP($A76,OFFSET('Program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Results'!$A:$A,Tables!BE$1),4),MATCH($A76,OFFSET('Program and Results'!$A$1,MATCH(Tables!BE$1,'Program and Results'!$A:$A,0)-1,4,COUNTIF('Program and Results'!$A:$A,Tables!BE$1),1),0),2))))</f>
        <v/>
      </c>
    </row>
    <row r="77" spans="1:57">
      <c r="A77" s="3" t="str">
        <f t="shared" si="1"/>
        <v>Mainz</v>
      </c>
      <c r="B77">
        <f ca="1">IF(B9="","",IF(A77="","",IFERROR(VLOOKUP($A77,OFFSET('Program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Results'!$A:$A,Tables!B$1),4),MATCH($A77,OFFSET('Program and Results'!$A$1,MATCH(Tables!B$1,'Program and Results'!$A:$A,0)-1,4,COUNTIF('Program and Results'!$A:$A,Tables!B$1),1),0),2))))</f>
        <v>2</v>
      </c>
      <c r="C77">
        <f ca="1">IF(C9="","",IF(B77="","",IFERROR(VLOOKUP($A77,OFFSET('Program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Results'!$A:$A,Tables!C$1),4),MATCH($A77,OFFSET('Program and Results'!$A$1,MATCH(Tables!C$1,'Program and Results'!$A:$A,0)-1,4,COUNTIF('Program and Results'!$A:$A,Tables!C$1),1),0),2))))</f>
        <v>1</v>
      </c>
      <c r="D77">
        <f ca="1">IF(D9="","",IF(C77="","",IFERROR(VLOOKUP($A77,OFFSET('Program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Results'!$A:$A,Tables!D$1),4),MATCH($A77,OFFSET('Program and Results'!$A$1,MATCH(Tables!D$1,'Program and Results'!$A:$A,0)-1,4,COUNTIF('Program and Results'!$A:$A,Tables!D$1),1),0),2))))</f>
        <v>0</v>
      </c>
      <c r="E77">
        <f ca="1">IF(E9="","",IF(D77="","",IFERROR(VLOOKUP($A77,OFFSET('Program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Results'!$A:$A,Tables!E$1),4),MATCH($A77,OFFSET('Program and Results'!$A$1,MATCH(Tables!E$1,'Program and Results'!$A:$A,0)-1,4,COUNTIF('Program and Results'!$A:$A,Tables!E$1),1),0),2))))</f>
        <v>4</v>
      </c>
      <c r="F77">
        <f ca="1">IF(F9="","",IF(E77="","",IFERROR(VLOOKUP($A77,OFFSET('Program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Results'!$A:$A,Tables!F$1),4),MATCH($A77,OFFSET('Program and Results'!$A$1,MATCH(Tables!F$1,'Program and Results'!$A:$A,0)-1,4,COUNTIF('Program and Results'!$A:$A,Tables!F$1),1),0),2))))</f>
        <v>1</v>
      </c>
      <c r="G77">
        <f ca="1">IF(G9="","",IF(F77="","",IFERROR(VLOOKUP($A77,OFFSET('Program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Results'!$A:$A,Tables!G$1),4),MATCH($A77,OFFSET('Program and Results'!$A$1,MATCH(Tables!G$1,'Program and Results'!$A:$A,0)-1,4,COUNTIF('Program and Results'!$A:$A,Tables!G$1),1),0),2))))</f>
        <v>4</v>
      </c>
      <c r="H77">
        <f ca="1">IF(H9="","",IF(G77="","",IFERROR(VLOOKUP($A77,OFFSET('Program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Results'!$A:$A,Tables!H$1),4),MATCH($A77,OFFSET('Program and Results'!$A$1,MATCH(Tables!H$1,'Program and Results'!$A:$A,0)-1,4,COUNTIF('Program and Results'!$A:$A,Tables!H$1),1),0),2))))</f>
        <v>3</v>
      </c>
      <c r="I77">
        <f ca="1">IF(I9="","",IF(H77="","",IFERROR(VLOOKUP($A77,OFFSET('Program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Results'!$A:$A,Tables!I$1),4),MATCH($A77,OFFSET('Program and Results'!$A$1,MATCH(Tables!I$1,'Program and Results'!$A:$A,0)-1,4,COUNTIF('Program and Results'!$A:$A,Tables!I$1),1),0),2))))</f>
        <v>2</v>
      </c>
      <c r="J77">
        <f ca="1">IF(J9="","",IF(I77="","",IFERROR(VLOOKUP($A77,OFFSET('Program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Results'!$A:$A,Tables!J$1),4),MATCH($A77,OFFSET('Program and Results'!$A$1,MATCH(Tables!J$1,'Program and Results'!$A:$A,0)-1,4,COUNTIF('Program and Results'!$A:$A,Tables!J$1),1),0),2))))</f>
        <v>4</v>
      </c>
      <c r="K77">
        <f ca="1">IF(K9="","",IF(J77="","",IFERROR(VLOOKUP($A77,OFFSET('Program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Results'!$A:$A,Tables!K$1),4),MATCH($A77,OFFSET('Program and Results'!$A$1,MATCH(Tables!K$1,'Program and Results'!$A:$A,0)-1,4,COUNTIF('Program and Results'!$A:$A,Tables!K$1),1),0),2))))</f>
        <v>0</v>
      </c>
      <c r="L77">
        <f ca="1">IF(L9="","",IF(K77="","",IFERROR(VLOOKUP($A77,OFFSET('Program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Results'!$A:$A,Tables!L$1),4),MATCH($A77,OFFSET('Program and Results'!$A$1,MATCH(Tables!L$1,'Program and Results'!$A:$A,0)-1,4,COUNTIF('Program and Results'!$A:$A,Tables!L$1),1),0),2))))</f>
        <v>2</v>
      </c>
      <c r="M77">
        <f ca="1">IF(M9="","",IF(L77="","",IFERROR(VLOOKUP($A77,OFFSET('Program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Results'!$A:$A,Tables!M$1),4),MATCH($A77,OFFSET('Program and Results'!$A$1,MATCH(Tables!M$1,'Program and Results'!$A:$A,0)-1,4,COUNTIF('Program and Results'!$A:$A,Tables!M$1),1),0),2))))</f>
        <v>0</v>
      </c>
      <c r="N77">
        <f ca="1">IF(N9="","",IF(M77="","",IFERROR(VLOOKUP($A77,OFFSET('Program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Results'!$A:$A,Tables!N$1),4),MATCH($A77,OFFSET('Program and Results'!$A$1,MATCH(Tables!N$1,'Program and Results'!$A:$A,0)-1,4,COUNTIF('Program and Results'!$A:$A,Tables!N$1),1),0),2))))</f>
        <v>2</v>
      </c>
      <c r="O77">
        <f ca="1">IF(O9="","",IF(N77="","",IFERROR(VLOOKUP($A77,OFFSET('Program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Results'!$A:$A,Tables!O$1),4),MATCH($A77,OFFSET('Program and Results'!$A$1,MATCH(Tables!O$1,'Program and Results'!$A:$A,0)-1,4,COUNTIF('Program and Results'!$A:$A,Tables!O$1),1),0),2))))</f>
        <v>3</v>
      </c>
      <c r="P77">
        <f ca="1">IF(P9="","",IF(O77="","",IFERROR(VLOOKUP($A77,OFFSET('Program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Results'!$A:$A,Tables!P$1),4),MATCH($A77,OFFSET('Program and Results'!$A$1,MATCH(Tables!P$1,'Program and Results'!$A:$A,0)-1,4,COUNTIF('Program and Results'!$A:$A,Tables!P$1),1),0),2))))</f>
        <v>1</v>
      </c>
      <c r="Q77">
        <f ca="1">IF(Q9="","",IF(P77="","",IFERROR(VLOOKUP($A77,OFFSET('Program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Results'!$A:$A,Tables!Q$1),4),MATCH($A77,OFFSET('Program and Results'!$A$1,MATCH(Tables!Q$1,'Program and Results'!$A:$A,0)-1,4,COUNTIF('Program and Results'!$A:$A,Tables!Q$1),1),0),2))))</f>
        <v>0</v>
      </c>
      <c r="R77">
        <f ca="1">IF(R9="","",IF(Q77="","",IFERROR(VLOOKUP($A77,OFFSET('Program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Results'!$A:$A,Tables!R$1),4),MATCH($A77,OFFSET('Program and Results'!$A$1,MATCH(Tables!R$1,'Program and Results'!$A:$A,0)-1,4,COUNTIF('Program and Results'!$A:$A,Tables!R$1),1),0),2))))</f>
        <v>2</v>
      </c>
      <c r="S77">
        <f ca="1">IF(S9="","",IF(R77="","",IFERROR(VLOOKUP($A77,OFFSET('Program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Results'!$A:$A,Tables!S$1),4),MATCH($A77,OFFSET('Program and Results'!$A$1,MATCH(Tables!S$1,'Program and Results'!$A:$A,0)-1,4,COUNTIF('Program and Results'!$A:$A,Tables!S$1),1),0),2))))</f>
        <v>1</v>
      </c>
      <c r="T77">
        <f ca="1">IF(T9="","",IF(S77="","",IFERROR(VLOOKUP($A77,OFFSET('Program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Results'!$A:$A,Tables!T$1),4),MATCH($A77,OFFSET('Program and Results'!$A$1,MATCH(Tables!T$1,'Program and Results'!$A:$A,0)-1,4,COUNTIF('Program and Results'!$A:$A,Tables!T$1),1),0),2))))</f>
        <v>0</v>
      </c>
      <c r="U77">
        <f ca="1">IF(U9="","",IF(T77="","",IFERROR(VLOOKUP($A77,OFFSET('Program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Results'!$A:$A,Tables!U$1),4),MATCH($A77,OFFSET('Program and Results'!$A$1,MATCH(Tables!U$1,'Program and Results'!$A:$A,0)-1,4,COUNTIF('Program and Results'!$A:$A,Tables!U$1),1),0),2))))</f>
        <v>3</v>
      </c>
      <c r="V77">
        <f ca="1">IF(V9="","",IF(U77="","",IFERROR(VLOOKUP($A77,OFFSET('Program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Results'!$A:$A,Tables!V$1),4),MATCH($A77,OFFSET('Program and Results'!$A$1,MATCH(Tables!V$1,'Program and Results'!$A:$A,0)-1,4,COUNTIF('Program and Results'!$A:$A,Tables!V$1),1),0),2))))</f>
        <v>0</v>
      </c>
      <c r="W77">
        <f ca="1">IF(W9="","",IF(V77="","",IFERROR(VLOOKUP($A77,OFFSET('Program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Results'!$A:$A,Tables!W$1),4),MATCH($A77,OFFSET('Program and Results'!$A$1,MATCH(Tables!W$1,'Program and Results'!$A:$A,0)-1,4,COUNTIF('Program and Results'!$A:$A,Tables!W$1),1),0),2))))</f>
        <v>0</v>
      </c>
      <c r="X77">
        <f ca="1">IF(X9="","",IF(W77="","",IFERROR(VLOOKUP($A77,OFFSET('Program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Results'!$A:$A,Tables!X$1),4),MATCH($A77,OFFSET('Program and Results'!$A$1,MATCH(Tables!X$1,'Program and Results'!$A:$A,0)-1,4,COUNTIF('Program and Results'!$A:$A,Tables!X$1),1),0),2))))</f>
        <v>0</v>
      </c>
      <c r="Y77">
        <f ca="1">IF(Y9="","",IF(X77="","",IFERROR(VLOOKUP($A77,OFFSET('Program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Results'!$A:$A,Tables!Y$1),4),MATCH($A77,OFFSET('Program and Results'!$A$1,MATCH(Tables!Y$1,'Program and Results'!$A:$A,0)-1,4,COUNTIF('Program and Results'!$A:$A,Tables!Y$1),1),0),2))))</f>
        <v>1</v>
      </c>
      <c r="Z77">
        <f ca="1">IF(Z9="","",IF(Y77="","",IFERROR(VLOOKUP($A77,OFFSET('Program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Results'!$A:$A,Tables!Z$1),4),MATCH($A77,OFFSET('Program and Results'!$A$1,MATCH(Tables!Z$1,'Program and Results'!$A:$A,0)-1,4,COUNTIF('Program and Results'!$A:$A,Tables!Z$1),1),0),2))))</f>
        <v>2</v>
      </c>
      <c r="AA77">
        <f ca="1">IF(AA9="","",IF(Z77="","",IFERROR(VLOOKUP($A77,OFFSET('Program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Results'!$A:$A,Tables!AA$1),4),MATCH($A77,OFFSET('Program and Results'!$A$1,MATCH(Tables!AA$1,'Program and Results'!$A:$A,0)-1,4,COUNTIF('Program and Results'!$A:$A,Tables!AA$1),1),0),2))))</f>
        <v>2</v>
      </c>
      <c r="AB77">
        <f ca="1">IF(AB9="","",IF(AA77="","",IFERROR(VLOOKUP($A77,OFFSET('Program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Results'!$A:$A,Tables!AB$1),4),MATCH($A77,OFFSET('Program and Results'!$A$1,MATCH(Tables!AB$1,'Program and Results'!$A:$A,0)-1,4,COUNTIF('Program and Results'!$A:$A,Tables!AB$1),1),0),2))))</f>
        <v>3</v>
      </c>
      <c r="AC77">
        <f ca="1">IF(AC9="","",IF(AB77="","",IFERROR(VLOOKUP($A77,OFFSET('Program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Results'!$A:$A,Tables!AC$1),4),MATCH($A77,OFFSET('Program and Results'!$A$1,MATCH(Tables!AC$1,'Program and Results'!$A:$A,0)-1,4,COUNTIF('Program and Results'!$A:$A,Tables!AC$1),1),0),2))))</f>
        <v>0</v>
      </c>
      <c r="AD77">
        <f ca="1">IF(AD9="","",IF(AC77="","",IFERROR(VLOOKUP($A77,OFFSET('Program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Results'!$A:$A,Tables!AD$1),4),MATCH($A77,OFFSET('Program and Results'!$A$1,MATCH(Tables!AD$1,'Program and Results'!$A:$A,0)-1,4,COUNTIF('Program and Results'!$A:$A,Tables!AD$1),1),0),2))))</f>
        <v>2</v>
      </c>
      <c r="AE77">
        <f ca="1">IF(AE9="","",IF(AD77="","",IFERROR(VLOOKUP($A77,OFFSET('Program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Results'!$A:$A,Tables!AE$1),4),MATCH($A77,OFFSET('Program and Results'!$A$1,MATCH(Tables!AE$1,'Program and Results'!$A:$A,0)-1,4,COUNTIF('Program and Results'!$A:$A,Tables!AE$1),1),0),2))))</f>
        <v>0</v>
      </c>
      <c r="AF77">
        <f ca="1">IF(AF9="","",IF(AE77="","",IFERROR(VLOOKUP($A77,OFFSET('Program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Results'!$A:$A,Tables!AF$1),4),MATCH($A77,OFFSET('Program and Results'!$A$1,MATCH(Tables!AF$1,'Program and Results'!$A:$A,0)-1,4,COUNTIF('Program and Results'!$A:$A,Tables!AF$1),1),0),2))))</f>
        <v>4</v>
      </c>
      <c r="AG77">
        <f ca="1">IF(AG9="","",IF(AF77="","",IFERROR(VLOOKUP($A77,OFFSET('Program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Results'!$A:$A,Tables!AG$1),4),MATCH($A77,OFFSET('Program and Results'!$A$1,MATCH(Tables!AG$1,'Program and Results'!$A:$A,0)-1,4,COUNTIF('Program and Results'!$A:$A,Tables!AG$1),1),0),2))))</f>
        <v>0</v>
      </c>
      <c r="AH77">
        <f ca="1">IF(AH9="","",IF(AG77="","",IFERROR(VLOOKUP($A77,OFFSET('Program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Results'!$A:$A,Tables!AH$1),4),MATCH($A77,OFFSET('Program and Results'!$A$1,MATCH(Tables!AH$1,'Program and Results'!$A:$A,0)-1,4,COUNTIF('Program and Results'!$A:$A,Tables!AH$1),1),0),2))))</f>
        <v>3</v>
      </c>
      <c r="AI77">
        <f ca="1">IF(AI9="","",IF(AH77="","",IFERROR(VLOOKUP($A77,OFFSET('Program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Results'!$A:$A,Tables!AI$1),4),MATCH($A77,OFFSET('Program and Results'!$A$1,MATCH(Tables!AI$1,'Program and Results'!$A:$A,0)-1,4,COUNTIF('Program and Results'!$A:$A,Tables!AI$1),1),0),2))))</f>
        <v>2</v>
      </c>
      <c r="AJ77" t="str">
        <f ca="1">IF(AJ9="","",IF(AI77="","",IFERROR(VLOOKUP($A77,OFFSET('Program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Results'!$A:$A,Tables!AJ$1),4),MATCH($A77,OFFSET('Program and Results'!$A$1,MATCH(Tables!AJ$1,'Program and Results'!$A:$A,0)-1,4,COUNTIF('Program and Results'!$A:$A,Tables!AJ$1),1),0),2))))</f>
        <v/>
      </c>
      <c r="AK77" t="str">
        <f ca="1">IF(AK9="","",IF(AJ77="","",IFERROR(VLOOKUP($A77,OFFSET('Program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Results'!$A:$A,Tables!AK$1),4),MATCH($A77,OFFSET('Program and Results'!$A$1,MATCH(Tables!AK$1,'Program and Results'!$A:$A,0)-1,4,COUNTIF('Program and Results'!$A:$A,Tables!AK$1),1),0),2))))</f>
        <v/>
      </c>
      <c r="AL77" t="str">
        <f ca="1">IF(AL9="","",IF(AK77="","",IFERROR(VLOOKUP($A77,OFFSET('Program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Results'!$A:$A,Tables!AL$1),4),MATCH($A77,OFFSET('Program and Results'!$A$1,MATCH(Tables!AL$1,'Program and Results'!$A:$A,0)-1,4,COUNTIF('Program and Results'!$A:$A,Tables!AL$1),1),0),2))))</f>
        <v/>
      </c>
      <c r="AM77" t="str">
        <f ca="1">IF(AM9="","",IF(AL77="","",IFERROR(VLOOKUP($A77,OFFSET('Program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Results'!$A:$A,Tables!AM$1),4),MATCH($A77,OFFSET('Program and Results'!$A$1,MATCH(Tables!AM$1,'Program and Results'!$A:$A,0)-1,4,COUNTIF('Program and Results'!$A:$A,Tables!AM$1),1),0),2))))</f>
        <v/>
      </c>
      <c r="AN77" t="str">
        <f ca="1">IF(AN9="","",IF(AM77="","",IFERROR(VLOOKUP($A77,OFFSET('Program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Results'!$A:$A,Tables!AN$1),4),MATCH($A77,OFFSET('Program and Results'!$A$1,MATCH(Tables!AN$1,'Program and Results'!$A:$A,0)-1,4,COUNTIF('Program and Results'!$A:$A,Tables!AN$1),1),0),2))))</f>
        <v/>
      </c>
      <c r="AO77" t="str">
        <f ca="1">IF(AO9="","",IF(AN77="","",IFERROR(VLOOKUP($A77,OFFSET('Program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Results'!$A:$A,Tables!AO$1),4),MATCH($A77,OFFSET('Program and Results'!$A$1,MATCH(Tables!AO$1,'Program and Results'!$A:$A,0)-1,4,COUNTIF('Program and Results'!$A:$A,Tables!AO$1),1),0),2))))</f>
        <v/>
      </c>
      <c r="AP77" t="str">
        <f ca="1">IF(AP9="","",IF(AO77="","",IFERROR(VLOOKUP($A77,OFFSET('Program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Results'!$A:$A,Tables!AP$1),4),MATCH($A77,OFFSET('Program and Results'!$A$1,MATCH(Tables!AP$1,'Program and Results'!$A:$A,0)-1,4,COUNTIF('Program and Results'!$A:$A,Tables!AP$1),1),0),2))))</f>
        <v/>
      </c>
      <c r="AQ77" t="str">
        <f ca="1">IF(AQ9="","",IF(AP77="","",IFERROR(VLOOKUP($A77,OFFSET('Program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Results'!$A:$A,Tables!AQ$1),4),MATCH($A77,OFFSET('Program and Results'!$A$1,MATCH(Tables!AQ$1,'Program and Results'!$A:$A,0)-1,4,COUNTIF('Program and Results'!$A:$A,Tables!AQ$1),1),0),2))))</f>
        <v/>
      </c>
      <c r="AR77" t="str">
        <f ca="1">IF(AR9="","",IF(AQ77="","",IFERROR(VLOOKUP($A77,OFFSET('Program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Results'!$A:$A,Tables!AR$1),4),MATCH($A77,OFFSET('Program and Results'!$A$1,MATCH(Tables!AR$1,'Program and Results'!$A:$A,0)-1,4,COUNTIF('Program and Results'!$A:$A,Tables!AR$1),1),0),2))))</f>
        <v/>
      </c>
      <c r="AS77" t="str">
        <f ca="1">IF(AS9="","",IF(AR77="","",IFERROR(VLOOKUP($A77,OFFSET('Program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Results'!$A:$A,Tables!AS$1),4),MATCH($A77,OFFSET('Program and Results'!$A$1,MATCH(Tables!AS$1,'Program and Results'!$A:$A,0)-1,4,COUNTIF('Program and Results'!$A:$A,Tables!AS$1),1),0),2))))</f>
        <v/>
      </c>
      <c r="AT77" t="str">
        <f ca="1">IF(AT9="","",IF(AS77="","",IFERROR(VLOOKUP($A77,OFFSET('Program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Results'!$A:$A,Tables!AT$1),4),MATCH($A77,OFFSET('Program and Results'!$A$1,MATCH(Tables!AT$1,'Program and Results'!$A:$A,0)-1,4,COUNTIF('Program and Results'!$A:$A,Tables!AT$1),1),0),2))))</f>
        <v/>
      </c>
      <c r="AU77" t="str">
        <f ca="1">IF(AU9="","",IF(AT77="","",IFERROR(VLOOKUP($A77,OFFSET('Program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Results'!$A:$A,Tables!AU$1),4),MATCH($A77,OFFSET('Program and Results'!$A$1,MATCH(Tables!AU$1,'Program and Results'!$A:$A,0)-1,4,COUNTIF('Program and Results'!$A:$A,Tables!AU$1),1),0),2))))</f>
        <v/>
      </c>
      <c r="AV77" t="str">
        <f ca="1">IF(AV9="","",IF(AU77="","",IFERROR(VLOOKUP($A77,OFFSET('Program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Results'!$A:$A,Tables!AV$1),4),MATCH($A77,OFFSET('Program and Results'!$A$1,MATCH(Tables!AV$1,'Program and Results'!$A:$A,0)-1,4,COUNTIF('Program and Results'!$A:$A,Tables!AV$1),1),0),2))))</f>
        <v/>
      </c>
      <c r="AW77" t="str">
        <f ca="1">IF(AW9="","",IF(AV77="","",IFERROR(VLOOKUP($A77,OFFSET('Program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Results'!$A:$A,Tables!AW$1),4),MATCH($A77,OFFSET('Program and Results'!$A$1,MATCH(Tables!AW$1,'Program and Results'!$A:$A,0)-1,4,COUNTIF('Program and Results'!$A:$A,Tables!AW$1),1),0),2))))</f>
        <v/>
      </c>
      <c r="AX77" t="str">
        <f ca="1">IF(AX9="","",IF(AW77="","",IFERROR(VLOOKUP($A77,OFFSET('Program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Results'!$A:$A,Tables!AX$1),4),MATCH($A77,OFFSET('Program and Results'!$A$1,MATCH(Tables!AX$1,'Program and Results'!$A:$A,0)-1,4,COUNTIF('Program and Results'!$A:$A,Tables!AX$1),1),0),2))))</f>
        <v/>
      </c>
      <c r="AY77" t="str">
        <f ca="1">IF(AY9="","",IF(AX77="","",IFERROR(VLOOKUP($A77,OFFSET('Program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Results'!$A:$A,Tables!AY$1),4),MATCH($A77,OFFSET('Program and Results'!$A$1,MATCH(Tables!AY$1,'Program and Results'!$A:$A,0)-1,4,COUNTIF('Program and Results'!$A:$A,Tables!AY$1),1),0),2))))</f>
        <v/>
      </c>
      <c r="AZ77" t="str">
        <f ca="1">IF(AZ9="","",IF(AY77="","",IFERROR(VLOOKUP($A77,OFFSET('Program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Results'!$A:$A,Tables!AZ$1),4),MATCH($A77,OFFSET('Program and Results'!$A$1,MATCH(Tables!AZ$1,'Program and Results'!$A:$A,0)-1,4,COUNTIF('Program and Results'!$A:$A,Tables!AZ$1),1),0),2))))</f>
        <v/>
      </c>
      <c r="BA77" t="str">
        <f ca="1">IF(BA9="","",IF(AZ77="","",IFERROR(VLOOKUP($A77,OFFSET('Program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Results'!$A:$A,Tables!BA$1),4),MATCH($A77,OFFSET('Program and Results'!$A$1,MATCH(Tables!BA$1,'Program and Results'!$A:$A,0)-1,4,COUNTIF('Program and Results'!$A:$A,Tables!BA$1),1),0),2))))</f>
        <v/>
      </c>
      <c r="BB77" t="str">
        <f ca="1">IF(BB9="","",IF(BA77="","",IFERROR(VLOOKUP($A77,OFFSET('Program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Results'!$A:$A,Tables!BB$1),4),MATCH($A77,OFFSET('Program and Results'!$A$1,MATCH(Tables!BB$1,'Program and Results'!$A:$A,0)-1,4,COUNTIF('Program and Results'!$A:$A,Tables!BB$1),1),0),2))))</f>
        <v/>
      </c>
      <c r="BC77" t="str">
        <f ca="1">IF(BC9="","",IF(BB77="","",IFERROR(VLOOKUP($A77,OFFSET('Program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Results'!$A:$A,Tables!BC$1),4),MATCH($A77,OFFSET('Program and Results'!$A$1,MATCH(Tables!BC$1,'Program and Results'!$A:$A,0)-1,4,COUNTIF('Program and Results'!$A:$A,Tables!BC$1),1),0),2))))</f>
        <v/>
      </c>
      <c r="BD77" t="str">
        <f ca="1">IF(BD9="","",IF(BC77="","",IFERROR(VLOOKUP($A77,OFFSET('Program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Results'!$A:$A,Tables!BD$1),4),MATCH($A77,OFFSET('Program and Results'!$A$1,MATCH(Tables!BD$1,'Program and Results'!$A:$A,0)-1,4,COUNTIF('Program and Results'!$A:$A,Tables!BD$1),1),0),2))))</f>
        <v/>
      </c>
      <c r="BE77" t="str">
        <f ca="1">IF(BE9="","",IF(BD77="","",IFERROR(VLOOKUP($A77,OFFSET('Program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Results'!$A:$A,Tables!BE$1),4),MATCH($A77,OFFSET('Program and Results'!$A$1,MATCH(Tables!BE$1,'Program and Results'!$A:$A,0)-1,4,COUNTIF('Program and Results'!$A:$A,Tables!BE$1),1),0),2))))</f>
        <v/>
      </c>
    </row>
    <row r="78" spans="1:57">
      <c r="A78" s="3" t="str">
        <f t="shared" si="1"/>
        <v>Schalke 04</v>
      </c>
      <c r="B78">
        <f ca="1">IF(B10="","",IF(A78="","",IFERROR(VLOOKUP($A78,OFFSET('Program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Results'!$A:$A,Tables!B$1),4),MATCH($A78,OFFSET('Program and Results'!$A$1,MATCH(Tables!B$1,'Program and Results'!$A:$A,0)-1,4,COUNTIF('Program and Results'!$A:$A,Tables!B$1),1),0),2))))</f>
        <v>3</v>
      </c>
      <c r="C78">
        <f ca="1">IF(C10="","",IF(B78="","",IFERROR(VLOOKUP($A78,OFFSET('Program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Results'!$A:$A,Tables!C$1),4),MATCH($A78,OFFSET('Program and Results'!$A$1,MATCH(Tables!C$1,'Program and Results'!$A:$A,0)-1,4,COUNTIF('Program and Results'!$A:$A,Tables!C$1),1),0),2))))</f>
        <v>4</v>
      </c>
      <c r="D78">
        <f ca="1">IF(D10="","",IF(C78="","",IFERROR(VLOOKUP($A78,OFFSET('Program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Results'!$A:$A,Tables!D$1),4),MATCH($A78,OFFSET('Program and Results'!$A$1,MATCH(Tables!D$1,'Program and Results'!$A:$A,0)-1,4,COUNTIF('Program and Results'!$A:$A,Tables!D$1),1),0),2))))</f>
        <v>2</v>
      </c>
      <c r="E78">
        <f ca="1">IF(E10="","",IF(D78="","",IFERROR(VLOOKUP($A78,OFFSET('Program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Results'!$A:$A,Tables!E$1),4),MATCH($A78,OFFSET('Program and Results'!$A$1,MATCH(Tables!E$1,'Program and Results'!$A:$A,0)-1,4,COUNTIF('Program and Results'!$A:$A,Tables!E$1),1),0),2))))</f>
        <v>0</v>
      </c>
      <c r="F78">
        <f ca="1">IF(F10="","",IF(E78="","",IFERROR(VLOOKUP($A78,OFFSET('Program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Results'!$A:$A,Tables!F$1),4),MATCH($A78,OFFSET('Program and Results'!$A$1,MATCH(Tables!F$1,'Program and Results'!$A:$A,0)-1,4,COUNTIF('Program and Results'!$A:$A,Tables!F$1),1),0),2))))</f>
        <v>0</v>
      </c>
      <c r="G78">
        <f ca="1">IF(G10="","",IF(F78="","",IFERROR(VLOOKUP($A78,OFFSET('Program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Results'!$A:$A,Tables!G$1),4),MATCH($A78,OFFSET('Program and Results'!$A$1,MATCH(Tables!G$1,'Program and Results'!$A:$A,0)-1,4,COUNTIF('Program and Results'!$A:$A,Tables!G$1),1),0),2))))</f>
        <v>4</v>
      </c>
      <c r="H78">
        <f ca="1">IF(H10="","",IF(G78="","",IFERROR(VLOOKUP($A78,OFFSET('Program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Results'!$A:$A,Tables!H$1),4),MATCH($A78,OFFSET('Program and Results'!$A$1,MATCH(Tables!H$1,'Program and Results'!$A:$A,0)-1,4,COUNTIF('Program and Results'!$A:$A,Tables!H$1),1),0),2))))</f>
        <v>3</v>
      </c>
      <c r="I78">
        <f ca="1">IF(I10="","",IF(H78="","",IFERROR(VLOOKUP($A78,OFFSET('Program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Results'!$A:$A,Tables!I$1),4),MATCH($A78,OFFSET('Program and Results'!$A$1,MATCH(Tables!I$1,'Program and Results'!$A:$A,0)-1,4,COUNTIF('Program and Results'!$A:$A,Tables!I$1),1),0),2))))</f>
        <v>1</v>
      </c>
      <c r="J78">
        <f ca="1">IF(J10="","",IF(I78="","",IFERROR(VLOOKUP($A78,OFFSET('Program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Results'!$A:$A,Tables!J$1),4),MATCH($A78,OFFSET('Program and Results'!$A$1,MATCH(Tables!J$1,'Program and Results'!$A:$A,0)-1,4,COUNTIF('Program and Results'!$A:$A,Tables!J$1),1),0),2))))</f>
        <v>2</v>
      </c>
      <c r="K78">
        <f ca="1">IF(K10="","",IF(J78="","",IFERROR(VLOOKUP($A78,OFFSET('Program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Results'!$A:$A,Tables!K$1),4),MATCH($A78,OFFSET('Program and Results'!$A$1,MATCH(Tables!K$1,'Program and Results'!$A:$A,0)-1,4,COUNTIF('Program and Results'!$A:$A,Tables!K$1),1),0),2))))</f>
        <v>3</v>
      </c>
      <c r="L78">
        <f ca="1">IF(L10="","",IF(K78="","",IFERROR(VLOOKUP($A78,OFFSET('Program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Results'!$A:$A,Tables!L$1),4),MATCH($A78,OFFSET('Program and Results'!$A$1,MATCH(Tables!L$1,'Program and Results'!$A:$A,0)-1,4,COUNTIF('Program and Results'!$A:$A,Tables!L$1),1),0),2))))</f>
        <v>0</v>
      </c>
      <c r="M78">
        <f ca="1">IF(M10="","",IF(L78="","",IFERROR(VLOOKUP($A78,OFFSET('Program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Results'!$A:$A,Tables!M$1),4),MATCH($A78,OFFSET('Program and Results'!$A$1,MATCH(Tables!M$1,'Program and Results'!$A:$A,0)-1,4,COUNTIF('Program and Results'!$A:$A,Tables!M$1),1),0),2))))</f>
        <v>1</v>
      </c>
      <c r="N78">
        <f ca="1">IF(N10="","",IF(M78="","",IFERROR(VLOOKUP($A78,OFFSET('Program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Results'!$A:$A,Tables!N$1),4),MATCH($A78,OFFSET('Program and Results'!$A$1,MATCH(Tables!N$1,'Program and Results'!$A:$A,0)-1,4,COUNTIF('Program and Results'!$A:$A,Tables!N$1),1),0),2))))</f>
        <v>3</v>
      </c>
      <c r="O78">
        <f ca="1">IF(O10="","",IF(N78="","",IFERROR(VLOOKUP($A78,OFFSET('Program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Results'!$A:$A,Tables!O$1),4),MATCH($A78,OFFSET('Program and Results'!$A$1,MATCH(Tables!O$1,'Program and Results'!$A:$A,0)-1,4,COUNTIF('Program and Results'!$A:$A,Tables!O$1),1),0),2))))</f>
        <v>0</v>
      </c>
      <c r="P78">
        <f ca="1">IF(P10="","",IF(O78="","",IFERROR(VLOOKUP($A78,OFFSET('Program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Results'!$A:$A,Tables!P$1),4),MATCH($A78,OFFSET('Program and Results'!$A$1,MATCH(Tables!P$1,'Program and Results'!$A:$A,0)-1,4,COUNTIF('Program and Results'!$A:$A,Tables!P$1),1),0),2))))</f>
        <v>2</v>
      </c>
      <c r="Q78">
        <f ca="1">IF(Q10="","",IF(P78="","",IFERROR(VLOOKUP($A78,OFFSET('Program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Results'!$A:$A,Tables!Q$1),4),MATCH($A78,OFFSET('Program and Results'!$A$1,MATCH(Tables!Q$1,'Program and Results'!$A:$A,0)-1,4,COUNTIF('Program and Results'!$A:$A,Tables!Q$1),1),0),2))))</f>
        <v>0</v>
      </c>
      <c r="R78">
        <f ca="1">IF(R10="","",IF(Q78="","",IFERROR(VLOOKUP($A78,OFFSET('Program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Results'!$A:$A,Tables!R$1),4),MATCH($A78,OFFSET('Program and Results'!$A$1,MATCH(Tables!R$1,'Program and Results'!$A:$A,0)-1,4,COUNTIF('Program and Results'!$A:$A,Tables!R$1),1),0),2))))</f>
        <v>0</v>
      </c>
      <c r="S78">
        <f ca="1">IF(S10="","",IF(R78="","",IFERROR(VLOOKUP($A78,OFFSET('Program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Results'!$A:$A,Tables!S$1),4),MATCH($A78,OFFSET('Program and Results'!$A$1,MATCH(Tables!S$1,'Program and Results'!$A:$A,0)-1,4,COUNTIF('Program and Results'!$A:$A,Tables!S$1),1),0),2))))</f>
        <v>0</v>
      </c>
      <c r="T78">
        <f ca="1">IF(T10="","",IF(S78="","",IFERROR(VLOOKUP($A78,OFFSET('Program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Results'!$A:$A,Tables!T$1),4),MATCH($A78,OFFSET('Program and Results'!$A$1,MATCH(Tables!T$1,'Program and Results'!$A:$A,0)-1,4,COUNTIF('Program and Results'!$A:$A,Tables!T$1),1),0),2))))</f>
        <v>1</v>
      </c>
      <c r="U78">
        <f ca="1">IF(U10="","",IF(T78="","",IFERROR(VLOOKUP($A78,OFFSET('Program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Results'!$A:$A,Tables!U$1),4),MATCH($A78,OFFSET('Program and Results'!$A$1,MATCH(Tables!U$1,'Program and Results'!$A:$A,0)-1,4,COUNTIF('Program and Results'!$A:$A,Tables!U$1),1),0),2))))</f>
        <v>0</v>
      </c>
      <c r="V78">
        <f ca="1">IF(V10="","",IF(U78="","",IFERROR(VLOOKUP($A78,OFFSET('Program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Results'!$A:$A,Tables!V$1),4),MATCH($A78,OFFSET('Program and Results'!$A$1,MATCH(Tables!V$1,'Program and Results'!$A:$A,0)-1,4,COUNTIF('Program and Results'!$A:$A,Tables!V$1),1),0),2))))</f>
        <v>1</v>
      </c>
      <c r="W78">
        <f ca="1">IF(W10="","",IF(V78="","",IFERROR(VLOOKUP($A78,OFFSET('Program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Results'!$A:$A,Tables!W$1),4),MATCH($A78,OFFSET('Program and Results'!$A$1,MATCH(Tables!W$1,'Program and Results'!$A:$A,0)-1,4,COUNTIF('Program and Results'!$A:$A,Tables!W$1),1),0),2))))</f>
        <v>0</v>
      </c>
      <c r="X78">
        <f ca="1">IF(X10="","",IF(W78="","",IFERROR(VLOOKUP($A78,OFFSET('Program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Results'!$A:$A,Tables!X$1),4),MATCH($A78,OFFSET('Program and Results'!$A$1,MATCH(Tables!X$1,'Program and Results'!$A:$A,0)-1,4,COUNTIF('Program and Results'!$A:$A,Tables!X$1),1),0),2))))</f>
        <v>5</v>
      </c>
      <c r="Y78">
        <f ca="1">IF(Y10="","",IF(X78="","",IFERROR(VLOOKUP($A78,OFFSET('Program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Results'!$A:$A,Tables!Y$1),4),MATCH($A78,OFFSET('Program and Results'!$A$1,MATCH(Tables!Y$1,'Program and Results'!$A:$A,0)-1,4,COUNTIF('Program and Results'!$A:$A,Tables!Y$1),1),0),2))))</f>
        <v>0</v>
      </c>
      <c r="Z78">
        <f ca="1">IF(Z10="","",IF(Y78="","",IFERROR(VLOOKUP($A78,OFFSET('Program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Results'!$A:$A,Tables!Z$1),4),MATCH($A78,OFFSET('Program and Results'!$A$1,MATCH(Tables!Z$1,'Program and Results'!$A:$A,0)-1,4,COUNTIF('Program and Results'!$A:$A,Tables!Z$1),1),0),2))))</f>
        <v>1</v>
      </c>
      <c r="AA78">
        <f ca="1">IF(AA10="","",IF(Z78="","",IFERROR(VLOOKUP($A78,OFFSET('Program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Results'!$A:$A,Tables!AA$1),4),MATCH($A78,OFFSET('Program and Results'!$A$1,MATCH(Tables!AA$1,'Program and Results'!$A:$A,0)-1,4,COUNTIF('Program and Results'!$A:$A,Tables!AA$1),1),0),2))))</f>
        <v>1</v>
      </c>
      <c r="AB78">
        <f ca="1">IF(AB10="","",IF(AA78="","",IFERROR(VLOOKUP($A78,OFFSET('Program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Results'!$A:$A,Tables!AB$1),4),MATCH($A78,OFFSET('Program and Results'!$A$1,MATCH(Tables!AB$1,'Program and Results'!$A:$A,0)-1,4,COUNTIF('Program and Results'!$A:$A,Tables!AB$1),1),0),2))))</f>
        <v>0</v>
      </c>
      <c r="AC78">
        <f ca="1">IF(AC10="","",IF(AB78="","",IFERROR(VLOOKUP($A78,OFFSET('Program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Results'!$A:$A,Tables!AC$1),4),MATCH($A78,OFFSET('Program and Results'!$A$1,MATCH(Tables!AC$1,'Program and Results'!$A:$A,0)-1,4,COUNTIF('Program and Results'!$A:$A,Tables!AC$1),1),0),2))))</f>
        <v>0</v>
      </c>
      <c r="AD78">
        <f ca="1">IF(AD10="","",IF(AC78="","",IFERROR(VLOOKUP($A78,OFFSET('Program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Results'!$A:$A,Tables!AD$1),4),MATCH($A78,OFFSET('Program and Results'!$A$1,MATCH(Tables!AD$1,'Program and Results'!$A:$A,0)-1,4,COUNTIF('Program and Results'!$A:$A,Tables!AD$1),1),0),2))))</f>
        <v>1</v>
      </c>
      <c r="AE78">
        <f ca="1">IF(AE10="","",IF(AD78="","",IFERROR(VLOOKUP($A78,OFFSET('Program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Results'!$A:$A,Tables!AE$1),4),MATCH($A78,OFFSET('Program and Results'!$A$1,MATCH(Tables!AE$1,'Program and Results'!$A:$A,0)-1,4,COUNTIF('Program and Results'!$A:$A,Tables!AE$1),1),0),2))))</f>
        <v>0</v>
      </c>
      <c r="AF78">
        <f ca="1">IF(AF10="","",IF(AE78="","",IFERROR(VLOOKUP($A78,OFFSET('Program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Results'!$A:$A,Tables!AF$1),4),MATCH($A78,OFFSET('Program and Results'!$A$1,MATCH(Tables!AF$1,'Program and Results'!$A:$A,0)-1,4,COUNTIF('Program and Results'!$A:$A,Tables!AF$1),1),0),2))))</f>
        <v>3</v>
      </c>
      <c r="AG78">
        <f ca="1">IF(AG10="","",IF(AF78="","",IFERROR(VLOOKUP($A78,OFFSET('Program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Results'!$A:$A,Tables!AG$1),4),MATCH($A78,OFFSET('Program and Results'!$A$1,MATCH(Tables!AG$1,'Program and Results'!$A:$A,0)-1,4,COUNTIF('Program and Results'!$A:$A,Tables!AG$1),1),0),2))))</f>
        <v>1</v>
      </c>
      <c r="AH78">
        <f ca="1">IF(AH10="","",IF(AG78="","",IFERROR(VLOOKUP($A78,OFFSET('Program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Results'!$A:$A,Tables!AH$1),4),MATCH($A78,OFFSET('Program and Results'!$A$1,MATCH(Tables!AH$1,'Program and Results'!$A:$A,0)-1,4,COUNTIF('Program and Results'!$A:$A,Tables!AH$1),1),0),2))))</f>
        <v>0</v>
      </c>
      <c r="AI78">
        <f ca="1">IF(AI10="","",IF(AH78="","",IFERROR(VLOOKUP($A78,OFFSET('Program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Results'!$A:$A,Tables!AI$1),4),MATCH($A78,OFFSET('Program and Results'!$A$1,MATCH(Tables!AI$1,'Program and Results'!$A:$A,0)-1,4,COUNTIF('Program and Results'!$A:$A,Tables!AI$1),1),0),2))))</f>
        <v>1</v>
      </c>
      <c r="AJ78" t="str">
        <f ca="1">IF(AJ10="","",IF(AI78="","",IFERROR(VLOOKUP($A78,OFFSET('Program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Results'!$A:$A,Tables!AJ$1),4),MATCH($A78,OFFSET('Program and Results'!$A$1,MATCH(Tables!AJ$1,'Program and Results'!$A:$A,0)-1,4,COUNTIF('Program and Results'!$A:$A,Tables!AJ$1),1),0),2))))</f>
        <v/>
      </c>
      <c r="AK78" t="str">
        <f ca="1">IF(AK10="","",IF(AJ78="","",IFERROR(VLOOKUP($A78,OFFSET('Program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Results'!$A:$A,Tables!AK$1),4),MATCH($A78,OFFSET('Program and Results'!$A$1,MATCH(Tables!AK$1,'Program and Results'!$A:$A,0)-1,4,COUNTIF('Program and Results'!$A:$A,Tables!AK$1),1),0),2))))</f>
        <v/>
      </c>
      <c r="AL78" t="str">
        <f ca="1">IF(AL10="","",IF(AK78="","",IFERROR(VLOOKUP($A78,OFFSET('Program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Results'!$A:$A,Tables!AL$1),4),MATCH($A78,OFFSET('Program and Results'!$A$1,MATCH(Tables!AL$1,'Program and Results'!$A:$A,0)-1,4,COUNTIF('Program and Results'!$A:$A,Tables!AL$1),1),0),2))))</f>
        <v/>
      </c>
      <c r="AM78" t="str">
        <f ca="1">IF(AM10="","",IF(AL78="","",IFERROR(VLOOKUP($A78,OFFSET('Program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Results'!$A:$A,Tables!AM$1),4),MATCH($A78,OFFSET('Program and Results'!$A$1,MATCH(Tables!AM$1,'Program and Results'!$A:$A,0)-1,4,COUNTIF('Program and Results'!$A:$A,Tables!AM$1),1),0),2))))</f>
        <v/>
      </c>
      <c r="AN78" t="str">
        <f ca="1">IF(AN10="","",IF(AM78="","",IFERROR(VLOOKUP($A78,OFFSET('Program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Results'!$A:$A,Tables!AN$1),4),MATCH($A78,OFFSET('Program and Results'!$A$1,MATCH(Tables!AN$1,'Program and Results'!$A:$A,0)-1,4,COUNTIF('Program and Results'!$A:$A,Tables!AN$1),1),0),2))))</f>
        <v/>
      </c>
      <c r="AO78" t="str">
        <f ca="1">IF(AO10="","",IF(AN78="","",IFERROR(VLOOKUP($A78,OFFSET('Program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Results'!$A:$A,Tables!AO$1),4),MATCH($A78,OFFSET('Program and Results'!$A$1,MATCH(Tables!AO$1,'Program and Results'!$A:$A,0)-1,4,COUNTIF('Program and Results'!$A:$A,Tables!AO$1),1),0),2))))</f>
        <v/>
      </c>
      <c r="AP78" t="str">
        <f ca="1">IF(AP10="","",IF(AO78="","",IFERROR(VLOOKUP($A78,OFFSET('Program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Results'!$A:$A,Tables!AP$1),4),MATCH($A78,OFFSET('Program and Results'!$A$1,MATCH(Tables!AP$1,'Program and Results'!$A:$A,0)-1,4,COUNTIF('Program and Results'!$A:$A,Tables!AP$1),1),0),2))))</f>
        <v/>
      </c>
      <c r="AQ78" t="str">
        <f ca="1">IF(AQ10="","",IF(AP78="","",IFERROR(VLOOKUP($A78,OFFSET('Program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Results'!$A:$A,Tables!AQ$1),4),MATCH($A78,OFFSET('Program and Results'!$A$1,MATCH(Tables!AQ$1,'Program and Results'!$A:$A,0)-1,4,COUNTIF('Program and Results'!$A:$A,Tables!AQ$1),1),0),2))))</f>
        <v/>
      </c>
      <c r="AR78" t="str">
        <f ca="1">IF(AR10="","",IF(AQ78="","",IFERROR(VLOOKUP($A78,OFFSET('Program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Results'!$A:$A,Tables!AR$1),4),MATCH($A78,OFFSET('Program and Results'!$A$1,MATCH(Tables!AR$1,'Program and Results'!$A:$A,0)-1,4,COUNTIF('Program and Results'!$A:$A,Tables!AR$1),1),0),2))))</f>
        <v/>
      </c>
      <c r="AS78" t="str">
        <f ca="1">IF(AS10="","",IF(AR78="","",IFERROR(VLOOKUP($A78,OFFSET('Program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Results'!$A:$A,Tables!AS$1),4),MATCH($A78,OFFSET('Program and Results'!$A$1,MATCH(Tables!AS$1,'Program and Results'!$A:$A,0)-1,4,COUNTIF('Program and Results'!$A:$A,Tables!AS$1),1),0),2))))</f>
        <v/>
      </c>
      <c r="AT78" t="str">
        <f ca="1">IF(AT10="","",IF(AS78="","",IFERROR(VLOOKUP($A78,OFFSET('Program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Results'!$A:$A,Tables!AT$1),4),MATCH($A78,OFFSET('Program and Results'!$A$1,MATCH(Tables!AT$1,'Program and Results'!$A:$A,0)-1,4,COUNTIF('Program and Results'!$A:$A,Tables!AT$1),1),0),2))))</f>
        <v/>
      </c>
      <c r="AU78" t="str">
        <f ca="1">IF(AU10="","",IF(AT78="","",IFERROR(VLOOKUP($A78,OFFSET('Program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Results'!$A:$A,Tables!AU$1),4),MATCH($A78,OFFSET('Program and Results'!$A$1,MATCH(Tables!AU$1,'Program and Results'!$A:$A,0)-1,4,COUNTIF('Program and Results'!$A:$A,Tables!AU$1),1),0),2))))</f>
        <v/>
      </c>
      <c r="AV78" t="str">
        <f ca="1">IF(AV10="","",IF(AU78="","",IFERROR(VLOOKUP($A78,OFFSET('Program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Results'!$A:$A,Tables!AV$1),4),MATCH($A78,OFFSET('Program and Results'!$A$1,MATCH(Tables!AV$1,'Program and Results'!$A:$A,0)-1,4,COUNTIF('Program and Results'!$A:$A,Tables!AV$1),1),0),2))))</f>
        <v/>
      </c>
      <c r="AW78" t="str">
        <f ca="1">IF(AW10="","",IF(AV78="","",IFERROR(VLOOKUP($A78,OFFSET('Program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Results'!$A:$A,Tables!AW$1),4),MATCH($A78,OFFSET('Program and Results'!$A$1,MATCH(Tables!AW$1,'Program and Results'!$A:$A,0)-1,4,COUNTIF('Program and Results'!$A:$A,Tables!AW$1),1),0),2))))</f>
        <v/>
      </c>
      <c r="AX78" t="str">
        <f ca="1">IF(AX10="","",IF(AW78="","",IFERROR(VLOOKUP($A78,OFFSET('Program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Results'!$A:$A,Tables!AX$1),4),MATCH($A78,OFFSET('Program and Results'!$A$1,MATCH(Tables!AX$1,'Program and Results'!$A:$A,0)-1,4,COUNTIF('Program and Results'!$A:$A,Tables!AX$1),1),0),2))))</f>
        <v/>
      </c>
      <c r="AY78" t="str">
        <f ca="1">IF(AY10="","",IF(AX78="","",IFERROR(VLOOKUP($A78,OFFSET('Program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Results'!$A:$A,Tables!AY$1),4),MATCH($A78,OFFSET('Program and Results'!$A$1,MATCH(Tables!AY$1,'Program and Results'!$A:$A,0)-1,4,COUNTIF('Program and Results'!$A:$A,Tables!AY$1),1),0),2))))</f>
        <v/>
      </c>
      <c r="AZ78" t="str">
        <f ca="1">IF(AZ10="","",IF(AY78="","",IFERROR(VLOOKUP($A78,OFFSET('Program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Results'!$A:$A,Tables!AZ$1),4),MATCH($A78,OFFSET('Program and Results'!$A$1,MATCH(Tables!AZ$1,'Program and Results'!$A:$A,0)-1,4,COUNTIF('Program and Results'!$A:$A,Tables!AZ$1),1),0),2))))</f>
        <v/>
      </c>
      <c r="BA78" t="str">
        <f ca="1">IF(BA10="","",IF(AZ78="","",IFERROR(VLOOKUP($A78,OFFSET('Program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Results'!$A:$A,Tables!BA$1),4),MATCH($A78,OFFSET('Program and Results'!$A$1,MATCH(Tables!BA$1,'Program and Results'!$A:$A,0)-1,4,COUNTIF('Program and Results'!$A:$A,Tables!BA$1),1),0),2))))</f>
        <v/>
      </c>
      <c r="BB78" t="str">
        <f ca="1">IF(BB10="","",IF(BA78="","",IFERROR(VLOOKUP($A78,OFFSET('Program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Results'!$A:$A,Tables!BB$1),4),MATCH($A78,OFFSET('Program and Results'!$A$1,MATCH(Tables!BB$1,'Program and Results'!$A:$A,0)-1,4,COUNTIF('Program and Results'!$A:$A,Tables!BB$1),1),0),2))))</f>
        <v/>
      </c>
      <c r="BC78" t="str">
        <f ca="1">IF(BC10="","",IF(BB78="","",IFERROR(VLOOKUP($A78,OFFSET('Program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Results'!$A:$A,Tables!BC$1),4),MATCH($A78,OFFSET('Program and Results'!$A$1,MATCH(Tables!BC$1,'Program and Results'!$A:$A,0)-1,4,COUNTIF('Program and Results'!$A:$A,Tables!BC$1),1),0),2))))</f>
        <v/>
      </c>
      <c r="BD78" t="str">
        <f ca="1">IF(BD10="","",IF(BC78="","",IFERROR(VLOOKUP($A78,OFFSET('Program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Results'!$A:$A,Tables!BD$1),4),MATCH($A78,OFFSET('Program and Results'!$A$1,MATCH(Tables!BD$1,'Program and Results'!$A:$A,0)-1,4,COUNTIF('Program and Results'!$A:$A,Tables!BD$1),1),0),2))))</f>
        <v/>
      </c>
      <c r="BE78" t="str">
        <f ca="1">IF(BE10="","",IF(BD78="","",IFERROR(VLOOKUP($A78,OFFSET('Program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Results'!$A:$A,Tables!BE$1),4),MATCH($A78,OFFSET('Program and Results'!$A$1,MATCH(Tables!BE$1,'Program and Results'!$A:$A,0)-1,4,COUNTIF('Program and Results'!$A:$A,Tables!BE$1),1),0),2))))</f>
        <v/>
      </c>
    </row>
    <row r="79" spans="1:57">
      <c r="A79" s="3" t="str">
        <f t="shared" si="1"/>
        <v>Ein Frankfurt</v>
      </c>
      <c r="B79">
        <f ca="1">IF(B11="","",IF(A79="","",IFERROR(VLOOKUP($A79,OFFSET('Program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Results'!$A:$A,Tables!B$1),4),MATCH($A79,OFFSET('Program and Results'!$A$1,MATCH(Tables!B$1,'Program and Results'!$A:$A,0)-1,4,COUNTIF('Program and Results'!$A:$A,Tables!B$1),1),0),2))))</f>
        <v>6</v>
      </c>
      <c r="C79">
        <f ca="1">IF(C11="","",IF(B79="","",IFERROR(VLOOKUP($A79,OFFSET('Program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Results'!$A:$A,Tables!C$1),4),MATCH($A79,OFFSET('Program and Results'!$A$1,MATCH(Tables!C$1,'Program and Results'!$A:$A,0)-1,4,COUNTIF('Program and Results'!$A:$A,Tables!C$1),1),0),2))))</f>
        <v>1</v>
      </c>
      <c r="D79">
        <f ca="1">IF(D11="","",IF(C79="","",IFERROR(VLOOKUP($A79,OFFSET('Program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Results'!$A:$A,Tables!D$1),4),MATCH($A79,OFFSET('Program and Results'!$A$1,MATCH(Tables!D$1,'Program and Results'!$A:$A,0)-1,4,COUNTIF('Program and Results'!$A:$A,Tables!D$1),1),0),2))))</f>
        <v>0</v>
      </c>
      <c r="E79">
        <f ca="1">IF(E11="","",IF(D79="","",IFERROR(VLOOKUP($A79,OFFSET('Program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Results'!$A:$A,Tables!E$1),4),MATCH($A79,OFFSET('Program and Results'!$A$1,MATCH(Tables!E$1,'Program and Results'!$A:$A,0)-1,4,COUNTIF('Program and Results'!$A:$A,Tables!E$1),1),0),2))))</f>
        <v>2</v>
      </c>
      <c r="F79">
        <f ca="1">IF(F11="","",IF(E79="","",IFERROR(VLOOKUP($A79,OFFSET('Program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Results'!$A:$A,Tables!F$1),4),MATCH($A79,OFFSET('Program and Results'!$A$1,MATCH(Tables!F$1,'Program and Results'!$A:$A,0)-1,4,COUNTIF('Program and Results'!$A:$A,Tables!F$1),1),0),2))))</f>
        <v>0</v>
      </c>
      <c r="G79">
        <f ca="1">IF(G11="","",IF(F79="","",IFERROR(VLOOKUP($A79,OFFSET('Program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Results'!$A:$A,Tables!G$1),4),MATCH($A79,OFFSET('Program and Results'!$A$1,MATCH(Tables!G$1,'Program and Results'!$A:$A,0)-1,4,COUNTIF('Program and Results'!$A:$A,Tables!G$1),1),0),2))))</f>
        <v>1</v>
      </c>
      <c r="H79">
        <f ca="1">IF(H11="","",IF(G79="","",IFERROR(VLOOKUP($A79,OFFSET('Program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Results'!$A:$A,Tables!H$1),4),MATCH($A79,OFFSET('Program and Results'!$A$1,MATCH(Tables!H$1,'Program and Results'!$A:$A,0)-1,4,COUNTIF('Program and Results'!$A:$A,Tables!H$1),1),0),2))))</f>
        <v>2</v>
      </c>
      <c r="I79">
        <f ca="1">IF(I11="","",IF(H79="","",IFERROR(VLOOKUP($A79,OFFSET('Program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Results'!$A:$A,Tables!I$1),4),MATCH($A79,OFFSET('Program and Results'!$A$1,MATCH(Tables!I$1,'Program and Results'!$A:$A,0)-1,4,COUNTIF('Program and Results'!$A:$A,Tables!I$1),1),0),2))))</f>
        <v>1</v>
      </c>
      <c r="J79">
        <f ca="1">IF(J11="","",IF(I79="","",IFERROR(VLOOKUP($A79,OFFSET('Program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Results'!$A:$A,Tables!J$1),4),MATCH($A79,OFFSET('Program and Results'!$A$1,MATCH(Tables!J$1,'Program and Results'!$A:$A,0)-1,4,COUNTIF('Program and Results'!$A:$A,Tables!J$1),1),0),2))))</f>
        <v>1</v>
      </c>
      <c r="K79">
        <f ca="1">IF(K11="","",IF(J79="","",IFERROR(VLOOKUP($A79,OFFSET('Program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Results'!$A:$A,Tables!K$1),4),MATCH($A79,OFFSET('Program and Results'!$A$1,MATCH(Tables!K$1,'Program and Results'!$A:$A,0)-1,4,COUNTIF('Program and Results'!$A:$A,Tables!K$1),1),0),2))))</f>
        <v>4</v>
      </c>
      <c r="L79">
        <f ca="1">IF(L11="","",IF(K79="","",IFERROR(VLOOKUP($A79,OFFSET('Program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Results'!$A:$A,Tables!L$1),4),MATCH($A79,OFFSET('Program and Results'!$A$1,MATCH(Tables!L$1,'Program and Results'!$A:$A,0)-1,4,COUNTIF('Program and Results'!$A:$A,Tables!L$1),1),0),2))))</f>
        <v>2</v>
      </c>
      <c r="M79">
        <f ca="1">IF(M11="","",IF(L79="","",IFERROR(VLOOKUP($A79,OFFSET('Program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Results'!$A:$A,Tables!M$1),4),MATCH($A79,OFFSET('Program and Results'!$A$1,MATCH(Tables!M$1,'Program and Results'!$A:$A,0)-1,4,COUNTIF('Program and Results'!$A:$A,Tables!M$1),1),0),2))))</f>
        <v>1</v>
      </c>
      <c r="N79">
        <f ca="1">IF(N11="","",IF(M79="","",IFERROR(VLOOKUP($A79,OFFSET('Program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Results'!$A:$A,Tables!N$1),4),MATCH($A79,OFFSET('Program and Results'!$A$1,MATCH(Tables!N$1,'Program and Results'!$A:$A,0)-1,4,COUNTIF('Program and Results'!$A:$A,Tables!N$1),1),0),2))))</f>
        <v>3</v>
      </c>
      <c r="O79">
        <f ca="1">IF(O11="","",IF(N79="","",IFERROR(VLOOKUP($A79,OFFSET('Program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Results'!$A:$A,Tables!O$1),4),MATCH($A79,OFFSET('Program and Results'!$A$1,MATCH(Tables!O$1,'Program and Results'!$A:$A,0)-1,4,COUNTIF('Program and Results'!$A:$A,Tables!O$1),1),0),2))))</f>
        <v>2</v>
      </c>
      <c r="P79">
        <f ca="1">IF(P11="","",IF(O79="","",IFERROR(VLOOKUP($A79,OFFSET('Program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Results'!$A:$A,Tables!P$1),4),MATCH($A79,OFFSET('Program and Results'!$A$1,MATCH(Tables!P$1,'Program and Results'!$A:$A,0)-1,4,COUNTIF('Program and Results'!$A:$A,Tables!P$1),1),0),2))))</f>
        <v>2</v>
      </c>
      <c r="Q79">
        <f ca="1">IF(Q11="","",IF(P79="","",IFERROR(VLOOKUP($A79,OFFSET('Program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Results'!$A:$A,Tables!Q$1),4),MATCH($A79,OFFSET('Program and Results'!$A$1,MATCH(Tables!Q$1,'Program and Results'!$A:$A,0)-1,4,COUNTIF('Program and Results'!$A:$A,Tables!Q$1),1),0),2))))</f>
        <v>0</v>
      </c>
      <c r="R79">
        <f ca="1">IF(R11="","",IF(Q79="","",IFERROR(VLOOKUP($A79,OFFSET('Program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Results'!$A:$A,Tables!R$1),4),MATCH($A79,OFFSET('Program and Results'!$A$1,MATCH(Tables!R$1,'Program and Results'!$A:$A,0)-1,4,COUNTIF('Program and Results'!$A:$A,Tables!R$1),1),0),2))))</f>
        <v>1</v>
      </c>
      <c r="S79">
        <f ca="1">IF(S11="","",IF(R79="","",IFERROR(VLOOKUP($A79,OFFSET('Program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Results'!$A:$A,Tables!S$1),4),MATCH($A79,OFFSET('Program and Results'!$A$1,MATCH(Tables!S$1,'Program and Results'!$A:$A,0)-1,4,COUNTIF('Program and Results'!$A:$A,Tables!S$1),1),0),2))))</f>
        <v>0</v>
      </c>
      <c r="T79">
        <f ca="1">IF(T11="","",IF(S79="","",IFERROR(VLOOKUP($A79,OFFSET('Program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Results'!$A:$A,Tables!T$1),4),MATCH($A79,OFFSET('Program and Results'!$A$1,MATCH(Tables!T$1,'Program and Results'!$A:$A,0)-1,4,COUNTIF('Program and Results'!$A:$A,Tables!T$1),1),0),2))))</f>
        <v>5</v>
      </c>
      <c r="U79">
        <f ca="1">IF(U11="","",IF(T79="","",IFERROR(VLOOKUP($A79,OFFSET('Program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Results'!$A:$A,Tables!U$1),4),MATCH($A79,OFFSET('Program and Results'!$A$1,MATCH(Tables!U$1,'Program and Results'!$A:$A,0)-1,4,COUNTIF('Program and Results'!$A:$A,Tables!U$1),1),0),2))))</f>
        <v>0</v>
      </c>
      <c r="V79">
        <f ca="1">IF(V11="","",IF(U79="","",IFERROR(VLOOKUP($A79,OFFSET('Program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Results'!$A:$A,Tables!V$1),4),MATCH($A79,OFFSET('Program and Results'!$A$1,MATCH(Tables!V$1,'Program and Results'!$A:$A,0)-1,4,COUNTIF('Program and Results'!$A:$A,Tables!V$1),1),0),2))))</f>
        <v>4</v>
      </c>
      <c r="W79">
        <f ca="1">IF(W11="","",IF(V79="","",IFERROR(VLOOKUP($A79,OFFSET('Program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Results'!$A:$A,Tables!W$1),4),MATCH($A79,OFFSET('Program and Results'!$A$1,MATCH(Tables!W$1,'Program and Results'!$A:$A,0)-1,4,COUNTIF('Program and Results'!$A:$A,Tables!W$1),1),0),2))))</f>
        <v>0</v>
      </c>
      <c r="X79">
        <f ca="1">IF(X11="","",IF(W79="","",IFERROR(VLOOKUP($A79,OFFSET('Program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Results'!$A:$A,Tables!X$1),4),MATCH($A79,OFFSET('Program and Results'!$A$1,MATCH(Tables!X$1,'Program and Results'!$A:$A,0)-1,4,COUNTIF('Program and Results'!$A:$A,Tables!X$1),1),0),2))))</f>
        <v>1</v>
      </c>
      <c r="Y79">
        <f ca="1">IF(Y11="","",IF(X79="","",IFERROR(VLOOKUP($A79,OFFSET('Program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Results'!$A:$A,Tables!Y$1),4),MATCH($A79,OFFSET('Program and Results'!$A$1,MATCH(Tables!Y$1,'Program and Results'!$A:$A,0)-1,4,COUNTIF('Program and Results'!$A:$A,Tables!Y$1),1),0),2))))</f>
        <v>1</v>
      </c>
      <c r="Z79">
        <f ca="1">IF(Z11="","",IF(Y79="","",IFERROR(VLOOKUP($A79,OFFSET('Program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Results'!$A:$A,Tables!Z$1),4),MATCH($A79,OFFSET('Program and Results'!$A$1,MATCH(Tables!Z$1,'Program and Results'!$A:$A,0)-1,4,COUNTIF('Program and Results'!$A:$A,Tables!Z$1),1),0),2))))</f>
        <v>4</v>
      </c>
      <c r="AA79">
        <f ca="1">IF(AA11="","",IF(Z79="","",IFERROR(VLOOKUP($A79,OFFSET('Program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Results'!$A:$A,Tables!AA$1),4),MATCH($A79,OFFSET('Program and Results'!$A$1,MATCH(Tables!AA$1,'Program and Results'!$A:$A,0)-1,4,COUNTIF('Program and Results'!$A:$A,Tables!AA$1),1),0),2))))</f>
        <v>2</v>
      </c>
      <c r="AB79">
        <f ca="1">IF(AB11="","",IF(AA79="","",IFERROR(VLOOKUP($A79,OFFSET('Program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Results'!$A:$A,Tables!AB$1),4),MATCH($A79,OFFSET('Program and Results'!$A$1,MATCH(Tables!AB$1,'Program and Results'!$A:$A,0)-1,4,COUNTIF('Program and Results'!$A:$A,Tables!AB$1),1),0),2))))</f>
        <v>0</v>
      </c>
      <c r="AC79">
        <f ca="1">IF(AC11="","",IF(AB79="","",IFERROR(VLOOKUP($A79,OFFSET('Program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Results'!$A:$A,Tables!AC$1),4),MATCH($A79,OFFSET('Program and Results'!$A$1,MATCH(Tables!AC$1,'Program and Results'!$A:$A,0)-1,4,COUNTIF('Program and Results'!$A:$A,Tables!AC$1),1),0),2))))</f>
        <v>2</v>
      </c>
      <c r="AD79">
        <f ca="1">IF(AD11="","",IF(AC79="","",IFERROR(VLOOKUP($A79,OFFSET('Program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Results'!$A:$A,Tables!AD$1),4),MATCH($A79,OFFSET('Program and Results'!$A$1,MATCH(Tables!AD$1,'Program and Results'!$A:$A,0)-1,4,COUNTIF('Program and Results'!$A:$A,Tables!AD$1),1),0),2))))</f>
        <v>0</v>
      </c>
      <c r="AE79">
        <f ca="1">IF(AE11="","",IF(AD79="","",IFERROR(VLOOKUP($A79,OFFSET('Program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Results'!$A:$A,Tables!AE$1),4),MATCH($A79,OFFSET('Program and Results'!$A$1,MATCH(Tables!AE$1,'Program and Results'!$A:$A,0)-1,4,COUNTIF('Program and Results'!$A:$A,Tables!AE$1),1),0),2))))</f>
        <v>2</v>
      </c>
      <c r="AF79">
        <f ca="1">IF(AF11="","",IF(AE79="","",IFERROR(VLOOKUP($A79,OFFSET('Program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Results'!$A:$A,Tables!AF$1),4),MATCH($A79,OFFSET('Program and Results'!$A$1,MATCH(Tables!AF$1,'Program and Results'!$A:$A,0)-1,4,COUNTIF('Program and Results'!$A:$A,Tables!AF$1),1),0),2))))</f>
        <v>3</v>
      </c>
      <c r="AG79">
        <f ca="1">IF(AG11="","",IF(AF79="","",IFERROR(VLOOKUP($A79,OFFSET('Program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Results'!$A:$A,Tables!AG$1),4),MATCH($A79,OFFSET('Program and Results'!$A$1,MATCH(Tables!AG$1,'Program and Results'!$A:$A,0)-1,4,COUNTIF('Program and Results'!$A:$A,Tables!AG$1),1),0),2))))</f>
        <v>0</v>
      </c>
      <c r="AH79">
        <f ca="1">IF(AH11="","",IF(AG79="","",IFERROR(VLOOKUP($A79,OFFSET('Program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Results'!$A:$A,Tables!AH$1),4),MATCH($A79,OFFSET('Program and Results'!$A$1,MATCH(Tables!AH$1,'Program and Results'!$A:$A,0)-1,4,COUNTIF('Program and Results'!$A:$A,Tables!AH$1),1),0),2))))</f>
        <v>2</v>
      </c>
      <c r="AI79">
        <f ca="1">IF(AI11="","",IF(AH79="","",IFERROR(VLOOKUP($A79,OFFSET('Program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Results'!$A:$A,Tables!AI$1),4),MATCH($A79,OFFSET('Program and Results'!$A$1,MATCH(Tables!AI$1,'Program and Results'!$A:$A,0)-1,4,COUNTIF('Program and Results'!$A:$A,Tables!AI$1),1),0),2))))</f>
        <v>2</v>
      </c>
      <c r="AJ79" t="str">
        <f ca="1">IF(AJ11="","",IF(AI79="","",IFERROR(VLOOKUP($A79,OFFSET('Program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Results'!$A:$A,Tables!AJ$1),4),MATCH($A79,OFFSET('Program and Results'!$A$1,MATCH(Tables!AJ$1,'Program and Results'!$A:$A,0)-1,4,COUNTIF('Program and Results'!$A:$A,Tables!AJ$1),1),0),2))))</f>
        <v/>
      </c>
      <c r="AK79" t="str">
        <f ca="1">IF(AK11="","",IF(AJ79="","",IFERROR(VLOOKUP($A79,OFFSET('Program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Results'!$A:$A,Tables!AK$1),4),MATCH($A79,OFFSET('Program and Results'!$A$1,MATCH(Tables!AK$1,'Program and Results'!$A:$A,0)-1,4,COUNTIF('Program and Results'!$A:$A,Tables!AK$1),1),0),2))))</f>
        <v/>
      </c>
      <c r="AL79" t="str">
        <f ca="1">IF(AL11="","",IF(AK79="","",IFERROR(VLOOKUP($A79,OFFSET('Program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Results'!$A:$A,Tables!AL$1),4),MATCH($A79,OFFSET('Program and Results'!$A$1,MATCH(Tables!AL$1,'Program and Results'!$A:$A,0)-1,4,COUNTIF('Program and Results'!$A:$A,Tables!AL$1),1),0),2))))</f>
        <v/>
      </c>
      <c r="AM79" t="str">
        <f ca="1">IF(AM11="","",IF(AL79="","",IFERROR(VLOOKUP($A79,OFFSET('Program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Results'!$A:$A,Tables!AM$1),4),MATCH($A79,OFFSET('Program and Results'!$A$1,MATCH(Tables!AM$1,'Program and Results'!$A:$A,0)-1,4,COUNTIF('Program and Results'!$A:$A,Tables!AM$1),1),0),2))))</f>
        <v/>
      </c>
      <c r="AN79" t="str">
        <f ca="1">IF(AN11="","",IF(AM79="","",IFERROR(VLOOKUP($A79,OFFSET('Program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Results'!$A:$A,Tables!AN$1),4),MATCH($A79,OFFSET('Program and Results'!$A$1,MATCH(Tables!AN$1,'Program and Results'!$A:$A,0)-1,4,COUNTIF('Program and Results'!$A:$A,Tables!AN$1),1),0),2))))</f>
        <v/>
      </c>
      <c r="AO79" t="str">
        <f ca="1">IF(AO11="","",IF(AN79="","",IFERROR(VLOOKUP($A79,OFFSET('Program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Results'!$A:$A,Tables!AO$1),4),MATCH($A79,OFFSET('Program and Results'!$A$1,MATCH(Tables!AO$1,'Program and Results'!$A:$A,0)-1,4,COUNTIF('Program and Results'!$A:$A,Tables!AO$1),1),0),2))))</f>
        <v/>
      </c>
      <c r="AP79" t="str">
        <f ca="1">IF(AP11="","",IF(AO79="","",IFERROR(VLOOKUP($A79,OFFSET('Program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Results'!$A:$A,Tables!AP$1),4),MATCH($A79,OFFSET('Program and Results'!$A$1,MATCH(Tables!AP$1,'Program and Results'!$A:$A,0)-1,4,COUNTIF('Program and Results'!$A:$A,Tables!AP$1),1),0),2))))</f>
        <v/>
      </c>
      <c r="AQ79" t="str">
        <f ca="1">IF(AQ11="","",IF(AP79="","",IFERROR(VLOOKUP($A79,OFFSET('Program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Results'!$A:$A,Tables!AQ$1),4),MATCH($A79,OFFSET('Program and Results'!$A$1,MATCH(Tables!AQ$1,'Program and Results'!$A:$A,0)-1,4,COUNTIF('Program and Results'!$A:$A,Tables!AQ$1),1),0),2))))</f>
        <v/>
      </c>
      <c r="AR79" t="str">
        <f ca="1">IF(AR11="","",IF(AQ79="","",IFERROR(VLOOKUP($A79,OFFSET('Program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Results'!$A:$A,Tables!AR$1),4),MATCH($A79,OFFSET('Program and Results'!$A$1,MATCH(Tables!AR$1,'Program and Results'!$A:$A,0)-1,4,COUNTIF('Program and Results'!$A:$A,Tables!AR$1),1),0),2))))</f>
        <v/>
      </c>
      <c r="AS79" t="str">
        <f ca="1">IF(AS11="","",IF(AR79="","",IFERROR(VLOOKUP($A79,OFFSET('Program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Results'!$A:$A,Tables!AS$1),4),MATCH($A79,OFFSET('Program and Results'!$A$1,MATCH(Tables!AS$1,'Program and Results'!$A:$A,0)-1,4,COUNTIF('Program and Results'!$A:$A,Tables!AS$1),1),0),2))))</f>
        <v/>
      </c>
      <c r="AT79" t="str">
        <f ca="1">IF(AT11="","",IF(AS79="","",IFERROR(VLOOKUP($A79,OFFSET('Program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Results'!$A:$A,Tables!AT$1),4),MATCH($A79,OFFSET('Program and Results'!$A$1,MATCH(Tables!AT$1,'Program and Results'!$A:$A,0)-1,4,COUNTIF('Program and Results'!$A:$A,Tables!AT$1),1),0),2))))</f>
        <v/>
      </c>
      <c r="AU79" t="str">
        <f ca="1">IF(AU11="","",IF(AT79="","",IFERROR(VLOOKUP($A79,OFFSET('Program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Results'!$A:$A,Tables!AU$1),4),MATCH($A79,OFFSET('Program and Results'!$A$1,MATCH(Tables!AU$1,'Program and Results'!$A:$A,0)-1,4,COUNTIF('Program and Results'!$A:$A,Tables!AU$1),1),0),2))))</f>
        <v/>
      </c>
      <c r="AV79" t="str">
        <f ca="1">IF(AV11="","",IF(AU79="","",IFERROR(VLOOKUP($A79,OFFSET('Program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Results'!$A:$A,Tables!AV$1),4),MATCH($A79,OFFSET('Program and Results'!$A$1,MATCH(Tables!AV$1,'Program and Results'!$A:$A,0)-1,4,COUNTIF('Program and Results'!$A:$A,Tables!AV$1),1),0),2))))</f>
        <v/>
      </c>
      <c r="AW79" t="str">
        <f ca="1">IF(AW11="","",IF(AV79="","",IFERROR(VLOOKUP($A79,OFFSET('Program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Results'!$A:$A,Tables!AW$1),4),MATCH($A79,OFFSET('Program and Results'!$A$1,MATCH(Tables!AW$1,'Program and Results'!$A:$A,0)-1,4,COUNTIF('Program and Results'!$A:$A,Tables!AW$1),1),0),2))))</f>
        <v/>
      </c>
      <c r="AX79" t="str">
        <f ca="1">IF(AX11="","",IF(AW79="","",IFERROR(VLOOKUP($A79,OFFSET('Program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Results'!$A:$A,Tables!AX$1),4),MATCH($A79,OFFSET('Program and Results'!$A$1,MATCH(Tables!AX$1,'Program and Results'!$A:$A,0)-1,4,COUNTIF('Program and Results'!$A:$A,Tables!AX$1),1),0),2))))</f>
        <v/>
      </c>
      <c r="AY79" t="str">
        <f ca="1">IF(AY11="","",IF(AX79="","",IFERROR(VLOOKUP($A79,OFFSET('Program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Results'!$A:$A,Tables!AY$1),4),MATCH($A79,OFFSET('Program and Results'!$A$1,MATCH(Tables!AY$1,'Program and Results'!$A:$A,0)-1,4,COUNTIF('Program and Results'!$A:$A,Tables!AY$1),1),0),2))))</f>
        <v/>
      </c>
      <c r="AZ79" t="str">
        <f ca="1">IF(AZ11="","",IF(AY79="","",IFERROR(VLOOKUP($A79,OFFSET('Program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Results'!$A:$A,Tables!AZ$1),4),MATCH($A79,OFFSET('Program and Results'!$A$1,MATCH(Tables!AZ$1,'Program and Results'!$A:$A,0)-1,4,COUNTIF('Program and Results'!$A:$A,Tables!AZ$1),1),0),2))))</f>
        <v/>
      </c>
      <c r="BA79" t="str">
        <f ca="1">IF(BA11="","",IF(AZ79="","",IFERROR(VLOOKUP($A79,OFFSET('Program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Results'!$A:$A,Tables!BA$1),4),MATCH($A79,OFFSET('Program and Results'!$A$1,MATCH(Tables!BA$1,'Program and Results'!$A:$A,0)-1,4,COUNTIF('Program and Results'!$A:$A,Tables!BA$1),1),0),2))))</f>
        <v/>
      </c>
      <c r="BB79" t="str">
        <f ca="1">IF(BB11="","",IF(BA79="","",IFERROR(VLOOKUP($A79,OFFSET('Program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Results'!$A:$A,Tables!BB$1),4),MATCH($A79,OFFSET('Program and Results'!$A$1,MATCH(Tables!BB$1,'Program and Results'!$A:$A,0)-1,4,COUNTIF('Program and Results'!$A:$A,Tables!BB$1),1),0),2))))</f>
        <v/>
      </c>
      <c r="BC79" t="str">
        <f ca="1">IF(BC11="","",IF(BB79="","",IFERROR(VLOOKUP($A79,OFFSET('Program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Results'!$A:$A,Tables!BC$1),4),MATCH($A79,OFFSET('Program and Results'!$A$1,MATCH(Tables!BC$1,'Program and Results'!$A:$A,0)-1,4,COUNTIF('Program and Results'!$A:$A,Tables!BC$1),1),0),2))))</f>
        <v/>
      </c>
      <c r="BD79" t="str">
        <f ca="1">IF(BD11="","",IF(BC79="","",IFERROR(VLOOKUP($A79,OFFSET('Program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Results'!$A:$A,Tables!BD$1),4),MATCH($A79,OFFSET('Program and Results'!$A$1,MATCH(Tables!BD$1,'Program and Results'!$A:$A,0)-1,4,COUNTIF('Program and Results'!$A:$A,Tables!BD$1),1),0),2))))</f>
        <v/>
      </c>
      <c r="BE79" t="str">
        <f ca="1">IF(BE11="","",IF(BD79="","",IFERROR(VLOOKUP($A79,OFFSET('Program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Results'!$A:$A,Tables!BE$1),4),MATCH($A79,OFFSET('Program and Results'!$A$1,MATCH(Tables!BE$1,'Program and Results'!$A:$A,0)-1,4,COUNTIF('Program and Results'!$A:$A,Tables!BE$1),1),0),2))))</f>
        <v/>
      </c>
    </row>
    <row r="80" spans="1:57">
      <c r="A80" s="3" t="str">
        <f t="shared" si="1"/>
        <v>Freiburg</v>
      </c>
      <c r="B80">
        <f ca="1">IF(B12="","",IF(A80="","",IFERROR(VLOOKUP($A80,OFFSET('Program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Results'!$A:$A,Tables!B$1),4),MATCH($A80,OFFSET('Program and Results'!$A$1,MATCH(Tables!B$1,'Program and Results'!$A:$A,0)-1,4,COUNTIF('Program and Results'!$A:$A,Tables!B$1),1),0),2))))</f>
        <v>3</v>
      </c>
      <c r="C80">
        <f ca="1">IF(C12="","",IF(B80="","",IFERROR(VLOOKUP($A80,OFFSET('Program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Results'!$A:$A,Tables!C$1),4),MATCH($A80,OFFSET('Program and Results'!$A$1,MATCH(Tables!C$1,'Program and Results'!$A:$A,0)-1,4,COUNTIF('Program and Results'!$A:$A,Tables!C$1),1),0),2))))</f>
        <v>2</v>
      </c>
      <c r="D80">
        <f ca="1">IF(D12="","",IF(C80="","",IFERROR(VLOOKUP($A80,OFFSET('Program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Results'!$A:$A,Tables!D$1),4),MATCH($A80,OFFSET('Program and Results'!$A$1,MATCH(Tables!D$1,'Program and Results'!$A:$A,0)-1,4,COUNTIF('Program and Results'!$A:$A,Tables!D$1),1),0),2))))</f>
        <v>3</v>
      </c>
      <c r="E80">
        <f ca="1">IF(E12="","",IF(D80="","",IFERROR(VLOOKUP($A80,OFFSET('Program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Results'!$A:$A,Tables!E$1),4),MATCH($A80,OFFSET('Program and Results'!$A$1,MATCH(Tables!E$1,'Program and Results'!$A:$A,0)-1,4,COUNTIF('Program and Results'!$A:$A,Tables!E$1),1),0),2))))</f>
        <v>1</v>
      </c>
      <c r="F80">
        <f ca="1">IF(F12="","",IF(E80="","",IFERROR(VLOOKUP($A80,OFFSET('Program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Results'!$A:$A,Tables!F$1),4),MATCH($A80,OFFSET('Program and Results'!$A$1,MATCH(Tables!F$1,'Program and Results'!$A:$A,0)-1,4,COUNTIF('Program and Results'!$A:$A,Tables!F$1),1),0),2))))</f>
        <v>2</v>
      </c>
      <c r="G80">
        <f ca="1">IF(G12="","",IF(F80="","",IFERROR(VLOOKUP($A80,OFFSET('Program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Results'!$A:$A,Tables!G$1),4),MATCH($A80,OFFSET('Program and Results'!$A$1,MATCH(Tables!G$1,'Program and Results'!$A:$A,0)-1,4,COUNTIF('Program and Results'!$A:$A,Tables!G$1),1),0),2))))</f>
        <v>1</v>
      </c>
      <c r="H80">
        <f ca="1">IF(H12="","",IF(G80="","",IFERROR(VLOOKUP($A80,OFFSET('Program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Results'!$A:$A,Tables!H$1),4),MATCH($A80,OFFSET('Program and Results'!$A$1,MATCH(Tables!H$1,'Program and Results'!$A:$A,0)-1,4,COUNTIF('Program and Results'!$A:$A,Tables!H$1),1),0),2))))</f>
        <v>5</v>
      </c>
      <c r="I80">
        <f ca="1">IF(I12="","",IF(H80="","",IFERROR(VLOOKUP($A80,OFFSET('Program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Results'!$A:$A,Tables!I$1),4),MATCH($A80,OFFSET('Program and Results'!$A$1,MATCH(Tables!I$1,'Program and Results'!$A:$A,0)-1,4,COUNTIF('Program and Results'!$A:$A,Tables!I$1),1),0),2))))</f>
        <v>1</v>
      </c>
      <c r="J80">
        <f ca="1">IF(J12="","",IF(I80="","",IFERROR(VLOOKUP($A80,OFFSET('Program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Results'!$A:$A,Tables!J$1),4),MATCH($A80,OFFSET('Program and Results'!$A$1,MATCH(Tables!J$1,'Program and Results'!$A:$A,0)-1,4,COUNTIF('Program and Results'!$A:$A,Tables!J$1),1),0),2))))</f>
        <v>0</v>
      </c>
      <c r="K80">
        <f ca="1">IF(K12="","",IF(J80="","",IFERROR(VLOOKUP($A80,OFFSET('Program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Results'!$A:$A,Tables!K$1),4),MATCH($A80,OFFSET('Program and Results'!$A$1,MATCH(Tables!K$1,'Program and Results'!$A:$A,0)-1,4,COUNTIF('Program and Results'!$A:$A,Tables!K$1),1),0),2))))</f>
        <v>3</v>
      </c>
      <c r="L80">
        <f ca="1">IF(L12="","",IF(K80="","",IFERROR(VLOOKUP($A80,OFFSET('Program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Results'!$A:$A,Tables!L$1),4),MATCH($A80,OFFSET('Program and Results'!$A$1,MATCH(Tables!L$1,'Program and Results'!$A:$A,0)-1,4,COUNTIF('Program and Results'!$A:$A,Tables!L$1),1),0),2))))</f>
        <v>0</v>
      </c>
      <c r="M80">
        <f ca="1">IF(M12="","",IF(L80="","",IFERROR(VLOOKUP($A80,OFFSET('Program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Results'!$A:$A,Tables!M$1),4),MATCH($A80,OFFSET('Program and Results'!$A$1,MATCH(Tables!M$1,'Program and Results'!$A:$A,0)-1,4,COUNTIF('Program and Results'!$A:$A,Tables!M$1),1),0),2))))</f>
        <v>3</v>
      </c>
      <c r="N80">
        <f ca="1">IF(N12="","",IF(M80="","",IFERROR(VLOOKUP($A80,OFFSET('Program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Results'!$A:$A,Tables!N$1),4),MATCH($A80,OFFSET('Program and Results'!$A$1,MATCH(Tables!N$1,'Program and Results'!$A:$A,0)-1,4,COUNTIF('Program and Results'!$A:$A,Tables!N$1),1),0),2))))</f>
        <v>0</v>
      </c>
      <c r="O80">
        <f ca="1">IF(O12="","",IF(N80="","",IFERROR(VLOOKUP($A80,OFFSET('Program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Results'!$A:$A,Tables!O$1),4),MATCH($A80,OFFSET('Program and Results'!$A$1,MATCH(Tables!O$1,'Program and Results'!$A:$A,0)-1,4,COUNTIF('Program and Results'!$A:$A,Tables!O$1),1),0),2))))</f>
        <v>1</v>
      </c>
      <c r="P80">
        <f ca="1">IF(P12="","",IF(O80="","",IFERROR(VLOOKUP($A80,OFFSET('Program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Results'!$A:$A,Tables!P$1),4),MATCH($A80,OFFSET('Program and Results'!$A$1,MATCH(Tables!P$1,'Program and Results'!$A:$A,0)-1,4,COUNTIF('Program and Results'!$A:$A,Tables!P$1),1),0),2))))</f>
        <v>3</v>
      </c>
      <c r="Q80">
        <f ca="1">IF(Q12="","",IF(P80="","",IFERROR(VLOOKUP($A80,OFFSET('Program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Results'!$A:$A,Tables!Q$1),4),MATCH($A80,OFFSET('Program and Results'!$A$1,MATCH(Tables!Q$1,'Program and Results'!$A:$A,0)-1,4,COUNTIF('Program and Results'!$A:$A,Tables!Q$1),1),0),2))))</f>
        <v>2</v>
      </c>
      <c r="R80">
        <f ca="1">IF(R12="","",IF(Q80="","",IFERROR(VLOOKUP($A80,OFFSET('Program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Results'!$A:$A,Tables!R$1),4),MATCH($A80,OFFSET('Program and Results'!$A$1,MATCH(Tables!R$1,'Program and Results'!$A:$A,0)-1,4,COUNTIF('Program and Results'!$A:$A,Tables!R$1),1),0),2))))</f>
        <v>1</v>
      </c>
      <c r="S80">
        <f ca="1">IF(S12="","",IF(R80="","",IFERROR(VLOOKUP($A80,OFFSET('Program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Results'!$A:$A,Tables!S$1),4),MATCH($A80,OFFSET('Program and Results'!$A$1,MATCH(Tables!S$1,'Program and Results'!$A:$A,0)-1,4,COUNTIF('Program and Results'!$A:$A,Tables!S$1),1),0),2))))</f>
        <v>2</v>
      </c>
      <c r="T80">
        <f ca="1">IF(T12="","",IF(S80="","",IFERROR(VLOOKUP($A80,OFFSET('Program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Results'!$A:$A,Tables!T$1),4),MATCH($A80,OFFSET('Program and Results'!$A$1,MATCH(Tables!T$1,'Program and Results'!$A:$A,0)-1,4,COUNTIF('Program and Results'!$A:$A,Tables!T$1),1),0),2))))</f>
        <v>2</v>
      </c>
      <c r="U80">
        <f ca="1">IF(U12="","",IF(T80="","",IFERROR(VLOOKUP($A80,OFFSET('Program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Results'!$A:$A,Tables!U$1),4),MATCH($A80,OFFSET('Program and Results'!$A$1,MATCH(Tables!U$1,'Program and Results'!$A:$A,0)-1,4,COUNTIF('Program and Results'!$A:$A,Tables!U$1),1),0),2))))</f>
        <v>1</v>
      </c>
      <c r="V80">
        <f ca="1">IF(V12="","",IF(U80="","",IFERROR(VLOOKUP($A80,OFFSET('Program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Results'!$A:$A,Tables!V$1),4),MATCH($A80,OFFSET('Program and Results'!$A$1,MATCH(Tables!V$1,'Program and Results'!$A:$A,0)-1,4,COUNTIF('Program and Results'!$A:$A,Tables!V$1),1),0),2))))</f>
        <v>4</v>
      </c>
      <c r="W80">
        <f ca="1">IF(W12="","",IF(V80="","",IFERROR(VLOOKUP($A80,OFFSET('Program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Results'!$A:$A,Tables!W$1),4),MATCH($A80,OFFSET('Program and Results'!$A$1,MATCH(Tables!W$1,'Program and Results'!$A:$A,0)-1,4,COUNTIF('Program and Results'!$A:$A,Tables!W$1),1),0),2))))</f>
        <v>4</v>
      </c>
      <c r="X80">
        <f ca="1">IF(X12="","",IF(W80="","",IFERROR(VLOOKUP($A80,OFFSET('Program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Results'!$A:$A,Tables!X$1),4),MATCH($A80,OFFSET('Program and Results'!$A$1,MATCH(Tables!X$1,'Program and Results'!$A:$A,0)-1,4,COUNTIF('Program and Results'!$A:$A,Tables!X$1),1),0),2))))</f>
        <v>0</v>
      </c>
      <c r="Y80">
        <f ca="1">IF(Y12="","",IF(X80="","",IFERROR(VLOOKUP($A80,OFFSET('Program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Results'!$A:$A,Tables!Y$1),4),MATCH($A80,OFFSET('Program and Results'!$A$1,MATCH(Tables!Y$1,'Program and Results'!$A:$A,0)-1,4,COUNTIF('Program and Results'!$A:$A,Tables!Y$1),1),0),2))))</f>
        <v>1</v>
      </c>
      <c r="Z80">
        <f ca="1">IF(Z12="","",IF(Y80="","",IFERROR(VLOOKUP($A80,OFFSET('Program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Results'!$A:$A,Tables!Z$1),4),MATCH($A80,OFFSET('Program and Results'!$A$1,MATCH(Tables!Z$1,'Program and Results'!$A:$A,0)-1,4,COUNTIF('Program and Results'!$A:$A,Tables!Z$1),1),0),2))))</f>
        <v>1</v>
      </c>
      <c r="AA80">
        <f ca="1">IF(AA12="","",IF(Z80="","",IFERROR(VLOOKUP($A80,OFFSET('Program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Results'!$A:$A,Tables!AA$1),4),MATCH($A80,OFFSET('Program and Results'!$A$1,MATCH(Tables!AA$1,'Program and Results'!$A:$A,0)-1,4,COUNTIF('Program and Results'!$A:$A,Tables!AA$1),1),0),2))))</f>
        <v>1</v>
      </c>
      <c r="AB80">
        <f ca="1">IF(AB12="","",IF(AA80="","",IFERROR(VLOOKUP($A80,OFFSET('Program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Results'!$A:$A,Tables!AB$1),4),MATCH($A80,OFFSET('Program and Results'!$A$1,MATCH(Tables!AB$1,'Program and Results'!$A:$A,0)-1,4,COUNTIF('Program and Results'!$A:$A,Tables!AB$1),1),0),2))))</f>
        <v>1</v>
      </c>
      <c r="AC80">
        <f ca="1">IF(AC12="","",IF(AB80="","",IFERROR(VLOOKUP($A80,OFFSET('Program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Results'!$A:$A,Tables!AC$1),4),MATCH($A80,OFFSET('Program and Results'!$A$1,MATCH(Tables!AC$1,'Program and Results'!$A:$A,0)-1,4,COUNTIF('Program and Results'!$A:$A,Tables!AC$1),1),0),2))))</f>
        <v>2</v>
      </c>
      <c r="AD80">
        <f ca="1">IF(AD12="","",IF(AC80="","",IFERROR(VLOOKUP($A80,OFFSET('Program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Results'!$A:$A,Tables!AD$1),4),MATCH($A80,OFFSET('Program and Results'!$A$1,MATCH(Tables!AD$1,'Program and Results'!$A:$A,0)-1,4,COUNTIF('Program and Results'!$A:$A,Tables!AD$1),1),0),2))))</f>
        <v>2</v>
      </c>
      <c r="AE80">
        <f ca="1">IF(AE12="","",IF(AD80="","",IFERROR(VLOOKUP($A80,OFFSET('Program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Results'!$A:$A,Tables!AE$1),4),MATCH($A80,OFFSET('Program and Results'!$A$1,MATCH(Tables!AE$1,'Program and Results'!$A:$A,0)-1,4,COUNTIF('Program and Results'!$A:$A,Tables!AE$1),1),0),2))))</f>
        <v>0</v>
      </c>
      <c r="AF80">
        <f ca="1">IF(AF12="","",IF(AE80="","",IFERROR(VLOOKUP($A80,OFFSET('Program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Results'!$A:$A,Tables!AF$1),4),MATCH($A80,OFFSET('Program and Results'!$A$1,MATCH(Tables!AF$1,'Program and Results'!$A:$A,0)-1,4,COUNTIF('Program and Results'!$A:$A,Tables!AF$1),1),0),2))))</f>
        <v>2</v>
      </c>
      <c r="AG80">
        <f ca="1">IF(AG12="","",IF(AF80="","",IFERROR(VLOOKUP($A80,OFFSET('Program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Results'!$A:$A,Tables!AG$1),4),MATCH($A80,OFFSET('Program and Results'!$A$1,MATCH(Tables!AG$1,'Program and Results'!$A:$A,0)-1,4,COUNTIF('Program and Results'!$A:$A,Tables!AG$1),1),0),2))))</f>
        <v>2</v>
      </c>
      <c r="AH80">
        <f ca="1">IF(AH12="","",IF(AG80="","",IFERROR(VLOOKUP($A80,OFFSET('Program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Results'!$A:$A,Tables!AH$1),4),MATCH($A80,OFFSET('Program and Results'!$A$1,MATCH(Tables!AH$1,'Program and Results'!$A:$A,0)-1,4,COUNTIF('Program and Results'!$A:$A,Tables!AH$1),1),0),2))))</f>
        <v>2</v>
      </c>
      <c r="AI80">
        <f ca="1">IF(AI12="","",IF(AH80="","",IFERROR(VLOOKUP($A80,OFFSET('Program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Results'!$A:$A,Tables!AI$1),4),MATCH($A80,OFFSET('Program and Results'!$A$1,MATCH(Tables!AI$1,'Program and Results'!$A:$A,0)-1,4,COUNTIF('Program and Results'!$A:$A,Tables!AI$1),1),0),2))))</f>
        <v>3</v>
      </c>
      <c r="AJ80" t="str">
        <f ca="1">IF(AJ12="","",IF(AI80="","",IFERROR(VLOOKUP($A80,OFFSET('Program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Results'!$A:$A,Tables!AJ$1),4),MATCH($A80,OFFSET('Program and Results'!$A$1,MATCH(Tables!AJ$1,'Program and Results'!$A:$A,0)-1,4,COUNTIF('Program and Results'!$A:$A,Tables!AJ$1),1),0),2))))</f>
        <v/>
      </c>
      <c r="AK80" t="str">
        <f ca="1">IF(AK12="","",IF(AJ80="","",IFERROR(VLOOKUP($A80,OFFSET('Program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Results'!$A:$A,Tables!AK$1),4),MATCH($A80,OFFSET('Program and Results'!$A$1,MATCH(Tables!AK$1,'Program and Results'!$A:$A,0)-1,4,COUNTIF('Program and Results'!$A:$A,Tables!AK$1),1),0),2))))</f>
        <v/>
      </c>
      <c r="AL80" t="str">
        <f ca="1">IF(AL12="","",IF(AK80="","",IFERROR(VLOOKUP($A80,OFFSET('Program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Results'!$A:$A,Tables!AL$1),4),MATCH($A80,OFFSET('Program and Results'!$A$1,MATCH(Tables!AL$1,'Program and Results'!$A:$A,0)-1,4,COUNTIF('Program and Results'!$A:$A,Tables!AL$1),1),0),2))))</f>
        <v/>
      </c>
      <c r="AM80" t="str">
        <f ca="1">IF(AM12="","",IF(AL80="","",IFERROR(VLOOKUP($A80,OFFSET('Program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Results'!$A:$A,Tables!AM$1),4),MATCH($A80,OFFSET('Program and Results'!$A$1,MATCH(Tables!AM$1,'Program and Results'!$A:$A,0)-1,4,COUNTIF('Program and Results'!$A:$A,Tables!AM$1),1),0),2))))</f>
        <v/>
      </c>
      <c r="AN80" t="str">
        <f ca="1">IF(AN12="","",IF(AM80="","",IFERROR(VLOOKUP($A80,OFFSET('Program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Results'!$A:$A,Tables!AN$1),4),MATCH($A80,OFFSET('Program and Results'!$A$1,MATCH(Tables!AN$1,'Program and Results'!$A:$A,0)-1,4,COUNTIF('Program and Results'!$A:$A,Tables!AN$1),1),0),2))))</f>
        <v/>
      </c>
      <c r="AO80" t="str">
        <f ca="1">IF(AO12="","",IF(AN80="","",IFERROR(VLOOKUP($A80,OFFSET('Program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Results'!$A:$A,Tables!AO$1),4),MATCH($A80,OFFSET('Program and Results'!$A$1,MATCH(Tables!AO$1,'Program and Results'!$A:$A,0)-1,4,COUNTIF('Program and Results'!$A:$A,Tables!AO$1),1),0),2))))</f>
        <v/>
      </c>
      <c r="AP80" t="str">
        <f ca="1">IF(AP12="","",IF(AO80="","",IFERROR(VLOOKUP($A80,OFFSET('Program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Results'!$A:$A,Tables!AP$1),4),MATCH($A80,OFFSET('Program and Results'!$A$1,MATCH(Tables!AP$1,'Program and Results'!$A:$A,0)-1,4,COUNTIF('Program and Results'!$A:$A,Tables!AP$1),1),0),2))))</f>
        <v/>
      </c>
      <c r="AQ80" t="str">
        <f ca="1">IF(AQ12="","",IF(AP80="","",IFERROR(VLOOKUP($A80,OFFSET('Program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Results'!$A:$A,Tables!AQ$1),4),MATCH($A80,OFFSET('Program and Results'!$A$1,MATCH(Tables!AQ$1,'Program and Results'!$A:$A,0)-1,4,COUNTIF('Program and Results'!$A:$A,Tables!AQ$1),1),0),2))))</f>
        <v/>
      </c>
      <c r="AR80" t="str">
        <f ca="1">IF(AR12="","",IF(AQ80="","",IFERROR(VLOOKUP($A80,OFFSET('Program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Results'!$A:$A,Tables!AR$1),4),MATCH($A80,OFFSET('Program and Results'!$A$1,MATCH(Tables!AR$1,'Program and Results'!$A:$A,0)-1,4,COUNTIF('Program and Results'!$A:$A,Tables!AR$1),1),0),2))))</f>
        <v/>
      </c>
      <c r="AS80" t="str">
        <f ca="1">IF(AS12="","",IF(AR80="","",IFERROR(VLOOKUP($A80,OFFSET('Program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Results'!$A:$A,Tables!AS$1),4),MATCH($A80,OFFSET('Program and Results'!$A$1,MATCH(Tables!AS$1,'Program and Results'!$A:$A,0)-1,4,COUNTIF('Program and Results'!$A:$A,Tables!AS$1),1),0),2))))</f>
        <v/>
      </c>
      <c r="AT80" t="str">
        <f ca="1">IF(AT12="","",IF(AS80="","",IFERROR(VLOOKUP($A80,OFFSET('Program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Results'!$A:$A,Tables!AT$1),4),MATCH($A80,OFFSET('Program and Results'!$A$1,MATCH(Tables!AT$1,'Program and Results'!$A:$A,0)-1,4,COUNTIF('Program and Results'!$A:$A,Tables!AT$1),1),0),2))))</f>
        <v/>
      </c>
      <c r="AU80" t="str">
        <f ca="1">IF(AU12="","",IF(AT80="","",IFERROR(VLOOKUP($A80,OFFSET('Program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Results'!$A:$A,Tables!AU$1),4),MATCH($A80,OFFSET('Program and Results'!$A$1,MATCH(Tables!AU$1,'Program and Results'!$A:$A,0)-1,4,COUNTIF('Program and Results'!$A:$A,Tables!AU$1),1),0),2))))</f>
        <v/>
      </c>
      <c r="AV80" t="str">
        <f ca="1">IF(AV12="","",IF(AU80="","",IFERROR(VLOOKUP($A80,OFFSET('Program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Results'!$A:$A,Tables!AV$1),4),MATCH($A80,OFFSET('Program and Results'!$A$1,MATCH(Tables!AV$1,'Program and Results'!$A:$A,0)-1,4,COUNTIF('Program and Results'!$A:$A,Tables!AV$1),1),0),2))))</f>
        <v/>
      </c>
      <c r="AW80" t="str">
        <f ca="1">IF(AW12="","",IF(AV80="","",IFERROR(VLOOKUP($A80,OFFSET('Program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Results'!$A:$A,Tables!AW$1),4),MATCH($A80,OFFSET('Program and Results'!$A$1,MATCH(Tables!AW$1,'Program and Results'!$A:$A,0)-1,4,COUNTIF('Program and Results'!$A:$A,Tables!AW$1),1),0),2))))</f>
        <v/>
      </c>
      <c r="AX80" t="str">
        <f ca="1">IF(AX12="","",IF(AW80="","",IFERROR(VLOOKUP($A80,OFFSET('Program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Results'!$A:$A,Tables!AX$1),4),MATCH($A80,OFFSET('Program and Results'!$A$1,MATCH(Tables!AX$1,'Program and Results'!$A:$A,0)-1,4,COUNTIF('Program and Results'!$A:$A,Tables!AX$1),1),0),2))))</f>
        <v/>
      </c>
      <c r="AY80" t="str">
        <f ca="1">IF(AY12="","",IF(AX80="","",IFERROR(VLOOKUP($A80,OFFSET('Program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Results'!$A:$A,Tables!AY$1),4),MATCH($A80,OFFSET('Program and Results'!$A$1,MATCH(Tables!AY$1,'Program and Results'!$A:$A,0)-1,4,COUNTIF('Program and Results'!$A:$A,Tables!AY$1),1),0),2))))</f>
        <v/>
      </c>
      <c r="AZ80" t="str">
        <f ca="1">IF(AZ12="","",IF(AY80="","",IFERROR(VLOOKUP($A80,OFFSET('Program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Results'!$A:$A,Tables!AZ$1),4),MATCH($A80,OFFSET('Program and Results'!$A$1,MATCH(Tables!AZ$1,'Program and Results'!$A:$A,0)-1,4,COUNTIF('Program and Results'!$A:$A,Tables!AZ$1),1),0),2))))</f>
        <v/>
      </c>
      <c r="BA80" t="str">
        <f ca="1">IF(BA12="","",IF(AZ80="","",IFERROR(VLOOKUP($A80,OFFSET('Program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Results'!$A:$A,Tables!BA$1),4),MATCH($A80,OFFSET('Program and Results'!$A$1,MATCH(Tables!BA$1,'Program and Results'!$A:$A,0)-1,4,COUNTIF('Program and Results'!$A:$A,Tables!BA$1),1),0),2))))</f>
        <v/>
      </c>
      <c r="BB80" t="str">
        <f ca="1">IF(BB12="","",IF(BA80="","",IFERROR(VLOOKUP($A80,OFFSET('Program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Results'!$A:$A,Tables!BB$1),4),MATCH($A80,OFFSET('Program and Results'!$A$1,MATCH(Tables!BB$1,'Program and Results'!$A:$A,0)-1,4,COUNTIF('Program and Results'!$A:$A,Tables!BB$1),1),0),2))))</f>
        <v/>
      </c>
      <c r="BC80" t="str">
        <f ca="1">IF(BC12="","",IF(BB80="","",IFERROR(VLOOKUP($A80,OFFSET('Program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Results'!$A:$A,Tables!BC$1),4),MATCH($A80,OFFSET('Program and Results'!$A$1,MATCH(Tables!BC$1,'Program and Results'!$A:$A,0)-1,4,COUNTIF('Program and Results'!$A:$A,Tables!BC$1),1),0),2))))</f>
        <v/>
      </c>
      <c r="BD80" t="str">
        <f ca="1">IF(BD12="","",IF(BC80="","",IFERROR(VLOOKUP($A80,OFFSET('Program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Results'!$A:$A,Tables!BD$1),4),MATCH($A80,OFFSET('Program and Results'!$A$1,MATCH(Tables!BD$1,'Program and Results'!$A:$A,0)-1,4,COUNTIF('Program and Results'!$A:$A,Tables!BD$1),1),0),2))))</f>
        <v/>
      </c>
      <c r="BE80" t="str">
        <f ca="1">IF(BE12="","",IF(BD80="","",IFERROR(VLOOKUP($A80,OFFSET('Program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Results'!$A:$A,Tables!BE$1),4),MATCH($A80,OFFSET('Program and Results'!$A$1,MATCH(Tables!BE$1,'Program and Results'!$A:$A,0)-1,4,COUNTIF('Program and Results'!$A:$A,Tables!BE$1),1),0),2))))</f>
        <v/>
      </c>
    </row>
    <row r="81" spans="1:57">
      <c r="A81" s="3" t="str">
        <f t="shared" si="1"/>
        <v>Hamburg</v>
      </c>
      <c r="B81">
        <f ca="1">IF(B13="","",IF(A81="","",IFERROR(VLOOKUP($A81,OFFSET('Program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Results'!$A:$A,Tables!B$1),4),MATCH($A81,OFFSET('Program and Results'!$A$1,MATCH(Tables!B$1,'Program and Results'!$A:$A,0)-1,4,COUNTIF('Program and Results'!$A:$A,Tables!B$1),1),0),2))))</f>
        <v>3</v>
      </c>
      <c r="C81">
        <f ca="1">IF(C13="","",IF(B81="","",IFERROR(VLOOKUP($A81,OFFSET('Program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Results'!$A:$A,Tables!C$1),4),MATCH($A81,OFFSET('Program and Results'!$A$1,MATCH(Tables!C$1,'Program and Results'!$A:$A,0)-1,4,COUNTIF('Program and Results'!$A:$A,Tables!C$1),1),0),2))))</f>
        <v>5</v>
      </c>
      <c r="D81">
        <f ca="1">IF(D13="","",IF(C81="","",IFERROR(VLOOKUP($A81,OFFSET('Program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Results'!$A:$A,Tables!D$1),4),MATCH($A81,OFFSET('Program and Results'!$A$1,MATCH(Tables!D$1,'Program and Results'!$A:$A,0)-1,4,COUNTIF('Program and Results'!$A:$A,Tables!D$1),1),0),2))))</f>
        <v>1</v>
      </c>
      <c r="E81">
        <f ca="1">IF(E13="","",IF(D81="","",IFERROR(VLOOKUP($A81,OFFSET('Program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Results'!$A:$A,Tables!E$1),4),MATCH($A81,OFFSET('Program and Results'!$A$1,MATCH(Tables!E$1,'Program and Results'!$A:$A,0)-1,4,COUNTIF('Program and Results'!$A:$A,Tables!E$1),1),0),2))))</f>
        <v>0</v>
      </c>
      <c r="F81">
        <f ca="1">IF(F13="","",IF(E81="","",IFERROR(VLOOKUP($A81,OFFSET('Program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Results'!$A:$A,Tables!F$1),4),MATCH($A81,OFFSET('Program and Results'!$A$1,MATCH(Tables!F$1,'Program and Results'!$A:$A,0)-1,4,COUNTIF('Program and Results'!$A:$A,Tables!F$1),1),0),2))))</f>
        <v>6</v>
      </c>
      <c r="G81">
        <f ca="1">IF(G13="","",IF(F81="","",IFERROR(VLOOKUP($A81,OFFSET('Program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Results'!$A:$A,Tables!G$1),4),MATCH($A81,OFFSET('Program and Results'!$A$1,MATCH(Tables!G$1,'Program and Results'!$A:$A,0)-1,4,COUNTIF('Program and Results'!$A:$A,Tables!G$1),1),0),2))))</f>
        <v>2</v>
      </c>
      <c r="H81">
        <f ca="1">IF(H13="","",IF(G81="","",IFERROR(VLOOKUP($A81,OFFSET('Program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Results'!$A:$A,Tables!H$1),4),MATCH($A81,OFFSET('Program and Results'!$A$1,MATCH(Tables!H$1,'Program and Results'!$A:$A,0)-1,4,COUNTIF('Program and Results'!$A:$A,Tables!H$1),1),0),2))))</f>
        <v>2</v>
      </c>
      <c r="I81">
        <f ca="1">IF(I13="","",IF(H81="","",IFERROR(VLOOKUP($A81,OFFSET('Program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Results'!$A:$A,Tables!I$1),4),MATCH($A81,OFFSET('Program and Results'!$A$1,MATCH(Tables!I$1,'Program and Results'!$A:$A,0)-1,4,COUNTIF('Program and Results'!$A:$A,Tables!I$1),1),0),2))))</f>
        <v>0</v>
      </c>
      <c r="J81">
        <f ca="1">IF(J13="","",IF(I81="","",IFERROR(VLOOKUP($A81,OFFSET('Program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Results'!$A:$A,Tables!J$1),4),MATCH($A81,OFFSET('Program and Results'!$A$1,MATCH(Tables!J$1,'Program and Results'!$A:$A,0)-1,4,COUNTIF('Program and Results'!$A:$A,Tables!J$1),1),0),2))))</f>
        <v>3</v>
      </c>
      <c r="K81">
        <f ca="1">IF(K13="","",IF(J81="","",IFERROR(VLOOKUP($A81,OFFSET('Program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Results'!$A:$A,Tables!K$1),4),MATCH($A81,OFFSET('Program and Results'!$A$1,MATCH(Tables!K$1,'Program and Results'!$A:$A,0)-1,4,COUNTIF('Program and Results'!$A:$A,Tables!K$1),1),0),2))))</f>
        <v>0</v>
      </c>
      <c r="L81">
        <f ca="1">IF(L13="","",IF(K81="","",IFERROR(VLOOKUP($A81,OFFSET('Program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Results'!$A:$A,Tables!L$1),4),MATCH($A81,OFFSET('Program and Results'!$A$1,MATCH(Tables!L$1,'Program and Results'!$A:$A,0)-1,4,COUNTIF('Program and Results'!$A:$A,Tables!L$1),1),0),2))))</f>
        <v>2</v>
      </c>
      <c r="M81">
        <f ca="1">IF(M13="","",IF(L81="","",IFERROR(VLOOKUP($A81,OFFSET('Program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Results'!$A:$A,Tables!M$1),4),MATCH($A81,OFFSET('Program and Results'!$A$1,MATCH(Tables!M$1,'Program and Results'!$A:$A,0)-1,4,COUNTIF('Program and Results'!$A:$A,Tables!M$1),1),0),2))))</f>
        <v>5</v>
      </c>
      <c r="N81">
        <f ca="1">IF(N13="","",IF(M81="","",IFERROR(VLOOKUP($A81,OFFSET('Program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Results'!$A:$A,Tables!N$1),4),MATCH($A81,OFFSET('Program and Results'!$A$1,MATCH(Tables!N$1,'Program and Results'!$A:$A,0)-1,4,COUNTIF('Program and Results'!$A:$A,Tables!N$1),1),0),2))))</f>
        <v>1</v>
      </c>
      <c r="O81">
        <f ca="1">IF(O13="","",IF(N81="","",IFERROR(VLOOKUP($A81,OFFSET('Program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Results'!$A:$A,Tables!O$1),4),MATCH($A81,OFFSET('Program and Results'!$A$1,MATCH(Tables!O$1,'Program and Results'!$A:$A,0)-1,4,COUNTIF('Program and Results'!$A:$A,Tables!O$1),1),0),2))))</f>
        <v>1</v>
      </c>
      <c r="P81">
        <f ca="1">IF(P13="","",IF(O81="","",IFERROR(VLOOKUP($A81,OFFSET('Program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Results'!$A:$A,Tables!P$1),4),MATCH($A81,OFFSET('Program and Results'!$A$1,MATCH(Tables!P$1,'Program and Results'!$A:$A,0)-1,4,COUNTIF('Program and Results'!$A:$A,Tables!P$1),1),0),2))))</f>
        <v>1</v>
      </c>
      <c r="Q81">
        <f ca="1">IF(Q13="","",IF(P81="","",IFERROR(VLOOKUP($A81,OFFSET('Program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Results'!$A:$A,Tables!Q$1),4),MATCH($A81,OFFSET('Program and Results'!$A$1,MATCH(Tables!Q$1,'Program and Results'!$A:$A,0)-1,4,COUNTIF('Program and Results'!$A:$A,Tables!Q$1),1),0),2))))</f>
        <v>3</v>
      </c>
      <c r="R81">
        <f ca="1">IF(R13="","",IF(Q81="","",IFERROR(VLOOKUP($A81,OFFSET('Program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Results'!$A:$A,Tables!R$1),4),MATCH($A81,OFFSET('Program and Results'!$A$1,MATCH(Tables!R$1,'Program and Results'!$A:$A,0)-1,4,COUNTIF('Program and Results'!$A:$A,Tables!R$1),1),0),2))))</f>
        <v>3</v>
      </c>
      <c r="S81">
        <f ca="1">IF(S13="","",IF(R81="","",IFERROR(VLOOKUP($A81,OFFSET('Program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Results'!$A:$A,Tables!S$1),4),MATCH($A81,OFFSET('Program and Results'!$A$1,MATCH(Tables!S$1,'Program and Results'!$A:$A,0)-1,4,COUNTIF('Program and Results'!$A:$A,Tables!S$1),1),0),2))))</f>
        <v>3</v>
      </c>
      <c r="T81">
        <f ca="1">IF(T13="","",IF(S81="","",IFERROR(VLOOKUP($A81,OFFSET('Program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Results'!$A:$A,Tables!T$1),4),MATCH($A81,OFFSET('Program and Results'!$A$1,MATCH(Tables!T$1,'Program and Results'!$A:$A,0)-1,4,COUNTIF('Program and Results'!$A:$A,Tables!T$1),1),0),2))))</f>
        <v>3</v>
      </c>
      <c r="U81">
        <f ca="1">IF(U13="","",IF(T81="","",IFERROR(VLOOKUP($A81,OFFSET('Program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Results'!$A:$A,Tables!U$1),4),MATCH($A81,OFFSET('Program and Results'!$A$1,MATCH(Tables!U$1,'Program and Results'!$A:$A,0)-1,4,COUNTIF('Program and Results'!$A:$A,Tables!U$1),1),0),2))))</f>
        <v>3</v>
      </c>
      <c r="V81">
        <f ca="1">IF(V13="","",IF(U81="","",IFERROR(VLOOKUP($A81,OFFSET('Program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Results'!$A:$A,Tables!V$1),4),MATCH($A81,OFFSET('Program and Results'!$A$1,MATCH(Tables!V$1,'Program and Results'!$A:$A,0)-1,4,COUNTIF('Program and Results'!$A:$A,Tables!V$1),1),0),2))))</f>
        <v>4</v>
      </c>
      <c r="W81">
        <f ca="1">IF(W13="","",IF(V81="","",IFERROR(VLOOKUP($A81,OFFSET('Program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Results'!$A:$A,Tables!W$1),4),MATCH($A81,OFFSET('Program and Results'!$A$1,MATCH(Tables!W$1,'Program and Results'!$A:$A,0)-1,4,COUNTIF('Program and Results'!$A:$A,Tables!W$1),1),0),2))))</f>
        <v>0</v>
      </c>
      <c r="X81">
        <f ca="1">IF(X13="","",IF(W81="","",IFERROR(VLOOKUP($A81,OFFSET('Program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Results'!$A:$A,Tables!X$1),4),MATCH($A81,OFFSET('Program and Results'!$A$1,MATCH(Tables!X$1,'Program and Results'!$A:$A,0)-1,4,COUNTIF('Program and Results'!$A:$A,Tables!X$1),1),0),2))))</f>
        <v>1</v>
      </c>
      <c r="Y81">
        <f ca="1">IF(Y13="","",IF(X81="","",IFERROR(VLOOKUP($A81,OFFSET('Program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Results'!$A:$A,Tables!Y$1),4),MATCH($A81,OFFSET('Program and Results'!$A$1,MATCH(Tables!Y$1,'Program and Results'!$A:$A,0)-1,4,COUNTIF('Program and Results'!$A:$A,Tables!Y$1),1),0),2))))</f>
        <v>1</v>
      </c>
      <c r="Z81">
        <f ca="1">IF(Z13="","",IF(Y81="","",IFERROR(VLOOKUP($A81,OFFSET('Program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Results'!$A:$A,Tables!Z$1),4),MATCH($A81,OFFSET('Program and Results'!$A$1,MATCH(Tables!Z$1,'Program and Results'!$A:$A,0)-1,4,COUNTIF('Program and Results'!$A:$A,Tables!Z$1),1),0),2))))</f>
        <v>1</v>
      </c>
      <c r="AA81">
        <f ca="1">IF(AA13="","",IF(Z81="","",IFERROR(VLOOKUP($A81,OFFSET('Program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Results'!$A:$A,Tables!AA$1),4),MATCH($A81,OFFSET('Program and Results'!$A$1,MATCH(Tables!AA$1,'Program and Results'!$A:$A,0)-1,4,COUNTIF('Program and Results'!$A:$A,Tables!AA$1),1),0),2))))</f>
        <v>1</v>
      </c>
      <c r="AB81">
        <f ca="1">IF(AB13="","",IF(AA81="","",IFERROR(VLOOKUP($A81,OFFSET('Program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Results'!$A:$A,Tables!AB$1),4),MATCH($A81,OFFSET('Program and Results'!$A$1,MATCH(Tables!AB$1,'Program and Results'!$A:$A,0)-1,4,COUNTIF('Program and Results'!$A:$A,Tables!AB$1),1),0),2))))</f>
        <v>1</v>
      </c>
      <c r="AC81">
        <f ca="1">IF(AC13="","",IF(AB81="","",IFERROR(VLOOKUP($A81,OFFSET('Program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Results'!$A:$A,Tables!AC$1),4),MATCH($A81,OFFSET('Program and Results'!$A$1,MATCH(Tables!AC$1,'Program and Results'!$A:$A,0)-1,4,COUNTIF('Program and Results'!$A:$A,Tables!AC$1),1),0),2))))</f>
        <v>3</v>
      </c>
      <c r="AD81">
        <f ca="1">IF(AD13="","",IF(AC81="","",IFERROR(VLOOKUP($A81,OFFSET('Program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Results'!$A:$A,Tables!AD$1),4),MATCH($A81,OFFSET('Program and Results'!$A$1,MATCH(Tables!AD$1,'Program and Results'!$A:$A,0)-1,4,COUNTIF('Program and Results'!$A:$A,Tables!AD$1),1),0),2))))</f>
        <v>1</v>
      </c>
      <c r="AE81">
        <f ca="1">IF(AE13="","",IF(AD81="","",IFERROR(VLOOKUP($A81,OFFSET('Program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Results'!$A:$A,Tables!AE$1),4),MATCH($A81,OFFSET('Program and Results'!$A$1,MATCH(Tables!AE$1,'Program and Results'!$A:$A,0)-1,4,COUNTIF('Program and Results'!$A:$A,Tables!AE$1),1),0),2))))</f>
        <v>2</v>
      </c>
      <c r="AF81">
        <f ca="1">IF(AF13="","",IF(AE81="","",IFERROR(VLOOKUP($A81,OFFSET('Program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Results'!$A:$A,Tables!AF$1),4),MATCH($A81,OFFSET('Program and Results'!$A$1,MATCH(Tables!AF$1,'Program and Results'!$A:$A,0)-1,4,COUNTIF('Program and Results'!$A:$A,Tables!AF$1),1),0),2))))</f>
        <v>3</v>
      </c>
      <c r="AG81">
        <f ca="1">IF(AG13="","",IF(AF81="","",IFERROR(VLOOKUP($A81,OFFSET('Program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Results'!$A:$A,Tables!AG$1),4),MATCH($A81,OFFSET('Program and Results'!$A$1,MATCH(Tables!AG$1,'Program and Results'!$A:$A,0)-1,4,COUNTIF('Program and Results'!$A:$A,Tables!AG$1),1),0),2))))</f>
        <v>3</v>
      </c>
      <c r="AH81">
        <f ca="1">IF(AH13="","",IF(AG81="","",IFERROR(VLOOKUP($A81,OFFSET('Program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Results'!$A:$A,Tables!AH$1),4),MATCH($A81,OFFSET('Program and Results'!$A$1,MATCH(Tables!AH$1,'Program and Results'!$A:$A,0)-1,4,COUNTIF('Program and Results'!$A:$A,Tables!AH$1),1),0),2))))</f>
        <v>4</v>
      </c>
      <c r="AI81">
        <f ca="1">IF(AI13="","",IF(AH81="","",IFERROR(VLOOKUP($A81,OFFSET('Program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Results'!$A:$A,Tables!AI$1),4),MATCH($A81,OFFSET('Program and Results'!$A$1,MATCH(Tables!AI$1,'Program and Results'!$A:$A,0)-1,4,COUNTIF('Program and Results'!$A:$A,Tables!AI$1),1),0),2))))</f>
        <v>3</v>
      </c>
      <c r="AJ81" t="str">
        <f ca="1">IF(AJ13="","",IF(AI81="","",IFERROR(VLOOKUP($A81,OFFSET('Program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Results'!$A:$A,Tables!AJ$1),4),MATCH($A81,OFFSET('Program and Results'!$A$1,MATCH(Tables!AJ$1,'Program and Results'!$A:$A,0)-1,4,COUNTIF('Program and Results'!$A:$A,Tables!AJ$1),1),0),2))))</f>
        <v/>
      </c>
      <c r="AK81" t="str">
        <f ca="1">IF(AK13="","",IF(AJ81="","",IFERROR(VLOOKUP($A81,OFFSET('Program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Results'!$A:$A,Tables!AK$1),4),MATCH($A81,OFFSET('Program and Results'!$A$1,MATCH(Tables!AK$1,'Program and Results'!$A:$A,0)-1,4,COUNTIF('Program and Results'!$A:$A,Tables!AK$1),1),0),2))))</f>
        <v/>
      </c>
      <c r="AL81" t="str">
        <f ca="1">IF(AL13="","",IF(AK81="","",IFERROR(VLOOKUP($A81,OFFSET('Program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Results'!$A:$A,Tables!AL$1),4),MATCH($A81,OFFSET('Program and Results'!$A$1,MATCH(Tables!AL$1,'Program and Results'!$A:$A,0)-1,4,COUNTIF('Program and Results'!$A:$A,Tables!AL$1),1),0),2))))</f>
        <v/>
      </c>
      <c r="AM81" t="str">
        <f ca="1">IF(AM13="","",IF(AL81="","",IFERROR(VLOOKUP($A81,OFFSET('Program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Results'!$A:$A,Tables!AM$1),4),MATCH($A81,OFFSET('Program and Results'!$A$1,MATCH(Tables!AM$1,'Program and Results'!$A:$A,0)-1,4,COUNTIF('Program and Results'!$A:$A,Tables!AM$1),1),0),2))))</f>
        <v/>
      </c>
      <c r="AN81" t="str">
        <f ca="1">IF(AN13="","",IF(AM81="","",IFERROR(VLOOKUP($A81,OFFSET('Program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Results'!$A:$A,Tables!AN$1),4),MATCH($A81,OFFSET('Program and Results'!$A$1,MATCH(Tables!AN$1,'Program and Results'!$A:$A,0)-1,4,COUNTIF('Program and Results'!$A:$A,Tables!AN$1),1),0),2))))</f>
        <v/>
      </c>
      <c r="AO81" t="str">
        <f ca="1">IF(AO13="","",IF(AN81="","",IFERROR(VLOOKUP($A81,OFFSET('Program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Results'!$A:$A,Tables!AO$1),4),MATCH($A81,OFFSET('Program and Results'!$A$1,MATCH(Tables!AO$1,'Program and Results'!$A:$A,0)-1,4,COUNTIF('Program and Results'!$A:$A,Tables!AO$1),1),0),2))))</f>
        <v/>
      </c>
      <c r="AP81" t="str">
        <f ca="1">IF(AP13="","",IF(AO81="","",IFERROR(VLOOKUP($A81,OFFSET('Program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Results'!$A:$A,Tables!AP$1),4),MATCH($A81,OFFSET('Program and Results'!$A$1,MATCH(Tables!AP$1,'Program and Results'!$A:$A,0)-1,4,COUNTIF('Program and Results'!$A:$A,Tables!AP$1),1),0),2))))</f>
        <v/>
      </c>
      <c r="AQ81" t="str">
        <f ca="1">IF(AQ13="","",IF(AP81="","",IFERROR(VLOOKUP($A81,OFFSET('Program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Results'!$A:$A,Tables!AQ$1),4),MATCH($A81,OFFSET('Program and Results'!$A$1,MATCH(Tables!AQ$1,'Program and Results'!$A:$A,0)-1,4,COUNTIF('Program and Results'!$A:$A,Tables!AQ$1),1),0),2))))</f>
        <v/>
      </c>
      <c r="AR81" t="str">
        <f ca="1">IF(AR13="","",IF(AQ81="","",IFERROR(VLOOKUP($A81,OFFSET('Program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Results'!$A:$A,Tables!AR$1),4),MATCH($A81,OFFSET('Program and Results'!$A$1,MATCH(Tables!AR$1,'Program and Results'!$A:$A,0)-1,4,COUNTIF('Program and Results'!$A:$A,Tables!AR$1),1),0),2))))</f>
        <v/>
      </c>
      <c r="AS81" t="str">
        <f ca="1">IF(AS13="","",IF(AR81="","",IFERROR(VLOOKUP($A81,OFFSET('Program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Results'!$A:$A,Tables!AS$1),4),MATCH($A81,OFFSET('Program and Results'!$A$1,MATCH(Tables!AS$1,'Program and Results'!$A:$A,0)-1,4,COUNTIF('Program and Results'!$A:$A,Tables!AS$1),1),0),2))))</f>
        <v/>
      </c>
      <c r="AT81" t="str">
        <f ca="1">IF(AT13="","",IF(AS81="","",IFERROR(VLOOKUP($A81,OFFSET('Program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Results'!$A:$A,Tables!AT$1),4),MATCH($A81,OFFSET('Program and Results'!$A$1,MATCH(Tables!AT$1,'Program and Results'!$A:$A,0)-1,4,COUNTIF('Program and Results'!$A:$A,Tables!AT$1),1),0),2))))</f>
        <v/>
      </c>
      <c r="AU81" t="str">
        <f ca="1">IF(AU13="","",IF(AT81="","",IFERROR(VLOOKUP($A81,OFFSET('Program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Results'!$A:$A,Tables!AU$1),4),MATCH($A81,OFFSET('Program and Results'!$A$1,MATCH(Tables!AU$1,'Program and Results'!$A:$A,0)-1,4,COUNTIF('Program and Results'!$A:$A,Tables!AU$1),1),0),2))))</f>
        <v/>
      </c>
      <c r="AV81" t="str">
        <f ca="1">IF(AV13="","",IF(AU81="","",IFERROR(VLOOKUP($A81,OFFSET('Program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Results'!$A:$A,Tables!AV$1),4),MATCH($A81,OFFSET('Program and Results'!$A$1,MATCH(Tables!AV$1,'Program and Results'!$A:$A,0)-1,4,COUNTIF('Program and Results'!$A:$A,Tables!AV$1),1),0),2))))</f>
        <v/>
      </c>
      <c r="AW81" t="str">
        <f ca="1">IF(AW13="","",IF(AV81="","",IFERROR(VLOOKUP($A81,OFFSET('Program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Results'!$A:$A,Tables!AW$1),4),MATCH($A81,OFFSET('Program and Results'!$A$1,MATCH(Tables!AW$1,'Program and Results'!$A:$A,0)-1,4,COUNTIF('Program and Results'!$A:$A,Tables!AW$1),1),0),2))))</f>
        <v/>
      </c>
      <c r="AX81" t="str">
        <f ca="1">IF(AX13="","",IF(AW81="","",IFERROR(VLOOKUP($A81,OFFSET('Program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Results'!$A:$A,Tables!AX$1),4),MATCH($A81,OFFSET('Program and Results'!$A$1,MATCH(Tables!AX$1,'Program and Results'!$A:$A,0)-1,4,COUNTIF('Program and Results'!$A:$A,Tables!AX$1),1),0),2))))</f>
        <v/>
      </c>
      <c r="AY81" t="str">
        <f ca="1">IF(AY13="","",IF(AX81="","",IFERROR(VLOOKUP($A81,OFFSET('Program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Results'!$A:$A,Tables!AY$1),4),MATCH($A81,OFFSET('Program and Results'!$A$1,MATCH(Tables!AY$1,'Program and Results'!$A:$A,0)-1,4,COUNTIF('Program and Results'!$A:$A,Tables!AY$1),1),0),2))))</f>
        <v/>
      </c>
      <c r="AZ81" t="str">
        <f ca="1">IF(AZ13="","",IF(AY81="","",IFERROR(VLOOKUP($A81,OFFSET('Program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Results'!$A:$A,Tables!AZ$1),4),MATCH($A81,OFFSET('Program and Results'!$A$1,MATCH(Tables!AZ$1,'Program and Results'!$A:$A,0)-1,4,COUNTIF('Program and Results'!$A:$A,Tables!AZ$1),1),0),2))))</f>
        <v/>
      </c>
      <c r="BA81" t="str">
        <f ca="1">IF(BA13="","",IF(AZ81="","",IFERROR(VLOOKUP($A81,OFFSET('Program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Results'!$A:$A,Tables!BA$1),4),MATCH($A81,OFFSET('Program and Results'!$A$1,MATCH(Tables!BA$1,'Program and Results'!$A:$A,0)-1,4,COUNTIF('Program and Results'!$A:$A,Tables!BA$1),1),0),2))))</f>
        <v/>
      </c>
      <c r="BB81" t="str">
        <f ca="1">IF(BB13="","",IF(BA81="","",IFERROR(VLOOKUP($A81,OFFSET('Program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Results'!$A:$A,Tables!BB$1),4),MATCH($A81,OFFSET('Program and Results'!$A$1,MATCH(Tables!BB$1,'Program and Results'!$A:$A,0)-1,4,COUNTIF('Program and Results'!$A:$A,Tables!BB$1),1),0),2))))</f>
        <v/>
      </c>
      <c r="BC81" t="str">
        <f ca="1">IF(BC13="","",IF(BB81="","",IFERROR(VLOOKUP($A81,OFFSET('Program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Results'!$A:$A,Tables!BC$1),4),MATCH($A81,OFFSET('Program and Results'!$A$1,MATCH(Tables!BC$1,'Program and Results'!$A:$A,0)-1,4,COUNTIF('Program and Results'!$A:$A,Tables!BC$1),1),0),2))))</f>
        <v/>
      </c>
      <c r="BD81" t="str">
        <f ca="1">IF(BD13="","",IF(BC81="","",IFERROR(VLOOKUP($A81,OFFSET('Program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Results'!$A:$A,Tables!BD$1),4),MATCH($A81,OFFSET('Program and Results'!$A$1,MATCH(Tables!BD$1,'Program and Results'!$A:$A,0)-1,4,COUNTIF('Program and Results'!$A:$A,Tables!BD$1),1),0),2))))</f>
        <v/>
      </c>
      <c r="BE81" t="str">
        <f ca="1">IF(BE13="","",IF(BD81="","",IFERROR(VLOOKUP($A81,OFFSET('Program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Results'!$A:$A,Tables!BE$1),4),MATCH($A81,OFFSET('Program and Results'!$A$1,MATCH(Tables!BE$1,'Program and Results'!$A:$A,0)-1,4,COUNTIF('Program and Results'!$A:$A,Tables!BE$1),1),0),2))))</f>
        <v/>
      </c>
    </row>
    <row r="82" spans="1:57">
      <c r="A82" s="3" t="str">
        <f t="shared" si="1"/>
        <v>M'gladbach</v>
      </c>
      <c r="B82">
        <f ca="1">IF(B14="","",IF(A82="","",IFERROR(VLOOKUP($A82,OFFSET('Program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Results'!$A:$A,Tables!B$1),4),MATCH($A82,OFFSET('Program and Results'!$A$1,MATCH(Tables!B$1,'Program and Results'!$A:$A,0)-1,4,COUNTIF('Program and Results'!$A:$A,Tables!B$1),1),0),2))))</f>
        <v>3</v>
      </c>
      <c r="C82">
        <f ca="1">IF(C14="","",IF(B82="","",IFERROR(VLOOKUP($A82,OFFSET('Program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Results'!$A:$A,Tables!C$1),4),MATCH($A82,OFFSET('Program and Results'!$A$1,MATCH(Tables!C$1,'Program and Results'!$A:$A,0)-1,4,COUNTIF('Program and Results'!$A:$A,Tables!C$1),1),0),2))))</f>
        <v>0</v>
      </c>
      <c r="D82">
        <f ca="1">IF(D14="","",IF(C82="","",IFERROR(VLOOKUP($A82,OFFSET('Program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Results'!$A:$A,Tables!D$1),4),MATCH($A82,OFFSET('Program and Results'!$A$1,MATCH(Tables!D$1,'Program and Results'!$A:$A,0)-1,4,COUNTIF('Program and Results'!$A:$A,Tables!D$1),1),0),2))))</f>
        <v>4</v>
      </c>
      <c r="E82">
        <f ca="1">IF(E14="","",IF(D82="","",IFERROR(VLOOKUP($A82,OFFSET('Program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Results'!$A:$A,Tables!E$1),4),MATCH($A82,OFFSET('Program and Results'!$A$1,MATCH(Tables!E$1,'Program and Results'!$A:$A,0)-1,4,COUNTIF('Program and Results'!$A:$A,Tables!E$1),1),0),2))))</f>
        <v>1</v>
      </c>
      <c r="F82">
        <f ca="1">IF(F14="","",IF(E82="","",IFERROR(VLOOKUP($A82,OFFSET('Program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Results'!$A:$A,Tables!F$1),4),MATCH($A82,OFFSET('Program and Results'!$A$1,MATCH(Tables!F$1,'Program and Results'!$A:$A,0)-1,4,COUNTIF('Program and Results'!$A:$A,Tables!F$1),1),0),2))))</f>
        <v>2</v>
      </c>
      <c r="G82">
        <f ca="1">IF(G14="","",IF(F82="","",IFERROR(VLOOKUP($A82,OFFSET('Program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Results'!$A:$A,Tables!G$1),4),MATCH($A82,OFFSET('Program and Results'!$A$1,MATCH(Tables!G$1,'Program and Results'!$A:$A,0)-1,4,COUNTIF('Program and Results'!$A:$A,Tables!G$1),1),0),2))))</f>
        <v>1</v>
      </c>
      <c r="H82">
        <f ca="1">IF(H14="","",IF(G82="","",IFERROR(VLOOKUP($A82,OFFSET('Program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Results'!$A:$A,Tables!H$1),4),MATCH($A82,OFFSET('Program and Results'!$A$1,MATCH(Tables!H$1,'Program and Results'!$A:$A,0)-1,4,COUNTIF('Program and Results'!$A:$A,Tables!H$1),1),0),2))))</f>
        <v>2</v>
      </c>
      <c r="I82">
        <f ca="1">IF(I14="","",IF(H82="","",IFERROR(VLOOKUP($A82,OFFSET('Program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Results'!$A:$A,Tables!I$1),4),MATCH($A82,OFFSET('Program and Results'!$A$1,MATCH(Tables!I$1,'Program and Results'!$A:$A,0)-1,4,COUNTIF('Program and Results'!$A:$A,Tables!I$1),1),0),2))))</f>
        <v>0</v>
      </c>
      <c r="J82">
        <f ca="1">IF(J14="","",IF(I82="","",IFERROR(VLOOKUP($A82,OFFSET('Program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Results'!$A:$A,Tables!J$1),4),MATCH($A82,OFFSET('Program and Results'!$A$1,MATCH(Tables!J$1,'Program and Results'!$A:$A,0)-1,4,COUNTIF('Program and Results'!$A:$A,Tables!J$1),1),0),2))))</f>
        <v>1</v>
      </c>
      <c r="K82">
        <f ca="1">IF(K14="","",IF(J82="","",IFERROR(VLOOKUP($A82,OFFSET('Program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Results'!$A:$A,Tables!K$1),4),MATCH($A82,OFFSET('Program and Results'!$A$1,MATCH(Tables!K$1,'Program and Results'!$A:$A,0)-1,4,COUNTIF('Program and Results'!$A:$A,Tables!K$1),1),0),2))))</f>
        <v>1</v>
      </c>
      <c r="L82">
        <f ca="1">IF(L14="","",IF(K82="","",IFERROR(VLOOKUP($A82,OFFSET('Program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Results'!$A:$A,Tables!L$1),4),MATCH($A82,OFFSET('Program and Results'!$A$1,MATCH(Tables!L$1,'Program and Results'!$A:$A,0)-1,4,COUNTIF('Program and Results'!$A:$A,Tables!L$1),1),0),2))))</f>
        <v>0</v>
      </c>
      <c r="M82">
        <f ca="1">IF(M14="","",IF(L82="","",IFERROR(VLOOKUP($A82,OFFSET('Program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Results'!$A:$A,Tables!M$1),4),MATCH($A82,OFFSET('Program and Results'!$A$1,MATCH(Tables!M$1,'Program and Results'!$A:$A,0)-1,4,COUNTIF('Program and Results'!$A:$A,Tables!M$1),1),0),2))))</f>
        <v>1</v>
      </c>
      <c r="N82">
        <f ca="1">IF(N14="","",IF(M82="","",IFERROR(VLOOKUP($A82,OFFSET('Program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Results'!$A:$A,Tables!N$1),4),MATCH($A82,OFFSET('Program and Results'!$A$1,MATCH(Tables!N$1,'Program and Results'!$A:$A,0)-1,4,COUNTIF('Program and Results'!$A:$A,Tables!N$1),1),0),2))))</f>
        <v>0</v>
      </c>
      <c r="O82">
        <f ca="1">IF(O14="","",IF(N82="","",IFERROR(VLOOKUP($A82,OFFSET('Program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Results'!$A:$A,Tables!O$1),4),MATCH($A82,OFFSET('Program and Results'!$A$1,MATCH(Tables!O$1,'Program and Results'!$A:$A,0)-1,4,COUNTIF('Program and Results'!$A:$A,Tables!O$1),1),0),2))))</f>
        <v>0</v>
      </c>
      <c r="P82">
        <f ca="1">IF(P14="","",IF(O82="","",IFERROR(VLOOKUP($A82,OFFSET('Program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Results'!$A:$A,Tables!P$1),4),MATCH($A82,OFFSET('Program and Results'!$A$1,MATCH(Tables!P$1,'Program and Results'!$A:$A,0)-1,4,COUNTIF('Program and Results'!$A:$A,Tables!P$1),1),0),2))))</f>
        <v>1</v>
      </c>
      <c r="Q82">
        <f ca="1">IF(Q14="","",IF(P82="","",IFERROR(VLOOKUP($A82,OFFSET('Program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Results'!$A:$A,Tables!Q$1),4),MATCH($A82,OFFSET('Program and Results'!$A$1,MATCH(Tables!Q$1,'Program and Results'!$A:$A,0)-1,4,COUNTIF('Program and Results'!$A:$A,Tables!Q$1),1),0),2))))</f>
        <v>0</v>
      </c>
      <c r="R82">
        <f ca="1">IF(R14="","",IF(Q82="","",IFERROR(VLOOKUP($A82,OFFSET('Program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Results'!$A:$A,Tables!R$1),4),MATCH($A82,OFFSET('Program and Results'!$A$1,MATCH(Tables!R$1,'Program and Results'!$A:$A,0)-1,4,COUNTIF('Program and Results'!$A:$A,Tables!R$1),1),0),2))))</f>
        <v>2</v>
      </c>
      <c r="S82">
        <f ca="1">IF(S14="","",IF(R82="","",IFERROR(VLOOKUP($A82,OFFSET('Program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Results'!$A:$A,Tables!S$1),4),MATCH($A82,OFFSET('Program and Results'!$A$1,MATCH(Tables!S$1,'Program and Results'!$A:$A,0)-1,4,COUNTIF('Program and Results'!$A:$A,Tables!S$1),1),0),2))))</f>
        <v>2</v>
      </c>
      <c r="T82">
        <f ca="1">IF(T14="","",IF(S82="","",IFERROR(VLOOKUP($A82,OFFSET('Program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Results'!$A:$A,Tables!T$1),4),MATCH($A82,OFFSET('Program and Results'!$A$1,MATCH(Tables!T$1,'Program and Results'!$A:$A,0)-1,4,COUNTIF('Program and Results'!$A:$A,Tables!T$1),1),0),2))))</f>
        <v>3</v>
      </c>
      <c r="U82">
        <f ca="1">IF(U14="","",IF(T82="","",IFERROR(VLOOKUP($A82,OFFSET('Program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Results'!$A:$A,Tables!U$1),4),MATCH($A82,OFFSET('Program and Results'!$A$1,MATCH(Tables!U$1,'Program and Results'!$A:$A,0)-1,4,COUNTIF('Program and Results'!$A:$A,Tables!U$1),1),0),2))))</f>
        <v>1</v>
      </c>
      <c r="V82">
        <f ca="1">IF(V14="","",IF(U82="","",IFERROR(VLOOKUP($A82,OFFSET('Program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Results'!$A:$A,Tables!V$1),4),MATCH($A82,OFFSET('Program and Results'!$A$1,MATCH(Tables!V$1,'Program and Results'!$A:$A,0)-1,4,COUNTIF('Program and Results'!$A:$A,Tables!V$1),1),0),2))))</f>
        <v>1</v>
      </c>
      <c r="W82">
        <f ca="1">IF(W14="","",IF(V82="","",IFERROR(VLOOKUP($A82,OFFSET('Program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Results'!$A:$A,Tables!W$1),4),MATCH($A82,OFFSET('Program and Results'!$A$1,MATCH(Tables!W$1,'Program and Results'!$A:$A,0)-1,4,COUNTIF('Program and Results'!$A:$A,Tables!W$1),1),0),2))))</f>
        <v>2</v>
      </c>
      <c r="X82">
        <f ca="1">IF(X14="","",IF(W82="","",IFERROR(VLOOKUP($A82,OFFSET('Program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Results'!$A:$A,Tables!X$1),4),MATCH($A82,OFFSET('Program and Results'!$A$1,MATCH(Tables!X$1,'Program and Results'!$A:$A,0)-1,4,COUNTIF('Program and Results'!$A:$A,Tables!X$1),1),0),2))))</f>
        <v>1</v>
      </c>
      <c r="Y82">
        <f ca="1">IF(Y14="","",IF(X82="","",IFERROR(VLOOKUP($A82,OFFSET('Program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Results'!$A:$A,Tables!Y$1),4),MATCH($A82,OFFSET('Program and Results'!$A$1,MATCH(Tables!Y$1,'Program and Results'!$A:$A,0)-1,4,COUNTIF('Program and Results'!$A:$A,Tables!Y$1),1),0),2))))</f>
        <v>2</v>
      </c>
      <c r="Z82">
        <f ca="1">IF(Z14="","",IF(Y82="","",IFERROR(VLOOKUP($A82,OFFSET('Program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Results'!$A:$A,Tables!Z$1),4),MATCH($A82,OFFSET('Program and Results'!$A$1,MATCH(Tables!Z$1,'Program and Results'!$A:$A,0)-1,4,COUNTIF('Program and Results'!$A:$A,Tables!Z$1),1),0),2))))</f>
        <v>1</v>
      </c>
      <c r="AA82">
        <f ca="1">IF(AA14="","",IF(Z82="","",IFERROR(VLOOKUP($A82,OFFSET('Program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Results'!$A:$A,Tables!AA$1),4),MATCH($A82,OFFSET('Program and Results'!$A$1,MATCH(Tables!AA$1,'Program and Results'!$A:$A,0)-1,4,COUNTIF('Program and Results'!$A:$A,Tables!AA$1),1),0),2))))</f>
        <v>0</v>
      </c>
      <c r="AB82">
        <f ca="1">IF(AB14="","",IF(AA82="","",IFERROR(VLOOKUP($A82,OFFSET('Program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Results'!$A:$A,Tables!AB$1),4),MATCH($A82,OFFSET('Program and Results'!$A$1,MATCH(Tables!AB$1,'Program and Results'!$A:$A,0)-1,4,COUNTIF('Program and Results'!$A:$A,Tables!AB$1),1),0),2))))</f>
        <v>1</v>
      </c>
      <c r="AC82">
        <f ca="1">IF(AC14="","",IF(AB82="","",IFERROR(VLOOKUP($A82,OFFSET('Program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Results'!$A:$A,Tables!AC$1),4),MATCH($A82,OFFSET('Program and Results'!$A$1,MATCH(Tables!AC$1,'Program and Results'!$A:$A,0)-1,4,COUNTIF('Program and Results'!$A:$A,Tables!AC$1),1),0),2))))</f>
        <v>1</v>
      </c>
      <c r="AD82">
        <f ca="1">IF(AD14="","",IF(AC82="","",IFERROR(VLOOKUP($A82,OFFSET('Program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Results'!$A:$A,Tables!AD$1),4),MATCH($A82,OFFSET('Program and Results'!$A$1,MATCH(Tables!AD$1,'Program and Results'!$A:$A,0)-1,4,COUNTIF('Program and Results'!$A:$A,Tables!AD$1),1),0),2))))</f>
        <v>0</v>
      </c>
      <c r="AE82">
        <f ca="1">IF(AE14="","",IF(AD82="","",IFERROR(VLOOKUP($A82,OFFSET('Program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Results'!$A:$A,Tables!AE$1),4),MATCH($A82,OFFSET('Program and Results'!$A$1,MATCH(Tables!AE$1,'Program and Results'!$A:$A,0)-1,4,COUNTIF('Program and Results'!$A:$A,Tables!AE$1),1),0),2))))</f>
        <v>1</v>
      </c>
      <c r="AF82">
        <f ca="1">IF(AF14="","",IF(AE82="","",IFERROR(VLOOKUP($A82,OFFSET('Program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Results'!$A:$A,Tables!AF$1),4),MATCH($A82,OFFSET('Program and Results'!$A$1,MATCH(Tables!AF$1,'Program and Results'!$A:$A,0)-1,4,COUNTIF('Program and Results'!$A:$A,Tables!AF$1),1),0),2))))</f>
        <v>4</v>
      </c>
      <c r="AG82">
        <f ca="1">IF(AG14="","",IF(AF82="","",IFERROR(VLOOKUP($A82,OFFSET('Program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Results'!$A:$A,Tables!AG$1),4),MATCH($A82,OFFSET('Program and Results'!$A$1,MATCH(Tables!AG$1,'Program and Results'!$A:$A,0)-1,4,COUNTIF('Program and Results'!$A:$A,Tables!AG$1),1),0),2))))</f>
        <v>0</v>
      </c>
      <c r="AH82">
        <f ca="1">IF(AH14="","",IF(AG82="","",IFERROR(VLOOKUP($A82,OFFSET('Program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Results'!$A:$A,Tables!AH$1),4),MATCH($A82,OFFSET('Program and Results'!$A$1,MATCH(Tables!AH$1,'Program and Results'!$A:$A,0)-1,4,COUNTIF('Program and Results'!$A:$A,Tables!AH$1),1),0),2))))</f>
        <v>1</v>
      </c>
      <c r="AI82">
        <f ca="1">IF(AI14="","",IF(AH82="","",IFERROR(VLOOKUP($A82,OFFSET('Program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Results'!$A:$A,Tables!AI$1),4),MATCH($A82,OFFSET('Program and Results'!$A$1,MATCH(Tables!AI$1,'Program and Results'!$A:$A,0)-1,4,COUNTIF('Program and Results'!$A:$A,Tables!AI$1),1),0),2))))</f>
        <v>3</v>
      </c>
      <c r="AJ82" t="str">
        <f ca="1">IF(AJ14="","",IF(AI82="","",IFERROR(VLOOKUP($A82,OFFSET('Program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Results'!$A:$A,Tables!AJ$1),4),MATCH($A82,OFFSET('Program and Results'!$A$1,MATCH(Tables!AJ$1,'Program and Results'!$A:$A,0)-1,4,COUNTIF('Program and Results'!$A:$A,Tables!AJ$1),1),0),2))))</f>
        <v/>
      </c>
      <c r="AK82" t="str">
        <f ca="1">IF(AK14="","",IF(AJ82="","",IFERROR(VLOOKUP($A82,OFFSET('Program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Results'!$A:$A,Tables!AK$1),4),MATCH($A82,OFFSET('Program and Results'!$A$1,MATCH(Tables!AK$1,'Program and Results'!$A:$A,0)-1,4,COUNTIF('Program and Results'!$A:$A,Tables!AK$1),1),0),2))))</f>
        <v/>
      </c>
      <c r="AL82" t="str">
        <f ca="1">IF(AL14="","",IF(AK82="","",IFERROR(VLOOKUP($A82,OFFSET('Program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Results'!$A:$A,Tables!AL$1),4),MATCH($A82,OFFSET('Program and Results'!$A$1,MATCH(Tables!AL$1,'Program and Results'!$A:$A,0)-1,4,COUNTIF('Program and Results'!$A:$A,Tables!AL$1),1),0),2))))</f>
        <v/>
      </c>
      <c r="AM82" t="str">
        <f ca="1">IF(AM14="","",IF(AL82="","",IFERROR(VLOOKUP($A82,OFFSET('Program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Results'!$A:$A,Tables!AM$1),4),MATCH($A82,OFFSET('Program and Results'!$A$1,MATCH(Tables!AM$1,'Program and Results'!$A:$A,0)-1,4,COUNTIF('Program and Results'!$A:$A,Tables!AM$1),1),0),2))))</f>
        <v/>
      </c>
      <c r="AN82" t="str">
        <f ca="1">IF(AN14="","",IF(AM82="","",IFERROR(VLOOKUP($A82,OFFSET('Program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Results'!$A:$A,Tables!AN$1),4),MATCH($A82,OFFSET('Program and Results'!$A$1,MATCH(Tables!AN$1,'Program and Results'!$A:$A,0)-1,4,COUNTIF('Program and Results'!$A:$A,Tables!AN$1),1),0),2))))</f>
        <v/>
      </c>
      <c r="AO82" t="str">
        <f ca="1">IF(AO14="","",IF(AN82="","",IFERROR(VLOOKUP($A82,OFFSET('Program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Results'!$A:$A,Tables!AO$1),4),MATCH($A82,OFFSET('Program and Results'!$A$1,MATCH(Tables!AO$1,'Program and Results'!$A:$A,0)-1,4,COUNTIF('Program and Results'!$A:$A,Tables!AO$1),1),0),2))))</f>
        <v/>
      </c>
      <c r="AP82" t="str">
        <f ca="1">IF(AP14="","",IF(AO82="","",IFERROR(VLOOKUP($A82,OFFSET('Program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Results'!$A:$A,Tables!AP$1),4),MATCH($A82,OFFSET('Program and Results'!$A$1,MATCH(Tables!AP$1,'Program and Results'!$A:$A,0)-1,4,COUNTIF('Program and Results'!$A:$A,Tables!AP$1),1),0),2))))</f>
        <v/>
      </c>
      <c r="AQ82" t="str">
        <f ca="1">IF(AQ14="","",IF(AP82="","",IFERROR(VLOOKUP($A82,OFFSET('Program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Results'!$A:$A,Tables!AQ$1),4),MATCH($A82,OFFSET('Program and Results'!$A$1,MATCH(Tables!AQ$1,'Program and Results'!$A:$A,0)-1,4,COUNTIF('Program and Results'!$A:$A,Tables!AQ$1),1),0),2))))</f>
        <v/>
      </c>
      <c r="AR82" t="str">
        <f ca="1">IF(AR14="","",IF(AQ82="","",IFERROR(VLOOKUP($A82,OFFSET('Program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Results'!$A:$A,Tables!AR$1),4),MATCH($A82,OFFSET('Program and Results'!$A$1,MATCH(Tables!AR$1,'Program and Results'!$A:$A,0)-1,4,COUNTIF('Program and Results'!$A:$A,Tables!AR$1),1),0),2))))</f>
        <v/>
      </c>
      <c r="AS82" t="str">
        <f ca="1">IF(AS14="","",IF(AR82="","",IFERROR(VLOOKUP($A82,OFFSET('Program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Results'!$A:$A,Tables!AS$1),4),MATCH($A82,OFFSET('Program and Results'!$A$1,MATCH(Tables!AS$1,'Program and Results'!$A:$A,0)-1,4,COUNTIF('Program and Results'!$A:$A,Tables!AS$1),1),0),2))))</f>
        <v/>
      </c>
      <c r="AT82" t="str">
        <f ca="1">IF(AT14="","",IF(AS82="","",IFERROR(VLOOKUP($A82,OFFSET('Program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Results'!$A:$A,Tables!AT$1),4),MATCH($A82,OFFSET('Program and Results'!$A$1,MATCH(Tables!AT$1,'Program and Results'!$A:$A,0)-1,4,COUNTIF('Program and Results'!$A:$A,Tables!AT$1),1),0),2))))</f>
        <v/>
      </c>
      <c r="AU82" t="str">
        <f ca="1">IF(AU14="","",IF(AT82="","",IFERROR(VLOOKUP($A82,OFFSET('Program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Results'!$A:$A,Tables!AU$1),4),MATCH($A82,OFFSET('Program and Results'!$A$1,MATCH(Tables!AU$1,'Program and Results'!$A:$A,0)-1,4,COUNTIF('Program and Results'!$A:$A,Tables!AU$1),1),0),2))))</f>
        <v/>
      </c>
      <c r="AV82" t="str">
        <f ca="1">IF(AV14="","",IF(AU82="","",IFERROR(VLOOKUP($A82,OFFSET('Program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Results'!$A:$A,Tables!AV$1),4),MATCH($A82,OFFSET('Program and Results'!$A$1,MATCH(Tables!AV$1,'Program and Results'!$A:$A,0)-1,4,COUNTIF('Program and Results'!$A:$A,Tables!AV$1),1),0),2))))</f>
        <v/>
      </c>
      <c r="AW82" t="str">
        <f ca="1">IF(AW14="","",IF(AV82="","",IFERROR(VLOOKUP($A82,OFFSET('Program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Results'!$A:$A,Tables!AW$1),4),MATCH($A82,OFFSET('Program and Results'!$A$1,MATCH(Tables!AW$1,'Program and Results'!$A:$A,0)-1,4,COUNTIF('Program and Results'!$A:$A,Tables!AW$1),1),0),2))))</f>
        <v/>
      </c>
      <c r="AX82" t="str">
        <f ca="1">IF(AX14="","",IF(AW82="","",IFERROR(VLOOKUP($A82,OFFSET('Program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Results'!$A:$A,Tables!AX$1),4),MATCH($A82,OFFSET('Program and Results'!$A$1,MATCH(Tables!AX$1,'Program and Results'!$A:$A,0)-1,4,COUNTIF('Program and Results'!$A:$A,Tables!AX$1),1),0),2))))</f>
        <v/>
      </c>
      <c r="AY82" t="str">
        <f ca="1">IF(AY14="","",IF(AX82="","",IFERROR(VLOOKUP($A82,OFFSET('Program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Results'!$A:$A,Tables!AY$1),4),MATCH($A82,OFFSET('Program and Results'!$A$1,MATCH(Tables!AY$1,'Program and Results'!$A:$A,0)-1,4,COUNTIF('Program and Results'!$A:$A,Tables!AY$1),1),0),2))))</f>
        <v/>
      </c>
      <c r="AZ82" t="str">
        <f ca="1">IF(AZ14="","",IF(AY82="","",IFERROR(VLOOKUP($A82,OFFSET('Program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Results'!$A:$A,Tables!AZ$1),4),MATCH($A82,OFFSET('Program and Results'!$A$1,MATCH(Tables!AZ$1,'Program and Results'!$A:$A,0)-1,4,COUNTIF('Program and Results'!$A:$A,Tables!AZ$1),1),0),2))))</f>
        <v/>
      </c>
      <c r="BA82" t="str">
        <f ca="1">IF(BA14="","",IF(AZ82="","",IFERROR(VLOOKUP($A82,OFFSET('Program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Results'!$A:$A,Tables!BA$1),4),MATCH($A82,OFFSET('Program and Results'!$A$1,MATCH(Tables!BA$1,'Program and Results'!$A:$A,0)-1,4,COUNTIF('Program and Results'!$A:$A,Tables!BA$1),1),0),2))))</f>
        <v/>
      </c>
      <c r="BB82" t="str">
        <f ca="1">IF(BB14="","",IF(BA82="","",IFERROR(VLOOKUP($A82,OFFSET('Program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Results'!$A:$A,Tables!BB$1),4),MATCH($A82,OFFSET('Program and Results'!$A$1,MATCH(Tables!BB$1,'Program and Results'!$A:$A,0)-1,4,COUNTIF('Program and Results'!$A:$A,Tables!BB$1),1),0),2))))</f>
        <v/>
      </c>
      <c r="BC82" t="str">
        <f ca="1">IF(BC14="","",IF(BB82="","",IFERROR(VLOOKUP($A82,OFFSET('Program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Results'!$A:$A,Tables!BC$1),4),MATCH($A82,OFFSET('Program and Results'!$A$1,MATCH(Tables!BC$1,'Program and Results'!$A:$A,0)-1,4,COUNTIF('Program and Results'!$A:$A,Tables!BC$1),1),0),2))))</f>
        <v/>
      </c>
      <c r="BD82" t="str">
        <f ca="1">IF(BD14="","",IF(BC82="","",IFERROR(VLOOKUP($A82,OFFSET('Program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Results'!$A:$A,Tables!BD$1),4),MATCH($A82,OFFSET('Program and Results'!$A$1,MATCH(Tables!BD$1,'Program and Results'!$A:$A,0)-1,4,COUNTIF('Program and Results'!$A:$A,Tables!BD$1),1),0),2))))</f>
        <v/>
      </c>
      <c r="BE82" t="str">
        <f ca="1">IF(BE14="","",IF(BD82="","",IFERROR(VLOOKUP($A82,OFFSET('Program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Results'!$A:$A,Tables!BE$1),4),MATCH($A82,OFFSET('Program and Results'!$A$1,MATCH(Tables!BE$1,'Program and Results'!$A:$A,0)-1,4,COUNTIF('Program and Results'!$A:$A,Tables!BE$1),1),0),2))))</f>
        <v/>
      </c>
    </row>
    <row r="83" spans="1:57">
      <c r="A83" s="3" t="str">
        <f t="shared" si="1"/>
        <v>Stuttgart</v>
      </c>
      <c r="B83">
        <f ca="1">IF(B15="","",IF(A83="","",IFERROR(VLOOKUP($A83,OFFSET('Program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Results'!$A:$A,Tables!B$1),4),MATCH($A83,OFFSET('Program and Results'!$A$1,MATCH(Tables!B$1,'Program and Results'!$A:$A,0)-1,4,COUNTIF('Program and Results'!$A:$A,Tables!B$1),1),0),2))))</f>
        <v>3</v>
      </c>
      <c r="C83">
        <f ca="1">IF(C15="","",IF(B83="","",IFERROR(VLOOKUP($A83,OFFSET('Program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Results'!$A:$A,Tables!C$1),4),MATCH($A83,OFFSET('Program and Results'!$A$1,MATCH(Tables!C$1,'Program and Results'!$A:$A,0)-1,4,COUNTIF('Program and Results'!$A:$A,Tables!C$1),1),0),2))))</f>
        <v>1</v>
      </c>
      <c r="D83">
        <f ca="1">IF(D15="","",IF(C83="","",IFERROR(VLOOKUP($A83,OFFSET('Program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Results'!$A:$A,Tables!D$1),4),MATCH($A83,OFFSET('Program and Results'!$A$1,MATCH(Tables!D$1,'Program and Results'!$A:$A,0)-1,4,COUNTIF('Program and Results'!$A:$A,Tables!D$1),1),0),2))))</f>
        <v>2</v>
      </c>
      <c r="E83">
        <f ca="1">IF(E15="","",IF(D83="","",IFERROR(VLOOKUP($A83,OFFSET('Program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Results'!$A:$A,Tables!E$1),4),MATCH($A83,OFFSET('Program and Results'!$A$1,MATCH(Tables!E$1,'Program and Results'!$A:$A,0)-1,4,COUNTIF('Program and Results'!$A:$A,Tables!E$1),1),0),2))))</f>
        <v>2</v>
      </c>
      <c r="F83">
        <f ca="1">IF(F15="","",IF(E83="","",IFERROR(VLOOKUP($A83,OFFSET('Program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Results'!$A:$A,Tables!F$1),4),MATCH($A83,OFFSET('Program and Results'!$A$1,MATCH(Tables!F$1,'Program and Results'!$A:$A,0)-1,4,COUNTIF('Program and Results'!$A:$A,Tables!F$1),1),0),2))))</f>
        <v>0</v>
      </c>
      <c r="G83">
        <f ca="1">IF(G15="","",IF(F83="","",IFERROR(VLOOKUP($A83,OFFSET('Program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Results'!$A:$A,Tables!G$1),4),MATCH($A83,OFFSET('Program and Results'!$A$1,MATCH(Tables!G$1,'Program and Results'!$A:$A,0)-1,4,COUNTIF('Program and Results'!$A:$A,Tables!G$1),1),0),2))))</f>
        <v>1</v>
      </c>
      <c r="H83">
        <f ca="1">IF(H15="","",IF(G83="","",IFERROR(VLOOKUP($A83,OFFSET('Program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Results'!$A:$A,Tables!H$1),4),MATCH($A83,OFFSET('Program and Results'!$A$1,MATCH(Tables!H$1,'Program and Results'!$A:$A,0)-1,4,COUNTIF('Program and Results'!$A:$A,Tables!H$1),1),0),2))))</f>
        <v>0</v>
      </c>
      <c r="I83">
        <f ca="1">IF(I15="","",IF(H83="","",IFERROR(VLOOKUP($A83,OFFSET('Program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Results'!$A:$A,Tables!I$1),4),MATCH($A83,OFFSET('Program and Results'!$A$1,MATCH(Tables!I$1,'Program and Results'!$A:$A,0)-1,4,COUNTIF('Program and Results'!$A:$A,Tables!I$1),1),0),2))))</f>
        <v>1</v>
      </c>
      <c r="J83">
        <f ca="1">IF(J15="","",IF(I83="","",IFERROR(VLOOKUP($A83,OFFSET('Program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Results'!$A:$A,Tables!J$1),4),MATCH($A83,OFFSET('Program and Results'!$A$1,MATCH(Tables!J$1,'Program and Results'!$A:$A,0)-1,4,COUNTIF('Program and Results'!$A:$A,Tables!J$1),1),0),2))))</f>
        <v>3</v>
      </c>
      <c r="K83">
        <f ca="1">IF(K15="","",IF(J83="","",IFERROR(VLOOKUP($A83,OFFSET('Program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Results'!$A:$A,Tables!K$1),4),MATCH($A83,OFFSET('Program and Results'!$A$1,MATCH(Tables!K$1,'Program and Results'!$A:$A,0)-1,4,COUNTIF('Program and Results'!$A:$A,Tables!K$1),1),0),2))))</f>
        <v>1</v>
      </c>
      <c r="L83">
        <f ca="1">IF(L15="","",IF(K83="","",IFERROR(VLOOKUP($A83,OFFSET('Program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Results'!$A:$A,Tables!L$1),4),MATCH($A83,OFFSET('Program and Results'!$A$1,MATCH(Tables!L$1,'Program and Results'!$A:$A,0)-1,4,COUNTIF('Program and Results'!$A:$A,Tables!L$1),1),0),2))))</f>
        <v>6</v>
      </c>
      <c r="M83">
        <f ca="1">IF(M15="","",IF(L83="","",IFERROR(VLOOKUP($A83,OFFSET('Program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Results'!$A:$A,Tables!M$1),4),MATCH($A83,OFFSET('Program and Results'!$A$1,MATCH(Tables!M$1,'Program and Results'!$A:$A,0)-1,4,COUNTIF('Program and Results'!$A:$A,Tables!M$1),1),0),2))))</f>
        <v>1</v>
      </c>
      <c r="N83">
        <f ca="1">IF(N15="","",IF(M83="","",IFERROR(VLOOKUP($A83,OFFSET('Program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Results'!$A:$A,Tables!N$1),4),MATCH($A83,OFFSET('Program and Results'!$A$1,MATCH(Tables!N$1,'Program and Results'!$A:$A,0)-1,4,COUNTIF('Program and Results'!$A:$A,Tables!N$1),1),0),2))))</f>
        <v>2</v>
      </c>
      <c r="O83">
        <f ca="1">IF(O15="","",IF(N83="","",IFERROR(VLOOKUP($A83,OFFSET('Program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Results'!$A:$A,Tables!O$1),4),MATCH($A83,OFFSET('Program and Results'!$A$1,MATCH(Tables!O$1,'Program and Results'!$A:$A,0)-1,4,COUNTIF('Program and Results'!$A:$A,Tables!O$1),1),0),2))))</f>
        <v>3</v>
      </c>
      <c r="P83">
        <f ca="1">IF(P15="","",IF(O83="","",IFERROR(VLOOKUP($A83,OFFSET('Program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Results'!$A:$A,Tables!P$1),4),MATCH($A83,OFFSET('Program and Results'!$A$1,MATCH(Tables!P$1,'Program and Results'!$A:$A,0)-1,4,COUNTIF('Program and Results'!$A:$A,Tables!P$1),1),0),2))))</f>
        <v>2</v>
      </c>
      <c r="Q83">
        <f ca="1">IF(Q15="","",IF(P83="","",IFERROR(VLOOKUP($A83,OFFSET('Program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Results'!$A:$A,Tables!Q$1),4),MATCH($A83,OFFSET('Program and Results'!$A$1,MATCH(Tables!Q$1,'Program and Results'!$A:$A,0)-1,4,COUNTIF('Program and Results'!$A:$A,Tables!Q$1),1),0),2))))</f>
        <v>3</v>
      </c>
      <c r="R83">
        <f ca="1">IF(R15="","",IF(Q83="","",IFERROR(VLOOKUP($A83,OFFSET('Program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Results'!$A:$A,Tables!R$1),4),MATCH($A83,OFFSET('Program and Results'!$A$1,MATCH(Tables!R$1,'Program and Results'!$A:$A,0)-1,4,COUNTIF('Program and Results'!$A:$A,Tables!R$1),1),0),2))))</f>
        <v>2</v>
      </c>
      <c r="S83">
        <f ca="1">IF(S15="","",IF(R83="","",IFERROR(VLOOKUP($A83,OFFSET('Program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Results'!$A:$A,Tables!S$1),4),MATCH($A83,OFFSET('Program and Results'!$A$1,MATCH(Tables!S$1,'Program and Results'!$A:$A,0)-1,4,COUNTIF('Program and Results'!$A:$A,Tables!S$1),1),0),2))))</f>
        <v>2</v>
      </c>
      <c r="T83">
        <f ca="1">IF(T15="","",IF(S83="","",IFERROR(VLOOKUP($A83,OFFSET('Program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Results'!$A:$A,Tables!T$1),4),MATCH($A83,OFFSET('Program and Results'!$A$1,MATCH(Tables!T$1,'Program and Results'!$A:$A,0)-1,4,COUNTIF('Program and Results'!$A:$A,Tables!T$1),1),0),2))))</f>
        <v>2</v>
      </c>
      <c r="U83">
        <f ca="1">IF(U15="","",IF(T83="","",IFERROR(VLOOKUP($A83,OFFSET('Program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Results'!$A:$A,Tables!U$1),4),MATCH($A83,OFFSET('Program and Results'!$A$1,MATCH(Tables!U$1,'Program and Results'!$A:$A,0)-1,4,COUNTIF('Program and Results'!$A:$A,Tables!U$1),1),0),2))))</f>
        <v>4</v>
      </c>
      <c r="V83">
        <f ca="1">IF(V15="","",IF(U83="","",IFERROR(VLOOKUP($A83,OFFSET('Program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Results'!$A:$A,Tables!V$1),4),MATCH($A83,OFFSET('Program and Results'!$A$1,MATCH(Tables!V$1,'Program and Results'!$A:$A,0)-1,4,COUNTIF('Program and Results'!$A:$A,Tables!V$1),1),0),2))))</f>
        <v>4</v>
      </c>
      <c r="W83">
        <f ca="1">IF(W15="","",IF(V83="","",IFERROR(VLOOKUP($A83,OFFSET('Program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Results'!$A:$A,Tables!W$1),4),MATCH($A83,OFFSET('Program and Results'!$A$1,MATCH(Tables!W$1,'Program and Results'!$A:$A,0)-1,4,COUNTIF('Program and Results'!$A:$A,Tables!W$1),1),0),2))))</f>
        <v>2</v>
      </c>
      <c r="X83">
        <f ca="1">IF(X15="","",IF(W83="","",IFERROR(VLOOKUP($A83,OFFSET('Program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Results'!$A:$A,Tables!X$1),4),MATCH($A83,OFFSET('Program and Results'!$A$1,MATCH(Tables!X$1,'Program and Results'!$A:$A,0)-1,4,COUNTIF('Program and Results'!$A:$A,Tables!X$1),1),0),2))))</f>
        <v>2</v>
      </c>
      <c r="Y83">
        <f ca="1">IF(Y15="","",IF(X83="","",IFERROR(VLOOKUP($A83,OFFSET('Program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Results'!$A:$A,Tables!Y$1),4),MATCH($A83,OFFSET('Program and Results'!$A$1,MATCH(Tables!Y$1,'Program and Results'!$A:$A,0)-1,4,COUNTIF('Program and Results'!$A:$A,Tables!Y$1),1),0),2))))</f>
        <v>2</v>
      </c>
      <c r="Z83">
        <f ca="1">IF(Z15="","",IF(Y83="","",IFERROR(VLOOKUP($A83,OFFSET('Program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Results'!$A:$A,Tables!Z$1),4),MATCH($A83,OFFSET('Program and Results'!$A$1,MATCH(Tables!Z$1,'Program and Results'!$A:$A,0)-1,4,COUNTIF('Program and Results'!$A:$A,Tables!Z$1),1),0),2))))</f>
        <v>1</v>
      </c>
      <c r="AA83">
        <f ca="1">IF(AA15="","",IF(Z83="","",IFERROR(VLOOKUP($A83,OFFSET('Program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Results'!$A:$A,Tables!AA$1),4),MATCH($A83,OFFSET('Program and Results'!$A$1,MATCH(Tables!AA$1,'Program and Results'!$A:$A,0)-1,4,COUNTIF('Program and Results'!$A:$A,Tables!AA$1),1),0),2))))</f>
        <v>0</v>
      </c>
      <c r="AB83">
        <f ca="1">IF(AB15="","",IF(AA83="","",IFERROR(VLOOKUP($A83,OFFSET('Program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Results'!$A:$A,Tables!AB$1),4),MATCH($A83,OFFSET('Program and Results'!$A$1,MATCH(Tables!AB$1,'Program and Results'!$A:$A,0)-1,4,COUNTIF('Program and Results'!$A:$A,Tables!AB$1),1),0),2))))</f>
        <v>2</v>
      </c>
      <c r="AC83">
        <f ca="1">IF(AC15="","",IF(AB83="","",IFERROR(VLOOKUP($A83,OFFSET('Program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Results'!$A:$A,Tables!AC$1),4),MATCH($A83,OFFSET('Program and Results'!$A$1,MATCH(Tables!AC$1,'Program and Results'!$A:$A,0)-1,4,COUNTIF('Program and Results'!$A:$A,Tables!AC$1),1),0),2))))</f>
        <v>3</v>
      </c>
      <c r="AD83">
        <f ca="1">IF(AD15="","",IF(AC83="","",IFERROR(VLOOKUP($A83,OFFSET('Program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Results'!$A:$A,Tables!AD$1),4),MATCH($A83,OFFSET('Program and Results'!$A$1,MATCH(Tables!AD$1,'Program and Results'!$A:$A,0)-1,4,COUNTIF('Program and Results'!$A:$A,Tables!AD$1),1),0),2))))</f>
        <v>0</v>
      </c>
      <c r="AE83">
        <f ca="1">IF(AE15="","",IF(AD83="","",IFERROR(VLOOKUP($A83,OFFSET('Program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Results'!$A:$A,Tables!AE$1),4),MATCH($A83,OFFSET('Program and Results'!$A$1,MATCH(Tables!AE$1,'Program and Results'!$A:$A,0)-1,4,COUNTIF('Program and Results'!$A:$A,Tables!AE$1),1),0),2))))</f>
        <v>1</v>
      </c>
      <c r="AF83">
        <f ca="1">IF(AF15="","",IF(AE83="","",IFERROR(VLOOKUP($A83,OFFSET('Program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Results'!$A:$A,Tables!AF$1),4),MATCH($A83,OFFSET('Program and Results'!$A$1,MATCH(Tables!AF$1,'Program and Results'!$A:$A,0)-1,4,COUNTIF('Program and Results'!$A:$A,Tables!AF$1),1),0),2))))</f>
        <v>1</v>
      </c>
      <c r="AG83">
        <f ca="1">IF(AG15="","",IF(AF83="","",IFERROR(VLOOKUP($A83,OFFSET('Program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Results'!$A:$A,Tables!AG$1),4),MATCH($A83,OFFSET('Program and Results'!$A$1,MATCH(Tables!AG$1,'Program and Results'!$A:$A,0)-1,4,COUNTIF('Program and Results'!$A:$A,Tables!AG$1),1),0),2))))</f>
        <v>0</v>
      </c>
      <c r="AH83">
        <f ca="1">IF(AH15="","",IF(AG83="","",IFERROR(VLOOKUP($A83,OFFSET('Program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Results'!$A:$A,Tables!AH$1),4),MATCH($A83,OFFSET('Program and Results'!$A$1,MATCH(Tables!AH$1,'Program and Results'!$A:$A,0)-1,4,COUNTIF('Program and Results'!$A:$A,Tables!AH$1),1),0),2))))</f>
        <v>2</v>
      </c>
      <c r="AI83">
        <f ca="1">IF(AI15="","",IF(AH83="","",IFERROR(VLOOKUP($A83,OFFSET('Program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Results'!$A:$A,Tables!AI$1),4),MATCH($A83,OFFSET('Program and Results'!$A$1,MATCH(Tables!AI$1,'Program and Results'!$A:$A,0)-1,4,COUNTIF('Program and Results'!$A:$A,Tables!AI$1),1),0),2))))</f>
        <v>1</v>
      </c>
      <c r="AJ83" t="str">
        <f ca="1">IF(AJ15="","",IF(AI83="","",IFERROR(VLOOKUP($A83,OFFSET('Program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Results'!$A:$A,Tables!AJ$1),4),MATCH($A83,OFFSET('Program and Results'!$A$1,MATCH(Tables!AJ$1,'Program and Results'!$A:$A,0)-1,4,COUNTIF('Program and Results'!$A:$A,Tables!AJ$1),1),0),2))))</f>
        <v/>
      </c>
      <c r="AK83" t="str">
        <f ca="1">IF(AK15="","",IF(AJ83="","",IFERROR(VLOOKUP($A83,OFFSET('Program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Results'!$A:$A,Tables!AK$1),4),MATCH($A83,OFFSET('Program and Results'!$A$1,MATCH(Tables!AK$1,'Program and Results'!$A:$A,0)-1,4,COUNTIF('Program and Results'!$A:$A,Tables!AK$1),1),0),2))))</f>
        <v/>
      </c>
      <c r="AL83" t="str">
        <f ca="1">IF(AL15="","",IF(AK83="","",IFERROR(VLOOKUP($A83,OFFSET('Program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Results'!$A:$A,Tables!AL$1),4),MATCH($A83,OFFSET('Program and Results'!$A$1,MATCH(Tables!AL$1,'Program and Results'!$A:$A,0)-1,4,COUNTIF('Program and Results'!$A:$A,Tables!AL$1),1),0),2))))</f>
        <v/>
      </c>
      <c r="AM83" t="str">
        <f ca="1">IF(AM15="","",IF(AL83="","",IFERROR(VLOOKUP($A83,OFFSET('Program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Results'!$A:$A,Tables!AM$1),4),MATCH($A83,OFFSET('Program and Results'!$A$1,MATCH(Tables!AM$1,'Program and Results'!$A:$A,0)-1,4,COUNTIF('Program and Results'!$A:$A,Tables!AM$1),1),0),2))))</f>
        <v/>
      </c>
      <c r="AN83" t="str">
        <f ca="1">IF(AN15="","",IF(AM83="","",IFERROR(VLOOKUP($A83,OFFSET('Program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Results'!$A:$A,Tables!AN$1),4),MATCH($A83,OFFSET('Program and Results'!$A$1,MATCH(Tables!AN$1,'Program and Results'!$A:$A,0)-1,4,COUNTIF('Program and Results'!$A:$A,Tables!AN$1),1),0),2))))</f>
        <v/>
      </c>
      <c r="AO83" t="str">
        <f ca="1">IF(AO15="","",IF(AN83="","",IFERROR(VLOOKUP($A83,OFFSET('Program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Results'!$A:$A,Tables!AO$1),4),MATCH($A83,OFFSET('Program and Results'!$A$1,MATCH(Tables!AO$1,'Program and Results'!$A:$A,0)-1,4,COUNTIF('Program and Results'!$A:$A,Tables!AO$1),1),0),2))))</f>
        <v/>
      </c>
      <c r="AP83" t="str">
        <f ca="1">IF(AP15="","",IF(AO83="","",IFERROR(VLOOKUP($A83,OFFSET('Program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Results'!$A:$A,Tables!AP$1),4),MATCH($A83,OFFSET('Program and Results'!$A$1,MATCH(Tables!AP$1,'Program and Results'!$A:$A,0)-1,4,COUNTIF('Program and Results'!$A:$A,Tables!AP$1),1),0),2))))</f>
        <v/>
      </c>
      <c r="AQ83" t="str">
        <f ca="1">IF(AQ15="","",IF(AP83="","",IFERROR(VLOOKUP($A83,OFFSET('Program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Results'!$A:$A,Tables!AQ$1),4),MATCH($A83,OFFSET('Program and Results'!$A$1,MATCH(Tables!AQ$1,'Program and Results'!$A:$A,0)-1,4,COUNTIF('Program and Results'!$A:$A,Tables!AQ$1),1),0),2))))</f>
        <v/>
      </c>
      <c r="AR83" t="str">
        <f ca="1">IF(AR15="","",IF(AQ83="","",IFERROR(VLOOKUP($A83,OFFSET('Program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Results'!$A:$A,Tables!AR$1),4),MATCH($A83,OFFSET('Program and Results'!$A$1,MATCH(Tables!AR$1,'Program and Results'!$A:$A,0)-1,4,COUNTIF('Program and Results'!$A:$A,Tables!AR$1),1),0),2))))</f>
        <v/>
      </c>
      <c r="AS83" t="str">
        <f ca="1">IF(AS15="","",IF(AR83="","",IFERROR(VLOOKUP($A83,OFFSET('Program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Results'!$A:$A,Tables!AS$1),4),MATCH($A83,OFFSET('Program and Results'!$A$1,MATCH(Tables!AS$1,'Program and Results'!$A:$A,0)-1,4,COUNTIF('Program and Results'!$A:$A,Tables!AS$1),1),0),2))))</f>
        <v/>
      </c>
      <c r="AT83" t="str">
        <f ca="1">IF(AT15="","",IF(AS83="","",IFERROR(VLOOKUP($A83,OFFSET('Program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Results'!$A:$A,Tables!AT$1),4),MATCH($A83,OFFSET('Program and Results'!$A$1,MATCH(Tables!AT$1,'Program and Results'!$A:$A,0)-1,4,COUNTIF('Program and Results'!$A:$A,Tables!AT$1),1),0),2))))</f>
        <v/>
      </c>
      <c r="AU83" t="str">
        <f ca="1">IF(AU15="","",IF(AT83="","",IFERROR(VLOOKUP($A83,OFFSET('Program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Results'!$A:$A,Tables!AU$1),4),MATCH($A83,OFFSET('Program and Results'!$A$1,MATCH(Tables!AU$1,'Program and Results'!$A:$A,0)-1,4,COUNTIF('Program and Results'!$A:$A,Tables!AU$1),1),0),2))))</f>
        <v/>
      </c>
      <c r="AV83" t="str">
        <f ca="1">IF(AV15="","",IF(AU83="","",IFERROR(VLOOKUP($A83,OFFSET('Program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Results'!$A:$A,Tables!AV$1),4),MATCH($A83,OFFSET('Program and Results'!$A$1,MATCH(Tables!AV$1,'Program and Results'!$A:$A,0)-1,4,COUNTIF('Program and Results'!$A:$A,Tables!AV$1),1),0),2))))</f>
        <v/>
      </c>
      <c r="AW83" t="str">
        <f ca="1">IF(AW15="","",IF(AV83="","",IFERROR(VLOOKUP($A83,OFFSET('Program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Results'!$A:$A,Tables!AW$1),4),MATCH($A83,OFFSET('Program and Results'!$A$1,MATCH(Tables!AW$1,'Program and Results'!$A:$A,0)-1,4,COUNTIF('Program and Results'!$A:$A,Tables!AW$1),1),0),2))))</f>
        <v/>
      </c>
      <c r="AX83" t="str">
        <f ca="1">IF(AX15="","",IF(AW83="","",IFERROR(VLOOKUP($A83,OFFSET('Program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Results'!$A:$A,Tables!AX$1),4),MATCH($A83,OFFSET('Program and Results'!$A$1,MATCH(Tables!AX$1,'Program and Results'!$A:$A,0)-1,4,COUNTIF('Program and Results'!$A:$A,Tables!AX$1),1),0),2))))</f>
        <v/>
      </c>
      <c r="AY83" t="str">
        <f ca="1">IF(AY15="","",IF(AX83="","",IFERROR(VLOOKUP($A83,OFFSET('Program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Results'!$A:$A,Tables!AY$1),4),MATCH($A83,OFFSET('Program and Results'!$A$1,MATCH(Tables!AY$1,'Program and Results'!$A:$A,0)-1,4,COUNTIF('Program and Results'!$A:$A,Tables!AY$1),1),0),2))))</f>
        <v/>
      </c>
      <c r="AZ83" t="str">
        <f ca="1">IF(AZ15="","",IF(AY83="","",IFERROR(VLOOKUP($A83,OFFSET('Program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Results'!$A:$A,Tables!AZ$1),4),MATCH($A83,OFFSET('Program and Results'!$A$1,MATCH(Tables!AZ$1,'Program and Results'!$A:$A,0)-1,4,COUNTIF('Program and Results'!$A:$A,Tables!AZ$1),1),0),2))))</f>
        <v/>
      </c>
      <c r="BA83" t="str">
        <f ca="1">IF(BA15="","",IF(AZ83="","",IFERROR(VLOOKUP($A83,OFFSET('Program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Results'!$A:$A,Tables!BA$1),4),MATCH($A83,OFFSET('Program and Results'!$A$1,MATCH(Tables!BA$1,'Program and Results'!$A:$A,0)-1,4,COUNTIF('Program and Results'!$A:$A,Tables!BA$1),1),0),2))))</f>
        <v/>
      </c>
      <c r="BB83" t="str">
        <f ca="1">IF(BB15="","",IF(BA83="","",IFERROR(VLOOKUP($A83,OFFSET('Program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Results'!$A:$A,Tables!BB$1),4),MATCH($A83,OFFSET('Program and Results'!$A$1,MATCH(Tables!BB$1,'Program and Results'!$A:$A,0)-1,4,COUNTIF('Program and Results'!$A:$A,Tables!BB$1),1),0),2))))</f>
        <v/>
      </c>
      <c r="BC83" t="str">
        <f ca="1">IF(BC15="","",IF(BB83="","",IFERROR(VLOOKUP($A83,OFFSET('Program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Results'!$A:$A,Tables!BC$1),4),MATCH($A83,OFFSET('Program and Results'!$A$1,MATCH(Tables!BC$1,'Program and Results'!$A:$A,0)-1,4,COUNTIF('Program and Results'!$A:$A,Tables!BC$1),1),0),2))))</f>
        <v/>
      </c>
      <c r="BD83" t="str">
        <f ca="1">IF(BD15="","",IF(BC83="","",IFERROR(VLOOKUP($A83,OFFSET('Program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Results'!$A:$A,Tables!BD$1),4),MATCH($A83,OFFSET('Program and Results'!$A$1,MATCH(Tables!BD$1,'Program and Results'!$A:$A,0)-1,4,COUNTIF('Program and Results'!$A:$A,Tables!BD$1),1),0),2))))</f>
        <v/>
      </c>
      <c r="BE83" t="str">
        <f ca="1">IF(BE15="","",IF(BD83="","",IFERROR(VLOOKUP($A83,OFFSET('Program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Results'!$A:$A,Tables!BE$1),4),MATCH($A83,OFFSET('Program and Results'!$A$1,MATCH(Tables!BE$1,'Program and Results'!$A:$A,0)-1,4,COUNTIF('Program and Results'!$A:$A,Tables!BE$1),1),0),2))))</f>
        <v/>
      </c>
    </row>
    <row r="84" spans="1:57">
      <c r="A84" s="3" t="str">
        <f t="shared" si="1"/>
        <v>Werder Bremen</v>
      </c>
      <c r="B84">
        <f ca="1">IF(B16="","",IF(A84="","",IFERROR(VLOOKUP($A84,OFFSET('Program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Results'!$A:$A,Tables!B$1),4),MATCH($A84,OFFSET('Program and Results'!$A$1,MATCH(Tables!B$1,'Program and Results'!$A:$A,0)-1,4,COUNTIF('Program and Results'!$A:$A,Tables!B$1),1),0),2))))</f>
        <v>0</v>
      </c>
      <c r="C84">
        <f ca="1">IF(C16="","",IF(B84="","",IFERROR(VLOOKUP($A84,OFFSET('Program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Results'!$A:$A,Tables!C$1),4),MATCH($A84,OFFSET('Program and Results'!$A$1,MATCH(Tables!C$1,'Program and Results'!$A:$A,0)-1,4,COUNTIF('Program and Results'!$A:$A,Tables!C$1),1),0),2))))</f>
        <v>0</v>
      </c>
      <c r="D84">
        <f ca="1">IF(D16="","",IF(C84="","",IFERROR(VLOOKUP($A84,OFFSET('Program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Results'!$A:$A,Tables!D$1),4),MATCH($A84,OFFSET('Program and Results'!$A$1,MATCH(Tables!D$1,'Program and Results'!$A:$A,0)-1,4,COUNTIF('Program and Results'!$A:$A,Tables!D$1),1),0),2))))</f>
        <v>1</v>
      </c>
      <c r="E84">
        <f ca="1">IF(E16="","",IF(D84="","",IFERROR(VLOOKUP($A84,OFFSET('Program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Results'!$A:$A,Tables!E$1),4),MATCH($A84,OFFSET('Program and Results'!$A$1,MATCH(Tables!E$1,'Program and Results'!$A:$A,0)-1,4,COUNTIF('Program and Results'!$A:$A,Tables!E$1),1),0),2))))</f>
        <v>4</v>
      </c>
      <c r="F84">
        <f ca="1">IF(F16="","",IF(E84="","",IFERROR(VLOOKUP($A84,OFFSET('Program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Results'!$A:$A,Tables!F$1),4),MATCH($A84,OFFSET('Program and Results'!$A$1,MATCH(Tables!F$1,'Program and Results'!$A:$A,0)-1,4,COUNTIF('Program and Results'!$A:$A,Tables!F$1),1),0),2))))</f>
        <v>3</v>
      </c>
      <c r="G84">
        <f ca="1">IF(G16="","",IF(F84="","",IFERROR(VLOOKUP($A84,OFFSET('Program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Results'!$A:$A,Tables!G$1),4),MATCH($A84,OFFSET('Program and Results'!$A$1,MATCH(Tables!G$1,'Program and Results'!$A:$A,0)-1,4,COUNTIF('Program and Results'!$A:$A,Tables!G$1),1),0),2))))</f>
        <v>0</v>
      </c>
      <c r="H84">
        <f ca="1">IF(H16="","",IF(G84="","",IFERROR(VLOOKUP($A84,OFFSET('Program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Results'!$A:$A,Tables!H$1),4),MATCH($A84,OFFSET('Program and Results'!$A$1,MATCH(Tables!H$1,'Program and Results'!$A:$A,0)-1,4,COUNTIF('Program and Results'!$A:$A,Tables!H$1),1),0),2))))</f>
        <v>3</v>
      </c>
      <c r="I84">
        <f ca="1">IF(I16="","",IF(H84="","",IFERROR(VLOOKUP($A84,OFFSET('Program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Results'!$A:$A,Tables!I$1),4),MATCH($A84,OFFSET('Program and Results'!$A$1,MATCH(Tables!I$1,'Program and Results'!$A:$A,0)-1,4,COUNTIF('Program and Results'!$A:$A,Tables!I$1),1),0),2))))</f>
        <v>1</v>
      </c>
      <c r="J84">
        <f ca="1">IF(J16="","",IF(I84="","",IFERROR(VLOOKUP($A84,OFFSET('Program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Results'!$A:$A,Tables!J$1),4),MATCH($A84,OFFSET('Program and Results'!$A$1,MATCH(Tables!J$1,'Program and Results'!$A:$A,0)-1,4,COUNTIF('Program and Results'!$A:$A,Tables!J$1),1),0),2))))</f>
        <v>0</v>
      </c>
      <c r="K84">
        <f ca="1">IF(K16="","",IF(J84="","",IFERROR(VLOOKUP($A84,OFFSET('Program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Results'!$A:$A,Tables!K$1),4),MATCH($A84,OFFSET('Program and Results'!$A$1,MATCH(Tables!K$1,'Program and Results'!$A:$A,0)-1,4,COUNTIF('Program and Results'!$A:$A,Tables!K$1),1),0),2))))</f>
        <v>3</v>
      </c>
      <c r="L84">
        <f ca="1">IF(L16="","",IF(K84="","",IFERROR(VLOOKUP($A84,OFFSET('Program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Results'!$A:$A,Tables!L$1),4),MATCH($A84,OFFSET('Program and Results'!$A$1,MATCH(Tables!L$1,'Program and Results'!$A:$A,0)-1,4,COUNTIF('Program and Results'!$A:$A,Tables!L$1),1),0),2))))</f>
        <v>2</v>
      </c>
      <c r="M84">
        <f ca="1">IF(M16="","",IF(L84="","",IFERROR(VLOOKUP($A84,OFFSET('Program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Results'!$A:$A,Tables!M$1),4),MATCH($A84,OFFSET('Program and Results'!$A$1,MATCH(Tables!M$1,'Program and Results'!$A:$A,0)-1,4,COUNTIF('Program and Results'!$A:$A,Tables!M$1),1),0),2))))</f>
        <v>3</v>
      </c>
      <c r="N84">
        <f ca="1">IF(N16="","",IF(M84="","",IFERROR(VLOOKUP($A84,OFFSET('Program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Results'!$A:$A,Tables!N$1),4),MATCH($A84,OFFSET('Program and Results'!$A$1,MATCH(Tables!N$1,'Program and Results'!$A:$A,0)-1,4,COUNTIF('Program and Results'!$A:$A,Tables!N$1),1),0),2))))</f>
        <v>3</v>
      </c>
      <c r="O84">
        <f ca="1">IF(O16="","",IF(N84="","",IFERROR(VLOOKUP($A84,OFFSET('Program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Results'!$A:$A,Tables!O$1),4),MATCH($A84,OFFSET('Program and Results'!$A$1,MATCH(Tables!O$1,'Program and Results'!$A:$A,0)-1,4,COUNTIF('Program and Results'!$A:$A,Tables!O$1),1),0),2))))</f>
        <v>4</v>
      </c>
      <c r="P84">
        <f ca="1">IF(P16="","",IF(O84="","",IFERROR(VLOOKUP($A84,OFFSET('Program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Results'!$A:$A,Tables!P$1),4),MATCH($A84,OFFSET('Program and Results'!$A$1,MATCH(Tables!P$1,'Program and Results'!$A:$A,0)-1,4,COUNTIF('Program and Results'!$A:$A,Tables!P$1),1),0),2))))</f>
        <v>7</v>
      </c>
      <c r="Q84">
        <f ca="1">IF(Q16="","",IF(P84="","",IFERROR(VLOOKUP($A84,OFFSET('Program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Results'!$A:$A,Tables!Q$1),4),MATCH($A84,OFFSET('Program and Results'!$A$1,MATCH(Tables!Q$1,'Program and Results'!$A:$A,0)-1,4,COUNTIF('Program and Results'!$A:$A,Tables!Q$1),1),0),2))))</f>
        <v>3</v>
      </c>
      <c r="R84">
        <f ca="1">IF(R16="","",IF(Q84="","",IFERROR(VLOOKUP($A84,OFFSET('Program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Results'!$A:$A,Tables!R$1),4),MATCH($A84,OFFSET('Program and Results'!$A$1,MATCH(Tables!R$1,'Program and Results'!$A:$A,0)-1,4,COUNTIF('Program and Results'!$A:$A,Tables!R$1),1),0),2))))</f>
        <v>0</v>
      </c>
      <c r="S84">
        <f ca="1">IF(S16="","",IF(R84="","",IFERROR(VLOOKUP($A84,OFFSET('Program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Results'!$A:$A,Tables!S$1),4),MATCH($A84,OFFSET('Program and Results'!$A$1,MATCH(Tables!S$1,'Program and Results'!$A:$A,0)-1,4,COUNTIF('Program and Results'!$A:$A,Tables!S$1),1),0),2))))</f>
        <v>0</v>
      </c>
      <c r="T84">
        <f ca="1">IF(T16="","",IF(S84="","",IFERROR(VLOOKUP($A84,OFFSET('Program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Results'!$A:$A,Tables!T$1),4),MATCH($A84,OFFSET('Program and Results'!$A$1,MATCH(Tables!T$1,'Program and Results'!$A:$A,0)-1,4,COUNTIF('Program and Results'!$A:$A,Tables!T$1),1),0),2))))</f>
        <v>3</v>
      </c>
      <c r="U84">
        <f ca="1">IF(U16="","",IF(T84="","",IFERROR(VLOOKUP($A84,OFFSET('Program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Results'!$A:$A,Tables!U$1),4),MATCH($A84,OFFSET('Program and Results'!$A$1,MATCH(Tables!U$1,'Program and Results'!$A:$A,0)-1,4,COUNTIF('Program and Results'!$A:$A,Tables!U$1),1),0),2))))</f>
        <v>5</v>
      </c>
      <c r="V84">
        <f ca="1">IF(V16="","",IF(U84="","",IFERROR(VLOOKUP($A84,OFFSET('Program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Results'!$A:$A,Tables!V$1),4),MATCH($A84,OFFSET('Program and Results'!$A$1,MATCH(Tables!V$1,'Program and Results'!$A:$A,0)-1,4,COUNTIF('Program and Results'!$A:$A,Tables!V$1),1),0),2))))</f>
        <v>1</v>
      </c>
      <c r="W84">
        <f ca="1">IF(W16="","",IF(V84="","",IFERROR(VLOOKUP($A84,OFFSET('Program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Results'!$A:$A,Tables!W$1),4),MATCH($A84,OFFSET('Program and Results'!$A$1,MATCH(Tables!W$1,'Program and Results'!$A:$A,0)-1,4,COUNTIF('Program and Results'!$A:$A,Tables!W$1),1),0),2))))</f>
        <v>0</v>
      </c>
      <c r="X84">
        <f ca="1">IF(X16="","",IF(W84="","",IFERROR(VLOOKUP($A84,OFFSET('Program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Results'!$A:$A,Tables!X$1),4),MATCH($A84,OFFSET('Program and Results'!$A$1,MATCH(Tables!X$1,'Program and Results'!$A:$A,0)-1,4,COUNTIF('Program and Results'!$A:$A,Tables!X$1),1),0),2))))</f>
        <v>0</v>
      </c>
      <c r="Y84">
        <f ca="1">IF(Y16="","",IF(X84="","",IFERROR(VLOOKUP($A84,OFFSET('Program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Results'!$A:$A,Tables!Y$1),4),MATCH($A84,OFFSET('Program and Results'!$A$1,MATCH(Tables!Y$1,'Program and Results'!$A:$A,0)-1,4,COUNTIF('Program and Results'!$A:$A,Tables!Y$1),1),0),2))))</f>
        <v>0</v>
      </c>
      <c r="Z84">
        <f ca="1">IF(Z16="","",IF(Y84="","",IFERROR(VLOOKUP($A84,OFFSET('Program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Results'!$A:$A,Tables!Z$1),4),MATCH($A84,OFFSET('Program and Results'!$A$1,MATCH(Tables!Z$1,'Program and Results'!$A:$A,0)-1,4,COUNTIF('Program and Results'!$A:$A,Tables!Z$1),1),0),2))))</f>
        <v>1</v>
      </c>
      <c r="AA84">
        <f ca="1">IF(AA16="","",IF(Z84="","",IFERROR(VLOOKUP($A84,OFFSET('Program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Results'!$A:$A,Tables!AA$1),4),MATCH($A84,OFFSET('Program and Results'!$A$1,MATCH(Tables!AA$1,'Program and Results'!$A:$A,0)-1,4,COUNTIF('Program and Results'!$A:$A,Tables!AA$1),1),0),2))))</f>
        <v>3</v>
      </c>
      <c r="AB84">
        <f ca="1">IF(AB16="","",IF(AA84="","",IFERROR(VLOOKUP($A84,OFFSET('Program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Results'!$A:$A,Tables!AB$1),4),MATCH($A84,OFFSET('Program and Results'!$A$1,MATCH(Tables!AB$1,'Program and Results'!$A:$A,0)-1,4,COUNTIF('Program and Results'!$A:$A,Tables!AB$1),1),0),2))))</f>
        <v>3</v>
      </c>
      <c r="AC84">
        <f ca="1">IF(AC16="","",IF(AB84="","",IFERROR(VLOOKUP($A84,OFFSET('Program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Results'!$A:$A,Tables!AC$1),4),MATCH($A84,OFFSET('Program and Results'!$A$1,MATCH(Tables!AC$1,'Program and Results'!$A:$A,0)-1,4,COUNTIF('Program and Results'!$A:$A,Tables!AC$1),1),0),2))))</f>
        <v>1</v>
      </c>
      <c r="AD84">
        <f ca="1">IF(AD16="","",IF(AC84="","",IFERROR(VLOOKUP($A84,OFFSET('Program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Results'!$A:$A,Tables!AD$1),4),MATCH($A84,OFFSET('Program and Results'!$A$1,MATCH(Tables!AD$1,'Program and Results'!$A:$A,0)-1,4,COUNTIF('Program and Results'!$A:$A,Tables!AD$1),1),0),2))))</f>
        <v>1</v>
      </c>
      <c r="AE84">
        <f ca="1">IF(AE16="","",IF(AD84="","",IFERROR(VLOOKUP($A84,OFFSET('Program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Results'!$A:$A,Tables!AE$1),4),MATCH($A84,OFFSET('Program and Results'!$A$1,MATCH(Tables!AE$1,'Program and Results'!$A:$A,0)-1,4,COUNTIF('Program and Results'!$A:$A,Tables!AE$1),1),0),2))))</f>
        <v>3</v>
      </c>
      <c r="AF84">
        <f ca="1">IF(AF16="","",IF(AE84="","",IFERROR(VLOOKUP($A84,OFFSET('Program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Results'!$A:$A,Tables!AF$1),4),MATCH($A84,OFFSET('Program and Results'!$A$1,MATCH(Tables!AF$1,'Program and Results'!$A:$A,0)-1,4,COUNTIF('Program and Results'!$A:$A,Tables!AF$1),1),0),2))))</f>
        <v>1</v>
      </c>
      <c r="AG84">
        <f ca="1">IF(AG16="","",IF(AF84="","",IFERROR(VLOOKUP($A84,OFFSET('Program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Results'!$A:$A,Tables!AG$1),4),MATCH($A84,OFFSET('Program and Results'!$A$1,MATCH(Tables!AG$1,'Program and Results'!$A:$A,0)-1,4,COUNTIF('Program and Results'!$A:$A,Tables!AG$1),1),0),2))))</f>
        <v>5</v>
      </c>
      <c r="AH84">
        <f ca="1">IF(AH16="","",IF(AG84="","",IFERROR(VLOOKUP($A84,OFFSET('Program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Results'!$A:$A,Tables!AH$1),4),MATCH($A84,OFFSET('Program and Results'!$A$1,MATCH(Tables!AH$1,'Program and Results'!$A:$A,0)-1,4,COUNTIF('Program and Results'!$A:$A,Tables!AH$1),1),0),2))))</f>
        <v>0</v>
      </c>
      <c r="AI84">
        <f ca="1">IF(AI16="","",IF(AH84="","",IFERROR(VLOOKUP($A84,OFFSET('Program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Results'!$A:$A,Tables!AI$1),4),MATCH($A84,OFFSET('Program and Results'!$A$1,MATCH(Tables!AI$1,'Program and Results'!$A:$A,0)-1,4,COUNTIF('Program and Results'!$A:$A,Tables!AI$1),1),0),2))))</f>
        <v>2</v>
      </c>
      <c r="AJ84" t="str">
        <f ca="1">IF(AJ16="","",IF(AI84="","",IFERROR(VLOOKUP($A84,OFFSET('Program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Results'!$A:$A,Tables!AJ$1),4),MATCH($A84,OFFSET('Program and Results'!$A$1,MATCH(Tables!AJ$1,'Program and Results'!$A:$A,0)-1,4,COUNTIF('Program and Results'!$A:$A,Tables!AJ$1),1),0),2))))</f>
        <v/>
      </c>
      <c r="AK84" t="str">
        <f ca="1">IF(AK16="","",IF(AJ84="","",IFERROR(VLOOKUP($A84,OFFSET('Program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Results'!$A:$A,Tables!AK$1),4),MATCH($A84,OFFSET('Program and Results'!$A$1,MATCH(Tables!AK$1,'Program and Results'!$A:$A,0)-1,4,COUNTIF('Program and Results'!$A:$A,Tables!AK$1),1),0),2))))</f>
        <v/>
      </c>
      <c r="AL84" t="str">
        <f ca="1">IF(AL16="","",IF(AK84="","",IFERROR(VLOOKUP($A84,OFFSET('Program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Results'!$A:$A,Tables!AL$1),4),MATCH($A84,OFFSET('Program and Results'!$A$1,MATCH(Tables!AL$1,'Program and Results'!$A:$A,0)-1,4,COUNTIF('Program and Results'!$A:$A,Tables!AL$1),1),0),2))))</f>
        <v/>
      </c>
      <c r="AM84" t="str">
        <f ca="1">IF(AM16="","",IF(AL84="","",IFERROR(VLOOKUP($A84,OFFSET('Program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Results'!$A:$A,Tables!AM$1),4),MATCH($A84,OFFSET('Program and Results'!$A$1,MATCH(Tables!AM$1,'Program and Results'!$A:$A,0)-1,4,COUNTIF('Program and Results'!$A:$A,Tables!AM$1),1),0),2))))</f>
        <v/>
      </c>
      <c r="AN84" t="str">
        <f ca="1">IF(AN16="","",IF(AM84="","",IFERROR(VLOOKUP($A84,OFFSET('Program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Results'!$A:$A,Tables!AN$1),4),MATCH($A84,OFFSET('Program and Results'!$A$1,MATCH(Tables!AN$1,'Program and Results'!$A:$A,0)-1,4,COUNTIF('Program and Results'!$A:$A,Tables!AN$1),1),0),2))))</f>
        <v/>
      </c>
      <c r="AO84" t="str">
        <f ca="1">IF(AO16="","",IF(AN84="","",IFERROR(VLOOKUP($A84,OFFSET('Program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Results'!$A:$A,Tables!AO$1),4),MATCH($A84,OFFSET('Program and Results'!$A$1,MATCH(Tables!AO$1,'Program and Results'!$A:$A,0)-1,4,COUNTIF('Program and Results'!$A:$A,Tables!AO$1),1),0),2))))</f>
        <v/>
      </c>
      <c r="AP84" t="str">
        <f ca="1">IF(AP16="","",IF(AO84="","",IFERROR(VLOOKUP($A84,OFFSET('Program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Results'!$A:$A,Tables!AP$1),4),MATCH($A84,OFFSET('Program and Results'!$A$1,MATCH(Tables!AP$1,'Program and Results'!$A:$A,0)-1,4,COUNTIF('Program and Results'!$A:$A,Tables!AP$1),1),0),2))))</f>
        <v/>
      </c>
      <c r="AQ84" t="str">
        <f ca="1">IF(AQ16="","",IF(AP84="","",IFERROR(VLOOKUP($A84,OFFSET('Program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Results'!$A:$A,Tables!AQ$1),4),MATCH($A84,OFFSET('Program and Results'!$A$1,MATCH(Tables!AQ$1,'Program and Results'!$A:$A,0)-1,4,COUNTIF('Program and Results'!$A:$A,Tables!AQ$1),1),0),2))))</f>
        <v/>
      </c>
      <c r="AR84" t="str">
        <f ca="1">IF(AR16="","",IF(AQ84="","",IFERROR(VLOOKUP($A84,OFFSET('Program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Results'!$A:$A,Tables!AR$1),4),MATCH($A84,OFFSET('Program and Results'!$A$1,MATCH(Tables!AR$1,'Program and Results'!$A:$A,0)-1,4,COUNTIF('Program and Results'!$A:$A,Tables!AR$1),1),0),2))))</f>
        <v/>
      </c>
      <c r="AS84" t="str">
        <f ca="1">IF(AS16="","",IF(AR84="","",IFERROR(VLOOKUP($A84,OFFSET('Program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Results'!$A:$A,Tables!AS$1),4),MATCH($A84,OFFSET('Program and Results'!$A$1,MATCH(Tables!AS$1,'Program and Results'!$A:$A,0)-1,4,COUNTIF('Program and Results'!$A:$A,Tables!AS$1),1),0),2))))</f>
        <v/>
      </c>
      <c r="AT84" t="str">
        <f ca="1">IF(AT16="","",IF(AS84="","",IFERROR(VLOOKUP($A84,OFFSET('Program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Results'!$A:$A,Tables!AT$1),4),MATCH($A84,OFFSET('Program and Results'!$A$1,MATCH(Tables!AT$1,'Program and Results'!$A:$A,0)-1,4,COUNTIF('Program and Results'!$A:$A,Tables!AT$1),1),0),2))))</f>
        <v/>
      </c>
      <c r="AU84" t="str">
        <f ca="1">IF(AU16="","",IF(AT84="","",IFERROR(VLOOKUP($A84,OFFSET('Program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Results'!$A:$A,Tables!AU$1),4),MATCH($A84,OFFSET('Program and Results'!$A$1,MATCH(Tables!AU$1,'Program and Results'!$A:$A,0)-1,4,COUNTIF('Program and Results'!$A:$A,Tables!AU$1),1),0),2))))</f>
        <v/>
      </c>
      <c r="AV84" t="str">
        <f ca="1">IF(AV16="","",IF(AU84="","",IFERROR(VLOOKUP($A84,OFFSET('Program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Results'!$A:$A,Tables!AV$1),4),MATCH($A84,OFFSET('Program and Results'!$A$1,MATCH(Tables!AV$1,'Program and Results'!$A:$A,0)-1,4,COUNTIF('Program and Results'!$A:$A,Tables!AV$1),1),0),2))))</f>
        <v/>
      </c>
      <c r="AW84" t="str">
        <f ca="1">IF(AW16="","",IF(AV84="","",IFERROR(VLOOKUP($A84,OFFSET('Program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Results'!$A:$A,Tables!AW$1),4),MATCH($A84,OFFSET('Program and Results'!$A$1,MATCH(Tables!AW$1,'Program and Results'!$A:$A,0)-1,4,COUNTIF('Program and Results'!$A:$A,Tables!AW$1),1),0),2))))</f>
        <v/>
      </c>
      <c r="AX84" t="str">
        <f ca="1">IF(AX16="","",IF(AW84="","",IFERROR(VLOOKUP($A84,OFFSET('Program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Results'!$A:$A,Tables!AX$1),4),MATCH($A84,OFFSET('Program and Results'!$A$1,MATCH(Tables!AX$1,'Program and Results'!$A:$A,0)-1,4,COUNTIF('Program and Results'!$A:$A,Tables!AX$1),1),0),2))))</f>
        <v/>
      </c>
      <c r="AY84" t="str">
        <f ca="1">IF(AY16="","",IF(AX84="","",IFERROR(VLOOKUP($A84,OFFSET('Program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Results'!$A:$A,Tables!AY$1),4),MATCH($A84,OFFSET('Program and Results'!$A$1,MATCH(Tables!AY$1,'Program and Results'!$A:$A,0)-1,4,COUNTIF('Program and Results'!$A:$A,Tables!AY$1),1),0),2))))</f>
        <v/>
      </c>
      <c r="AZ84" t="str">
        <f ca="1">IF(AZ16="","",IF(AY84="","",IFERROR(VLOOKUP($A84,OFFSET('Program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Results'!$A:$A,Tables!AZ$1),4),MATCH($A84,OFFSET('Program and Results'!$A$1,MATCH(Tables!AZ$1,'Program and Results'!$A:$A,0)-1,4,COUNTIF('Program and Results'!$A:$A,Tables!AZ$1),1),0),2))))</f>
        <v/>
      </c>
      <c r="BA84" t="str">
        <f ca="1">IF(BA16="","",IF(AZ84="","",IFERROR(VLOOKUP($A84,OFFSET('Program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Results'!$A:$A,Tables!BA$1),4),MATCH($A84,OFFSET('Program and Results'!$A$1,MATCH(Tables!BA$1,'Program and Results'!$A:$A,0)-1,4,COUNTIF('Program and Results'!$A:$A,Tables!BA$1),1),0),2))))</f>
        <v/>
      </c>
      <c r="BB84" t="str">
        <f ca="1">IF(BB16="","",IF(BA84="","",IFERROR(VLOOKUP($A84,OFFSET('Program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Results'!$A:$A,Tables!BB$1),4),MATCH($A84,OFFSET('Program and Results'!$A$1,MATCH(Tables!BB$1,'Program and Results'!$A:$A,0)-1,4,COUNTIF('Program and Results'!$A:$A,Tables!BB$1),1),0),2))))</f>
        <v/>
      </c>
      <c r="BC84" t="str">
        <f ca="1">IF(BC16="","",IF(BB84="","",IFERROR(VLOOKUP($A84,OFFSET('Program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Results'!$A:$A,Tables!BC$1),4),MATCH($A84,OFFSET('Program and Results'!$A$1,MATCH(Tables!BC$1,'Program and Results'!$A:$A,0)-1,4,COUNTIF('Program and Results'!$A:$A,Tables!BC$1),1),0),2))))</f>
        <v/>
      </c>
      <c r="BD84" t="str">
        <f ca="1">IF(BD16="","",IF(BC84="","",IFERROR(VLOOKUP($A84,OFFSET('Program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Results'!$A:$A,Tables!BD$1),4),MATCH($A84,OFFSET('Program and Results'!$A$1,MATCH(Tables!BD$1,'Program and Results'!$A:$A,0)-1,4,COUNTIF('Program and Results'!$A:$A,Tables!BD$1),1),0),2))))</f>
        <v/>
      </c>
      <c r="BE84" t="str">
        <f ca="1">IF(BE16="","",IF(BD84="","",IFERROR(VLOOKUP($A84,OFFSET('Program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Results'!$A:$A,Tables!BE$1),4),MATCH($A84,OFFSET('Program and Results'!$A$1,MATCH(Tables!BE$1,'Program and Results'!$A:$A,0)-1,4,COUNTIF('Program and Results'!$A:$A,Tables!BE$1),1),0),2))))</f>
        <v/>
      </c>
    </row>
    <row r="85" spans="1:57">
      <c r="A85" s="3" t="str">
        <f t="shared" si="1"/>
        <v>Wolfsburg</v>
      </c>
      <c r="B85">
        <f ca="1">IF(B17="","",IF(A85="","",IFERROR(VLOOKUP($A85,OFFSET('Program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Results'!$A:$A,Tables!B$1),4),MATCH($A85,OFFSET('Program and Results'!$A$1,MATCH(Tables!B$1,'Program and Results'!$A:$A,0)-1,4,COUNTIF('Program and Results'!$A:$A,Tables!B$1),1),0),2))))</f>
        <v>2</v>
      </c>
      <c r="C85">
        <f ca="1">IF(C17="","",IF(B85="","",IFERROR(VLOOKUP($A85,OFFSET('Program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Results'!$A:$A,Tables!C$1),4),MATCH($A85,OFFSET('Program and Results'!$A$1,MATCH(Tables!C$1,'Program and Results'!$A:$A,0)-1,4,COUNTIF('Program and Results'!$A:$A,Tables!C$1),1),0),2))))</f>
        <v>0</v>
      </c>
      <c r="D85">
        <f ca="1">IF(D17="","",IF(C85="","",IFERROR(VLOOKUP($A85,OFFSET('Program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Results'!$A:$A,Tables!D$1),4),MATCH($A85,OFFSET('Program and Results'!$A$1,MATCH(Tables!D$1,'Program and Results'!$A:$A,0)-1,4,COUNTIF('Program and Results'!$A:$A,Tables!D$1),1),0),2))))</f>
        <v>2</v>
      </c>
      <c r="E85">
        <f ca="1">IF(E17="","",IF(D85="","",IFERROR(VLOOKUP($A85,OFFSET('Program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Results'!$A:$A,Tables!E$1),4),MATCH($A85,OFFSET('Program and Results'!$A$1,MATCH(Tables!E$1,'Program and Results'!$A:$A,0)-1,4,COUNTIF('Program and Results'!$A:$A,Tables!E$1),1),0),2))))</f>
        <v>0</v>
      </c>
      <c r="F85">
        <f ca="1">IF(F17="","",IF(E85="","",IFERROR(VLOOKUP($A85,OFFSET('Program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Results'!$A:$A,Tables!F$1),4),MATCH($A85,OFFSET('Program and Results'!$A$1,MATCH(Tables!F$1,'Program and Results'!$A:$A,0)-1,4,COUNTIF('Program and Results'!$A:$A,Tables!F$1),1),0),2))))</f>
        <v>3</v>
      </c>
      <c r="G85">
        <f ca="1">IF(G17="","",IF(F85="","",IFERROR(VLOOKUP($A85,OFFSET('Program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Results'!$A:$A,Tables!G$1),4),MATCH($A85,OFFSET('Program and Results'!$A$1,MATCH(Tables!G$1,'Program and Results'!$A:$A,0)-1,4,COUNTIF('Program and Results'!$A:$A,Tables!G$1),1),0),2))))</f>
        <v>1</v>
      </c>
      <c r="H85">
        <f ca="1">IF(H17="","",IF(G85="","",IFERROR(VLOOKUP($A85,OFFSET('Program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Results'!$A:$A,Tables!H$1),4),MATCH($A85,OFFSET('Program and Results'!$A$1,MATCH(Tables!H$1,'Program and Results'!$A:$A,0)-1,4,COUNTIF('Program and Results'!$A:$A,Tables!H$1),1),0),2))))</f>
        <v>1</v>
      </c>
      <c r="I85">
        <f ca="1">IF(I17="","",IF(H85="","",IFERROR(VLOOKUP($A85,OFFSET('Program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Results'!$A:$A,Tables!I$1),4),MATCH($A85,OFFSET('Program and Results'!$A$1,MATCH(Tables!I$1,'Program and Results'!$A:$A,0)-1,4,COUNTIF('Program and Results'!$A:$A,Tables!I$1),1),0),2))))</f>
        <v>2</v>
      </c>
      <c r="J85">
        <f ca="1">IF(J17="","",IF(I85="","",IFERROR(VLOOKUP($A85,OFFSET('Program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Results'!$A:$A,Tables!J$1),4),MATCH($A85,OFFSET('Program and Results'!$A$1,MATCH(Tables!J$1,'Program and Results'!$A:$A,0)-1,4,COUNTIF('Program and Results'!$A:$A,Tables!J$1),1),0),2))))</f>
        <v>1</v>
      </c>
      <c r="K85">
        <f ca="1">IF(K17="","",IF(J85="","",IFERROR(VLOOKUP($A85,OFFSET('Program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Results'!$A:$A,Tables!K$1),4),MATCH($A85,OFFSET('Program and Results'!$A$1,MATCH(Tables!K$1,'Program and Results'!$A:$A,0)-1,4,COUNTIF('Program and Results'!$A:$A,Tables!K$1),1),0),2))))</f>
        <v>0</v>
      </c>
      <c r="L85">
        <f ca="1">IF(L17="","",IF(K85="","",IFERROR(VLOOKUP($A85,OFFSET('Program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Results'!$A:$A,Tables!L$1),4),MATCH($A85,OFFSET('Program and Results'!$A$1,MATCH(Tables!L$1,'Program and Results'!$A:$A,0)-1,4,COUNTIF('Program and Results'!$A:$A,Tables!L$1),1),0),2))))</f>
        <v>1</v>
      </c>
      <c r="M85">
        <f ca="1">IF(M17="","",IF(L85="","",IFERROR(VLOOKUP($A85,OFFSET('Program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Results'!$A:$A,Tables!M$1),4),MATCH($A85,OFFSET('Program and Results'!$A$1,MATCH(Tables!M$1,'Program and Results'!$A:$A,0)-1,4,COUNTIF('Program and Results'!$A:$A,Tables!M$1),1),0),2))))</f>
        <v>1</v>
      </c>
      <c r="N85">
        <f ca="1">IF(N17="","",IF(M85="","",IFERROR(VLOOKUP($A85,OFFSET('Program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Results'!$A:$A,Tables!N$1),4),MATCH($A85,OFFSET('Program and Results'!$A$1,MATCH(Tables!N$1,'Program and Results'!$A:$A,0)-1,4,COUNTIF('Program and Results'!$A:$A,Tables!N$1),1),0),2))))</f>
        <v>1</v>
      </c>
      <c r="O85">
        <f ca="1">IF(O17="","",IF(N85="","",IFERROR(VLOOKUP($A85,OFFSET('Program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Results'!$A:$A,Tables!O$1),4),MATCH($A85,OFFSET('Program and Results'!$A$1,MATCH(Tables!O$1,'Program and Results'!$A:$A,0)-1,4,COUNTIF('Program and Results'!$A:$A,Tables!O$1),1),0),2))))</f>
        <v>1</v>
      </c>
      <c r="P85">
        <f ca="1">IF(P17="","",IF(O85="","",IFERROR(VLOOKUP($A85,OFFSET('Program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Results'!$A:$A,Tables!P$1),4),MATCH($A85,OFFSET('Program and Results'!$A$1,MATCH(Tables!P$1,'Program and Results'!$A:$A,0)-1,4,COUNTIF('Program and Results'!$A:$A,Tables!P$1),1),0),2))))</f>
        <v>0</v>
      </c>
      <c r="Q85">
        <f ca="1">IF(Q17="","",IF(P85="","",IFERROR(VLOOKUP($A85,OFFSET('Program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Results'!$A:$A,Tables!Q$1),4),MATCH($A85,OFFSET('Program and Results'!$A$1,MATCH(Tables!Q$1,'Program and Results'!$A:$A,0)-1,4,COUNTIF('Program and Results'!$A:$A,Tables!Q$1),1),0),2))))</f>
        <v>1</v>
      </c>
      <c r="R85">
        <f ca="1">IF(R17="","",IF(Q85="","",IFERROR(VLOOKUP($A85,OFFSET('Program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Results'!$A:$A,Tables!R$1),4),MATCH($A85,OFFSET('Program and Results'!$A$1,MATCH(Tables!R$1,'Program and Results'!$A:$A,0)-1,4,COUNTIF('Program and Results'!$A:$A,Tables!R$1),1),0),2))))</f>
        <v>2</v>
      </c>
      <c r="S85">
        <f ca="1">IF(S17="","",IF(R85="","",IFERROR(VLOOKUP($A85,OFFSET('Program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Results'!$A:$A,Tables!S$1),4),MATCH($A85,OFFSET('Program and Results'!$A$1,MATCH(Tables!S$1,'Program and Results'!$A:$A,0)-1,4,COUNTIF('Program and Results'!$A:$A,Tables!S$1),1),0),2))))</f>
        <v>3</v>
      </c>
      <c r="T85">
        <f ca="1">IF(T17="","",IF(S85="","",IFERROR(VLOOKUP($A85,OFFSET('Program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Results'!$A:$A,Tables!T$1),4),MATCH($A85,OFFSET('Program and Results'!$A$1,MATCH(Tables!T$1,'Program and Results'!$A:$A,0)-1,4,COUNTIF('Program and Results'!$A:$A,Tables!T$1),1),0),2))))</f>
        <v>2</v>
      </c>
      <c r="U85">
        <f ca="1">IF(U17="","",IF(T85="","",IFERROR(VLOOKUP($A85,OFFSET('Program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Results'!$A:$A,Tables!U$1),4),MATCH($A85,OFFSET('Program and Results'!$A$1,MATCH(Tables!U$1,'Program and Results'!$A:$A,0)-1,4,COUNTIF('Program and Results'!$A:$A,Tables!U$1),1),0),2))))</f>
        <v>0</v>
      </c>
      <c r="V85">
        <f ca="1">IF(V17="","",IF(U85="","",IFERROR(VLOOKUP($A85,OFFSET('Program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Results'!$A:$A,Tables!V$1),4),MATCH($A85,OFFSET('Program and Results'!$A$1,MATCH(Tables!V$1,'Program and Results'!$A:$A,0)-1,4,COUNTIF('Program and Results'!$A:$A,Tables!V$1),1),0),2))))</f>
        <v>1</v>
      </c>
      <c r="W85">
        <f ca="1">IF(W17="","",IF(V85="","",IFERROR(VLOOKUP($A85,OFFSET('Program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Results'!$A:$A,Tables!W$1),4),MATCH($A85,OFFSET('Program and Results'!$A$1,MATCH(Tables!W$1,'Program and Results'!$A:$A,0)-1,4,COUNTIF('Program and Results'!$A:$A,Tables!W$1),1),0),2))))</f>
        <v>1</v>
      </c>
      <c r="X85">
        <f ca="1">IF(X17="","",IF(W85="","",IFERROR(VLOOKUP($A85,OFFSET('Program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Results'!$A:$A,Tables!X$1),4),MATCH($A85,OFFSET('Program and Results'!$A$1,MATCH(Tables!X$1,'Program and Results'!$A:$A,0)-1,4,COUNTIF('Program and Results'!$A:$A,Tables!X$1),1),0),2))))</f>
        <v>6</v>
      </c>
      <c r="Y85">
        <f ca="1">IF(Y17="","",IF(X85="","",IFERROR(VLOOKUP($A85,OFFSET('Program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Results'!$A:$A,Tables!Y$1),4),MATCH($A85,OFFSET('Program and Results'!$A$1,MATCH(Tables!Y$1,'Program and Results'!$A:$A,0)-1,4,COUNTIF('Program and Results'!$A:$A,Tables!Y$1),1),0),2))))</f>
        <v>6</v>
      </c>
      <c r="Z85">
        <f ca="1">IF(Z17="","",IF(Y85="","",IFERROR(VLOOKUP($A85,OFFSET('Program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Results'!$A:$A,Tables!Z$1),4),MATCH($A85,OFFSET('Program and Results'!$A$1,MATCH(Tables!Z$1,'Program and Results'!$A:$A,0)-1,4,COUNTIF('Program and Results'!$A:$A,Tables!Z$1),1),0),2))))</f>
        <v>1</v>
      </c>
      <c r="AA85">
        <f ca="1">IF(AA17="","",IF(Z85="","",IFERROR(VLOOKUP($A85,OFFSET('Program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Results'!$A:$A,Tables!AA$1),4),MATCH($A85,OFFSET('Program and Results'!$A$1,MATCH(Tables!AA$1,'Program and Results'!$A:$A,0)-1,4,COUNTIF('Program and Results'!$A:$A,Tables!AA$1),1),0),2))))</f>
        <v>1</v>
      </c>
      <c r="AB85">
        <f ca="1">IF(AB17="","",IF(AA85="","",IFERROR(VLOOKUP($A85,OFFSET('Program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Results'!$A:$A,Tables!AB$1),4),MATCH($A85,OFFSET('Program and Results'!$A$1,MATCH(Tables!AB$1,'Program and Results'!$A:$A,0)-1,4,COUNTIF('Program and Results'!$A:$A,Tables!AB$1),1),0),2))))</f>
        <v>1</v>
      </c>
      <c r="AC85">
        <f ca="1">IF(AC17="","",IF(AB85="","",IFERROR(VLOOKUP($A85,OFFSET('Program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Results'!$A:$A,Tables!AC$1),4),MATCH($A85,OFFSET('Program and Results'!$A$1,MATCH(Tables!AC$1,'Program and Results'!$A:$A,0)-1,4,COUNTIF('Program and Results'!$A:$A,Tables!AC$1),1),0),2))))</f>
        <v>1</v>
      </c>
      <c r="AD85">
        <f ca="1">IF(AD17="","",IF(AC85="","",IFERROR(VLOOKUP($A85,OFFSET('Program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Results'!$A:$A,Tables!AD$1),4),MATCH($A85,OFFSET('Program and Results'!$A$1,MATCH(Tables!AD$1,'Program and Results'!$A:$A,0)-1,4,COUNTIF('Program and Results'!$A:$A,Tables!AD$1),1),0),2))))</f>
        <v>2</v>
      </c>
      <c r="AE85">
        <f ca="1">IF(AE17="","",IF(AD85="","",IFERROR(VLOOKUP($A85,OFFSET('Program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Results'!$A:$A,Tables!AE$1),4),MATCH($A85,OFFSET('Program and Results'!$A$1,MATCH(Tables!AE$1,'Program and Results'!$A:$A,0)-1,4,COUNTIF('Program and Results'!$A:$A,Tables!AE$1),1),0),2))))</f>
        <v>1</v>
      </c>
      <c r="AF85">
        <f ca="1">IF(AF17="","",IF(AE85="","",IFERROR(VLOOKUP($A85,OFFSET('Program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Results'!$A:$A,Tables!AF$1),4),MATCH($A85,OFFSET('Program and Results'!$A$1,MATCH(Tables!AF$1,'Program and Results'!$A:$A,0)-1,4,COUNTIF('Program and Results'!$A:$A,Tables!AF$1),1),0),2))))</f>
        <v>1</v>
      </c>
      <c r="AG85">
        <f ca="1">IF(AG17="","",IF(AF85="","",IFERROR(VLOOKUP($A85,OFFSET('Program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Results'!$A:$A,Tables!AG$1),4),MATCH($A85,OFFSET('Program and Results'!$A$1,MATCH(Tables!AG$1,'Program and Results'!$A:$A,0)-1,4,COUNTIF('Program and Results'!$A:$A,Tables!AG$1),1),0),2))))</f>
        <v>2</v>
      </c>
      <c r="AH85">
        <f ca="1">IF(AH17="","",IF(AG85="","",IFERROR(VLOOKUP($A85,OFFSET('Program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Results'!$A:$A,Tables!AH$1),4),MATCH($A85,OFFSET('Program and Results'!$A$1,MATCH(Tables!AH$1,'Program and Results'!$A:$A,0)-1,4,COUNTIF('Program and Results'!$A:$A,Tables!AH$1),1),0),2))))</f>
        <v>1</v>
      </c>
      <c r="AI85">
        <f ca="1">IF(AI17="","",IF(AH85="","",IFERROR(VLOOKUP($A85,OFFSET('Program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Results'!$A:$A,Tables!AI$1),4),MATCH($A85,OFFSET('Program and Results'!$A$1,MATCH(Tables!AI$1,'Program and Results'!$A:$A,0)-1,4,COUNTIF('Program and Results'!$A:$A,Tables!AI$1),1),0),2))))</f>
        <v>1</v>
      </c>
      <c r="AJ85" t="str">
        <f ca="1">IF(AJ17="","",IF(AI85="","",IFERROR(VLOOKUP($A85,OFFSET('Program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Results'!$A:$A,Tables!AJ$1),4),MATCH($A85,OFFSET('Program and Results'!$A$1,MATCH(Tables!AJ$1,'Program and Results'!$A:$A,0)-1,4,COUNTIF('Program and Results'!$A:$A,Tables!AJ$1),1),0),2))))</f>
        <v/>
      </c>
      <c r="AK85" t="str">
        <f ca="1">IF(AK17="","",IF(AJ85="","",IFERROR(VLOOKUP($A85,OFFSET('Program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Results'!$A:$A,Tables!AK$1),4),MATCH($A85,OFFSET('Program and Results'!$A$1,MATCH(Tables!AK$1,'Program and Results'!$A:$A,0)-1,4,COUNTIF('Program and Results'!$A:$A,Tables!AK$1),1),0),2))))</f>
        <v/>
      </c>
      <c r="AL85" t="str">
        <f ca="1">IF(AL17="","",IF(AK85="","",IFERROR(VLOOKUP($A85,OFFSET('Program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Results'!$A:$A,Tables!AL$1),4),MATCH($A85,OFFSET('Program and Results'!$A$1,MATCH(Tables!AL$1,'Program and Results'!$A:$A,0)-1,4,COUNTIF('Program and Results'!$A:$A,Tables!AL$1),1),0),2))))</f>
        <v/>
      </c>
      <c r="AM85" t="str">
        <f ca="1">IF(AM17="","",IF(AL85="","",IFERROR(VLOOKUP($A85,OFFSET('Program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Results'!$A:$A,Tables!AM$1),4),MATCH($A85,OFFSET('Program and Results'!$A$1,MATCH(Tables!AM$1,'Program and Results'!$A:$A,0)-1,4,COUNTIF('Program and Results'!$A:$A,Tables!AM$1),1),0),2))))</f>
        <v/>
      </c>
      <c r="AN85" t="str">
        <f ca="1">IF(AN17="","",IF(AM85="","",IFERROR(VLOOKUP($A85,OFFSET('Program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Results'!$A:$A,Tables!AN$1),4),MATCH($A85,OFFSET('Program and Results'!$A$1,MATCH(Tables!AN$1,'Program and Results'!$A:$A,0)-1,4,COUNTIF('Program and Results'!$A:$A,Tables!AN$1),1),0),2))))</f>
        <v/>
      </c>
      <c r="AO85" t="str">
        <f ca="1">IF(AO17="","",IF(AN85="","",IFERROR(VLOOKUP($A85,OFFSET('Program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Results'!$A:$A,Tables!AO$1),4),MATCH($A85,OFFSET('Program and Results'!$A$1,MATCH(Tables!AO$1,'Program and Results'!$A:$A,0)-1,4,COUNTIF('Program and Results'!$A:$A,Tables!AO$1),1),0),2))))</f>
        <v/>
      </c>
      <c r="AP85" t="str">
        <f ca="1">IF(AP17="","",IF(AO85="","",IFERROR(VLOOKUP($A85,OFFSET('Program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Results'!$A:$A,Tables!AP$1),4),MATCH($A85,OFFSET('Program and Results'!$A$1,MATCH(Tables!AP$1,'Program and Results'!$A:$A,0)-1,4,COUNTIF('Program and Results'!$A:$A,Tables!AP$1),1),0),2))))</f>
        <v/>
      </c>
      <c r="AQ85" t="str">
        <f ca="1">IF(AQ17="","",IF(AP85="","",IFERROR(VLOOKUP($A85,OFFSET('Program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Results'!$A:$A,Tables!AQ$1),4),MATCH($A85,OFFSET('Program and Results'!$A$1,MATCH(Tables!AQ$1,'Program and Results'!$A:$A,0)-1,4,COUNTIF('Program and Results'!$A:$A,Tables!AQ$1),1),0),2))))</f>
        <v/>
      </c>
      <c r="AR85" t="str">
        <f ca="1">IF(AR17="","",IF(AQ85="","",IFERROR(VLOOKUP($A85,OFFSET('Program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Results'!$A:$A,Tables!AR$1),4),MATCH($A85,OFFSET('Program and Results'!$A$1,MATCH(Tables!AR$1,'Program and Results'!$A:$A,0)-1,4,COUNTIF('Program and Results'!$A:$A,Tables!AR$1),1),0),2))))</f>
        <v/>
      </c>
      <c r="AS85" t="str">
        <f ca="1">IF(AS17="","",IF(AR85="","",IFERROR(VLOOKUP($A85,OFFSET('Program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Results'!$A:$A,Tables!AS$1),4),MATCH($A85,OFFSET('Program and Results'!$A$1,MATCH(Tables!AS$1,'Program and Results'!$A:$A,0)-1,4,COUNTIF('Program and Results'!$A:$A,Tables!AS$1),1),0),2))))</f>
        <v/>
      </c>
      <c r="AT85" t="str">
        <f ca="1">IF(AT17="","",IF(AS85="","",IFERROR(VLOOKUP($A85,OFFSET('Program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Results'!$A:$A,Tables!AT$1),4),MATCH($A85,OFFSET('Program and Results'!$A$1,MATCH(Tables!AT$1,'Program and Results'!$A:$A,0)-1,4,COUNTIF('Program and Results'!$A:$A,Tables!AT$1),1),0),2))))</f>
        <v/>
      </c>
      <c r="AU85" t="str">
        <f ca="1">IF(AU17="","",IF(AT85="","",IFERROR(VLOOKUP($A85,OFFSET('Program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Results'!$A:$A,Tables!AU$1),4),MATCH($A85,OFFSET('Program and Results'!$A$1,MATCH(Tables!AU$1,'Program and Results'!$A:$A,0)-1,4,COUNTIF('Program and Results'!$A:$A,Tables!AU$1),1),0),2))))</f>
        <v/>
      </c>
      <c r="AV85" t="str">
        <f ca="1">IF(AV17="","",IF(AU85="","",IFERROR(VLOOKUP($A85,OFFSET('Program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Results'!$A:$A,Tables!AV$1),4),MATCH($A85,OFFSET('Program and Results'!$A$1,MATCH(Tables!AV$1,'Program and Results'!$A:$A,0)-1,4,COUNTIF('Program and Results'!$A:$A,Tables!AV$1),1),0),2))))</f>
        <v/>
      </c>
      <c r="AW85" t="str">
        <f ca="1">IF(AW17="","",IF(AV85="","",IFERROR(VLOOKUP($A85,OFFSET('Program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Results'!$A:$A,Tables!AW$1),4),MATCH($A85,OFFSET('Program and Results'!$A$1,MATCH(Tables!AW$1,'Program and Results'!$A:$A,0)-1,4,COUNTIF('Program and Results'!$A:$A,Tables!AW$1),1),0),2))))</f>
        <v/>
      </c>
      <c r="AX85" t="str">
        <f ca="1">IF(AX17="","",IF(AW85="","",IFERROR(VLOOKUP($A85,OFFSET('Program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Results'!$A:$A,Tables!AX$1),4),MATCH($A85,OFFSET('Program and Results'!$A$1,MATCH(Tables!AX$1,'Program and Results'!$A:$A,0)-1,4,COUNTIF('Program and Results'!$A:$A,Tables!AX$1),1),0),2))))</f>
        <v/>
      </c>
      <c r="AY85" t="str">
        <f ca="1">IF(AY17="","",IF(AX85="","",IFERROR(VLOOKUP($A85,OFFSET('Program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Results'!$A:$A,Tables!AY$1),4),MATCH($A85,OFFSET('Program and Results'!$A$1,MATCH(Tables!AY$1,'Program and Results'!$A:$A,0)-1,4,COUNTIF('Program and Results'!$A:$A,Tables!AY$1),1),0),2))))</f>
        <v/>
      </c>
      <c r="AZ85" t="str">
        <f ca="1">IF(AZ17="","",IF(AY85="","",IFERROR(VLOOKUP($A85,OFFSET('Program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Results'!$A:$A,Tables!AZ$1),4),MATCH($A85,OFFSET('Program and Results'!$A$1,MATCH(Tables!AZ$1,'Program and Results'!$A:$A,0)-1,4,COUNTIF('Program and Results'!$A:$A,Tables!AZ$1),1),0),2))))</f>
        <v/>
      </c>
      <c r="BA85" t="str">
        <f ca="1">IF(BA17="","",IF(AZ85="","",IFERROR(VLOOKUP($A85,OFFSET('Program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Results'!$A:$A,Tables!BA$1),4),MATCH($A85,OFFSET('Program and Results'!$A$1,MATCH(Tables!BA$1,'Program and Results'!$A:$A,0)-1,4,COUNTIF('Program and Results'!$A:$A,Tables!BA$1),1),0),2))))</f>
        <v/>
      </c>
      <c r="BB85" t="str">
        <f ca="1">IF(BB17="","",IF(BA85="","",IFERROR(VLOOKUP($A85,OFFSET('Program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Results'!$A:$A,Tables!BB$1),4),MATCH($A85,OFFSET('Program and Results'!$A$1,MATCH(Tables!BB$1,'Program and Results'!$A:$A,0)-1,4,COUNTIF('Program and Results'!$A:$A,Tables!BB$1),1),0),2))))</f>
        <v/>
      </c>
      <c r="BC85" t="str">
        <f ca="1">IF(BC17="","",IF(BB85="","",IFERROR(VLOOKUP($A85,OFFSET('Program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Results'!$A:$A,Tables!BC$1),4),MATCH($A85,OFFSET('Program and Results'!$A$1,MATCH(Tables!BC$1,'Program and Results'!$A:$A,0)-1,4,COUNTIF('Program and Results'!$A:$A,Tables!BC$1),1),0),2))))</f>
        <v/>
      </c>
      <c r="BD85" t="str">
        <f ca="1">IF(BD17="","",IF(BC85="","",IFERROR(VLOOKUP($A85,OFFSET('Program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Results'!$A:$A,Tables!BD$1),4),MATCH($A85,OFFSET('Program and Results'!$A$1,MATCH(Tables!BD$1,'Program and Results'!$A:$A,0)-1,4,COUNTIF('Program and Results'!$A:$A,Tables!BD$1),1),0),2))))</f>
        <v/>
      </c>
      <c r="BE85" t="str">
        <f ca="1">IF(BE17="","",IF(BD85="","",IFERROR(VLOOKUP($A85,OFFSET('Program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Results'!$A:$A,Tables!BE$1),4),MATCH($A85,OFFSET('Program and Results'!$A$1,MATCH(Tables!BE$1,'Program and Results'!$A:$A,0)-1,4,COUNTIF('Program and Results'!$A:$A,Tables!BE$1),1),0),2))))</f>
        <v/>
      </c>
    </row>
    <row r="86" spans="1:57">
      <c r="A86" s="3" t="str">
        <f t="shared" si="1"/>
        <v>Dortmund</v>
      </c>
      <c r="B86">
        <f ca="1">IF(B18="","",IF(A86="","",IFERROR(VLOOKUP($A86,OFFSET('Program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Results'!$A:$A,Tables!B$1),4),MATCH($A86,OFFSET('Program and Results'!$A$1,MATCH(Tables!B$1,'Program and Results'!$A:$A,0)-1,4,COUNTIF('Program and Results'!$A:$A,Tables!B$1),1),0),2))))</f>
        <v>0</v>
      </c>
      <c r="C86">
        <f ca="1">IF(C18="","",IF(B86="","",IFERROR(VLOOKUP($A86,OFFSET('Program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Results'!$A:$A,Tables!C$1),4),MATCH($A86,OFFSET('Program and Results'!$A$1,MATCH(Tables!C$1,'Program and Results'!$A:$A,0)-1,4,COUNTIF('Program and Results'!$A:$A,Tables!C$1),1),0),2))))</f>
        <v>1</v>
      </c>
      <c r="D86">
        <f ca="1">IF(D18="","",IF(C86="","",IFERROR(VLOOKUP($A86,OFFSET('Program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Results'!$A:$A,Tables!D$1),4),MATCH($A86,OFFSET('Program and Results'!$A$1,MATCH(Tables!D$1,'Program and Results'!$A:$A,0)-1,4,COUNTIF('Program and Results'!$A:$A,Tables!D$1),1),0),2))))</f>
        <v>0</v>
      </c>
      <c r="E86">
        <f ca="1">IF(E18="","",IF(D86="","",IFERROR(VLOOKUP($A86,OFFSET('Program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Results'!$A:$A,Tables!E$1),4),MATCH($A86,OFFSET('Program and Results'!$A$1,MATCH(Tables!E$1,'Program and Results'!$A:$A,0)-1,4,COUNTIF('Program and Results'!$A:$A,Tables!E$1),1),0),2))))</f>
        <v>1</v>
      </c>
      <c r="F86">
        <f ca="1">IF(F18="","",IF(E86="","",IFERROR(VLOOKUP($A86,OFFSET('Program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Results'!$A:$A,Tables!F$1),4),MATCH($A86,OFFSET('Program and Results'!$A$1,MATCH(Tables!F$1,'Program and Results'!$A:$A,0)-1,4,COUNTIF('Program and Results'!$A:$A,Tables!F$1),1),0),2))))</f>
        <v>2</v>
      </c>
      <c r="G86">
        <f ca="1">IF(G18="","",IF(F86="","",IFERROR(VLOOKUP($A86,OFFSET('Program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Results'!$A:$A,Tables!G$1),4),MATCH($A86,OFFSET('Program and Results'!$A$1,MATCH(Tables!G$1,'Program and Results'!$A:$A,0)-1,4,COUNTIF('Program and Results'!$A:$A,Tables!G$1),1),0),2))))</f>
        <v>1</v>
      </c>
      <c r="H86">
        <f ca="1">IF(H18="","",IF(G86="","",IFERROR(VLOOKUP($A86,OFFSET('Program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Results'!$A:$A,Tables!H$1),4),MATCH($A86,OFFSET('Program and Results'!$A$1,MATCH(Tables!H$1,'Program and Results'!$A:$A,0)-1,4,COUNTIF('Program and Results'!$A:$A,Tables!H$1),1),0),2))))</f>
        <v>0</v>
      </c>
      <c r="I86">
        <f ca="1">IF(I18="","",IF(H86="","",IFERROR(VLOOKUP($A86,OFFSET('Program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Results'!$A:$A,Tables!I$1),4),MATCH($A86,OFFSET('Program and Results'!$A$1,MATCH(Tables!I$1,'Program and Results'!$A:$A,0)-1,4,COUNTIF('Program and Results'!$A:$A,Tables!I$1),1),0),2))))</f>
        <v>2</v>
      </c>
      <c r="J86">
        <f ca="1">IF(J18="","",IF(I86="","",IFERROR(VLOOKUP($A86,OFFSET('Program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Results'!$A:$A,Tables!J$1),4),MATCH($A86,OFFSET('Program and Results'!$A$1,MATCH(Tables!J$1,'Program and Results'!$A:$A,0)-1,4,COUNTIF('Program and Results'!$A:$A,Tables!J$1),1),0),2))))</f>
        <v>0</v>
      </c>
      <c r="K86">
        <f ca="1">IF(K18="","",IF(J86="","",IFERROR(VLOOKUP($A86,OFFSET('Program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Results'!$A:$A,Tables!K$1),4),MATCH($A86,OFFSET('Program and Results'!$A$1,MATCH(Tables!K$1,'Program and Results'!$A:$A,0)-1,4,COUNTIF('Program and Results'!$A:$A,Tables!K$1),1),0),2))))</f>
        <v>1</v>
      </c>
      <c r="L86">
        <f ca="1">IF(L18="","",IF(K86="","",IFERROR(VLOOKUP($A86,OFFSET('Program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Results'!$A:$A,Tables!L$1),4),MATCH($A86,OFFSET('Program and Results'!$A$1,MATCH(Tables!L$1,'Program and Results'!$A:$A,0)-1,4,COUNTIF('Program and Results'!$A:$A,Tables!L$1),1),0),2))))</f>
        <v>1</v>
      </c>
      <c r="M86">
        <f ca="1">IF(M18="","",IF(L86="","",IFERROR(VLOOKUP($A86,OFFSET('Program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Results'!$A:$A,Tables!M$1),4),MATCH($A86,OFFSET('Program and Results'!$A$1,MATCH(Tables!M$1,'Program and Results'!$A:$A,0)-1,4,COUNTIF('Program and Results'!$A:$A,Tables!M$1),1),0),2))))</f>
        <v>2</v>
      </c>
      <c r="N86">
        <f ca="1">IF(N18="","",IF(M86="","",IFERROR(VLOOKUP($A86,OFFSET('Program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Results'!$A:$A,Tables!N$1),4),MATCH($A86,OFFSET('Program and Results'!$A$1,MATCH(Tables!N$1,'Program and Results'!$A:$A,0)-1,4,COUNTIF('Program and Results'!$A:$A,Tables!N$1),1),0),2))))</f>
        <v>3</v>
      </c>
      <c r="O86">
        <f ca="1">IF(O18="","",IF(N86="","",IFERROR(VLOOKUP($A86,OFFSET('Program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Results'!$A:$A,Tables!O$1),4),MATCH($A86,OFFSET('Program and Results'!$A$1,MATCH(Tables!O$1,'Program and Results'!$A:$A,0)-1,4,COUNTIF('Program and Results'!$A:$A,Tables!O$1),1),0),2))))</f>
        <v>1</v>
      </c>
      <c r="P86">
        <f ca="1">IF(P18="","",IF(O86="","",IFERROR(VLOOKUP($A86,OFFSET('Program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Results'!$A:$A,Tables!P$1),4),MATCH($A86,OFFSET('Program and Results'!$A$1,MATCH(Tables!P$1,'Program and Results'!$A:$A,0)-1,4,COUNTIF('Program and Results'!$A:$A,Tables!P$1),1),0),2))))</f>
        <v>1</v>
      </c>
      <c r="Q86">
        <f ca="1">IF(Q18="","",IF(P86="","",IFERROR(VLOOKUP($A86,OFFSET('Program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Results'!$A:$A,Tables!Q$1),4),MATCH($A86,OFFSET('Program and Results'!$A$1,MATCH(Tables!Q$1,'Program and Results'!$A:$A,0)-1,4,COUNTIF('Program and Results'!$A:$A,Tables!Q$1),1),0),2))))</f>
        <v>2</v>
      </c>
      <c r="R86">
        <f ca="1">IF(R18="","",IF(Q86="","",IFERROR(VLOOKUP($A86,OFFSET('Program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Results'!$A:$A,Tables!R$1),4),MATCH($A86,OFFSET('Program and Results'!$A$1,MATCH(Tables!R$1,'Program and Results'!$A:$A,0)-1,4,COUNTIF('Program and Results'!$A:$A,Tables!R$1),1),0),2))))</f>
        <v>2</v>
      </c>
      <c r="S86">
        <f ca="1">IF(S18="","",IF(R86="","",IFERROR(VLOOKUP($A86,OFFSET('Program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Results'!$A:$A,Tables!S$1),4),MATCH($A86,OFFSET('Program and Results'!$A$1,MATCH(Tables!S$1,'Program and Results'!$A:$A,0)-1,4,COUNTIF('Program and Results'!$A:$A,Tables!S$1),1),0),2))))</f>
        <v>2</v>
      </c>
      <c r="T86">
        <f ca="1">IF(T18="","",IF(S86="","",IFERROR(VLOOKUP($A86,OFFSET('Program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Results'!$A:$A,Tables!T$1),4),MATCH($A86,OFFSET('Program and Results'!$A$1,MATCH(Tables!T$1,'Program and Results'!$A:$A,0)-1,4,COUNTIF('Program and Results'!$A:$A,Tables!T$1),1),0),2))))</f>
        <v>1</v>
      </c>
      <c r="U86">
        <f ca="1">IF(U18="","",IF(T86="","",IFERROR(VLOOKUP($A86,OFFSET('Program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Results'!$A:$A,Tables!U$1),4),MATCH($A86,OFFSET('Program and Results'!$A$1,MATCH(Tables!U$1,'Program and Results'!$A:$A,0)-1,4,COUNTIF('Program and Results'!$A:$A,Tables!U$1),1),0),2))))</f>
        <v>1</v>
      </c>
      <c r="V86">
        <f ca="1">IF(V18="","",IF(U86="","",IFERROR(VLOOKUP($A86,OFFSET('Program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Results'!$A:$A,Tables!V$1),4),MATCH($A86,OFFSET('Program and Results'!$A$1,MATCH(Tables!V$1,'Program and Results'!$A:$A,0)-1,4,COUNTIF('Program and Results'!$A:$A,Tables!V$1),1),0),2))))</f>
        <v>0</v>
      </c>
      <c r="W86">
        <f ca="1">IF(W18="","",IF(V86="","",IFERROR(VLOOKUP($A86,OFFSET('Program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Results'!$A:$A,Tables!W$1),4),MATCH($A86,OFFSET('Program and Results'!$A$1,MATCH(Tables!W$1,'Program and Results'!$A:$A,0)-1,4,COUNTIF('Program and Results'!$A:$A,Tables!W$1),1),0),2))))</f>
        <v>3</v>
      </c>
      <c r="X86">
        <f ca="1">IF(X18="","",IF(W86="","",IFERROR(VLOOKUP($A86,OFFSET('Program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Results'!$A:$A,Tables!X$1),4),MATCH($A86,OFFSET('Program and Results'!$A$1,MATCH(Tables!X$1,'Program and Results'!$A:$A,0)-1,4,COUNTIF('Program and Results'!$A:$A,Tables!X$1),1),0),2))))</f>
        <v>0</v>
      </c>
      <c r="Y86">
        <f ca="1">IF(Y18="","",IF(X86="","",IFERROR(VLOOKUP($A86,OFFSET('Program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Results'!$A:$A,Tables!Y$1),4),MATCH($A86,OFFSET('Program and Results'!$A$1,MATCH(Tables!Y$1,'Program and Results'!$A:$A,0)-1,4,COUNTIF('Program and Results'!$A:$A,Tables!Y$1),1),0),2))))</f>
        <v>0</v>
      </c>
      <c r="Z86">
        <f ca="1">IF(Z18="","",IF(Y86="","",IFERROR(VLOOKUP($A86,OFFSET('Program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Results'!$A:$A,Tables!Z$1),4),MATCH($A86,OFFSET('Program and Results'!$A$1,MATCH(Tables!Z$1,'Program and Results'!$A:$A,0)-1,4,COUNTIF('Program and Results'!$A:$A,Tables!Z$1),1),0),2))))</f>
        <v>2</v>
      </c>
      <c r="AA86">
        <f ca="1">IF(AA18="","",IF(Z86="","",IFERROR(VLOOKUP($A86,OFFSET('Program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Results'!$A:$A,Tables!AA$1),4),MATCH($A86,OFFSET('Program and Results'!$A$1,MATCH(Tables!AA$1,'Program and Results'!$A:$A,0)-1,4,COUNTIF('Program and Results'!$A:$A,Tables!AA$1),1),0),2))))</f>
        <v>0</v>
      </c>
      <c r="AB86">
        <f ca="1">IF(AB18="","",IF(AA86="","",IFERROR(VLOOKUP($A86,OFFSET('Program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Results'!$A:$A,Tables!AB$1),4),MATCH($A86,OFFSET('Program and Results'!$A$1,MATCH(Tables!AB$1,'Program and Results'!$A:$A,0)-1,4,COUNTIF('Program and Results'!$A:$A,Tables!AB$1),1),0),2))))</f>
        <v>0</v>
      </c>
      <c r="AC86">
        <f ca="1">IF(AC18="","",IF(AB86="","",IFERROR(VLOOKUP($A86,OFFSET('Program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Results'!$A:$A,Tables!AC$1),4),MATCH($A86,OFFSET('Program and Results'!$A$1,MATCH(Tables!AC$1,'Program and Results'!$A:$A,0)-1,4,COUNTIF('Program and Results'!$A:$A,Tables!AC$1),1),0),2))))</f>
        <v>2</v>
      </c>
      <c r="AD86">
        <f ca="1">IF(AD18="","",IF(AC86="","",IFERROR(VLOOKUP($A86,OFFSET('Program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Results'!$A:$A,Tables!AD$1),4),MATCH($A86,OFFSET('Program and Results'!$A$1,MATCH(Tables!AD$1,'Program and Results'!$A:$A,0)-1,4,COUNTIF('Program and Results'!$A:$A,Tables!AD$1),1),0),2))))</f>
        <v>1</v>
      </c>
      <c r="AE86">
        <f ca="1">IF(AE18="","",IF(AD86="","",IFERROR(VLOOKUP($A86,OFFSET('Program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Results'!$A:$A,Tables!AE$1),4),MATCH($A86,OFFSET('Program and Results'!$A$1,MATCH(Tables!AE$1,'Program and Results'!$A:$A,0)-1,4,COUNTIF('Program and Results'!$A:$A,Tables!AE$1),1),0),2))))</f>
        <v>0</v>
      </c>
      <c r="AF86">
        <f ca="1">IF(AF18="","",IF(AE86="","",IFERROR(VLOOKUP($A86,OFFSET('Program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Results'!$A:$A,Tables!AF$1),4),MATCH($A86,OFFSET('Program and Results'!$A$1,MATCH(Tables!AF$1,'Program and Results'!$A:$A,0)-1,4,COUNTIF('Program and Results'!$A:$A,Tables!AF$1),1),0),2))))</f>
        <v>2</v>
      </c>
      <c r="AG86">
        <f ca="1">IF(AG18="","",IF(AF86="","",IFERROR(VLOOKUP($A86,OFFSET('Program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Results'!$A:$A,Tables!AG$1),4),MATCH($A86,OFFSET('Program and Results'!$A$1,MATCH(Tables!AG$1,'Program and Results'!$A:$A,0)-1,4,COUNTIF('Program and Results'!$A:$A,Tables!AG$1),1),0),2))))</f>
        <v>2</v>
      </c>
      <c r="AH86">
        <f ca="1">IF(AH18="","",IF(AG86="","",IFERROR(VLOOKUP($A86,OFFSET('Program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Results'!$A:$A,Tables!AH$1),4),MATCH($A86,OFFSET('Program and Results'!$A$1,MATCH(Tables!AH$1,'Program and Results'!$A:$A,0)-1,4,COUNTIF('Program and Results'!$A:$A,Tables!AH$1),1),0),2))))</f>
        <v>2</v>
      </c>
      <c r="AI86">
        <f ca="1">IF(AI18="","",IF(AH86="","",IFERROR(VLOOKUP($A86,OFFSET('Program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Results'!$A:$A,Tables!AI$1),4),MATCH($A86,OFFSET('Program and Results'!$A$1,MATCH(Tables!AI$1,'Program and Results'!$A:$A,0)-1,4,COUNTIF('Program and Results'!$A:$A,Tables!AI$1),1),0),2))))</f>
        <v>0</v>
      </c>
      <c r="AJ86" t="str">
        <f ca="1">IF(AJ18="","",IF(AI86="","",IFERROR(VLOOKUP($A86,OFFSET('Program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Results'!$A:$A,Tables!AJ$1),4),MATCH($A86,OFFSET('Program and Results'!$A$1,MATCH(Tables!AJ$1,'Program and Results'!$A:$A,0)-1,4,COUNTIF('Program and Results'!$A:$A,Tables!AJ$1),1),0),2))))</f>
        <v/>
      </c>
      <c r="AK86" t="str">
        <f ca="1">IF(AK18="","",IF(AJ86="","",IFERROR(VLOOKUP($A86,OFFSET('Program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Results'!$A:$A,Tables!AK$1),4),MATCH($A86,OFFSET('Program and Results'!$A$1,MATCH(Tables!AK$1,'Program and Results'!$A:$A,0)-1,4,COUNTIF('Program and Results'!$A:$A,Tables!AK$1),1),0),2))))</f>
        <v/>
      </c>
      <c r="AL86" t="str">
        <f ca="1">IF(AL18="","",IF(AK86="","",IFERROR(VLOOKUP($A86,OFFSET('Program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Results'!$A:$A,Tables!AL$1),4),MATCH($A86,OFFSET('Program and Results'!$A$1,MATCH(Tables!AL$1,'Program and Results'!$A:$A,0)-1,4,COUNTIF('Program and Results'!$A:$A,Tables!AL$1),1),0),2))))</f>
        <v/>
      </c>
      <c r="AM86" t="str">
        <f ca="1">IF(AM18="","",IF(AL86="","",IFERROR(VLOOKUP($A86,OFFSET('Program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Results'!$A:$A,Tables!AM$1),4),MATCH($A86,OFFSET('Program and Results'!$A$1,MATCH(Tables!AM$1,'Program and Results'!$A:$A,0)-1,4,COUNTIF('Program and Results'!$A:$A,Tables!AM$1),1),0),2))))</f>
        <v/>
      </c>
      <c r="AN86" t="str">
        <f ca="1">IF(AN18="","",IF(AM86="","",IFERROR(VLOOKUP($A86,OFFSET('Program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Results'!$A:$A,Tables!AN$1),4),MATCH($A86,OFFSET('Program and Results'!$A$1,MATCH(Tables!AN$1,'Program and Results'!$A:$A,0)-1,4,COUNTIF('Program and Results'!$A:$A,Tables!AN$1),1),0),2))))</f>
        <v/>
      </c>
      <c r="AO86" t="str">
        <f ca="1">IF(AO18="","",IF(AN86="","",IFERROR(VLOOKUP($A86,OFFSET('Program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Results'!$A:$A,Tables!AO$1),4),MATCH($A86,OFFSET('Program and Results'!$A$1,MATCH(Tables!AO$1,'Program and Results'!$A:$A,0)-1,4,COUNTIF('Program and Results'!$A:$A,Tables!AO$1),1),0),2))))</f>
        <v/>
      </c>
      <c r="AP86" t="str">
        <f ca="1">IF(AP18="","",IF(AO86="","",IFERROR(VLOOKUP($A86,OFFSET('Program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Results'!$A:$A,Tables!AP$1),4),MATCH($A86,OFFSET('Program and Results'!$A$1,MATCH(Tables!AP$1,'Program and Results'!$A:$A,0)-1,4,COUNTIF('Program and Results'!$A:$A,Tables!AP$1),1),0),2))))</f>
        <v/>
      </c>
      <c r="AQ86" t="str">
        <f ca="1">IF(AQ18="","",IF(AP86="","",IFERROR(VLOOKUP($A86,OFFSET('Program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Results'!$A:$A,Tables!AQ$1),4),MATCH($A86,OFFSET('Program and Results'!$A$1,MATCH(Tables!AQ$1,'Program and Results'!$A:$A,0)-1,4,COUNTIF('Program and Results'!$A:$A,Tables!AQ$1),1),0),2))))</f>
        <v/>
      </c>
      <c r="AR86" t="str">
        <f ca="1">IF(AR18="","",IF(AQ86="","",IFERROR(VLOOKUP($A86,OFFSET('Program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Results'!$A:$A,Tables!AR$1),4),MATCH($A86,OFFSET('Program and Results'!$A$1,MATCH(Tables!AR$1,'Program and Results'!$A:$A,0)-1,4,COUNTIF('Program and Results'!$A:$A,Tables!AR$1),1),0),2))))</f>
        <v/>
      </c>
      <c r="AS86" t="str">
        <f ca="1">IF(AS18="","",IF(AR86="","",IFERROR(VLOOKUP($A86,OFFSET('Program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Results'!$A:$A,Tables!AS$1),4),MATCH($A86,OFFSET('Program and Results'!$A$1,MATCH(Tables!AS$1,'Program and Results'!$A:$A,0)-1,4,COUNTIF('Program and Results'!$A:$A,Tables!AS$1),1),0),2))))</f>
        <v/>
      </c>
      <c r="AT86" t="str">
        <f ca="1">IF(AT18="","",IF(AS86="","",IFERROR(VLOOKUP($A86,OFFSET('Program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Results'!$A:$A,Tables!AT$1),4),MATCH($A86,OFFSET('Program and Results'!$A$1,MATCH(Tables!AT$1,'Program and Results'!$A:$A,0)-1,4,COUNTIF('Program and Results'!$A:$A,Tables!AT$1),1),0),2))))</f>
        <v/>
      </c>
      <c r="AU86" t="str">
        <f ca="1">IF(AU18="","",IF(AT86="","",IFERROR(VLOOKUP($A86,OFFSET('Program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Results'!$A:$A,Tables!AU$1),4),MATCH($A86,OFFSET('Program and Results'!$A$1,MATCH(Tables!AU$1,'Program and Results'!$A:$A,0)-1,4,COUNTIF('Program and Results'!$A:$A,Tables!AU$1),1),0),2))))</f>
        <v/>
      </c>
      <c r="AV86" t="str">
        <f ca="1">IF(AV18="","",IF(AU86="","",IFERROR(VLOOKUP($A86,OFFSET('Program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Results'!$A:$A,Tables!AV$1),4),MATCH($A86,OFFSET('Program and Results'!$A$1,MATCH(Tables!AV$1,'Program and Results'!$A:$A,0)-1,4,COUNTIF('Program and Results'!$A:$A,Tables!AV$1),1),0),2))))</f>
        <v/>
      </c>
      <c r="AW86" t="str">
        <f ca="1">IF(AW18="","",IF(AV86="","",IFERROR(VLOOKUP($A86,OFFSET('Program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Results'!$A:$A,Tables!AW$1),4),MATCH($A86,OFFSET('Program and Results'!$A$1,MATCH(Tables!AW$1,'Program and Results'!$A:$A,0)-1,4,COUNTIF('Program and Results'!$A:$A,Tables!AW$1),1),0),2))))</f>
        <v/>
      </c>
      <c r="AX86" t="str">
        <f ca="1">IF(AX18="","",IF(AW86="","",IFERROR(VLOOKUP($A86,OFFSET('Program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Results'!$A:$A,Tables!AX$1),4),MATCH($A86,OFFSET('Program and Results'!$A$1,MATCH(Tables!AX$1,'Program and Results'!$A:$A,0)-1,4,COUNTIF('Program and Results'!$A:$A,Tables!AX$1),1),0),2))))</f>
        <v/>
      </c>
      <c r="AY86" t="str">
        <f ca="1">IF(AY18="","",IF(AX86="","",IFERROR(VLOOKUP($A86,OFFSET('Program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Results'!$A:$A,Tables!AY$1),4),MATCH($A86,OFFSET('Program and Results'!$A$1,MATCH(Tables!AY$1,'Program and Results'!$A:$A,0)-1,4,COUNTIF('Program and Results'!$A:$A,Tables!AY$1),1),0),2))))</f>
        <v/>
      </c>
      <c r="AZ86" t="str">
        <f ca="1">IF(AZ18="","",IF(AY86="","",IFERROR(VLOOKUP($A86,OFFSET('Program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Results'!$A:$A,Tables!AZ$1),4),MATCH($A86,OFFSET('Program and Results'!$A$1,MATCH(Tables!AZ$1,'Program and Results'!$A:$A,0)-1,4,COUNTIF('Program and Results'!$A:$A,Tables!AZ$1),1),0),2))))</f>
        <v/>
      </c>
      <c r="BA86" t="str">
        <f ca="1">IF(BA18="","",IF(AZ86="","",IFERROR(VLOOKUP($A86,OFFSET('Program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Results'!$A:$A,Tables!BA$1),4),MATCH($A86,OFFSET('Program and Results'!$A$1,MATCH(Tables!BA$1,'Program and Results'!$A:$A,0)-1,4,COUNTIF('Program and Results'!$A:$A,Tables!BA$1),1),0),2))))</f>
        <v/>
      </c>
      <c r="BB86" t="str">
        <f ca="1">IF(BB18="","",IF(BA86="","",IFERROR(VLOOKUP($A86,OFFSET('Program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Results'!$A:$A,Tables!BB$1),4),MATCH($A86,OFFSET('Program and Results'!$A$1,MATCH(Tables!BB$1,'Program and Results'!$A:$A,0)-1,4,COUNTIF('Program and Results'!$A:$A,Tables!BB$1),1),0),2))))</f>
        <v/>
      </c>
      <c r="BC86" t="str">
        <f ca="1">IF(BC18="","",IF(BB86="","",IFERROR(VLOOKUP($A86,OFFSET('Program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Results'!$A:$A,Tables!BC$1),4),MATCH($A86,OFFSET('Program and Results'!$A$1,MATCH(Tables!BC$1,'Program and Results'!$A:$A,0)-1,4,COUNTIF('Program and Results'!$A:$A,Tables!BC$1),1),0),2))))</f>
        <v/>
      </c>
      <c r="BD86" t="str">
        <f ca="1">IF(BD18="","",IF(BC86="","",IFERROR(VLOOKUP($A86,OFFSET('Program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Results'!$A:$A,Tables!BD$1),4),MATCH($A86,OFFSET('Program and Results'!$A$1,MATCH(Tables!BD$1,'Program and Results'!$A:$A,0)-1,4,COUNTIF('Program and Results'!$A:$A,Tables!BD$1),1),0),2))))</f>
        <v/>
      </c>
      <c r="BE86" t="str">
        <f ca="1">IF(BE18="","",IF(BD86="","",IFERROR(VLOOKUP($A86,OFFSET('Program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Results'!$A:$A,Tables!BE$1),4),MATCH($A86,OFFSET('Program and Results'!$A$1,MATCH(Tables!BE$1,'Program and Results'!$A:$A,0)-1,4,COUNTIF('Program and Results'!$A:$A,Tables!BE$1),1),0),2))))</f>
        <v/>
      </c>
    </row>
    <row r="87" spans="1:57">
      <c r="A87" s="3" t="str">
        <f t="shared" si="1"/>
        <v>Nurnberg</v>
      </c>
      <c r="B87">
        <f ca="1">IF(B19="","",IF(A87="","",IFERROR(VLOOKUP($A87,OFFSET('Program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Results'!$A:$A,Tables!B$1),4),MATCH($A87,OFFSET('Program and Results'!$A$1,MATCH(Tables!B$1,'Program and Results'!$A:$A,0)-1,4,COUNTIF('Program and Results'!$A:$A,Tables!B$1),1),0),2))))</f>
        <v>2</v>
      </c>
      <c r="C87">
        <f ca="1">IF(C19="","",IF(B87="","",IFERROR(VLOOKUP($A87,OFFSET('Program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Results'!$A:$A,Tables!C$1),4),MATCH($A87,OFFSET('Program and Results'!$A$1,MATCH(Tables!C$1,'Program and Results'!$A:$A,0)-1,4,COUNTIF('Program and Results'!$A:$A,Tables!C$1),1),0),2))))</f>
        <v>2</v>
      </c>
      <c r="D87">
        <f ca="1">IF(D19="","",IF(C87="","",IFERROR(VLOOKUP($A87,OFFSET('Program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Results'!$A:$A,Tables!D$1),4),MATCH($A87,OFFSET('Program and Results'!$A$1,MATCH(Tables!D$1,'Program and Results'!$A:$A,0)-1,4,COUNTIF('Program and Results'!$A:$A,Tables!D$1),1),0),2))))</f>
        <v>2</v>
      </c>
      <c r="E87">
        <f ca="1">IF(E19="","",IF(D87="","",IFERROR(VLOOKUP($A87,OFFSET('Program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Results'!$A:$A,Tables!E$1),4),MATCH($A87,OFFSET('Program and Results'!$A$1,MATCH(Tables!E$1,'Program and Results'!$A:$A,0)-1,4,COUNTIF('Program and Results'!$A:$A,Tables!E$1),1),0),2))))</f>
        <v>1</v>
      </c>
      <c r="F87">
        <f ca="1">IF(F19="","",IF(E87="","",IFERROR(VLOOKUP($A87,OFFSET('Program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Results'!$A:$A,Tables!F$1),4),MATCH($A87,OFFSET('Program and Results'!$A$1,MATCH(Tables!F$1,'Program and Results'!$A:$A,0)-1,4,COUNTIF('Program and Results'!$A:$A,Tables!F$1),1),0),2))))</f>
        <v>1</v>
      </c>
      <c r="G87">
        <f ca="1">IF(G19="","",IF(F87="","",IFERROR(VLOOKUP($A87,OFFSET('Program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Results'!$A:$A,Tables!G$1),4),MATCH($A87,OFFSET('Program and Results'!$A$1,MATCH(Tables!G$1,'Program and Results'!$A:$A,0)-1,4,COUNTIF('Program and Results'!$A:$A,Tables!G$1),1),0),2))))</f>
        <v>1</v>
      </c>
      <c r="H87">
        <f ca="1">IF(H19="","",IF(G87="","",IFERROR(VLOOKUP($A87,OFFSET('Program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Results'!$A:$A,Tables!H$1),4),MATCH($A87,OFFSET('Program and Results'!$A$1,MATCH(Tables!H$1,'Program and Results'!$A:$A,0)-1,4,COUNTIF('Program and Results'!$A:$A,Tables!H$1),1),0),2))))</f>
        <v>3</v>
      </c>
      <c r="I87">
        <f ca="1">IF(I19="","",IF(H87="","",IFERROR(VLOOKUP($A87,OFFSET('Program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Results'!$A:$A,Tables!I$1),4),MATCH($A87,OFFSET('Program and Results'!$A$1,MATCH(Tables!I$1,'Program and Results'!$A:$A,0)-1,4,COUNTIF('Program and Results'!$A:$A,Tables!I$1),1),0),2))))</f>
        <v>5</v>
      </c>
      <c r="J87">
        <f ca="1">IF(J19="","",IF(I87="","",IFERROR(VLOOKUP($A87,OFFSET('Program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Results'!$A:$A,Tables!J$1),4),MATCH($A87,OFFSET('Program and Results'!$A$1,MATCH(Tables!J$1,'Program and Results'!$A:$A,0)-1,4,COUNTIF('Program and Results'!$A:$A,Tables!J$1),1),0),2))))</f>
        <v>1</v>
      </c>
      <c r="K87">
        <f ca="1">IF(K19="","",IF(J87="","",IFERROR(VLOOKUP($A87,OFFSET('Program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Results'!$A:$A,Tables!K$1),4),MATCH($A87,OFFSET('Program and Results'!$A$1,MATCH(Tables!K$1,'Program and Results'!$A:$A,0)-1,4,COUNTIF('Program and Results'!$A:$A,Tables!K$1),1),0),2))))</f>
        <v>1</v>
      </c>
      <c r="L87">
        <f ca="1">IF(L19="","",IF(K87="","",IFERROR(VLOOKUP($A87,OFFSET('Program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Results'!$A:$A,Tables!L$1),4),MATCH($A87,OFFSET('Program and Results'!$A$1,MATCH(Tables!L$1,'Program and Results'!$A:$A,0)-1,4,COUNTIF('Program and Results'!$A:$A,Tables!L$1),1),0),2))))</f>
        <v>3</v>
      </c>
      <c r="M87">
        <f ca="1">IF(M19="","",IF(L87="","",IFERROR(VLOOKUP($A87,OFFSET('Program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Results'!$A:$A,Tables!M$1),4),MATCH($A87,OFFSET('Program and Results'!$A$1,MATCH(Tables!M$1,'Program and Results'!$A:$A,0)-1,4,COUNTIF('Program and Results'!$A:$A,Tables!M$1),1),0),2))))</f>
        <v>3</v>
      </c>
      <c r="N87">
        <f ca="1">IF(N19="","",IF(M87="","",IFERROR(VLOOKUP($A87,OFFSET('Program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Results'!$A:$A,Tables!N$1),4),MATCH($A87,OFFSET('Program and Results'!$A$1,MATCH(Tables!N$1,'Program and Results'!$A:$A,0)-1,4,COUNTIF('Program and Results'!$A:$A,Tables!N$1),1),0),2))))</f>
        <v>1</v>
      </c>
      <c r="O87">
        <f ca="1">IF(O19="","",IF(N87="","",IFERROR(VLOOKUP($A87,OFFSET('Program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Results'!$A:$A,Tables!O$1),4),MATCH($A87,OFFSET('Program and Results'!$A$1,MATCH(Tables!O$1,'Program and Results'!$A:$A,0)-1,4,COUNTIF('Program and Results'!$A:$A,Tables!O$1),1),0),2))))</f>
        <v>3</v>
      </c>
      <c r="P87">
        <f ca="1">IF(P19="","",IF(O87="","",IFERROR(VLOOKUP($A87,OFFSET('Program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Results'!$A:$A,Tables!P$1),4),MATCH($A87,OFFSET('Program and Results'!$A$1,MATCH(Tables!P$1,'Program and Results'!$A:$A,0)-1,4,COUNTIF('Program and Results'!$A:$A,Tables!P$1),1),0),2))))</f>
        <v>1</v>
      </c>
      <c r="Q87">
        <f ca="1">IF(Q19="","",IF(P87="","",IFERROR(VLOOKUP($A87,OFFSET('Program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Results'!$A:$A,Tables!Q$1),4),MATCH($A87,OFFSET('Program and Results'!$A$1,MATCH(Tables!Q$1,'Program and Results'!$A:$A,0)-1,4,COUNTIF('Program and Results'!$A:$A,Tables!Q$1),1),0),2))))</f>
        <v>3</v>
      </c>
      <c r="R87">
        <f ca="1">IF(R19="","",IF(Q87="","",IFERROR(VLOOKUP($A87,OFFSET('Program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Results'!$A:$A,Tables!R$1),4),MATCH($A87,OFFSET('Program and Results'!$A$1,MATCH(Tables!R$1,'Program and Results'!$A:$A,0)-1,4,COUNTIF('Program and Results'!$A:$A,Tables!R$1),1),0),2))))</f>
        <v>0</v>
      </c>
      <c r="S87">
        <f ca="1">IF(S19="","",IF(R87="","",IFERROR(VLOOKUP($A87,OFFSET('Program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Results'!$A:$A,Tables!S$1),4),MATCH($A87,OFFSET('Program and Results'!$A$1,MATCH(Tables!S$1,'Program and Results'!$A:$A,0)-1,4,COUNTIF('Program and Results'!$A:$A,Tables!S$1),1),0),2))))</f>
        <v>0</v>
      </c>
      <c r="T87">
        <f ca="1">IF(T19="","",IF(S87="","",IFERROR(VLOOKUP($A87,OFFSET('Program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Results'!$A:$A,Tables!T$1),4),MATCH($A87,OFFSET('Program and Results'!$A$1,MATCH(Tables!T$1,'Program and Results'!$A:$A,0)-1,4,COUNTIF('Program and Results'!$A:$A,Tables!T$1),1),0),2))))</f>
        <v>1</v>
      </c>
      <c r="U87">
        <f ca="1">IF(U19="","",IF(T87="","",IFERROR(VLOOKUP($A87,OFFSET('Program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Results'!$A:$A,Tables!U$1),4),MATCH($A87,OFFSET('Program and Results'!$A$1,MATCH(Tables!U$1,'Program and Results'!$A:$A,0)-1,4,COUNTIF('Program and Results'!$A:$A,Tables!U$1),1),0),2))))</f>
        <v>2</v>
      </c>
      <c r="V87">
        <f ca="1">IF(V19="","",IF(U87="","",IFERROR(VLOOKUP($A87,OFFSET('Program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Results'!$A:$A,Tables!V$1),4),MATCH($A87,OFFSET('Program and Results'!$A$1,MATCH(Tables!V$1,'Program and Results'!$A:$A,0)-1,4,COUNTIF('Program and Results'!$A:$A,Tables!V$1),1),0),2))))</f>
        <v>0</v>
      </c>
      <c r="W87">
        <f ca="1">IF(W19="","",IF(V87="","",IFERROR(VLOOKUP($A87,OFFSET('Program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Results'!$A:$A,Tables!W$1),4),MATCH($A87,OFFSET('Program and Results'!$A$1,MATCH(Tables!W$1,'Program and Results'!$A:$A,0)-1,4,COUNTIF('Program and Results'!$A:$A,Tables!W$1),1),0),2))))</f>
        <v>1</v>
      </c>
      <c r="X87">
        <f ca="1">IF(X19="","",IF(W87="","",IFERROR(VLOOKUP($A87,OFFSET('Program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Results'!$A:$A,Tables!X$1),4),MATCH($A87,OFFSET('Program and Results'!$A$1,MATCH(Tables!X$1,'Program and Results'!$A:$A,0)-1,4,COUNTIF('Program and Results'!$A:$A,Tables!X$1),1),0),2))))</f>
        <v>3</v>
      </c>
      <c r="Y87">
        <f ca="1">IF(Y19="","",IF(X87="","",IFERROR(VLOOKUP($A87,OFFSET('Program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Results'!$A:$A,Tables!Y$1),4),MATCH($A87,OFFSET('Program and Results'!$A$1,MATCH(Tables!Y$1,'Program and Results'!$A:$A,0)-1,4,COUNTIF('Program and Results'!$A:$A,Tables!Y$1),1),0),2))))</f>
        <v>2</v>
      </c>
      <c r="Z87">
        <f ca="1">IF(Z19="","",IF(Y87="","",IFERROR(VLOOKUP($A87,OFFSET('Program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Results'!$A:$A,Tables!Z$1),4),MATCH($A87,OFFSET('Program and Results'!$A$1,MATCH(Tables!Z$1,'Program and Results'!$A:$A,0)-1,4,COUNTIF('Program and Results'!$A:$A,Tables!Z$1),1),0),2))))</f>
        <v>2</v>
      </c>
      <c r="AA87">
        <f ca="1">IF(AA19="","",IF(Z87="","",IFERROR(VLOOKUP($A87,OFFSET('Program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Results'!$A:$A,Tables!AA$1),4),MATCH($A87,OFFSET('Program and Results'!$A$1,MATCH(Tables!AA$1,'Program and Results'!$A:$A,0)-1,4,COUNTIF('Program and Results'!$A:$A,Tables!AA$1),1),0),2))))</f>
        <v>5</v>
      </c>
      <c r="AB87">
        <f ca="1">IF(AB19="","",IF(AA87="","",IFERROR(VLOOKUP($A87,OFFSET('Program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Results'!$A:$A,Tables!AB$1),4),MATCH($A87,OFFSET('Program and Results'!$A$1,MATCH(Tables!AB$1,'Program and Results'!$A:$A,0)-1,4,COUNTIF('Program and Results'!$A:$A,Tables!AB$1),1),0),2))))</f>
        <v>0</v>
      </c>
      <c r="AC87">
        <f ca="1">IF(AC19="","",IF(AB87="","",IFERROR(VLOOKUP($A87,OFFSET('Program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Results'!$A:$A,Tables!AC$1),4),MATCH($A87,OFFSET('Program and Results'!$A$1,MATCH(Tables!AC$1,'Program and Results'!$A:$A,0)-1,4,COUNTIF('Program and Results'!$A:$A,Tables!AC$1),1),0),2))))</f>
        <v>3</v>
      </c>
      <c r="AD87">
        <f ca="1">IF(AD19="","",IF(AC87="","",IFERROR(VLOOKUP($A87,OFFSET('Program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Results'!$A:$A,Tables!AD$1),4),MATCH($A87,OFFSET('Program and Results'!$A$1,MATCH(Tables!AD$1,'Program and Results'!$A:$A,0)-1,4,COUNTIF('Program and Results'!$A:$A,Tables!AD$1),1),0),2))))</f>
        <v>2</v>
      </c>
      <c r="AE87">
        <f ca="1">IF(AE19="","",IF(AD87="","",IFERROR(VLOOKUP($A87,OFFSET('Program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Results'!$A:$A,Tables!AE$1),4),MATCH($A87,OFFSET('Program and Results'!$A$1,MATCH(Tables!AE$1,'Program and Results'!$A:$A,0)-1,4,COUNTIF('Program and Results'!$A:$A,Tables!AE$1),1),0),2))))</f>
        <v>4</v>
      </c>
      <c r="AF87">
        <f ca="1">IF(AF19="","",IF(AE87="","",IFERROR(VLOOKUP($A87,OFFSET('Program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Results'!$A:$A,Tables!AF$1),4),MATCH($A87,OFFSET('Program and Results'!$A$1,MATCH(Tables!AF$1,'Program and Results'!$A:$A,0)-1,4,COUNTIF('Program and Results'!$A:$A,Tables!AF$1),1),0),2))))</f>
        <v>4</v>
      </c>
      <c r="AG87">
        <f ca="1">IF(AG19="","",IF(AF87="","",IFERROR(VLOOKUP($A87,OFFSET('Program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Results'!$A:$A,Tables!AG$1),4),MATCH($A87,OFFSET('Program and Results'!$A$1,MATCH(Tables!AG$1,'Program and Results'!$A:$A,0)-1,4,COUNTIF('Program and Results'!$A:$A,Tables!AG$1),1),0),2))))</f>
        <v>2</v>
      </c>
      <c r="AH87">
        <f ca="1">IF(AH19="","",IF(AG87="","",IFERROR(VLOOKUP($A87,OFFSET('Program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Results'!$A:$A,Tables!AH$1),4),MATCH($A87,OFFSET('Program and Results'!$A$1,MATCH(Tables!AH$1,'Program and Results'!$A:$A,0)-1,4,COUNTIF('Program and Results'!$A:$A,Tables!AH$1),1),0),2))))</f>
        <v>2</v>
      </c>
      <c r="AI87">
        <f ca="1">IF(AI19="","",IF(AH87="","",IFERROR(VLOOKUP($A87,OFFSET('Program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Results'!$A:$A,Tables!AI$1),4),MATCH($A87,OFFSET('Program and Results'!$A$1,MATCH(Tables!AI$1,'Program and Results'!$A:$A,0)-1,4,COUNTIF('Program and Results'!$A:$A,Tables!AI$1),1),0),2))))</f>
        <v>4</v>
      </c>
      <c r="AJ87" t="str">
        <f ca="1">IF(AJ19="","",IF(AI87="","",IFERROR(VLOOKUP($A87,OFFSET('Program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Results'!$A:$A,Tables!AJ$1),4),MATCH($A87,OFFSET('Program and Results'!$A$1,MATCH(Tables!AJ$1,'Program and Results'!$A:$A,0)-1,4,COUNTIF('Program and Results'!$A:$A,Tables!AJ$1),1),0),2))))</f>
        <v/>
      </c>
      <c r="AK87" t="str">
        <f ca="1">IF(AK19="","",IF(AJ87="","",IFERROR(VLOOKUP($A87,OFFSET('Program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Results'!$A:$A,Tables!AK$1),4),MATCH($A87,OFFSET('Program and Results'!$A$1,MATCH(Tables!AK$1,'Program and Results'!$A:$A,0)-1,4,COUNTIF('Program and Results'!$A:$A,Tables!AK$1),1),0),2))))</f>
        <v/>
      </c>
      <c r="AL87" t="str">
        <f ca="1">IF(AL19="","",IF(AK87="","",IFERROR(VLOOKUP($A87,OFFSET('Program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Results'!$A:$A,Tables!AL$1),4),MATCH($A87,OFFSET('Program and Results'!$A$1,MATCH(Tables!AL$1,'Program and Results'!$A:$A,0)-1,4,COUNTIF('Program and Results'!$A:$A,Tables!AL$1),1),0),2))))</f>
        <v/>
      </c>
      <c r="AM87" t="str">
        <f ca="1">IF(AM19="","",IF(AL87="","",IFERROR(VLOOKUP($A87,OFFSET('Program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Results'!$A:$A,Tables!AM$1),4),MATCH($A87,OFFSET('Program and Results'!$A$1,MATCH(Tables!AM$1,'Program and Results'!$A:$A,0)-1,4,COUNTIF('Program and Results'!$A:$A,Tables!AM$1),1),0),2))))</f>
        <v/>
      </c>
      <c r="AN87" t="str">
        <f ca="1">IF(AN19="","",IF(AM87="","",IFERROR(VLOOKUP($A87,OFFSET('Program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Results'!$A:$A,Tables!AN$1),4),MATCH($A87,OFFSET('Program and Results'!$A$1,MATCH(Tables!AN$1,'Program and Results'!$A:$A,0)-1,4,COUNTIF('Program and Results'!$A:$A,Tables!AN$1),1),0),2))))</f>
        <v/>
      </c>
      <c r="AO87" t="str">
        <f ca="1">IF(AO19="","",IF(AN87="","",IFERROR(VLOOKUP($A87,OFFSET('Program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Results'!$A:$A,Tables!AO$1),4),MATCH($A87,OFFSET('Program and Results'!$A$1,MATCH(Tables!AO$1,'Program and Results'!$A:$A,0)-1,4,COUNTIF('Program and Results'!$A:$A,Tables!AO$1),1),0),2))))</f>
        <v/>
      </c>
      <c r="AP87" t="str">
        <f ca="1">IF(AP19="","",IF(AO87="","",IFERROR(VLOOKUP($A87,OFFSET('Program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Results'!$A:$A,Tables!AP$1),4),MATCH($A87,OFFSET('Program and Results'!$A$1,MATCH(Tables!AP$1,'Program and Results'!$A:$A,0)-1,4,COUNTIF('Program and Results'!$A:$A,Tables!AP$1),1),0),2))))</f>
        <v/>
      </c>
      <c r="AQ87" t="str">
        <f ca="1">IF(AQ19="","",IF(AP87="","",IFERROR(VLOOKUP($A87,OFFSET('Program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Results'!$A:$A,Tables!AQ$1),4),MATCH($A87,OFFSET('Program and Results'!$A$1,MATCH(Tables!AQ$1,'Program and Results'!$A:$A,0)-1,4,COUNTIF('Program and Results'!$A:$A,Tables!AQ$1),1),0),2))))</f>
        <v/>
      </c>
      <c r="AR87" t="str">
        <f ca="1">IF(AR19="","",IF(AQ87="","",IFERROR(VLOOKUP($A87,OFFSET('Program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Results'!$A:$A,Tables!AR$1),4),MATCH($A87,OFFSET('Program and Results'!$A$1,MATCH(Tables!AR$1,'Program and Results'!$A:$A,0)-1,4,COUNTIF('Program and Results'!$A:$A,Tables!AR$1),1),0),2))))</f>
        <v/>
      </c>
      <c r="AS87" t="str">
        <f ca="1">IF(AS19="","",IF(AR87="","",IFERROR(VLOOKUP($A87,OFFSET('Program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Results'!$A:$A,Tables!AS$1),4),MATCH($A87,OFFSET('Program and Results'!$A$1,MATCH(Tables!AS$1,'Program and Results'!$A:$A,0)-1,4,COUNTIF('Program and Results'!$A:$A,Tables!AS$1),1),0),2))))</f>
        <v/>
      </c>
      <c r="AT87" t="str">
        <f ca="1">IF(AT19="","",IF(AS87="","",IFERROR(VLOOKUP($A87,OFFSET('Program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Results'!$A:$A,Tables!AT$1),4),MATCH($A87,OFFSET('Program and Results'!$A$1,MATCH(Tables!AT$1,'Program and Results'!$A:$A,0)-1,4,COUNTIF('Program and Results'!$A:$A,Tables!AT$1),1),0),2))))</f>
        <v/>
      </c>
      <c r="AU87" t="str">
        <f ca="1">IF(AU19="","",IF(AT87="","",IFERROR(VLOOKUP($A87,OFFSET('Program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Results'!$A:$A,Tables!AU$1),4),MATCH($A87,OFFSET('Program and Results'!$A$1,MATCH(Tables!AU$1,'Program and Results'!$A:$A,0)-1,4,COUNTIF('Program and Results'!$A:$A,Tables!AU$1),1),0),2))))</f>
        <v/>
      </c>
      <c r="AV87" t="str">
        <f ca="1">IF(AV19="","",IF(AU87="","",IFERROR(VLOOKUP($A87,OFFSET('Program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Results'!$A:$A,Tables!AV$1),4),MATCH($A87,OFFSET('Program and Results'!$A$1,MATCH(Tables!AV$1,'Program and Results'!$A:$A,0)-1,4,COUNTIF('Program and Results'!$A:$A,Tables!AV$1),1),0),2))))</f>
        <v/>
      </c>
      <c r="AW87" t="str">
        <f ca="1">IF(AW19="","",IF(AV87="","",IFERROR(VLOOKUP($A87,OFFSET('Program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Results'!$A:$A,Tables!AW$1),4),MATCH($A87,OFFSET('Program and Results'!$A$1,MATCH(Tables!AW$1,'Program and Results'!$A:$A,0)-1,4,COUNTIF('Program and Results'!$A:$A,Tables!AW$1),1),0),2))))</f>
        <v/>
      </c>
      <c r="AX87" t="str">
        <f ca="1">IF(AX19="","",IF(AW87="","",IFERROR(VLOOKUP($A87,OFFSET('Program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Results'!$A:$A,Tables!AX$1),4),MATCH($A87,OFFSET('Program and Results'!$A$1,MATCH(Tables!AX$1,'Program and Results'!$A:$A,0)-1,4,COUNTIF('Program and Results'!$A:$A,Tables!AX$1),1),0),2))))</f>
        <v/>
      </c>
      <c r="AY87" t="str">
        <f ca="1">IF(AY19="","",IF(AX87="","",IFERROR(VLOOKUP($A87,OFFSET('Program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Results'!$A:$A,Tables!AY$1),4),MATCH($A87,OFFSET('Program and Results'!$A$1,MATCH(Tables!AY$1,'Program and Results'!$A:$A,0)-1,4,COUNTIF('Program and Results'!$A:$A,Tables!AY$1),1),0),2))))</f>
        <v/>
      </c>
      <c r="AZ87" t="str">
        <f ca="1">IF(AZ19="","",IF(AY87="","",IFERROR(VLOOKUP($A87,OFFSET('Program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Results'!$A:$A,Tables!AZ$1),4),MATCH($A87,OFFSET('Program and Results'!$A$1,MATCH(Tables!AZ$1,'Program and Results'!$A:$A,0)-1,4,COUNTIF('Program and Results'!$A:$A,Tables!AZ$1),1),0),2))))</f>
        <v/>
      </c>
      <c r="BA87" t="str">
        <f ca="1">IF(BA19="","",IF(AZ87="","",IFERROR(VLOOKUP($A87,OFFSET('Program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Results'!$A:$A,Tables!BA$1),4),MATCH($A87,OFFSET('Program and Results'!$A$1,MATCH(Tables!BA$1,'Program and Results'!$A:$A,0)-1,4,COUNTIF('Program and Results'!$A:$A,Tables!BA$1),1),0),2))))</f>
        <v/>
      </c>
      <c r="BB87" t="str">
        <f ca="1">IF(BB19="","",IF(BA87="","",IFERROR(VLOOKUP($A87,OFFSET('Program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Results'!$A:$A,Tables!BB$1),4),MATCH($A87,OFFSET('Program and Results'!$A$1,MATCH(Tables!BB$1,'Program and Results'!$A:$A,0)-1,4,COUNTIF('Program and Results'!$A:$A,Tables!BB$1),1),0),2))))</f>
        <v/>
      </c>
      <c r="BC87" t="str">
        <f ca="1">IF(BC19="","",IF(BB87="","",IFERROR(VLOOKUP($A87,OFFSET('Program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Results'!$A:$A,Tables!BC$1),4),MATCH($A87,OFFSET('Program and Results'!$A$1,MATCH(Tables!BC$1,'Program and Results'!$A:$A,0)-1,4,COUNTIF('Program and Results'!$A:$A,Tables!BC$1),1),0),2))))</f>
        <v/>
      </c>
      <c r="BD87" t="str">
        <f ca="1">IF(BD19="","",IF(BC87="","",IFERROR(VLOOKUP($A87,OFFSET('Program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Results'!$A:$A,Tables!BD$1),4),MATCH($A87,OFFSET('Program and Results'!$A$1,MATCH(Tables!BD$1,'Program and Results'!$A:$A,0)-1,4,COUNTIF('Program and Results'!$A:$A,Tables!BD$1),1),0),2))))</f>
        <v/>
      </c>
      <c r="BE87" t="str">
        <f ca="1">IF(BE19="","",IF(BD87="","",IFERROR(VLOOKUP($A87,OFFSET('Program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Results'!$A:$A,Tables!BE$1),4),MATCH($A87,OFFSET('Program and Results'!$A$1,MATCH(Tables!BE$1,'Program and Results'!$A:$A,0)-1,4,COUNTIF('Program and Results'!$A:$A,Tables!BE$1),1),0),2))))</f>
        <v/>
      </c>
    </row>
    <row r="88" spans="1:57">
      <c r="A88" s="3" t="str">
        <f t="shared" si="1"/>
        <v/>
      </c>
      <c r="B88" t="str">
        <f ca="1">IF(B20="","",IF(A88="","",IFERROR(VLOOKUP($A88,OFFSET('Program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Results'!$A:$A,Tables!B$1),4),MATCH($A88,OFFSET('Program and Results'!$A$1,MATCH(Tables!B$1,'Program and Results'!$A:$A,0)-1,4,COUNTIF('Program and Results'!$A:$A,Tables!B$1),1),0),2))))</f>
        <v/>
      </c>
      <c r="C88" t="str">
        <f ca="1">IF(C20="","",IF(B88="","",IFERROR(VLOOKUP($A88,OFFSET('Program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Results'!$A:$A,Tables!C$1),4),MATCH($A88,OFFSET('Program and Results'!$A$1,MATCH(Tables!C$1,'Program and Results'!$A:$A,0)-1,4,COUNTIF('Program and Results'!$A:$A,Tables!C$1),1),0),2))))</f>
        <v/>
      </c>
      <c r="D88" t="str">
        <f ca="1">IF(D20="","",IF(C88="","",IFERROR(VLOOKUP($A88,OFFSET('Program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Results'!$A:$A,Tables!D$1),4),MATCH($A88,OFFSET('Program and Results'!$A$1,MATCH(Tables!D$1,'Program and Results'!$A:$A,0)-1,4,COUNTIF('Program and Results'!$A:$A,Tables!D$1),1),0),2))))</f>
        <v/>
      </c>
      <c r="E88" t="str">
        <f ca="1">IF(E20="","",IF(D88="","",IFERROR(VLOOKUP($A88,OFFSET('Program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Results'!$A:$A,Tables!E$1),4),MATCH($A88,OFFSET('Program and Results'!$A$1,MATCH(Tables!E$1,'Program and Results'!$A:$A,0)-1,4,COUNTIF('Program and Results'!$A:$A,Tables!E$1),1),0),2))))</f>
        <v/>
      </c>
      <c r="F88" t="str">
        <f ca="1">IF(F20="","",IF(E88="","",IFERROR(VLOOKUP($A88,OFFSET('Program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Results'!$A:$A,Tables!F$1),4),MATCH($A88,OFFSET('Program and Results'!$A$1,MATCH(Tables!F$1,'Program and Results'!$A:$A,0)-1,4,COUNTIF('Program and Results'!$A:$A,Tables!F$1),1),0),2))))</f>
        <v/>
      </c>
      <c r="G88" t="str">
        <f ca="1">IF(G20="","",IF(F88="","",IFERROR(VLOOKUP($A88,OFFSET('Program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Results'!$A:$A,Tables!G$1),4),MATCH($A88,OFFSET('Program and Results'!$A$1,MATCH(Tables!G$1,'Program and Results'!$A:$A,0)-1,4,COUNTIF('Program and Results'!$A:$A,Tables!G$1),1),0),2))))</f>
        <v/>
      </c>
      <c r="H88" t="str">
        <f ca="1">IF(H20="","",IF(G88="","",IFERROR(VLOOKUP($A88,OFFSET('Program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Results'!$A:$A,Tables!H$1),4),MATCH($A88,OFFSET('Program and Results'!$A$1,MATCH(Tables!H$1,'Program and Results'!$A:$A,0)-1,4,COUNTIF('Program and Results'!$A:$A,Tables!H$1),1),0),2))))</f>
        <v/>
      </c>
      <c r="I88" t="str">
        <f ca="1">IF(I20="","",IF(H88="","",IFERROR(VLOOKUP($A88,OFFSET('Program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Results'!$A:$A,Tables!I$1),4),MATCH($A88,OFFSET('Program and Results'!$A$1,MATCH(Tables!I$1,'Program and Results'!$A:$A,0)-1,4,COUNTIF('Program and Results'!$A:$A,Tables!I$1),1),0),2))))</f>
        <v/>
      </c>
      <c r="J88" t="str">
        <f ca="1">IF(J20="","",IF(I88="","",IFERROR(VLOOKUP($A88,OFFSET('Program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Results'!$A:$A,Tables!J$1),4),MATCH($A88,OFFSET('Program and Results'!$A$1,MATCH(Tables!J$1,'Program and Results'!$A:$A,0)-1,4,COUNTIF('Program and Results'!$A:$A,Tables!J$1),1),0),2))))</f>
        <v/>
      </c>
      <c r="K88" t="str">
        <f ca="1">IF(K20="","",IF(J88="","",IFERROR(VLOOKUP($A88,OFFSET('Program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Results'!$A:$A,Tables!K$1),4),MATCH($A88,OFFSET('Program and Results'!$A$1,MATCH(Tables!K$1,'Program and Results'!$A:$A,0)-1,4,COUNTIF('Program and Results'!$A:$A,Tables!K$1),1),0),2))))</f>
        <v/>
      </c>
      <c r="L88" t="str">
        <f ca="1">IF(L20="","",IF(K88="","",IFERROR(VLOOKUP($A88,OFFSET('Program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Results'!$A:$A,Tables!L$1),4),MATCH($A88,OFFSET('Program and Results'!$A$1,MATCH(Tables!L$1,'Program and Results'!$A:$A,0)-1,4,COUNTIF('Program and Results'!$A:$A,Tables!L$1),1),0),2))))</f>
        <v/>
      </c>
      <c r="M88" t="str">
        <f ca="1">IF(M20="","",IF(L88="","",IFERROR(VLOOKUP($A88,OFFSET('Program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Results'!$A:$A,Tables!M$1),4),MATCH($A88,OFFSET('Program and Results'!$A$1,MATCH(Tables!M$1,'Program and Results'!$A:$A,0)-1,4,COUNTIF('Program and Results'!$A:$A,Tables!M$1),1),0),2))))</f>
        <v/>
      </c>
      <c r="N88" t="str">
        <f ca="1">IF(N20="","",IF(M88="","",IFERROR(VLOOKUP($A88,OFFSET('Program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Results'!$A:$A,Tables!N$1),4),MATCH($A88,OFFSET('Program and Results'!$A$1,MATCH(Tables!N$1,'Program and Results'!$A:$A,0)-1,4,COUNTIF('Program and Results'!$A:$A,Tables!N$1),1),0),2))))</f>
        <v/>
      </c>
      <c r="O88" t="str">
        <f ca="1">IF(O20="","",IF(N88="","",IFERROR(VLOOKUP($A88,OFFSET('Program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Results'!$A:$A,Tables!O$1),4),MATCH($A88,OFFSET('Program and Results'!$A$1,MATCH(Tables!O$1,'Program and Results'!$A:$A,0)-1,4,COUNTIF('Program and Results'!$A:$A,Tables!O$1),1),0),2))))</f>
        <v/>
      </c>
      <c r="P88" t="str">
        <f ca="1">IF(P20="","",IF(O88="","",IFERROR(VLOOKUP($A88,OFFSET('Program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Results'!$A:$A,Tables!P$1),4),MATCH($A88,OFFSET('Program and Results'!$A$1,MATCH(Tables!P$1,'Program and Results'!$A:$A,0)-1,4,COUNTIF('Program and Results'!$A:$A,Tables!P$1),1),0),2))))</f>
        <v/>
      </c>
      <c r="Q88" t="str">
        <f ca="1">IF(Q20="","",IF(P88="","",IFERROR(VLOOKUP($A88,OFFSET('Program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Results'!$A:$A,Tables!Q$1),4),MATCH($A88,OFFSET('Program and Results'!$A$1,MATCH(Tables!Q$1,'Program and Results'!$A:$A,0)-1,4,COUNTIF('Program and Results'!$A:$A,Tables!Q$1),1),0),2))))</f>
        <v/>
      </c>
      <c r="R88" t="str">
        <f ca="1">IF(R20="","",IF(Q88="","",IFERROR(VLOOKUP($A88,OFFSET('Program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Results'!$A:$A,Tables!R$1),4),MATCH($A88,OFFSET('Program and Results'!$A$1,MATCH(Tables!R$1,'Program and Results'!$A:$A,0)-1,4,COUNTIF('Program and Results'!$A:$A,Tables!R$1),1),0),2))))</f>
        <v/>
      </c>
      <c r="S88" t="str">
        <f ca="1">IF(S20="","",IF(R88="","",IFERROR(VLOOKUP($A88,OFFSET('Program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Results'!$A:$A,Tables!S$1),4),MATCH($A88,OFFSET('Program and Results'!$A$1,MATCH(Tables!S$1,'Program and Results'!$A:$A,0)-1,4,COUNTIF('Program and Results'!$A:$A,Tables!S$1),1),0),2))))</f>
        <v/>
      </c>
      <c r="T88" t="str">
        <f ca="1">IF(T20="","",IF(S88="","",IFERROR(VLOOKUP($A88,OFFSET('Program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Results'!$A:$A,Tables!T$1),4),MATCH($A88,OFFSET('Program and Results'!$A$1,MATCH(Tables!T$1,'Program and Results'!$A:$A,0)-1,4,COUNTIF('Program and Results'!$A:$A,Tables!T$1),1),0),2))))</f>
        <v/>
      </c>
      <c r="U88" t="str">
        <f ca="1">IF(U20="","",IF(T88="","",IFERROR(VLOOKUP($A88,OFFSET('Program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Results'!$A:$A,Tables!U$1),4),MATCH($A88,OFFSET('Program and Results'!$A$1,MATCH(Tables!U$1,'Program and Results'!$A:$A,0)-1,4,COUNTIF('Program and Results'!$A:$A,Tables!U$1),1),0),2))))</f>
        <v/>
      </c>
      <c r="V88" t="str">
        <f ca="1">IF(V20="","",IF(U88="","",IFERROR(VLOOKUP($A88,OFFSET('Program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Results'!$A:$A,Tables!V$1),4),MATCH($A88,OFFSET('Program and Results'!$A$1,MATCH(Tables!V$1,'Program and Results'!$A:$A,0)-1,4,COUNTIF('Program and Results'!$A:$A,Tables!V$1),1),0),2))))</f>
        <v/>
      </c>
      <c r="W88" t="str">
        <f ca="1">IF(W20="","",IF(V88="","",IFERROR(VLOOKUP($A88,OFFSET('Program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Results'!$A:$A,Tables!W$1),4),MATCH($A88,OFFSET('Program and Results'!$A$1,MATCH(Tables!W$1,'Program and Results'!$A:$A,0)-1,4,COUNTIF('Program and Results'!$A:$A,Tables!W$1),1),0),2))))</f>
        <v/>
      </c>
      <c r="X88" t="str">
        <f ca="1">IF(X20="","",IF(W88="","",IFERROR(VLOOKUP($A88,OFFSET('Program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Results'!$A:$A,Tables!X$1),4),MATCH($A88,OFFSET('Program and Results'!$A$1,MATCH(Tables!X$1,'Program and Results'!$A:$A,0)-1,4,COUNTIF('Program and Results'!$A:$A,Tables!X$1),1),0),2))))</f>
        <v/>
      </c>
      <c r="Y88" t="str">
        <f ca="1">IF(Y20="","",IF(X88="","",IFERROR(VLOOKUP($A88,OFFSET('Program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Results'!$A:$A,Tables!Y$1),4),MATCH($A88,OFFSET('Program and Results'!$A$1,MATCH(Tables!Y$1,'Program and Results'!$A:$A,0)-1,4,COUNTIF('Program and Results'!$A:$A,Tables!Y$1),1),0),2))))</f>
        <v/>
      </c>
      <c r="Z88" t="str">
        <f ca="1">IF(Z20="","",IF(Y88="","",IFERROR(VLOOKUP($A88,OFFSET('Program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Results'!$A:$A,Tables!Z$1),4),MATCH($A88,OFFSET('Program and Results'!$A$1,MATCH(Tables!Z$1,'Program and Results'!$A:$A,0)-1,4,COUNTIF('Program and Results'!$A:$A,Tables!Z$1),1),0),2))))</f>
        <v/>
      </c>
      <c r="AA88" t="str">
        <f ca="1">IF(AA20="","",IF(Z88="","",IFERROR(VLOOKUP($A88,OFFSET('Program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Results'!$A:$A,Tables!AA$1),4),MATCH($A88,OFFSET('Program and Results'!$A$1,MATCH(Tables!AA$1,'Program and Results'!$A:$A,0)-1,4,COUNTIF('Program and Results'!$A:$A,Tables!AA$1),1),0),2))))</f>
        <v/>
      </c>
      <c r="AB88" t="str">
        <f ca="1">IF(AB20="","",IF(AA88="","",IFERROR(VLOOKUP($A88,OFFSET('Program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Results'!$A:$A,Tables!AB$1),4),MATCH($A88,OFFSET('Program and Results'!$A$1,MATCH(Tables!AB$1,'Program and Results'!$A:$A,0)-1,4,COUNTIF('Program and Results'!$A:$A,Tables!AB$1),1),0),2))))</f>
        <v/>
      </c>
      <c r="AC88" t="str">
        <f ca="1">IF(AC20="","",IF(AB88="","",IFERROR(VLOOKUP($A88,OFFSET('Program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Results'!$A:$A,Tables!AC$1),4),MATCH($A88,OFFSET('Program and Results'!$A$1,MATCH(Tables!AC$1,'Program and Results'!$A:$A,0)-1,4,COUNTIF('Program and Results'!$A:$A,Tables!AC$1),1),0),2))))</f>
        <v/>
      </c>
      <c r="AD88" t="str">
        <f ca="1">IF(AD20="","",IF(AC88="","",IFERROR(VLOOKUP($A88,OFFSET('Program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Results'!$A:$A,Tables!AD$1),4),MATCH($A88,OFFSET('Program and Results'!$A$1,MATCH(Tables!AD$1,'Program and Results'!$A:$A,0)-1,4,COUNTIF('Program and Results'!$A:$A,Tables!AD$1),1),0),2))))</f>
        <v/>
      </c>
      <c r="AE88" t="str">
        <f ca="1">IF(AE20="","",IF(AD88="","",IFERROR(VLOOKUP($A88,OFFSET('Program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Results'!$A:$A,Tables!AE$1),4),MATCH($A88,OFFSET('Program and Results'!$A$1,MATCH(Tables!AE$1,'Program and Results'!$A:$A,0)-1,4,COUNTIF('Program and Results'!$A:$A,Tables!AE$1),1),0),2))))</f>
        <v/>
      </c>
      <c r="AF88" t="str">
        <f ca="1">IF(AF20="","",IF(AE88="","",IFERROR(VLOOKUP($A88,OFFSET('Program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Results'!$A:$A,Tables!AF$1),4),MATCH($A88,OFFSET('Program and Results'!$A$1,MATCH(Tables!AF$1,'Program and Results'!$A:$A,0)-1,4,COUNTIF('Program and Results'!$A:$A,Tables!AF$1),1),0),2))))</f>
        <v/>
      </c>
      <c r="AG88" t="str">
        <f ca="1">IF(AG20="","",IF(AF88="","",IFERROR(VLOOKUP($A88,OFFSET('Program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Results'!$A:$A,Tables!AG$1),4),MATCH($A88,OFFSET('Program and Results'!$A$1,MATCH(Tables!AG$1,'Program and Results'!$A:$A,0)-1,4,COUNTIF('Program and Results'!$A:$A,Tables!AG$1),1),0),2))))</f>
        <v/>
      </c>
      <c r="AH88" t="str">
        <f ca="1">IF(AH20="","",IF(AG88="","",IFERROR(VLOOKUP($A88,OFFSET('Program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Results'!$A:$A,Tables!AH$1),4),MATCH($A88,OFFSET('Program and Results'!$A$1,MATCH(Tables!AH$1,'Program and Results'!$A:$A,0)-1,4,COUNTIF('Program and Results'!$A:$A,Tables!AH$1),1),0),2))))</f>
        <v/>
      </c>
      <c r="AI88" t="str">
        <f ca="1">IF(AI20="","",IF(AH88="","",IFERROR(VLOOKUP($A88,OFFSET('Program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Results'!$A:$A,Tables!AI$1),4),MATCH($A88,OFFSET('Program and Results'!$A$1,MATCH(Tables!AI$1,'Program and Results'!$A:$A,0)-1,4,COUNTIF('Program and Results'!$A:$A,Tables!AI$1),1),0),2))))</f>
        <v/>
      </c>
      <c r="AJ88" t="str">
        <f ca="1">IF(AJ20="","",IF(AI88="","",IFERROR(VLOOKUP($A88,OFFSET('Program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Results'!$A:$A,Tables!AJ$1),4),MATCH($A88,OFFSET('Program and Results'!$A$1,MATCH(Tables!AJ$1,'Program and Results'!$A:$A,0)-1,4,COUNTIF('Program and Results'!$A:$A,Tables!AJ$1),1),0),2))))</f>
        <v/>
      </c>
      <c r="AK88" t="str">
        <f ca="1">IF(AK20="","",IF(AJ88="","",IFERROR(VLOOKUP($A88,OFFSET('Program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Results'!$A:$A,Tables!AK$1),4),MATCH($A88,OFFSET('Program and Results'!$A$1,MATCH(Tables!AK$1,'Program and Results'!$A:$A,0)-1,4,COUNTIF('Program and Results'!$A:$A,Tables!AK$1),1),0),2))))</f>
        <v/>
      </c>
      <c r="AL88" t="str">
        <f ca="1">IF(AL20="","",IF(AK88="","",IFERROR(VLOOKUP($A88,OFFSET('Program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Results'!$A:$A,Tables!AL$1),4),MATCH($A88,OFFSET('Program and Results'!$A$1,MATCH(Tables!AL$1,'Program and Results'!$A:$A,0)-1,4,COUNTIF('Program and Results'!$A:$A,Tables!AL$1),1),0),2))))</f>
        <v/>
      </c>
      <c r="AM88" t="str">
        <f ca="1">IF(AM20="","",IF(AL88="","",IFERROR(VLOOKUP($A88,OFFSET('Program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Results'!$A:$A,Tables!AM$1),4),MATCH($A88,OFFSET('Program and Results'!$A$1,MATCH(Tables!AM$1,'Program and Results'!$A:$A,0)-1,4,COUNTIF('Program and Results'!$A:$A,Tables!AM$1),1),0),2))))</f>
        <v/>
      </c>
      <c r="AN88" t="str">
        <f ca="1">IF(AN20="","",IF(AM88="","",IFERROR(VLOOKUP($A88,OFFSET('Program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Results'!$A:$A,Tables!AN$1),4),MATCH($A88,OFFSET('Program and Results'!$A$1,MATCH(Tables!AN$1,'Program and Results'!$A:$A,0)-1,4,COUNTIF('Program and Results'!$A:$A,Tables!AN$1),1),0),2))))</f>
        <v/>
      </c>
      <c r="AO88" t="str">
        <f ca="1">IF(AO20="","",IF(AN88="","",IFERROR(VLOOKUP($A88,OFFSET('Program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Results'!$A:$A,Tables!AO$1),4),MATCH($A88,OFFSET('Program and Results'!$A$1,MATCH(Tables!AO$1,'Program and Results'!$A:$A,0)-1,4,COUNTIF('Program and Results'!$A:$A,Tables!AO$1),1),0),2))))</f>
        <v/>
      </c>
      <c r="AP88" t="str">
        <f ca="1">IF(AP20="","",IF(AO88="","",IFERROR(VLOOKUP($A88,OFFSET('Program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Results'!$A:$A,Tables!AP$1),4),MATCH($A88,OFFSET('Program and Results'!$A$1,MATCH(Tables!AP$1,'Program and Results'!$A:$A,0)-1,4,COUNTIF('Program and Results'!$A:$A,Tables!AP$1),1),0),2))))</f>
        <v/>
      </c>
      <c r="AQ88" t="str">
        <f ca="1">IF(AQ20="","",IF(AP88="","",IFERROR(VLOOKUP($A88,OFFSET('Program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Results'!$A:$A,Tables!AQ$1),4),MATCH($A88,OFFSET('Program and Results'!$A$1,MATCH(Tables!AQ$1,'Program and Results'!$A:$A,0)-1,4,COUNTIF('Program and Results'!$A:$A,Tables!AQ$1),1),0),2))))</f>
        <v/>
      </c>
      <c r="AR88" t="str">
        <f ca="1">IF(AR20="","",IF(AQ88="","",IFERROR(VLOOKUP($A88,OFFSET('Program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Results'!$A:$A,Tables!AR$1),4),MATCH($A88,OFFSET('Program and Results'!$A$1,MATCH(Tables!AR$1,'Program and Results'!$A:$A,0)-1,4,COUNTIF('Program and Results'!$A:$A,Tables!AR$1),1),0),2))))</f>
        <v/>
      </c>
      <c r="AS88" t="str">
        <f ca="1">IF(AS20="","",IF(AR88="","",IFERROR(VLOOKUP($A88,OFFSET('Program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Results'!$A:$A,Tables!AS$1),4),MATCH($A88,OFFSET('Program and Results'!$A$1,MATCH(Tables!AS$1,'Program and Results'!$A:$A,0)-1,4,COUNTIF('Program and Results'!$A:$A,Tables!AS$1),1),0),2))))</f>
        <v/>
      </c>
      <c r="AT88" t="str">
        <f ca="1">IF(AT20="","",IF(AS88="","",IFERROR(VLOOKUP($A88,OFFSET('Program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Results'!$A:$A,Tables!AT$1),4),MATCH($A88,OFFSET('Program and Results'!$A$1,MATCH(Tables!AT$1,'Program and Results'!$A:$A,0)-1,4,COUNTIF('Program and Results'!$A:$A,Tables!AT$1),1),0),2))))</f>
        <v/>
      </c>
      <c r="AU88" t="str">
        <f ca="1">IF(AU20="","",IF(AT88="","",IFERROR(VLOOKUP($A88,OFFSET('Program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Results'!$A:$A,Tables!AU$1),4),MATCH($A88,OFFSET('Program and Results'!$A$1,MATCH(Tables!AU$1,'Program and Results'!$A:$A,0)-1,4,COUNTIF('Program and Results'!$A:$A,Tables!AU$1),1),0),2))))</f>
        <v/>
      </c>
      <c r="AV88" t="str">
        <f ca="1">IF(AV20="","",IF(AU88="","",IFERROR(VLOOKUP($A88,OFFSET('Program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Results'!$A:$A,Tables!AV$1),4),MATCH($A88,OFFSET('Program and Results'!$A$1,MATCH(Tables!AV$1,'Program and Results'!$A:$A,0)-1,4,COUNTIF('Program and Results'!$A:$A,Tables!AV$1),1),0),2))))</f>
        <v/>
      </c>
      <c r="AW88" t="str">
        <f ca="1">IF(AW20="","",IF(AV88="","",IFERROR(VLOOKUP($A88,OFFSET('Program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Results'!$A:$A,Tables!AW$1),4),MATCH($A88,OFFSET('Program and Results'!$A$1,MATCH(Tables!AW$1,'Program and Results'!$A:$A,0)-1,4,COUNTIF('Program and Results'!$A:$A,Tables!AW$1),1),0),2))))</f>
        <v/>
      </c>
      <c r="AX88" t="str">
        <f ca="1">IF(AX20="","",IF(AW88="","",IFERROR(VLOOKUP($A88,OFFSET('Program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Results'!$A:$A,Tables!AX$1),4),MATCH($A88,OFFSET('Program and Results'!$A$1,MATCH(Tables!AX$1,'Program and Results'!$A:$A,0)-1,4,COUNTIF('Program and Results'!$A:$A,Tables!AX$1),1),0),2))))</f>
        <v/>
      </c>
      <c r="AY88" t="str">
        <f ca="1">IF(AY20="","",IF(AX88="","",IFERROR(VLOOKUP($A88,OFFSET('Program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Results'!$A:$A,Tables!AY$1),4),MATCH($A88,OFFSET('Program and Results'!$A$1,MATCH(Tables!AY$1,'Program and Results'!$A:$A,0)-1,4,COUNTIF('Program and Results'!$A:$A,Tables!AY$1),1),0),2))))</f>
        <v/>
      </c>
      <c r="AZ88" t="str">
        <f ca="1">IF(AZ20="","",IF(AY88="","",IFERROR(VLOOKUP($A88,OFFSET('Program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Results'!$A:$A,Tables!AZ$1),4),MATCH($A88,OFFSET('Program and Results'!$A$1,MATCH(Tables!AZ$1,'Program and Results'!$A:$A,0)-1,4,COUNTIF('Program and Results'!$A:$A,Tables!AZ$1),1),0),2))))</f>
        <v/>
      </c>
      <c r="BA88" t="str">
        <f ca="1">IF(BA20="","",IF(AZ88="","",IFERROR(VLOOKUP($A88,OFFSET('Program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Results'!$A:$A,Tables!BA$1),4),MATCH($A88,OFFSET('Program and Results'!$A$1,MATCH(Tables!BA$1,'Program and Results'!$A:$A,0)-1,4,COUNTIF('Program and Results'!$A:$A,Tables!BA$1),1),0),2))))</f>
        <v/>
      </c>
      <c r="BB88" t="str">
        <f ca="1">IF(BB20="","",IF(BA88="","",IFERROR(VLOOKUP($A88,OFFSET('Program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Results'!$A:$A,Tables!BB$1),4),MATCH($A88,OFFSET('Program and Results'!$A$1,MATCH(Tables!BB$1,'Program and Results'!$A:$A,0)-1,4,COUNTIF('Program and Results'!$A:$A,Tables!BB$1),1),0),2))))</f>
        <v/>
      </c>
      <c r="BC88" t="str">
        <f ca="1">IF(BC20="","",IF(BB88="","",IFERROR(VLOOKUP($A88,OFFSET('Program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Results'!$A:$A,Tables!BC$1),4),MATCH($A88,OFFSET('Program and Results'!$A$1,MATCH(Tables!BC$1,'Program and Results'!$A:$A,0)-1,4,COUNTIF('Program and Results'!$A:$A,Tables!BC$1),1),0),2))))</f>
        <v/>
      </c>
      <c r="BD88" t="str">
        <f ca="1">IF(BD20="","",IF(BC88="","",IFERROR(VLOOKUP($A88,OFFSET('Program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Results'!$A:$A,Tables!BD$1),4),MATCH($A88,OFFSET('Program and Results'!$A$1,MATCH(Tables!BD$1,'Program and Results'!$A:$A,0)-1,4,COUNTIF('Program and Results'!$A:$A,Tables!BD$1),1),0),2))))</f>
        <v/>
      </c>
      <c r="BE88" t="str">
        <f ca="1">IF(BE20="","",IF(BD88="","",IFERROR(VLOOKUP($A88,OFFSET('Program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Results'!$A:$A,Tables!BE$1),4),MATCH($A88,OFFSET('Program and Results'!$A$1,MATCH(Tables!BE$1,'Program and Results'!$A:$A,0)-1,4,COUNTIF('Program and Results'!$A:$A,Tables!BE$1),1),0),2))))</f>
        <v/>
      </c>
    </row>
    <row r="89" spans="1:57">
      <c r="A89" s="3" t="str">
        <f t="shared" si="1"/>
        <v/>
      </c>
      <c r="B89" t="str">
        <f ca="1">IF(B21="","",IF(A89="","",IFERROR(VLOOKUP($A89,OFFSET('Program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Results'!$A:$A,Tables!B$1),4),MATCH($A89,OFFSET('Program and Results'!$A$1,MATCH(Tables!B$1,'Program and Results'!$A:$A,0)-1,4,COUNTIF('Program and Results'!$A:$A,Tables!B$1),1),0),2))))</f>
        <v/>
      </c>
      <c r="C89" t="str">
        <f ca="1">IF(C21="","",IF(B89="","",IFERROR(VLOOKUP($A89,OFFSET('Program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Results'!$A:$A,Tables!C$1),4),MATCH($A89,OFFSET('Program and Results'!$A$1,MATCH(Tables!C$1,'Program and Results'!$A:$A,0)-1,4,COUNTIF('Program and Results'!$A:$A,Tables!C$1),1),0),2))))</f>
        <v/>
      </c>
      <c r="D89" t="str">
        <f ca="1">IF(D21="","",IF(C89="","",IFERROR(VLOOKUP($A89,OFFSET('Program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Results'!$A:$A,Tables!D$1),4),MATCH($A89,OFFSET('Program and Results'!$A$1,MATCH(Tables!D$1,'Program and Results'!$A:$A,0)-1,4,COUNTIF('Program and Results'!$A:$A,Tables!D$1),1),0),2))))</f>
        <v/>
      </c>
      <c r="E89" t="str">
        <f ca="1">IF(E21="","",IF(D89="","",IFERROR(VLOOKUP($A89,OFFSET('Program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Results'!$A:$A,Tables!E$1),4),MATCH($A89,OFFSET('Program and Results'!$A$1,MATCH(Tables!E$1,'Program and Results'!$A:$A,0)-1,4,COUNTIF('Program and Results'!$A:$A,Tables!E$1),1),0),2))))</f>
        <v/>
      </c>
      <c r="F89" t="str">
        <f ca="1">IF(F21="","",IF(E89="","",IFERROR(VLOOKUP($A89,OFFSET('Program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Results'!$A:$A,Tables!F$1),4),MATCH($A89,OFFSET('Program and Results'!$A$1,MATCH(Tables!F$1,'Program and Results'!$A:$A,0)-1,4,COUNTIF('Program and Results'!$A:$A,Tables!F$1),1),0),2))))</f>
        <v/>
      </c>
      <c r="G89" t="str">
        <f ca="1">IF(G21="","",IF(F89="","",IFERROR(VLOOKUP($A89,OFFSET('Program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Results'!$A:$A,Tables!G$1),4),MATCH($A89,OFFSET('Program and Results'!$A$1,MATCH(Tables!G$1,'Program and Results'!$A:$A,0)-1,4,COUNTIF('Program and Results'!$A:$A,Tables!G$1),1),0),2))))</f>
        <v/>
      </c>
      <c r="H89" t="str">
        <f ca="1">IF(H21="","",IF(G89="","",IFERROR(VLOOKUP($A89,OFFSET('Program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Results'!$A:$A,Tables!H$1),4),MATCH($A89,OFFSET('Program and Results'!$A$1,MATCH(Tables!H$1,'Program and Results'!$A:$A,0)-1,4,COUNTIF('Program and Results'!$A:$A,Tables!H$1),1),0),2))))</f>
        <v/>
      </c>
      <c r="I89" t="str">
        <f ca="1">IF(I21="","",IF(H89="","",IFERROR(VLOOKUP($A89,OFFSET('Program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Results'!$A:$A,Tables!I$1),4),MATCH($A89,OFFSET('Program and Results'!$A$1,MATCH(Tables!I$1,'Program and Results'!$A:$A,0)-1,4,COUNTIF('Program and Results'!$A:$A,Tables!I$1),1),0),2))))</f>
        <v/>
      </c>
      <c r="J89" t="str">
        <f ca="1">IF(J21="","",IF(I89="","",IFERROR(VLOOKUP($A89,OFFSET('Program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Results'!$A:$A,Tables!J$1),4),MATCH($A89,OFFSET('Program and Results'!$A$1,MATCH(Tables!J$1,'Program and Results'!$A:$A,0)-1,4,COUNTIF('Program and Results'!$A:$A,Tables!J$1),1),0),2))))</f>
        <v/>
      </c>
      <c r="K89" t="str">
        <f ca="1">IF(K21="","",IF(J89="","",IFERROR(VLOOKUP($A89,OFFSET('Program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Results'!$A:$A,Tables!K$1),4),MATCH($A89,OFFSET('Program and Results'!$A$1,MATCH(Tables!K$1,'Program and Results'!$A:$A,0)-1,4,COUNTIF('Program and Results'!$A:$A,Tables!K$1),1),0),2))))</f>
        <v/>
      </c>
      <c r="L89" t="str">
        <f ca="1">IF(L21="","",IF(K89="","",IFERROR(VLOOKUP($A89,OFFSET('Program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Results'!$A:$A,Tables!L$1),4),MATCH($A89,OFFSET('Program and Results'!$A$1,MATCH(Tables!L$1,'Program and Results'!$A:$A,0)-1,4,COUNTIF('Program and Results'!$A:$A,Tables!L$1),1),0),2))))</f>
        <v/>
      </c>
      <c r="M89" t="str">
        <f ca="1">IF(M21="","",IF(L89="","",IFERROR(VLOOKUP($A89,OFFSET('Program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Results'!$A:$A,Tables!M$1),4),MATCH($A89,OFFSET('Program and Results'!$A$1,MATCH(Tables!M$1,'Program and Results'!$A:$A,0)-1,4,COUNTIF('Program and Results'!$A:$A,Tables!M$1),1),0),2))))</f>
        <v/>
      </c>
      <c r="N89" t="str">
        <f ca="1">IF(N21="","",IF(M89="","",IFERROR(VLOOKUP($A89,OFFSET('Program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Results'!$A:$A,Tables!N$1),4),MATCH($A89,OFFSET('Program and Results'!$A$1,MATCH(Tables!N$1,'Program and Results'!$A:$A,0)-1,4,COUNTIF('Program and Results'!$A:$A,Tables!N$1),1),0),2))))</f>
        <v/>
      </c>
      <c r="O89" t="str">
        <f ca="1">IF(O21="","",IF(N89="","",IFERROR(VLOOKUP($A89,OFFSET('Program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Results'!$A:$A,Tables!O$1),4),MATCH($A89,OFFSET('Program and Results'!$A$1,MATCH(Tables!O$1,'Program and Results'!$A:$A,0)-1,4,COUNTIF('Program and Results'!$A:$A,Tables!O$1),1),0),2))))</f>
        <v/>
      </c>
      <c r="P89" t="str">
        <f ca="1">IF(P21="","",IF(O89="","",IFERROR(VLOOKUP($A89,OFFSET('Program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Results'!$A:$A,Tables!P$1),4),MATCH($A89,OFFSET('Program and Results'!$A$1,MATCH(Tables!P$1,'Program and Results'!$A:$A,0)-1,4,COUNTIF('Program and Results'!$A:$A,Tables!P$1),1),0),2))))</f>
        <v/>
      </c>
      <c r="Q89" t="str">
        <f ca="1">IF(Q21="","",IF(P89="","",IFERROR(VLOOKUP($A89,OFFSET('Program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Results'!$A:$A,Tables!Q$1),4),MATCH($A89,OFFSET('Program and Results'!$A$1,MATCH(Tables!Q$1,'Program and Results'!$A:$A,0)-1,4,COUNTIF('Program and Results'!$A:$A,Tables!Q$1),1),0),2))))</f>
        <v/>
      </c>
      <c r="R89" t="str">
        <f ca="1">IF(R21="","",IF(Q89="","",IFERROR(VLOOKUP($A89,OFFSET('Program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Results'!$A:$A,Tables!R$1),4),MATCH($A89,OFFSET('Program and Results'!$A$1,MATCH(Tables!R$1,'Program and Results'!$A:$A,0)-1,4,COUNTIF('Program and Results'!$A:$A,Tables!R$1),1),0),2))))</f>
        <v/>
      </c>
      <c r="S89" t="str">
        <f ca="1">IF(S21="","",IF(R89="","",IFERROR(VLOOKUP($A89,OFFSET('Program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Results'!$A:$A,Tables!S$1),4),MATCH($A89,OFFSET('Program and Results'!$A$1,MATCH(Tables!S$1,'Program and Results'!$A:$A,0)-1,4,COUNTIF('Program and Results'!$A:$A,Tables!S$1),1),0),2))))</f>
        <v/>
      </c>
      <c r="T89" t="str">
        <f ca="1">IF(T21="","",IF(S89="","",IFERROR(VLOOKUP($A89,OFFSET('Program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Results'!$A:$A,Tables!T$1),4),MATCH($A89,OFFSET('Program and Results'!$A$1,MATCH(Tables!T$1,'Program and Results'!$A:$A,0)-1,4,COUNTIF('Program and Results'!$A:$A,Tables!T$1),1),0),2))))</f>
        <v/>
      </c>
      <c r="U89" t="str">
        <f ca="1">IF(U21="","",IF(T89="","",IFERROR(VLOOKUP($A89,OFFSET('Program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Results'!$A:$A,Tables!U$1),4),MATCH($A89,OFFSET('Program and Results'!$A$1,MATCH(Tables!U$1,'Program and Results'!$A:$A,0)-1,4,COUNTIF('Program and Results'!$A:$A,Tables!U$1),1),0),2))))</f>
        <v/>
      </c>
      <c r="V89" t="str">
        <f ca="1">IF(V21="","",IF(U89="","",IFERROR(VLOOKUP($A89,OFFSET('Program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Results'!$A:$A,Tables!V$1),4),MATCH($A89,OFFSET('Program and Results'!$A$1,MATCH(Tables!V$1,'Program and Results'!$A:$A,0)-1,4,COUNTIF('Program and Results'!$A:$A,Tables!V$1),1),0),2))))</f>
        <v/>
      </c>
      <c r="W89" t="str">
        <f ca="1">IF(W21="","",IF(V89="","",IFERROR(VLOOKUP($A89,OFFSET('Program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Results'!$A:$A,Tables!W$1),4),MATCH($A89,OFFSET('Program and Results'!$A$1,MATCH(Tables!W$1,'Program and Results'!$A:$A,0)-1,4,COUNTIF('Program and Results'!$A:$A,Tables!W$1),1),0),2))))</f>
        <v/>
      </c>
      <c r="X89" t="str">
        <f ca="1">IF(X21="","",IF(W89="","",IFERROR(VLOOKUP($A89,OFFSET('Program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Results'!$A:$A,Tables!X$1),4),MATCH($A89,OFFSET('Program and Results'!$A$1,MATCH(Tables!X$1,'Program and Results'!$A:$A,0)-1,4,COUNTIF('Program and Results'!$A:$A,Tables!X$1),1),0),2))))</f>
        <v/>
      </c>
      <c r="Y89" t="str">
        <f ca="1">IF(Y21="","",IF(X89="","",IFERROR(VLOOKUP($A89,OFFSET('Program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Results'!$A:$A,Tables!Y$1),4),MATCH($A89,OFFSET('Program and Results'!$A$1,MATCH(Tables!Y$1,'Program and Results'!$A:$A,0)-1,4,COUNTIF('Program and Results'!$A:$A,Tables!Y$1),1),0),2))))</f>
        <v/>
      </c>
      <c r="Z89" t="str">
        <f ca="1">IF(Z21="","",IF(Y89="","",IFERROR(VLOOKUP($A89,OFFSET('Program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Results'!$A:$A,Tables!Z$1),4),MATCH($A89,OFFSET('Program and Results'!$A$1,MATCH(Tables!Z$1,'Program and Results'!$A:$A,0)-1,4,COUNTIF('Program and Results'!$A:$A,Tables!Z$1),1),0),2))))</f>
        <v/>
      </c>
      <c r="AA89" t="str">
        <f ca="1">IF(AA21="","",IF(Z89="","",IFERROR(VLOOKUP($A89,OFFSET('Program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Results'!$A:$A,Tables!AA$1),4),MATCH($A89,OFFSET('Program and Results'!$A$1,MATCH(Tables!AA$1,'Program and Results'!$A:$A,0)-1,4,COUNTIF('Program and Results'!$A:$A,Tables!AA$1),1),0),2))))</f>
        <v/>
      </c>
      <c r="AB89" t="str">
        <f ca="1">IF(AB21="","",IF(AA89="","",IFERROR(VLOOKUP($A89,OFFSET('Program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Results'!$A:$A,Tables!AB$1),4),MATCH($A89,OFFSET('Program and Results'!$A$1,MATCH(Tables!AB$1,'Program and Results'!$A:$A,0)-1,4,COUNTIF('Program and Results'!$A:$A,Tables!AB$1),1),0),2))))</f>
        <v/>
      </c>
      <c r="AC89" t="str">
        <f ca="1">IF(AC21="","",IF(AB89="","",IFERROR(VLOOKUP($A89,OFFSET('Program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Results'!$A:$A,Tables!AC$1),4),MATCH($A89,OFFSET('Program and Results'!$A$1,MATCH(Tables!AC$1,'Program and Results'!$A:$A,0)-1,4,COUNTIF('Program and Results'!$A:$A,Tables!AC$1),1),0),2))))</f>
        <v/>
      </c>
      <c r="AD89" t="str">
        <f ca="1">IF(AD21="","",IF(AC89="","",IFERROR(VLOOKUP($A89,OFFSET('Program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Results'!$A:$A,Tables!AD$1),4),MATCH($A89,OFFSET('Program and Results'!$A$1,MATCH(Tables!AD$1,'Program and Results'!$A:$A,0)-1,4,COUNTIF('Program and Results'!$A:$A,Tables!AD$1),1),0),2))))</f>
        <v/>
      </c>
      <c r="AE89" t="str">
        <f ca="1">IF(AE21="","",IF(AD89="","",IFERROR(VLOOKUP($A89,OFFSET('Program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Results'!$A:$A,Tables!AE$1),4),MATCH($A89,OFFSET('Program and Results'!$A$1,MATCH(Tables!AE$1,'Program and Results'!$A:$A,0)-1,4,COUNTIF('Program and Results'!$A:$A,Tables!AE$1),1),0),2))))</f>
        <v/>
      </c>
      <c r="AF89" t="str">
        <f ca="1">IF(AF21="","",IF(AE89="","",IFERROR(VLOOKUP($A89,OFFSET('Program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Results'!$A:$A,Tables!AF$1),4),MATCH($A89,OFFSET('Program and Results'!$A$1,MATCH(Tables!AF$1,'Program and Results'!$A:$A,0)-1,4,COUNTIF('Program and Results'!$A:$A,Tables!AF$1),1),0),2))))</f>
        <v/>
      </c>
      <c r="AG89" t="str">
        <f ca="1">IF(AG21="","",IF(AF89="","",IFERROR(VLOOKUP($A89,OFFSET('Program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Results'!$A:$A,Tables!AG$1),4),MATCH($A89,OFFSET('Program and Results'!$A$1,MATCH(Tables!AG$1,'Program and Results'!$A:$A,0)-1,4,COUNTIF('Program and Results'!$A:$A,Tables!AG$1),1),0),2))))</f>
        <v/>
      </c>
      <c r="AH89" t="str">
        <f ca="1">IF(AH21="","",IF(AG89="","",IFERROR(VLOOKUP($A89,OFFSET('Program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Results'!$A:$A,Tables!AH$1),4),MATCH($A89,OFFSET('Program and Results'!$A$1,MATCH(Tables!AH$1,'Program and Results'!$A:$A,0)-1,4,COUNTIF('Program and Results'!$A:$A,Tables!AH$1),1),0),2))))</f>
        <v/>
      </c>
      <c r="AI89" t="str">
        <f ca="1">IF(AI21="","",IF(AH89="","",IFERROR(VLOOKUP($A89,OFFSET('Program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Results'!$A:$A,Tables!AI$1),4),MATCH($A89,OFFSET('Program and Results'!$A$1,MATCH(Tables!AI$1,'Program and Results'!$A:$A,0)-1,4,COUNTIF('Program and Results'!$A:$A,Tables!AI$1),1),0),2))))</f>
        <v/>
      </c>
      <c r="AJ89" t="str">
        <f ca="1">IF(AJ21="","",IF(AI89="","",IFERROR(VLOOKUP($A89,OFFSET('Program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Results'!$A:$A,Tables!AJ$1),4),MATCH($A89,OFFSET('Program and Results'!$A$1,MATCH(Tables!AJ$1,'Program and Results'!$A:$A,0)-1,4,COUNTIF('Program and Results'!$A:$A,Tables!AJ$1),1),0),2))))</f>
        <v/>
      </c>
      <c r="AK89" t="str">
        <f ca="1">IF(AK21="","",IF(AJ89="","",IFERROR(VLOOKUP($A89,OFFSET('Program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Results'!$A:$A,Tables!AK$1),4),MATCH($A89,OFFSET('Program and Results'!$A$1,MATCH(Tables!AK$1,'Program and Results'!$A:$A,0)-1,4,COUNTIF('Program and Results'!$A:$A,Tables!AK$1),1),0),2))))</f>
        <v/>
      </c>
      <c r="AL89" t="str">
        <f ca="1">IF(AL21="","",IF(AK89="","",IFERROR(VLOOKUP($A89,OFFSET('Program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Results'!$A:$A,Tables!AL$1),4),MATCH($A89,OFFSET('Program and Results'!$A$1,MATCH(Tables!AL$1,'Program and Results'!$A:$A,0)-1,4,COUNTIF('Program and Results'!$A:$A,Tables!AL$1),1),0),2))))</f>
        <v/>
      </c>
      <c r="AM89" t="str">
        <f ca="1">IF(AM21="","",IF(AL89="","",IFERROR(VLOOKUP($A89,OFFSET('Program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Results'!$A:$A,Tables!AM$1),4),MATCH($A89,OFFSET('Program and Results'!$A$1,MATCH(Tables!AM$1,'Program and Results'!$A:$A,0)-1,4,COUNTIF('Program and Results'!$A:$A,Tables!AM$1),1),0),2))))</f>
        <v/>
      </c>
      <c r="AN89" t="str">
        <f ca="1">IF(AN21="","",IF(AM89="","",IFERROR(VLOOKUP($A89,OFFSET('Program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Results'!$A:$A,Tables!AN$1),4),MATCH($A89,OFFSET('Program and Results'!$A$1,MATCH(Tables!AN$1,'Program and Results'!$A:$A,0)-1,4,COUNTIF('Program and Results'!$A:$A,Tables!AN$1),1),0),2))))</f>
        <v/>
      </c>
      <c r="AO89" t="str">
        <f ca="1">IF(AO21="","",IF(AN89="","",IFERROR(VLOOKUP($A89,OFFSET('Program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Results'!$A:$A,Tables!AO$1),4),MATCH($A89,OFFSET('Program and Results'!$A$1,MATCH(Tables!AO$1,'Program and Results'!$A:$A,0)-1,4,COUNTIF('Program and Results'!$A:$A,Tables!AO$1),1),0),2))))</f>
        <v/>
      </c>
      <c r="AP89" t="str">
        <f ca="1">IF(AP21="","",IF(AO89="","",IFERROR(VLOOKUP($A89,OFFSET('Program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Results'!$A:$A,Tables!AP$1),4),MATCH($A89,OFFSET('Program and Results'!$A$1,MATCH(Tables!AP$1,'Program and Results'!$A:$A,0)-1,4,COUNTIF('Program and Results'!$A:$A,Tables!AP$1),1),0),2))))</f>
        <v/>
      </c>
      <c r="AQ89" t="str">
        <f ca="1">IF(AQ21="","",IF(AP89="","",IFERROR(VLOOKUP($A89,OFFSET('Program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Results'!$A:$A,Tables!AQ$1),4),MATCH($A89,OFFSET('Program and Results'!$A$1,MATCH(Tables!AQ$1,'Program and Results'!$A:$A,0)-1,4,COUNTIF('Program and Results'!$A:$A,Tables!AQ$1),1),0),2))))</f>
        <v/>
      </c>
      <c r="AR89" t="str">
        <f ca="1">IF(AR21="","",IF(AQ89="","",IFERROR(VLOOKUP($A89,OFFSET('Program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Results'!$A:$A,Tables!AR$1),4),MATCH($A89,OFFSET('Program and Results'!$A$1,MATCH(Tables!AR$1,'Program and Results'!$A:$A,0)-1,4,COUNTIF('Program and Results'!$A:$A,Tables!AR$1),1),0),2))))</f>
        <v/>
      </c>
      <c r="AS89" t="str">
        <f ca="1">IF(AS21="","",IF(AR89="","",IFERROR(VLOOKUP($A89,OFFSET('Program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Results'!$A:$A,Tables!AS$1),4),MATCH($A89,OFFSET('Program and Results'!$A$1,MATCH(Tables!AS$1,'Program and Results'!$A:$A,0)-1,4,COUNTIF('Program and Results'!$A:$A,Tables!AS$1),1),0),2))))</f>
        <v/>
      </c>
      <c r="AT89" t="str">
        <f ca="1">IF(AT21="","",IF(AS89="","",IFERROR(VLOOKUP($A89,OFFSET('Program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Results'!$A:$A,Tables!AT$1),4),MATCH($A89,OFFSET('Program and Results'!$A$1,MATCH(Tables!AT$1,'Program and Results'!$A:$A,0)-1,4,COUNTIF('Program and Results'!$A:$A,Tables!AT$1),1),0),2))))</f>
        <v/>
      </c>
      <c r="AU89" t="str">
        <f ca="1">IF(AU21="","",IF(AT89="","",IFERROR(VLOOKUP($A89,OFFSET('Program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Results'!$A:$A,Tables!AU$1),4),MATCH($A89,OFFSET('Program and Results'!$A$1,MATCH(Tables!AU$1,'Program and Results'!$A:$A,0)-1,4,COUNTIF('Program and Results'!$A:$A,Tables!AU$1),1),0),2))))</f>
        <v/>
      </c>
      <c r="AV89" t="str">
        <f ca="1">IF(AV21="","",IF(AU89="","",IFERROR(VLOOKUP($A89,OFFSET('Program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Results'!$A:$A,Tables!AV$1),4),MATCH($A89,OFFSET('Program and Results'!$A$1,MATCH(Tables!AV$1,'Program and Results'!$A:$A,0)-1,4,COUNTIF('Program and Results'!$A:$A,Tables!AV$1),1),0),2))))</f>
        <v/>
      </c>
      <c r="AW89" t="str">
        <f ca="1">IF(AW21="","",IF(AV89="","",IFERROR(VLOOKUP($A89,OFFSET('Program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Results'!$A:$A,Tables!AW$1),4),MATCH($A89,OFFSET('Program and Results'!$A$1,MATCH(Tables!AW$1,'Program and Results'!$A:$A,0)-1,4,COUNTIF('Program and Results'!$A:$A,Tables!AW$1),1),0),2))))</f>
        <v/>
      </c>
      <c r="AX89" t="str">
        <f ca="1">IF(AX21="","",IF(AW89="","",IFERROR(VLOOKUP($A89,OFFSET('Program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Results'!$A:$A,Tables!AX$1),4),MATCH($A89,OFFSET('Program and Results'!$A$1,MATCH(Tables!AX$1,'Program and Results'!$A:$A,0)-1,4,COUNTIF('Program and Results'!$A:$A,Tables!AX$1),1),0),2))))</f>
        <v/>
      </c>
      <c r="AY89" t="str">
        <f ca="1">IF(AY21="","",IF(AX89="","",IFERROR(VLOOKUP($A89,OFFSET('Program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Results'!$A:$A,Tables!AY$1),4),MATCH($A89,OFFSET('Program and Results'!$A$1,MATCH(Tables!AY$1,'Program and Results'!$A:$A,0)-1,4,COUNTIF('Program and Results'!$A:$A,Tables!AY$1),1),0),2))))</f>
        <v/>
      </c>
      <c r="AZ89" t="str">
        <f ca="1">IF(AZ21="","",IF(AY89="","",IFERROR(VLOOKUP($A89,OFFSET('Program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Results'!$A:$A,Tables!AZ$1),4),MATCH($A89,OFFSET('Program and Results'!$A$1,MATCH(Tables!AZ$1,'Program and Results'!$A:$A,0)-1,4,COUNTIF('Program and Results'!$A:$A,Tables!AZ$1),1),0),2))))</f>
        <v/>
      </c>
      <c r="BA89" t="str">
        <f ca="1">IF(BA21="","",IF(AZ89="","",IFERROR(VLOOKUP($A89,OFFSET('Program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Results'!$A:$A,Tables!BA$1),4),MATCH($A89,OFFSET('Program and Results'!$A$1,MATCH(Tables!BA$1,'Program and Results'!$A:$A,0)-1,4,COUNTIF('Program and Results'!$A:$A,Tables!BA$1),1),0),2))))</f>
        <v/>
      </c>
      <c r="BB89" t="str">
        <f ca="1">IF(BB21="","",IF(BA89="","",IFERROR(VLOOKUP($A89,OFFSET('Program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Results'!$A:$A,Tables!BB$1),4),MATCH($A89,OFFSET('Program and Results'!$A$1,MATCH(Tables!BB$1,'Program and Results'!$A:$A,0)-1,4,COUNTIF('Program and Results'!$A:$A,Tables!BB$1),1),0),2))))</f>
        <v/>
      </c>
      <c r="BC89" t="str">
        <f ca="1">IF(BC21="","",IF(BB89="","",IFERROR(VLOOKUP($A89,OFFSET('Program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Results'!$A:$A,Tables!BC$1),4),MATCH($A89,OFFSET('Program and Results'!$A$1,MATCH(Tables!BC$1,'Program and Results'!$A:$A,0)-1,4,COUNTIF('Program and Results'!$A:$A,Tables!BC$1),1),0),2))))</f>
        <v/>
      </c>
      <c r="BD89" t="str">
        <f ca="1">IF(BD21="","",IF(BC89="","",IFERROR(VLOOKUP($A89,OFFSET('Program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Results'!$A:$A,Tables!BD$1),4),MATCH($A89,OFFSET('Program and Results'!$A$1,MATCH(Tables!BD$1,'Program and Results'!$A:$A,0)-1,4,COUNTIF('Program and Results'!$A:$A,Tables!BD$1),1),0),2))))</f>
        <v/>
      </c>
      <c r="BE89" t="str">
        <f ca="1">IF(BE21="","",IF(BD89="","",IFERROR(VLOOKUP($A89,OFFSET('Program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Results'!$A:$A,Tables!BE$1),4),MATCH($A89,OFFSET('Program and Results'!$A$1,MATCH(Tables!BE$1,'Program and Results'!$A:$A,0)-1,4,COUNTIF('Program and Results'!$A:$A,Tables!BE$1),1),0),2))))</f>
        <v/>
      </c>
    </row>
    <row r="90" spans="1:57">
      <c r="A90" s="3" t="str">
        <f t="shared" si="1"/>
        <v/>
      </c>
      <c r="B90" t="str">
        <f ca="1">IF(B22="","",IF(A90="","",IFERROR(VLOOKUP($A90,OFFSET('Program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Results'!$A:$A,Tables!B$1),4),MATCH($A90,OFFSET('Program and Results'!$A$1,MATCH(Tables!B$1,'Program and Results'!$A:$A,0)-1,4,COUNTIF('Program and Results'!$A:$A,Tables!B$1),1),0),2))))</f>
        <v/>
      </c>
      <c r="C90" t="str">
        <f ca="1">IF(C22="","",IF(B90="","",IFERROR(VLOOKUP($A90,OFFSET('Program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Results'!$A:$A,Tables!C$1),4),MATCH($A90,OFFSET('Program and Results'!$A$1,MATCH(Tables!C$1,'Program and Results'!$A:$A,0)-1,4,COUNTIF('Program and Results'!$A:$A,Tables!C$1),1),0),2))))</f>
        <v/>
      </c>
      <c r="D90" t="str">
        <f ca="1">IF(D22="","",IF(C90="","",IFERROR(VLOOKUP($A90,OFFSET('Program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Results'!$A:$A,Tables!D$1),4),MATCH($A90,OFFSET('Program and Results'!$A$1,MATCH(Tables!D$1,'Program and Results'!$A:$A,0)-1,4,COUNTIF('Program and Results'!$A:$A,Tables!D$1),1),0),2))))</f>
        <v/>
      </c>
      <c r="E90" t="str">
        <f ca="1">IF(E22="","",IF(D90="","",IFERROR(VLOOKUP($A90,OFFSET('Program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Results'!$A:$A,Tables!E$1),4),MATCH($A90,OFFSET('Program and Results'!$A$1,MATCH(Tables!E$1,'Program and Results'!$A:$A,0)-1,4,COUNTIF('Program and Results'!$A:$A,Tables!E$1),1),0),2))))</f>
        <v/>
      </c>
      <c r="F90" t="str">
        <f ca="1">IF(F22="","",IF(E90="","",IFERROR(VLOOKUP($A90,OFFSET('Program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Results'!$A:$A,Tables!F$1),4),MATCH($A90,OFFSET('Program and Results'!$A$1,MATCH(Tables!F$1,'Program and Results'!$A:$A,0)-1,4,COUNTIF('Program and Results'!$A:$A,Tables!F$1),1),0),2))))</f>
        <v/>
      </c>
      <c r="G90" t="str">
        <f ca="1">IF(G22="","",IF(F90="","",IFERROR(VLOOKUP($A90,OFFSET('Program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Results'!$A:$A,Tables!G$1),4),MATCH($A90,OFFSET('Program and Results'!$A$1,MATCH(Tables!G$1,'Program and Results'!$A:$A,0)-1,4,COUNTIF('Program and Results'!$A:$A,Tables!G$1),1),0),2))))</f>
        <v/>
      </c>
      <c r="H90" t="str">
        <f ca="1">IF(H22="","",IF(G90="","",IFERROR(VLOOKUP($A90,OFFSET('Program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Results'!$A:$A,Tables!H$1),4),MATCH($A90,OFFSET('Program and Results'!$A$1,MATCH(Tables!H$1,'Program and Results'!$A:$A,0)-1,4,COUNTIF('Program and Results'!$A:$A,Tables!H$1),1),0),2))))</f>
        <v/>
      </c>
      <c r="I90" t="str">
        <f ca="1">IF(I22="","",IF(H90="","",IFERROR(VLOOKUP($A90,OFFSET('Program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Results'!$A:$A,Tables!I$1),4),MATCH($A90,OFFSET('Program and Results'!$A$1,MATCH(Tables!I$1,'Program and Results'!$A:$A,0)-1,4,COUNTIF('Program and Results'!$A:$A,Tables!I$1),1),0),2))))</f>
        <v/>
      </c>
      <c r="J90" t="str">
        <f ca="1">IF(J22="","",IF(I90="","",IFERROR(VLOOKUP($A90,OFFSET('Program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Results'!$A:$A,Tables!J$1),4),MATCH($A90,OFFSET('Program and Results'!$A$1,MATCH(Tables!J$1,'Program and Results'!$A:$A,0)-1,4,COUNTIF('Program and Results'!$A:$A,Tables!J$1),1),0),2))))</f>
        <v/>
      </c>
      <c r="K90" t="str">
        <f ca="1">IF(K22="","",IF(J90="","",IFERROR(VLOOKUP($A90,OFFSET('Program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Results'!$A:$A,Tables!K$1),4),MATCH($A90,OFFSET('Program and Results'!$A$1,MATCH(Tables!K$1,'Program and Results'!$A:$A,0)-1,4,COUNTIF('Program and Results'!$A:$A,Tables!K$1),1),0),2))))</f>
        <v/>
      </c>
      <c r="L90" t="str">
        <f ca="1">IF(L22="","",IF(K90="","",IFERROR(VLOOKUP($A90,OFFSET('Program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Results'!$A:$A,Tables!L$1),4),MATCH($A90,OFFSET('Program and Results'!$A$1,MATCH(Tables!L$1,'Program and Results'!$A:$A,0)-1,4,COUNTIF('Program and Results'!$A:$A,Tables!L$1),1),0),2))))</f>
        <v/>
      </c>
      <c r="M90" t="str">
        <f ca="1">IF(M22="","",IF(L90="","",IFERROR(VLOOKUP($A90,OFFSET('Program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Results'!$A:$A,Tables!M$1),4),MATCH($A90,OFFSET('Program and Results'!$A$1,MATCH(Tables!M$1,'Program and Results'!$A:$A,0)-1,4,COUNTIF('Program and Results'!$A:$A,Tables!M$1),1),0),2))))</f>
        <v/>
      </c>
      <c r="N90" t="str">
        <f ca="1">IF(N22="","",IF(M90="","",IFERROR(VLOOKUP($A90,OFFSET('Program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Results'!$A:$A,Tables!N$1),4),MATCH($A90,OFFSET('Program and Results'!$A$1,MATCH(Tables!N$1,'Program and Results'!$A:$A,0)-1,4,COUNTIF('Program and Results'!$A:$A,Tables!N$1),1),0),2))))</f>
        <v/>
      </c>
      <c r="O90" t="str">
        <f ca="1">IF(O22="","",IF(N90="","",IFERROR(VLOOKUP($A90,OFFSET('Program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Results'!$A:$A,Tables!O$1),4),MATCH($A90,OFFSET('Program and Results'!$A$1,MATCH(Tables!O$1,'Program and Results'!$A:$A,0)-1,4,COUNTIF('Program and Results'!$A:$A,Tables!O$1),1),0),2))))</f>
        <v/>
      </c>
      <c r="P90" t="str">
        <f ca="1">IF(P22="","",IF(O90="","",IFERROR(VLOOKUP($A90,OFFSET('Program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Results'!$A:$A,Tables!P$1),4),MATCH($A90,OFFSET('Program and Results'!$A$1,MATCH(Tables!P$1,'Program and Results'!$A:$A,0)-1,4,COUNTIF('Program and Results'!$A:$A,Tables!P$1),1),0),2))))</f>
        <v/>
      </c>
      <c r="Q90" t="str">
        <f ca="1">IF(Q22="","",IF(P90="","",IFERROR(VLOOKUP($A90,OFFSET('Program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Results'!$A:$A,Tables!Q$1),4),MATCH($A90,OFFSET('Program and Results'!$A$1,MATCH(Tables!Q$1,'Program and Results'!$A:$A,0)-1,4,COUNTIF('Program and Results'!$A:$A,Tables!Q$1),1),0),2))))</f>
        <v/>
      </c>
      <c r="R90" t="str">
        <f ca="1">IF(R22="","",IF(Q90="","",IFERROR(VLOOKUP($A90,OFFSET('Program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Results'!$A:$A,Tables!R$1),4),MATCH($A90,OFFSET('Program and Results'!$A$1,MATCH(Tables!R$1,'Program and Results'!$A:$A,0)-1,4,COUNTIF('Program and Results'!$A:$A,Tables!R$1),1),0),2))))</f>
        <v/>
      </c>
      <c r="S90" t="str">
        <f ca="1">IF(S22="","",IF(R90="","",IFERROR(VLOOKUP($A90,OFFSET('Program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Results'!$A:$A,Tables!S$1),4),MATCH($A90,OFFSET('Program and Results'!$A$1,MATCH(Tables!S$1,'Program and Results'!$A:$A,0)-1,4,COUNTIF('Program and Results'!$A:$A,Tables!S$1),1),0),2))))</f>
        <v/>
      </c>
      <c r="T90" t="str">
        <f ca="1">IF(T22="","",IF(S90="","",IFERROR(VLOOKUP($A90,OFFSET('Program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Results'!$A:$A,Tables!T$1),4),MATCH($A90,OFFSET('Program and Results'!$A$1,MATCH(Tables!T$1,'Program and Results'!$A:$A,0)-1,4,COUNTIF('Program and Results'!$A:$A,Tables!T$1),1),0),2))))</f>
        <v/>
      </c>
      <c r="U90" t="str">
        <f ca="1">IF(U22="","",IF(T90="","",IFERROR(VLOOKUP($A90,OFFSET('Program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Results'!$A:$A,Tables!U$1),4),MATCH($A90,OFFSET('Program and Results'!$A$1,MATCH(Tables!U$1,'Program and Results'!$A:$A,0)-1,4,COUNTIF('Program and Results'!$A:$A,Tables!U$1),1),0),2))))</f>
        <v/>
      </c>
      <c r="V90" t="str">
        <f ca="1">IF(V22="","",IF(U90="","",IFERROR(VLOOKUP($A90,OFFSET('Program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Results'!$A:$A,Tables!V$1),4),MATCH($A90,OFFSET('Program and Results'!$A$1,MATCH(Tables!V$1,'Program and Results'!$A:$A,0)-1,4,COUNTIF('Program and Results'!$A:$A,Tables!V$1),1),0),2))))</f>
        <v/>
      </c>
      <c r="W90" t="str">
        <f ca="1">IF(W22="","",IF(V90="","",IFERROR(VLOOKUP($A90,OFFSET('Program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Results'!$A:$A,Tables!W$1),4),MATCH($A90,OFFSET('Program and Results'!$A$1,MATCH(Tables!W$1,'Program and Results'!$A:$A,0)-1,4,COUNTIF('Program and Results'!$A:$A,Tables!W$1),1),0),2))))</f>
        <v/>
      </c>
      <c r="X90" t="str">
        <f ca="1">IF(X22="","",IF(W90="","",IFERROR(VLOOKUP($A90,OFFSET('Program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Results'!$A:$A,Tables!X$1),4),MATCH($A90,OFFSET('Program and Results'!$A$1,MATCH(Tables!X$1,'Program and Results'!$A:$A,0)-1,4,COUNTIF('Program and Results'!$A:$A,Tables!X$1),1),0),2))))</f>
        <v/>
      </c>
      <c r="Y90" t="str">
        <f ca="1">IF(Y22="","",IF(X90="","",IFERROR(VLOOKUP($A90,OFFSET('Program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Results'!$A:$A,Tables!Y$1),4),MATCH($A90,OFFSET('Program and Results'!$A$1,MATCH(Tables!Y$1,'Program and Results'!$A:$A,0)-1,4,COUNTIF('Program and Results'!$A:$A,Tables!Y$1),1),0),2))))</f>
        <v/>
      </c>
      <c r="Z90" t="str">
        <f ca="1">IF(Z22="","",IF(Y90="","",IFERROR(VLOOKUP($A90,OFFSET('Program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Results'!$A:$A,Tables!Z$1),4),MATCH($A90,OFFSET('Program and Results'!$A$1,MATCH(Tables!Z$1,'Program and Results'!$A:$A,0)-1,4,COUNTIF('Program and Results'!$A:$A,Tables!Z$1),1),0),2))))</f>
        <v/>
      </c>
      <c r="AA90" t="str">
        <f ca="1">IF(AA22="","",IF(Z90="","",IFERROR(VLOOKUP($A90,OFFSET('Program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Results'!$A:$A,Tables!AA$1),4),MATCH($A90,OFFSET('Program and Results'!$A$1,MATCH(Tables!AA$1,'Program and Results'!$A:$A,0)-1,4,COUNTIF('Program and Results'!$A:$A,Tables!AA$1),1),0),2))))</f>
        <v/>
      </c>
      <c r="AB90" t="str">
        <f ca="1">IF(AB22="","",IF(AA90="","",IFERROR(VLOOKUP($A90,OFFSET('Program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Results'!$A:$A,Tables!AB$1),4),MATCH($A90,OFFSET('Program and Results'!$A$1,MATCH(Tables!AB$1,'Program and Results'!$A:$A,0)-1,4,COUNTIF('Program and Results'!$A:$A,Tables!AB$1),1),0),2))))</f>
        <v/>
      </c>
      <c r="AC90" t="str">
        <f ca="1">IF(AC22="","",IF(AB90="","",IFERROR(VLOOKUP($A90,OFFSET('Program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Results'!$A:$A,Tables!AC$1),4),MATCH($A90,OFFSET('Program and Results'!$A$1,MATCH(Tables!AC$1,'Program and Results'!$A:$A,0)-1,4,COUNTIF('Program and Results'!$A:$A,Tables!AC$1),1),0),2))))</f>
        <v/>
      </c>
      <c r="AD90" t="str">
        <f ca="1">IF(AD22="","",IF(AC90="","",IFERROR(VLOOKUP($A90,OFFSET('Program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Results'!$A:$A,Tables!AD$1),4),MATCH($A90,OFFSET('Program and Results'!$A$1,MATCH(Tables!AD$1,'Program and Results'!$A:$A,0)-1,4,COUNTIF('Program and Results'!$A:$A,Tables!AD$1),1),0),2))))</f>
        <v/>
      </c>
      <c r="AE90" t="str">
        <f ca="1">IF(AE22="","",IF(AD90="","",IFERROR(VLOOKUP($A90,OFFSET('Program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Results'!$A:$A,Tables!AE$1),4),MATCH($A90,OFFSET('Program and Results'!$A$1,MATCH(Tables!AE$1,'Program and Results'!$A:$A,0)-1,4,COUNTIF('Program and Results'!$A:$A,Tables!AE$1),1),0),2))))</f>
        <v/>
      </c>
      <c r="AF90" t="str">
        <f ca="1">IF(AF22="","",IF(AE90="","",IFERROR(VLOOKUP($A90,OFFSET('Program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Results'!$A:$A,Tables!AF$1),4),MATCH($A90,OFFSET('Program and Results'!$A$1,MATCH(Tables!AF$1,'Program and Results'!$A:$A,0)-1,4,COUNTIF('Program and Results'!$A:$A,Tables!AF$1),1),0),2))))</f>
        <v/>
      </c>
      <c r="AG90" t="str">
        <f ca="1">IF(AG22="","",IF(AF90="","",IFERROR(VLOOKUP($A90,OFFSET('Program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Results'!$A:$A,Tables!AG$1),4),MATCH($A90,OFFSET('Program and Results'!$A$1,MATCH(Tables!AG$1,'Program and Results'!$A:$A,0)-1,4,COUNTIF('Program and Results'!$A:$A,Tables!AG$1),1),0),2))))</f>
        <v/>
      </c>
      <c r="AH90" t="str">
        <f ca="1">IF(AH22="","",IF(AG90="","",IFERROR(VLOOKUP($A90,OFFSET('Program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Results'!$A:$A,Tables!AH$1),4),MATCH($A90,OFFSET('Program and Results'!$A$1,MATCH(Tables!AH$1,'Program and Results'!$A:$A,0)-1,4,COUNTIF('Program and Results'!$A:$A,Tables!AH$1),1),0),2))))</f>
        <v/>
      </c>
      <c r="AI90" t="str">
        <f ca="1">IF(AI22="","",IF(AH90="","",IFERROR(VLOOKUP($A90,OFFSET('Program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Results'!$A:$A,Tables!AI$1),4),MATCH($A90,OFFSET('Program and Results'!$A$1,MATCH(Tables!AI$1,'Program and Results'!$A:$A,0)-1,4,COUNTIF('Program and Results'!$A:$A,Tables!AI$1),1),0),2))))</f>
        <v/>
      </c>
      <c r="AJ90" t="str">
        <f ca="1">IF(AJ22="","",IF(AI90="","",IFERROR(VLOOKUP($A90,OFFSET('Program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Results'!$A:$A,Tables!AJ$1),4),MATCH($A90,OFFSET('Program and Results'!$A$1,MATCH(Tables!AJ$1,'Program and Results'!$A:$A,0)-1,4,COUNTIF('Program and Results'!$A:$A,Tables!AJ$1),1),0),2))))</f>
        <v/>
      </c>
      <c r="AK90" t="str">
        <f ca="1">IF(AK22="","",IF(AJ90="","",IFERROR(VLOOKUP($A90,OFFSET('Program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Results'!$A:$A,Tables!AK$1),4),MATCH($A90,OFFSET('Program and Results'!$A$1,MATCH(Tables!AK$1,'Program and Results'!$A:$A,0)-1,4,COUNTIF('Program and Results'!$A:$A,Tables!AK$1),1),0),2))))</f>
        <v/>
      </c>
      <c r="AL90" t="str">
        <f ca="1">IF(AL22="","",IF(AK90="","",IFERROR(VLOOKUP($A90,OFFSET('Program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Results'!$A:$A,Tables!AL$1),4),MATCH($A90,OFFSET('Program and Results'!$A$1,MATCH(Tables!AL$1,'Program and Results'!$A:$A,0)-1,4,COUNTIF('Program and Results'!$A:$A,Tables!AL$1),1),0),2))))</f>
        <v/>
      </c>
      <c r="AM90" t="str">
        <f ca="1">IF(AM22="","",IF(AL90="","",IFERROR(VLOOKUP($A90,OFFSET('Program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Results'!$A:$A,Tables!AM$1),4),MATCH($A90,OFFSET('Program and Results'!$A$1,MATCH(Tables!AM$1,'Program and Results'!$A:$A,0)-1,4,COUNTIF('Program and Results'!$A:$A,Tables!AM$1),1),0),2))))</f>
        <v/>
      </c>
      <c r="AN90" t="str">
        <f ca="1">IF(AN22="","",IF(AM90="","",IFERROR(VLOOKUP($A90,OFFSET('Program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Results'!$A:$A,Tables!AN$1),4),MATCH($A90,OFFSET('Program and Results'!$A$1,MATCH(Tables!AN$1,'Program and Results'!$A:$A,0)-1,4,COUNTIF('Program and Results'!$A:$A,Tables!AN$1),1),0),2))))</f>
        <v/>
      </c>
      <c r="AO90" t="str">
        <f ca="1">IF(AO22="","",IF(AN90="","",IFERROR(VLOOKUP($A90,OFFSET('Program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Results'!$A:$A,Tables!AO$1),4),MATCH($A90,OFFSET('Program and Results'!$A$1,MATCH(Tables!AO$1,'Program and Results'!$A:$A,0)-1,4,COUNTIF('Program and Results'!$A:$A,Tables!AO$1),1),0),2))))</f>
        <v/>
      </c>
      <c r="AP90" t="str">
        <f ca="1">IF(AP22="","",IF(AO90="","",IFERROR(VLOOKUP($A90,OFFSET('Program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Results'!$A:$A,Tables!AP$1),4),MATCH($A90,OFFSET('Program and Results'!$A$1,MATCH(Tables!AP$1,'Program and Results'!$A:$A,0)-1,4,COUNTIF('Program and Results'!$A:$A,Tables!AP$1),1),0),2))))</f>
        <v/>
      </c>
      <c r="AQ90" t="str">
        <f ca="1">IF(AQ22="","",IF(AP90="","",IFERROR(VLOOKUP($A90,OFFSET('Program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Results'!$A:$A,Tables!AQ$1),4),MATCH($A90,OFFSET('Program and Results'!$A$1,MATCH(Tables!AQ$1,'Program and Results'!$A:$A,0)-1,4,COUNTIF('Program and Results'!$A:$A,Tables!AQ$1),1),0),2))))</f>
        <v/>
      </c>
      <c r="AR90" t="str">
        <f ca="1">IF(AR22="","",IF(AQ90="","",IFERROR(VLOOKUP($A90,OFFSET('Program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Results'!$A:$A,Tables!AR$1),4),MATCH($A90,OFFSET('Program and Results'!$A$1,MATCH(Tables!AR$1,'Program and Results'!$A:$A,0)-1,4,COUNTIF('Program and Results'!$A:$A,Tables!AR$1),1),0),2))))</f>
        <v/>
      </c>
      <c r="AS90" t="str">
        <f ca="1">IF(AS22="","",IF(AR90="","",IFERROR(VLOOKUP($A90,OFFSET('Program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Results'!$A:$A,Tables!AS$1),4),MATCH($A90,OFFSET('Program and Results'!$A$1,MATCH(Tables!AS$1,'Program and Results'!$A:$A,0)-1,4,COUNTIF('Program and Results'!$A:$A,Tables!AS$1),1),0),2))))</f>
        <v/>
      </c>
      <c r="AT90" t="str">
        <f ca="1">IF(AT22="","",IF(AS90="","",IFERROR(VLOOKUP($A90,OFFSET('Program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Results'!$A:$A,Tables!AT$1),4),MATCH($A90,OFFSET('Program and Results'!$A$1,MATCH(Tables!AT$1,'Program and Results'!$A:$A,0)-1,4,COUNTIF('Program and Results'!$A:$A,Tables!AT$1),1),0),2))))</f>
        <v/>
      </c>
      <c r="AU90" t="str">
        <f ca="1">IF(AU22="","",IF(AT90="","",IFERROR(VLOOKUP($A90,OFFSET('Program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Results'!$A:$A,Tables!AU$1),4),MATCH($A90,OFFSET('Program and Results'!$A$1,MATCH(Tables!AU$1,'Program and Results'!$A:$A,0)-1,4,COUNTIF('Program and Results'!$A:$A,Tables!AU$1),1),0),2))))</f>
        <v/>
      </c>
      <c r="AV90" t="str">
        <f ca="1">IF(AV22="","",IF(AU90="","",IFERROR(VLOOKUP($A90,OFFSET('Program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Results'!$A:$A,Tables!AV$1),4),MATCH($A90,OFFSET('Program and Results'!$A$1,MATCH(Tables!AV$1,'Program and Results'!$A:$A,0)-1,4,COUNTIF('Program and Results'!$A:$A,Tables!AV$1),1),0),2))))</f>
        <v/>
      </c>
      <c r="AW90" t="str">
        <f ca="1">IF(AW22="","",IF(AV90="","",IFERROR(VLOOKUP($A90,OFFSET('Program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Results'!$A:$A,Tables!AW$1),4),MATCH($A90,OFFSET('Program and Results'!$A$1,MATCH(Tables!AW$1,'Program and Results'!$A:$A,0)-1,4,COUNTIF('Program and Results'!$A:$A,Tables!AW$1),1),0),2))))</f>
        <v/>
      </c>
      <c r="AX90" t="str">
        <f ca="1">IF(AX22="","",IF(AW90="","",IFERROR(VLOOKUP($A90,OFFSET('Program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Results'!$A:$A,Tables!AX$1),4),MATCH($A90,OFFSET('Program and Results'!$A$1,MATCH(Tables!AX$1,'Program and Results'!$A:$A,0)-1,4,COUNTIF('Program and Results'!$A:$A,Tables!AX$1),1),0),2))))</f>
        <v/>
      </c>
      <c r="AY90" t="str">
        <f ca="1">IF(AY22="","",IF(AX90="","",IFERROR(VLOOKUP($A90,OFFSET('Program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Results'!$A:$A,Tables!AY$1),4),MATCH($A90,OFFSET('Program and Results'!$A$1,MATCH(Tables!AY$1,'Program and Results'!$A:$A,0)-1,4,COUNTIF('Program and Results'!$A:$A,Tables!AY$1),1),0),2))))</f>
        <v/>
      </c>
      <c r="AZ90" t="str">
        <f ca="1">IF(AZ22="","",IF(AY90="","",IFERROR(VLOOKUP($A90,OFFSET('Program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Results'!$A:$A,Tables!AZ$1),4),MATCH($A90,OFFSET('Program and Results'!$A$1,MATCH(Tables!AZ$1,'Program and Results'!$A:$A,0)-1,4,COUNTIF('Program and Results'!$A:$A,Tables!AZ$1),1),0),2))))</f>
        <v/>
      </c>
      <c r="BA90" t="str">
        <f ca="1">IF(BA22="","",IF(AZ90="","",IFERROR(VLOOKUP($A90,OFFSET('Program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Results'!$A:$A,Tables!BA$1),4),MATCH($A90,OFFSET('Program and Results'!$A$1,MATCH(Tables!BA$1,'Program and Results'!$A:$A,0)-1,4,COUNTIF('Program and Results'!$A:$A,Tables!BA$1),1),0),2))))</f>
        <v/>
      </c>
      <c r="BB90" t="str">
        <f ca="1">IF(BB22="","",IF(BA90="","",IFERROR(VLOOKUP($A90,OFFSET('Program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Results'!$A:$A,Tables!BB$1),4),MATCH($A90,OFFSET('Program and Results'!$A$1,MATCH(Tables!BB$1,'Program and Results'!$A:$A,0)-1,4,COUNTIF('Program and Results'!$A:$A,Tables!BB$1),1),0),2))))</f>
        <v/>
      </c>
      <c r="BC90" t="str">
        <f ca="1">IF(BC22="","",IF(BB90="","",IFERROR(VLOOKUP($A90,OFFSET('Program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Results'!$A:$A,Tables!BC$1),4),MATCH($A90,OFFSET('Program and Results'!$A$1,MATCH(Tables!BC$1,'Program and Results'!$A:$A,0)-1,4,COUNTIF('Program and Results'!$A:$A,Tables!BC$1),1),0),2))))</f>
        <v/>
      </c>
      <c r="BD90" t="str">
        <f ca="1">IF(BD22="","",IF(BC90="","",IFERROR(VLOOKUP($A90,OFFSET('Program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Results'!$A:$A,Tables!BD$1),4),MATCH($A90,OFFSET('Program and Results'!$A$1,MATCH(Tables!BD$1,'Program and Results'!$A:$A,0)-1,4,COUNTIF('Program and Results'!$A:$A,Tables!BD$1),1),0),2))))</f>
        <v/>
      </c>
      <c r="BE90" t="str">
        <f ca="1">IF(BE22="","",IF(BD90="","",IFERROR(VLOOKUP($A90,OFFSET('Program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Results'!$A:$A,Tables!BE$1),4),MATCH($A90,OFFSET('Program and Results'!$A$1,MATCH(Tables!BE$1,'Program and Results'!$A:$A,0)-1,4,COUNTIF('Program and Results'!$A:$A,Tables!BE$1),1),0),2))))</f>
        <v/>
      </c>
    </row>
    <row r="91" spans="1:57">
      <c r="A91" s="3" t="str">
        <f t="shared" si="1"/>
        <v/>
      </c>
      <c r="B91" t="str">
        <f ca="1">IF(B23="","",IF(A91="","",IFERROR(VLOOKUP($A91,OFFSET('Program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Results'!$A:$A,Tables!B$1),4),MATCH($A91,OFFSET('Program and Results'!$A$1,MATCH(Tables!B$1,'Program and Results'!$A:$A,0)-1,4,COUNTIF('Program and Results'!$A:$A,Tables!B$1),1),0),2))))</f>
        <v/>
      </c>
      <c r="C91" t="str">
        <f ca="1">IF(C23="","",IF(B91="","",IFERROR(VLOOKUP($A91,OFFSET('Program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Results'!$A:$A,Tables!C$1),4),MATCH($A91,OFFSET('Program and Results'!$A$1,MATCH(Tables!C$1,'Program and Results'!$A:$A,0)-1,4,COUNTIF('Program and Results'!$A:$A,Tables!C$1),1),0),2))))</f>
        <v/>
      </c>
      <c r="D91" t="str">
        <f ca="1">IF(D23="","",IF(C91="","",IFERROR(VLOOKUP($A91,OFFSET('Program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Results'!$A:$A,Tables!D$1),4),MATCH($A91,OFFSET('Program and Results'!$A$1,MATCH(Tables!D$1,'Program and Results'!$A:$A,0)-1,4,COUNTIF('Program and Results'!$A:$A,Tables!D$1),1),0),2))))</f>
        <v/>
      </c>
      <c r="E91" t="str">
        <f ca="1">IF(E23="","",IF(D91="","",IFERROR(VLOOKUP($A91,OFFSET('Program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Results'!$A:$A,Tables!E$1),4),MATCH($A91,OFFSET('Program and Results'!$A$1,MATCH(Tables!E$1,'Program and Results'!$A:$A,0)-1,4,COUNTIF('Program and Results'!$A:$A,Tables!E$1),1),0),2))))</f>
        <v/>
      </c>
      <c r="F91" t="str">
        <f ca="1">IF(F23="","",IF(E91="","",IFERROR(VLOOKUP($A91,OFFSET('Program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Results'!$A:$A,Tables!F$1),4),MATCH($A91,OFFSET('Program and Results'!$A$1,MATCH(Tables!F$1,'Program and Results'!$A:$A,0)-1,4,COUNTIF('Program and Results'!$A:$A,Tables!F$1),1),0),2))))</f>
        <v/>
      </c>
      <c r="G91" t="str">
        <f ca="1">IF(G23="","",IF(F91="","",IFERROR(VLOOKUP($A91,OFFSET('Program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Results'!$A:$A,Tables!G$1),4),MATCH($A91,OFFSET('Program and Results'!$A$1,MATCH(Tables!G$1,'Program and Results'!$A:$A,0)-1,4,COUNTIF('Program and Results'!$A:$A,Tables!G$1),1),0),2))))</f>
        <v/>
      </c>
      <c r="H91" t="str">
        <f ca="1">IF(H23="","",IF(G91="","",IFERROR(VLOOKUP($A91,OFFSET('Program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Results'!$A:$A,Tables!H$1),4),MATCH($A91,OFFSET('Program and Results'!$A$1,MATCH(Tables!H$1,'Program and Results'!$A:$A,0)-1,4,COUNTIF('Program and Results'!$A:$A,Tables!H$1),1),0),2))))</f>
        <v/>
      </c>
      <c r="I91" t="str">
        <f ca="1">IF(I23="","",IF(H91="","",IFERROR(VLOOKUP($A91,OFFSET('Program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Results'!$A:$A,Tables!I$1),4),MATCH($A91,OFFSET('Program and Results'!$A$1,MATCH(Tables!I$1,'Program and Results'!$A:$A,0)-1,4,COUNTIF('Program and Results'!$A:$A,Tables!I$1),1),0),2))))</f>
        <v/>
      </c>
      <c r="J91" t="str">
        <f ca="1">IF(J23="","",IF(I91="","",IFERROR(VLOOKUP($A91,OFFSET('Program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Results'!$A:$A,Tables!J$1),4),MATCH($A91,OFFSET('Program and Results'!$A$1,MATCH(Tables!J$1,'Program and Results'!$A:$A,0)-1,4,COUNTIF('Program and Results'!$A:$A,Tables!J$1),1),0),2))))</f>
        <v/>
      </c>
      <c r="K91" t="str">
        <f ca="1">IF(K23="","",IF(J91="","",IFERROR(VLOOKUP($A91,OFFSET('Program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Results'!$A:$A,Tables!K$1),4),MATCH($A91,OFFSET('Program and Results'!$A$1,MATCH(Tables!K$1,'Program and Results'!$A:$A,0)-1,4,COUNTIF('Program and Results'!$A:$A,Tables!K$1),1),0),2))))</f>
        <v/>
      </c>
      <c r="L91" t="str">
        <f ca="1">IF(L23="","",IF(K91="","",IFERROR(VLOOKUP($A91,OFFSET('Program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Results'!$A:$A,Tables!L$1),4),MATCH($A91,OFFSET('Program and Results'!$A$1,MATCH(Tables!L$1,'Program and Results'!$A:$A,0)-1,4,COUNTIF('Program and Results'!$A:$A,Tables!L$1),1),0),2))))</f>
        <v/>
      </c>
      <c r="M91" t="str">
        <f ca="1">IF(M23="","",IF(L91="","",IFERROR(VLOOKUP($A91,OFFSET('Program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Results'!$A:$A,Tables!M$1),4),MATCH($A91,OFFSET('Program and Results'!$A$1,MATCH(Tables!M$1,'Program and Results'!$A:$A,0)-1,4,COUNTIF('Program and Results'!$A:$A,Tables!M$1),1),0),2))))</f>
        <v/>
      </c>
      <c r="N91" t="str">
        <f ca="1">IF(N23="","",IF(M91="","",IFERROR(VLOOKUP($A91,OFFSET('Program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Results'!$A:$A,Tables!N$1),4),MATCH($A91,OFFSET('Program and Results'!$A$1,MATCH(Tables!N$1,'Program and Results'!$A:$A,0)-1,4,COUNTIF('Program and Results'!$A:$A,Tables!N$1),1),0),2))))</f>
        <v/>
      </c>
      <c r="O91" t="str">
        <f ca="1">IF(O23="","",IF(N91="","",IFERROR(VLOOKUP($A91,OFFSET('Program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Results'!$A:$A,Tables!O$1),4),MATCH($A91,OFFSET('Program and Results'!$A$1,MATCH(Tables!O$1,'Program and Results'!$A:$A,0)-1,4,COUNTIF('Program and Results'!$A:$A,Tables!O$1),1),0),2))))</f>
        <v/>
      </c>
      <c r="P91" t="str">
        <f ca="1">IF(P23="","",IF(O91="","",IFERROR(VLOOKUP($A91,OFFSET('Program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Results'!$A:$A,Tables!P$1),4),MATCH($A91,OFFSET('Program and Results'!$A$1,MATCH(Tables!P$1,'Program and Results'!$A:$A,0)-1,4,COUNTIF('Program and Results'!$A:$A,Tables!P$1),1),0),2))))</f>
        <v/>
      </c>
      <c r="Q91" t="str">
        <f ca="1">IF(Q23="","",IF(P91="","",IFERROR(VLOOKUP($A91,OFFSET('Program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Results'!$A:$A,Tables!Q$1),4),MATCH($A91,OFFSET('Program and Results'!$A$1,MATCH(Tables!Q$1,'Program and Results'!$A:$A,0)-1,4,COUNTIF('Program and Results'!$A:$A,Tables!Q$1),1),0),2))))</f>
        <v/>
      </c>
      <c r="R91" t="str">
        <f ca="1">IF(R23="","",IF(Q91="","",IFERROR(VLOOKUP($A91,OFFSET('Program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Results'!$A:$A,Tables!R$1),4),MATCH($A91,OFFSET('Program and Results'!$A$1,MATCH(Tables!R$1,'Program and Results'!$A:$A,0)-1,4,COUNTIF('Program and Results'!$A:$A,Tables!R$1),1),0),2))))</f>
        <v/>
      </c>
      <c r="S91" t="str">
        <f ca="1">IF(S23="","",IF(R91="","",IFERROR(VLOOKUP($A91,OFFSET('Program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Results'!$A:$A,Tables!S$1),4),MATCH($A91,OFFSET('Program and Results'!$A$1,MATCH(Tables!S$1,'Program and Results'!$A:$A,0)-1,4,COUNTIF('Program and Results'!$A:$A,Tables!S$1),1),0),2))))</f>
        <v/>
      </c>
      <c r="T91" t="str">
        <f ca="1">IF(T23="","",IF(S91="","",IFERROR(VLOOKUP($A91,OFFSET('Program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Results'!$A:$A,Tables!T$1),4),MATCH($A91,OFFSET('Program and Results'!$A$1,MATCH(Tables!T$1,'Program and Results'!$A:$A,0)-1,4,COUNTIF('Program and Results'!$A:$A,Tables!T$1),1),0),2))))</f>
        <v/>
      </c>
      <c r="U91" t="str">
        <f ca="1">IF(U23="","",IF(T91="","",IFERROR(VLOOKUP($A91,OFFSET('Program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Results'!$A:$A,Tables!U$1),4),MATCH($A91,OFFSET('Program and Results'!$A$1,MATCH(Tables!U$1,'Program and Results'!$A:$A,0)-1,4,COUNTIF('Program and Results'!$A:$A,Tables!U$1),1),0),2))))</f>
        <v/>
      </c>
      <c r="V91" t="str">
        <f ca="1">IF(V23="","",IF(U91="","",IFERROR(VLOOKUP($A91,OFFSET('Program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Results'!$A:$A,Tables!V$1),4),MATCH($A91,OFFSET('Program and Results'!$A$1,MATCH(Tables!V$1,'Program and Results'!$A:$A,0)-1,4,COUNTIF('Program and Results'!$A:$A,Tables!V$1),1),0),2))))</f>
        <v/>
      </c>
      <c r="W91" t="str">
        <f ca="1">IF(W23="","",IF(V91="","",IFERROR(VLOOKUP($A91,OFFSET('Program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Results'!$A:$A,Tables!W$1),4),MATCH($A91,OFFSET('Program and Results'!$A$1,MATCH(Tables!W$1,'Program and Results'!$A:$A,0)-1,4,COUNTIF('Program and Results'!$A:$A,Tables!W$1),1),0),2))))</f>
        <v/>
      </c>
      <c r="X91" t="str">
        <f ca="1">IF(X23="","",IF(W91="","",IFERROR(VLOOKUP($A91,OFFSET('Program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Results'!$A:$A,Tables!X$1),4),MATCH($A91,OFFSET('Program and Results'!$A$1,MATCH(Tables!X$1,'Program and Results'!$A:$A,0)-1,4,COUNTIF('Program and Results'!$A:$A,Tables!X$1),1),0),2))))</f>
        <v/>
      </c>
      <c r="Y91" t="str">
        <f ca="1">IF(Y23="","",IF(X91="","",IFERROR(VLOOKUP($A91,OFFSET('Program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Results'!$A:$A,Tables!Y$1),4),MATCH($A91,OFFSET('Program and Results'!$A$1,MATCH(Tables!Y$1,'Program and Results'!$A:$A,0)-1,4,COUNTIF('Program and Results'!$A:$A,Tables!Y$1),1),0),2))))</f>
        <v/>
      </c>
      <c r="Z91" t="str">
        <f ca="1">IF(Z23="","",IF(Y91="","",IFERROR(VLOOKUP($A91,OFFSET('Program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Results'!$A:$A,Tables!Z$1),4),MATCH($A91,OFFSET('Program and Results'!$A$1,MATCH(Tables!Z$1,'Program and Results'!$A:$A,0)-1,4,COUNTIF('Program and Results'!$A:$A,Tables!Z$1),1),0),2))))</f>
        <v/>
      </c>
      <c r="AA91" t="str">
        <f ca="1">IF(AA23="","",IF(Z91="","",IFERROR(VLOOKUP($A91,OFFSET('Program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Results'!$A:$A,Tables!AA$1),4),MATCH($A91,OFFSET('Program and Results'!$A$1,MATCH(Tables!AA$1,'Program and Results'!$A:$A,0)-1,4,COUNTIF('Program and Results'!$A:$A,Tables!AA$1),1),0),2))))</f>
        <v/>
      </c>
      <c r="AB91" t="str">
        <f ca="1">IF(AB23="","",IF(AA91="","",IFERROR(VLOOKUP($A91,OFFSET('Program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Results'!$A:$A,Tables!AB$1),4),MATCH($A91,OFFSET('Program and Results'!$A$1,MATCH(Tables!AB$1,'Program and Results'!$A:$A,0)-1,4,COUNTIF('Program and Results'!$A:$A,Tables!AB$1),1),0),2))))</f>
        <v/>
      </c>
      <c r="AC91" t="str">
        <f ca="1">IF(AC23="","",IF(AB91="","",IFERROR(VLOOKUP($A91,OFFSET('Program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Results'!$A:$A,Tables!AC$1),4),MATCH($A91,OFFSET('Program and Results'!$A$1,MATCH(Tables!AC$1,'Program and Results'!$A:$A,0)-1,4,COUNTIF('Program and Results'!$A:$A,Tables!AC$1),1),0),2))))</f>
        <v/>
      </c>
      <c r="AD91" t="str">
        <f ca="1">IF(AD23="","",IF(AC91="","",IFERROR(VLOOKUP($A91,OFFSET('Program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Results'!$A:$A,Tables!AD$1),4),MATCH($A91,OFFSET('Program and Results'!$A$1,MATCH(Tables!AD$1,'Program and Results'!$A:$A,0)-1,4,COUNTIF('Program and Results'!$A:$A,Tables!AD$1),1),0),2))))</f>
        <v/>
      </c>
      <c r="AE91" t="str">
        <f ca="1">IF(AE23="","",IF(AD91="","",IFERROR(VLOOKUP($A91,OFFSET('Program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Results'!$A:$A,Tables!AE$1),4),MATCH($A91,OFFSET('Program and Results'!$A$1,MATCH(Tables!AE$1,'Program and Results'!$A:$A,0)-1,4,COUNTIF('Program and Results'!$A:$A,Tables!AE$1),1),0),2))))</f>
        <v/>
      </c>
      <c r="AF91" t="str">
        <f ca="1">IF(AF23="","",IF(AE91="","",IFERROR(VLOOKUP($A91,OFFSET('Program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Results'!$A:$A,Tables!AF$1),4),MATCH($A91,OFFSET('Program and Results'!$A$1,MATCH(Tables!AF$1,'Program and Results'!$A:$A,0)-1,4,COUNTIF('Program and Results'!$A:$A,Tables!AF$1),1),0),2))))</f>
        <v/>
      </c>
      <c r="AG91" t="str">
        <f ca="1">IF(AG23="","",IF(AF91="","",IFERROR(VLOOKUP($A91,OFFSET('Program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Results'!$A:$A,Tables!AG$1),4),MATCH($A91,OFFSET('Program and Results'!$A$1,MATCH(Tables!AG$1,'Program and Results'!$A:$A,0)-1,4,COUNTIF('Program and Results'!$A:$A,Tables!AG$1),1),0),2))))</f>
        <v/>
      </c>
      <c r="AH91" t="str">
        <f ca="1">IF(AH23="","",IF(AG91="","",IFERROR(VLOOKUP($A91,OFFSET('Program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Results'!$A:$A,Tables!AH$1),4),MATCH($A91,OFFSET('Program and Results'!$A$1,MATCH(Tables!AH$1,'Program and Results'!$A:$A,0)-1,4,COUNTIF('Program and Results'!$A:$A,Tables!AH$1),1),0),2))))</f>
        <v/>
      </c>
      <c r="AI91" t="str">
        <f ca="1">IF(AI23="","",IF(AH91="","",IFERROR(VLOOKUP($A91,OFFSET('Program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Results'!$A:$A,Tables!AI$1),4),MATCH($A91,OFFSET('Program and Results'!$A$1,MATCH(Tables!AI$1,'Program and Results'!$A:$A,0)-1,4,COUNTIF('Program and Results'!$A:$A,Tables!AI$1),1),0),2))))</f>
        <v/>
      </c>
      <c r="AJ91" t="str">
        <f ca="1">IF(AJ23="","",IF(AI91="","",IFERROR(VLOOKUP($A91,OFFSET('Program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Results'!$A:$A,Tables!AJ$1),4),MATCH($A91,OFFSET('Program and Results'!$A$1,MATCH(Tables!AJ$1,'Program and Results'!$A:$A,0)-1,4,COUNTIF('Program and Results'!$A:$A,Tables!AJ$1),1),0),2))))</f>
        <v/>
      </c>
      <c r="AK91" t="str">
        <f ca="1">IF(AK23="","",IF(AJ91="","",IFERROR(VLOOKUP($A91,OFFSET('Program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Results'!$A:$A,Tables!AK$1),4),MATCH($A91,OFFSET('Program and Results'!$A$1,MATCH(Tables!AK$1,'Program and Results'!$A:$A,0)-1,4,COUNTIF('Program and Results'!$A:$A,Tables!AK$1),1),0),2))))</f>
        <v/>
      </c>
      <c r="AL91" t="str">
        <f ca="1">IF(AL23="","",IF(AK91="","",IFERROR(VLOOKUP($A91,OFFSET('Program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Results'!$A:$A,Tables!AL$1),4),MATCH($A91,OFFSET('Program and Results'!$A$1,MATCH(Tables!AL$1,'Program and Results'!$A:$A,0)-1,4,COUNTIF('Program and Results'!$A:$A,Tables!AL$1),1),0),2))))</f>
        <v/>
      </c>
      <c r="AM91" t="str">
        <f ca="1">IF(AM23="","",IF(AL91="","",IFERROR(VLOOKUP($A91,OFFSET('Program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Results'!$A:$A,Tables!AM$1),4),MATCH($A91,OFFSET('Program and Results'!$A$1,MATCH(Tables!AM$1,'Program and Results'!$A:$A,0)-1,4,COUNTIF('Program and Results'!$A:$A,Tables!AM$1),1),0),2))))</f>
        <v/>
      </c>
      <c r="AN91" t="str">
        <f ca="1">IF(AN23="","",IF(AM91="","",IFERROR(VLOOKUP($A91,OFFSET('Program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Results'!$A:$A,Tables!AN$1),4),MATCH($A91,OFFSET('Program and Results'!$A$1,MATCH(Tables!AN$1,'Program and Results'!$A:$A,0)-1,4,COUNTIF('Program and Results'!$A:$A,Tables!AN$1),1),0),2))))</f>
        <v/>
      </c>
      <c r="AO91" t="str">
        <f ca="1">IF(AO23="","",IF(AN91="","",IFERROR(VLOOKUP($A91,OFFSET('Program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Results'!$A:$A,Tables!AO$1),4),MATCH($A91,OFFSET('Program and Results'!$A$1,MATCH(Tables!AO$1,'Program and Results'!$A:$A,0)-1,4,COUNTIF('Program and Results'!$A:$A,Tables!AO$1),1),0),2))))</f>
        <v/>
      </c>
      <c r="AP91" t="str">
        <f ca="1">IF(AP23="","",IF(AO91="","",IFERROR(VLOOKUP($A91,OFFSET('Program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Results'!$A:$A,Tables!AP$1),4),MATCH($A91,OFFSET('Program and Results'!$A$1,MATCH(Tables!AP$1,'Program and Results'!$A:$A,0)-1,4,COUNTIF('Program and Results'!$A:$A,Tables!AP$1),1),0),2))))</f>
        <v/>
      </c>
      <c r="AQ91" t="str">
        <f ca="1">IF(AQ23="","",IF(AP91="","",IFERROR(VLOOKUP($A91,OFFSET('Program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Results'!$A:$A,Tables!AQ$1),4),MATCH($A91,OFFSET('Program and Results'!$A$1,MATCH(Tables!AQ$1,'Program and Results'!$A:$A,0)-1,4,COUNTIF('Program and Results'!$A:$A,Tables!AQ$1),1),0),2))))</f>
        <v/>
      </c>
      <c r="AR91" t="str">
        <f ca="1">IF(AR23="","",IF(AQ91="","",IFERROR(VLOOKUP($A91,OFFSET('Program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Results'!$A:$A,Tables!AR$1),4),MATCH($A91,OFFSET('Program and Results'!$A$1,MATCH(Tables!AR$1,'Program and Results'!$A:$A,0)-1,4,COUNTIF('Program and Results'!$A:$A,Tables!AR$1),1),0),2))))</f>
        <v/>
      </c>
      <c r="AS91" t="str">
        <f ca="1">IF(AS23="","",IF(AR91="","",IFERROR(VLOOKUP($A91,OFFSET('Program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Results'!$A:$A,Tables!AS$1),4),MATCH($A91,OFFSET('Program and Results'!$A$1,MATCH(Tables!AS$1,'Program and Results'!$A:$A,0)-1,4,COUNTIF('Program and Results'!$A:$A,Tables!AS$1),1),0),2))))</f>
        <v/>
      </c>
      <c r="AT91" t="str">
        <f ca="1">IF(AT23="","",IF(AS91="","",IFERROR(VLOOKUP($A91,OFFSET('Program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Results'!$A:$A,Tables!AT$1),4),MATCH($A91,OFFSET('Program and Results'!$A$1,MATCH(Tables!AT$1,'Program and Results'!$A:$A,0)-1,4,COUNTIF('Program and Results'!$A:$A,Tables!AT$1),1),0),2))))</f>
        <v/>
      </c>
      <c r="AU91" t="str">
        <f ca="1">IF(AU23="","",IF(AT91="","",IFERROR(VLOOKUP($A91,OFFSET('Program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Results'!$A:$A,Tables!AU$1),4),MATCH($A91,OFFSET('Program and Results'!$A$1,MATCH(Tables!AU$1,'Program and Results'!$A:$A,0)-1,4,COUNTIF('Program and Results'!$A:$A,Tables!AU$1),1),0),2))))</f>
        <v/>
      </c>
      <c r="AV91" t="str">
        <f ca="1">IF(AV23="","",IF(AU91="","",IFERROR(VLOOKUP($A91,OFFSET('Program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Results'!$A:$A,Tables!AV$1),4),MATCH($A91,OFFSET('Program and Results'!$A$1,MATCH(Tables!AV$1,'Program and Results'!$A:$A,0)-1,4,COUNTIF('Program and Results'!$A:$A,Tables!AV$1),1),0),2))))</f>
        <v/>
      </c>
      <c r="AW91" t="str">
        <f ca="1">IF(AW23="","",IF(AV91="","",IFERROR(VLOOKUP($A91,OFFSET('Program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Results'!$A:$A,Tables!AW$1),4),MATCH($A91,OFFSET('Program and Results'!$A$1,MATCH(Tables!AW$1,'Program and Results'!$A:$A,0)-1,4,COUNTIF('Program and Results'!$A:$A,Tables!AW$1),1),0),2))))</f>
        <v/>
      </c>
      <c r="AX91" t="str">
        <f ca="1">IF(AX23="","",IF(AW91="","",IFERROR(VLOOKUP($A91,OFFSET('Program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Results'!$A:$A,Tables!AX$1),4),MATCH($A91,OFFSET('Program and Results'!$A$1,MATCH(Tables!AX$1,'Program and Results'!$A:$A,0)-1,4,COUNTIF('Program and Results'!$A:$A,Tables!AX$1),1),0),2))))</f>
        <v/>
      </c>
      <c r="AY91" t="str">
        <f ca="1">IF(AY23="","",IF(AX91="","",IFERROR(VLOOKUP($A91,OFFSET('Program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Results'!$A:$A,Tables!AY$1),4),MATCH($A91,OFFSET('Program and Results'!$A$1,MATCH(Tables!AY$1,'Program and Results'!$A:$A,0)-1,4,COUNTIF('Program and Results'!$A:$A,Tables!AY$1),1),0),2))))</f>
        <v/>
      </c>
      <c r="AZ91" t="str">
        <f ca="1">IF(AZ23="","",IF(AY91="","",IFERROR(VLOOKUP($A91,OFFSET('Program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Results'!$A:$A,Tables!AZ$1),4),MATCH($A91,OFFSET('Program and Results'!$A$1,MATCH(Tables!AZ$1,'Program and Results'!$A:$A,0)-1,4,COUNTIF('Program and Results'!$A:$A,Tables!AZ$1),1),0),2))))</f>
        <v/>
      </c>
      <c r="BA91" t="str">
        <f ca="1">IF(BA23="","",IF(AZ91="","",IFERROR(VLOOKUP($A91,OFFSET('Program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Results'!$A:$A,Tables!BA$1),4),MATCH($A91,OFFSET('Program and Results'!$A$1,MATCH(Tables!BA$1,'Program and Results'!$A:$A,0)-1,4,COUNTIF('Program and Results'!$A:$A,Tables!BA$1),1),0),2))))</f>
        <v/>
      </c>
      <c r="BB91" t="str">
        <f ca="1">IF(BB23="","",IF(BA91="","",IFERROR(VLOOKUP($A91,OFFSET('Program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Results'!$A:$A,Tables!BB$1),4),MATCH($A91,OFFSET('Program and Results'!$A$1,MATCH(Tables!BB$1,'Program and Results'!$A:$A,0)-1,4,COUNTIF('Program and Results'!$A:$A,Tables!BB$1),1),0),2))))</f>
        <v/>
      </c>
      <c r="BC91" t="str">
        <f ca="1">IF(BC23="","",IF(BB91="","",IFERROR(VLOOKUP($A91,OFFSET('Program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Results'!$A:$A,Tables!BC$1),4),MATCH($A91,OFFSET('Program and Results'!$A$1,MATCH(Tables!BC$1,'Program and Results'!$A:$A,0)-1,4,COUNTIF('Program and Results'!$A:$A,Tables!BC$1),1),0),2))))</f>
        <v/>
      </c>
      <c r="BD91" t="str">
        <f ca="1">IF(BD23="","",IF(BC91="","",IFERROR(VLOOKUP($A91,OFFSET('Program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Results'!$A:$A,Tables!BD$1),4),MATCH($A91,OFFSET('Program and Results'!$A$1,MATCH(Tables!BD$1,'Program and Results'!$A:$A,0)-1,4,COUNTIF('Program and Results'!$A:$A,Tables!BD$1),1),0),2))))</f>
        <v/>
      </c>
      <c r="BE91" t="str">
        <f ca="1">IF(BE23="","",IF(BD91="","",IFERROR(VLOOKUP($A91,OFFSET('Program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Results'!$A:$A,Tables!BE$1),4),MATCH($A91,OFFSET('Program and Results'!$A$1,MATCH(Tables!BE$1,'Program and Results'!$A:$A,0)-1,4,COUNTIF('Program and Results'!$A:$A,Tables!BE$1),1),0),2))))</f>
        <v/>
      </c>
    </row>
    <row r="92" spans="1:57">
      <c r="A92" s="3" t="str">
        <f t="shared" si="1"/>
        <v/>
      </c>
      <c r="B92" t="str">
        <f ca="1">IF(B24="","",IF(A92="","",IFERROR(VLOOKUP($A92,OFFSET('Program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Results'!$A:$A,Tables!B$1),4),MATCH($A92,OFFSET('Program and Results'!$A$1,MATCH(Tables!B$1,'Program and Results'!$A:$A,0)-1,4,COUNTIF('Program and Results'!$A:$A,Tables!B$1),1),0),2))))</f>
        <v/>
      </c>
      <c r="C92" t="str">
        <f ca="1">IF(C24="","",IF(B92="","",IFERROR(VLOOKUP($A92,OFFSET('Program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Results'!$A:$A,Tables!C$1),4),MATCH($A92,OFFSET('Program and Results'!$A$1,MATCH(Tables!C$1,'Program and Results'!$A:$A,0)-1,4,COUNTIF('Program and Results'!$A:$A,Tables!C$1),1),0),2))))</f>
        <v/>
      </c>
      <c r="D92" t="str">
        <f ca="1">IF(D24="","",IF(C92="","",IFERROR(VLOOKUP($A92,OFFSET('Program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Results'!$A:$A,Tables!D$1),4),MATCH($A92,OFFSET('Program and Results'!$A$1,MATCH(Tables!D$1,'Program and Results'!$A:$A,0)-1,4,COUNTIF('Program and Results'!$A:$A,Tables!D$1),1),0),2))))</f>
        <v/>
      </c>
      <c r="E92" t="str">
        <f ca="1">IF(E24="","",IF(D92="","",IFERROR(VLOOKUP($A92,OFFSET('Program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Results'!$A:$A,Tables!E$1),4),MATCH($A92,OFFSET('Program and Results'!$A$1,MATCH(Tables!E$1,'Program and Results'!$A:$A,0)-1,4,COUNTIF('Program and Results'!$A:$A,Tables!E$1),1),0),2))))</f>
        <v/>
      </c>
      <c r="F92" t="str">
        <f ca="1">IF(F24="","",IF(E92="","",IFERROR(VLOOKUP($A92,OFFSET('Program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Results'!$A:$A,Tables!F$1),4),MATCH($A92,OFFSET('Program and Results'!$A$1,MATCH(Tables!F$1,'Program and Results'!$A:$A,0)-1,4,COUNTIF('Program and Results'!$A:$A,Tables!F$1),1),0),2))))</f>
        <v/>
      </c>
      <c r="G92" t="str">
        <f ca="1">IF(G24="","",IF(F92="","",IFERROR(VLOOKUP($A92,OFFSET('Program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Results'!$A:$A,Tables!G$1),4),MATCH($A92,OFFSET('Program and Results'!$A$1,MATCH(Tables!G$1,'Program and Results'!$A:$A,0)-1,4,COUNTIF('Program and Results'!$A:$A,Tables!G$1),1),0),2))))</f>
        <v/>
      </c>
      <c r="H92" t="str">
        <f ca="1">IF(H24="","",IF(G92="","",IFERROR(VLOOKUP($A92,OFFSET('Program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Results'!$A:$A,Tables!H$1),4),MATCH($A92,OFFSET('Program and Results'!$A$1,MATCH(Tables!H$1,'Program and Results'!$A:$A,0)-1,4,COUNTIF('Program and Results'!$A:$A,Tables!H$1),1),0),2))))</f>
        <v/>
      </c>
      <c r="I92" t="str">
        <f ca="1">IF(I24="","",IF(H92="","",IFERROR(VLOOKUP($A92,OFFSET('Program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Results'!$A:$A,Tables!I$1),4),MATCH($A92,OFFSET('Program and Results'!$A$1,MATCH(Tables!I$1,'Program and Results'!$A:$A,0)-1,4,COUNTIF('Program and Results'!$A:$A,Tables!I$1),1),0),2))))</f>
        <v/>
      </c>
      <c r="J92" t="str">
        <f ca="1">IF(J24="","",IF(I92="","",IFERROR(VLOOKUP($A92,OFFSET('Program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Results'!$A:$A,Tables!J$1),4),MATCH($A92,OFFSET('Program and Results'!$A$1,MATCH(Tables!J$1,'Program and Results'!$A:$A,0)-1,4,COUNTIF('Program and Results'!$A:$A,Tables!J$1),1),0),2))))</f>
        <v/>
      </c>
      <c r="K92" t="str">
        <f ca="1">IF(K24="","",IF(J92="","",IFERROR(VLOOKUP($A92,OFFSET('Program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Results'!$A:$A,Tables!K$1),4),MATCH($A92,OFFSET('Program and Results'!$A$1,MATCH(Tables!K$1,'Program and Results'!$A:$A,0)-1,4,COUNTIF('Program and Results'!$A:$A,Tables!K$1),1),0),2))))</f>
        <v/>
      </c>
      <c r="L92" t="str">
        <f ca="1">IF(L24="","",IF(K92="","",IFERROR(VLOOKUP($A92,OFFSET('Program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Results'!$A:$A,Tables!L$1),4),MATCH($A92,OFFSET('Program and Results'!$A$1,MATCH(Tables!L$1,'Program and Results'!$A:$A,0)-1,4,COUNTIF('Program and Results'!$A:$A,Tables!L$1),1),0),2))))</f>
        <v/>
      </c>
      <c r="M92" t="str">
        <f ca="1">IF(M24="","",IF(L92="","",IFERROR(VLOOKUP($A92,OFFSET('Program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Results'!$A:$A,Tables!M$1),4),MATCH($A92,OFFSET('Program and Results'!$A$1,MATCH(Tables!M$1,'Program and Results'!$A:$A,0)-1,4,COUNTIF('Program and Results'!$A:$A,Tables!M$1),1),0),2))))</f>
        <v/>
      </c>
      <c r="N92" t="str">
        <f ca="1">IF(N24="","",IF(M92="","",IFERROR(VLOOKUP($A92,OFFSET('Program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Results'!$A:$A,Tables!N$1),4),MATCH($A92,OFFSET('Program and Results'!$A$1,MATCH(Tables!N$1,'Program and Results'!$A:$A,0)-1,4,COUNTIF('Program and Results'!$A:$A,Tables!N$1),1),0),2))))</f>
        <v/>
      </c>
      <c r="O92" t="str">
        <f ca="1">IF(O24="","",IF(N92="","",IFERROR(VLOOKUP($A92,OFFSET('Program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Results'!$A:$A,Tables!O$1),4),MATCH($A92,OFFSET('Program and Results'!$A$1,MATCH(Tables!O$1,'Program and Results'!$A:$A,0)-1,4,COUNTIF('Program and Results'!$A:$A,Tables!O$1),1),0),2))))</f>
        <v/>
      </c>
      <c r="P92" t="str">
        <f ca="1">IF(P24="","",IF(O92="","",IFERROR(VLOOKUP($A92,OFFSET('Program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Results'!$A:$A,Tables!P$1),4),MATCH($A92,OFFSET('Program and Results'!$A$1,MATCH(Tables!P$1,'Program and Results'!$A:$A,0)-1,4,COUNTIF('Program and Results'!$A:$A,Tables!P$1),1),0),2))))</f>
        <v/>
      </c>
      <c r="Q92" t="str">
        <f ca="1">IF(Q24="","",IF(P92="","",IFERROR(VLOOKUP($A92,OFFSET('Program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Results'!$A:$A,Tables!Q$1),4),MATCH($A92,OFFSET('Program and Results'!$A$1,MATCH(Tables!Q$1,'Program and Results'!$A:$A,0)-1,4,COUNTIF('Program and Results'!$A:$A,Tables!Q$1),1),0),2))))</f>
        <v/>
      </c>
      <c r="R92" t="str">
        <f ca="1">IF(R24="","",IF(Q92="","",IFERROR(VLOOKUP($A92,OFFSET('Program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Results'!$A:$A,Tables!R$1),4),MATCH($A92,OFFSET('Program and Results'!$A$1,MATCH(Tables!R$1,'Program and Results'!$A:$A,0)-1,4,COUNTIF('Program and Results'!$A:$A,Tables!R$1),1),0),2))))</f>
        <v/>
      </c>
      <c r="S92" t="str">
        <f ca="1">IF(S24="","",IF(R92="","",IFERROR(VLOOKUP($A92,OFFSET('Program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Results'!$A:$A,Tables!S$1),4),MATCH($A92,OFFSET('Program and Results'!$A$1,MATCH(Tables!S$1,'Program and Results'!$A:$A,0)-1,4,COUNTIF('Program and Results'!$A:$A,Tables!S$1),1),0),2))))</f>
        <v/>
      </c>
      <c r="T92" t="str">
        <f ca="1">IF(T24="","",IF(S92="","",IFERROR(VLOOKUP($A92,OFFSET('Program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Results'!$A:$A,Tables!T$1),4),MATCH($A92,OFFSET('Program and Results'!$A$1,MATCH(Tables!T$1,'Program and Results'!$A:$A,0)-1,4,COUNTIF('Program and Results'!$A:$A,Tables!T$1),1),0),2))))</f>
        <v/>
      </c>
      <c r="U92" t="str">
        <f ca="1">IF(U24="","",IF(T92="","",IFERROR(VLOOKUP($A92,OFFSET('Program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Results'!$A:$A,Tables!U$1),4),MATCH($A92,OFFSET('Program and Results'!$A$1,MATCH(Tables!U$1,'Program and Results'!$A:$A,0)-1,4,COUNTIF('Program and Results'!$A:$A,Tables!U$1),1),0),2))))</f>
        <v/>
      </c>
      <c r="V92" t="str">
        <f ca="1">IF(V24="","",IF(U92="","",IFERROR(VLOOKUP($A92,OFFSET('Program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Results'!$A:$A,Tables!V$1),4),MATCH($A92,OFFSET('Program and Results'!$A$1,MATCH(Tables!V$1,'Program and Results'!$A:$A,0)-1,4,COUNTIF('Program and Results'!$A:$A,Tables!V$1),1),0),2))))</f>
        <v/>
      </c>
      <c r="W92" t="str">
        <f ca="1">IF(W24="","",IF(V92="","",IFERROR(VLOOKUP($A92,OFFSET('Program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Results'!$A:$A,Tables!W$1),4),MATCH($A92,OFFSET('Program and Results'!$A$1,MATCH(Tables!W$1,'Program and Results'!$A:$A,0)-1,4,COUNTIF('Program and Results'!$A:$A,Tables!W$1),1),0),2))))</f>
        <v/>
      </c>
      <c r="X92" t="str">
        <f ca="1">IF(X24="","",IF(W92="","",IFERROR(VLOOKUP($A92,OFFSET('Program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Results'!$A:$A,Tables!X$1),4),MATCH($A92,OFFSET('Program and Results'!$A$1,MATCH(Tables!X$1,'Program and Results'!$A:$A,0)-1,4,COUNTIF('Program and Results'!$A:$A,Tables!X$1),1),0),2))))</f>
        <v/>
      </c>
      <c r="Y92" t="str">
        <f ca="1">IF(Y24="","",IF(X92="","",IFERROR(VLOOKUP($A92,OFFSET('Program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Results'!$A:$A,Tables!Y$1),4),MATCH($A92,OFFSET('Program and Results'!$A$1,MATCH(Tables!Y$1,'Program and Results'!$A:$A,0)-1,4,COUNTIF('Program and Results'!$A:$A,Tables!Y$1),1),0),2))))</f>
        <v/>
      </c>
      <c r="Z92" t="str">
        <f ca="1">IF(Z24="","",IF(Y92="","",IFERROR(VLOOKUP($A92,OFFSET('Program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Results'!$A:$A,Tables!Z$1),4),MATCH($A92,OFFSET('Program and Results'!$A$1,MATCH(Tables!Z$1,'Program and Results'!$A:$A,0)-1,4,COUNTIF('Program and Results'!$A:$A,Tables!Z$1),1),0),2))))</f>
        <v/>
      </c>
      <c r="AA92" t="str">
        <f ca="1">IF(AA24="","",IF(Z92="","",IFERROR(VLOOKUP($A92,OFFSET('Program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Results'!$A:$A,Tables!AA$1),4),MATCH($A92,OFFSET('Program and Results'!$A$1,MATCH(Tables!AA$1,'Program and Results'!$A:$A,0)-1,4,COUNTIF('Program and Results'!$A:$A,Tables!AA$1),1),0),2))))</f>
        <v/>
      </c>
      <c r="AB92" t="str">
        <f ca="1">IF(AB24="","",IF(AA92="","",IFERROR(VLOOKUP($A92,OFFSET('Program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Results'!$A:$A,Tables!AB$1),4),MATCH($A92,OFFSET('Program and Results'!$A$1,MATCH(Tables!AB$1,'Program and Results'!$A:$A,0)-1,4,COUNTIF('Program and Results'!$A:$A,Tables!AB$1),1),0),2))))</f>
        <v/>
      </c>
      <c r="AC92" t="str">
        <f ca="1">IF(AC24="","",IF(AB92="","",IFERROR(VLOOKUP($A92,OFFSET('Program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Results'!$A:$A,Tables!AC$1),4),MATCH($A92,OFFSET('Program and Results'!$A$1,MATCH(Tables!AC$1,'Program and Results'!$A:$A,0)-1,4,COUNTIF('Program and Results'!$A:$A,Tables!AC$1),1),0),2))))</f>
        <v/>
      </c>
      <c r="AD92" t="str">
        <f ca="1">IF(AD24="","",IF(AC92="","",IFERROR(VLOOKUP($A92,OFFSET('Program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Results'!$A:$A,Tables!AD$1),4),MATCH($A92,OFFSET('Program and Results'!$A$1,MATCH(Tables!AD$1,'Program and Results'!$A:$A,0)-1,4,COUNTIF('Program and Results'!$A:$A,Tables!AD$1),1),0),2))))</f>
        <v/>
      </c>
      <c r="AE92" t="str">
        <f ca="1">IF(AE24="","",IF(AD92="","",IFERROR(VLOOKUP($A92,OFFSET('Program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Results'!$A:$A,Tables!AE$1),4),MATCH($A92,OFFSET('Program and Results'!$A$1,MATCH(Tables!AE$1,'Program and Results'!$A:$A,0)-1,4,COUNTIF('Program and Results'!$A:$A,Tables!AE$1),1),0),2))))</f>
        <v/>
      </c>
      <c r="AF92" t="str">
        <f ca="1">IF(AF24="","",IF(AE92="","",IFERROR(VLOOKUP($A92,OFFSET('Program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Results'!$A:$A,Tables!AF$1),4),MATCH($A92,OFFSET('Program and Results'!$A$1,MATCH(Tables!AF$1,'Program and Results'!$A:$A,0)-1,4,COUNTIF('Program and Results'!$A:$A,Tables!AF$1),1),0),2))))</f>
        <v/>
      </c>
      <c r="AG92" t="str">
        <f ca="1">IF(AG24="","",IF(AF92="","",IFERROR(VLOOKUP($A92,OFFSET('Program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Results'!$A:$A,Tables!AG$1),4),MATCH($A92,OFFSET('Program and Results'!$A$1,MATCH(Tables!AG$1,'Program and Results'!$A:$A,0)-1,4,COUNTIF('Program and Results'!$A:$A,Tables!AG$1),1),0),2))))</f>
        <v/>
      </c>
      <c r="AH92" t="str">
        <f ca="1">IF(AH24="","",IF(AG92="","",IFERROR(VLOOKUP($A92,OFFSET('Program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Results'!$A:$A,Tables!AH$1),4),MATCH($A92,OFFSET('Program and Results'!$A$1,MATCH(Tables!AH$1,'Program and Results'!$A:$A,0)-1,4,COUNTIF('Program and Results'!$A:$A,Tables!AH$1),1),0),2))))</f>
        <v/>
      </c>
      <c r="AI92" t="str">
        <f ca="1">IF(AI24="","",IF(AH92="","",IFERROR(VLOOKUP($A92,OFFSET('Program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Results'!$A:$A,Tables!AI$1),4),MATCH($A92,OFFSET('Program and Results'!$A$1,MATCH(Tables!AI$1,'Program and Results'!$A:$A,0)-1,4,COUNTIF('Program and Results'!$A:$A,Tables!AI$1),1),0),2))))</f>
        <v/>
      </c>
      <c r="AJ92" t="str">
        <f ca="1">IF(AJ24="","",IF(AI92="","",IFERROR(VLOOKUP($A92,OFFSET('Program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Results'!$A:$A,Tables!AJ$1),4),MATCH($A92,OFFSET('Program and Results'!$A$1,MATCH(Tables!AJ$1,'Program and Results'!$A:$A,0)-1,4,COUNTIF('Program and Results'!$A:$A,Tables!AJ$1),1),0),2))))</f>
        <v/>
      </c>
      <c r="AK92" t="str">
        <f ca="1">IF(AK24="","",IF(AJ92="","",IFERROR(VLOOKUP($A92,OFFSET('Program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Results'!$A:$A,Tables!AK$1),4),MATCH($A92,OFFSET('Program and Results'!$A$1,MATCH(Tables!AK$1,'Program and Results'!$A:$A,0)-1,4,COUNTIF('Program and Results'!$A:$A,Tables!AK$1),1),0),2))))</f>
        <v/>
      </c>
      <c r="AL92" t="str">
        <f ca="1">IF(AL24="","",IF(AK92="","",IFERROR(VLOOKUP($A92,OFFSET('Program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Results'!$A:$A,Tables!AL$1),4),MATCH($A92,OFFSET('Program and Results'!$A$1,MATCH(Tables!AL$1,'Program and Results'!$A:$A,0)-1,4,COUNTIF('Program and Results'!$A:$A,Tables!AL$1),1),0),2))))</f>
        <v/>
      </c>
      <c r="AM92" t="str">
        <f ca="1">IF(AM24="","",IF(AL92="","",IFERROR(VLOOKUP($A92,OFFSET('Program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Results'!$A:$A,Tables!AM$1),4),MATCH($A92,OFFSET('Program and Results'!$A$1,MATCH(Tables!AM$1,'Program and Results'!$A:$A,0)-1,4,COUNTIF('Program and Results'!$A:$A,Tables!AM$1),1),0),2))))</f>
        <v/>
      </c>
      <c r="AN92" t="str">
        <f ca="1">IF(AN24="","",IF(AM92="","",IFERROR(VLOOKUP($A92,OFFSET('Program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Results'!$A:$A,Tables!AN$1),4),MATCH($A92,OFFSET('Program and Results'!$A$1,MATCH(Tables!AN$1,'Program and Results'!$A:$A,0)-1,4,COUNTIF('Program and Results'!$A:$A,Tables!AN$1),1),0),2))))</f>
        <v/>
      </c>
      <c r="AO92" t="str">
        <f ca="1">IF(AO24="","",IF(AN92="","",IFERROR(VLOOKUP($A92,OFFSET('Program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Results'!$A:$A,Tables!AO$1),4),MATCH($A92,OFFSET('Program and Results'!$A$1,MATCH(Tables!AO$1,'Program and Results'!$A:$A,0)-1,4,COUNTIF('Program and Results'!$A:$A,Tables!AO$1),1),0),2))))</f>
        <v/>
      </c>
      <c r="AP92" t="str">
        <f ca="1">IF(AP24="","",IF(AO92="","",IFERROR(VLOOKUP($A92,OFFSET('Program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Results'!$A:$A,Tables!AP$1),4),MATCH($A92,OFFSET('Program and Results'!$A$1,MATCH(Tables!AP$1,'Program and Results'!$A:$A,0)-1,4,COUNTIF('Program and Results'!$A:$A,Tables!AP$1),1),0),2))))</f>
        <v/>
      </c>
      <c r="AQ92" t="str">
        <f ca="1">IF(AQ24="","",IF(AP92="","",IFERROR(VLOOKUP($A92,OFFSET('Program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Results'!$A:$A,Tables!AQ$1),4),MATCH($A92,OFFSET('Program and Results'!$A$1,MATCH(Tables!AQ$1,'Program and Results'!$A:$A,0)-1,4,COUNTIF('Program and Results'!$A:$A,Tables!AQ$1),1),0),2))))</f>
        <v/>
      </c>
      <c r="AR92" t="str">
        <f ca="1">IF(AR24="","",IF(AQ92="","",IFERROR(VLOOKUP($A92,OFFSET('Program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Results'!$A:$A,Tables!AR$1),4),MATCH($A92,OFFSET('Program and Results'!$A$1,MATCH(Tables!AR$1,'Program and Results'!$A:$A,0)-1,4,COUNTIF('Program and Results'!$A:$A,Tables!AR$1),1),0),2))))</f>
        <v/>
      </c>
      <c r="AS92" t="str">
        <f ca="1">IF(AS24="","",IF(AR92="","",IFERROR(VLOOKUP($A92,OFFSET('Program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Results'!$A:$A,Tables!AS$1),4),MATCH($A92,OFFSET('Program and Results'!$A$1,MATCH(Tables!AS$1,'Program and Results'!$A:$A,0)-1,4,COUNTIF('Program and Results'!$A:$A,Tables!AS$1),1),0),2))))</f>
        <v/>
      </c>
      <c r="AT92" t="str">
        <f ca="1">IF(AT24="","",IF(AS92="","",IFERROR(VLOOKUP($A92,OFFSET('Program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Results'!$A:$A,Tables!AT$1),4),MATCH($A92,OFFSET('Program and Results'!$A$1,MATCH(Tables!AT$1,'Program and Results'!$A:$A,0)-1,4,COUNTIF('Program and Results'!$A:$A,Tables!AT$1),1),0),2))))</f>
        <v/>
      </c>
      <c r="AU92" t="str">
        <f ca="1">IF(AU24="","",IF(AT92="","",IFERROR(VLOOKUP($A92,OFFSET('Program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Results'!$A:$A,Tables!AU$1),4),MATCH($A92,OFFSET('Program and Results'!$A$1,MATCH(Tables!AU$1,'Program and Results'!$A:$A,0)-1,4,COUNTIF('Program and Results'!$A:$A,Tables!AU$1),1),0),2))))</f>
        <v/>
      </c>
      <c r="AV92" t="str">
        <f ca="1">IF(AV24="","",IF(AU92="","",IFERROR(VLOOKUP($A92,OFFSET('Program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Results'!$A:$A,Tables!AV$1),4),MATCH($A92,OFFSET('Program and Results'!$A$1,MATCH(Tables!AV$1,'Program and Results'!$A:$A,0)-1,4,COUNTIF('Program and Results'!$A:$A,Tables!AV$1),1),0),2))))</f>
        <v/>
      </c>
      <c r="AW92" t="str">
        <f ca="1">IF(AW24="","",IF(AV92="","",IFERROR(VLOOKUP($A92,OFFSET('Program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Results'!$A:$A,Tables!AW$1),4),MATCH($A92,OFFSET('Program and Results'!$A$1,MATCH(Tables!AW$1,'Program and Results'!$A:$A,0)-1,4,COUNTIF('Program and Results'!$A:$A,Tables!AW$1),1),0),2))))</f>
        <v/>
      </c>
      <c r="AX92" t="str">
        <f ca="1">IF(AX24="","",IF(AW92="","",IFERROR(VLOOKUP($A92,OFFSET('Program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Results'!$A:$A,Tables!AX$1),4),MATCH($A92,OFFSET('Program and Results'!$A$1,MATCH(Tables!AX$1,'Program and Results'!$A:$A,0)-1,4,COUNTIF('Program and Results'!$A:$A,Tables!AX$1),1),0),2))))</f>
        <v/>
      </c>
      <c r="AY92" t="str">
        <f ca="1">IF(AY24="","",IF(AX92="","",IFERROR(VLOOKUP($A92,OFFSET('Program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Results'!$A:$A,Tables!AY$1),4),MATCH($A92,OFFSET('Program and Results'!$A$1,MATCH(Tables!AY$1,'Program and Results'!$A:$A,0)-1,4,COUNTIF('Program and Results'!$A:$A,Tables!AY$1),1),0),2))))</f>
        <v/>
      </c>
      <c r="AZ92" t="str">
        <f ca="1">IF(AZ24="","",IF(AY92="","",IFERROR(VLOOKUP($A92,OFFSET('Program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Results'!$A:$A,Tables!AZ$1),4),MATCH($A92,OFFSET('Program and Results'!$A$1,MATCH(Tables!AZ$1,'Program and Results'!$A:$A,0)-1,4,COUNTIF('Program and Results'!$A:$A,Tables!AZ$1),1),0),2))))</f>
        <v/>
      </c>
      <c r="BA92" t="str">
        <f ca="1">IF(BA24="","",IF(AZ92="","",IFERROR(VLOOKUP($A92,OFFSET('Program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Results'!$A:$A,Tables!BA$1),4),MATCH($A92,OFFSET('Program and Results'!$A$1,MATCH(Tables!BA$1,'Program and Results'!$A:$A,0)-1,4,COUNTIF('Program and Results'!$A:$A,Tables!BA$1),1),0),2))))</f>
        <v/>
      </c>
      <c r="BB92" t="str">
        <f ca="1">IF(BB24="","",IF(BA92="","",IFERROR(VLOOKUP($A92,OFFSET('Program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Results'!$A:$A,Tables!BB$1),4),MATCH($A92,OFFSET('Program and Results'!$A$1,MATCH(Tables!BB$1,'Program and Results'!$A:$A,0)-1,4,COUNTIF('Program and Results'!$A:$A,Tables!BB$1),1),0),2))))</f>
        <v/>
      </c>
      <c r="BC92" t="str">
        <f ca="1">IF(BC24="","",IF(BB92="","",IFERROR(VLOOKUP($A92,OFFSET('Program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Results'!$A:$A,Tables!BC$1),4),MATCH($A92,OFFSET('Program and Results'!$A$1,MATCH(Tables!BC$1,'Program and Results'!$A:$A,0)-1,4,COUNTIF('Program and Results'!$A:$A,Tables!BC$1),1),0),2))))</f>
        <v/>
      </c>
      <c r="BD92" t="str">
        <f ca="1">IF(BD24="","",IF(BC92="","",IFERROR(VLOOKUP($A92,OFFSET('Program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Results'!$A:$A,Tables!BD$1),4),MATCH($A92,OFFSET('Program and Results'!$A$1,MATCH(Tables!BD$1,'Program and Results'!$A:$A,0)-1,4,COUNTIF('Program and Results'!$A:$A,Tables!BD$1),1),0),2))))</f>
        <v/>
      </c>
      <c r="BE92" t="str">
        <f ca="1">IF(BE24="","",IF(BD92="","",IFERROR(VLOOKUP($A92,OFFSET('Program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Results'!$A:$A,Tables!BE$1),4),MATCH($A92,OFFSET('Program and Results'!$A$1,MATCH(Tables!BE$1,'Program and Results'!$A:$A,0)-1,4,COUNTIF('Program and Results'!$A:$A,Tables!BE$1),1),0),2))))</f>
        <v/>
      </c>
    </row>
    <row r="93" spans="1:57">
      <c r="A93" s="3" t="str">
        <f t="shared" si="1"/>
        <v/>
      </c>
      <c r="B93" t="str">
        <f ca="1">IF(B25="","",IF(A93="","",IFERROR(VLOOKUP($A93,OFFSET('Program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Results'!$A:$A,Tables!B$1),4),MATCH($A93,OFFSET('Program and Results'!$A$1,MATCH(Tables!B$1,'Program and Results'!$A:$A,0)-1,4,COUNTIF('Program and Results'!$A:$A,Tables!B$1),1),0),2))))</f>
        <v/>
      </c>
      <c r="C93" t="str">
        <f ca="1">IF(C25="","",IF(B93="","",IFERROR(VLOOKUP($A93,OFFSET('Program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Results'!$A:$A,Tables!C$1),4),MATCH($A93,OFFSET('Program and Results'!$A$1,MATCH(Tables!C$1,'Program and Results'!$A:$A,0)-1,4,COUNTIF('Program and Results'!$A:$A,Tables!C$1),1),0),2))))</f>
        <v/>
      </c>
      <c r="D93" t="str">
        <f ca="1">IF(D25="","",IF(C93="","",IFERROR(VLOOKUP($A93,OFFSET('Program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Results'!$A:$A,Tables!D$1),4),MATCH($A93,OFFSET('Program and Results'!$A$1,MATCH(Tables!D$1,'Program and Results'!$A:$A,0)-1,4,COUNTIF('Program and Results'!$A:$A,Tables!D$1),1),0),2))))</f>
        <v/>
      </c>
      <c r="E93" t="str">
        <f ca="1">IF(E25="","",IF(D93="","",IFERROR(VLOOKUP($A93,OFFSET('Program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Results'!$A:$A,Tables!E$1),4),MATCH($A93,OFFSET('Program and Results'!$A$1,MATCH(Tables!E$1,'Program and Results'!$A:$A,0)-1,4,COUNTIF('Program and Results'!$A:$A,Tables!E$1),1),0),2))))</f>
        <v/>
      </c>
      <c r="F93" t="str">
        <f ca="1">IF(F25="","",IF(E93="","",IFERROR(VLOOKUP($A93,OFFSET('Program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Results'!$A:$A,Tables!F$1),4),MATCH($A93,OFFSET('Program and Results'!$A$1,MATCH(Tables!F$1,'Program and Results'!$A:$A,0)-1,4,COUNTIF('Program and Results'!$A:$A,Tables!F$1),1),0),2))))</f>
        <v/>
      </c>
      <c r="G93" t="str">
        <f ca="1">IF(G25="","",IF(F93="","",IFERROR(VLOOKUP($A93,OFFSET('Program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Results'!$A:$A,Tables!G$1),4),MATCH($A93,OFFSET('Program and Results'!$A$1,MATCH(Tables!G$1,'Program and Results'!$A:$A,0)-1,4,COUNTIF('Program and Results'!$A:$A,Tables!G$1),1),0),2))))</f>
        <v/>
      </c>
      <c r="H93" t="str">
        <f ca="1">IF(H25="","",IF(G93="","",IFERROR(VLOOKUP($A93,OFFSET('Program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Results'!$A:$A,Tables!H$1),4),MATCH($A93,OFFSET('Program and Results'!$A$1,MATCH(Tables!H$1,'Program and Results'!$A:$A,0)-1,4,COUNTIF('Program and Results'!$A:$A,Tables!H$1),1),0),2))))</f>
        <v/>
      </c>
      <c r="I93" t="str">
        <f ca="1">IF(I25="","",IF(H93="","",IFERROR(VLOOKUP($A93,OFFSET('Program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Results'!$A:$A,Tables!I$1),4),MATCH($A93,OFFSET('Program and Results'!$A$1,MATCH(Tables!I$1,'Program and Results'!$A:$A,0)-1,4,COUNTIF('Program and Results'!$A:$A,Tables!I$1),1),0),2))))</f>
        <v/>
      </c>
      <c r="J93" t="str">
        <f ca="1">IF(J25="","",IF(I93="","",IFERROR(VLOOKUP($A93,OFFSET('Program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Results'!$A:$A,Tables!J$1),4),MATCH($A93,OFFSET('Program and Results'!$A$1,MATCH(Tables!J$1,'Program and Results'!$A:$A,0)-1,4,COUNTIF('Program and Results'!$A:$A,Tables!J$1),1),0),2))))</f>
        <v/>
      </c>
      <c r="K93" t="str">
        <f ca="1">IF(K25="","",IF(J93="","",IFERROR(VLOOKUP($A93,OFFSET('Program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Results'!$A:$A,Tables!K$1),4),MATCH($A93,OFFSET('Program and Results'!$A$1,MATCH(Tables!K$1,'Program and Results'!$A:$A,0)-1,4,COUNTIF('Program and Results'!$A:$A,Tables!K$1),1),0),2))))</f>
        <v/>
      </c>
      <c r="L93" t="str">
        <f ca="1">IF(L25="","",IF(K93="","",IFERROR(VLOOKUP($A93,OFFSET('Program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Results'!$A:$A,Tables!L$1),4),MATCH($A93,OFFSET('Program and Results'!$A$1,MATCH(Tables!L$1,'Program and Results'!$A:$A,0)-1,4,COUNTIF('Program and Results'!$A:$A,Tables!L$1),1),0),2))))</f>
        <v/>
      </c>
      <c r="M93" t="str">
        <f ca="1">IF(M25="","",IF(L93="","",IFERROR(VLOOKUP($A93,OFFSET('Program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Results'!$A:$A,Tables!M$1),4),MATCH($A93,OFFSET('Program and Results'!$A$1,MATCH(Tables!M$1,'Program and Results'!$A:$A,0)-1,4,COUNTIF('Program and Results'!$A:$A,Tables!M$1),1),0),2))))</f>
        <v/>
      </c>
      <c r="N93" t="str">
        <f ca="1">IF(N25="","",IF(M93="","",IFERROR(VLOOKUP($A93,OFFSET('Program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Results'!$A:$A,Tables!N$1),4),MATCH($A93,OFFSET('Program and Results'!$A$1,MATCH(Tables!N$1,'Program and Results'!$A:$A,0)-1,4,COUNTIF('Program and Results'!$A:$A,Tables!N$1),1),0),2))))</f>
        <v/>
      </c>
      <c r="O93" t="str">
        <f ca="1">IF(O25="","",IF(N93="","",IFERROR(VLOOKUP($A93,OFFSET('Program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Results'!$A:$A,Tables!O$1),4),MATCH($A93,OFFSET('Program and Results'!$A$1,MATCH(Tables!O$1,'Program and Results'!$A:$A,0)-1,4,COUNTIF('Program and Results'!$A:$A,Tables!O$1),1),0),2))))</f>
        <v/>
      </c>
      <c r="P93" t="str">
        <f ca="1">IF(P25="","",IF(O93="","",IFERROR(VLOOKUP($A93,OFFSET('Program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Results'!$A:$A,Tables!P$1),4),MATCH($A93,OFFSET('Program and Results'!$A$1,MATCH(Tables!P$1,'Program and Results'!$A:$A,0)-1,4,COUNTIF('Program and Results'!$A:$A,Tables!P$1),1),0),2))))</f>
        <v/>
      </c>
      <c r="Q93" t="str">
        <f ca="1">IF(Q25="","",IF(P93="","",IFERROR(VLOOKUP($A93,OFFSET('Program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Results'!$A:$A,Tables!Q$1),4),MATCH($A93,OFFSET('Program and Results'!$A$1,MATCH(Tables!Q$1,'Program and Results'!$A:$A,0)-1,4,COUNTIF('Program and Results'!$A:$A,Tables!Q$1),1),0),2))))</f>
        <v/>
      </c>
      <c r="R93" t="str">
        <f ca="1">IF(R25="","",IF(Q93="","",IFERROR(VLOOKUP($A93,OFFSET('Program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Results'!$A:$A,Tables!R$1),4),MATCH($A93,OFFSET('Program and Results'!$A$1,MATCH(Tables!R$1,'Program and Results'!$A:$A,0)-1,4,COUNTIF('Program and Results'!$A:$A,Tables!R$1),1),0),2))))</f>
        <v/>
      </c>
      <c r="S93" t="str">
        <f ca="1">IF(S25="","",IF(R93="","",IFERROR(VLOOKUP($A93,OFFSET('Program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Results'!$A:$A,Tables!S$1),4),MATCH($A93,OFFSET('Program and Results'!$A$1,MATCH(Tables!S$1,'Program and Results'!$A:$A,0)-1,4,COUNTIF('Program and Results'!$A:$A,Tables!S$1),1),0),2))))</f>
        <v/>
      </c>
      <c r="T93" t="str">
        <f ca="1">IF(T25="","",IF(S93="","",IFERROR(VLOOKUP($A93,OFFSET('Program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Results'!$A:$A,Tables!T$1),4),MATCH($A93,OFFSET('Program and Results'!$A$1,MATCH(Tables!T$1,'Program and Results'!$A:$A,0)-1,4,COUNTIF('Program and Results'!$A:$A,Tables!T$1),1),0),2))))</f>
        <v/>
      </c>
      <c r="U93" t="str">
        <f ca="1">IF(U25="","",IF(T93="","",IFERROR(VLOOKUP($A93,OFFSET('Program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Results'!$A:$A,Tables!U$1),4),MATCH($A93,OFFSET('Program and Results'!$A$1,MATCH(Tables!U$1,'Program and Results'!$A:$A,0)-1,4,COUNTIF('Program and Results'!$A:$A,Tables!U$1),1),0),2))))</f>
        <v/>
      </c>
      <c r="V93" t="str">
        <f ca="1">IF(V25="","",IF(U93="","",IFERROR(VLOOKUP($A93,OFFSET('Program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Results'!$A:$A,Tables!V$1),4),MATCH($A93,OFFSET('Program and Results'!$A$1,MATCH(Tables!V$1,'Program and Results'!$A:$A,0)-1,4,COUNTIF('Program and Results'!$A:$A,Tables!V$1),1),0),2))))</f>
        <v/>
      </c>
      <c r="W93" t="str">
        <f ca="1">IF(W25="","",IF(V93="","",IFERROR(VLOOKUP($A93,OFFSET('Program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Results'!$A:$A,Tables!W$1),4),MATCH($A93,OFFSET('Program and Results'!$A$1,MATCH(Tables!W$1,'Program and Results'!$A:$A,0)-1,4,COUNTIF('Program and Results'!$A:$A,Tables!W$1),1),0),2))))</f>
        <v/>
      </c>
      <c r="X93" t="str">
        <f ca="1">IF(X25="","",IF(W93="","",IFERROR(VLOOKUP($A93,OFFSET('Program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Results'!$A:$A,Tables!X$1),4),MATCH($A93,OFFSET('Program and Results'!$A$1,MATCH(Tables!X$1,'Program and Results'!$A:$A,0)-1,4,COUNTIF('Program and Results'!$A:$A,Tables!X$1),1),0),2))))</f>
        <v/>
      </c>
      <c r="Y93" t="str">
        <f ca="1">IF(Y25="","",IF(X93="","",IFERROR(VLOOKUP($A93,OFFSET('Program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Results'!$A:$A,Tables!Y$1),4),MATCH($A93,OFFSET('Program and Results'!$A$1,MATCH(Tables!Y$1,'Program and Results'!$A:$A,0)-1,4,COUNTIF('Program and Results'!$A:$A,Tables!Y$1),1),0),2))))</f>
        <v/>
      </c>
      <c r="Z93" t="str">
        <f ca="1">IF(Z25="","",IF(Y93="","",IFERROR(VLOOKUP($A93,OFFSET('Program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Results'!$A:$A,Tables!Z$1),4),MATCH($A93,OFFSET('Program and Results'!$A$1,MATCH(Tables!Z$1,'Program and Results'!$A:$A,0)-1,4,COUNTIF('Program and Results'!$A:$A,Tables!Z$1),1),0),2))))</f>
        <v/>
      </c>
      <c r="AA93" t="str">
        <f ca="1">IF(AA25="","",IF(Z93="","",IFERROR(VLOOKUP($A93,OFFSET('Program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Results'!$A:$A,Tables!AA$1),4),MATCH($A93,OFFSET('Program and Results'!$A$1,MATCH(Tables!AA$1,'Program and Results'!$A:$A,0)-1,4,COUNTIF('Program and Results'!$A:$A,Tables!AA$1),1),0),2))))</f>
        <v/>
      </c>
      <c r="AB93" t="str">
        <f ca="1">IF(AB25="","",IF(AA93="","",IFERROR(VLOOKUP($A93,OFFSET('Program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Results'!$A:$A,Tables!AB$1),4),MATCH($A93,OFFSET('Program and Results'!$A$1,MATCH(Tables!AB$1,'Program and Results'!$A:$A,0)-1,4,COUNTIF('Program and Results'!$A:$A,Tables!AB$1),1),0),2))))</f>
        <v/>
      </c>
      <c r="AC93" t="str">
        <f ca="1">IF(AC25="","",IF(AB93="","",IFERROR(VLOOKUP($A93,OFFSET('Program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Results'!$A:$A,Tables!AC$1),4),MATCH($A93,OFFSET('Program and Results'!$A$1,MATCH(Tables!AC$1,'Program and Results'!$A:$A,0)-1,4,COUNTIF('Program and Results'!$A:$A,Tables!AC$1),1),0),2))))</f>
        <v/>
      </c>
      <c r="AD93" t="str">
        <f ca="1">IF(AD25="","",IF(AC93="","",IFERROR(VLOOKUP($A93,OFFSET('Program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Results'!$A:$A,Tables!AD$1),4),MATCH($A93,OFFSET('Program and Results'!$A$1,MATCH(Tables!AD$1,'Program and Results'!$A:$A,0)-1,4,COUNTIF('Program and Results'!$A:$A,Tables!AD$1),1),0),2))))</f>
        <v/>
      </c>
      <c r="AE93" t="str">
        <f ca="1">IF(AE25="","",IF(AD93="","",IFERROR(VLOOKUP($A93,OFFSET('Program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Results'!$A:$A,Tables!AE$1),4),MATCH($A93,OFFSET('Program and Results'!$A$1,MATCH(Tables!AE$1,'Program and Results'!$A:$A,0)-1,4,COUNTIF('Program and Results'!$A:$A,Tables!AE$1),1),0),2))))</f>
        <v/>
      </c>
      <c r="AF93" t="str">
        <f ca="1">IF(AF25="","",IF(AE93="","",IFERROR(VLOOKUP($A93,OFFSET('Program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Results'!$A:$A,Tables!AF$1),4),MATCH($A93,OFFSET('Program and Results'!$A$1,MATCH(Tables!AF$1,'Program and Results'!$A:$A,0)-1,4,COUNTIF('Program and Results'!$A:$A,Tables!AF$1),1),0),2))))</f>
        <v/>
      </c>
      <c r="AG93" t="str">
        <f ca="1">IF(AG25="","",IF(AF93="","",IFERROR(VLOOKUP($A93,OFFSET('Program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Results'!$A:$A,Tables!AG$1),4),MATCH($A93,OFFSET('Program and Results'!$A$1,MATCH(Tables!AG$1,'Program and Results'!$A:$A,0)-1,4,COUNTIF('Program and Results'!$A:$A,Tables!AG$1),1),0),2))))</f>
        <v/>
      </c>
      <c r="AH93" t="str">
        <f ca="1">IF(AH25="","",IF(AG93="","",IFERROR(VLOOKUP($A93,OFFSET('Program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Results'!$A:$A,Tables!AH$1),4),MATCH($A93,OFFSET('Program and Results'!$A$1,MATCH(Tables!AH$1,'Program and Results'!$A:$A,0)-1,4,COUNTIF('Program and Results'!$A:$A,Tables!AH$1),1),0),2))))</f>
        <v/>
      </c>
      <c r="AI93" t="str">
        <f ca="1">IF(AI25="","",IF(AH93="","",IFERROR(VLOOKUP($A93,OFFSET('Program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Results'!$A:$A,Tables!AI$1),4),MATCH($A93,OFFSET('Program and Results'!$A$1,MATCH(Tables!AI$1,'Program and Results'!$A:$A,0)-1,4,COUNTIF('Program and Results'!$A:$A,Tables!AI$1),1),0),2))))</f>
        <v/>
      </c>
      <c r="AJ93" t="str">
        <f ca="1">IF(AJ25="","",IF(AI93="","",IFERROR(VLOOKUP($A93,OFFSET('Program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Results'!$A:$A,Tables!AJ$1),4),MATCH($A93,OFFSET('Program and Results'!$A$1,MATCH(Tables!AJ$1,'Program and Results'!$A:$A,0)-1,4,COUNTIF('Program and Results'!$A:$A,Tables!AJ$1),1),0),2))))</f>
        <v/>
      </c>
      <c r="AK93" t="str">
        <f ca="1">IF(AK25="","",IF(AJ93="","",IFERROR(VLOOKUP($A93,OFFSET('Program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Results'!$A:$A,Tables!AK$1),4),MATCH($A93,OFFSET('Program and Results'!$A$1,MATCH(Tables!AK$1,'Program and Results'!$A:$A,0)-1,4,COUNTIF('Program and Results'!$A:$A,Tables!AK$1),1),0),2))))</f>
        <v/>
      </c>
      <c r="AL93" t="str">
        <f ca="1">IF(AL25="","",IF(AK93="","",IFERROR(VLOOKUP($A93,OFFSET('Program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Results'!$A:$A,Tables!AL$1),4),MATCH($A93,OFFSET('Program and Results'!$A$1,MATCH(Tables!AL$1,'Program and Results'!$A:$A,0)-1,4,COUNTIF('Program and Results'!$A:$A,Tables!AL$1),1),0),2))))</f>
        <v/>
      </c>
      <c r="AM93" t="str">
        <f ca="1">IF(AM25="","",IF(AL93="","",IFERROR(VLOOKUP($A93,OFFSET('Program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Results'!$A:$A,Tables!AM$1),4),MATCH($A93,OFFSET('Program and Results'!$A$1,MATCH(Tables!AM$1,'Program and Results'!$A:$A,0)-1,4,COUNTIF('Program and Results'!$A:$A,Tables!AM$1),1),0),2))))</f>
        <v/>
      </c>
      <c r="AN93" t="str">
        <f ca="1">IF(AN25="","",IF(AM93="","",IFERROR(VLOOKUP($A93,OFFSET('Program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Results'!$A:$A,Tables!AN$1),4),MATCH($A93,OFFSET('Program and Results'!$A$1,MATCH(Tables!AN$1,'Program and Results'!$A:$A,0)-1,4,COUNTIF('Program and Results'!$A:$A,Tables!AN$1),1),0),2))))</f>
        <v/>
      </c>
      <c r="AO93" t="str">
        <f ca="1">IF(AO25="","",IF(AN93="","",IFERROR(VLOOKUP($A93,OFFSET('Program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Results'!$A:$A,Tables!AO$1),4),MATCH($A93,OFFSET('Program and Results'!$A$1,MATCH(Tables!AO$1,'Program and Results'!$A:$A,0)-1,4,COUNTIF('Program and Results'!$A:$A,Tables!AO$1),1),0),2))))</f>
        <v/>
      </c>
      <c r="AP93" t="str">
        <f ca="1">IF(AP25="","",IF(AO93="","",IFERROR(VLOOKUP($A93,OFFSET('Program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Results'!$A:$A,Tables!AP$1),4),MATCH($A93,OFFSET('Program and Results'!$A$1,MATCH(Tables!AP$1,'Program and Results'!$A:$A,0)-1,4,COUNTIF('Program and Results'!$A:$A,Tables!AP$1),1),0),2))))</f>
        <v/>
      </c>
      <c r="AQ93" t="str">
        <f ca="1">IF(AQ25="","",IF(AP93="","",IFERROR(VLOOKUP($A93,OFFSET('Program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Results'!$A:$A,Tables!AQ$1),4),MATCH($A93,OFFSET('Program and Results'!$A$1,MATCH(Tables!AQ$1,'Program and Results'!$A:$A,0)-1,4,COUNTIF('Program and Results'!$A:$A,Tables!AQ$1),1),0),2))))</f>
        <v/>
      </c>
      <c r="AR93" t="str">
        <f ca="1">IF(AR25="","",IF(AQ93="","",IFERROR(VLOOKUP($A93,OFFSET('Program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Results'!$A:$A,Tables!AR$1),4),MATCH($A93,OFFSET('Program and Results'!$A$1,MATCH(Tables!AR$1,'Program and Results'!$A:$A,0)-1,4,COUNTIF('Program and Results'!$A:$A,Tables!AR$1),1),0),2))))</f>
        <v/>
      </c>
      <c r="AS93" t="str">
        <f ca="1">IF(AS25="","",IF(AR93="","",IFERROR(VLOOKUP($A93,OFFSET('Program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Results'!$A:$A,Tables!AS$1),4),MATCH($A93,OFFSET('Program and Results'!$A$1,MATCH(Tables!AS$1,'Program and Results'!$A:$A,0)-1,4,COUNTIF('Program and Results'!$A:$A,Tables!AS$1),1),0),2))))</f>
        <v/>
      </c>
      <c r="AT93" t="str">
        <f ca="1">IF(AT25="","",IF(AS93="","",IFERROR(VLOOKUP($A93,OFFSET('Program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Results'!$A:$A,Tables!AT$1),4),MATCH($A93,OFFSET('Program and Results'!$A$1,MATCH(Tables!AT$1,'Program and Results'!$A:$A,0)-1,4,COUNTIF('Program and Results'!$A:$A,Tables!AT$1),1),0),2))))</f>
        <v/>
      </c>
      <c r="AU93" t="str">
        <f ca="1">IF(AU25="","",IF(AT93="","",IFERROR(VLOOKUP($A93,OFFSET('Program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Results'!$A:$A,Tables!AU$1),4),MATCH($A93,OFFSET('Program and Results'!$A$1,MATCH(Tables!AU$1,'Program and Results'!$A:$A,0)-1,4,COUNTIF('Program and Results'!$A:$A,Tables!AU$1),1),0),2))))</f>
        <v/>
      </c>
      <c r="AV93" t="str">
        <f ca="1">IF(AV25="","",IF(AU93="","",IFERROR(VLOOKUP($A93,OFFSET('Program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Results'!$A:$A,Tables!AV$1),4),MATCH($A93,OFFSET('Program and Results'!$A$1,MATCH(Tables!AV$1,'Program and Results'!$A:$A,0)-1,4,COUNTIF('Program and Results'!$A:$A,Tables!AV$1),1),0),2))))</f>
        <v/>
      </c>
      <c r="AW93" t="str">
        <f ca="1">IF(AW25="","",IF(AV93="","",IFERROR(VLOOKUP($A93,OFFSET('Program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Results'!$A:$A,Tables!AW$1),4),MATCH($A93,OFFSET('Program and Results'!$A$1,MATCH(Tables!AW$1,'Program and Results'!$A:$A,0)-1,4,COUNTIF('Program and Results'!$A:$A,Tables!AW$1),1),0),2))))</f>
        <v/>
      </c>
      <c r="AX93" t="str">
        <f ca="1">IF(AX25="","",IF(AW93="","",IFERROR(VLOOKUP($A93,OFFSET('Program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Results'!$A:$A,Tables!AX$1),4),MATCH($A93,OFFSET('Program and Results'!$A$1,MATCH(Tables!AX$1,'Program and Results'!$A:$A,0)-1,4,COUNTIF('Program and Results'!$A:$A,Tables!AX$1),1),0),2))))</f>
        <v/>
      </c>
      <c r="AY93" t="str">
        <f ca="1">IF(AY25="","",IF(AX93="","",IFERROR(VLOOKUP($A93,OFFSET('Program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Results'!$A:$A,Tables!AY$1),4),MATCH($A93,OFFSET('Program and Results'!$A$1,MATCH(Tables!AY$1,'Program and Results'!$A:$A,0)-1,4,COUNTIF('Program and Results'!$A:$A,Tables!AY$1),1),0),2))))</f>
        <v/>
      </c>
      <c r="AZ93" t="str">
        <f ca="1">IF(AZ25="","",IF(AY93="","",IFERROR(VLOOKUP($A93,OFFSET('Program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Results'!$A:$A,Tables!AZ$1),4),MATCH($A93,OFFSET('Program and Results'!$A$1,MATCH(Tables!AZ$1,'Program and Results'!$A:$A,0)-1,4,COUNTIF('Program and Results'!$A:$A,Tables!AZ$1),1),0),2))))</f>
        <v/>
      </c>
      <c r="BA93" t="str">
        <f ca="1">IF(BA25="","",IF(AZ93="","",IFERROR(VLOOKUP($A93,OFFSET('Program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Results'!$A:$A,Tables!BA$1),4),MATCH($A93,OFFSET('Program and Results'!$A$1,MATCH(Tables!BA$1,'Program and Results'!$A:$A,0)-1,4,COUNTIF('Program and Results'!$A:$A,Tables!BA$1),1),0),2))))</f>
        <v/>
      </c>
      <c r="BB93" t="str">
        <f ca="1">IF(BB25="","",IF(BA93="","",IFERROR(VLOOKUP($A93,OFFSET('Program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Results'!$A:$A,Tables!BB$1),4),MATCH($A93,OFFSET('Program and Results'!$A$1,MATCH(Tables!BB$1,'Program and Results'!$A:$A,0)-1,4,COUNTIF('Program and Results'!$A:$A,Tables!BB$1),1),0),2))))</f>
        <v/>
      </c>
      <c r="BC93" t="str">
        <f ca="1">IF(BC25="","",IF(BB93="","",IFERROR(VLOOKUP($A93,OFFSET('Program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Results'!$A:$A,Tables!BC$1),4),MATCH($A93,OFFSET('Program and Results'!$A$1,MATCH(Tables!BC$1,'Program and Results'!$A:$A,0)-1,4,COUNTIF('Program and Results'!$A:$A,Tables!BC$1),1),0),2))))</f>
        <v/>
      </c>
      <c r="BD93" t="str">
        <f ca="1">IF(BD25="","",IF(BC93="","",IFERROR(VLOOKUP($A93,OFFSET('Program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Results'!$A:$A,Tables!BD$1),4),MATCH($A93,OFFSET('Program and Results'!$A$1,MATCH(Tables!BD$1,'Program and Results'!$A:$A,0)-1,4,COUNTIF('Program and Results'!$A:$A,Tables!BD$1),1),0),2))))</f>
        <v/>
      </c>
      <c r="BE93" t="str">
        <f ca="1">IF(BE25="","",IF(BD93="","",IFERROR(VLOOKUP($A93,OFFSET('Program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Results'!$A:$A,Tables!BE$1),4),MATCH($A93,OFFSET('Program and Results'!$A$1,MATCH(Tables!BE$1,'Program and Results'!$A:$A,0)-1,4,COUNTIF('Program and Results'!$A:$A,Tables!BE$1),1),0),2))))</f>
        <v/>
      </c>
    </row>
    <row r="94" spans="1:57">
      <c r="A94" s="3" t="str">
        <f t="shared" si="1"/>
        <v/>
      </c>
      <c r="B94" t="str">
        <f ca="1">IF(B26="","",IF(A94="","",IFERROR(VLOOKUP($A94,OFFSET('Program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Results'!$A:$A,Tables!B$1),4),MATCH($A94,OFFSET('Program and Results'!$A$1,MATCH(Tables!B$1,'Program and Results'!$A:$A,0)-1,4,COUNTIF('Program and Results'!$A:$A,Tables!B$1),1),0),2))))</f>
        <v/>
      </c>
      <c r="C94" t="str">
        <f ca="1">IF(C26="","",IF(B94="","",IFERROR(VLOOKUP($A94,OFFSET('Program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Results'!$A:$A,Tables!C$1),4),MATCH($A94,OFFSET('Program and Results'!$A$1,MATCH(Tables!C$1,'Program and Results'!$A:$A,0)-1,4,COUNTIF('Program and Results'!$A:$A,Tables!C$1),1),0),2))))</f>
        <v/>
      </c>
      <c r="D94" t="str">
        <f ca="1">IF(D26="","",IF(C94="","",IFERROR(VLOOKUP($A94,OFFSET('Program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Results'!$A:$A,Tables!D$1),4),MATCH($A94,OFFSET('Program and Results'!$A$1,MATCH(Tables!D$1,'Program and Results'!$A:$A,0)-1,4,COUNTIF('Program and Results'!$A:$A,Tables!D$1),1),0),2))))</f>
        <v/>
      </c>
      <c r="E94" t="str">
        <f ca="1">IF(E26="","",IF(D94="","",IFERROR(VLOOKUP($A94,OFFSET('Program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Results'!$A:$A,Tables!E$1),4),MATCH($A94,OFFSET('Program and Results'!$A$1,MATCH(Tables!E$1,'Program and Results'!$A:$A,0)-1,4,COUNTIF('Program and Results'!$A:$A,Tables!E$1),1),0),2))))</f>
        <v/>
      </c>
      <c r="F94" t="str">
        <f ca="1">IF(F26="","",IF(E94="","",IFERROR(VLOOKUP($A94,OFFSET('Program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Results'!$A:$A,Tables!F$1),4),MATCH($A94,OFFSET('Program and Results'!$A$1,MATCH(Tables!F$1,'Program and Results'!$A:$A,0)-1,4,COUNTIF('Program and Results'!$A:$A,Tables!F$1),1),0),2))))</f>
        <v/>
      </c>
      <c r="G94" t="str">
        <f ca="1">IF(G26="","",IF(F94="","",IFERROR(VLOOKUP($A94,OFFSET('Program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Results'!$A:$A,Tables!G$1),4),MATCH($A94,OFFSET('Program and Results'!$A$1,MATCH(Tables!G$1,'Program and Results'!$A:$A,0)-1,4,COUNTIF('Program and Results'!$A:$A,Tables!G$1),1),0),2))))</f>
        <v/>
      </c>
      <c r="H94" t="str">
        <f ca="1">IF(H26="","",IF(G94="","",IFERROR(VLOOKUP($A94,OFFSET('Program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Results'!$A:$A,Tables!H$1),4),MATCH($A94,OFFSET('Program and Results'!$A$1,MATCH(Tables!H$1,'Program and Results'!$A:$A,0)-1,4,COUNTIF('Program and Results'!$A:$A,Tables!H$1),1),0),2))))</f>
        <v/>
      </c>
      <c r="I94" t="str">
        <f ca="1">IF(I26="","",IF(H94="","",IFERROR(VLOOKUP($A94,OFFSET('Program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Results'!$A:$A,Tables!I$1),4),MATCH($A94,OFFSET('Program and Results'!$A$1,MATCH(Tables!I$1,'Program and Results'!$A:$A,0)-1,4,COUNTIF('Program and Results'!$A:$A,Tables!I$1),1),0),2))))</f>
        <v/>
      </c>
      <c r="J94" t="str">
        <f ca="1">IF(J26="","",IF(I94="","",IFERROR(VLOOKUP($A94,OFFSET('Program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Results'!$A:$A,Tables!J$1),4),MATCH($A94,OFFSET('Program and Results'!$A$1,MATCH(Tables!J$1,'Program and Results'!$A:$A,0)-1,4,COUNTIF('Program and Results'!$A:$A,Tables!J$1),1),0),2))))</f>
        <v/>
      </c>
      <c r="K94" t="str">
        <f ca="1">IF(K26="","",IF(J94="","",IFERROR(VLOOKUP($A94,OFFSET('Program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Results'!$A:$A,Tables!K$1),4),MATCH($A94,OFFSET('Program and Results'!$A$1,MATCH(Tables!K$1,'Program and Results'!$A:$A,0)-1,4,COUNTIF('Program and Results'!$A:$A,Tables!K$1),1),0),2))))</f>
        <v/>
      </c>
      <c r="L94" t="str">
        <f ca="1">IF(L26="","",IF(K94="","",IFERROR(VLOOKUP($A94,OFFSET('Program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Results'!$A:$A,Tables!L$1),4),MATCH($A94,OFFSET('Program and Results'!$A$1,MATCH(Tables!L$1,'Program and Results'!$A:$A,0)-1,4,COUNTIF('Program and Results'!$A:$A,Tables!L$1),1),0),2))))</f>
        <v/>
      </c>
      <c r="M94" t="str">
        <f ca="1">IF(M26="","",IF(L94="","",IFERROR(VLOOKUP($A94,OFFSET('Program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Results'!$A:$A,Tables!M$1),4),MATCH($A94,OFFSET('Program and Results'!$A$1,MATCH(Tables!M$1,'Program and Results'!$A:$A,0)-1,4,COUNTIF('Program and Results'!$A:$A,Tables!M$1),1),0),2))))</f>
        <v/>
      </c>
      <c r="N94" t="str">
        <f ca="1">IF(N26="","",IF(M94="","",IFERROR(VLOOKUP($A94,OFFSET('Program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Results'!$A:$A,Tables!N$1),4),MATCH($A94,OFFSET('Program and Results'!$A$1,MATCH(Tables!N$1,'Program and Results'!$A:$A,0)-1,4,COUNTIF('Program and Results'!$A:$A,Tables!N$1),1),0),2))))</f>
        <v/>
      </c>
      <c r="O94" t="str">
        <f ca="1">IF(O26="","",IF(N94="","",IFERROR(VLOOKUP($A94,OFFSET('Program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Results'!$A:$A,Tables!O$1),4),MATCH($A94,OFFSET('Program and Results'!$A$1,MATCH(Tables!O$1,'Program and Results'!$A:$A,0)-1,4,COUNTIF('Program and Results'!$A:$A,Tables!O$1),1),0),2))))</f>
        <v/>
      </c>
      <c r="P94" t="str">
        <f ca="1">IF(P26="","",IF(O94="","",IFERROR(VLOOKUP($A94,OFFSET('Program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Results'!$A:$A,Tables!P$1),4),MATCH($A94,OFFSET('Program and Results'!$A$1,MATCH(Tables!P$1,'Program and Results'!$A:$A,0)-1,4,COUNTIF('Program and Results'!$A:$A,Tables!P$1),1),0),2))))</f>
        <v/>
      </c>
      <c r="Q94" t="str">
        <f ca="1">IF(Q26="","",IF(P94="","",IFERROR(VLOOKUP($A94,OFFSET('Program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Results'!$A:$A,Tables!Q$1),4),MATCH($A94,OFFSET('Program and Results'!$A$1,MATCH(Tables!Q$1,'Program and Results'!$A:$A,0)-1,4,COUNTIF('Program and Results'!$A:$A,Tables!Q$1),1),0),2))))</f>
        <v/>
      </c>
      <c r="R94" t="str">
        <f ca="1">IF(R26="","",IF(Q94="","",IFERROR(VLOOKUP($A94,OFFSET('Program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Results'!$A:$A,Tables!R$1),4),MATCH($A94,OFFSET('Program and Results'!$A$1,MATCH(Tables!R$1,'Program and Results'!$A:$A,0)-1,4,COUNTIF('Program and Results'!$A:$A,Tables!R$1),1),0),2))))</f>
        <v/>
      </c>
      <c r="S94" t="str">
        <f ca="1">IF(S26="","",IF(R94="","",IFERROR(VLOOKUP($A94,OFFSET('Program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Results'!$A:$A,Tables!S$1),4),MATCH($A94,OFFSET('Program and Results'!$A$1,MATCH(Tables!S$1,'Program and Results'!$A:$A,0)-1,4,COUNTIF('Program and Results'!$A:$A,Tables!S$1),1),0),2))))</f>
        <v/>
      </c>
      <c r="T94" t="str">
        <f ca="1">IF(T26="","",IF(S94="","",IFERROR(VLOOKUP($A94,OFFSET('Program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Results'!$A:$A,Tables!T$1),4),MATCH($A94,OFFSET('Program and Results'!$A$1,MATCH(Tables!T$1,'Program and Results'!$A:$A,0)-1,4,COUNTIF('Program and Results'!$A:$A,Tables!T$1),1),0),2))))</f>
        <v/>
      </c>
      <c r="U94" t="str">
        <f ca="1">IF(U26="","",IF(T94="","",IFERROR(VLOOKUP($A94,OFFSET('Program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Results'!$A:$A,Tables!U$1),4),MATCH($A94,OFFSET('Program and Results'!$A$1,MATCH(Tables!U$1,'Program and Results'!$A:$A,0)-1,4,COUNTIF('Program and Results'!$A:$A,Tables!U$1),1),0),2))))</f>
        <v/>
      </c>
      <c r="V94" t="str">
        <f ca="1">IF(V26="","",IF(U94="","",IFERROR(VLOOKUP($A94,OFFSET('Program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Results'!$A:$A,Tables!V$1),4),MATCH($A94,OFFSET('Program and Results'!$A$1,MATCH(Tables!V$1,'Program and Results'!$A:$A,0)-1,4,COUNTIF('Program and Results'!$A:$A,Tables!V$1),1),0),2))))</f>
        <v/>
      </c>
      <c r="W94" t="str">
        <f ca="1">IF(W26="","",IF(V94="","",IFERROR(VLOOKUP($A94,OFFSET('Program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Results'!$A:$A,Tables!W$1),4),MATCH($A94,OFFSET('Program and Results'!$A$1,MATCH(Tables!W$1,'Program and Results'!$A:$A,0)-1,4,COUNTIF('Program and Results'!$A:$A,Tables!W$1),1),0),2))))</f>
        <v/>
      </c>
      <c r="X94" t="str">
        <f ca="1">IF(X26="","",IF(W94="","",IFERROR(VLOOKUP($A94,OFFSET('Program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Results'!$A:$A,Tables!X$1),4),MATCH($A94,OFFSET('Program and Results'!$A$1,MATCH(Tables!X$1,'Program and Results'!$A:$A,0)-1,4,COUNTIF('Program and Results'!$A:$A,Tables!X$1),1),0),2))))</f>
        <v/>
      </c>
      <c r="Y94" t="str">
        <f ca="1">IF(Y26="","",IF(X94="","",IFERROR(VLOOKUP($A94,OFFSET('Program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Results'!$A:$A,Tables!Y$1),4),MATCH($A94,OFFSET('Program and Results'!$A$1,MATCH(Tables!Y$1,'Program and Results'!$A:$A,0)-1,4,COUNTIF('Program and Results'!$A:$A,Tables!Y$1),1),0),2))))</f>
        <v/>
      </c>
      <c r="Z94" t="str">
        <f ca="1">IF(Z26="","",IF(Y94="","",IFERROR(VLOOKUP($A94,OFFSET('Program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Results'!$A:$A,Tables!Z$1),4),MATCH($A94,OFFSET('Program and Results'!$A$1,MATCH(Tables!Z$1,'Program and Results'!$A:$A,0)-1,4,COUNTIF('Program and Results'!$A:$A,Tables!Z$1),1),0),2))))</f>
        <v/>
      </c>
      <c r="AA94" t="str">
        <f ca="1">IF(AA26="","",IF(Z94="","",IFERROR(VLOOKUP($A94,OFFSET('Program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Results'!$A:$A,Tables!AA$1),4),MATCH($A94,OFFSET('Program and Results'!$A$1,MATCH(Tables!AA$1,'Program and Results'!$A:$A,0)-1,4,COUNTIF('Program and Results'!$A:$A,Tables!AA$1),1),0),2))))</f>
        <v/>
      </c>
      <c r="AB94" t="str">
        <f ca="1">IF(AB26="","",IF(AA94="","",IFERROR(VLOOKUP($A94,OFFSET('Program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Results'!$A:$A,Tables!AB$1),4),MATCH($A94,OFFSET('Program and Results'!$A$1,MATCH(Tables!AB$1,'Program and Results'!$A:$A,0)-1,4,COUNTIF('Program and Results'!$A:$A,Tables!AB$1),1),0),2))))</f>
        <v/>
      </c>
      <c r="AC94" t="str">
        <f ca="1">IF(AC26="","",IF(AB94="","",IFERROR(VLOOKUP($A94,OFFSET('Program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Results'!$A:$A,Tables!AC$1),4),MATCH($A94,OFFSET('Program and Results'!$A$1,MATCH(Tables!AC$1,'Program and Results'!$A:$A,0)-1,4,COUNTIF('Program and Results'!$A:$A,Tables!AC$1),1),0),2))))</f>
        <v/>
      </c>
      <c r="AD94" t="str">
        <f ca="1">IF(AD26="","",IF(AC94="","",IFERROR(VLOOKUP($A94,OFFSET('Program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Results'!$A:$A,Tables!AD$1),4),MATCH($A94,OFFSET('Program and Results'!$A$1,MATCH(Tables!AD$1,'Program and Results'!$A:$A,0)-1,4,COUNTIF('Program and Results'!$A:$A,Tables!AD$1),1),0),2))))</f>
        <v/>
      </c>
      <c r="AE94" t="str">
        <f ca="1">IF(AE26="","",IF(AD94="","",IFERROR(VLOOKUP($A94,OFFSET('Program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Results'!$A:$A,Tables!AE$1),4),MATCH($A94,OFFSET('Program and Results'!$A$1,MATCH(Tables!AE$1,'Program and Results'!$A:$A,0)-1,4,COUNTIF('Program and Results'!$A:$A,Tables!AE$1),1),0),2))))</f>
        <v/>
      </c>
      <c r="AF94" t="str">
        <f ca="1">IF(AF26="","",IF(AE94="","",IFERROR(VLOOKUP($A94,OFFSET('Program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Results'!$A:$A,Tables!AF$1),4),MATCH($A94,OFFSET('Program and Results'!$A$1,MATCH(Tables!AF$1,'Program and Results'!$A:$A,0)-1,4,COUNTIF('Program and Results'!$A:$A,Tables!AF$1),1),0),2))))</f>
        <v/>
      </c>
      <c r="AG94" t="str">
        <f ca="1">IF(AG26="","",IF(AF94="","",IFERROR(VLOOKUP($A94,OFFSET('Program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Results'!$A:$A,Tables!AG$1),4),MATCH($A94,OFFSET('Program and Results'!$A$1,MATCH(Tables!AG$1,'Program and Results'!$A:$A,0)-1,4,COUNTIF('Program and Results'!$A:$A,Tables!AG$1),1),0),2))))</f>
        <v/>
      </c>
      <c r="AH94" t="str">
        <f ca="1">IF(AH26="","",IF(AG94="","",IFERROR(VLOOKUP($A94,OFFSET('Program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Results'!$A:$A,Tables!AH$1),4),MATCH($A94,OFFSET('Program and Results'!$A$1,MATCH(Tables!AH$1,'Program and Results'!$A:$A,0)-1,4,COUNTIF('Program and Results'!$A:$A,Tables!AH$1),1),0),2))))</f>
        <v/>
      </c>
      <c r="AI94" t="str">
        <f ca="1">IF(AI26="","",IF(AH94="","",IFERROR(VLOOKUP($A94,OFFSET('Program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Results'!$A:$A,Tables!AI$1),4),MATCH($A94,OFFSET('Program and Results'!$A$1,MATCH(Tables!AI$1,'Program and Results'!$A:$A,0)-1,4,COUNTIF('Program and Results'!$A:$A,Tables!AI$1),1),0),2))))</f>
        <v/>
      </c>
      <c r="AJ94" t="str">
        <f ca="1">IF(AJ26="","",IF(AI94="","",IFERROR(VLOOKUP($A94,OFFSET('Program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Results'!$A:$A,Tables!AJ$1),4),MATCH($A94,OFFSET('Program and Results'!$A$1,MATCH(Tables!AJ$1,'Program and Results'!$A:$A,0)-1,4,COUNTIF('Program and Results'!$A:$A,Tables!AJ$1),1),0),2))))</f>
        <v/>
      </c>
      <c r="AK94" t="str">
        <f ca="1">IF(AK26="","",IF(AJ94="","",IFERROR(VLOOKUP($A94,OFFSET('Program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Results'!$A:$A,Tables!AK$1),4),MATCH($A94,OFFSET('Program and Results'!$A$1,MATCH(Tables!AK$1,'Program and Results'!$A:$A,0)-1,4,COUNTIF('Program and Results'!$A:$A,Tables!AK$1),1),0),2))))</f>
        <v/>
      </c>
      <c r="AL94" t="str">
        <f ca="1">IF(AL26="","",IF(AK94="","",IFERROR(VLOOKUP($A94,OFFSET('Program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Results'!$A:$A,Tables!AL$1),4),MATCH($A94,OFFSET('Program and Results'!$A$1,MATCH(Tables!AL$1,'Program and Results'!$A:$A,0)-1,4,COUNTIF('Program and Results'!$A:$A,Tables!AL$1),1),0),2))))</f>
        <v/>
      </c>
      <c r="AM94" t="str">
        <f ca="1">IF(AM26="","",IF(AL94="","",IFERROR(VLOOKUP($A94,OFFSET('Program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Results'!$A:$A,Tables!AM$1),4),MATCH($A94,OFFSET('Program and Results'!$A$1,MATCH(Tables!AM$1,'Program and Results'!$A:$A,0)-1,4,COUNTIF('Program and Results'!$A:$A,Tables!AM$1),1),0),2))))</f>
        <v/>
      </c>
      <c r="AN94" t="str">
        <f ca="1">IF(AN26="","",IF(AM94="","",IFERROR(VLOOKUP($A94,OFFSET('Program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Results'!$A:$A,Tables!AN$1),4),MATCH($A94,OFFSET('Program and Results'!$A$1,MATCH(Tables!AN$1,'Program and Results'!$A:$A,0)-1,4,COUNTIF('Program and Results'!$A:$A,Tables!AN$1),1),0),2))))</f>
        <v/>
      </c>
      <c r="AO94" t="str">
        <f ca="1">IF(AO26="","",IF(AN94="","",IFERROR(VLOOKUP($A94,OFFSET('Program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Results'!$A:$A,Tables!AO$1),4),MATCH($A94,OFFSET('Program and Results'!$A$1,MATCH(Tables!AO$1,'Program and Results'!$A:$A,0)-1,4,COUNTIF('Program and Results'!$A:$A,Tables!AO$1),1),0),2))))</f>
        <v/>
      </c>
      <c r="AP94" t="str">
        <f ca="1">IF(AP26="","",IF(AO94="","",IFERROR(VLOOKUP($A94,OFFSET('Program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Results'!$A:$A,Tables!AP$1),4),MATCH($A94,OFFSET('Program and Results'!$A$1,MATCH(Tables!AP$1,'Program and Results'!$A:$A,0)-1,4,COUNTIF('Program and Results'!$A:$A,Tables!AP$1),1),0),2))))</f>
        <v/>
      </c>
      <c r="AQ94" t="str">
        <f ca="1">IF(AQ26="","",IF(AP94="","",IFERROR(VLOOKUP($A94,OFFSET('Program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Results'!$A:$A,Tables!AQ$1),4),MATCH($A94,OFFSET('Program and Results'!$A$1,MATCH(Tables!AQ$1,'Program and Results'!$A:$A,0)-1,4,COUNTIF('Program and Results'!$A:$A,Tables!AQ$1),1),0),2))))</f>
        <v/>
      </c>
      <c r="AR94" t="str">
        <f ca="1">IF(AR26="","",IF(AQ94="","",IFERROR(VLOOKUP($A94,OFFSET('Program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Results'!$A:$A,Tables!AR$1),4),MATCH($A94,OFFSET('Program and Results'!$A$1,MATCH(Tables!AR$1,'Program and Results'!$A:$A,0)-1,4,COUNTIF('Program and Results'!$A:$A,Tables!AR$1),1),0),2))))</f>
        <v/>
      </c>
      <c r="AS94" t="str">
        <f ca="1">IF(AS26="","",IF(AR94="","",IFERROR(VLOOKUP($A94,OFFSET('Program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Results'!$A:$A,Tables!AS$1),4),MATCH($A94,OFFSET('Program and Results'!$A$1,MATCH(Tables!AS$1,'Program and Results'!$A:$A,0)-1,4,COUNTIF('Program and Results'!$A:$A,Tables!AS$1),1),0),2))))</f>
        <v/>
      </c>
      <c r="AT94" t="str">
        <f ca="1">IF(AT26="","",IF(AS94="","",IFERROR(VLOOKUP($A94,OFFSET('Program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Results'!$A:$A,Tables!AT$1),4),MATCH($A94,OFFSET('Program and Results'!$A$1,MATCH(Tables!AT$1,'Program and Results'!$A:$A,0)-1,4,COUNTIF('Program and Results'!$A:$A,Tables!AT$1),1),0),2))))</f>
        <v/>
      </c>
      <c r="AU94" t="str">
        <f ca="1">IF(AU26="","",IF(AT94="","",IFERROR(VLOOKUP($A94,OFFSET('Program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Results'!$A:$A,Tables!AU$1),4),MATCH($A94,OFFSET('Program and Results'!$A$1,MATCH(Tables!AU$1,'Program and Results'!$A:$A,0)-1,4,COUNTIF('Program and Results'!$A:$A,Tables!AU$1),1),0),2))))</f>
        <v/>
      </c>
      <c r="AV94" t="str">
        <f ca="1">IF(AV26="","",IF(AU94="","",IFERROR(VLOOKUP($A94,OFFSET('Program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Results'!$A:$A,Tables!AV$1),4),MATCH($A94,OFFSET('Program and Results'!$A$1,MATCH(Tables!AV$1,'Program and Results'!$A:$A,0)-1,4,COUNTIF('Program and Results'!$A:$A,Tables!AV$1),1),0),2))))</f>
        <v/>
      </c>
      <c r="AW94" t="str">
        <f ca="1">IF(AW26="","",IF(AV94="","",IFERROR(VLOOKUP($A94,OFFSET('Program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Results'!$A:$A,Tables!AW$1),4),MATCH($A94,OFFSET('Program and Results'!$A$1,MATCH(Tables!AW$1,'Program and Results'!$A:$A,0)-1,4,COUNTIF('Program and Results'!$A:$A,Tables!AW$1),1),0),2))))</f>
        <v/>
      </c>
      <c r="AX94" t="str">
        <f ca="1">IF(AX26="","",IF(AW94="","",IFERROR(VLOOKUP($A94,OFFSET('Program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Results'!$A:$A,Tables!AX$1),4),MATCH($A94,OFFSET('Program and Results'!$A$1,MATCH(Tables!AX$1,'Program and Results'!$A:$A,0)-1,4,COUNTIF('Program and Results'!$A:$A,Tables!AX$1),1),0),2))))</f>
        <v/>
      </c>
      <c r="AY94" t="str">
        <f ca="1">IF(AY26="","",IF(AX94="","",IFERROR(VLOOKUP($A94,OFFSET('Program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Results'!$A:$A,Tables!AY$1),4),MATCH($A94,OFFSET('Program and Results'!$A$1,MATCH(Tables!AY$1,'Program and Results'!$A:$A,0)-1,4,COUNTIF('Program and Results'!$A:$A,Tables!AY$1),1),0),2))))</f>
        <v/>
      </c>
      <c r="AZ94" t="str">
        <f ca="1">IF(AZ26="","",IF(AY94="","",IFERROR(VLOOKUP($A94,OFFSET('Program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Results'!$A:$A,Tables!AZ$1),4),MATCH($A94,OFFSET('Program and Results'!$A$1,MATCH(Tables!AZ$1,'Program and Results'!$A:$A,0)-1,4,COUNTIF('Program and Results'!$A:$A,Tables!AZ$1),1),0),2))))</f>
        <v/>
      </c>
      <c r="BA94" t="str">
        <f ca="1">IF(BA26="","",IF(AZ94="","",IFERROR(VLOOKUP($A94,OFFSET('Program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Results'!$A:$A,Tables!BA$1),4),MATCH($A94,OFFSET('Program and Results'!$A$1,MATCH(Tables!BA$1,'Program and Results'!$A:$A,0)-1,4,COUNTIF('Program and Results'!$A:$A,Tables!BA$1),1),0),2))))</f>
        <v/>
      </c>
      <c r="BB94" t="str">
        <f ca="1">IF(BB26="","",IF(BA94="","",IFERROR(VLOOKUP($A94,OFFSET('Program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Results'!$A:$A,Tables!BB$1),4),MATCH($A94,OFFSET('Program and Results'!$A$1,MATCH(Tables!BB$1,'Program and Results'!$A:$A,0)-1,4,COUNTIF('Program and Results'!$A:$A,Tables!BB$1),1),0),2))))</f>
        <v/>
      </c>
      <c r="BC94" t="str">
        <f ca="1">IF(BC26="","",IF(BB94="","",IFERROR(VLOOKUP($A94,OFFSET('Program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Results'!$A:$A,Tables!BC$1),4),MATCH($A94,OFFSET('Program and Results'!$A$1,MATCH(Tables!BC$1,'Program and Results'!$A:$A,0)-1,4,COUNTIF('Program and Results'!$A:$A,Tables!BC$1),1),0),2))))</f>
        <v/>
      </c>
      <c r="BD94" t="str">
        <f ca="1">IF(BD26="","",IF(BC94="","",IFERROR(VLOOKUP($A94,OFFSET('Program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Results'!$A:$A,Tables!BD$1),4),MATCH($A94,OFFSET('Program and Results'!$A$1,MATCH(Tables!BD$1,'Program and Results'!$A:$A,0)-1,4,COUNTIF('Program and Results'!$A:$A,Tables!BD$1),1),0),2))))</f>
        <v/>
      </c>
      <c r="BE94" t="str">
        <f ca="1">IF(BE26="","",IF(BD94="","",IFERROR(VLOOKUP($A94,OFFSET('Program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Results'!$A:$A,Tables!BE$1),4),MATCH($A94,OFFSET('Program and Results'!$A$1,MATCH(Tables!BE$1,'Program and Results'!$A:$A,0)-1,4,COUNTIF('Program and Results'!$A:$A,Tables!BE$1),1),0),2))))</f>
        <v/>
      </c>
    </row>
    <row r="95" spans="1:57">
      <c r="A95" s="3" t="str">
        <f t="shared" si="1"/>
        <v/>
      </c>
      <c r="B95" t="str">
        <f ca="1">IF(B27="","",IF(A95="","",IFERROR(VLOOKUP($A95,OFFSET('Program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Results'!$A:$A,Tables!B$1),4),MATCH($A95,OFFSET('Program and Results'!$A$1,MATCH(Tables!B$1,'Program and Results'!$A:$A,0)-1,4,COUNTIF('Program and Results'!$A:$A,Tables!B$1),1),0),2))))</f>
        <v/>
      </c>
      <c r="C95" t="str">
        <f ca="1">IF(C27="","",IF(B95="","",IFERROR(VLOOKUP($A95,OFFSET('Program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Results'!$A:$A,Tables!C$1),4),MATCH($A95,OFFSET('Program and Results'!$A$1,MATCH(Tables!C$1,'Program and Results'!$A:$A,0)-1,4,COUNTIF('Program and Results'!$A:$A,Tables!C$1),1),0),2))))</f>
        <v/>
      </c>
      <c r="D95" t="str">
        <f ca="1">IF(D27="","",IF(C95="","",IFERROR(VLOOKUP($A95,OFFSET('Program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Results'!$A:$A,Tables!D$1),4),MATCH($A95,OFFSET('Program and Results'!$A$1,MATCH(Tables!D$1,'Program and Results'!$A:$A,0)-1,4,COUNTIF('Program and Results'!$A:$A,Tables!D$1),1),0),2))))</f>
        <v/>
      </c>
      <c r="E95" t="str">
        <f ca="1">IF(E27="","",IF(D95="","",IFERROR(VLOOKUP($A95,OFFSET('Program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Results'!$A:$A,Tables!E$1),4),MATCH($A95,OFFSET('Program and Results'!$A$1,MATCH(Tables!E$1,'Program and Results'!$A:$A,0)-1,4,COUNTIF('Program and Results'!$A:$A,Tables!E$1),1),0),2))))</f>
        <v/>
      </c>
      <c r="F95" t="str">
        <f ca="1">IF(F27="","",IF(E95="","",IFERROR(VLOOKUP($A95,OFFSET('Program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Results'!$A:$A,Tables!F$1),4),MATCH($A95,OFFSET('Program and Results'!$A$1,MATCH(Tables!F$1,'Program and Results'!$A:$A,0)-1,4,COUNTIF('Program and Results'!$A:$A,Tables!F$1),1),0),2))))</f>
        <v/>
      </c>
      <c r="G95" t="str">
        <f ca="1">IF(G27="","",IF(F95="","",IFERROR(VLOOKUP($A95,OFFSET('Program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Results'!$A:$A,Tables!G$1),4),MATCH($A95,OFFSET('Program and Results'!$A$1,MATCH(Tables!G$1,'Program and Results'!$A:$A,0)-1,4,COUNTIF('Program and Results'!$A:$A,Tables!G$1),1),0),2))))</f>
        <v/>
      </c>
      <c r="H95" t="str">
        <f ca="1">IF(H27="","",IF(G95="","",IFERROR(VLOOKUP($A95,OFFSET('Program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Results'!$A:$A,Tables!H$1),4),MATCH($A95,OFFSET('Program and Results'!$A$1,MATCH(Tables!H$1,'Program and Results'!$A:$A,0)-1,4,COUNTIF('Program and Results'!$A:$A,Tables!H$1),1),0),2))))</f>
        <v/>
      </c>
      <c r="I95" t="str">
        <f ca="1">IF(I27="","",IF(H95="","",IFERROR(VLOOKUP($A95,OFFSET('Program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Results'!$A:$A,Tables!I$1),4),MATCH($A95,OFFSET('Program and Results'!$A$1,MATCH(Tables!I$1,'Program and Results'!$A:$A,0)-1,4,COUNTIF('Program and Results'!$A:$A,Tables!I$1),1),0),2))))</f>
        <v/>
      </c>
      <c r="J95" t="str">
        <f ca="1">IF(J27="","",IF(I95="","",IFERROR(VLOOKUP($A95,OFFSET('Program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Results'!$A:$A,Tables!J$1),4),MATCH($A95,OFFSET('Program and Results'!$A$1,MATCH(Tables!J$1,'Program and Results'!$A:$A,0)-1,4,COUNTIF('Program and Results'!$A:$A,Tables!J$1),1),0),2))))</f>
        <v/>
      </c>
      <c r="K95" t="str">
        <f ca="1">IF(K27="","",IF(J95="","",IFERROR(VLOOKUP($A95,OFFSET('Program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Results'!$A:$A,Tables!K$1),4),MATCH($A95,OFFSET('Program and Results'!$A$1,MATCH(Tables!K$1,'Program and Results'!$A:$A,0)-1,4,COUNTIF('Program and Results'!$A:$A,Tables!K$1),1),0),2))))</f>
        <v/>
      </c>
      <c r="L95" t="str">
        <f ca="1">IF(L27="","",IF(K95="","",IFERROR(VLOOKUP($A95,OFFSET('Program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Results'!$A:$A,Tables!L$1),4),MATCH($A95,OFFSET('Program and Results'!$A$1,MATCH(Tables!L$1,'Program and Results'!$A:$A,0)-1,4,COUNTIF('Program and Results'!$A:$A,Tables!L$1),1),0),2))))</f>
        <v/>
      </c>
      <c r="M95" t="str">
        <f ca="1">IF(M27="","",IF(L95="","",IFERROR(VLOOKUP($A95,OFFSET('Program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Results'!$A:$A,Tables!M$1),4),MATCH($A95,OFFSET('Program and Results'!$A$1,MATCH(Tables!M$1,'Program and Results'!$A:$A,0)-1,4,COUNTIF('Program and Results'!$A:$A,Tables!M$1),1),0),2))))</f>
        <v/>
      </c>
      <c r="N95" t="str">
        <f ca="1">IF(N27="","",IF(M95="","",IFERROR(VLOOKUP($A95,OFFSET('Program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Results'!$A:$A,Tables!N$1),4),MATCH($A95,OFFSET('Program and Results'!$A$1,MATCH(Tables!N$1,'Program and Results'!$A:$A,0)-1,4,COUNTIF('Program and Results'!$A:$A,Tables!N$1),1),0),2))))</f>
        <v/>
      </c>
      <c r="O95" t="str">
        <f ca="1">IF(O27="","",IF(N95="","",IFERROR(VLOOKUP($A95,OFFSET('Program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Results'!$A:$A,Tables!O$1),4),MATCH($A95,OFFSET('Program and Results'!$A$1,MATCH(Tables!O$1,'Program and Results'!$A:$A,0)-1,4,COUNTIF('Program and Results'!$A:$A,Tables!O$1),1),0),2))))</f>
        <v/>
      </c>
      <c r="P95" t="str">
        <f ca="1">IF(P27="","",IF(O95="","",IFERROR(VLOOKUP($A95,OFFSET('Program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Results'!$A:$A,Tables!P$1),4),MATCH($A95,OFFSET('Program and Results'!$A$1,MATCH(Tables!P$1,'Program and Results'!$A:$A,0)-1,4,COUNTIF('Program and Results'!$A:$A,Tables!P$1),1),0),2))))</f>
        <v/>
      </c>
      <c r="Q95" t="str">
        <f ca="1">IF(Q27="","",IF(P95="","",IFERROR(VLOOKUP($A95,OFFSET('Program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Results'!$A:$A,Tables!Q$1),4),MATCH($A95,OFFSET('Program and Results'!$A$1,MATCH(Tables!Q$1,'Program and Results'!$A:$A,0)-1,4,COUNTIF('Program and Results'!$A:$A,Tables!Q$1),1),0),2))))</f>
        <v/>
      </c>
      <c r="R95" t="str">
        <f ca="1">IF(R27="","",IF(Q95="","",IFERROR(VLOOKUP($A95,OFFSET('Program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Results'!$A:$A,Tables!R$1),4),MATCH($A95,OFFSET('Program and Results'!$A$1,MATCH(Tables!R$1,'Program and Results'!$A:$A,0)-1,4,COUNTIF('Program and Results'!$A:$A,Tables!R$1),1),0),2))))</f>
        <v/>
      </c>
      <c r="S95" t="str">
        <f ca="1">IF(S27="","",IF(R95="","",IFERROR(VLOOKUP($A95,OFFSET('Program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Results'!$A:$A,Tables!S$1),4),MATCH($A95,OFFSET('Program and Results'!$A$1,MATCH(Tables!S$1,'Program and Results'!$A:$A,0)-1,4,COUNTIF('Program and Results'!$A:$A,Tables!S$1),1),0),2))))</f>
        <v/>
      </c>
      <c r="T95" t="str">
        <f ca="1">IF(T27="","",IF(S95="","",IFERROR(VLOOKUP($A95,OFFSET('Program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Results'!$A:$A,Tables!T$1),4),MATCH($A95,OFFSET('Program and Results'!$A$1,MATCH(Tables!T$1,'Program and Results'!$A:$A,0)-1,4,COUNTIF('Program and Results'!$A:$A,Tables!T$1),1),0),2))))</f>
        <v/>
      </c>
      <c r="U95" t="str">
        <f ca="1">IF(U27="","",IF(T95="","",IFERROR(VLOOKUP($A95,OFFSET('Program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Results'!$A:$A,Tables!U$1),4),MATCH($A95,OFFSET('Program and Results'!$A$1,MATCH(Tables!U$1,'Program and Results'!$A:$A,0)-1,4,COUNTIF('Program and Results'!$A:$A,Tables!U$1),1),0),2))))</f>
        <v/>
      </c>
      <c r="V95" t="str">
        <f ca="1">IF(V27="","",IF(U95="","",IFERROR(VLOOKUP($A95,OFFSET('Program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Results'!$A:$A,Tables!V$1),4),MATCH($A95,OFFSET('Program and Results'!$A$1,MATCH(Tables!V$1,'Program and Results'!$A:$A,0)-1,4,COUNTIF('Program and Results'!$A:$A,Tables!V$1),1),0),2))))</f>
        <v/>
      </c>
      <c r="W95" t="str">
        <f ca="1">IF(W27="","",IF(V95="","",IFERROR(VLOOKUP($A95,OFFSET('Program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Results'!$A:$A,Tables!W$1),4),MATCH($A95,OFFSET('Program and Results'!$A$1,MATCH(Tables!W$1,'Program and Results'!$A:$A,0)-1,4,COUNTIF('Program and Results'!$A:$A,Tables!W$1),1),0),2))))</f>
        <v/>
      </c>
      <c r="X95" t="str">
        <f ca="1">IF(X27="","",IF(W95="","",IFERROR(VLOOKUP($A95,OFFSET('Program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Results'!$A:$A,Tables!X$1),4),MATCH($A95,OFFSET('Program and Results'!$A$1,MATCH(Tables!X$1,'Program and Results'!$A:$A,0)-1,4,COUNTIF('Program and Results'!$A:$A,Tables!X$1),1),0),2))))</f>
        <v/>
      </c>
      <c r="Y95" t="str">
        <f ca="1">IF(Y27="","",IF(X95="","",IFERROR(VLOOKUP($A95,OFFSET('Program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Results'!$A:$A,Tables!Y$1),4),MATCH($A95,OFFSET('Program and Results'!$A$1,MATCH(Tables!Y$1,'Program and Results'!$A:$A,0)-1,4,COUNTIF('Program and Results'!$A:$A,Tables!Y$1),1),0),2))))</f>
        <v/>
      </c>
      <c r="Z95" t="str">
        <f ca="1">IF(Z27="","",IF(Y95="","",IFERROR(VLOOKUP($A95,OFFSET('Program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Results'!$A:$A,Tables!Z$1),4),MATCH($A95,OFFSET('Program and Results'!$A$1,MATCH(Tables!Z$1,'Program and Results'!$A:$A,0)-1,4,COUNTIF('Program and Results'!$A:$A,Tables!Z$1),1),0),2))))</f>
        <v/>
      </c>
      <c r="AA95" t="str">
        <f ca="1">IF(AA27="","",IF(Z95="","",IFERROR(VLOOKUP($A95,OFFSET('Program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Results'!$A:$A,Tables!AA$1),4),MATCH($A95,OFFSET('Program and Results'!$A$1,MATCH(Tables!AA$1,'Program and Results'!$A:$A,0)-1,4,COUNTIF('Program and Results'!$A:$A,Tables!AA$1),1),0),2))))</f>
        <v/>
      </c>
      <c r="AB95" t="str">
        <f ca="1">IF(AB27="","",IF(AA95="","",IFERROR(VLOOKUP($A95,OFFSET('Program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Results'!$A:$A,Tables!AB$1),4),MATCH($A95,OFFSET('Program and Results'!$A$1,MATCH(Tables!AB$1,'Program and Results'!$A:$A,0)-1,4,COUNTIF('Program and Results'!$A:$A,Tables!AB$1),1),0),2))))</f>
        <v/>
      </c>
      <c r="AC95" t="str">
        <f ca="1">IF(AC27="","",IF(AB95="","",IFERROR(VLOOKUP($A95,OFFSET('Program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Results'!$A:$A,Tables!AC$1),4),MATCH($A95,OFFSET('Program and Results'!$A$1,MATCH(Tables!AC$1,'Program and Results'!$A:$A,0)-1,4,COUNTIF('Program and Results'!$A:$A,Tables!AC$1),1),0),2))))</f>
        <v/>
      </c>
      <c r="AD95" t="str">
        <f ca="1">IF(AD27="","",IF(AC95="","",IFERROR(VLOOKUP($A95,OFFSET('Program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Results'!$A:$A,Tables!AD$1),4),MATCH($A95,OFFSET('Program and Results'!$A$1,MATCH(Tables!AD$1,'Program and Results'!$A:$A,0)-1,4,COUNTIF('Program and Results'!$A:$A,Tables!AD$1),1),0),2))))</f>
        <v/>
      </c>
      <c r="AE95" t="str">
        <f ca="1">IF(AE27="","",IF(AD95="","",IFERROR(VLOOKUP($A95,OFFSET('Program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Results'!$A:$A,Tables!AE$1),4),MATCH($A95,OFFSET('Program and Results'!$A$1,MATCH(Tables!AE$1,'Program and Results'!$A:$A,0)-1,4,COUNTIF('Program and Results'!$A:$A,Tables!AE$1),1),0),2))))</f>
        <v/>
      </c>
      <c r="AF95" t="str">
        <f ca="1">IF(AF27="","",IF(AE95="","",IFERROR(VLOOKUP($A95,OFFSET('Program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Results'!$A:$A,Tables!AF$1),4),MATCH($A95,OFFSET('Program and Results'!$A$1,MATCH(Tables!AF$1,'Program and Results'!$A:$A,0)-1,4,COUNTIF('Program and Results'!$A:$A,Tables!AF$1),1),0),2))))</f>
        <v/>
      </c>
      <c r="AG95" t="str">
        <f ca="1">IF(AG27="","",IF(AF95="","",IFERROR(VLOOKUP($A95,OFFSET('Program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Results'!$A:$A,Tables!AG$1),4),MATCH($A95,OFFSET('Program and Results'!$A$1,MATCH(Tables!AG$1,'Program and Results'!$A:$A,0)-1,4,COUNTIF('Program and Results'!$A:$A,Tables!AG$1),1),0),2))))</f>
        <v/>
      </c>
      <c r="AH95" t="str">
        <f ca="1">IF(AH27="","",IF(AG95="","",IFERROR(VLOOKUP($A95,OFFSET('Program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Results'!$A:$A,Tables!AH$1),4),MATCH($A95,OFFSET('Program and Results'!$A$1,MATCH(Tables!AH$1,'Program and Results'!$A:$A,0)-1,4,COUNTIF('Program and Results'!$A:$A,Tables!AH$1),1),0),2))))</f>
        <v/>
      </c>
      <c r="AI95" t="str">
        <f ca="1">IF(AI27="","",IF(AH95="","",IFERROR(VLOOKUP($A95,OFFSET('Program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Results'!$A:$A,Tables!AI$1),4),MATCH($A95,OFFSET('Program and Results'!$A$1,MATCH(Tables!AI$1,'Program and Results'!$A:$A,0)-1,4,COUNTIF('Program and Results'!$A:$A,Tables!AI$1),1),0),2))))</f>
        <v/>
      </c>
      <c r="AJ95" t="str">
        <f ca="1">IF(AJ27="","",IF(AI95="","",IFERROR(VLOOKUP($A95,OFFSET('Program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Results'!$A:$A,Tables!AJ$1),4),MATCH($A95,OFFSET('Program and Results'!$A$1,MATCH(Tables!AJ$1,'Program and Results'!$A:$A,0)-1,4,COUNTIF('Program and Results'!$A:$A,Tables!AJ$1),1),0),2))))</f>
        <v/>
      </c>
      <c r="AK95" t="str">
        <f ca="1">IF(AK27="","",IF(AJ95="","",IFERROR(VLOOKUP($A95,OFFSET('Program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Results'!$A:$A,Tables!AK$1),4),MATCH($A95,OFFSET('Program and Results'!$A$1,MATCH(Tables!AK$1,'Program and Results'!$A:$A,0)-1,4,COUNTIF('Program and Results'!$A:$A,Tables!AK$1),1),0),2))))</f>
        <v/>
      </c>
      <c r="AL95" t="str">
        <f ca="1">IF(AL27="","",IF(AK95="","",IFERROR(VLOOKUP($A95,OFFSET('Program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Results'!$A:$A,Tables!AL$1),4),MATCH($A95,OFFSET('Program and Results'!$A$1,MATCH(Tables!AL$1,'Program and Results'!$A:$A,0)-1,4,COUNTIF('Program and Results'!$A:$A,Tables!AL$1),1),0),2))))</f>
        <v/>
      </c>
      <c r="AM95" t="str">
        <f ca="1">IF(AM27="","",IF(AL95="","",IFERROR(VLOOKUP($A95,OFFSET('Program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Results'!$A:$A,Tables!AM$1),4),MATCH($A95,OFFSET('Program and Results'!$A$1,MATCH(Tables!AM$1,'Program and Results'!$A:$A,0)-1,4,COUNTIF('Program and Results'!$A:$A,Tables!AM$1),1),0),2))))</f>
        <v/>
      </c>
      <c r="AN95" t="str">
        <f ca="1">IF(AN27="","",IF(AM95="","",IFERROR(VLOOKUP($A95,OFFSET('Program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Results'!$A:$A,Tables!AN$1),4),MATCH($A95,OFFSET('Program and Results'!$A$1,MATCH(Tables!AN$1,'Program and Results'!$A:$A,0)-1,4,COUNTIF('Program and Results'!$A:$A,Tables!AN$1),1),0),2))))</f>
        <v/>
      </c>
      <c r="AO95" t="str">
        <f ca="1">IF(AO27="","",IF(AN95="","",IFERROR(VLOOKUP($A95,OFFSET('Program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Results'!$A:$A,Tables!AO$1),4),MATCH($A95,OFFSET('Program and Results'!$A$1,MATCH(Tables!AO$1,'Program and Results'!$A:$A,0)-1,4,COUNTIF('Program and Results'!$A:$A,Tables!AO$1),1),0),2))))</f>
        <v/>
      </c>
      <c r="AP95" t="str">
        <f ca="1">IF(AP27="","",IF(AO95="","",IFERROR(VLOOKUP($A95,OFFSET('Program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Results'!$A:$A,Tables!AP$1),4),MATCH($A95,OFFSET('Program and Results'!$A$1,MATCH(Tables!AP$1,'Program and Results'!$A:$A,0)-1,4,COUNTIF('Program and Results'!$A:$A,Tables!AP$1),1),0),2))))</f>
        <v/>
      </c>
      <c r="AQ95" t="str">
        <f ca="1">IF(AQ27="","",IF(AP95="","",IFERROR(VLOOKUP($A95,OFFSET('Program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Results'!$A:$A,Tables!AQ$1),4),MATCH($A95,OFFSET('Program and Results'!$A$1,MATCH(Tables!AQ$1,'Program and Results'!$A:$A,0)-1,4,COUNTIF('Program and Results'!$A:$A,Tables!AQ$1),1),0),2))))</f>
        <v/>
      </c>
      <c r="AR95" t="str">
        <f ca="1">IF(AR27="","",IF(AQ95="","",IFERROR(VLOOKUP($A95,OFFSET('Program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Results'!$A:$A,Tables!AR$1),4),MATCH($A95,OFFSET('Program and Results'!$A$1,MATCH(Tables!AR$1,'Program and Results'!$A:$A,0)-1,4,COUNTIF('Program and Results'!$A:$A,Tables!AR$1),1),0),2))))</f>
        <v/>
      </c>
      <c r="AS95" t="str">
        <f ca="1">IF(AS27="","",IF(AR95="","",IFERROR(VLOOKUP($A95,OFFSET('Program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Results'!$A:$A,Tables!AS$1),4),MATCH($A95,OFFSET('Program and Results'!$A$1,MATCH(Tables!AS$1,'Program and Results'!$A:$A,0)-1,4,COUNTIF('Program and Results'!$A:$A,Tables!AS$1),1),0),2))))</f>
        <v/>
      </c>
      <c r="AT95" t="str">
        <f ca="1">IF(AT27="","",IF(AS95="","",IFERROR(VLOOKUP($A95,OFFSET('Program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Results'!$A:$A,Tables!AT$1),4),MATCH($A95,OFFSET('Program and Results'!$A$1,MATCH(Tables!AT$1,'Program and Results'!$A:$A,0)-1,4,COUNTIF('Program and Results'!$A:$A,Tables!AT$1),1),0),2))))</f>
        <v/>
      </c>
      <c r="AU95" t="str">
        <f ca="1">IF(AU27="","",IF(AT95="","",IFERROR(VLOOKUP($A95,OFFSET('Program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Results'!$A:$A,Tables!AU$1),4),MATCH($A95,OFFSET('Program and Results'!$A$1,MATCH(Tables!AU$1,'Program and Results'!$A:$A,0)-1,4,COUNTIF('Program and Results'!$A:$A,Tables!AU$1),1),0),2))))</f>
        <v/>
      </c>
      <c r="AV95" t="str">
        <f ca="1">IF(AV27="","",IF(AU95="","",IFERROR(VLOOKUP($A95,OFFSET('Program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Results'!$A:$A,Tables!AV$1),4),MATCH($A95,OFFSET('Program and Results'!$A$1,MATCH(Tables!AV$1,'Program and Results'!$A:$A,0)-1,4,COUNTIF('Program and Results'!$A:$A,Tables!AV$1),1),0),2))))</f>
        <v/>
      </c>
      <c r="AW95" t="str">
        <f ca="1">IF(AW27="","",IF(AV95="","",IFERROR(VLOOKUP($A95,OFFSET('Program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Results'!$A:$A,Tables!AW$1),4),MATCH($A95,OFFSET('Program and Results'!$A$1,MATCH(Tables!AW$1,'Program and Results'!$A:$A,0)-1,4,COUNTIF('Program and Results'!$A:$A,Tables!AW$1),1),0),2))))</f>
        <v/>
      </c>
      <c r="AX95" t="str">
        <f ca="1">IF(AX27="","",IF(AW95="","",IFERROR(VLOOKUP($A95,OFFSET('Program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Results'!$A:$A,Tables!AX$1),4),MATCH($A95,OFFSET('Program and Results'!$A$1,MATCH(Tables!AX$1,'Program and Results'!$A:$A,0)-1,4,COUNTIF('Program and Results'!$A:$A,Tables!AX$1),1),0),2))))</f>
        <v/>
      </c>
      <c r="AY95" t="str">
        <f ca="1">IF(AY27="","",IF(AX95="","",IFERROR(VLOOKUP($A95,OFFSET('Program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Results'!$A:$A,Tables!AY$1),4),MATCH($A95,OFFSET('Program and Results'!$A$1,MATCH(Tables!AY$1,'Program and Results'!$A:$A,0)-1,4,COUNTIF('Program and Results'!$A:$A,Tables!AY$1),1),0),2))))</f>
        <v/>
      </c>
      <c r="AZ95" t="str">
        <f ca="1">IF(AZ27="","",IF(AY95="","",IFERROR(VLOOKUP($A95,OFFSET('Program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Results'!$A:$A,Tables!AZ$1),4),MATCH($A95,OFFSET('Program and Results'!$A$1,MATCH(Tables!AZ$1,'Program and Results'!$A:$A,0)-1,4,COUNTIF('Program and Results'!$A:$A,Tables!AZ$1),1),0),2))))</f>
        <v/>
      </c>
      <c r="BA95" t="str">
        <f ca="1">IF(BA27="","",IF(AZ95="","",IFERROR(VLOOKUP($A95,OFFSET('Program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Results'!$A:$A,Tables!BA$1),4),MATCH($A95,OFFSET('Program and Results'!$A$1,MATCH(Tables!BA$1,'Program and Results'!$A:$A,0)-1,4,COUNTIF('Program and Results'!$A:$A,Tables!BA$1),1),0),2))))</f>
        <v/>
      </c>
      <c r="BB95" t="str">
        <f ca="1">IF(BB27="","",IF(BA95="","",IFERROR(VLOOKUP($A95,OFFSET('Program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Results'!$A:$A,Tables!BB$1),4),MATCH($A95,OFFSET('Program and Results'!$A$1,MATCH(Tables!BB$1,'Program and Results'!$A:$A,0)-1,4,COUNTIF('Program and Results'!$A:$A,Tables!BB$1),1),0),2))))</f>
        <v/>
      </c>
      <c r="BC95" t="str">
        <f ca="1">IF(BC27="","",IF(BB95="","",IFERROR(VLOOKUP($A95,OFFSET('Program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Results'!$A:$A,Tables!BC$1),4),MATCH($A95,OFFSET('Program and Results'!$A$1,MATCH(Tables!BC$1,'Program and Results'!$A:$A,0)-1,4,COUNTIF('Program and Results'!$A:$A,Tables!BC$1),1),0),2))))</f>
        <v/>
      </c>
      <c r="BD95" t="str">
        <f ca="1">IF(BD27="","",IF(BC95="","",IFERROR(VLOOKUP($A95,OFFSET('Program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Results'!$A:$A,Tables!BD$1),4),MATCH($A95,OFFSET('Program and Results'!$A$1,MATCH(Tables!BD$1,'Program and Results'!$A:$A,0)-1,4,COUNTIF('Program and Results'!$A:$A,Tables!BD$1),1),0),2))))</f>
        <v/>
      </c>
      <c r="BE95" t="str">
        <f ca="1">IF(BE27="","",IF(BD95="","",IFERROR(VLOOKUP($A95,OFFSET('Program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Results'!$A:$A,Tables!BE$1),4),MATCH($A95,OFFSET('Program and Results'!$A$1,MATCH(Tables!BE$1,'Program and Results'!$A:$A,0)-1,4,COUNTIF('Program and Results'!$A:$A,Tables!BE$1),1),0),2))))</f>
        <v/>
      </c>
    </row>
    <row r="96" spans="1:57">
      <c r="A96" s="3" t="str">
        <f t="shared" si="1"/>
        <v/>
      </c>
      <c r="B96" t="str">
        <f ca="1">IF(B28="","",IF(A96="","",IFERROR(VLOOKUP($A96,OFFSET('Program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Results'!$A:$A,Tables!B$1),4),MATCH($A96,OFFSET('Program and Results'!$A$1,MATCH(Tables!B$1,'Program and Results'!$A:$A,0)-1,4,COUNTIF('Program and Results'!$A:$A,Tables!B$1),1),0),2))))</f>
        <v/>
      </c>
      <c r="C96" t="str">
        <f ca="1">IF(C28="","",IF(B96="","",IFERROR(VLOOKUP($A96,OFFSET('Program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Results'!$A:$A,Tables!C$1),4),MATCH($A96,OFFSET('Program and Results'!$A$1,MATCH(Tables!C$1,'Program and Results'!$A:$A,0)-1,4,COUNTIF('Program and Results'!$A:$A,Tables!C$1),1),0),2))))</f>
        <v/>
      </c>
      <c r="D96" t="str">
        <f ca="1">IF(D28="","",IF(C96="","",IFERROR(VLOOKUP($A96,OFFSET('Program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Results'!$A:$A,Tables!D$1),4),MATCH($A96,OFFSET('Program and Results'!$A$1,MATCH(Tables!D$1,'Program and Results'!$A:$A,0)-1,4,COUNTIF('Program and Results'!$A:$A,Tables!D$1),1),0),2))))</f>
        <v/>
      </c>
      <c r="E96" t="str">
        <f ca="1">IF(E28="","",IF(D96="","",IFERROR(VLOOKUP($A96,OFFSET('Program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Results'!$A:$A,Tables!E$1),4),MATCH($A96,OFFSET('Program and Results'!$A$1,MATCH(Tables!E$1,'Program and Results'!$A:$A,0)-1,4,COUNTIF('Program and Results'!$A:$A,Tables!E$1),1),0),2))))</f>
        <v/>
      </c>
      <c r="F96" t="str">
        <f ca="1">IF(F28="","",IF(E96="","",IFERROR(VLOOKUP($A96,OFFSET('Program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Results'!$A:$A,Tables!F$1),4),MATCH($A96,OFFSET('Program and Results'!$A$1,MATCH(Tables!F$1,'Program and Results'!$A:$A,0)-1,4,COUNTIF('Program and Results'!$A:$A,Tables!F$1),1),0),2))))</f>
        <v/>
      </c>
      <c r="G96" t="str">
        <f ca="1">IF(G28="","",IF(F96="","",IFERROR(VLOOKUP($A96,OFFSET('Program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Results'!$A:$A,Tables!G$1),4),MATCH($A96,OFFSET('Program and Results'!$A$1,MATCH(Tables!G$1,'Program and Results'!$A:$A,0)-1,4,COUNTIF('Program and Results'!$A:$A,Tables!G$1),1),0),2))))</f>
        <v/>
      </c>
      <c r="H96" t="str">
        <f ca="1">IF(H28="","",IF(G96="","",IFERROR(VLOOKUP($A96,OFFSET('Program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Results'!$A:$A,Tables!H$1),4),MATCH($A96,OFFSET('Program and Results'!$A$1,MATCH(Tables!H$1,'Program and Results'!$A:$A,0)-1,4,COUNTIF('Program and Results'!$A:$A,Tables!H$1),1),0),2))))</f>
        <v/>
      </c>
      <c r="I96" t="str">
        <f ca="1">IF(I28="","",IF(H96="","",IFERROR(VLOOKUP($A96,OFFSET('Program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Results'!$A:$A,Tables!I$1),4),MATCH($A96,OFFSET('Program and Results'!$A$1,MATCH(Tables!I$1,'Program and Results'!$A:$A,0)-1,4,COUNTIF('Program and Results'!$A:$A,Tables!I$1),1),0),2))))</f>
        <v/>
      </c>
      <c r="J96" t="str">
        <f ca="1">IF(J28="","",IF(I96="","",IFERROR(VLOOKUP($A96,OFFSET('Program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Results'!$A:$A,Tables!J$1),4),MATCH($A96,OFFSET('Program and Results'!$A$1,MATCH(Tables!J$1,'Program and Results'!$A:$A,0)-1,4,COUNTIF('Program and Results'!$A:$A,Tables!J$1),1),0),2))))</f>
        <v/>
      </c>
      <c r="K96" t="str">
        <f ca="1">IF(K28="","",IF(J96="","",IFERROR(VLOOKUP($A96,OFFSET('Program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Results'!$A:$A,Tables!K$1),4),MATCH($A96,OFFSET('Program and Results'!$A$1,MATCH(Tables!K$1,'Program and Results'!$A:$A,0)-1,4,COUNTIF('Program and Results'!$A:$A,Tables!K$1),1),0),2))))</f>
        <v/>
      </c>
      <c r="L96" t="str">
        <f ca="1">IF(L28="","",IF(K96="","",IFERROR(VLOOKUP($A96,OFFSET('Program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Results'!$A:$A,Tables!L$1),4),MATCH($A96,OFFSET('Program and Results'!$A$1,MATCH(Tables!L$1,'Program and Results'!$A:$A,0)-1,4,COUNTIF('Program and Results'!$A:$A,Tables!L$1),1),0),2))))</f>
        <v/>
      </c>
      <c r="M96" t="str">
        <f ca="1">IF(M28="","",IF(L96="","",IFERROR(VLOOKUP($A96,OFFSET('Program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Results'!$A:$A,Tables!M$1),4),MATCH($A96,OFFSET('Program and Results'!$A$1,MATCH(Tables!M$1,'Program and Results'!$A:$A,0)-1,4,COUNTIF('Program and Results'!$A:$A,Tables!M$1),1),0),2))))</f>
        <v/>
      </c>
      <c r="N96" t="str">
        <f ca="1">IF(N28="","",IF(M96="","",IFERROR(VLOOKUP($A96,OFFSET('Program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Results'!$A:$A,Tables!N$1),4),MATCH($A96,OFFSET('Program and Results'!$A$1,MATCH(Tables!N$1,'Program and Results'!$A:$A,0)-1,4,COUNTIF('Program and Results'!$A:$A,Tables!N$1),1),0),2))))</f>
        <v/>
      </c>
      <c r="O96" t="str">
        <f ca="1">IF(O28="","",IF(N96="","",IFERROR(VLOOKUP($A96,OFFSET('Program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Results'!$A:$A,Tables!O$1),4),MATCH($A96,OFFSET('Program and Results'!$A$1,MATCH(Tables!O$1,'Program and Results'!$A:$A,0)-1,4,COUNTIF('Program and Results'!$A:$A,Tables!O$1),1),0),2))))</f>
        <v/>
      </c>
      <c r="P96" t="str">
        <f ca="1">IF(P28="","",IF(O96="","",IFERROR(VLOOKUP($A96,OFFSET('Program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Results'!$A:$A,Tables!P$1),4),MATCH($A96,OFFSET('Program and Results'!$A$1,MATCH(Tables!P$1,'Program and Results'!$A:$A,0)-1,4,COUNTIF('Program and Results'!$A:$A,Tables!P$1),1),0),2))))</f>
        <v/>
      </c>
      <c r="Q96" t="str">
        <f ca="1">IF(Q28="","",IF(P96="","",IFERROR(VLOOKUP($A96,OFFSET('Program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Results'!$A:$A,Tables!Q$1),4),MATCH($A96,OFFSET('Program and Results'!$A$1,MATCH(Tables!Q$1,'Program and Results'!$A:$A,0)-1,4,COUNTIF('Program and Results'!$A:$A,Tables!Q$1),1),0),2))))</f>
        <v/>
      </c>
      <c r="R96" t="str">
        <f ca="1">IF(R28="","",IF(Q96="","",IFERROR(VLOOKUP($A96,OFFSET('Program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Results'!$A:$A,Tables!R$1),4),MATCH($A96,OFFSET('Program and Results'!$A$1,MATCH(Tables!R$1,'Program and Results'!$A:$A,0)-1,4,COUNTIF('Program and Results'!$A:$A,Tables!R$1),1),0),2))))</f>
        <v/>
      </c>
      <c r="S96" t="str">
        <f ca="1">IF(S28="","",IF(R96="","",IFERROR(VLOOKUP($A96,OFFSET('Program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Results'!$A:$A,Tables!S$1),4),MATCH($A96,OFFSET('Program and Results'!$A$1,MATCH(Tables!S$1,'Program and Results'!$A:$A,0)-1,4,COUNTIF('Program and Results'!$A:$A,Tables!S$1),1),0),2))))</f>
        <v/>
      </c>
      <c r="T96" t="str">
        <f ca="1">IF(T28="","",IF(S96="","",IFERROR(VLOOKUP($A96,OFFSET('Program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Results'!$A:$A,Tables!T$1),4),MATCH($A96,OFFSET('Program and Results'!$A$1,MATCH(Tables!T$1,'Program and Results'!$A:$A,0)-1,4,COUNTIF('Program and Results'!$A:$A,Tables!T$1),1),0),2))))</f>
        <v/>
      </c>
      <c r="U96" t="str">
        <f ca="1">IF(U28="","",IF(T96="","",IFERROR(VLOOKUP($A96,OFFSET('Program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Results'!$A:$A,Tables!U$1),4),MATCH($A96,OFFSET('Program and Results'!$A$1,MATCH(Tables!U$1,'Program and Results'!$A:$A,0)-1,4,COUNTIF('Program and Results'!$A:$A,Tables!U$1),1),0),2))))</f>
        <v/>
      </c>
      <c r="V96" t="str">
        <f ca="1">IF(V28="","",IF(U96="","",IFERROR(VLOOKUP($A96,OFFSET('Program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Results'!$A:$A,Tables!V$1),4),MATCH($A96,OFFSET('Program and Results'!$A$1,MATCH(Tables!V$1,'Program and Results'!$A:$A,0)-1,4,COUNTIF('Program and Results'!$A:$A,Tables!V$1),1),0),2))))</f>
        <v/>
      </c>
      <c r="W96" t="str">
        <f ca="1">IF(W28="","",IF(V96="","",IFERROR(VLOOKUP($A96,OFFSET('Program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Results'!$A:$A,Tables!W$1),4),MATCH($A96,OFFSET('Program and Results'!$A$1,MATCH(Tables!W$1,'Program and Results'!$A:$A,0)-1,4,COUNTIF('Program and Results'!$A:$A,Tables!W$1),1),0),2))))</f>
        <v/>
      </c>
      <c r="X96" t="str">
        <f ca="1">IF(X28="","",IF(W96="","",IFERROR(VLOOKUP($A96,OFFSET('Program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Results'!$A:$A,Tables!X$1),4),MATCH($A96,OFFSET('Program and Results'!$A$1,MATCH(Tables!X$1,'Program and Results'!$A:$A,0)-1,4,COUNTIF('Program and Results'!$A:$A,Tables!X$1),1),0),2))))</f>
        <v/>
      </c>
      <c r="Y96" t="str">
        <f ca="1">IF(Y28="","",IF(X96="","",IFERROR(VLOOKUP($A96,OFFSET('Program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Results'!$A:$A,Tables!Y$1),4),MATCH($A96,OFFSET('Program and Results'!$A$1,MATCH(Tables!Y$1,'Program and Results'!$A:$A,0)-1,4,COUNTIF('Program and Results'!$A:$A,Tables!Y$1),1),0),2))))</f>
        <v/>
      </c>
      <c r="Z96" t="str">
        <f ca="1">IF(Z28="","",IF(Y96="","",IFERROR(VLOOKUP($A96,OFFSET('Program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Results'!$A:$A,Tables!Z$1),4),MATCH($A96,OFFSET('Program and Results'!$A$1,MATCH(Tables!Z$1,'Program and Results'!$A:$A,0)-1,4,COUNTIF('Program and Results'!$A:$A,Tables!Z$1),1),0),2))))</f>
        <v/>
      </c>
      <c r="AA96" t="str">
        <f ca="1">IF(AA28="","",IF(Z96="","",IFERROR(VLOOKUP($A96,OFFSET('Program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Results'!$A:$A,Tables!AA$1),4),MATCH($A96,OFFSET('Program and Results'!$A$1,MATCH(Tables!AA$1,'Program and Results'!$A:$A,0)-1,4,COUNTIF('Program and Results'!$A:$A,Tables!AA$1),1),0),2))))</f>
        <v/>
      </c>
      <c r="AB96" t="str">
        <f ca="1">IF(AB28="","",IF(AA96="","",IFERROR(VLOOKUP($A96,OFFSET('Program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Results'!$A:$A,Tables!AB$1),4),MATCH($A96,OFFSET('Program and Results'!$A$1,MATCH(Tables!AB$1,'Program and Results'!$A:$A,0)-1,4,COUNTIF('Program and Results'!$A:$A,Tables!AB$1),1),0),2))))</f>
        <v/>
      </c>
      <c r="AC96" t="str">
        <f ca="1">IF(AC28="","",IF(AB96="","",IFERROR(VLOOKUP($A96,OFFSET('Program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Results'!$A:$A,Tables!AC$1),4),MATCH($A96,OFFSET('Program and Results'!$A$1,MATCH(Tables!AC$1,'Program and Results'!$A:$A,0)-1,4,COUNTIF('Program and Results'!$A:$A,Tables!AC$1),1),0),2))))</f>
        <v/>
      </c>
      <c r="AD96" t="str">
        <f ca="1">IF(AD28="","",IF(AC96="","",IFERROR(VLOOKUP($A96,OFFSET('Program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Results'!$A:$A,Tables!AD$1),4),MATCH($A96,OFFSET('Program and Results'!$A$1,MATCH(Tables!AD$1,'Program and Results'!$A:$A,0)-1,4,COUNTIF('Program and Results'!$A:$A,Tables!AD$1),1),0),2))))</f>
        <v/>
      </c>
      <c r="AE96" t="str">
        <f ca="1">IF(AE28="","",IF(AD96="","",IFERROR(VLOOKUP($A96,OFFSET('Program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Results'!$A:$A,Tables!AE$1),4),MATCH($A96,OFFSET('Program and Results'!$A$1,MATCH(Tables!AE$1,'Program and Results'!$A:$A,0)-1,4,COUNTIF('Program and Results'!$A:$A,Tables!AE$1),1),0),2))))</f>
        <v/>
      </c>
      <c r="AF96" t="str">
        <f ca="1">IF(AF28="","",IF(AE96="","",IFERROR(VLOOKUP($A96,OFFSET('Program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Results'!$A:$A,Tables!AF$1),4),MATCH($A96,OFFSET('Program and Results'!$A$1,MATCH(Tables!AF$1,'Program and Results'!$A:$A,0)-1,4,COUNTIF('Program and Results'!$A:$A,Tables!AF$1),1),0),2))))</f>
        <v/>
      </c>
      <c r="AG96" t="str">
        <f ca="1">IF(AG28="","",IF(AF96="","",IFERROR(VLOOKUP($A96,OFFSET('Program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Results'!$A:$A,Tables!AG$1),4),MATCH($A96,OFFSET('Program and Results'!$A$1,MATCH(Tables!AG$1,'Program and Results'!$A:$A,0)-1,4,COUNTIF('Program and Results'!$A:$A,Tables!AG$1),1),0),2))))</f>
        <v/>
      </c>
      <c r="AH96" t="str">
        <f ca="1">IF(AH28="","",IF(AG96="","",IFERROR(VLOOKUP($A96,OFFSET('Program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Results'!$A:$A,Tables!AH$1),4),MATCH($A96,OFFSET('Program and Results'!$A$1,MATCH(Tables!AH$1,'Program and Results'!$A:$A,0)-1,4,COUNTIF('Program and Results'!$A:$A,Tables!AH$1),1),0),2))))</f>
        <v/>
      </c>
      <c r="AI96" t="str">
        <f ca="1">IF(AI28="","",IF(AH96="","",IFERROR(VLOOKUP($A96,OFFSET('Program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Results'!$A:$A,Tables!AI$1),4),MATCH($A96,OFFSET('Program and Results'!$A$1,MATCH(Tables!AI$1,'Program and Results'!$A:$A,0)-1,4,COUNTIF('Program and Results'!$A:$A,Tables!AI$1),1),0),2))))</f>
        <v/>
      </c>
      <c r="AJ96" t="str">
        <f ca="1">IF(AJ28="","",IF(AI96="","",IFERROR(VLOOKUP($A96,OFFSET('Program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Results'!$A:$A,Tables!AJ$1),4),MATCH($A96,OFFSET('Program and Results'!$A$1,MATCH(Tables!AJ$1,'Program and Results'!$A:$A,0)-1,4,COUNTIF('Program and Results'!$A:$A,Tables!AJ$1),1),0),2))))</f>
        <v/>
      </c>
      <c r="AK96" t="str">
        <f ca="1">IF(AK28="","",IF(AJ96="","",IFERROR(VLOOKUP($A96,OFFSET('Program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Results'!$A:$A,Tables!AK$1),4),MATCH($A96,OFFSET('Program and Results'!$A$1,MATCH(Tables!AK$1,'Program and Results'!$A:$A,0)-1,4,COUNTIF('Program and Results'!$A:$A,Tables!AK$1),1),0),2))))</f>
        <v/>
      </c>
      <c r="AL96" t="str">
        <f ca="1">IF(AL28="","",IF(AK96="","",IFERROR(VLOOKUP($A96,OFFSET('Program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Results'!$A:$A,Tables!AL$1),4),MATCH($A96,OFFSET('Program and Results'!$A$1,MATCH(Tables!AL$1,'Program and Results'!$A:$A,0)-1,4,COUNTIF('Program and Results'!$A:$A,Tables!AL$1),1),0),2))))</f>
        <v/>
      </c>
      <c r="AM96" t="str">
        <f ca="1">IF(AM28="","",IF(AL96="","",IFERROR(VLOOKUP($A96,OFFSET('Program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Results'!$A:$A,Tables!AM$1),4),MATCH($A96,OFFSET('Program and Results'!$A$1,MATCH(Tables!AM$1,'Program and Results'!$A:$A,0)-1,4,COUNTIF('Program and Results'!$A:$A,Tables!AM$1),1),0),2))))</f>
        <v/>
      </c>
      <c r="AN96" t="str">
        <f ca="1">IF(AN28="","",IF(AM96="","",IFERROR(VLOOKUP($A96,OFFSET('Program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Results'!$A:$A,Tables!AN$1),4),MATCH($A96,OFFSET('Program and Results'!$A$1,MATCH(Tables!AN$1,'Program and Results'!$A:$A,0)-1,4,COUNTIF('Program and Results'!$A:$A,Tables!AN$1),1),0),2))))</f>
        <v/>
      </c>
      <c r="AO96" t="str">
        <f ca="1">IF(AO28="","",IF(AN96="","",IFERROR(VLOOKUP($A96,OFFSET('Program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Results'!$A:$A,Tables!AO$1),4),MATCH($A96,OFFSET('Program and Results'!$A$1,MATCH(Tables!AO$1,'Program and Results'!$A:$A,0)-1,4,COUNTIF('Program and Results'!$A:$A,Tables!AO$1),1),0),2))))</f>
        <v/>
      </c>
      <c r="AP96" t="str">
        <f ca="1">IF(AP28="","",IF(AO96="","",IFERROR(VLOOKUP($A96,OFFSET('Program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Results'!$A:$A,Tables!AP$1),4),MATCH($A96,OFFSET('Program and Results'!$A$1,MATCH(Tables!AP$1,'Program and Results'!$A:$A,0)-1,4,COUNTIF('Program and Results'!$A:$A,Tables!AP$1),1),0),2))))</f>
        <v/>
      </c>
      <c r="AQ96" t="str">
        <f ca="1">IF(AQ28="","",IF(AP96="","",IFERROR(VLOOKUP($A96,OFFSET('Program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Results'!$A:$A,Tables!AQ$1),4),MATCH($A96,OFFSET('Program and Results'!$A$1,MATCH(Tables!AQ$1,'Program and Results'!$A:$A,0)-1,4,COUNTIF('Program and Results'!$A:$A,Tables!AQ$1),1),0),2))))</f>
        <v/>
      </c>
      <c r="AR96" t="str">
        <f ca="1">IF(AR28="","",IF(AQ96="","",IFERROR(VLOOKUP($A96,OFFSET('Program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Results'!$A:$A,Tables!AR$1),4),MATCH($A96,OFFSET('Program and Results'!$A$1,MATCH(Tables!AR$1,'Program and Results'!$A:$A,0)-1,4,COUNTIF('Program and Results'!$A:$A,Tables!AR$1),1),0),2))))</f>
        <v/>
      </c>
      <c r="AS96" t="str">
        <f ca="1">IF(AS28="","",IF(AR96="","",IFERROR(VLOOKUP($A96,OFFSET('Program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Results'!$A:$A,Tables!AS$1),4),MATCH($A96,OFFSET('Program and Results'!$A$1,MATCH(Tables!AS$1,'Program and Results'!$A:$A,0)-1,4,COUNTIF('Program and Results'!$A:$A,Tables!AS$1),1),0),2))))</f>
        <v/>
      </c>
      <c r="AT96" t="str">
        <f ca="1">IF(AT28="","",IF(AS96="","",IFERROR(VLOOKUP($A96,OFFSET('Program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Results'!$A:$A,Tables!AT$1),4),MATCH($A96,OFFSET('Program and Results'!$A$1,MATCH(Tables!AT$1,'Program and Results'!$A:$A,0)-1,4,COUNTIF('Program and Results'!$A:$A,Tables!AT$1),1),0),2))))</f>
        <v/>
      </c>
      <c r="AU96" t="str">
        <f ca="1">IF(AU28="","",IF(AT96="","",IFERROR(VLOOKUP($A96,OFFSET('Program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Results'!$A:$A,Tables!AU$1),4),MATCH($A96,OFFSET('Program and Results'!$A$1,MATCH(Tables!AU$1,'Program and Results'!$A:$A,0)-1,4,COUNTIF('Program and Results'!$A:$A,Tables!AU$1),1),0),2))))</f>
        <v/>
      </c>
      <c r="AV96" t="str">
        <f ca="1">IF(AV28="","",IF(AU96="","",IFERROR(VLOOKUP($A96,OFFSET('Program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Results'!$A:$A,Tables!AV$1),4),MATCH($A96,OFFSET('Program and Results'!$A$1,MATCH(Tables!AV$1,'Program and Results'!$A:$A,0)-1,4,COUNTIF('Program and Results'!$A:$A,Tables!AV$1),1),0),2))))</f>
        <v/>
      </c>
      <c r="AW96" t="str">
        <f ca="1">IF(AW28="","",IF(AV96="","",IFERROR(VLOOKUP($A96,OFFSET('Program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Results'!$A:$A,Tables!AW$1),4),MATCH($A96,OFFSET('Program and Results'!$A$1,MATCH(Tables!AW$1,'Program and Results'!$A:$A,0)-1,4,COUNTIF('Program and Results'!$A:$A,Tables!AW$1),1),0),2))))</f>
        <v/>
      </c>
      <c r="AX96" t="str">
        <f ca="1">IF(AX28="","",IF(AW96="","",IFERROR(VLOOKUP($A96,OFFSET('Program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Results'!$A:$A,Tables!AX$1),4),MATCH($A96,OFFSET('Program and Results'!$A$1,MATCH(Tables!AX$1,'Program and Results'!$A:$A,0)-1,4,COUNTIF('Program and Results'!$A:$A,Tables!AX$1),1),0),2))))</f>
        <v/>
      </c>
      <c r="AY96" t="str">
        <f ca="1">IF(AY28="","",IF(AX96="","",IFERROR(VLOOKUP($A96,OFFSET('Program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Results'!$A:$A,Tables!AY$1),4),MATCH($A96,OFFSET('Program and Results'!$A$1,MATCH(Tables!AY$1,'Program and Results'!$A:$A,0)-1,4,COUNTIF('Program and Results'!$A:$A,Tables!AY$1),1),0),2))))</f>
        <v/>
      </c>
      <c r="AZ96" t="str">
        <f ca="1">IF(AZ28="","",IF(AY96="","",IFERROR(VLOOKUP($A96,OFFSET('Program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Results'!$A:$A,Tables!AZ$1),4),MATCH($A96,OFFSET('Program and Results'!$A$1,MATCH(Tables!AZ$1,'Program and Results'!$A:$A,0)-1,4,COUNTIF('Program and Results'!$A:$A,Tables!AZ$1),1),0),2))))</f>
        <v/>
      </c>
      <c r="BA96" t="str">
        <f ca="1">IF(BA28="","",IF(AZ96="","",IFERROR(VLOOKUP($A96,OFFSET('Program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Results'!$A:$A,Tables!BA$1),4),MATCH($A96,OFFSET('Program and Results'!$A$1,MATCH(Tables!BA$1,'Program and Results'!$A:$A,0)-1,4,COUNTIF('Program and Results'!$A:$A,Tables!BA$1),1),0),2))))</f>
        <v/>
      </c>
      <c r="BB96" t="str">
        <f ca="1">IF(BB28="","",IF(BA96="","",IFERROR(VLOOKUP($A96,OFFSET('Program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Results'!$A:$A,Tables!BB$1),4),MATCH($A96,OFFSET('Program and Results'!$A$1,MATCH(Tables!BB$1,'Program and Results'!$A:$A,0)-1,4,COUNTIF('Program and Results'!$A:$A,Tables!BB$1),1),0),2))))</f>
        <v/>
      </c>
      <c r="BC96" t="str">
        <f ca="1">IF(BC28="","",IF(BB96="","",IFERROR(VLOOKUP($A96,OFFSET('Program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Results'!$A:$A,Tables!BC$1),4),MATCH($A96,OFFSET('Program and Results'!$A$1,MATCH(Tables!BC$1,'Program and Results'!$A:$A,0)-1,4,COUNTIF('Program and Results'!$A:$A,Tables!BC$1),1),0),2))))</f>
        <v/>
      </c>
      <c r="BD96" t="str">
        <f ca="1">IF(BD28="","",IF(BC96="","",IFERROR(VLOOKUP($A96,OFFSET('Program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Results'!$A:$A,Tables!BD$1),4),MATCH($A96,OFFSET('Program and Results'!$A$1,MATCH(Tables!BD$1,'Program and Results'!$A:$A,0)-1,4,COUNTIF('Program and Results'!$A:$A,Tables!BD$1),1),0),2))))</f>
        <v/>
      </c>
      <c r="BE96" t="str">
        <f ca="1">IF(BE28="","",IF(BD96="","",IFERROR(VLOOKUP($A96,OFFSET('Program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Results'!$A:$A,Tables!BE$1),4),MATCH($A96,OFFSET('Program and Results'!$A$1,MATCH(Tables!BE$1,'Program and Results'!$A:$A,0)-1,4,COUNTIF('Program and Results'!$A:$A,Tables!BE$1),1),0),2))))</f>
        <v/>
      </c>
    </row>
    <row r="97" spans="1:57">
      <c r="A97" s="3" t="str">
        <f t="shared" si="1"/>
        <v/>
      </c>
      <c r="B97" t="str">
        <f ca="1">IF(B29="","",IF(A97="","",IFERROR(VLOOKUP($A97,OFFSET('Program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Results'!$A:$A,Tables!B$1),4),MATCH($A97,OFFSET('Program and Results'!$A$1,MATCH(Tables!B$1,'Program and Results'!$A:$A,0)-1,4,COUNTIF('Program and Results'!$A:$A,Tables!B$1),1),0),2))))</f>
        <v/>
      </c>
      <c r="C97" t="str">
        <f ca="1">IF(C29="","",IF(B97="","",IFERROR(VLOOKUP($A97,OFFSET('Program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Results'!$A:$A,Tables!C$1),4),MATCH($A97,OFFSET('Program and Results'!$A$1,MATCH(Tables!C$1,'Program and Results'!$A:$A,0)-1,4,COUNTIF('Program and Results'!$A:$A,Tables!C$1),1),0),2))))</f>
        <v/>
      </c>
      <c r="D97" t="str">
        <f ca="1">IF(D29="","",IF(C97="","",IFERROR(VLOOKUP($A97,OFFSET('Program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Results'!$A:$A,Tables!D$1),4),MATCH($A97,OFFSET('Program and Results'!$A$1,MATCH(Tables!D$1,'Program and Results'!$A:$A,0)-1,4,COUNTIF('Program and Results'!$A:$A,Tables!D$1),1),0),2))))</f>
        <v/>
      </c>
      <c r="E97" t="str">
        <f ca="1">IF(E29="","",IF(D97="","",IFERROR(VLOOKUP($A97,OFFSET('Program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Results'!$A:$A,Tables!E$1),4),MATCH($A97,OFFSET('Program and Results'!$A$1,MATCH(Tables!E$1,'Program and Results'!$A:$A,0)-1,4,COUNTIF('Program and Results'!$A:$A,Tables!E$1),1),0),2))))</f>
        <v/>
      </c>
      <c r="F97" t="str">
        <f ca="1">IF(F29="","",IF(E97="","",IFERROR(VLOOKUP($A97,OFFSET('Program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Results'!$A:$A,Tables!F$1),4),MATCH($A97,OFFSET('Program and Results'!$A$1,MATCH(Tables!F$1,'Program and Results'!$A:$A,0)-1,4,COUNTIF('Program and Results'!$A:$A,Tables!F$1),1),0),2))))</f>
        <v/>
      </c>
      <c r="G97" t="str">
        <f ca="1">IF(G29="","",IF(F97="","",IFERROR(VLOOKUP($A97,OFFSET('Program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Results'!$A:$A,Tables!G$1),4),MATCH($A97,OFFSET('Program and Results'!$A$1,MATCH(Tables!G$1,'Program and Results'!$A:$A,0)-1,4,COUNTIF('Program and Results'!$A:$A,Tables!G$1),1),0),2))))</f>
        <v/>
      </c>
      <c r="H97" t="str">
        <f ca="1">IF(H29="","",IF(G97="","",IFERROR(VLOOKUP($A97,OFFSET('Program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Results'!$A:$A,Tables!H$1),4),MATCH($A97,OFFSET('Program and Results'!$A$1,MATCH(Tables!H$1,'Program and Results'!$A:$A,0)-1,4,COUNTIF('Program and Results'!$A:$A,Tables!H$1),1),0),2))))</f>
        <v/>
      </c>
      <c r="I97" t="str">
        <f ca="1">IF(I29="","",IF(H97="","",IFERROR(VLOOKUP($A97,OFFSET('Program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Results'!$A:$A,Tables!I$1),4),MATCH($A97,OFFSET('Program and Results'!$A$1,MATCH(Tables!I$1,'Program and Results'!$A:$A,0)-1,4,COUNTIF('Program and Results'!$A:$A,Tables!I$1),1),0),2))))</f>
        <v/>
      </c>
      <c r="J97" t="str">
        <f ca="1">IF(J29="","",IF(I97="","",IFERROR(VLOOKUP($A97,OFFSET('Program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Results'!$A:$A,Tables!J$1),4),MATCH($A97,OFFSET('Program and Results'!$A$1,MATCH(Tables!J$1,'Program and Results'!$A:$A,0)-1,4,COUNTIF('Program and Results'!$A:$A,Tables!J$1),1),0),2))))</f>
        <v/>
      </c>
      <c r="K97" t="str">
        <f ca="1">IF(K29="","",IF(J97="","",IFERROR(VLOOKUP($A97,OFFSET('Program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Results'!$A:$A,Tables!K$1),4),MATCH($A97,OFFSET('Program and Results'!$A$1,MATCH(Tables!K$1,'Program and Results'!$A:$A,0)-1,4,COUNTIF('Program and Results'!$A:$A,Tables!K$1),1),0),2))))</f>
        <v/>
      </c>
      <c r="L97" t="str">
        <f ca="1">IF(L29="","",IF(K97="","",IFERROR(VLOOKUP($A97,OFFSET('Program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Results'!$A:$A,Tables!L$1),4),MATCH($A97,OFFSET('Program and Results'!$A$1,MATCH(Tables!L$1,'Program and Results'!$A:$A,0)-1,4,COUNTIF('Program and Results'!$A:$A,Tables!L$1),1),0),2))))</f>
        <v/>
      </c>
      <c r="M97" t="str">
        <f ca="1">IF(M29="","",IF(L97="","",IFERROR(VLOOKUP($A97,OFFSET('Program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Results'!$A:$A,Tables!M$1),4),MATCH($A97,OFFSET('Program and Results'!$A$1,MATCH(Tables!M$1,'Program and Results'!$A:$A,0)-1,4,COUNTIF('Program and Results'!$A:$A,Tables!M$1),1),0),2))))</f>
        <v/>
      </c>
      <c r="N97" t="str">
        <f ca="1">IF(N29="","",IF(M97="","",IFERROR(VLOOKUP($A97,OFFSET('Program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Results'!$A:$A,Tables!N$1),4),MATCH($A97,OFFSET('Program and Results'!$A$1,MATCH(Tables!N$1,'Program and Results'!$A:$A,0)-1,4,COUNTIF('Program and Results'!$A:$A,Tables!N$1),1),0),2))))</f>
        <v/>
      </c>
      <c r="O97" t="str">
        <f ca="1">IF(O29="","",IF(N97="","",IFERROR(VLOOKUP($A97,OFFSET('Program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Results'!$A:$A,Tables!O$1),4),MATCH($A97,OFFSET('Program and Results'!$A$1,MATCH(Tables!O$1,'Program and Results'!$A:$A,0)-1,4,COUNTIF('Program and Results'!$A:$A,Tables!O$1),1),0),2))))</f>
        <v/>
      </c>
      <c r="P97" t="str">
        <f ca="1">IF(P29="","",IF(O97="","",IFERROR(VLOOKUP($A97,OFFSET('Program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Results'!$A:$A,Tables!P$1),4),MATCH($A97,OFFSET('Program and Results'!$A$1,MATCH(Tables!P$1,'Program and Results'!$A:$A,0)-1,4,COUNTIF('Program and Results'!$A:$A,Tables!P$1),1),0),2))))</f>
        <v/>
      </c>
      <c r="Q97" t="str">
        <f ca="1">IF(Q29="","",IF(P97="","",IFERROR(VLOOKUP($A97,OFFSET('Program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Results'!$A:$A,Tables!Q$1),4),MATCH($A97,OFFSET('Program and Results'!$A$1,MATCH(Tables!Q$1,'Program and Results'!$A:$A,0)-1,4,COUNTIF('Program and Results'!$A:$A,Tables!Q$1),1),0),2))))</f>
        <v/>
      </c>
      <c r="R97" t="str">
        <f ca="1">IF(R29="","",IF(Q97="","",IFERROR(VLOOKUP($A97,OFFSET('Program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Results'!$A:$A,Tables!R$1),4),MATCH($A97,OFFSET('Program and Results'!$A$1,MATCH(Tables!R$1,'Program and Results'!$A:$A,0)-1,4,COUNTIF('Program and Results'!$A:$A,Tables!R$1),1),0),2))))</f>
        <v/>
      </c>
      <c r="S97" t="str">
        <f ca="1">IF(S29="","",IF(R97="","",IFERROR(VLOOKUP($A97,OFFSET('Program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Results'!$A:$A,Tables!S$1),4),MATCH($A97,OFFSET('Program and Results'!$A$1,MATCH(Tables!S$1,'Program and Results'!$A:$A,0)-1,4,COUNTIF('Program and Results'!$A:$A,Tables!S$1),1),0),2))))</f>
        <v/>
      </c>
      <c r="T97" t="str">
        <f ca="1">IF(T29="","",IF(S97="","",IFERROR(VLOOKUP($A97,OFFSET('Program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Results'!$A:$A,Tables!T$1),4),MATCH($A97,OFFSET('Program and Results'!$A$1,MATCH(Tables!T$1,'Program and Results'!$A:$A,0)-1,4,COUNTIF('Program and Results'!$A:$A,Tables!T$1),1),0),2))))</f>
        <v/>
      </c>
      <c r="U97" t="str">
        <f ca="1">IF(U29="","",IF(T97="","",IFERROR(VLOOKUP($A97,OFFSET('Program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Results'!$A:$A,Tables!U$1),4),MATCH($A97,OFFSET('Program and Results'!$A$1,MATCH(Tables!U$1,'Program and Results'!$A:$A,0)-1,4,COUNTIF('Program and Results'!$A:$A,Tables!U$1),1),0),2))))</f>
        <v/>
      </c>
      <c r="V97" t="str">
        <f ca="1">IF(V29="","",IF(U97="","",IFERROR(VLOOKUP($A97,OFFSET('Program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Results'!$A:$A,Tables!V$1),4),MATCH($A97,OFFSET('Program and Results'!$A$1,MATCH(Tables!V$1,'Program and Results'!$A:$A,0)-1,4,COUNTIF('Program and Results'!$A:$A,Tables!V$1),1),0),2))))</f>
        <v/>
      </c>
      <c r="W97" t="str">
        <f ca="1">IF(W29="","",IF(V97="","",IFERROR(VLOOKUP($A97,OFFSET('Program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Results'!$A:$A,Tables!W$1),4),MATCH($A97,OFFSET('Program and Results'!$A$1,MATCH(Tables!W$1,'Program and Results'!$A:$A,0)-1,4,COUNTIF('Program and Results'!$A:$A,Tables!W$1),1),0),2))))</f>
        <v/>
      </c>
      <c r="X97" t="str">
        <f ca="1">IF(X29="","",IF(W97="","",IFERROR(VLOOKUP($A97,OFFSET('Program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Results'!$A:$A,Tables!X$1),4),MATCH($A97,OFFSET('Program and Results'!$A$1,MATCH(Tables!X$1,'Program and Results'!$A:$A,0)-1,4,COUNTIF('Program and Results'!$A:$A,Tables!X$1),1),0),2))))</f>
        <v/>
      </c>
      <c r="Y97" t="str">
        <f ca="1">IF(Y29="","",IF(X97="","",IFERROR(VLOOKUP($A97,OFFSET('Program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Results'!$A:$A,Tables!Y$1),4),MATCH($A97,OFFSET('Program and Results'!$A$1,MATCH(Tables!Y$1,'Program and Results'!$A:$A,0)-1,4,COUNTIF('Program and Results'!$A:$A,Tables!Y$1),1),0),2))))</f>
        <v/>
      </c>
      <c r="Z97" t="str">
        <f ca="1">IF(Z29="","",IF(Y97="","",IFERROR(VLOOKUP($A97,OFFSET('Program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Results'!$A:$A,Tables!Z$1),4),MATCH($A97,OFFSET('Program and Results'!$A$1,MATCH(Tables!Z$1,'Program and Results'!$A:$A,0)-1,4,COUNTIF('Program and Results'!$A:$A,Tables!Z$1),1),0),2))))</f>
        <v/>
      </c>
      <c r="AA97" t="str">
        <f ca="1">IF(AA29="","",IF(Z97="","",IFERROR(VLOOKUP($A97,OFFSET('Program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Results'!$A:$A,Tables!AA$1),4),MATCH($A97,OFFSET('Program and Results'!$A$1,MATCH(Tables!AA$1,'Program and Results'!$A:$A,0)-1,4,COUNTIF('Program and Results'!$A:$A,Tables!AA$1),1),0),2))))</f>
        <v/>
      </c>
      <c r="AB97" t="str">
        <f ca="1">IF(AB29="","",IF(AA97="","",IFERROR(VLOOKUP($A97,OFFSET('Program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Results'!$A:$A,Tables!AB$1),4),MATCH($A97,OFFSET('Program and Results'!$A$1,MATCH(Tables!AB$1,'Program and Results'!$A:$A,0)-1,4,COUNTIF('Program and Results'!$A:$A,Tables!AB$1),1),0),2))))</f>
        <v/>
      </c>
      <c r="AC97" t="str">
        <f ca="1">IF(AC29="","",IF(AB97="","",IFERROR(VLOOKUP($A97,OFFSET('Program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Results'!$A:$A,Tables!AC$1),4),MATCH($A97,OFFSET('Program and Results'!$A$1,MATCH(Tables!AC$1,'Program and Results'!$A:$A,0)-1,4,COUNTIF('Program and Results'!$A:$A,Tables!AC$1),1),0),2))))</f>
        <v/>
      </c>
      <c r="AD97" t="str">
        <f ca="1">IF(AD29="","",IF(AC97="","",IFERROR(VLOOKUP($A97,OFFSET('Program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Results'!$A:$A,Tables!AD$1),4),MATCH($A97,OFFSET('Program and Results'!$A$1,MATCH(Tables!AD$1,'Program and Results'!$A:$A,0)-1,4,COUNTIF('Program and Results'!$A:$A,Tables!AD$1),1),0),2))))</f>
        <v/>
      </c>
      <c r="AE97" t="str">
        <f ca="1">IF(AE29="","",IF(AD97="","",IFERROR(VLOOKUP($A97,OFFSET('Program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Results'!$A:$A,Tables!AE$1),4),MATCH($A97,OFFSET('Program and Results'!$A$1,MATCH(Tables!AE$1,'Program and Results'!$A:$A,0)-1,4,COUNTIF('Program and Results'!$A:$A,Tables!AE$1),1),0),2))))</f>
        <v/>
      </c>
      <c r="AF97" t="str">
        <f ca="1">IF(AF29="","",IF(AE97="","",IFERROR(VLOOKUP($A97,OFFSET('Program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Results'!$A:$A,Tables!AF$1),4),MATCH($A97,OFFSET('Program and Results'!$A$1,MATCH(Tables!AF$1,'Program and Results'!$A:$A,0)-1,4,COUNTIF('Program and Results'!$A:$A,Tables!AF$1),1),0),2))))</f>
        <v/>
      </c>
      <c r="AG97" t="str">
        <f ca="1">IF(AG29="","",IF(AF97="","",IFERROR(VLOOKUP($A97,OFFSET('Program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Results'!$A:$A,Tables!AG$1),4),MATCH($A97,OFFSET('Program and Results'!$A$1,MATCH(Tables!AG$1,'Program and Results'!$A:$A,0)-1,4,COUNTIF('Program and Results'!$A:$A,Tables!AG$1),1),0),2))))</f>
        <v/>
      </c>
      <c r="AH97" t="str">
        <f ca="1">IF(AH29="","",IF(AG97="","",IFERROR(VLOOKUP($A97,OFFSET('Program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Results'!$A:$A,Tables!AH$1),4),MATCH($A97,OFFSET('Program and Results'!$A$1,MATCH(Tables!AH$1,'Program and Results'!$A:$A,0)-1,4,COUNTIF('Program and Results'!$A:$A,Tables!AH$1),1),0),2))))</f>
        <v/>
      </c>
      <c r="AI97" t="str">
        <f ca="1">IF(AI29="","",IF(AH97="","",IFERROR(VLOOKUP($A97,OFFSET('Program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Results'!$A:$A,Tables!AI$1),4),MATCH($A97,OFFSET('Program and Results'!$A$1,MATCH(Tables!AI$1,'Program and Results'!$A:$A,0)-1,4,COUNTIF('Program and Results'!$A:$A,Tables!AI$1),1),0),2))))</f>
        <v/>
      </c>
      <c r="AJ97" t="str">
        <f ca="1">IF(AJ29="","",IF(AI97="","",IFERROR(VLOOKUP($A97,OFFSET('Program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Results'!$A:$A,Tables!AJ$1),4),MATCH($A97,OFFSET('Program and Results'!$A$1,MATCH(Tables!AJ$1,'Program and Results'!$A:$A,0)-1,4,COUNTIF('Program and Results'!$A:$A,Tables!AJ$1),1),0),2))))</f>
        <v/>
      </c>
      <c r="AK97" t="str">
        <f ca="1">IF(AK29="","",IF(AJ97="","",IFERROR(VLOOKUP($A97,OFFSET('Program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Results'!$A:$A,Tables!AK$1),4),MATCH($A97,OFFSET('Program and Results'!$A$1,MATCH(Tables!AK$1,'Program and Results'!$A:$A,0)-1,4,COUNTIF('Program and Results'!$A:$A,Tables!AK$1),1),0),2))))</f>
        <v/>
      </c>
      <c r="AL97" t="str">
        <f ca="1">IF(AL29="","",IF(AK97="","",IFERROR(VLOOKUP($A97,OFFSET('Program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Results'!$A:$A,Tables!AL$1),4),MATCH($A97,OFFSET('Program and Results'!$A$1,MATCH(Tables!AL$1,'Program and Results'!$A:$A,0)-1,4,COUNTIF('Program and Results'!$A:$A,Tables!AL$1),1),0),2))))</f>
        <v/>
      </c>
      <c r="AM97" t="str">
        <f ca="1">IF(AM29="","",IF(AL97="","",IFERROR(VLOOKUP($A97,OFFSET('Program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Results'!$A:$A,Tables!AM$1),4),MATCH($A97,OFFSET('Program and Results'!$A$1,MATCH(Tables!AM$1,'Program and Results'!$A:$A,0)-1,4,COUNTIF('Program and Results'!$A:$A,Tables!AM$1),1),0),2))))</f>
        <v/>
      </c>
      <c r="AN97" t="str">
        <f ca="1">IF(AN29="","",IF(AM97="","",IFERROR(VLOOKUP($A97,OFFSET('Program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Results'!$A:$A,Tables!AN$1),4),MATCH($A97,OFFSET('Program and Results'!$A$1,MATCH(Tables!AN$1,'Program and Results'!$A:$A,0)-1,4,COUNTIF('Program and Results'!$A:$A,Tables!AN$1),1),0),2))))</f>
        <v/>
      </c>
      <c r="AO97" t="str">
        <f ca="1">IF(AO29="","",IF(AN97="","",IFERROR(VLOOKUP($A97,OFFSET('Program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Results'!$A:$A,Tables!AO$1),4),MATCH($A97,OFFSET('Program and Results'!$A$1,MATCH(Tables!AO$1,'Program and Results'!$A:$A,0)-1,4,COUNTIF('Program and Results'!$A:$A,Tables!AO$1),1),0),2))))</f>
        <v/>
      </c>
      <c r="AP97" t="str">
        <f ca="1">IF(AP29="","",IF(AO97="","",IFERROR(VLOOKUP($A97,OFFSET('Program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Results'!$A:$A,Tables!AP$1),4),MATCH($A97,OFFSET('Program and Results'!$A$1,MATCH(Tables!AP$1,'Program and Results'!$A:$A,0)-1,4,COUNTIF('Program and Results'!$A:$A,Tables!AP$1),1),0),2))))</f>
        <v/>
      </c>
      <c r="AQ97" t="str">
        <f ca="1">IF(AQ29="","",IF(AP97="","",IFERROR(VLOOKUP($A97,OFFSET('Program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Results'!$A:$A,Tables!AQ$1),4),MATCH($A97,OFFSET('Program and Results'!$A$1,MATCH(Tables!AQ$1,'Program and Results'!$A:$A,0)-1,4,COUNTIF('Program and Results'!$A:$A,Tables!AQ$1),1),0),2))))</f>
        <v/>
      </c>
      <c r="AR97" t="str">
        <f ca="1">IF(AR29="","",IF(AQ97="","",IFERROR(VLOOKUP($A97,OFFSET('Program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Results'!$A:$A,Tables!AR$1),4),MATCH($A97,OFFSET('Program and Results'!$A$1,MATCH(Tables!AR$1,'Program and Results'!$A:$A,0)-1,4,COUNTIF('Program and Results'!$A:$A,Tables!AR$1),1),0),2))))</f>
        <v/>
      </c>
      <c r="AS97" t="str">
        <f ca="1">IF(AS29="","",IF(AR97="","",IFERROR(VLOOKUP($A97,OFFSET('Program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Results'!$A:$A,Tables!AS$1),4),MATCH($A97,OFFSET('Program and Results'!$A$1,MATCH(Tables!AS$1,'Program and Results'!$A:$A,0)-1,4,COUNTIF('Program and Results'!$A:$A,Tables!AS$1),1),0),2))))</f>
        <v/>
      </c>
      <c r="AT97" t="str">
        <f ca="1">IF(AT29="","",IF(AS97="","",IFERROR(VLOOKUP($A97,OFFSET('Program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Results'!$A:$A,Tables!AT$1),4),MATCH($A97,OFFSET('Program and Results'!$A$1,MATCH(Tables!AT$1,'Program and Results'!$A:$A,0)-1,4,COUNTIF('Program and Results'!$A:$A,Tables!AT$1),1),0),2))))</f>
        <v/>
      </c>
      <c r="AU97" t="str">
        <f ca="1">IF(AU29="","",IF(AT97="","",IFERROR(VLOOKUP($A97,OFFSET('Program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Results'!$A:$A,Tables!AU$1),4),MATCH($A97,OFFSET('Program and Results'!$A$1,MATCH(Tables!AU$1,'Program and Results'!$A:$A,0)-1,4,COUNTIF('Program and Results'!$A:$A,Tables!AU$1),1),0),2))))</f>
        <v/>
      </c>
      <c r="AV97" t="str">
        <f ca="1">IF(AV29="","",IF(AU97="","",IFERROR(VLOOKUP($A97,OFFSET('Program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Results'!$A:$A,Tables!AV$1),4),MATCH($A97,OFFSET('Program and Results'!$A$1,MATCH(Tables!AV$1,'Program and Results'!$A:$A,0)-1,4,COUNTIF('Program and Results'!$A:$A,Tables!AV$1),1),0),2))))</f>
        <v/>
      </c>
      <c r="AW97" t="str">
        <f ca="1">IF(AW29="","",IF(AV97="","",IFERROR(VLOOKUP($A97,OFFSET('Program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Results'!$A:$A,Tables!AW$1),4),MATCH($A97,OFFSET('Program and Results'!$A$1,MATCH(Tables!AW$1,'Program and Results'!$A:$A,0)-1,4,COUNTIF('Program and Results'!$A:$A,Tables!AW$1),1),0),2))))</f>
        <v/>
      </c>
      <c r="AX97" t="str">
        <f ca="1">IF(AX29="","",IF(AW97="","",IFERROR(VLOOKUP($A97,OFFSET('Program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Results'!$A:$A,Tables!AX$1),4),MATCH($A97,OFFSET('Program and Results'!$A$1,MATCH(Tables!AX$1,'Program and Results'!$A:$A,0)-1,4,COUNTIF('Program and Results'!$A:$A,Tables!AX$1),1),0),2))))</f>
        <v/>
      </c>
      <c r="AY97" t="str">
        <f ca="1">IF(AY29="","",IF(AX97="","",IFERROR(VLOOKUP($A97,OFFSET('Program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Results'!$A:$A,Tables!AY$1),4),MATCH($A97,OFFSET('Program and Results'!$A$1,MATCH(Tables!AY$1,'Program and Results'!$A:$A,0)-1,4,COUNTIF('Program and Results'!$A:$A,Tables!AY$1),1),0),2))))</f>
        <v/>
      </c>
      <c r="AZ97" t="str">
        <f ca="1">IF(AZ29="","",IF(AY97="","",IFERROR(VLOOKUP($A97,OFFSET('Program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Results'!$A:$A,Tables!AZ$1),4),MATCH($A97,OFFSET('Program and Results'!$A$1,MATCH(Tables!AZ$1,'Program and Results'!$A:$A,0)-1,4,COUNTIF('Program and Results'!$A:$A,Tables!AZ$1),1),0),2))))</f>
        <v/>
      </c>
      <c r="BA97" t="str">
        <f ca="1">IF(BA29="","",IF(AZ97="","",IFERROR(VLOOKUP($A97,OFFSET('Program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Results'!$A:$A,Tables!BA$1),4),MATCH($A97,OFFSET('Program and Results'!$A$1,MATCH(Tables!BA$1,'Program and Results'!$A:$A,0)-1,4,COUNTIF('Program and Results'!$A:$A,Tables!BA$1),1),0),2))))</f>
        <v/>
      </c>
      <c r="BB97" t="str">
        <f ca="1">IF(BB29="","",IF(BA97="","",IFERROR(VLOOKUP($A97,OFFSET('Program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Results'!$A:$A,Tables!BB$1),4),MATCH($A97,OFFSET('Program and Results'!$A$1,MATCH(Tables!BB$1,'Program and Results'!$A:$A,0)-1,4,COUNTIF('Program and Results'!$A:$A,Tables!BB$1),1),0),2))))</f>
        <v/>
      </c>
      <c r="BC97" t="str">
        <f ca="1">IF(BC29="","",IF(BB97="","",IFERROR(VLOOKUP($A97,OFFSET('Program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Results'!$A:$A,Tables!BC$1),4),MATCH($A97,OFFSET('Program and Results'!$A$1,MATCH(Tables!BC$1,'Program and Results'!$A:$A,0)-1,4,COUNTIF('Program and Results'!$A:$A,Tables!BC$1),1),0),2))))</f>
        <v/>
      </c>
      <c r="BD97" t="str">
        <f ca="1">IF(BD29="","",IF(BC97="","",IFERROR(VLOOKUP($A97,OFFSET('Program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Results'!$A:$A,Tables!BD$1),4),MATCH($A97,OFFSET('Program and Results'!$A$1,MATCH(Tables!BD$1,'Program and Results'!$A:$A,0)-1,4,COUNTIF('Program and Results'!$A:$A,Tables!BD$1),1),0),2))))</f>
        <v/>
      </c>
      <c r="BE97" t="str">
        <f ca="1">IF(BE29="","",IF(BD97="","",IFERROR(VLOOKUP($A97,OFFSET('Program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Results'!$A:$A,Tables!BE$1),4),MATCH($A97,OFFSET('Program and Results'!$A$1,MATCH(Tables!BE$1,'Program and Results'!$A:$A,0)-1,4,COUNTIF('Program and Results'!$A:$A,Tables!BE$1),1),0),2))))</f>
        <v/>
      </c>
    </row>
    <row r="98" spans="1:57">
      <c r="A98" s="3" t="str">
        <f t="shared" si="1"/>
        <v/>
      </c>
      <c r="B98" t="str">
        <f ca="1">IF(B30="","",IF(A98="","",IFERROR(VLOOKUP($A98,OFFSET('Program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Results'!$A:$A,Tables!B$1),4),MATCH($A98,OFFSET('Program and Results'!$A$1,MATCH(Tables!B$1,'Program and Results'!$A:$A,0)-1,4,COUNTIF('Program and Results'!$A:$A,Tables!B$1),1),0),2))))</f>
        <v/>
      </c>
      <c r="C98" t="str">
        <f ca="1">IF(C30="","",IF(B98="","",IFERROR(VLOOKUP($A98,OFFSET('Program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Results'!$A:$A,Tables!C$1),4),MATCH($A98,OFFSET('Program and Results'!$A$1,MATCH(Tables!C$1,'Program and Results'!$A:$A,0)-1,4,COUNTIF('Program and Results'!$A:$A,Tables!C$1),1),0),2))))</f>
        <v/>
      </c>
      <c r="D98" t="str">
        <f ca="1">IF(D30="","",IF(C98="","",IFERROR(VLOOKUP($A98,OFFSET('Program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Results'!$A:$A,Tables!D$1),4),MATCH($A98,OFFSET('Program and Results'!$A$1,MATCH(Tables!D$1,'Program and Results'!$A:$A,0)-1,4,COUNTIF('Program and Results'!$A:$A,Tables!D$1),1),0),2))))</f>
        <v/>
      </c>
      <c r="E98" t="str">
        <f ca="1">IF(E30="","",IF(D98="","",IFERROR(VLOOKUP($A98,OFFSET('Program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Results'!$A:$A,Tables!E$1),4),MATCH($A98,OFFSET('Program and Results'!$A$1,MATCH(Tables!E$1,'Program and Results'!$A:$A,0)-1,4,COUNTIF('Program and Results'!$A:$A,Tables!E$1),1),0),2))))</f>
        <v/>
      </c>
      <c r="F98" t="str">
        <f ca="1">IF(F30="","",IF(E98="","",IFERROR(VLOOKUP($A98,OFFSET('Program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Results'!$A:$A,Tables!F$1),4),MATCH($A98,OFFSET('Program and Results'!$A$1,MATCH(Tables!F$1,'Program and Results'!$A:$A,0)-1,4,COUNTIF('Program and Results'!$A:$A,Tables!F$1),1),0),2))))</f>
        <v/>
      </c>
      <c r="G98" t="str">
        <f ca="1">IF(G30="","",IF(F98="","",IFERROR(VLOOKUP($A98,OFFSET('Program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Results'!$A:$A,Tables!G$1),4),MATCH($A98,OFFSET('Program and Results'!$A$1,MATCH(Tables!G$1,'Program and Results'!$A:$A,0)-1,4,COUNTIF('Program and Results'!$A:$A,Tables!G$1),1),0),2))))</f>
        <v/>
      </c>
      <c r="H98" t="str">
        <f ca="1">IF(H30="","",IF(G98="","",IFERROR(VLOOKUP($A98,OFFSET('Program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Results'!$A:$A,Tables!H$1),4),MATCH($A98,OFFSET('Program and Results'!$A$1,MATCH(Tables!H$1,'Program and Results'!$A:$A,0)-1,4,COUNTIF('Program and Results'!$A:$A,Tables!H$1),1),0),2))))</f>
        <v/>
      </c>
      <c r="I98" t="str">
        <f ca="1">IF(I30="","",IF(H98="","",IFERROR(VLOOKUP($A98,OFFSET('Program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Results'!$A:$A,Tables!I$1),4),MATCH($A98,OFFSET('Program and Results'!$A$1,MATCH(Tables!I$1,'Program and Results'!$A:$A,0)-1,4,COUNTIF('Program and Results'!$A:$A,Tables!I$1),1),0),2))))</f>
        <v/>
      </c>
      <c r="J98" t="str">
        <f ca="1">IF(J30="","",IF(I98="","",IFERROR(VLOOKUP($A98,OFFSET('Program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Results'!$A:$A,Tables!J$1),4),MATCH($A98,OFFSET('Program and Results'!$A$1,MATCH(Tables!J$1,'Program and Results'!$A:$A,0)-1,4,COUNTIF('Program and Results'!$A:$A,Tables!J$1),1),0),2))))</f>
        <v/>
      </c>
      <c r="K98" t="str">
        <f ca="1">IF(K30="","",IF(J98="","",IFERROR(VLOOKUP($A98,OFFSET('Program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Results'!$A:$A,Tables!K$1),4),MATCH($A98,OFFSET('Program and Results'!$A$1,MATCH(Tables!K$1,'Program and Results'!$A:$A,0)-1,4,COUNTIF('Program and Results'!$A:$A,Tables!K$1),1),0),2))))</f>
        <v/>
      </c>
      <c r="L98" t="str">
        <f ca="1">IF(L30="","",IF(K98="","",IFERROR(VLOOKUP($A98,OFFSET('Program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Results'!$A:$A,Tables!L$1),4),MATCH($A98,OFFSET('Program and Results'!$A$1,MATCH(Tables!L$1,'Program and Results'!$A:$A,0)-1,4,COUNTIF('Program and Results'!$A:$A,Tables!L$1),1),0),2))))</f>
        <v/>
      </c>
      <c r="M98" t="str">
        <f ca="1">IF(M30="","",IF(L98="","",IFERROR(VLOOKUP($A98,OFFSET('Program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Results'!$A:$A,Tables!M$1),4),MATCH($A98,OFFSET('Program and Results'!$A$1,MATCH(Tables!M$1,'Program and Results'!$A:$A,0)-1,4,COUNTIF('Program and Results'!$A:$A,Tables!M$1),1),0),2))))</f>
        <v/>
      </c>
      <c r="N98" t="str">
        <f ca="1">IF(N30="","",IF(M98="","",IFERROR(VLOOKUP($A98,OFFSET('Program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Results'!$A:$A,Tables!N$1),4),MATCH($A98,OFFSET('Program and Results'!$A$1,MATCH(Tables!N$1,'Program and Results'!$A:$A,0)-1,4,COUNTIF('Program and Results'!$A:$A,Tables!N$1),1),0),2))))</f>
        <v/>
      </c>
      <c r="O98" t="str">
        <f ca="1">IF(O30="","",IF(N98="","",IFERROR(VLOOKUP($A98,OFFSET('Program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Results'!$A:$A,Tables!O$1),4),MATCH($A98,OFFSET('Program and Results'!$A$1,MATCH(Tables!O$1,'Program and Results'!$A:$A,0)-1,4,COUNTIF('Program and Results'!$A:$A,Tables!O$1),1),0),2))))</f>
        <v/>
      </c>
      <c r="P98" t="str">
        <f ca="1">IF(P30="","",IF(O98="","",IFERROR(VLOOKUP($A98,OFFSET('Program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Results'!$A:$A,Tables!P$1),4),MATCH($A98,OFFSET('Program and Results'!$A$1,MATCH(Tables!P$1,'Program and Results'!$A:$A,0)-1,4,COUNTIF('Program and Results'!$A:$A,Tables!P$1),1),0),2))))</f>
        <v/>
      </c>
      <c r="Q98" t="str">
        <f ca="1">IF(Q30="","",IF(P98="","",IFERROR(VLOOKUP($A98,OFFSET('Program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Results'!$A:$A,Tables!Q$1),4),MATCH($A98,OFFSET('Program and Results'!$A$1,MATCH(Tables!Q$1,'Program and Results'!$A:$A,0)-1,4,COUNTIF('Program and Results'!$A:$A,Tables!Q$1),1),0),2))))</f>
        <v/>
      </c>
      <c r="R98" t="str">
        <f ca="1">IF(R30="","",IF(Q98="","",IFERROR(VLOOKUP($A98,OFFSET('Program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Results'!$A:$A,Tables!R$1),4),MATCH($A98,OFFSET('Program and Results'!$A$1,MATCH(Tables!R$1,'Program and Results'!$A:$A,0)-1,4,COUNTIF('Program and Results'!$A:$A,Tables!R$1),1),0),2))))</f>
        <v/>
      </c>
      <c r="S98" t="str">
        <f ca="1">IF(S30="","",IF(R98="","",IFERROR(VLOOKUP($A98,OFFSET('Program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Results'!$A:$A,Tables!S$1),4),MATCH($A98,OFFSET('Program and Results'!$A$1,MATCH(Tables!S$1,'Program and Results'!$A:$A,0)-1,4,COUNTIF('Program and Results'!$A:$A,Tables!S$1),1),0),2))))</f>
        <v/>
      </c>
      <c r="T98" t="str">
        <f ca="1">IF(T30="","",IF(S98="","",IFERROR(VLOOKUP($A98,OFFSET('Program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Results'!$A:$A,Tables!T$1),4),MATCH($A98,OFFSET('Program and Results'!$A$1,MATCH(Tables!T$1,'Program and Results'!$A:$A,0)-1,4,COUNTIF('Program and Results'!$A:$A,Tables!T$1),1),0),2))))</f>
        <v/>
      </c>
      <c r="U98" t="str">
        <f ca="1">IF(U30="","",IF(T98="","",IFERROR(VLOOKUP($A98,OFFSET('Program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Results'!$A:$A,Tables!U$1),4),MATCH($A98,OFFSET('Program and Results'!$A$1,MATCH(Tables!U$1,'Program and Results'!$A:$A,0)-1,4,COUNTIF('Program and Results'!$A:$A,Tables!U$1),1),0),2))))</f>
        <v/>
      </c>
      <c r="V98" t="str">
        <f ca="1">IF(V30="","",IF(U98="","",IFERROR(VLOOKUP($A98,OFFSET('Program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Results'!$A:$A,Tables!V$1),4),MATCH($A98,OFFSET('Program and Results'!$A$1,MATCH(Tables!V$1,'Program and Results'!$A:$A,0)-1,4,COUNTIF('Program and Results'!$A:$A,Tables!V$1),1),0),2))))</f>
        <v/>
      </c>
      <c r="W98" t="str">
        <f ca="1">IF(W30="","",IF(V98="","",IFERROR(VLOOKUP($A98,OFFSET('Program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Results'!$A:$A,Tables!W$1),4),MATCH($A98,OFFSET('Program and Results'!$A$1,MATCH(Tables!W$1,'Program and Results'!$A:$A,0)-1,4,COUNTIF('Program and Results'!$A:$A,Tables!W$1),1),0),2))))</f>
        <v/>
      </c>
      <c r="X98" t="str">
        <f ca="1">IF(X30="","",IF(W98="","",IFERROR(VLOOKUP($A98,OFFSET('Program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Results'!$A:$A,Tables!X$1),4),MATCH($A98,OFFSET('Program and Results'!$A$1,MATCH(Tables!X$1,'Program and Results'!$A:$A,0)-1,4,COUNTIF('Program and Results'!$A:$A,Tables!X$1),1),0),2))))</f>
        <v/>
      </c>
      <c r="Y98" t="str">
        <f ca="1">IF(Y30="","",IF(X98="","",IFERROR(VLOOKUP($A98,OFFSET('Program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Results'!$A:$A,Tables!Y$1),4),MATCH($A98,OFFSET('Program and Results'!$A$1,MATCH(Tables!Y$1,'Program and Results'!$A:$A,0)-1,4,COUNTIF('Program and Results'!$A:$A,Tables!Y$1),1),0),2))))</f>
        <v/>
      </c>
      <c r="Z98" t="str">
        <f ca="1">IF(Z30="","",IF(Y98="","",IFERROR(VLOOKUP($A98,OFFSET('Program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Results'!$A:$A,Tables!Z$1),4),MATCH($A98,OFFSET('Program and Results'!$A$1,MATCH(Tables!Z$1,'Program and Results'!$A:$A,0)-1,4,COUNTIF('Program and Results'!$A:$A,Tables!Z$1),1),0),2))))</f>
        <v/>
      </c>
      <c r="AA98" t="str">
        <f ca="1">IF(AA30="","",IF(Z98="","",IFERROR(VLOOKUP($A98,OFFSET('Program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Results'!$A:$A,Tables!AA$1),4),MATCH($A98,OFFSET('Program and Results'!$A$1,MATCH(Tables!AA$1,'Program and Results'!$A:$A,0)-1,4,COUNTIF('Program and Results'!$A:$A,Tables!AA$1),1),0),2))))</f>
        <v/>
      </c>
      <c r="AB98" t="str">
        <f ca="1">IF(AB30="","",IF(AA98="","",IFERROR(VLOOKUP($A98,OFFSET('Program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Results'!$A:$A,Tables!AB$1),4),MATCH($A98,OFFSET('Program and Results'!$A$1,MATCH(Tables!AB$1,'Program and Results'!$A:$A,0)-1,4,COUNTIF('Program and Results'!$A:$A,Tables!AB$1),1),0),2))))</f>
        <v/>
      </c>
      <c r="AC98" t="str">
        <f ca="1">IF(AC30="","",IF(AB98="","",IFERROR(VLOOKUP($A98,OFFSET('Program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Results'!$A:$A,Tables!AC$1),4),MATCH($A98,OFFSET('Program and Results'!$A$1,MATCH(Tables!AC$1,'Program and Results'!$A:$A,0)-1,4,COUNTIF('Program and Results'!$A:$A,Tables!AC$1),1),0),2))))</f>
        <v/>
      </c>
      <c r="AD98" t="str">
        <f ca="1">IF(AD30="","",IF(AC98="","",IFERROR(VLOOKUP($A98,OFFSET('Program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Results'!$A:$A,Tables!AD$1),4),MATCH($A98,OFFSET('Program and Results'!$A$1,MATCH(Tables!AD$1,'Program and Results'!$A:$A,0)-1,4,COUNTIF('Program and Results'!$A:$A,Tables!AD$1),1),0),2))))</f>
        <v/>
      </c>
      <c r="AE98" t="str">
        <f ca="1">IF(AE30="","",IF(AD98="","",IFERROR(VLOOKUP($A98,OFFSET('Program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Results'!$A:$A,Tables!AE$1),4),MATCH($A98,OFFSET('Program and Results'!$A$1,MATCH(Tables!AE$1,'Program and Results'!$A:$A,0)-1,4,COUNTIF('Program and Results'!$A:$A,Tables!AE$1),1),0),2))))</f>
        <v/>
      </c>
      <c r="AF98" t="str">
        <f ca="1">IF(AF30="","",IF(AE98="","",IFERROR(VLOOKUP($A98,OFFSET('Program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Results'!$A:$A,Tables!AF$1),4),MATCH($A98,OFFSET('Program and Results'!$A$1,MATCH(Tables!AF$1,'Program and Results'!$A:$A,0)-1,4,COUNTIF('Program and Results'!$A:$A,Tables!AF$1),1),0),2))))</f>
        <v/>
      </c>
      <c r="AG98" t="str">
        <f ca="1">IF(AG30="","",IF(AF98="","",IFERROR(VLOOKUP($A98,OFFSET('Program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Results'!$A:$A,Tables!AG$1),4),MATCH($A98,OFFSET('Program and Results'!$A$1,MATCH(Tables!AG$1,'Program and Results'!$A:$A,0)-1,4,COUNTIF('Program and Results'!$A:$A,Tables!AG$1),1),0),2))))</f>
        <v/>
      </c>
      <c r="AH98" t="str">
        <f ca="1">IF(AH30="","",IF(AG98="","",IFERROR(VLOOKUP($A98,OFFSET('Program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Results'!$A:$A,Tables!AH$1),4),MATCH($A98,OFFSET('Program and Results'!$A$1,MATCH(Tables!AH$1,'Program and Results'!$A:$A,0)-1,4,COUNTIF('Program and Results'!$A:$A,Tables!AH$1),1),0),2))))</f>
        <v/>
      </c>
      <c r="AI98" t="str">
        <f ca="1">IF(AI30="","",IF(AH98="","",IFERROR(VLOOKUP($A98,OFFSET('Program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Results'!$A:$A,Tables!AI$1),4),MATCH($A98,OFFSET('Program and Results'!$A$1,MATCH(Tables!AI$1,'Program and Results'!$A:$A,0)-1,4,COUNTIF('Program and Results'!$A:$A,Tables!AI$1),1),0),2))))</f>
        <v/>
      </c>
      <c r="AJ98" t="str">
        <f ca="1">IF(AJ30="","",IF(AI98="","",IFERROR(VLOOKUP($A98,OFFSET('Program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Results'!$A:$A,Tables!AJ$1),4),MATCH($A98,OFFSET('Program and Results'!$A$1,MATCH(Tables!AJ$1,'Program and Results'!$A:$A,0)-1,4,COUNTIF('Program and Results'!$A:$A,Tables!AJ$1),1),0),2))))</f>
        <v/>
      </c>
      <c r="AK98" t="str">
        <f ca="1">IF(AK30="","",IF(AJ98="","",IFERROR(VLOOKUP($A98,OFFSET('Program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Results'!$A:$A,Tables!AK$1),4),MATCH($A98,OFFSET('Program and Results'!$A$1,MATCH(Tables!AK$1,'Program and Results'!$A:$A,0)-1,4,COUNTIF('Program and Results'!$A:$A,Tables!AK$1),1),0),2))))</f>
        <v/>
      </c>
      <c r="AL98" t="str">
        <f ca="1">IF(AL30="","",IF(AK98="","",IFERROR(VLOOKUP($A98,OFFSET('Program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Results'!$A:$A,Tables!AL$1),4),MATCH($A98,OFFSET('Program and Results'!$A$1,MATCH(Tables!AL$1,'Program and Results'!$A:$A,0)-1,4,COUNTIF('Program and Results'!$A:$A,Tables!AL$1),1),0),2))))</f>
        <v/>
      </c>
      <c r="AM98" t="str">
        <f ca="1">IF(AM30="","",IF(AL98="","",IFERROR(VLOOKUP($A98,OFFSET('Program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Results'!$A:$A,Tables!AM$1),4),MATCH($A98,OFFSET('Program and Results'!$A$1,MATCH(Tables!AM$1,'Program and Results'!$A:$A,0)-1,4,COUNTIF('Program and Results'!$A:$A,Tables!AM$1),1),0),2))))</f>
        <v/>
      </c>
      <c r="AN98" t="str">
        <f ca="1">IF(AN30="","",IF(AM98="","",IFERROR(VLOOKUP($A98,OFFSET('Program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Results'!$A:$A,Tables!AN$1),4),MATCH($A98,OFFSET('Program and Results'!$A$1,MATCH(Tables!AN$1,'Program and Results'!$A:$A,0)-1,4,COUNTIF('Program and Results'!$A:$A,Tables!AN$1),1),0),2))))</f>
        <v/>
      </c>
      <c r="AO98" t="str">
        <f ca="1">IF(AO30="","",IF(AN98="","",IFERROR(VLOOKUP($A98,OFFSET('Program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Results'!$A:$A,Tables!AO$1),4),MATCH($A98,OFFSET('Program and Results'!$A$1,MATCH(Tables!AO$1,'Program and Results'!$A:$A,0)-1,4,COUNTIF('Program and Results'!$A:$A,Tables!AO$1),1),0),2))))</f>
        <v/>
      </c>
      <c r="AP98" t="str">
        <f ca="1">IF(AP30="","",IF(AO98="","",IFERROR(VLOOKUP($A98,OFFSET('Program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Results'!$A:$A,Tables!AP$1),4),MATCH($A98,OFFSET('Program and Results'!$A$1,MATCH(Tables!AP$1,'Program and Results'!$A:$A,0)-1,4,COUNTIF('Program and Results'!$A:$A,Tables!AP$1),1),0),2))))</f>
        <v/>
      </c>
      <c r="AQ98" t="str">
        <f ca="1">IF(AQ30="","",IF(AP98="","",IFERROR(VLOOKUP($A98,OFFSET('Program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Results'!$A:$A,Tables!AQ$1),4),MATCH($A98,OFFSET('Program and Results'!$A$1,MATCH(Tables!AQ$1,'Program and Results'!$A:$A,0)-1,4,COUNTIF('Program and Results'!$A:$A,Tables!AQ$1),1),0),2))))</f>
        <v/>
      </c>
      <c r="AR98" t="str">
        <f ca="1">IF(AR30="","",IF(AQ98="","",IFERROR(VLOOKUP($A98,OFFSET('Program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Results'!$A:$A,Tables!AR$1),4),MATCH($A98,OFFSET('Program and Results'!$A$1,MATCH(Tables!AR$1,'Program and Results'!$A:$A,0)-1,4,COUNTIF('Program and Results'!$A:$A,Tables!AR$1),1),0),2))))</f>
        <v/>
      </c>
      <c r="AS98" t="str">
        <f ca="1">IF(AS30="","",IF(AR98="","",IFERROR(VLOOKUP($A98,OFFSET('Program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Results'!$A:$A,Tables!AS$1),4),MATCH($A98,OFFSET('Program and Results'!$A$1,MATCH(Tables!AS$1,'Program and Results'!$A:$A,0)-1,4,COUNTIF('Program and Results'!$A:$A,Tables!AS$1),1),0),2))))</f>
        <v/>
      </c>
      <c r="AT98" t="str">
        <f ca="1">IF(AT30="","",IF(AS98="","",IFERROR(VLOOKUP($A98,OFFSET('Program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Results'!$A:$A,Tables!AT$1),4),MATCH($A98,OFFSET('Program and Results'!$A$1,MATCH(Tables!AT$1,'Program and Results'!$A:$A,0)-1,4,COUNTIF('Program and Results'!$A:$A,Tables!AT$1),1),0),2))))</f>
        <v/>
      </c>
      <c r="AU98" t="str">
        <f ca="1">IF(AU30="","",IF(AT98="","",IFERROR(VLOOKUP($A98,OFFSET('Program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Results'!$A:$A,Tables!AU$1),4),MATCH($A98,OFFSET('Program and Results'!$A$1,MATCH(Tables!AU$1,'Program and Results'!$A:$A,0)-1,4,COUNTIF('Program and Results'!$A:$A,Tables!AU$1),1),0),2))))</f>
        <v/>
      </c>
      <c r="AV98" t="str">
        <f ca="1">IF(AV30="","",IF(AU98="","",IFERROR(VLOOKUP($A98,OFFSET('Program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Results'!$A:$A,Tables!AV$1),4),MATCH($A98,OFFSET('Program and Results'!$A$1,MATCH(Tables!AV$1,'Program and Results'!$A:$A,0)-1,4,COUNTIF('Program and Results'!$A:$A,Tables!AV$1),1),0),2))))</f>
        <v/>
      </c>
      <c r="AW98" t="str">
        <f ca="1">IF(AW30="","",IF(AV98="","",IFERROR(VLOOKUP($A98,OFFSET('Program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Results'!$A:$A,Tables!AW$1),4),MATCH($A98,OFFSET('Program and Results'!$A$1,MATCH(Tables!AW$1,'Program and Results'!$A:$A,0)-1,4,COUNTIF('Program and Results'!$A:$A,Tables!AW$1),1),0),2))))</f>
        <v/>
      </c>
      <c r="AX98" t="str">
        <f ca="1">IF(AX30="","",IF(AW98="","",IFERROR(VLOOKUP($A98,OFFSET('Program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Results'!$A:$A,Tables!AX$1),4),MATCH($A98,OFFSET('Program and Results'!$A$1,MATCH(Tables!AX$1,'Program and Results'!$A:$A,0)-1,4,COUNTIF('Program and Results'!$A:$A,Tables!AX$1),1),0),2))))</f>
        <v/>
      </c>
      <c r="AY98" t="str">
        <f ca="1">IF(AY30="","",IF(AX98="","",IFERROR(VLOOKUP($A98,OFFSET('Program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Results'!$A:$A,Tables!AY$1),4),MATCH($A98,OFFSET('Program and Results'!$A$1,MATCH(Tables!AY$1,'Program and Results'!$A:$A,0)-1,4,COUNTIF('Program and Results'!$A:$A,Tables!AY$1),1),0),2))))</f>
        <v/>
      </c>
      <c r="AZ98" t="str">
        <f ca="1">IF(AZ30="","",IF(AY98="","",IFERROR(VLOOKUP($A98,OFFSET('Program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Results'!$A:$A,Tables!AZ$1),4),MATCH($A98,OFFSET('Program and Results'!$A$1,MATCH(Tables!AZ$1,'Program and Results'!$A:$A,0)-1,4,COUNTIF('Program and Results'!$A:$A,Tables!AZ$1),1),0),2))))</f>
        <v/>
      </c>
      <c r="BA98" t="str">
        <f ca="1">IF(BA30="","",IF(AZ98="","",IFERROR(VLOOKUP($A98,OFFSET('Program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Results'!$A:$A,Tables!BA$1),4),MATCH($A98,OFFSET('Program and Results'!$A$1,MATCH(Tables!BA$1,'Program and Results'!$A:$A,0)-1,4,COUNTIF('Program and Results'!$A:$A,Tables!BA$1),1),0),2))))</f>
        <v/>
      </c>
      <c r="BB98" t="str">
        <f ca="1">IF(BB30="","",IF(BA98="","",IFERROR(VLOOKUP($A98,OFFSET('Program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Results'!$A:$A,Tables!BB$1),4),MATCH($A98,OFFSET('Program and Results'!$A$1,MATCH(Tables!BB$1,'Program and Results'!$A:$A,0)-1,4,COUNTIF('Program and Results'!$A:$A,Tables!BB$1),1),0),2))))</f>
        <v/>
      </c>
      <c r="BC98" t="str">
        <f ca="1">IF(BC30="","",IF(BB98="","",IFERROR(VLOOKUP($A98,OFFSET('Program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Results'!$A:$A,Tables!BC$1),4),MATCH($A98,OFFSET('Program and Results'!$A$1,MATCH(Tables!BC$1,'Program and Results'!$A:$A,0)-1,4,COUNTIF('Program and Results'!$A:$A,Tables!BC$1),1),0),2))))</f>
        <v/>
      </c>
      <c r="BD98" t="str">
        <f ca="1">IF(BD30="","",IF(BC98="","",IFERROR(VLOOKUP($A98,OFFSET('Program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Results'!$A:$A,Tables!BD$1),4),MATCH($A98,OFFSET('Program and Results'!$A$1,MATCH(Tables!BD$1,'Program and Results'!$A:$A,0)-1,4,COUNTIF('Program and Results'!$A:$A,Tables!BD$1),1),0),2))))</f>
        <v/>
      </c>
      <c r="BE98" t="str">
        <f ca="1">IF(BE30="","",IF(BD98="","",IFERROR(VLOOKUP($A98,OFFSET('Program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Results'!$A:$A,Tables!BE$1),4),MATCH($A98,OFFSET('Program and Results'!$A$1,MATCH(Tables!BE$1,'Program and Results'!$A:$A,0)-1,4,COUNTIF('Program and Results'!$A:$A,Tables!BE$1),1),0),2))))</f>
        <v/>
      </c>
    </row>
    <row r="99" spans="1:57">
      <c r="A99" s="3" t="str">
        <f t="shared" si="1"/>
        <v/>
      </c>
      <c r="B99" t="str">
        <f ca="1">IF(B31="","",IF(A99="","",IFERROR(VLOOKUP($A99,OFFSET('Program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Results'!$A:$A,Tables!B$1),4),MATCH($A99,OFFSET('Program and Results'!$A$1,MATCH(Tables!B$1,'Program and Results'!$A:$A,0)-1,4,COUNTIF('Program and Results'!$A:$A,Tables!B$1),1),0),2))))</f>
        <v/>
      </c>
      <c r="C99" t="str">
        <f ca="1">IF(C31="","",IF(B99="","",IFERROR(VLOOKUP($A99,OFFSET('Program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Results'!$A:$A,Tables!C$1),4),MATCH($A99,OFFSET('Program and Results'!$A$1,MATCH(Tables!C$1,'Program and Results'!$A:$A,0)-1,4,COUNTIF('Program and Results'!$A:$A,Tables!C$1),1),0),2))))</f>
        <v/>
      </c>
      <c r="D99" t="str">
        <f ca="1">IF(D31="","",IF(C99="","",IFERROR(VLOOKUP($A99,OFFSET('Program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Results'!$A:$A,Tables!D$1),4),MATCH($A99,OFFSET('Program and Results'!$A$1,MATCH(Tables!D$1,'Program and Results'!$A:$A,0)-1,4,COUNTIF('Program and Results'!$A:$A,Tables!D$1),1),0),2))))</f>
        <v/>
      </c>
      <c r="E99" t="str">
        <f ca="1">IF(E31="","",IF(D99="","",IFERROR(VLOOKUP($A99,OFFSET('Program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Results'!$A:$A,Tables!E$1),4),MATCH($A99,OFFSET('Program and Results'!$A$1,MATCH(Tables!E$1,'Program and Results'!$A:$A,0)-1,4,COUNTIF('Program and Results'!$A:$A,Tables!E$1),1),0),2))))</f>
        <v/>
      </c>
      <c r="F99" t="str">
        <f ca="1">IF(F31="","",IF(E99="","",IFERROR(VLOOKUP($A99,OFFSET('Program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Results'!$A:$A,Tables!F$1),4),MATCH($A99,OFFSET('Program and Results'!$A$1,MATCH(Tables!F$1,'Program and Results'!$A:$A,0)-1,4,COUNTIF('Program and Results'!$A:$A,Tables!F$1),1),0),2))))</f>
        <v/>
      </c>
      <c r="G99" t="str">
        <f ca="1">IF(G31="","",IF(F99="","",IFERROR(VLOOKUP($A99,OFFSET('Program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Results'!$A:$A,Tables!G$1),4),MATCH($A99,OFFSET('Program and Results'!$A$1,MATCH(Tables!G$1,'Program and Results'!$A:$A,0)-1,4,COUNTIF('Program and Results'!$A:$A,Tables!G$1),1),0),2))))</f>
        <v/>
      </c>
      <c r="H99" t="str">
        <f ca="1">IF(H31="","",IF(G99="","",IFERROR(VLOOKUP($A99,OFFSET('Program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Results'!$A:$A,Tables!H$1),4),MATCH($A99,OFFSET('Program and Results'!$A$1,MATCH(Tables!H$1,'Program and Results'!$A:$A,0)-1,4,COUNTIF('Program and Results'!$A:$A,Tables!H$1),1),0),2))))</f>
        <v/>
      </c>
      <c r="I99" t="str">
        <f ca="1">IF(I31="","",IF(H99="","",IFERROR(VLOOKUP($A99,OFFSET('Program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Results'!$A:$A,Tables!I$1),4),MATCH($A99,OFFSET('Program and Results'!$A$1,MATCH(Tables!I$1,'Program and Results'!$A:$A,0)-1,4,COUNTIF('Program and Results'!$A:$A,Tables!I$1),1),0),2))))</f>
        <v/>
      </c>
      <c r="J99" t="str">
        <f ca="1">IF(J31="","",IF(I99="","",IFERROR(VLOOKUP($A99,OFFSET('Program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Results'!$A:$A,Tables!J$1),4),MATCH($A99,OFFSET('Program and Results'!$A$1,MATCH(Tables!J$1,'Program and Results'!$A:$A,0)-1,4,COUNTIF('Program and Results'!$A:$A,Tables!J$1),1),0),2))))</f>
        <v/>
      </c>
      <c r="K99" t="str">
        <f ca="1">IF(K31="","",IF(J99="","",IFERROR(VLOOKUP($A99,OFFSET('Program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Results'!$A:$A,Tables!K$1),4),MATCH($A99,OFFSET('Program and Results'!$A$1,MATCH(Tables!K$1,'Program and Results'!$A:$A,0)-1,4,COUNTIF('Program and Results'!$A:$A,Tables!K$1),1),0),2))))</f>
        <v/>
      </c>
      <c r="L99" t="str">
        <f ca="1">IF(L31="","",IF(K99="","",IFERROR(VLOOKUP($A99,OFFSET('Program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Results'!$A:$A,Tables!L$1),4),MATCH($A99,OFFSET('Program and Results'!$A$1,MATCH(Tables!L$1,'Program and Results'!$A:$A,0)-1,4,COUNTIF('Program and Results'!$A:$A,Tables!L$1),1),0),2))))</f>
        <v/>
      </c>
      <c r="M99" t="str">
        <f ca="1">IF(M31="","",IF(L99="","",IFERROR(VLOOKUP($A99,OFFSET('Program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Results'!$A:$A,Tables!M$1),4),MATCH($A99,OFFSET('Program and Results'!$A$1,MATCH(Tables!M$1,'Program and Results'!$A:$A,0)-1,4,COUNTIF('Program and Results'!$A:$A,Tables!M$1),1),0),2))))</f>
        <v/>
      </c>
      <c r="N99" t="str">
        <f ca="1">IF(N31="","",IF(M99="","",IFERROR(VLOOKUP($A99,OFFSET('Program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Results'!$A:$A,Tables!N$1),4),MATCH($A99,OFFSET('Program and Results'!$A$1,MATCH(Tables!N$1,'Program and Results'!$A:$A,0)-1,4,COUNTIF('Program and Results'!$A:$A,Tables!N$1),1),0),2))))</f>
        <v/>
      </c>
      <c r="O99" t="str">
        <f ca="1">IF(O31="","",IF(N99="","",IFERROR(VLOOKUP($A99,OFFSET('Program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Results'!$A:$A,Tables!O$1),4),MATCH($A99,OFFSET('Program and Results'!$A$1,MATCH(Tables!O$1,'Program and Results'!$A:$A,0)-1,4,COUNTIF('Program and Results'!$A:$A,Tables!O$1),1),0),2))))</f>
        <v/>
      </c>
      <c r="P99" t="str">
        <f ca="1">IF(P31="","",IF(O99="","",IFERROR(VLOOKUP($A99,OFFSET('Program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Results'!$A:$A,Tables!P$1),4),MATCH($A99,OFFSET('Program and Results'!$A$1,MATCH(Tables!P$1,'Program and Results'!$A:$A,0)-1,4,COUNTIF('Program and Results'!$A:$A,Tables!P$1),1),0),2))))</f>
        <v/>
      </c>
      <c r="Q99" t="str">
        <f ca="1">IF(Q31="","",IF(P99="","",IFERROR(VLOOKUP($A99,OFFSET('Program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Results'!$A:$A,Tables!Q$1),4),MATCH($A99,OFFSET('Program and Results'!$A$1,MATCH(Tables!Q$1,'Program and Results'!$A:$A,0)-1,4,COUNTIF('Program and Results'!$A:$A,Tables!Q$1),1),0),2))))</f>
        <v/>
      </c>
      <c r="R99" t="str">
        <f ca="1">IF(R31="","",IF(Q99="","",IFERROR(VLOOKUP($A99,OFFSET('Program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Results'!$A:$A,Tables!R$1),4),MATCH($A99,OFFSET('Program and Results'!$A$1,MATCH(Tables!R$1,'Program and Results'!$A:$A,0)-1,4,COUNTIF('Program and Results'!$A:$A,Tables!R$1),1),0),2))))</f>
        <v/>
      </c>
      <c r="S99" t="str">
        <f ca="1">IF(S31="","",IF(R99="","",IFERROR(VLOOKUP($A99,OFFSET('Program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Results'!$A:$A,Tables!S$1),4),MATCH($A99,OFFSET('Program and Results'!$A$1,MATCH(Tables!S$1,'Program and Results'!$A:$A,0)-1,4,COUNTIF('Program and Results'!$A:$A,Tables!S$1),1),0),2))))</f>
        <v/>
      </c>
      <c r="T99" t="str">
        <f ca="1">IF(T31="","",IF(S99="","",IFERROR(VLOOKUP($A99,OFFSET('Program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Results'!$A:$A,Tables!T$1),4),MATCH($A99,OFFSET('Program and Results'!$A$1,MATCH(Tables!T$1,'Program and Results'!$A:$A,0)-1,4,COUNTIF('Program and Results'!$A:$A,Tables!T$1),1),0),2))))</f>
        <v/>
      </c>
      <c r="U99" t="str">
        <f ca="1">IF(U31="","",IF(T99="","",IFERROR(VLOOKUP($A99,OFFSET('Program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Results'!$A:$A,Tables!U$1),4),MATCH($A99,OFFSET('Program and Results'!$A$1,MATCH(Tables!U$1,'Program and Results'!$A:$A,0)-1,4,COUNTIF('Program and Results'!$A:$A,Tables!U$1),1),0),2))))</f>
        <v/>
      </c>
      <c r="V99" t="str">
        <f ca="1">IF(V31="","",IF(U99="","",IFERROR(VLOOKUP($A99,OFFSET('Program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Results'!$A:$A,Tables!V$1),4),MATCH($A99,OFFSET('Program and Results'!$A$1,MATCH(Tables!V$1,'Program and Results'!$A:$A,0)-1,4,COUNTIF('Program and Results'!$A:$A,Tables!V$1),1),0),2))))</f>
        <v/>
      </c>
      <c r="W99" t="str">
        <f ca="1">IF(W31="","",IF(V99="","",IFERROR(VLOOKUP($A99,OFFSET('Program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Results'!$A:$A,Tables!W$1),4),MATCH($A99,OFFSET('Program and Results'!$A$1,MATCH(Tables!W$1,'Program and Results'!$A:$A,0)-1,4,COUNTIF('Program and Results'!$A:$A,Tables!W$1),1),0),2))))</f>
        <v/>
      </c>
      <c r="X99" t="str">
        <f ca="1">IF(X31="","",IF(W99="","",IFERROR(VLOOKUP($A99,OFFSET('Program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Results'!$A:$A,Tables!X$1),4),MATCH($A99,OFFSET('Program and Results'!$A$1,MATCH(Tables!X$1,'Program and Results'!$A:$A,0)-1,4,COUNTIF('Program and Results'!$A:$A,Tables!X$1),1),0),2))))</f>
        <v/>
      </c>
      <c r="Y99" t="str">
        <f ca="1">IF(Y31="","",IF(X99="","",IFERROR(VLOOKUP($A99,OFFSET('Program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Results'!$A:$A,Tables!Y$1),4),MATCH($A99,OFFSET('Program and Results'!$A$1,MATCH(Tables!Y$1,'Program and Results'!$A:$A,0)-1,4,COUNTIF('Program and Results'!$A:$A,Tables!Y$1),1),0),2))))</f>
        <v/>
      </c>
      <c r="Z99" t="str">
        <f ca="1">IF(Z31="","",IF(Y99="","",IFERROR(VLOOKUP($A99,OFFSET('Program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Results'!$A:$A,Tables!Z$1),4),MATCH($A99,OFFSET('Program and Results'!$A$1,MATCH(Tables!Z$1,'Program and Results'!$A:$A,0)-1,4,COUNTIF('Program and Results'!$A:$A,Tables!Z$1),1),0),2))))</f>
        <v/>
      </c>
      <c r="AA99" t="str">
        <f ca="1">IF(AA31="","",IF(Z99="","",IFERROR(VLOOKUP($A99,OFFSET('Program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Results'!$A:$A,Tables!AA$1),4),MATCH($A99,OFFSET('Program and Results'!$A$1,MATCH(Tables!AA$1,'Program and Results'!$A:$A,0)-1,4,COUNTIF('Program and Results'!$A:$A,Tables!AA$1),1),0),2))))</f>
        <v/>
      </c>
      <c r="AB99" t="str">
        <f ca="1">IF(AB31="","",IF(AA99="","",IFERROR(VLOOKUP($A99,OFFSET('Program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Results'!$A:$A,Tables!AB$1),4),MATCH($A99,OFFSET('Program and Results'!$A$1,MATCH(Tables!AB$1,'Program and Results'!$A:$A,0)-1,4,COUNTIF('Program and Results'!$A:$A,Tables!AB$1),1),0),2))))</f>
        <v/>
      </c>
      <c r="AC99" t="str">
        <f ca="1">IF(AC31="","",IF(AB99="","",IFERROR(VLOOKUP($A99,OFFSET('Program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Results'!$A:$A,Tables!AC$1),4),MATCH($A99,OFFSET('Program and Results'!$A$1,MATCH(Tables!AC$1,'Program and Results'!$A:$A,0)-1,4,COUNTIF('Program and Results'!$A:$A,Tables!AC$1),1),0),2))))</f>
        <v/>
      </c>
      <c r="AD99" t="str">
        <f ca="1">IF(AD31="","",IF(AC99="","",IFERROR(VLOOKUP($A99,OFFSET('Program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Results'!$A:$A,Tables!AD$1),4),MATCH($A99,OFFSET('Program and Results'!$A$1,MATCH(Tables!AD$1,'Program and Results'!$A:$A,0)-1,4,COUNTIF('Program and Results'!$A:$A,Tables!AD$1),1),0),2))))</f>
        <v/>
      </c>
      <c r="AE99" t="str">
        <f ca="1">IF(AE31="","",IF(AD99="","",IFERROR(VLOOKUP($A99,OFFSET('Program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Results'!$A:$A,Tables!AE$1),4),MATCH($A99,OFFSET('Program and Results'!$A$1,MATCH(Tables!AE$1,'Program and Results'!$A:$A,0)-1,4,COUNTIF('Program and Results'!$A:$A,Tables!AE$1),1),0),2))))</f>
        <v/>
      </c>
      <c r="AF99" t="str">
        <f ca="1">IF(AF31="","",IF(AE99="","",IFERROR(VLOOKUP($A99,OFFSET('Program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Results'!$A:$A,Tables!AF$1),4),MATCH($A99,OFFSET('Program and Results'!$A$1,MATCH(Tables!AF$1,'Program and Results'!$A:$A,0)-1,4,COUNTIF('Program and Results'!$A:$A,Tables!AF$1),1),0),2))))</f>
        <v/>
      </c>
      <c r="AG99" t="str">
        <f ca="1">IF(AG31="","",IF(AF99="","",IFERROR(VLOOKUP($A99,OFFSET('Program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Results'!$A:$A,Tables!AG$1),4),MATCH($A99,OFFSET('Program and Results'!$A$1,MATCH(Tables!AG$1,'Program and Results'!$A:$A,0)-1,4,COUNTIF('Program and Results'!$A:$A,Tables!AG$1),1),0),2))))</f>
        <v/>
      </c>
      <c r="AH99" t="str">
        <f ca="1">IF(AH31="","",IF(AG99="","",IFERROR(VLOOKUP($A99,OFFSET('Program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Results'!$A:$A,Tables!AH$1),4),MATCH($A99,OFFSET('Program and Results'!$A$1,MATCH(Tables!AH$1,'Program and Results'!$A:$A,0)-1,4,COUNTIF('Program and Results'!$A:$A,Tables!AH$1),1),0),2))))</f>
        <v/>
      </c>
      <c r="AI99" t="str">
        <f ca="1">IF(AI31="","",IF(AH99="","",IFERROR(VLOOKUP($A99,OFFSET('Program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Results'!$A:$A,Tables!AI$1),4),MATCH($A99,OFFSET('Program and Results'!$A$1,MATCH(Tables!AI$1,'Program and Results'!$A:$A,0)-1,4,COUNTIF('Program and Results'!$A:$A,Tables!AI$1),1),0),2))))</f>
        <v/>
      </c>
      <c r="AJ99" t="str">
        <f ca="1">IF(AJ31="","",IF(AI99="","",IFERROR(VLOOKUP($A99,OFFSET('Program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Results'!$A:$A,Tables!AJ$1),4),MATCH($A99,OFFSET('Program and Results'!$A$1,MATCH(Tables!AJ$1,'Program and Results'!$A:$A,0)-1,4,COUNTIF('Program and Results'!$A:$A,Tables!AJ$1),1),0),2))))</f>
        <v/>
      </c>
      <c r="AK99" t="str">
        <f ca="1">IF(AK31="","",IF(AJ99="","",IFERROR(VLOOKUP($A99,OFFSET('Program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Results'!$A:$A,Tables!AK$1),4),MATCH($A99,OFFSET('Program and Results'!$A$1,MATCH(Tables!AK$1,'Program and Results'!$A:$A,0)-1,4,COUNTIF('Program and Results'!$A:$A,Tables!AK$1),1),0),2))))</f>
        <v/>
      </c>
      <c r="AL99" t="str">
        <f ca="1">IF(AL31="","",IF(AK99="","",IFERROR(VLOOKUP($A99,OFFSET('Program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Results'!$A:$A,Tables!AL$1),4),MATCH($A99,OFFSET('Program and Results'!$A$1,MATCH(Tables!AL$1,'Program and Results'!$A:$A,0)-1,4,COUNTIF('Program and Results'!$A:$A,Tables!AL$1),1),0),2))))</f>
        <v/>
      </c>
      <c r="AM99" t="str">
        <f ca="1">IF(AM31="","",IF(AL99="","",IFERROR(VLOOKUP($A99,OFFSET('Program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Results'!$A:$A,Tables!AM$1),4),MATCH($A99,OFFSET('Program and Results'!$A$1,MATCH(Tables!AM$1,'Program and Results'!$A:$A,0)-1,4,COUNTIF('Program and Results'!$A:$A,Tables!AM$1),1),0),2))))</f>
        <v/>
      </c>
      <c r="AN99" t="str">
        <f ca="1">IF(AN31="","",IF(AM99="","",IFERROR(VLOOKUP($A99,OFFSET('Program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Results'!$A:$A,Tables!AN$1),4),MATCH($A99,OFFSET('Program and Results'!$A$1,MATCH(Tables!AN$1,'Program and Results'!$A:$A,0)-1,4,COUNTIF('Program and Results'!$A:$A,Tables!AN$1),1),0),2))))</f>
        <v/>
      </c>
      <c r="AO99" t="str">
        <f ca="1">IF(AO31="","",IF(AN99="","",IFERROR(VLOOKUP($A99,OFFSET('Program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Results'!$A:$A,Tables!AO$1),4),MATCH($A99,OFFSET('Program and Results'!$A$1,MATCH(Tables!AO$1,'Program and Results'!$A:$A,0)-1,4,COUNTIF('Program and Results'!$A:$A,Tables!AO$1),1),0),2))))</f>
        <v/>
      </c>
      <c r="AP99" t="str">
        <f ca="1">IF(AP31="","",IF(AO99="","",IFERROR(VLOOKUP($A99,OFFSET('Program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Results'!$A:$A,Tables!AP$1),4),MATCH($A99,OFFSET('Program and Results'!$A$1,MATCH(Tables!AP$1,'Program and Results'!$A:$A,0)-1,4,COUNTIF('Program and Results'!$A:$A,Tables!AP$1),1),0),2))))</f>
        <v/>
      </c>
      <c r="AQ99" t="str">
        <f ca="1">IF(AQ31="","",IF(AP99="","",IFERROR(VLOOKUP($A99,OFFSET('Program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Results'!$A:$A,Tables!AQ$1),4),MATCH($A99,OFFSET('Program and Results'!$A$1,MATCH(Tables!AQ$1,'Program and Results'!$A:$A,0)-1,4,COUNTIF('Program and Results'!$A:$A,Tables!AQ$1),1),0),2))))</f>
        <v/>
      </c>
      <c r="AR99" t="str">
        <f ca="1">IF(AR31="","",IF(AQ99="","",IFERROR(VLOOKUP($A99,OFFSET('Program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Results'!$A:$A,Tables!AR$1),4),MATCH($A99,OFFSET('Program and Results'!$A$1,MATCH(Tables!AR$1,'Program and Results'!$A:$A,0)-1,4,COUNTIF('Program and Results'!$A:$A,Tables!AR$1),1),0),2))))</f>
        <v/>
      </c>
      <c r="AS99" t="str">
        <f ca="1">IF(AS31="","",IF(AR99="","",IFERROR(VLOOKUP($A99,OFFSET('Program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Results'!$A:$A,Tables!AS$1),4),MATCH($A99,OFFSET('Program and Results'!$A$1,MATCH(Tables!AS$1,'Program and Results'!$A:$A,0)-1,4,COUNTIF('Program and Results'!$A:$A,Tables!AS$1),1),0),2))))</f>
        <v/>
      </c>
      <c r="AT99" t="str">
        <f ca="1">IF(AT31="","",IF(AS99="","",IFERROR(VLOOKUP($A99,OFFSET('Program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Results'!$A:$A,Tables!AT$1),4),MATCH($A99,OFFSET('Program and Results'!$A$1,MATCH(Tables!AT$1,'Program and Results'!$A:$A,0)-1,4,COUNTIF('Program and Results'!$A:$A,Tables!AT$1),1),0),2))))</f>
        <v/>
      </c>
      <c r="AU99" t="str">
        <f ca="1">IF(AU31="","",IF(AT99="","",IFERROR(VLOOKUP($A99,OFFSET('Program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Results'!$A:$A,Tables!AU$1),4),MATCH($A99,OFFSET('Program and Results'!$A$1,MATCH(Tables!AU$1,'Program and Results'!$A:$A,0)-1,4,COUNTIF('Program and Results'!$A:$A,Tables!AU$1),1),0),2))))</f>
        <v/>
      </c>
      <c r="AV99" t="str">
        <f ca="1">IF(AV31="","",IF(AU99="","",IFERROR(VLOOKUP($A99,OFFSET('Program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Results'!$A:$A,Tables!AV$1),4),MATCH($A99,OFFSET('Program and Results'!$A$1,MATCH(Tables!AV$1,'Program and Results'!$A:$A,0)-1,4,COUNTIF('Program and Results'!$A:$A,Tables!AV$1),1),0),2))))</f>
        <v/>
      </c>
      <c r="AW99" t="str">
        <f ca="1">IF(AW31="","",IF(AV99="","",IFERROR(VLOOKUP($A99,OFFSET('Program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Results'!$A:$A,Tables!AW$1),4),MATCH($A99,OFFSET('Program and Results'!$A$1,MATCH(Tables!AW$1,'Program and Results'!$A:$A,0)-1,4,COUNTIF('Program and Results'!$A:$A,Tables!AW$1),1),0),2))))</f>
        <v/>
      </c>
      <c r="AX99" t="str">
        <f ca="1">IF(AX31="","",IF(AW99="","",IFERROR(VLOOKUP($A99,OFFSET('Program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Results'!$A:$A,Tables!AX$1),4),MATCH($A99,OFFSET('Program and Results'!$A$1,MATCH(Tables!AX$1,'Program and Results'!$A:$A,0)-1,4,COUNTIF('Program and Results'!$A:$A,Tables!AX$1),1),0),2))))</f>
        <v/>
      </c>
      <c r="AY99" t="str">
        <f ca="1">IF(AY31="","",IF(AX99="","",IFERROR(VLOOKUP($A99,OFFSET('Program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Results'!$A:$A,Tables!AY$1),4),MATCH($A99,OFFSET('Program and Results'!$A$1,MATCH(Tables!AY$1,'Program and Results'!$A:$A,0)-1,4,COUNTIF('Program and Results'!$A:$A,Tables!AY$1),1),0),2))))</f>
        <v/>
      </c>
      <c r="AZ99" t="str">
        <f ca="1">IF(AZ31="","",IF(AY99="","",IFERROR(VLOOKUP($A99,OFFSET('Program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Results'!$A:$A,Tables!AZ$1),4),MATCH($A99,OFFSET('Program and Results'!$A$1,MATCH(Tables!AZ$1,'Program and Results'!$A:$A,0)-1,4,COUNTIF('Program and Results'!$A:$A,Tables!AZ$1),1),0),2))))</f>
        <v/>
      </c>
      <c r="BA99" t="str">
        <f ca="1">IF(BA31="","",IF(AZ99="","",IFERROR(VLOOKUP($A99,OFFSET('Program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Results'!$A:$A,Tables!BA$1),4),MATCH($A99,OFFSET('Program and Results'!$A$1,MATCH(Tables!BA$1,'Program and Results'!$A:$A,0)-1,4,COUNTIF('Program and Results'!$A:$A,Tables!BA$1),1),0),2))))</f>
        <v/>
      </c>
      <c r="BB99" t="str">
        <f ca="1">IF(BB31="","",IF(BA99="","",IFERROR(VLOOKUP($A99,OFFSET('Program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Results'!$A:$A,Tables!BB$1),4),MATCH($A99,OFFSET('Program and Results'!$A$1,MATCH(Tables!BB$1,'Program and Results'!$A:$A,0)-1,4,COUNTIF('Program and Results'!$A:$A,Tables!BB$1),1),0),2))))</f>
        <v/>
      </c>
      <c r="BC99" t="str">
        <f ca="1">IF(BC31="","",IF(BB99="","",IFERROR(VLOOKUP($A99,OFFSET('Program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Results'!$A:$A,Tables!BC$1),4),MATCH($A99,OFFSET('Program and Results'!$A$1,MATCH(Tables!BC$1,'Program and Results'!$A:$A,0)-1,4,COUNTIF('Program and Results'!$A:$A,Tables!BC$1),1),0),2))))</f>
        <v/>
      </c>
      <c r="BD99" t="str">
        <f ca="1">IF(BD31="","",IF(BC99="","",IFERROR(VLOOKUP($A99,OFFSET('Program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Results'!$A:$A,Tables!BD$1),4),MATCH($A99,OFFSET('Program and Results'!$A$1,MATCH(Tables!BD$1,'Program and Results'!$A:$A,0)-1,4,COUNTIF('Program and Results'!$A:$A,Tables!BD$1),1),0),2))))</f>
        <v/>
      </c>
      <c r="BE99" t="str">
        <f ca="1">IF(BE31="","",IF(BD99="","",IFERROR(VLOOKUP($A99,OFFSET('Program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Results'!$A:$A,Tables!BE$1),4),MATCH($A99,OFFSET('Program and Results'!$A$1,MATCH(Tables!BE$1,'Program and Results'!$A:$A,0)-1,4,COUNTIF('Program and Results'!$A:$A,Tables!BE$1),1),0),2))))</f>
        <v/>
      </c>
    </row>
    <row r="100" spans="1:57">
      <c r="A100" s="3" t="str">
        <f t="shared" si="1"/>
        <v/>
      </c>
      <c r="B100" t="str">
        <f ca="1">IF(B32="","",IF(A100="","",IFERROR(VLOOKUP($A100,OFFSET('Program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Results'!$A:$A,Tables!B$1),4),MATCH($A100,OFFSET('Program and Results'!$A$1,MATCH(Tables!B$1,'Program and Results'!$A:$A,0)-1,4,COUNTIF('Program and Results'!$A:$A,Tables!B$1),1),0),2))))</f>
        <v/>
      </c>
      <c r="C100" t="str">
        <f ca="1">IF(C32="","",IF(B100="","",IFERROR(VLOOKUP($A100,OFFSET('Program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Results'!$A:$A,Tables!C$1),4),MATCH($A100,OFFSET('Program and Results'!$A$1,MATCH(Tables!C$1,'Program and Results'!$A:$A,0)-1,4,COUNTIF('Program and Results'!$A:$A,Tables!C$1),1),0),2))))</f>
        <v/>
      </c>
      <c r="D100" t="str">
        <f ca="1">IF(D32="","",IF(C100="","",IFERROR(VLOOKUP($A100,OFFSET('Program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Results'!$A:$A,Tables!D$1),4),MATCH($A100,OFFSET('Program and Results'!$A$1,MATCH(Tables!D$1,'Program and Results'!$A:$A,0)-1,4,COUNTIF('Program and Results'!$A:$A,Tables!D$1),1),0),2))))</f>
        <v/>
      </c>
      <c r="E100" t="str">
        <f ca="1">IF(E32="","",IF(D100="","",IFERROR(VLOOKUP($A100,OFFSET('Program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Results'!$A:$A,Tables!E$1),4),MATCH($A100,OFFSET('Program and Results'!$A$1,MATCH(Tables!E$1,'Program and Results'!$A:$A,0)-1,4,COUNTIF('Program and Results'!$A:$A,Tables!E$1),1),0),2))))</f>
        <v/>
      </c>
      <c r="F100" t="str">
        <f ca="1">IF(F32="","",IF(E100="","",IFERROR(VLOOKUP($A100,OFFSET('Program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Results'!$A:$A,Tables!F$1),4),MATCH($A100,OFFSET('Program and Results'!$A$1,MATCH(Tables!F$1,'Program and Results'!$A:$A,0)-1,4,COUNTIF('Program and Results'!$A:$A,Tables!F$1),1),0),2))))</f>
        <v/>
      </c>
      <c r="G100" t="str">
        <f ca="1">IF(G32="","",IF(F100="","",IFERROR(VLOOKUP($A100,OFFSET('Program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Results'!$A:$A,Tables!G$1),4),MATCH($A100,OFFSET('Program and Results'!$A$1,MATCH(Tables!G$1,'Program and Results'!$A:$A,0)-1,4,COUNTIF('Program and Results'!$A:$A,Tables!G$1),1),0),2))))</f>
        <v/>
      </c>
      <c r="H100" t="str">
        <f ca="1">IF(H32="","",IF(G100="","",IFERROR(VLOOKUP($A100,OFFSET('Program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Results'!$A:$A,Tables!H$1),4),MATCH($A100,OFFSET('Program and Results'!$A$1,MATCH(Tables!H$1,'Program and Results'!$A:$A,0)-1,4,COUNTIF('Program and Results'!$A:$A,Tables!H$1),1),0),2))))</f>
        <v/>
      </c>
      <c r="I100" t="str">
        <f ca="1">IF(I32="","",IF(H100="","",IFERROR(VLOOKUP($A100,OFFSET('Program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Results'!$A:$A,Tables!I$1),4),MATCH($A100,OFFSET('Program and Results'!$A$1,MATCH(Tables!I$1,'Program and Results'!$A:$A,0)-1,4,COUNTIF('Program and Results'!$A:$A,Tables!I$1),1),0),2))))</f>
        <v/>
      </c>
      <c r="J100" t="str">
        <f ca="1">IF(J32="","",IF(I100="","",IFERROR(VLOOKUP($A100,OFFSET('Program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Results'!$A:$A,Tables!J$1),4),MATCH($A100,OFFSET('Program and Results'!$A$1,MATCH(Tables!J$1,'Program and Results'!$A:$A,0)-1,4,COUNTIF('Program and Results'!$A:$A,Tables!J$1),1),0),2))))</f>
        <v/>
      </c>
      <c r="K100" t="str">
        <f ca="1">IF(K32="","",IF(J100="","",IFERROR(VLOOKUP($A100,OFFSET('Program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Results'!$A:$A,Tables!K$1),4),MATCH($A100,OFFSET('Program and Results'!$A$1,MATCH(Tables!K$1,'Program and Results'!$A:$A,0)-1,4,COUNTIF('Program and Results'!$A:$A,Tables!K$1),1),0),2))))</f>
        <v/>
      </c>
      <c r="L100" t="str">
        <f ca="1">IF(L32="","",IF(K100="","",IFERROR(VLOOKUP($A100,OFFSET('Program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Results'!$A:$A,Tables!L$1),4),MATCH($A100,OFFSET('Program and Results'!$A$1,MATCH(Tables!L$1,'Program and Results'!$A:$A,0)-1,4,COUNTIF('Program and Results'!$A:$A,Tables!L$1),1),0),2))))</f>
        <v/>
      </c>
      <c r="M100" t="str">
        <f ca="1">IF(M32="","",IF(L100="","",IFERROR(VLOOKUP($A100,OFFSET('Program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Results'!$A:$A,Tables!M$1),4),MATCH($A100,OFFSET('Program and Results'!$A$1,MATCH(Tables!M$1,'Program and Results'!$A:$A,0)-1,4,COUNTIF('Program and Results'!$A:$A,Tables!M$1),1),0),2))))</f>
        <v/>
      </c>
      <c r="N100" t="str">
        <f ca="1">IF(N32="","",IF(M100="","",IFERROR(VLOOKUP($A100,OFFSET('Program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Results'!$A:$A,Tables!N$1),4),MATCH($A100,OFFSET('Program and Results'!$A$1,MATCH(Tables!N$1,'Program and Results'!$A:$A,0)-1,4,COUNTIF('Program and Results'!$A:$A,Tables!N$1),1),0),2))))</f>
        <v/>
      </c>
      <c r="O100" t="str">
        <f ca="1">IF(O32="","",IF(N100="","",IFERROR(VLOOKUP($A100,OFFSET('Program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Results'!$A:$A,Tables!O$1),4),MATCH($A100,OFFSET('Program and Results'!$A$1,MATCH(Tables!O$1,'Program and Results'!$A:$A,0)-1,4,COUNTIF('Program and Results'!$A:$A,Tables!O$1),1),0),2))))</f>
        <v/>
      </c>
      <c r="P100" t="str">
        <f ca="1">IF(P32="","",IF(O100="","",IFERROR(VLOOKUP($A100,OFFSET('Program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Results'!$A:$A,Tables!P$1),4),MATCH($A100,OFFSET('Program and Results'!$A$1,MATCH(Tables!P$1,'Program and Results'!$A:$A,0)-1,4,COUNTIF('Program and Results'!$A:$A,Tables!P$1),1),0),2))))</f>
        <v/>
      </c>
      <c r="Q100" t="str">
        <f ca="1">IF(Q32="","",IF(P100="","",IFERROR(VLOOKUP($A100,OFFSET('Program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Results'!$A:$A,Tables!Q$1),4),MATCH($A100,OFFSET('Program and Results'!$A$1,MATCH(Tables!Q$1,'Program and Results'!$A:$A,0)-1,4,COUNTIF('Program and Results'!$A:$A,Tables!Q$1),1),0),2))))</f>
        <v/>
      </c>
      <c r="R100" t="str">
        <f ca="1">IF(R32="","",IF(Q100="","",IFERROR(VLOOKUP($A100,OFFSET('Program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Results'!$A:$A,Tables!R$1),4),MATCH($A100,OFFSET('Program and Results'!$A$1,MATCH(Tables!R$1,'Program and Results'!$A:$A,0)-1,4,COUNTIF('Program and Results'!$A:$A,Tables!R$1),1),0),2))))</f>
        <v/>
      </c>
      <c r="S100" t="str">
        <f ca="1">IF(S32="","",IF(R100="","",IFERROR(VLOOKUP($A100,OFFSET('Program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Results'!$A:$A,Tables!S$1),4),MATCH($A100,OFFSET('Program and Results'!$A$1,MATCH(Tables!S$1,'Program and Results'!$A:$A,0)-1,4,COUNTIF('Program and Results'!$A:$A,Tables!S$1),1),0),2))))</f>
        <v/>
      </c>
      <c r="T100" t="str">
        <f ca="1">IF(T32="","",IF(S100="","",IFERROR(VLOOKUP($A100,OFFSET('Program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Results'!$A:$A,Tables!T$1),4),MATCH($A100,OFFSET('Program and Results'!$A$1,MATCH(Tables!T$1,'Program and Results'!$A:$A,0)-1,4,COUNTIF('Program and Results'!$A:$A,Tables!T$1),1),0),2))))</f>
        <v/>
      </c>
      <c r="U100" t="str">
        <f ca="1">IF(U32="","",IF(T100="","",IFERROR(VLOOKUP($A100,OFFSET('Program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Results'!$A:$A,Tables!U$1),4),MATCH($A100,OFFSET('Program and Results'!$A$1,MATCH(Tables!U$1,'Program and Results'!$A:$A,0)-1,4,COUNTIF('Program and Results'!$A:$A,Tables!U$1),1),0),2))))</f>
        <v/>
      </c>
      <c r="V100" t="str">
        <f ca="1">IF(V32="","",IF(U100="","",IFERROR(VLOOKUP($A100,OFFSET('Program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Results'!$A:$A,Tables!V$1),4),MATCH($A100,OFFSET('Program and Results'!$A$1,MATCH(Tables!V$1,'Program and Results'!$A:$A,0)-1,4,COUNTIF('Program and Results'!$A:$A,Tables!V$1),1),0),2))))</f>
        <v/>
      </c>
      <c r="W100" t="str">
        <f ca="1">IF(W32="","",IF(V100="","",IFERROR(VLOOKUP($A100,OFFSET('Program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Results'!$A:$A,Tables!W$1),4),MATCH($A100,OFFSET('Program and Results'!$A$1,MATCH(Tables!W$1,'Program and Results'!$A:$A,0)-1,4,COUNTIF('Program and Results'!$A:$A,Tables!W$1),1),0),2))))</f>
        <v/>
      </c>
      <c r="X100" t="str">
        <f ca="1">IF(X32="","",IF(W100="","",IFERROR(VLOOKUP($A100,OFFSET('Program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Results'!$A:$A,Tables!X$1),4),MATCH($A100,OFFSET('Program and Results'!$A$1,MATCH(Tables!X$1,'Program and Results'!$A:$A,0)-1,4,COUNTIF('Program and Results'!$A:$A,Tables!X$1),1),0),2))))</f>
        <v/>
      </c>
      <c r="Y100" t="str">
        <f ca="1">IF(Y32="","",IF(X100="","",IFERROR(VLOOKUP($A100,OFFSET('Program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Results'!$A:$A,Tables!Y$1),4),MATCH($A100,OFFSET('Program and Results'!$A$1,MATCH(Tables!Y$1,'Program and Results'!$A:$A,0)-1,4,COUNTIF('Program and Results'!$A:$A,Tables!Y$1),1),0),2))))</f>
        <v/>
      </c>
      <c r="Z100" t="str">
        <f ca="1">IF(Z32="","",IF(Y100="","",IFERROR(VLOOKUP($A100,OFFSET('Program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Results'!$A:$A,Tables!Z$1),4),MATCH($A100,OFFSET('Program and Results'!$A$1,MATCH(Tables!Z$1,'Program and Results'!$A:$A,0)-1,4,COUNTIF('Program and Results'!$A:$A,Tables!Z$1),1),0),2))))</f>
        <v/>
      </c>
      <c r="AA100" t="str">
        <f ca="1">IF(AA32="","",IF(Z100="","",IFERROR(VLOOKUP($A100,OFFSET('Program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Results'!$A:$A,Tables!AA$1),4),MATCH($A100,OFFSET('Program and Results'!$A$1,MATCH(Tables!AA$1,'Program and Results'!$A:$A,0)-1,4,COUNTIF('Program and Results'!$A:$A,Tables!AA$1),1),0),2))))</f>
        <v/>
      </c>
      <c r="AB100" t="str">
        <f ca="1">IF(AB32="","",IF(AA100="","",IFERROR(VLOOKUP($A100,OFFSET('Program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Results'!$A:$A,Tables!AB$1),4),MATCH($A100,OFFSET('Program and Results'!$A$1,MATCH(Tables!AB$1,'Program and Results'!$A:$A,0)-1,4,COUNTIF('Program and Results'!$A:$A,Tables!AB$1),1),0),2))))</f>
        <v/>
      </c>
      <c r="AC100" t="str">
        <f ca="1">IF(AC32="","",IF(AB100="","",IFERROR(VLOOKUP($A100,OFFSET('Program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Results'!$A:$A,Tables!AC$1),4),MATCH($A100,OFFSET('Program and Results'!$A$1,MATCH(Tables!AC$1,'Program and Results'!$A:$A,0)-1,4,COUNTIF('Program and Results'!$A:$A,Tables!AC$1),1),0),2))))</f>
        <v/>
      </c>
      <c r="AD100" t="str">
        <f ca="1">IF(AD32="","",IF(AC100="","",IFERROR(VLOOKUP($A100,OFFSET('Program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Results'!$A:$A,Tables!AD$1),4),MATCH($A100,OFFSET('Program and Results'!$A$1,MATCH(Tables!AD$1,'Program and Results'!$A:$A,0)-1,4,COUNTIF('Program and Results'!$A:$A,Tables!AD$1),1),0),2))))</f>
        <v/>
      </c>
      <c r="AE100" t="str">
        <f ca="1">IF(AE32="","",IF(AD100="","",IFERROR(VLOOKUP($A100,OFFSET('Program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Results'!$A:$A,Tables!AE$1),4),MATCH($A100,OFFSET('Program and Results'!$A$1,MATCH(Tables!AE$1,'Program and Results'!$A:$A,0)-1,4,COUNTIF('Program and Results'!$A:$A,Tables!AE$1),1),0),2))))</f>
        <v/>
      </c>
      <c r="AF100" t="str">
        <f ca="1">IF(AF32="","",IF(AE100="","",IFERROR(VLOOKUP($A100,OFFSET('Program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Results'!$A:$A,Tables!AF$1),4),MATCH($A100,OFFSET('Program and Results'!$A$1,MATCH(Tables!AF$1,'Program and Results'!$A:$A,0)-1,4,COUNTIF('Program and Results'!$A:$A,Tables!AF$1),1),0),2))))</f>
        <v/>
      </c>
      <c r="AG100" t="str">
        <f ca="1">IF(AG32="","",IF(AF100="","",IFERROR(VLOOKUP($A100,OFFSET('Program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Results'!$A:$A,Tables!AG$1),4),MATCH($A100,OFFSET('Program and Results'!$A$1,MATCH(Tables!AG$1,'Program and Results'!$A:$A,0)-1,4,COUNTIF('Program and Results'!$A:$A,Tables!AG$1),1),0),2))))</f>
        <v/>
      </c>
      <c r="AH100" t="str">
        <f ca="1">IF(AH32="","",IF(AG100="","",IFERROR(VLOOKUP($A100,OFFSET('Program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Results'!$A:$A,Tables!AH$1),4),MATCH($A100,OFFSET('Program and Results'!$A$1,MATCH(Tables!AH$1,'Program and Results'!$A:$A,0)-1,4,COUNTIF('Program and Results'!$A:$A,Tables!AH$1),1),0),2))))</f>
        <v/>
      </c>
      <c r="AI100" t="str">
        <f ca="1">IF(AI32="","",IF(AH100="","",IFERROR(VLOOKUP($A100,OFFSET('Program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Results'!$A:$A,Tables!AI$1),4),MATCH($A100,OFFSET('Program and Results'!$A$1,MATCH(Tables!AI$1,'Program and Results'!$A:$A,0)-1,4,COUNTIF('Program and Results'!$A:$A,Tables!AI$1),1),0),2))))</f>
        <v/>
      </c>
      <c r="AJ100" t="str">
        <f ca="1">IF(AJ32="","",IF(AI100="","",IFERROR(VLOOKUP($A100,OFFSET('Program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Results'!$A:$A,Tables!AJ$1),4),MATCH($A100,OFFSET('Program and Results'!$A$1,MATCH(Tables!AJ$1,'Program and Results'!$A:$A,0)-1,4,COUNTIF('Program and Results'!$A:$A,Tables!AJ$1),1),0),2))))</f>
        <v/>
      </c>
      <c r="AK100" t="str">
        <f ca="1">IF(AK32="","",IF(AJ100="","",IFERROR(VLOOKUP($A100,OFFSET('Program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Results'!$A:$A,Tables!AK$1),4),MATCH($A100,OFFSET('Program and Results'!$A$1,MATCH(Tables!AK$1,'Program and Results'!$A:$A,0)-1,4,COUNTIF('Program and Results'!$A:$A,Tables!AK$1),1),0),2))))</f>
        <v/>
      </c>
      <c r="AL100" t="str">
        <f ca="1">IF(AL32="","",IF(AK100="","",IFERROR(VLOOKUP($A100,OFFSET('Program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Results'!$A:$A,Tables!AL$1),4),MATCH($A100,OFFSET('Program and Results'!$A$1,MATCH(Tables!AL$1,'Program and Results'!$A:$A,0)-1,4,COUNTIF('Program and Results'!$A:$A,Tables!AL$1),1),0),2))))</f>
        <v/>
      </c>
      <c r="AM100" t="str">
        <f ca="1">IF(AM32="","",IF(AL100="","",IFERROR(VLOOKUP($A100,OFFSET('Program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Results'!$A:$A,Tables!AM$1),4),MATCH($A100,OFFSET('Program and Results'!$A$1,MATCH(Tables!AM$1,'Program and Results'!$A:$A,0)-1,4,COUNTIF('Program and Results'!$A:$A,Tables!AM$1),1),0),2))))</f>
        <v/>
      </c>
      <c r="AN100" t="str">
        <f ca="1">IF(AN32="","",IF(AM100="","",IFERROR(VLOOKUP($A100,OFFSET('Program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Results'!$A:$A,Tables!AN$1),4),MATCH($A100,OFFSET('Program and Results'!$A$1,MATCH(Tables!AN$1,'Program and Results'!$A:$A,0)-1,4,COUNTIF('Program and Results'!$A:$A,Tables!AN$1),1),0),2))))</f>
        <v/>
      </c>
      <c r="AO100" t="str">
        <f ca="1">IF(AO32="","",IF(AN100="","",IFERROR(VLOOKUP($A100,OFFSET('Program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Results'!$A:$A,Tables!AO$1),4),MATCH($A100,OFFSET('Program and Results'!$A$1,MATCH(Tables!AO$1,'Program and Results'!$A:$A,0)-1,4,COUNTIF('Program and Results'!$A:$A,Tables!AO$1),1),0),2))))</f>
        <v/>
      </c>
      <c r="AP100" t="str">
        <f ca="1">IF(AP32="","",IF(AO100="","",IFERROR(VLOOKUP($A100,OFFSET('Program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Results'!$A:$A,Tables!AP$1),4),MATCH($A100,OFFSET('Program and Results'!$A$1,MATCH(Tables!AP$1,'Program and Results'!$A:$A,0)-1,4,COUNTIF('Program and Results'!$A:$A,Tables!AP$1),1),0),2))))</f>
        <v/>
      </c>
      <c r="AQ100" t="str">
        <f ca="1">IF(AQ32="","",IF(AP100="","",IFERROR(VLOOKUP($A100,OFFSET('Program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Results'!$A:$A,Tables!AQ$1),4),MATCH($A100,OFFSET('Program and Results'!$A$1,MATCH(Tables!AQ$1,'Program and Results'!$A:$A,0)-1,4,COUNTIF('Program and Results'!$A:$A,Tables!AQ$1),1),0),2))))</f>
        <v/>
      </c>
      <c r="AR100" t="str">
        <f ca="1">IF(AR32="","",IF(AQ100="","",IFERROR(VLOOKUP($A100,OFFSET('Program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Results'!$A:$A,Tables!AR$1),4),MATCH($A100,OFFSET('Program and Results'!$A$1,MATCH(Tables!AR$1,'Program and Results'!$A:$A,0)-1,4,COUNTIF('Program and Results'!$A:$A,Tables!AR$1),1),0),2))))</f>
        <v/>
      </c>
      <c r="AS100" t="str">
        <f ca="1">IF(AS32="","",IF(AR100="","",IFERROR(VLOOKUP($A100,OFFSET('Program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Results'!$A:$A,Tables!AS$1),4),MATCH($A100,OFFSET('Program and Results'!$A$1,MATCH(Tables!AS$1,'Program and Results'!$A:$A,0)-1,4,COUNTIF('Program and Results'!$A:$A,Tables!AS$1),1),0),2))))</f>
        <v/>
      </c>
      <c r="AT100" t="str">
        <f ca="1">IF(AT32="","",IF(AS100="","",IFERROR(VLOOKUP($A100,OFFSET('Program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Results'!$A:$A,Tables!AT$1),4),MATCH($A100,OFFSET('Program and Results'!$A$1,MATCH(Tables!AT$1,'Program and Results'!$A:$A,0)-1,4,COUNTIF('Program and Results'!$A:$A,Tables!AT$1),1),0),2))))</f>
        <v/>
      </c>
      <c r="AU100" t="str">
        <f ca="1">IF(AU32="","",IF(AT100="","",IFERROR(VLOOKUP($A100,OFFSET('Program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Results'!$A:$A,Tables!AU$1),4),MATCH($A100,OFFSET('Program and Results'!$A$1,MATCH(Tables!AU$1,'Program and Results'!$A:$A,0)-1,4,COUNTIF('Program and Results'!$A:$A,Tables!AU$1),1),0),2))))</f>
        <v/>
      </c>
      <c r="AV100" t="str">
        <f ca="1">IF(AV32="","",IF(AU100="","",IFERROR(VLOOKUP($A100,OFFSET('Program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Results'!$A:$A,Tables!AV$1),4),MATCH($A100,OFFSET('Program and Results'!$A$1,MATCH(Tables!AV$1,'Program and Results'!$A:$A,0)-1,4,COUNTIF('Program and Results'!$A:$A,Tables!AV$1),1),0),2))))</f>
        <v/>
      </c>
      <c r="AW100" t="str">
        <f ca="1">IF(AW32="","",IF(AV100="","",IFERROR(VLOOKUP($A100,OFFSET('Program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Results'!$A:$A,Tables!AW$1),4),MATCH($A100,OFFSET('Program and Results'!$A$1,MATCH(Tables!AW$1,'Program and Results'!$A:$A,0)-1,4,COUNTIF('Program and Results'!$A:$A,Tables!AW$1),1),0),2))))</f>
        <v/>
      </c>
      <c r="AX100" t="str">
        <f ca="1">IF(AX32="","",IF(AW100="","",IFERROR(VLOOKUP($A100,OFFSET('Program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Results'!$A:$A,Tables!AX$1),4),MATCH($A100,OFFSET('Program and Results'!$A$1,MATCH(Tables!AX$1,'Program and Results'!$A:$A,0)-1,4,COUNTIF('Program and Results'!$A:$A,Tables!AX$1),1),0),2))))</f>
        <v/>
      </c>
      <c r="AY100" t="str">
        <f ca="1">IF(AY32="","",IF(AX100="","",IFERROR(VLOOKUP($A100,OFFSET('Program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Results'!$A:$A,Tables!AY$1),4),MATCH($A100,OFFSET('Program and Results'!$A$1,MATCH(Tables!AY$1,'Program and Results'!$A:$A,0)-1,4,COUNTIF('Program and Results'!$A:$A,Tables!AY$1),1),0),2))))</f>
        <v/>
      </c>
      <c r="AZ100" t="str">
        <f ca="1">IF(AZ32="","",IF(AY100="","",IFERROR(VLOOKUP($A100,OFFSET('Program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Results'!$A:$A,Tables!AZ$1),4),MATCH($A100,OFFSET('Program and Results'!$A$1,MATCH(Tables!AZ$1,'Program and Results'!$A:$A,0)-1,4,COUNTIF('Program and Results'!$A:$A,Tables!AZ$1),1),0),2))))</f>
        <v/>
      </c>
      <c r="BA100" t="str">
        <f ca="1">IF(BA32="","",IF(AZ100="","",IFERROR(VLOOKUP($A100,OFFSET('Program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Results'!$A:$A,Tables!BA$1),4),MATCH($A100,OFFSET('Program and Results'!$A$1,MATCH(Tables!BA$1,'Program and Results'!$A:$A,0)-1,4,COUNTIF('Program and Results'!$A:$A,Tables!BA$1),1),0),2))))</f>
        <v/>
      </c>
      <c r="BB100" t="str">
        <f ca="1">IF(BB32="","",IF(BA100="","",IFERROR(VLOOKUP($A100,OFFSET('Program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Results'!$A:$A,Tables!BB$1),4),MATCH($A100,OFFSET('Program and Results'!$A$1,MATCH(Tables!BB$1,'Program and Results'!$A:$A,0)-1,4,COUNTIF('Program and Results'!$A:$A,Tables!BB$1),1),0),2))))</f>
        <v/>
      </c>
      <c r="BC100" t="str">
        <f ca="1">IF(BC32="","",IF(BB100="","",IFERROR(VLOOKUP($A100,OFFSET('Program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Results'!$A:$A,Tables!BC$1),4),MATCH($A100,OFFSET('Program and Results'!$A$1,MATCH(Tables!BC$1,'Program and Results'!$A:$A,0)-1,4,COUNTIF('Program and Results'!$A:$A,Tables!BC$1),1),0),2))))</f>
        <v/>
      </c>
      <c r="BD100" t="str">
        <f ca="1">IF(BD32="","",IF(BC100="","",IFERROR(VLOOKUP($A100,OFFSET('Program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Results'!$A:$A,Tables!BD$1),4),MATCH($A100,OFFSET('Program and Results'!$A$1,MATCH(Tables!BD$1,'Program and Results'!$A:$A,0)-1,4,COUNTIF('Program and Results'!$A:$A,Tables!BD$1),1),0),2))))</f>
        <v/>
      </c>
      <c r="BE100" t="str">
        <f ca="1">IF(BE32="","",IF(BD100="","",IFERROR(VLOOKUP($A100,OFFSET('Program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Results'!$A:$A,Tables!BE$1),4),MATCH($A100,OFFSET('Program and Results'!$A$1,MATCH(Tables!BE$1,'Program and Results'!$A:$A,0)-1,4,COUNTIF('Program and Results'!$A:$A,Tables!BE$1),1),0),2))))</f>
        <v/>
      </c>
    </row>
    <row r="101" spans="1:57">
      <c r="A101" s="3" t="str">
        <f t="shared" si="1"/>
        <v/>
      </c>
      <c r="B101" t="str">
        <f ca="1">IF(B33="","",IF(A101="","",IFERROR(VLOOKUP($A101,OFFSET('Program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Results'!$A:$A,Tables!B$1),4),MATCH($A101,OFFSET('Program and Results'!$A$1,MATCH(Tables!B$1,'Program and Results'!$A:$A,0)-1,4,COUNTIF('Program and Results'!$A:$A,Tables!B$1),1),0),2))))</f>
        <v/>
      </c>
      <c r="C101" t="str">
        <f ca="1">IF(C33="","",IF(B101="","",IFERROR(VLOOKUP($A101,OFFSET('Program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Results'!$A:$A,Tables!C$1),4),MATCH($A101,OFFSET('Program and Results'!$A$1,MATCH(Tables!C$1,'Program and Results'!$A:$A,0)-1,4,COUNTIF('Program and Results'!$A:$A,Tables!C$1),1),0),2))))</f>
        <v/>
      </c>
      <c r="D101" t="str">
        <f ca="1">IF(D33="","",IF(C101="","",IFERROR(VLOOKUP($A101,OFFSET('Program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Results'!$A:$A,Tables!D$1),4),MATCH($A101,OFFSET('Program and Results'!$A$1,MATCH(Tables!D$1,'Program and Results'!$A:$A,0)-1,4,COUNTIF('Program and Results'!$A:$A,Tables!D$1),1),0),2))))</f>
        <v/>
      </c>
      <c r="E101" t="str">
        <f ca="1">IF(E33="","",IF(D101="","",IFERROR(VLOOKUP($A101,OFFSET('Program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Results'!$A:$A,Tables!E$1),4),MATCH($A101,OFFSET('Program and Results'!$A$1,MATCH(Tables!E$1,'Program and Results'!$A:$A,0)-1,4,COUNTIF('Program and Results'!$A:$A,Tables!E$1),1),0),2))))</f>
        <v/>
      </c>
      <c r="F101" t="str">
        <f ca="1">IF(F33="","",IF(E101="","",IFERROR(VLOOKUP($A101,OFFSET('Program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Results'!$A:$A,Tables!F$1),4),MATCH($A101,OFFSET('Program and Results'!$A$1,MATCH(Tables!F$1,'Program and Results'!$A:$A,0)-1,4,COUNTIF('Program and Results'!$A:$A,Tables!F$1),1),0),2))))</f>
        <v/>
      </c>
      <c r="G101" t="str">
        <f ca="1">IF(G33="","",IF(F101="","",IFERROR(VLOOKUP($A101,OFFSET('Program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Results'!$A:$A,Tables!G$1),4),MATCH($A101,OFFSET('Program and Results'!$A$1,MATCH(Tables!G$1,'Program and Results'!$A:$A,0)-1,4,COUNTIF('Program and Results'!$A:$A,Tables!G$1),1),0),2))))</f>
        <v/>
      </c>
      <c r="H101" t="str">
        <f ca="1">IF(H33="","",IF(G101="","",IFERROR(VLOOKUP($A101,OFFSET('Program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Results'!$A:$A,Tables!H$1),4),MATCH($A101,OFFSET('Program and Results'!$A$1,MATCH(Tables!H$1,'Program and Results'!$A:$A,0)-1,4,COUNTIF('Program and Results'!$A:$A,Tables!H$1),1),0),2))))</f>
        <v/>
      </c>
      <c r="I101" t="str">
        <f ca="1">IF(I33="","",IF(H101="","",IFERROR(VLOOKUP($A101,OFFSET('Program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Results'!$A:$A,Tables!I$1),4),MATCH($A101,OFFSET('Program and Results'!$A$1,MATCH(Tables!I$1,'Program and Results'!$A:$A,0)-1,4,COUNTIF('Program and Results'!$A:$A,Tables!I$1),1),0),2))))</f>
        <v/>
      </c>
      <c r="J101" t="str">
        <f ca="1">IF(J33="","",IF(I101="","",IFERROR(VLOOKUP($A101,OFFSET('Program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Results'!$A:$A,Tables!J$1),4),MATCH($A101,OFFSET('Program and Results'!$A$1,MATCH(Tables!J$1,'Program and Results'!$A:$A,0)-1,4,COUNTIF('Program and Results'!$A:$A,Tables!J$1),1),0),2))))</f>
        <v/>
      </c>
      <c r="K101" t="str">
        <f ca="1">IF(K33="","",IF(J101="","",IFERROR(VLOOKUP($A101,OFFSET('Program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Results'!$A:$A,Tables!K$1),4),MATCH($A101,OFFSET('Program and Results'!$A$1,MATCH(Tables!K$1,'Program and Results'!$A:$A,0)-1,4,COUNTIF('Program and Results'!$A:$A,Tables!K$1),1),0),2))))</f>
        <v/>
      </c>
      <c r="L101" t="str">
        <f ca="1">IF(L33="","",IF(K101="","",IFERROR(VLOOKUP($A101,OFFSET('Program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Results'!$A:$A,Tables!L$1),4),MATCH($A101,OFFSET('Program and Results'!$A$1,MATCH(Tables!L$1,'Program and Results'!$A:$A,0)-1,4,COUNTIF('Program and Results'!$A:$A,Tables!L$1),1),0),2))))</f>
        <v/>
      </c>
      <c r="M101" t="str">
        <f ca="1">IF(M33="","",IF(L101="","",IFERROR(VLOOKUP($A101,OFFSET('Program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Results'!$A:$A,Tables!M$1),4),MATCH($A101,OFFSET('Program and Results'!$A$1,MATCH(Tables!M$1,'Program and Results'!$A:$A,0)-1,4,COUNTIF('Program and Results'!$A:$A,Tables!M$1),1),0),2))))</f>
        <v/>
      </c>
      <c r="N101" t="str">
        <f ca="1">IF(N33="","",IF(M101="","",IFERROR(VLOOKUP($A101,OFFSET('Program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Results'!$A:$A,Tables!N$1),4),MATCH($A101,OFFSET('Program and Results'!$A$1,MATCH(Tables!N$1,'Program and Results'!$A:$A,0)-1,4,COUNTIF('Program and Results'!$A:$A,Tables!N$1),1),0),2))))</f>
        <v/>
      </c>
      <c r="O101" t="str">
        <f ca="1">IF(O33="","",IF(N101="","",IFERROR(VLOOKUP($A101,OFFSET('Program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Results'!$A:$A,Tables!O$1),4),MATCH($A101,OFFSET('Program and Results'!$A$1,MATCH(Tables!O$1,'Program and Results'!$A:$A,0)-1,4,COUNTIF('Program and Results'!$A:$A,Tables!O$1),1),0),2))))</f>
        <v/>
      </c>
      <c r="P101" t="str">
        <f ca="1">IF(P33="","",IF(O101="","",IFERROR(VLOOKUP($A101,OFFSET('Program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Results'!$A:$A,Tables!P$1),4),MATCH($A101,OFFSET('Program and Results'!$A$1,MATCH(Tables!P$1,'Program and Results'!$A:$A,0)-1,4,COUNTIF('Program and Results'!$A:$A,Tables!P$1),1),0),2))))</f>
        <v/>
      </c>
      <c r="Q101" t="str">
        <f ca="1">IF(Q33="","",IF(P101="","",IFERROR(VLOOKUP($A101,OFFSET('Program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Results'!$A:$A,Tables!Q$1),4),MATCH($A101,OFFSET('Program and Results'!$A$1,MATCH(Tables!Q$1,'Program and Results'!$A:$A,0)-1,4,COUNTIF('Program and Results'!$A:$A,Tables!Q$1),1),0),2))))</f>
        <v/>
      </c>
      <c r="R101" t="str">
        <f ca="1">IF(R33="","",IF(Q101="","",IFERROR(VLOOKUP($A101,OFFSET('Program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Results'!$A:$A,Tables!R$1),4),MATCH($A101,OFFSET('Program and Results'!$A$1,MATCH(Tables!R$1,'Program and Results'!$A:$A,0)-1,4,COUNTIF('Program and Results'!$A:$A,Tables!R$1),1),0),2))))</f>
        <v/>
      </c>
      <c r="S101" t="str">
        <f ca="1">IF(S33="","",IF(R101="","",IFERROR(VLOOKUP($A101,OFFSET('Program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Results'!$A:$A,Tables!S$1),4),MATCH($A101,OFFSET('Program and Results'!$A$1,MATCH(Tables!S$1,'Program and Results'!$A:$A,0)-1,4,COUNTIF('Program and Results'!$A:$A,Tables!S$1),1),0),2))))</f>
        <v/>
      </c>
      <c r="T101" t="str">
        <f ca="1">IF(T33="","",IF(S101="","",IFERROR(VLOOKUP($A101,OFFSET('Program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Results'!$A:$A,Tables!T$1),4),MATCH($A101,OFFSET('Program and Results'!$A$1,MATCH(Tables!T$1,'Program and Results'!$A:$A,0)-1,4,COUNTIF('Program and Results'!$A:$A,Tables!T$1),1),0),2))))</f>
        <v/>
      </c>
      <c r="U101" t="str">
        <f ca="1">IF(U33="","",IF(T101="","",IFERROR(VLOOKUP($A101,OFFSET('Program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Results'!$A:$A,Tables!U$1),4),MATCH($A101,OFFSET('Program and Results'!$A$1,MATCH(Tables!U$1,'Program and Results'!$A:$A,0)-1,4,COUNTIF('Program and Results'!$A:$A,Tables!U$1),1),0),2))))</f>
        <v/>
      </c>
      <c r="V101" t="str">
        <f ca="1">IF(V33="","",IF(U101="","",IFERROR(VLOOKUP($A101,OFFSET('Program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Results'!$A:$A,Tables!V$1),4),MATCH($A101,OFFSET('Program and Results'!$A$1,MATCH(Tables!V$1,'Program and Results'!$A:$A,0)-1,4,COUNTIF('Program and Results'!$A:$A,Tables!V$1),1),0),2))))</f>
        <v/>
      </c>
      <c r="W101" t="str">
        <f ca="1">IF(W33="","",IF(V101="","",IFERROR(VLOOKUP($A101,OFFSET('Program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Results'!$A:$A,Tables!W$1),4),MATCH($A101,OFFSET('Program and Results'!$A$1,MATCH(Tables!W$1,'Program and Results'!$A:$A,0)-1,4,COUNTIF('Program and Results'!$A:$A,Tables!W$1),1),0),2))))</f>
        <v/>
      </c>
      <c r="X101" t="str">
        <f ca="1">IF(X33="","",IF(W101="","",IFERROR(VLOOKUP($A101,OFFSET('Program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Results'!$A:$A,Tables!X$1),4),MATCH($A101,OFFSET('Program and Results'!$A$1,MATCH(Tables!X$1,'Program and Results'!$A:$A,0)-1,4,COUNTIF('Program and Results'!$A:$A,Tables!X$1),1),0),2))))</f>
        <v/>
      </c>
      <c r="Y101" t="str">
        <f ca="1">IF(Y33="","",IF(X101="","",IFERROR(VLOOKUP($A101,OFFSET('Program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Results'!$A:$A,Tables!Y$1),4),MATCH($A101,OFFSET('Program and Results'!$A$1,MATCH(Tables!Y$1,'Program and Results'!$A:$A,0)-1,4,COUNTIF('Program and Results'!$A:$A,Tables!Y$1),1),0),2))))</f>
        <v/>
      </c>
      <c r="Z101" t="str">
        <f ca="1">IF(Z33="","",IF(Y101="","",IFERROR(VLOOKUP($A101,OFFSET('Program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Results'!$A:$A,Tables!Z$1),4),MATCH($A101,OFFSET('Program and Results'!$A$1,MATCH(Tables!Z$1,'Program and Results'!$A:$A,0)-1,4,COUNTIF('Program and Results'!$A:$A,Tables!Z$1),1),0),2))))</f>
        <v/>
      </c>
      <c r="AA101" t="str">
        <f ca="1">IF(AA33="","",IF(Z101="","",IFERROR(VLOOKUP($A101,OFFSET('Program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Results'!$A:$A,Tables!AA$1),4),MATCH($A101,OFFSET('Program and Results'!$A$1,MATCH(Tables!AA$1,'Program and Results'!$A:$A,0)-1,4,COUNTIF('Program and Results'!$A:$A,Tables!AA$1),1),0),2))))</f>
        <v/>
      </c>
      <c r="AB101" t="str">
        <f ca="1">IF(AB33="","",IF(AA101="","",IFERROR(VLOOKUP($A101,OFFSET('Program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Results'!$A:$A,Tables!AB$1),4),MATCH($A101,OFFSET('Program and Results'!$A$1,MATCH(Tables!AB$1,'Program and Results'!$A:$A,0)-1,4,COUNTIF('Program and Results'!$A:$A,Tables!AB$1),1),0),2))))</f>
        <v/>
      </c>
      <c r="AC101" t="str">
        <f ca="1">IF(AC33="","",IF(AB101="","",IFERROR(VLOOKUP($A101,OFFSET('Program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Results'!$A:$A,Tables!AC$1),4),MATCH($A101,OFFSET('Program and Results'!$A$1,MATCH(Tables!AC$1,'Program and Results'!$A:$A,0)-1,4,COUNTIF('Program and Results'!$A:$A,Tables!AC$1),1),0),2))))</f>
        <v/>
      </c>
      <c r="AD101" t="str">
        <f ca="1">IF(AD33="","",IF(AC101="","",IFERROR(VLOOKUP($A101,OFFSET('Program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Results'!$A:$A,Tables!AD$1),4),MATCH($A101,OFFSET('Program and Results'!$A$1,MATCH(Tables!AD$1,'Program and Results'!$A:$A,0)-1,4,COUNTIF('Program and Results'!$A:$A,Tables!AD$1),1),0),2))))</f>
        <v/>
      </c>
      <c r="AE101" t="str">
        <f ca="1">IF(AE33="","",IF(AD101="","",IFERROR(VLOOKUP($A101,OFFSET('Program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Results'!$A:$A,Tables!AE$1),4),MATCH($A101,OFFSET('Program and Results'!$A$1,MATCH(Tables!AE$1,'Program and Results'!$A:$A,0)-1,4,COUNTIF('Program and Results'!$A:$A,Tables!AE$1),1),0),2))))</f>
        <v/>
      </c>
      <c r="AF101" t="str">
        <f ca="1">IF(AF33="","",IF(AE101="","",IFERROR(VLOOKUP($A101,OFFSET('Program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Results'!$A:$A,Tables!AF$1),4),MATCH($A101,OFFSET('Program and Results'!$A$1,MATCH(Tables!AF$1,'Program and Results'!$A:$A,0)-1,4,COUNTIF('Program and Results'!$A:$A,Tables!AF$1),1),0),2))))</f>
        <v/>
      </c>
      <c r="AG101" t="str">
        <f ca="1">IF(AG33="","",IF(AF101="","",IFERROR(VLOOKUP($A101,OFFSET('Program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Results'!$A:$A,Tables!AG$1),4),MATCH($A101,OFFSET('Program and Results'!$A$1,MATCH(Tables!AG$1,'Program and Results'!$A:$A,0)-1,4,COUNTIF('Program and Results'!$A:$A,Tables!AG$1),1),0),2))))</f>
        <v/>
      </c>
      <c r="AH101" t="str">
        <f ca="1">IF(AH33="","",IF(AG101="","",IFERROR(VLOOKUP($A101,OFFSET('Program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Results'!$A:$A,Tables!AH$1),4),MATCH($A101,OFFSET('Program and Results'!$A$1,MATCH(Tables!AH$1,'Program and Results'!$A:$A,0)-1,4,COUNTIF('Program and Results'!$A:$A,Tables!AH$1),1),0),2))))</f>
        <v/>
      </c>
      <c r="AI101" t="str">
        <f ca="1">IF(AI33="","",IF(AH101="","",IFERROR(VLOOKUP($A101,OFFSET('Program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Results'!$A:$A,Tables!AI$1),4),MATCH($A101,OFFSET('Program and Results'!$A$1,MATCH(Tables!AI$1,'Program and Results'!$A:$A,0)-1,4,COUNTIF('Program and Results'!$A:$A,Tables!AI$1),1),0),2))))</f>
        <v/>
      </c>
      <c r="AJ101" t="str">
        <f ca="1">IF(AJ33="","",IF(AI101="","",IFERROR(VLOOKUP($A101,OFFSET('Program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Results'!$A:$A,Tables!AJ$1),4),MATCH($A101,OFFSET('Program and Results'!$A$1,MATCH(Tables!AJ$1,'Program and Results'!$A:$A,0)-1,4,COUNTIF('Program and Results'!$A:$A,Tables!AJ$1),1),0),2))))</f>
        <v/>
      </c>
      <c r="AK101" t="str">
        <f ca="1">IF(AK33="","",IF(AJ101="","",IFERROR(VLOOKUP($A101,OFFSET('Program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Results'!$A:$A,Tables!AK$1),4),MATCH($A101,OFFSET('Program and Results'!$A$1,MATCH(Tables!AK$1,'Program and Results'!$A:$A,0)-1,4,COUNTIF('Program and Results'!$A:$A,Tables!AK$1),1),0),2))))</f>
        <v/>
      </c>
      <c r="AL101" t="str">
        <f ca="1">IF(AL33="","",IF(AK101="","",IFERROR(VLOOKUP($A101,OFFSET('Program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Results'!$A:$A,Tables!AL$1),4),MATCH($A101,OFFSET('Program and Results'!$A$1,MATCH(Tables!AL$1,'Program and Results'!$A:$A,0)-1,4,COUNTIF('Program and Results'!$A:$A,Tables!AL$1),1),0),2))))</f>
        <v/>
      </c>
      <c r="AM101" t="str">
        <f ca="1">IF(AM33="","",IF(AL101="","",IFERROR(VLOOKUP($A101,OFFSET('Program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Results'!$A:$A,Tables!AM$1),4),MATCH($A101,OFFSET('Program and Results'!$A$1,MATCH(Tables!AM$1,'Program and Results'!$A:$A,0)-1,4,COUNTIF('Program and Results'!$A:$A,Tables!AM$1),1),0),2))))</f>
        <v/>
      </c>
      <c r="AN101" t="str">
        <f ca="1">IF(AN33="","",IF(AM101="","",IFERROR(VLOOKUP($A101,OFFSET('Program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Results'!$A:$A,Tables!AN$1),4),MATCH($A101,OFFSET('Program and Results'!$A$1,MATCH(Tables!AN$1,'Program and Results'!$A:$A,0)-1,4,COUNTIF('Program and Results'!$A:$A,Tables!AN$1),1),0),2))))</f>
        <v/>
      </c>
      <c r="AO101" t="str">
        <f ca="1">IF(AO33="","",IF(AN101="","",IFERROR(VLOOKUP($A101,OFFSET('Program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Results'!$A:$A,Tables!AO$1),4),MATCH($A101,OFFSET('Program and Results'!$A$1,MATCH(Tables!AO$1,'Program and Results'!$A:$A,0)-1,4,COUNTIF('Program and Results'!$A:$A,Tables!AO$1),1),0),2))))</f>
        <v/>
      </c>
      <c r="AP101" t="str">
        <f ca="1">IF(AP33="","",IF(AO101="","",IFERROR(VLOOKUP($A101,OFFSET('Program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Results'!$A:$A,Tables!AP$1),4),MATCH($A101,OFFSET('Program and Results'!$A$1,MATCH(Tables!AP$1,'Program and Results'!$A:$A,0)-1,4,COUNTIF('Program and Results'!$A:$A,Tables!AP$1),1),0),2))))</f>
        <v/>
      </c>
      <c r="AQ101" t="str">
        <f ca="1">IF(AQ33="","",IF(AP101="","",IFERROR(VLOOKUP($A101,OFFSET('Program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Results'!$A:$A,Tables!AQ$1),4),MATCH($A101,OFFSET('Program and Results'!$A$1,MATCH(Tables!AQ$1,'Program and Results'!$A:$A,0)-1,4,COUNTIF('Program and Results'!$A:$A,Tables!AQ$1),1),0),2))))</f>
        <v/>
      </c>
      <c r="AR101" t="str">
        <f ca="1">IF(AR33="","",IF(AQ101="","",IFERROR(VLOOKUP($A101,OFFSET('Program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Results'!$A:$A,Tables!AR$1),4),MATCH($A101,OFFSET('Program and Results'!$A$1,MATCH(Tables!AR$1,'Program and Results'!$A:$A,0)-1,4,COUNTIF('Program and Results'!$A:$A,Tables!AR$1),1),0),2))))</f>
        <v/>
      </c>
      <c r="AS101" t="str">
        <f ca="1">IF(AS33="","",IF(AR101="","",IFERROR(VLOOKUP($A101,OFFSET('Program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Results'!$A:$A,Tables!AS$1),4),MATCH($A101,OFFSET('Program and Results'!$A$1,MATCH(Tables!AS$1,'Program and Results'!$A:$A,0)-1,4,COUNTIF('Program and Results'!$A:$A,Tables!AS$1),1),0),2))))</f>
        <v/>
      </c>
      <c r="AT101" t="str">
        <f ca="1">IF(AT33="","",IF(AS101="","",IFERROR(VLOOKUP($A101,OFFSET('Program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Results'!$A:$A,Tables!AT$1),4),MATCH($A101,OFFSET('Program and Results'!$A$1,MATCH(Tables!AT$1,'Program and Results'!$A:$A,0)-1,4,COUNTIF('Program and Results'!$A:$A,Tables!AT$1),1),0),2))))</f>
        <v/>
      </c>
      <c r="AU101" t="str">
        <f ca="1">IF(AU33="","",IF(AT101="","",IFERROR(VLOOKUP($A101,OFFSET('Program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Results'!$A:$A,Tables!AU$1),4),MATCH($A101,OFFSET('Program and Results'!$A$1,MATCH(Tables!AU$1,'Program and Results'!$A:$A,0)-1,4,COUNTIF('Program and Results'!$A:$A,Tables!AU$1),1),0),2))))</f>
        <v/>
      </c>
      <c r="AV101" t="str">
        <f ca="1">IF(AV33="","",IF(AU101="","",IFERROR(VLOOKUP($A101,OFFSET('Program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Results'!$A:$A,Tables!AV$1),4),MATCH($A101,OFFSET('Program and Results'!$A$1,MATCH(Tables!AV$1,'Program and Results'!$A:$A,0)-1,4,COUNTIF('Program and Results'!$A:$A,Tables!AV$1),1),0),2))))</f>
        <v/>
      </c>
      <c r="AW101" t="str">
        <f ca="1">IF(AW33="","",IF(AV101="","",IFERROR(VLOOKUP($A101,OFFSET('Program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Results'!$A:$A,Tables!AW$1),4),MATCH($A101,OFFSET('Program and Results'!$A$1,MATCH(Tables!AW$1,'Program and Results'!$A:$A,0)-1,4,COUNTIF('Program and Results'!$A:$A,Tables!AW$1),1),0),2))))</f>
        <v/>
      </c>
      <c r="AX101" t="str">
        <f ca="1">IF(AX33="","",IF(AW101="","",IFERROR(VLOOKUP($A101,OFFSET('Program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Results'!$A:$A,Tables!AX$1),4),MATCH($A101,OFFSET('Program and Results'!$A$1,MATCH(Tables!AX$1,'Program and Results'!$A:$A,0)-1,4,COUNTIF('Program and Results'!$A:$A,Tables!AX$1),1),0),2))))</f>
        <v/>
      </c>
      <c r="AY101" t="str">
        <f ca="1">IF(AY33="","",IF(AX101="","",IFERROR(VLOOKUP($A101,OFFSET('Program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Results'!$A:$A,Tables!AY$1),4),MATCH($A101,OFFSET('Program and Results'!$A$1,MATCH(Tables!AY$1,'Program and Results'!$A:$A,0)-1,4,COUNTIF('Program and Results'!$A:$A,Tables!AY$1),1),0),2))))</f>
        <v/>
      </c>
      <c r="AZ101" t="str">
        <f ca="1">IF(AZ33="","",IF(AY101="","",IFERROR(VLOOKUP($A101,OFFSET('Program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Results'!$A:$A,Tables!AZ$1),4),MATCH($A101,OFFSET('Program and Results'!$A$1,MATCH(Tables!AZ$1,'Program and Results'!$A:$A,0)-1,4,COUNTIF('Program and Results'!$A:$A,Tables!AZ$1),1),0),2))))</f>
        <v/>
      </c>
      <c r="BA101" t="str">
        <f ca="1">IF(BA33="","",IF(AZ101="","",IFERROR(VLOOKUP($A101,OFFSET('Program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Results'!$A:$A,Tables!BA$1),4),MATCH($A101,OFFSET('Program and Results'!$A$1,MATCH(Tables!BA$1,'Program and Results'!$A:$A,0)-1,4,COUNTIF('Program and Results'!$A:$A,Tables!BA$1),1),0),2))))</f>
        <v/>
      </c>
      <c r="BB101" t="str">
        <f ca="1">IF(BB33="","",IF(BA101="","",IFERROR(VLOOKUP($A101,OFFSET('Program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Results'!$A:$A,Tables!BB$1),4),MATCH($A101,OFFSET('Program and Results'!$A$1,MATCH(Tables!BB$1,'Program and Results'!$A:$A,0)-1,4,COUNTIF('Program and Results'!$A:$A,Tables!BB$1),1),0),2))))</f>
        <v/>
      </c>
      <c r="BC101" t="str">
        <f ca="1">IF(BC33="","",IF(BB101="","",IFERROR(VLOOKUP($A101,OFFSET('Program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Results'!$A:$A,Tables!BC$1),4),MATCH($A101,OFFSET('Program and Results'!$A$1,MATCH(Tables!BC$1,'Program and Results'!$A:$A,0)-1,4,COUNTIF('Program and Results'!$A:$A,Tables!BC$1),1),0),2))))</f>
        <v/>
      </c>
      <c r="BD101" t="str">
        <f ca="1">IF(BD33="","",IF(BC101="","",IFERROR(VLOOKUP($A101,OFFSET('Program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Results'!$A:$A,Tables!BD$1),4),MATCH($A101,OFFSET('Program and Results'!$A$1,MATCH(Tables!BD$1,'Program and Results'!$A:$A,0)-1,4,COUNTIF('Program and Results'!$A:$A,Tables!BD$1),1),0),2))))</f>
        <v/>
      </c>
      <c r="BE101" t="str">
        <f ca="1">IF(BE33="","",IF(BD101="","",IFERROR(VLOOKUP($A101,OFFSET('Program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Results'!$A:$A,Tables!BE$1),4),MATCH($A101,OFFSET('Program and Results'!$A$1,MATCH(Tables!BE$1,'Program and Results'!$A:$A,0)-1,4,COUNTIF('Program and Results'!$A:$A,Tables!BE$1),1),0),2))))</f>
        <v/>
      </c>
    </row>
    <row r="102" spans="1:57">
      <c r="E102" s="35"/>
    </row>
    <row r="103" spans="1:57">
      <c r="A103" s="28" t="s">
        <v>116</v>
      </c>
      <c r="E103" s="35"/>
    </row>
    <row r="104" spans="1:57">
      <c r="A104" s="3" t="str">
        <f>A2</f>
        <v>Bayern Munich</v>
      </c>
      <c r="B104">
        <f ca="1">IFERROR(B36-B70,"")</f>
        <v>2</v>
      </c>
      <c r="C104">
        <f t="shared" ref="C104:AA114" ca="1" si="2">IFERROR(C36-C70,"")</f>
        <v>1</v>
      </c>
      <c r="D104">
        <f t="shared" ca="1" si="2"/>
        <v>2</v>
      </c>
      <c r="E104">
        <f t="shared" ca="1" si="2"/>
        <v>0</v>
      </c>
      <c r="F104">
        <f t="shared" ca="1" si="2"/>
        <v>2</v>
      </c>
      <c r="G104">
        <f t="shared" ca="1" si="2"/>
        <v>4</v>
      </c>
      <c r="H104">
        <f t="shared" ca="1" si="2"/>
        <v>1</v>
      </c>
      <c r="I104">
        <f t="shared" ca="1" si="2"/>
        <v>0</v>
      </c>
      <c r="J104">
        <f t="shared" ca="1" si="2"/>
        <v>3</v>
      </c>
      <c r="K104">
        <f t="shared" ca="1" si="2"/>
        <v>1</v>
      </c>
      <c r="L104">
        <f t="shared" ca="1" si="2"/>
        <v>1</v>
      </c>
      <c r="M104">
        <f t="shared" ca="1" si="2"/>
        <v>3</v>
      </c>
      <c r="N104">
        <f t="shared" ca="1" si="2"/>
        <v>3</v>
      </c>
      <c r="O104">
        <f t="shared" ca="1" si="2"/>
        <v>2</v>
      </c>
      <c r="P104">
        <f t="shared" ca="1" si="2"/>
        <v>7</v>
      </c>
      <c r="Q104">
        <f t="shared" ca="1" si="2"/>
        <v>2</v>
      </c>
      <c r="R104">
        <f t="shared" ca="1" si="2"/>
        <v>1</v>
      </c>
      <c r="S104">
        <f t="shared" ca="1" si="2"/>
        <v>2</v>
      </c>
      <c r="T104">
        <f t="shared" ca="1" si="2"/>
        <v>5</v>
      </c>
      <c r="U104">
        <f t="shared" ca="1" si="2"/>
        <v>2</v>
      </c>
      <c r="V104">
        <f t="shared" ca="1" si="2"/>
        <v>4</v>
      </c>
      <c r="W104">
        <f t="shared" ca="1" si="2"/>
        <v>4</v>
      </c>
      <c r="X104">
        <f t="shared" ca="1" si="2"/>
        <v>4</v>
      </c>
      <c r="Y104">
        <f t="shared" ca="1" si="2"/>
        <v>5</v>
      </c>
      <c r="Z104">
        <f t="shared" ca="1" si="2"/>
        <v>1</v>
      </c>
      <c r="AA104">
        <f t="shared" ca="1" si="2"/>
        <v>2</v>
      </c>
      <c r="AB104">
        <f t="shared" ref="AB104:BE112" ca="1" si="3">IFERROR(AB36-AB70,"")</f>
        <v>2</v>
      </c>
      <c r="AC104">
        <f t="shared" ca="1" si="3"/>
        <v>0</v>
      </c>
      <c r="AD104">
        <f t="shared" ca="1" si="3"/>
        <v>-1</v>
      </c>
      <c r="AE104">
        <f t="shared" ca="1" si="3"/>
        <v>-3</v>
      </c>
      <c r="AF104">
        <f t="shared" ca="1" si="3"/>
        <v>2</v>
      </c>
      <c r="AG104">
        <f t="shared" ca="1" si="3"/>
        <v>3</v>
      </c>
      <c r="AH104">
        <f t="shared" ca="1" si="3"/>
        <v>3</v>
      </c>
      <c r="AI104">
        <f t="shared" ca="1" si="3"/>
        <v>1</v>
      </c>
      <c r="AJ104" t="str">
        <f t="shared" ca="1" si="3"/>
        <v/>
      </c>
      <c r="AK104" t="str">
        <f t="shared" ca="1" si="3"/>
        <v/>
      </c>
      <c r="AL104" t="str">
        <f t="shared" ca="1" si="3"/>
        <v/>
      </c>
      <c r="AM104" t="str">
        <f t="shared" ca="1" si="3"/>
        <v/>
      </c>
      <c r="AN104" t="str">
        <f t="shared" ca="1" si="3"/>
        <v/>
      </c>
      <c r="AO104" t="str">
        <f t="shared" ca="1" si="3"/>
        <v/>
      </c>
      <c r="AP104" t="str">
        <f t="shared" ca="1" si="3"/>
        <v/>
      </c>
      <c r="AQ104" t="str">
        <f t="shared" ca="1" si="3"/>
        <v/>
      </c>
      <c r="AR104" t="str">
        <f t="shared" ca="1" si="3"/>
        <v/>
      </c>
      <c r="AS104" t="str">
        <f t="shared" ca="1" si="3"/>
        <v/>
      </c>
      <c r="AT104" t="str">
        <f t="shared" ca="1" si="3"/>
        <v/>
      </c>
      <c r="AU104" t="str">
        <f t="shared" ca="1" si="3"/>
        <v/>
      </c>
      <c r="AV104" t="str">
        <f t="shared" ca="1" si="3"/>
        <v/>
      </c>
      <c r="AW104" t="str">
        <f t="shared" ca="1" si="3"/>
        <v/>
      </c>
      <c r="AX104" t="str">
        <f t="shared" ca="1" si="3"/>
        <v/>
      </c>
      <c r="AY104" t="str">
        <f t="shared" ca="1" si="3"/>
        <v/>
      </c>
      <c r="AZ104" t="str">
        <f t="shared" ca="1" si="3"/>
        <v/>
      </c>
      <c r="BA104" t="str">
        <f t="shared" ca="1" si="3"/>
        <v/>
      </c>
      <c r="BB104" t="str">
        <f t="shared" ca="1" si="3"/>
        <v/>
      </c>
      <c r="BC104" t="str">
        <f t="shared" ca="1" si="3"/>
        <v/>
      </c>
      <c r="BD104" t="str">
        <f t="shared" ca="1" si="3"/>
        <v/>
      </c>
      <c r="BE104" t="str">
        <f t="shared" ca="1" si="3"/>
        <v/>
      </c>
    </row>
    <row r="105" spans="1:57">
      <c r="A105" s="3" t="str">
        <f t="shared" ref="A105:A135" si="4">A3</f>
        <v>Augsburg</v>
      </c>
      <c r="B105">
        <f t="shared" ref="B105:Q135" ca="1" si="5">IFERROR(B37-B71,"")</f>
        <v>-4</v>
      </c>
      <c r="C105">
        <f t="shared" ca="1" si="5"/>
        <v>-1</v>
      </c>
      <c r="D105">
        <f t="shared" ca="1" si="5"/>
        <v>1</v>
      </c>
      <c r="E105">
        <f t="shared" ca="1" si="5"/>
        <v>1</v>
      </c>
      <c r="F105">
        <f t="shared" ca="1" si="5"/>
        <v>1</v>
      </c>
      <c r="G105">
        <f t="shared" ca="1" si="5"/>
        <v>-1</v>
      </c>
      <c r="H105">
        <f t="shared" ca="1" si="5"/>
        <v>0</v>
      </c>
      <c r="I105">
        <f t="shared" ca="1" si="5"/>
        <v>-3</v>
      </c>
      <c r="J105">
        <f t="shared" ca="1" si="5"/>
        <v>-1</v>
      </c>
      <c r="K105">
        <f t="shared" ca="1" si="5"/>
        <v>-1</v>
      </c>
      <c r="L105">
        <f t="shared" ca="1" si="5"/>
        <v>1</v>
      </c>
      <c r="M105">
        <f t="shared" ca="1" si="5"/>
        <v>-3</v>
      </c>
      <c r="N105">
        <f t="shared" ca="1" si="5"/>
        <v>2</v>
      </c>
      <c r="O105">
        <f t="shared" ca="1" si="5"/>
        <v>0</v>
      </c>
      <c r="P105">
        <f t="shared" ca="1" si="5"/>
        <v>1</v>
      </c>
      <c r="Q105">
        <f t="shared" ca="1" si="5"/>
        <v>3</v>
      </c>
      <c r="R105">
        <f t="shared" ca="1" si="2"/>
        <v>0</v>
      </c>
      <c r="S105">
        <f t="shared" ca="1" si="2"/>
        <v>0</v>
      </c>
      <c r="T105">
        <f t="shared" ca="1" si="2"/>
        <v>2</v>
      </c>
      <c r="U105">
        <f t="shared" ca="1" si="2"/>
        <v>3</v>
      </c>
      <c r="V105">
        <f t="shared" ca="1" si="2"/>
        <v>-1</v>
      </c>
      <c r="W105">
        <f t="shared" ca="1" si="2"/>
        <v>2</v>
      </c>
      <c r="X105">
        <f t="shared" ca="1" si="2"/>
        <v>0</v>
      </c>
      <c r="Y105">
        <f t="shared" ca="1" si="2"/>
        <v>1</v>
      </c>
      <c r="Z105">
        <f t="shared" ca="1" si="2"/>
        <v>-1</v>
      </c>
      <c r="AA105">
        <f t="shared" ca="1" si="2"/>
        <v>0</v>
      </c>
      <c r="AB105">
        <f t="shared" ca="1" si="3"/>
        <v>-2</v>
      </c>
      <c r="AC105">
        <f t="shared" ca="1" si="3"/>
        <v>-3</v>
      </c>
      <c r="AD105">
        <f t="shared" ca="1" si="3"/>
        <v>1</v>
      </c>
      <c r="AE105">
        <f t="shared" ca="1" si="3"/>
        <v>-2</v>
      </c>
      <c r="AF105">
        <f t="shared" ca="1" si="3"/>
        <v>0</v>
      </c>
      <c r="AG105">
        <f t="shared" ca="1" si="3"/>
        <v>2</v>
      </c>
      <c r="AH105">
        <f t="shared" ca="1" si="3"/>
        <v>1</v>
      </c>
      <c r="AI105">
        <f t="shared" ca="1" si="3"/>
        <v>1</v>
      </c>
      <c r="AJ105" t="str">
        <f t="shared" ca="1" si="3"/>
        <v/>
      </c>
      <c r="AK105" t="str">
        <f t="shared" ca="1" si="3"/>
        <v/>
      </c>
      <c r="AL105" t="str">
        <f t="shared" ca="1" si="3"/>
        <v/>
      </c>
      <c r="AM105" t="str">
        <f t="shared" ca="1" si="3"/>
        <v/>
      </c>
      <c r="AN105" t="str">
        <f t="shared" ca="1" si="3"/>
        <v/>
      </c>
      <c r="AO105" t="str">
        <f t="shared" ca="1" si="3"/>
        <v/>
      </c>
      <c r="AP105" t="str">
        <f t="shared" ca="1" si="3"/>
        <v/>
      </c>
      <c r="AQ105" t="str">
        <f t="shared" ca="1" si="3"/>
        <v/>
      </c>
      <c r="AR105" t="str">
        <f t="shared" ca="1" si="3"/>
        <v/>
      </c>
      <c r="AS105" t="str">
        <f t="shared" ca="1" si="3"/>
        <v/>
      </c>
      <c r="AT105" t="str">
        <f t="shared" ca="1" si="3"/>
        <v/>
      </c>
      <c r="AU105" t="str">
        <f t="shared" ca="1" si="3"/>
        <v/>
      </c>
      <c r="AV105" t="str">
        <f t="shared" ca="1" si="3"/>
        <v/>
      </c>
      <c r="AW105" t="str">
        <f t="shared" ca="1" si="3"/>
        <v/>
      </c>
      <c r="AX105" t="str">
        <f t="shared" ca="1" si="3"/>
        <v/>
      </c>
      <c r="AY105" t="str">
        <f t="shared" ca="1" si="3"/>
        <v/>
      </c>
      <c r="AZ105" t="str">
        <f t="shared" ca="1" si="3"/>
        <v/>
      </c>
      <c r="BA105" t="str">
        <f t="shared" ca="1" si="3"/>
        <v/>
      </c>
      <c r="BB105" t="str">
        <f t="shared" ca="1" si="3"/>
        <v/>
      </c>
      <c r="BC105" t="str">
        <f t="shared" ca="1" si="3"/>
        <v/>
      </c>
      <c r="BD105" t="str">
        <f t="shared" ca="1" si="3"/>
        <v/>
      </c>
      <c r="BE105" t="str">
        <f t="shared" ca="1" si="3"/>
        <v/>
      </c>
    </row>
    <row r="106" spans="1:57">
      <c r="A106" s="3" t="str">
        <f t="shared" si="4"/>
        <v>Braunschweig</v>
      </c>
      <c r="B106">
        <f t="shared" ca="1" si="5"/>
        <v>-1</v>
      </c>
      <c r="C106">
        <f t="shared" ca="1" si="2"/>
        <v>-1</v>
      </c>
      <c r="D106">
        <f t="shared" ca="1" si="2"/>
        <v>-2</v>
      </c>
      <c r="E106">
        <f t="shared" ca="1" si="2"/>
        <v>-4</v>
      </c>
      <c r="F106">
        <f t="shared" ca="1" si="2"/>
        <v>0</v>
      </c>
      <c r="G106">
        <f t="shared" ca="1" si="2"/>
        <v>-3</v>
      </c>
      <c r="H106">
        <f t="shared" ca="1" si="2"/>
        <v>-4</v>
      </c>
      <c r="I106">
        <f t="shared" ca="1" si="2"/>
        <v>2</v>
      </c>
      <c r="J106">
        <f t="shared" ca="1" si="2"/>
        <v>-1</v>
      </c>
      <c r="K106">
        <f t="shared" ca="1" si="2"/>
        <v>-2</v>
      </c>
      <c r="L106">
        <f t="shared" ca="1" si="2"/>
        <v>1</v>
      </c>
      <c r="M106">
        <f t="shared" ca="1" si="2"/>
        <v>0</v>
      </c>
      <c r="N106">
        <f t="shared" ca="1" si="2"/>
        <v>-1</v>
      </c>
      <c r="O106">
        <f t="shared" ca="1" si="2"/>
        <v>-2</v>
      </c>
      <c r="P106">
        <f t="shared" ca="1" si="2"/>
        <v>-2</v>
      </c>
      <c r="Q106">
        <f t="shared" ca="1" si="2"/>
        <v>-3</v>
      </c>
      <c r="R106">
        <f t="shared" ca="1" si="2"/>
        <v>1</v>
      </c>
      <c r="S106">
        <f t="shared" ca="1" si="2"/>
        <v>0</v>
      </c>
      <c r="T106">
        <f t="shared" ca="1" si="2"/>
        <v>-1</v>
      </c>
      <c r="U106">
        <f t="shared" ca="1" si="2"/>
        <v>-3</v>
      </c>
      <c r="V106">
        <f t="shared" ca="1" si="2"/>
        <v>2</v>
      </c>
      <c r="W106">
        <f t="shared" ca="1" si="2"/>
        <v>-1</v>
      </c>
      <c r="X106">
        <f t="shared" ca="1" si="2"/>
        <v>0</v>
      </c>
      <c r="Y106">
        <f t="shared" ca="1" si="2"/>
        <v>0</v>
      </c>
      <c r="Z106">
        <f t="shared" ca="1" si="2"/>
        <v>0</v>
      </c>
      <c r="AA106">
        <f t="shared" ca="1" si="2"/>
        <v>-2</v>
      </c>
      <c r="AB106">
        <f t="shared" ca="1" si="3"/>
        <v>2</v>
      </c>
      <c r="AC106">
        <f t="shared" ca="1" si="3"/>
        <v>0</v>
      </c>
      <c r="AD106">
        <f t="shared" ca="1" si="3"/>
        <v>3</v>
      </c>
      <c r="AE106">
        <f t="shared" ca="1" si="3"/>
        <v>-2</v>
      </c>
      <c r="AF106">
        <f t="shared" ca="1" si="3"/>
        <v>-2</v>
      </c>
      <c r="AG106">
        <f t="shared" ca="1" si="3"/>
        <v>-2</v>
      </c>
      <c r="AH106">
        <f t="shared" ca="1" si="3"/>
        <v>-1</v>
      </c>
      <c r="AI106">
        <f t="shared" ca="1" si="3"/>
        <v>-2</v>
      </c>
      <c r="AJ106" t="str">
        <f t="shared" ca="1" si="3"/>
        <v/>
      </c>
      <c r="AK106" t="str">
        <f t="shared" ca="1" si="3"/>
        <v/>
      </c>
      <c r="AL106" t="str">
        <f t="shared" ca="1" si="3"/>
        <v/>
      </c>
      <c r="AM106" t="str">
        <f t="shared" ca="1" si="3"/>
        <v/>
      </c>
      <c r="AN106" t="str">
        <f t="shared" ca="1" si="3"/>
        <v/>
      </c>
      <c r="AO106" t="str">
        <f t="shared" ca="1" si="3"/>
        <v/>
      </c>
      <c r="AP106" t="str">
        <f t="shared" ca="1" si="3"/>
        <v/>
      </c>
      <c r="AQ106" t="str">
        <f t="shared" ca="1" si="3"/>
        <v/>
      </c>
      <c r="AR106" t="str">
        <f t="shared" ca="1" si="3"/>
        <v/>
      </c>
      <c r="AS106" t="str">
        <f t="shared" ca="1" si="3"/>
        <v/>
      </c>
      <c r="AT106" t="str">
        <f t="shared" ca="1" si="3"/>
        <v/>
      </c>
      <c r="AU106" t="str">
        <f t="shared" ca="1" si="3"/>
        <v/>
      </c>
      <c r="AV106" t="str">
        <f t="shared" ca="1" si="3"/>
        <v/>
      </c>
      <c r="AW106" t="str">
        <f t="shared" ca="1" si="3"/>
        <v/>
      </c>
      <c r="AX106" t="str">
        <f t="shared" ca="1" si="3"/>
        <v/>
      </c>
      <c r="AY106" t="str">
        <f t="shared" ca="1" si="3"/>
        <v/>
      </c>
      <c r="AZ106" t="str">
        <f t="shared" ca="1" si="3"/>
        <v/>
      </c>
      <c r="BA106" t="str">
        <f t="shared" ca="1" si="3"/>
        <v/>
      </c>
      <c r="BB106" t="str">
        <f t="shared" ca="1" si="3"/>
        <v/>
      </c>
      <c r="BC106" t="str">
        <f t="shared" ca="1" si="3"/>
        <v/>
      </c>
      <c r="BD106" t="str">
        <f t="shared" ca="1" si="3"/>
        <v/>
      </c>
      <c r="BE106" t="str">
        <f t="shared" ca="1" si="3"/>
        <v/>
      </c>
    </row>
    <row r="107" spans="1:57">
      <c r="A107" s="3" t="str">
        <f t="shared" si="4"/>
        <v>Hannover</v>
      </c>
      <c r="B107">
        <f t="shared" ca="1" si="5"/>
        <v>2</v>
      </c>
      <c r="C107">
        <f t="shared" ca="1" si="2"/>
        <v>-3</v>
      </c>
      <c r="D107">
        <f t="shared" ca="1" si="2"/>
        <v>1</v>
      </c>
      <c r="E107">
        <f t="shared" ca="1" si="2"/>
        <v>3</v>
      </c>
      <c r="F107">
        <f t="shared" ca="1" si="2"/>
        <v>-2</v>
      </c>
      <c r="G107">
        <f t="shared" ca="1" si="2"/>
        <v>1</v>
      </c>
      <c r="H107">
        <f t="shared" ca="1" si="2"/>
        <v>-2</v>
      </c>
      <c r="I107">
        <f t="shared" ca="1" si="2"/>
        <v>0</v>
      </c>
      <c r="J107">
        <f t="shared" ca="1" si="2"/>
        <v>-1</v>
      </c>
      <c r="K107">
        <f t="shared" ca="1" si="2"/>
        <v>-3</v>
      </c>
      <c r="L107">
        <f t="shared" ca="1" si="2"/>
        <v>-1</v>
      </c>
      <c r="M107">
        <f t="shared" ca="1" si="2"/>
        <v>0</v>
      </c>
      <c r="N107">
        <f t="shared" ca="1" si="2"/>
        <v>-2</v>
      </c>
      <c r="O107">
        <f t="shared" ca="1" si="2"/>
        <v>2</v>
      </c>
      <c r="P107">
        <f t="shared" ca="1" si="2"/>
        <v>-2</v>
      </c>
      <c r="Q107">
        <f t="shared" ca="1" si="2"/>
        <v>0</v>
      </c>
      <c r="R107">
        <f t="shared" ca="1" si="2"/>
        <v>-1</v>
      </c>
      <c r="S107">
        <f t="shared" ca="1" si="2"/>
        <v>2</v>
      </c>
      <c r="T107">
        <f t="shared" ca="1" si="2"/>
        <v>2</v>
      </c>
      <c r="U107">
        <f t="shared" ca="1" si="2"/>
        <v>-2</v>
      </c>
      <c r="V107">
        <f t="shared" ca="1" si="2"/>
        <v>-2</v>
      </c>
      <c r="W107">
        <f t="shared" ca="1" si="2"/>
        <v>-4</v>
      </c>
      <c r="X107">
        <f t="shared" ca="1" si="2"/>
        <v>0</v>
      </c>
      <c r="Y107">
        <f t="shared" ca="1" si="2"/>
        <v>0</v>
      </c>
      <c r="Z107">
        <f t="shared" ca="1" si="2"/>
        <v>3</v>
      </c>
      <c r="AA107">
        <f t="shared" ca="1" si="2"/>
        <v>-3</v>
      </c>
      <c r="AB107">
        <f t="shared" ca="1" si="3"/>
        <v>-2</v>
      </c>
      <c r="AC107">
        <f t="shared" ca="1" si="3"/>
        <v>-1</v>
      </c>
      <c r="AD107">
        <f t="shared" ca="1" si="3"/>
        <v>-3</v>
      </c>
      <c r="AE107">
        <f t="shared" ca="1" si="3"/>
        <v>1</v>
      </c>
      <c r="AF107">
        <f t="shared" ca="1" si="3"/>
        <v>1</v>
      </c>
      <c r="AG107">
        <f t="shared" ca="1" si="3"/>
        <v>0</v>
      </c>
      <c r="AH107">
        <f t="shared" ca="1" si="3"/>
        <v>2</v>
      </c>
      <c r="AI107">
        <f t="shared" ca="1" si="3"/>
        <v>1</v>
      </c>
      <c r="AJ107" t="str">
        <f t="shared" ca="1" si="3"/>
        <v/>
      </c>
      <c r="AK107" t="str">
        <f t="shared" ca="1" si="3"/>
        <v/>
      </c>
      <c r="AL107" t="str">
        <f t="shared" ca="1" si="3"/>
        <v/>
      </c>
      <c r="AM107" t="str">
        <f t="shared" ca="1" si="3"/>
        <v/>
      </c>
      <c r="AN107" t="str">
        <f t="shared" ca="1" si="3"/>
        <v/>
      </c>
      <c r="AO107" t="str">
        <f t="shared" ca="1" si="3"/>
        <v/>
      </c>
      <c r="AP107" t="str">
        <f t="shared" ca="1" si="3"/>
        <v/>
      </c>
      <c r="AQ107" t="str">
        <f t="shared" ca="1" si="3"/>
        <v/>
      </c>
      <c r="AR107" t="str">
        <f t="shared" ca="1" si="3"/>
        <v/>
      </c>
      <c r="AS107" t="str">
        <f t="shared" ca="1" si="3"/>
        <v/>
      </c>
      <c r="AT107" t="str">
        <f t="shared" ca="1" si="3"/>
        <v/>
      </c>
      <c r="AU107" t="str">
        <f t="shared" ca="1" si="3"/>
        <v/>
      </c>
      <c r="AV107" t="str">
        <f t="shared" ca="1" si="3"/>
        <v/>
      </c>
      <c r="AW107" t="str">
        <f t="shared" ca="1" si="3"/>
        <v/>
      </c>
      <c r="AX107" t="str">
        <f t="shared" ca="1" si="3"/>
        <v/>
      </c>
      <c r="AY107" t="str">
        <f t="shared" ca="1" si="3"/>
        <v/>
      </c>
      <c r="AZ107" t="str">
        <f t="shared" ca="1" si="3"/>
        <v/>
      </c>
      <c r="BA107" t="str">
        <f t="shared" ca="1" si="3"/>
        <v/>
      </c>
      <c r="BB107" t="str">
        <f t="shared" ca="1" si="3"/>
        <v/>
      </c>
      <c r="BC107" t="str">
        <f t="shared" ca="1" si="3"/>
        <v/>
      </c>
      <c r="BD107" t="str">
        <f t="shared" ca="1" si="3"/>
        <v/>
      </c>
      <c r="BE107" t="str">
        <f t="shared" ca="1" si="3"/>
        <v/>
      </c>
    </row>
    <row r="108" spans="1:57">
      <c r="A108" s="3" t="str">
        <f t="shared" si="4"/>
        <v>Hertha</v>
      </c>
      <c r="B108">
        <f t="shared" ca="1" si="5"/>
        <v>5</v>
      </c>
      <c r="C108">
        <f t="shared" ca="1" si="2"/>
        <v>0</v>
      </c>
      <c r="D108">
        <f t="shared" ca="1" si="2"/>
        <v>1</v>
      </c>
      <c r="E108">
        <f t="shared" ca="1" si="2"/>
        <v>-2</v>
      </c>
      <c r="F108">
        <f t="shared" ca="1" si="2"/>
        <v>-1</v>
      </c>
      <c r="G108">
        <f t="shared" ca="1" si="2"/>
        <v>0</v>
      </c>
      <c r="H108">
        <f t="shared" ca="1" si="2"/>
        <v>2</v>
      </c>
      <c r="I108">
        <f t="shared" ca="1" si="2"/>
        <v>0</v>
      </c>
      <c r="J108">
        <f t="shared" ca="1" si="2"/>
        <v>1</v>
      </c>
      <c r="K108">
        <f t="shared" ca="1" si="2"/>
        <v>-1</v>
      </c>
      <c r="L108">
        <f t="shared" ca="1" si="2"/>
        <v>-2</v>
      </c>
      <c r="M108">
        <f t="shared" ca="1" si="2"/>
        <v>1</v>
      </c>
      <c r="N108">
        <f t="shared" ca="1" si="2"/>
        <v>-1</v>
      </c>
      <c r="O108">
        <f t="shared" ca="1" si="2"/>
        <v>0</v>
      </c>
      <c r="P108">
        <f t="shared" ca="1" si="2"/>
        <v>2</v>
      </c>
      <c r="Q108">
        <f t="shared" ca="1" si="2"/>
        <v>1</v>
      </c>
      <c r="R108">
        <f t="shared" ca="1" si="2"/>
        <v>1</v>
      </c>
      <c r="S108">
        <f t="shared" ca="1" si="2"/>
        <v>-1</v>
      </c>
      <c r="T108">
        <f t="shared" ca="1" si="2"/>
        <v>-2</v>
      </c>
      <c r="U108">
        <f t="shared" ca="1" si="2"/>
        <v>3</v>
      </c>
      <c r="V108">
        <f t="shared" ca="1" si="2"/>
        <v>-1</v>
      </c>
      <c r="W108">
        <f t="shared" ca="1" si="2"/>
        <v>1</v>
      </c>
      <c r="X108">
        <f t="shared" ca="1" si="2"/>
        <v>0</v>
      </c>
      <c r="Y108">
        <f t="shared" ca="1" si="2"/>
        <v>0</v>
      </c>
      <c r="Z108">
        <f t="shared" ca="1" si="2"/>
        <v>-3</v>
      </c>
      <c r="AA108">
        <f t="shared" ca="1" si="2"/>
        <v>-3</v>
      </c>
      <c r="AB108">
        <f t="shared" ca="1" si="3"/>
        <v>-2</v>
      </c>
      <c r="AC108">
        <f t="shared" ca="1" si="3"/>
        <v>-2</v>
      </c>
      <c r="AD108">
        <f t="shared" ca="1" si="3"/>
        <v>0</v>
      </c>
      <c r="AE108">
        <f t="shared" ca="1" si="3"/>
        <v>-1</v>
      </c>
      <c r="AF108">
        <f t="shared" ca="1" si="3"/>
        <v>0</v>
      </c>
      <c r="AG108">
        <f t="shared" ca="1" si="3"/>
        <v>2</v>
      </c>
      <c r="AH108">
        <f t="shared" ca="1" si="3"/>
        <v>-2</v>
      </c>
      <c r="AI108">
        <f t="shared" ca="1" si="3"/>
        <v>-4</v>
      </c>
      <c r="AJ108" t="str">
        <f t="shared" ca="1" si="3"/>
        <v/>
      </c>
      <c r="AK108" t="str">
        <f t="shared" ca="1" si="3"/>
        <v/>
      </c>
      <c r="AL108" t="str">
        <f t="shared" ca="1" si="3"/>
        <v/>
      </c>
      <c r="AM108" t="str">
        <f t="shared" ca="1" si="3"/>
        <v/>
      </c>
      <c r="AN108" t="str">
        <f t="shared" ca="1" si="3"/>
        <v/>
      </c>
      <c r="AO108" t="str">
        <f t="shared" ca="1" si="3"/>
        <v/>
      </c>
      <c r="AP108" t="str">
        <f t="shared" ca="1" si="3"/>
        <v/>
      </c>
      <c r="AQ108" t="str">
        <f t="shared" ca="1" si="3"/>
        <v/>
      </c>
      <c r="AR108" t="str">
        <f t="shared" ca="1" si="3"/>
        <v/>
      </c>
      <c r="AS108" t="str">
        <f t="shared" ca="1" si="3"/>
        <v/>
      </c>
      <c r="AT108" t="str">
        <f t="shared" ca="1" si="3"/>
        <v/>
      </c>
      <c r="AU108" t="str">
        <f t="shared" ca="1" si="3"/>
        <v/>
      </c>
      <c r="AV108" t="str">
        <f t="shared" ca="1" si="3"/>
        <v/>
      </c>
      <c r="AW108" t="str">
        <f t="shared" ca="1" si="3"/>
        <v/>
      </c>
      <c r="AX108" t="str">
        <f t="shared" ca="1" si="3"/>
        <v/>
      </c>
      <c r="AY108" t="str">
        <f t="shared" ca="1" si="3"/>
        <v/>
      </c>
      <c r="AZ108" t="str">
        <f t="shared" ca="1" si="3"/>
        <v/>
      </c>
      <c r="BA108" t="str">
        <f t="shared" ca="1" si="3"/>
        <v/>
      </c>
      <c r="BB108" t="str">
        <f t="shared" ca="1" si="3"/>
        <v/>
      </c>
      <c r="BC108" t="str">
        <f t="shared" ca="1" si="3"/>
        <v/>
      </c>
      <c r="BD108" t="str">
        <f t="shared" ca="1" si="3"/>
        <v/>
      </c>
      <c r="BE108" t="str">
        <f t="shared" ca="1" si="3"/>
        <v/>
      </c>
    </row>
    <row r="109" spans="1:57">
      <c r="A109" s="3" t="str">
        <f t="shared" si="4"/>
        <v>Hoffenheim</v>
      </c>
      <c r="B109">
        <f t="shared" ca="1" si="5"/>
        <v>0</v>
      </c>
      <c r="C109">
        <f t="shared" ca="1" si="2"/>
        <v>4</v>
      </c>
      <c r="D109">
        <f t="shared" ca="1" si="2"/>
        <v>0</v>
      </c>
      <c r="E109">
        <f t="shared" ca="1" si="2"/>
        <v>-4</v>
      </c>
      <c r="F109">
        <f t="shared" ca="1" si="2"/>
        <v>1</v>
      </c>
      <c r="G109">
        <f t="shared" ca="1" si="2"/>
        <v>-1</v>
      </c>
      <c r="H109">
        <f t="shared" ca="1" si="2"/>
        <v>0</v>
      </c>
      <c r="I109">
        <f t="shared" ca="1" si="2"/>
        <v>0</v>
      </c>
      <c r="J109">
        <f t="shared" ca="1" si="2"/>
        <v>-1</v>
      </c>
      <c r="K109">
        <f t="shared" ca="1" si="2"/>
        <v>3</v>
      </c>
      <c r="L109">
        <f t="shared" ca="1" si="2"/>
        <v>-1</v>
      </c>
      <c r="M109">
        <f t="shared" ca="1" si="2"/>
        <v>-1</v>
      </c>
      <c r="N109">
        <f t="shared" ca="1" si="2"/>
        <v>-2</v>
      </c>
      <c r="O109">
        <f t="shared" ca="1" si="2"/>
        <v>0</v>
      </c>
      <c r="P109">
        <f t="shared" ca="1" si="2"/>
        <v>1</v>
      </c>
      <c r="Q109">
        <f t="shared" ca="1" si="2"/>
        <v>0</v>
      </c>
      <c r="R109">
        <f t="shared" ca="1" si="2"/>
        <v>-1</v>
      </c>
      <c r="S109">
        <f t="shared" ca="1" si="2"/>
        <v>-4</v>
      </c>
      <c r="T109">
        <f t="shared" ca="1" si="2"/>
        <v>3</v>
      </c>
      <c r="U109">
        <f t="shared" ca="1" si="2"/>
        <v>0</v>
      </c>
      <c r="V109">
        <f t="shared" ca="1" si="2"/>
        <v>3</v>
      </c>
      <c r="W109">
        <f t="shared" ca="1" si="2"/>
        <v>0</v>
      </c>
      <c r="X109">
        <f t="shared" ca="1" si="2"/>
        <v>4</v>
      </c>
      <c r="Y109">
        <f t="shared" ca="1" si="2"/>
        <v>-4</v>
      </c>
      <c r="Z109">
        <f t="shared" ca="1" si="2"/>
        <v>-2</v>
      </c>
      <c r="AA109">
        <f t="shared" ca="1" si="2"/>
        <v>1</v>
      </c>
      <c r="AB109">
        <f t="shared" ca="1" si="3"/>
        <v>2</v>
      </c>
      <c r="AC109">
        <f t="shared" ca="1" si="3"/>
        <v>0</v>
      </c>
      <c r="AD109">
        <f t="shared" ca="1" si="3"/>
        <v>0</v>
      </c>
      <c r="AE109">
        <f t="shared" ca="1" si="3"/>
        <v>2</v>
      </c>
      <c r="AF109">
        <f t="shared" ca="1" si="3"/>
        <v>-2</v>
      </c>
      <c r="AG109">
        <f t="shared" ca="1" si="3"/>
        <v>0</v>
      </c>
      <c r="AH109">
        <f t="shared" ca="1" si="3"/>
        <v>-1</v>
      </c>
      <c r="AI109">
        <f t="shared" ca="1" si="3"/>
        <v>2</v>
      </c>
      <c r="AJ109" t="str">
        <f t="shared" ca="1" si="3"/>
        <v/>
      </c>
      <c r="AK109" t="str">
        <f t="shared" ca="1" si="3"/>
        <v/>
      </c>
      <c r="AL109" t="str">
        <f t="shared" ca="1" si="3"/>
        <v/>
      </c>
      <c r="AM109" t="str">
        <f t="shared" ca="1" si="3"/>
        <v/>
      </c>
      <c r="AN109" t="str">
        <f t="shared" ca="1" si="3"/>
        <v/>
      </c>
      <c r="AO109" t="str">
        <f t="shared" ca="1" si="3"/>
        <v/>
      </c>
      <c r="AP109" t="str">
        <f t="shared" ca="1" si="3"/>
        <v/>
      </c>
      <c r="AQ109" t="str">
        <f t="shared" ca="1" si="3"/>
        <v/>
      </c>
      <c r="AR109" t="str">
        <f t="shared" ca="1" si="3"/>
        <v/>
      </c>
      <c r="AS109" t="str">
        <f t="shared" ca="1" si="3"/>
        <v/>
      </c>
      <c r="AT109" t="str">
        <f t="shared" ca="1" si="3"/>
        <v/>
      </c>
      <c r="AU109" t="str">
        <f t="shared" ca="1" si="3"/>
        <v/>
      </c>
      <c r="AV109" t="str">
        <f t="shared" ca="1" si="3"/>
        <v/>
      </c>
      <c r="AW109" t="str">
        <f t="shared" ca="1" si="3"/>
        <v/>
      </c>
      <c r="AX109" t="str">
        <f t="shared" ca="1" si="3"/>
        <v/>
      </c>
      <c r="AY109" t="str">
        <f t="shared" ca="1" si="3"/>
        <v/>
      </c>
      <c r="AZ109" t="str">
        <f t="shared" ca="1" si="3"/>
        <v/>
      </c>
      <c r="BA109" t="str">
        <f t="shared" ca="1" si="3"/>
        <v/>
      </c>
      <c r="BB109" t="str">
        <f t="shared" ca="1" si="3"/>
        <v/>
      </c>
      <c r="BC109" t="str">
        <f t="shared" ca="1" si="3"/>
        <v/>
      </c>
      <c r="BD109" t="str">
        <f t="shared" ca="1" si="3"/>
        <v/>
      </c>
      <c r="BE109" t="str">
        <f t="shared" ca="1" si="3"/>
        <v/>
      </c>
    </row>
    <row r="110" spans="1:57">
      <c r="A110" s="3" t="str">
        <f t="shared" si="4"/>
        <v>Leverkusen</v>
      </c>
      <c r="B110">
        <f t="shared" ca="1" si="5"/>
        <v>2</v>
      </c>
      <c r="C110">
        <f t="shared" ca="1" si="2"/>
        <v>1</v>
      </c>
      <c r="D110">
        <f t="shared" ca="1" si="2"/>
        <v>2</v>
      </c>
      <c r="E110">
        <f t="shared" ca="1" si="2"/>
        <v>-2</v>
      </c>
      <c r="F110">
        <f t="shared" ca="1" si="2"/>
        <v>2</v>
      </c>
      <c r="G110">
        <f t="shared" ca="1" si="2"/>
        <v>3</v>
      </c>
      <c r="H110">
        <f t="shared" ca="1" si="2"/>
        <v>2</v>
      </c>
      <c r="I110">
        <f t="shared" ca="1" si="2"/>
        <v>0</v>
      </c>
      <c r="J110">
        <f t="shared" ca="1" si="2"/>
        <v>1</v>
      </c>
      <c r="K110">
        <f t="shared" ca="1" si="2"/>
        <v>1</v>
      </c>
      <c r="L110">
        <f t="shared" ca="1" si="2"/>
        <v>-1</v>
      </c>
      <c r="M110">
        <f t="shared" ca="1" si="2"/>
        <v>2</v>
      </c>
      <c r="N110">
        <f t="shared" ca="1" si="2"/>
        <v>1</v>
      </c>
      <c r="O110">
        <f t="shared" ca="1" si="2"/>
        <v>3</v>
      </c>
      <c r="P110">
        <f t="shared" ca="1" si="2"/>
        <v>1</v>
      </c>
      <c r="Q110">
        <f t="shared" ca="1" si="2"/>
        <v>-1</v>
      </c>
      <c r="R110">
        <f t="shared" ca="1" si="2"/>
        <v>-1</v>
      </c>
      <c r="S110">
        <f t="shared" ca="1" si="2"/>
        <v>-1</v>
      </c>
      <c r="T110">
        <f t="shared" ca="1" si="2"/>
        <v>1</v>
      </c>
      <c r="U110">
        <f t="shared" ca="1" si="2"/>
        <v>1</v>
      </c>
      <c r="V110">
        <f t="shared" ca="1" si="2"/>
        <v>-1</v>
      </c>
      <c r="W110">
        <f t="shared" ca="1" si="2"/>
        <v>-2</v>
      </c>
      <c r="X110">
        <f t="shared" ca="1" si="2"/>
        <v>-1</v>
      </c>
      <c r="Y110">
        <f t="shared" ca="1" si="2"/>
        <v>0</v>
      </c>
      <c r="Z110">
        <f t="shared" ca="1" si="2"/>
        <v>-1</v>
      </c>
      <c r="AA110">
        <f t="shared" ca="1" si="2"/>
        <v>-1</v>
      </c>
      <c r="AB110">
        <f t="shared" ca="1" si="3"/>
        <v>2</v>
      </c>
      <c r="AC110">
        <f t="shared" ca="1" si="3"/>
        <v>0</v>
      </c>
      <c r="AD110">
        <f t="shared" ca="1" si="3"/>
        <v>-1</v>
      </c>
      <c r="AE110">
        <f t="shared" ca="1" si="3"/>
        <v>1</v>
      </c>
      <c r="AF110">
        <f t="shared" ca="1" si="3"/>
        <v>3</v>
      </c>
      <c r="AG110">
        <f t="shared" ca="1" si="3"/>
        <v>0</v>
      </c>
      <c r="AH110">
        <f t="shared" ca="1" si="3"/>
        <v>2</v>
      </c>
      <c r="AI110">
        <f t="shared" ca="1" si="3"/>
        <v>1</v>
      </c>
      <c r="AJ110" t="str">
        <f t="shared" ca="1" si="3"/>
        <v/>
      </c>
      <c r="AK110" t="str">
        <f t="shared" ca="1" si="3"/>
        <v/>
      </c>
      <c r="AL110" t="str">
        <f t="shared" ca="1" si="3"/>
        <v/>
      </c>
      <c r="AM110" t="str">
        <f t="shared" ca="1" si="3"/>
        <v/>
      </c>
      <c r="AN110" t="str">
        <f t="shared" ca="1" si="3"/>
        <v/>
      </c>
      <c r="AO110" t="str">
        <f t="shared" ca="1" si="3"/>
        <v/>
      </c>
      <c r="AP110" t="str">
        <f t="shared" ca="1" si="3"/>
        <v/>
      </c>
      <c r="AQ110" t="str">
        <f t="shared" ca="1" si="3"/>
        <v/>
      </c>
      <c r="AR110" t="str">
        <f t="shared" ca="1" si="3"/>
        <v/>
      </c>
      <c r="AS110" t="str">
        <f t="shared" ca="1" si="3"/>
        <v/>
      </c>
      <c r="AT110" t="str">
        <f t="shared" ca="1" si="3"/>
        <v/>
      </c>
      <c r="AU110" t="str">
        <f t="shared" ca="1" si="3"/>
        <v/>
      </c>
      <c r="AV110" t="str">
        <f t="shared" ca="1" si="3"/>
        <v/>
      </c>
      <c r="AW110" t="str">
        <f t="shared" ca="1" si="3"/>
        <v/>
      </c>
      <c r="AX110" t="str">
        <f t="shared" ca="1" si="3"/>
        <v/>
      </c>
      <c r="AY110" t="str">
        <f t="shared" ca="1" si="3"/>
        <v/>
      </c>
      <c r="AZ110" t="str">
        <f t="shared" ca="1" si="3"/>
        <v/>
      </c>
      <c r="BA110" t="str">
        <f t="shared" ca="1" si="3"/>
        <v/>
      </c>
      <c r="BB110" t="str">
        <f t="shared" ca="1" si="3"/>
        <v/>
      </c>
      <c r="BC110" t="str">
        <f t="shared" ca="1" si="3"/>
        <v/>
      </c>
      <c r="BD110" t="str">
        <f t="shared" ca="1" si="3"/>
        <v/>
      </c>
      <c r="BE110" t="str">
        <f t="shared" ca="1" si="3"/>
        <v/>
      </c>
    </row>
    <row r="111" spans="1:57">
      <c r="A111" s="3" t="str">
        <f t="shared" si="4"/>
        <v>Mainz</v>
      </c>
      <c r="B111">
        <f t="shared" ca="1" si="5"/>
        <v>1</v>
      </c>
      <c r="C111">
        <f t="shared" ca="1" si="2"/>
        <v>1</v>
      </c>
      <c r="D111">
        <f t="shared" ca="1" si="2"/>
        <v>2</v>
      </c>
      <c r="E111">
        <f t="shared" ca="1" si="2"/>
        <v>-3</v>
      </c>
      <c r="F111">
        <f t="shared" ca="1" si="2"/>
        <v>-1</v>
      </c>
      <c r="G111">
        <f t="shared" ca="1" si="2"/>
        <v>-3</v>
      </c>
      <c r="H111">
        <f t="shared" ca="1" si="2"/>
        <v>-2</v>
      </c>
      <c r="I111">
        <f t="shared" ca="1" si="2"/>
        <v>0</v>
      </c>
      <c r="J111">
        <f t="shared" ca="1" si="2"/>
        <v>-3</v>
      </c>
      <c r="K111">
        <f t="shared" ca="1" si="2"/>
        <v>2</v>
      </c>
      <c r="L111">
        <f t="shared" ca="1" si="2"/>
        <v>-1</v>
      </c>
      <c r="M111">
        <f t="shared" ca="1" si="2"/>
        <v>1</v>
      </c>
      <c r="N111">
        <f t="shared" ca="1" si="2"/>
        <v>1</v>
      </c>
      <c r="O111">
        <f t="shared" ca="1" si="2"/>
        <v>-2</v>
      </c>
      <c r="P111">
        <f t="shared" ca="1" si="2"/>
        <v>0</v>
      </c>
      <c r="Q111">
        <f t="shared" ca="1" si="2"/>
        <v>0</v>
      </c>
      <c r="R111">
        <f t="shared" ca="1" si="2"/>
        <v>1</v>
      </c>
      <c r="S111">
        <f t="shared" ca="1" si="2"/>
        <v>1</v>
      </c>
      <c r="T111">
        <f t="shared" ca="1" si="2"/>
        <v>2</v>
      </c>
      <c r="U111">
        <f t="shared" ca="1" si="2"/>
        <v>-3</v>
      </c>
      <c r="V111">
        <f t="shared" ca="1" si="2"/>
        <v>2</v>
      </c>
      <c r="W111">
        <f t="shared" ca="1" si="2"/>
        <v>0</v>
      </c>
      <c r="X111">
        <f t="shared" ca="1" si="2"/>
        <v>1</v>
      </c>
      <c r="Y111">
        <f t="shared" ca="1" si="2"/>
        <v>0</v>
      </c>
      <c r="Z111">
        <f t="shared" ca="1" si="2"/>
        <v>2</v>
      </c>
      <c r="AA111">
        <f t="shared" ca="1" si="2"/>
        <v>-2</v>
      </c>
      <c r="AB111">
        <f t="shared" ca="1" si="3"/>
        <v>-2</v>
      </c>
      <c r="AC111">
        <f t="shared" ca="1" si="3"/>
        <v>3</v>
      </c>
      <c r="AD111">
        <f t="shared" ca="1" si="3"/>
        <v>-2</v>
      </c>
      <c r="AE111">
        <f t="shared" ca="1" si="3"/>
        <v>3</v>
      </c>
      <c r="AF111">
        <f t="shared" ca="1" si="3"/>
        <v>-2</v>
      </c>
      <c r="AG111">
        <f t="shared" ca="1" si="3"/>
        <v>2</v>
      </c>
      <c r="AH111">
        <f t="shared" ca="1" si="3"/>
        <v>-2</v>
      </c>
      <c r="AI111">
        <f t="shared" ca="1" si="3"/>
        <v>1</v>
      </c>
      <c r="AJ111" t="str">
        <f t="shared" ca="1" si="3"/>
        <v/>
      </c>
      <c r="AK111" t="str">
        <f t="shared" ca="1" si="3"/>
        <v/>
      </c>
      <c r="AL111" t="str">
        <f t="shared" ca="1" si="3"/>
        <v/>
      </c>
      <c r="AM111" t="str">
        <f t="shared" ca="1" si="3"/>
        <v/>
      </c>
      <c r="AN111" t="str">
        <f t="shared" ca="1" si="3"/>
        <v/>
      </c>
      <c r="AO111" t="str">
        <f t="shared" ca="1" si="3"/>
        <v/>
      </c>
      <c r="AP111" t="str">
        <f t="shared" ca="1" si="3"/>
        <v/>
      </c>
      <c r="AQ111" t="str">
        <f t="shared" ca="1" si="3"/>
        <v/>
      </c>
      <c r="AR111" t="str">
        <f t="shared" ca="1" si="3"/>
        <v/>
      </c>
      <c r="AS111" t="str">
        <f t="shared" ca="1" si="3"/>
        <v/>
      </c>
      <c r="AT111" t="str">
        <f t="shared" ca="1" si="3"/>
        <v/>
      </c>
      <c r="AU111" t="str">
        <f t="shared" ca="1" si="3"/>
        <v/>
      </c>
      <c r="AV111" t="str">
        <f t="shared" ca="1" si="3"/>
        <v/>
      </c>
      <c r="AW111" t="str">
        <f t="shared" ca="1" si="3"/>
        <v/>
      </c>
      <c r="AX111" t="str">
        <f t="shared" ca="1" si="3"/>
        <v/>
      </c>
      <c r="AY111" t="str">
        <f t="shared" ca="1" si="3"/>
        <v/>
      </c>
      <c r="AZ111" t="str">
        <f t="shared" ca="1" si="3"/>
        <v/>
      </c>
      <c r="BA111" t="str">
        <f t="shared" ca="1" si="3"/>
        <v/>
      </c>
      <c r="BB111" t="str">
        <f t="shared" ca="1" si="3"/>
        <v/>
      </c>
      <c r="BC111" t="str">
        <f t="shared" ca="1" si="3"/>
        <v/>
      </c>
      <c r="BD111" t="str">
        <f t="shared" ca="1" si="3"/>
        <v/>
      </c>
      <c r="BE111" t="str">
        <f t="shared" ca="1" si="3"/>
        <v/>
      </c>
    </row>
    <row r="112" spans="1:57">
      <c r="A112" s="3" t="str">
        <f t="shared" si="4"/>
        <v>Schalke 04</v>
      </c>
      <c r="B112">
        <f t="shared" ca="1" si="5"/>
        <v>0</v>
      </c>
      <c r="C112">
        <f t="shared" ca="1" si="2"/>
        <v>-4</v>
      </c>
      <c r="D112">
        <f t="shared" ca="1" si="2"/>
        <v>-1</v>
      </c>
      <c r="E112">
        <f t="shared" ca="1" si="2"/>
        <v>2</v>
      </c>
      <c r="F112">
        <f t="shared" ca="1" si="2"/>
        <v>1</v>
      </c>
      <c r="G112">
        <f t="shared" ca="1" si="2"/>
        <v>-4</v>
      </c>
      <c r="H112">
        <f t="shared" ca="1" si="2"/>
        <v>0</v>
      </c>
      <c r="I112">
        <f t="shared" ca="1" si="2"/>
        <v>3</v>
      </c>
      <c r="J112">
        <f t="shared" ca="1" si="2"/>
        <v>1</v>
      </c>
      <c r="K112">
        <f t="shared" ca="1" si="2"/>
        <v>-2</v>
      </c>
      <c r="L112">
        <f t="shared" ca="1" si="2"/>
        <v>2</v>
      </c>
      <c r="M112">
        <f t="shared" ca="1" si="2"/>
        <v>2</v>
      </c>
      <c r="N112">
        <f t="shared" ca="1" si="2"/>
        <v>0</v>
      </c>
      <c r="O112">
        <f t="shared" ca="1" si="2"/>
        <v>3</v>
      </c>
      <c r="P112">
        <f t="shared" ca="1" si="2"/>
        <v>-1</v>
      </c>
      <c r="Q112">
        <f t="shared" ca="1" si="2"/>
        <v>2</v>
      </c>
      <c r="R112">
        <f t="shared" ca="1" si="2"/>
        <v>0</v>
      </c>
      <c r="S112">
        <f t="shared" ca="1" si="2"/>
        <v>3</v>
      </c>
      <c r="T112">
        <f t="shared" ca="1" si="2"/>
        <v>1</v>
      </c>
      <c r="U112">
        <f t="shared" ca="1" si="2"/>
        <v>2</v>
      </c>
      <c r="V112">
        <f t="shared" ca="1" si="2"/>
        <v>1</v>
      </c>
      <c r="W112">
        <f t="shared" ca="1" si="2"/>
        <v>0</v>
      </c>
      <c r="X112">
        <f t="shared" ca="1" si="2"/>
        <v>-4</v>
      </c>
      <c r="Y112">
        <f t="shared" ca="1" si="2"/>
        <v>4</v>
      </c>
      <c r="Z112">
        <f t="shared" ca="1" si="2"/>
        <v>1</v>
      </c>
      <c r="AA112">
        <f t="shared" ca="1" si="2"/>
        <v>2</v>
      </c>
      <c r="AB112">
        <f t="shared" ca="1" si="3"/>
        <v>0</v>
      </c>
      <c r="AC112">
        <f t="shared" ca="1" si="3"/>
        <v>2</v>
      </c>
      <c r="AD112">
        <f t="shared" ca="1" si="3"/>
        <v>0</v>
      </c>
      <c r="AE112">
        <f t="shared" ca="1" si="3"/>
        <v>2</v>
      </c>
      <c r="AF112">
        <f t="shared" ca="1" si="3"/>
        <v>-2</v>
      </c>
      <c r="AG112">
        <f t="shared" ca="1" si="3"/>
        <v>-1</v>
      </c>
      <c r="AH112">
        <f t="shared" ca="1" si="3"/>
        <v>2</v>
      </c>
      <c r="AI112">
        <f t="shared" ca="1" si="3"/>
        <v>3</v>
      </c>
      <c r="AJ112" t="str">
        <f t="shared" ca="1" si="3"/>
        <v/>
      </c>
      <c r="AK112" t="str">
        <f t="shared" ca="1" si="3"/>
        <v/>
      </c>
      <c r="AL112" t="str">
        <f t="shared" ca="1" si="3"/>
        <v/>
      </c>
      <c r="AM112" t="str">
        <f t="shared" ca="1" si="3"/>
        <v/>
      </c>
      <c r="AN112" t="str">
        <f t="shared" ca="1" si="3"/>
        <v/>
      </c>
      <c r="AO112" t="str">
        <f t="shared" ca="1" si="3"/>
        <v/>
      </c>
      <c r="AP112" t="str">
        <f t="shared" ca="1" si="3"/>
        <v/>
      </c>
      <c r="AQ112" t="str">
        <f t="shared" ref="AB112:BE120" ca="1" si="6">IFERROR(AQ44-AQ78,"")</f>
        <v/>
      </c>
      <c r="AR112" t="str">
        <f t="shared" ca="1" si="6"/>
        <v/>
      </c>
      <c r="AS112" t="str">
        <f t="shared" ca="1" si="6"/>
        <v/>
      </c>
      <c r="AT112" t="str">
        <f t="shared" ca="1" si="6"/>
        <v/>
      </c>
      <c r="AU112" t="str">
        <f t="shared" ca="1" si="6"/>
        <v/>
      </c>
      <c r="AV112" t="str">
        <f t="shared" ca="1" si="6"/>
        <v/>
      </c>
      <c r="AW112" t="str">
        <f t="shared" ca="1" si="6"/>
        <v/>
      </c>
      <c r="AX112" t="str">
        <f t="shared" ca="1" si="6"/>
        <v/>
      </c>
      <c r="AY112" t="str">
        <f t="shared" ca="1" si="6"/>
        <v/>
      </c>
      <c r="AZ112" t="str">
        <f t="shared" ca="1" si="6"/>
        <v/>
      </c>
      <c r="BA112" t="str">
        <f t="shared" ca="1" si="6"/>
        <v/>
      </c>
      <c r="BB112" t="str">
        <f t="shared" ca="1" si="6"/>
        <v/>
      </c>
      <c r="BC112" t="str">
        <f t="shared" ca="1" si="6"/>
        <v/>
      </c>
      <c r="BD112" t="str">
        <f t="shared" ca="1" si="6"/>
        <v/>
      </c>
      <c r="BE112" t="str">
        <f t="shared" ca="1" si="6"/>
        <v/>
      </c>
    </row>
    <row r="113" spans="1:57">
      <c r="A113" s="3" t="str">
        <f t="shared" si="4"/>
        <v>Ein Frankfurt</v>
      </c>
      <c r="B113">
        <f t="shared" ca="1" si="5"/>
        <v>-5</v>
      </c>
      <c r="C113">
        <f t="shared" ca="1" si="2"/>
        <v>-1</v>
      </c>
      <c r="D113">
        <f t="shared" ca="1" si="2"/>
        <v>2</v>
      </c>
      <c r="E113">
        <f t="shared" ca="1" si="2"/>
        <v>-1</v>
      </c>
      <c r="F113">
        <f t="shared" ca="1" si="2"/>
        <v>3</v>
      </c>
      <c r="G113">
        <f t="shared" ca="1" si="2"/>
        <v>0</v>
      </c>
      <c r="H113">
        <f t="shared" ca="1" si="2"/>
        <v>0</v>
      </c>
      <c r="I113">
        <f t="shared" ca="1" si="2"/>
        <v>0</v>
      </c>
      <c r="J113">
        <f t="shared" ca="1" si="2"/>
        <v>0</v>
      </c>
      <c r="K113">
        <f t="shared" ca="1" si="2"/>
        <v>-3</v>
      </c>
      <c r="L113">
        <f t="shared" ca="1" si="2"/>
        <v>-1</v>
      </c>
      <c r="M113">
        <f t="shared" ca="1" si="2"/>
        <v>-1</v>
      </c>
      <c r="N113">
        <f t="shared" ca="1" si="2"/>
        <v>0</v>
      </c>
      <c r="O113">
        <f t="shared" ca="1" si="2"/>
        <v>-2</v>
      </c>
      <c r="P113">
        <f t="shared" ca="1" si="2"/>
        <v>-1</v>
      </c>
      <c r="Q113">
        <f t="shared" ca="1" si="2"/>
        <v>1</v>
      </c>
      <c r="R113">
        <f t="shared" ca="1" si="2"/>
        <v>0</v>
      </c>
      <c r="S113">
        <f t="shared" ca="1" si="2"/>
        <v>1</v>
      </c>
      <c r="T113">
        <f t="shared" ca="1" si="2"/>
        <v>-5</v>
      </c>
      <c r="U113">
        <f t="shared" ca="1" si="2"/>
        <v>3</v>
      </c>
      <c r="V113">
        <f t="shared" ca="1" si="2"/>
        <v>-4</v>
      </c>
      <c r="W113">
        <f t="shared" ca="1" si="2"/>
        <v>0</v>
      </c>
      <c r="X113">
        <f t="shared" ca="1" si="2"/>
        <v>1</v>
      </c>
      <c r="Y113">
        <f t="shared" ca="1" si="2"/>
        <v>0</v>
      </c>
      <c r="Z113">
        <f t="shared" ca="1" si="2"/>
        <v>-3</v>
      </c>
      <c r="AA113">
        <f t="shared" ca="1" si="2"/>
        <v>3</v>
      </c>
      <c r="AB113">
        <f t="shared" ca="1" si="6"/>
        <v>1</v>
      </c>
      <c r="AC113">
        <f t="shared" ca="1" si="6"/>
        <v>-1</v>
      </c>
      <c r="AD113">
        <f t="shared" ca="1" si="6"/>
        <v>2</v>
      </c>
      <c r="AE113">
        <f t="shared" ca="1" si="6"/>
        <v>-2</v>
      </c>
      <c r="AF113">
        <f t="shared" ca="1" si="6"/>
        <v>-1</v>
      </c>
      <c r="AG113">
        <f t="shared" ca="1" si="6"/>
        <v>0</v>
      </c>
      <c r="AH113">
        <f t="shared" ca="1" si="6"/>
        <v>-2</v>
      </c>
      <c r="AI113">
        <f t="shared" ca="1" si="6"/>
        <v>-1</v>
      </c>
      <c r="AJ113" t="str">
        <f t="shared" ca="1" si="6"/>
        <v/>
      </c>
      <c r="AK113" t="str">
        <f t="shared" ca="1" si="6"/>
        <v/>
      </c>
      <c r="AL113" t="str">
        <f t="shared" ca="1" si="6"/>
        <v/>
      </c>
      <c r="AM113" t="str">
        <f t="shared" ca="1" si="6"/>
        <v/>
      </c>
      <c r="AN113" t="str">
        <f t="shared" ca="1" si="6"/>
        <v/>
      </c>
      <c r="AO113" t="str">
        <f t="shared" ca="1" si="6"/>
        <v/>
      </c>
      <c r="AP113" t="str">
        <f t="shared" ca="1" si="6"/>
        <v/>
      </c>
      <c r="AQ113" t="str">
        <f t="shared" ca="1" si="6"/>
        <v/>
      </c>
      <c r="AR113" t="str">
        <f t="shared" ca="1" si="6"/>
        <v/>
      </c>
      <c r="AS113" t="str">
        <f t="shared" ca="1" si="6"/>
        <v/>
      </c>
      <c r="AT113" t="str">
        <f t="shared" ca="1" si="6"/>
        <v/>
      </c>
      <c r="AU113" t="str">
        <f t="shared" ca="1" si="6"/>
        <v/>
      </c>
      <c r="AV113" t="str">
        <f t="shared" ca="1" si="6"/>
        <v/>
      </c>
      <c r="AW113" t="str">
        <f t="shared" ca="1" si="6"/>
        <v/>
      </c>
      <c r="AX113" t="str">
        <f t="shared" ca="1" si="6"/>
        <v/>
      </c>
      <c r="AY113" t="str">
        <f t="shared" ca="1" si="6"/>
        <v/>
      </c>
      <c r="AZ113" t="str">
        <f t="shared" ca="1" si="6"/>
        <v/>
      </c>
      <c r="BA113" t="str">
        <f t="shared" ca="1" si="6"/>
        <v/>
      </c>
      <c r="BB113" t="str">
        <f t="shared" ca="1" si="6"/>
        <v/>
      </c>
      <c r="BC113" t="str">
        <f t="shared" ca="1" si="6"/>
        <v/>
      </c>
      <c r="BD113" t="str">
        <f t="shared" ca="1" si="6"/>
        <v/>
      </c>
      <c r="BE113" t="str">
        <f t="shared" ca="1" si="6"/>
        <v/>
      </c>
    </row>
    <row r="114" spans="1:57">
      <c r="A114" s="3" t="str">
        <f t="shared" si="4"/>
        <v>Freiburg</v>
      </c>
      <c r="B114">
        <f t="shared" ca="1" si="5"/>
        <v>-2</v>
      </c>
      <c r="C114">
        <f t="shared" ca="1" si="2"/>
        <v>-1</v>
      </c>
      <c r="D114">
        <f t="shared" ca="1" si="2"/>
        <v>0</v>
      </c>
      <c r="E114">
        <f t="shared" ca="1" si="2"/>
        <v>0</v>
      </c>
      <c r="F114">
        <f t="shared" ca="1" si="2"/>
        <v>-1</v>
      </c>
      <c r="G114">
        <f t="shared" ca="1" si="2"/>
        <v>0</v>
      </c>
      <c r="H114">
        <f t="shared" ca="1" si="2"/>
        <v>-5</v>
      </c>
      <c r="I114">
        <f t="shared" ca="1" si="2"/>
        <v>0</v>
      </c>
      <c r="J114">
        <f t="shared" ca="1" si="2"/>
        <v>0</v>
      </c>
      <c r="K114">
        <f t="shared" ca="1" si="2"/>
        <v>-3</v>
      </c>
      <c r="L114">
        <f t="shared" ca="1" si="2"/>
        <v>3</v>
      </c>
      <c r="M114">
        <f t="shared" ca="1" si="2"/>
        <v>-2</v>
      </c>
      <c r="N114">
        <f t="shared" ca="1" si="2"/>
        <v>1</v>
      </c>
      <c r="O114">
        <f t="shared" ca="1" si="2"/>
        <v>-1</v>
      </c>
      <c r="P114">
        <f t="shared" ca="1" si="2"/>
        <v>-3</v>
      </c>
      <c r="Q114">
        <f t="shared" ca="1" si="2"/>
        <v>-2</v>
      </c>
      <c r="R114">
        <f t="shared" ca="1" si="2"/>
        <v>1</v>
      </c>
      <c r="S114">
        <f t="shared" ca="1" si="2"/>
        <v>1</v>
      </c>
      <c r="T114">
        <f t="shared" ca="1" si="2"/>
        <v>-2</v>
      </c>
      <c r="U114">
        <f t="shared" ca="1" si="2"/>
        <v>0</v>
      </c>
      <c r="V114">
        <f t="shared" ca="1" si="2"/>
        <v>-4</v>
      </c>
      <c r="W114">
        <f t="shared" ref="C114:AA124" ca="1" si="7">IFERROR(W46-W80,"")</f>
        <v>-2</v>
      </c>
      <c r="X114">
        <f t="shared" ca="1" si="7"/>
        <v>0</v>
      </c>
      <c r="Y114">
        <f t="shared" ca="1" si="7"/>
        <v>-1</v>
      </c>
      <c r="Z114">
        <f t="shared" ca="1" si="7"/>
        <v>3</v>
      </c>
      <c r="AA114">
        <f t="shared" ca="1" si="7"/>
        <v>2</v>
      </c>
      <c r="AB114">
        <f t="shared" ca="1" si="6"/>
        <v>0</v>
      </c>
      <c r="AC114">
        <f t="shared" ca="1" si="6"/>
        <v>1</v>
      </c>
      <c r="AD114">
        <f t="shared" ca="1" si="6"/>
        <v>-2</v>
      </c>
      <c r="AE114">
        <f t="shared" ca="1" si="6"/>
        <v>2</v>
      </c>
      <c r="AF114">
        <f t="shared" ca="1" si="6"/>
        <v>2</v>
      </c>
      <c r="AG114">
        <f t="shared" ca="1" si="6"/>
        <v>0</v>
      </c>
      <c r="AH114">
        <f t="shared" ca="1" si="6"/>
        <v>-2</v>
      </c>
      <c r="AI114">
        <f t="shared" ca="1" si="6"/>
        <v>-1</v>
      </c>
      <c r="AJ114" t="str">
        <f t="shared" ca="1" si="6"/>
        <v/>
      </c>
      <c r="AK114" t="str">
        <f t="shared" ca="1" si="6"/>
        <v/>
      </c>
      <c r="AL114" t="str">
        <f t="shared" ca="1" si="6"/>
        <v/>
      </c>
      <c r="AM114" t="str">
        <f t="shared" ca="1" si="6"/>
        <v/>
      </c>
      <c r="AN114" t="str">
        <f t="shared" ca="1" si="6"/>
        <v/>
      </c>
      <c r="AO114" t="str">
        <f t="shared" ca="1" si="6"/>
        <v/>
      </c>
      <c r="AP114" t="str">
        <f t="shared" ca="1" si="6"/>
        <v/>
      </c>
      <c r="AQ114" t="str">
        <f t="shared" ca="1" si="6"/>
        <v/>
      </c>
      <c r="AR114" t="str">
        <f t="shared" ca="1" si="6"/>
        <v/>
      </c>
      <c r="AS114" t="str">
        <f t="shared" ca="1" si="6"/>
        <v/>
      </c>
      <c r="AT114" t="str">
        <f t="shared" ca="1" si="6"/>
        <v/>
      </c>
      <c r="AU114" t="str">
        <f t="shared" ca="1" si="6"/>
        <v/>
      </c>
      <c r="AV114" t="str">
        <f t="shared" ca="1" si="6"/>
        <v/>
      </c>
      <c r="AW114" t="str">
        <f t="shared" ca="1" si="6"/>
        <v/>
      </c>
      <c r="AX114" t="str">
        <f t="shared" ca="1" si="6"/>
        <v/>
      </c>
      <c r="AY114" t="str">
        <f t="shared" ca="1" si="6"/>
        <v/>
      </c>
      <c r="AZ114" t="str">
        <f t="shared" ca="1" si="6"/>
        <v/>
      </c>
      <c r="BA114" t="str">
        <f t="shared" ca="1" si="6"/>
        <v/>
      </c>
      <c r="BB114" t="str">
        <f t="shared" ca="1" si="6"/>
        <v/>
      </c>
      <c r="BC114" t="str">
        <f t="shared" ca="1" si="6"/>
        <v/>
      </c>
      <c r="BD114" t="str">
        <f t="shared" ca="1" si="6"/>
        <v/>
      </c>
      <c r="BE114" t="str">
        <f t="shared" ca="1" si="6"/>
        <v/>
      </c>
    </row>
    <row r="115" spans="1:57">
      <c r="A115" s="3" t="str">
        <f t="shared" si="4"/>
        <v>Hamburg</v>
      </c>
      <c r="B115">
        <f t="shared" ca="1" si="5"/>
        <v>0</v>
      </c>
      <c r="C115">
        <f t="shared" ca="1" si="7"/>
        <v>-4</v>
      </c>
      <c r="D115">
        <f t="shared" ca="1" si="7"/>
        <v>-1</v>
      </c>
      <c r="E115">
        <f t="shared" ca="1" si="7"/>
        <v>4</v>
      </c>
      <c r="F115">
        <f t="shared" ca="1" si="7"/>
        <v>-4</v>
      </c>
      <c r="G115">
        <f t="shared" ca="1" si="7"/>
        <v>-2</v>
      </c>
      <c r="H115">
        <f t="shared" ca="1" si="7"/>
        <v>0</v>
      </c>
      <c r="I115">
        <f t="shared" ca="1" si="7"/>
        <v>5</v>
      </c>
      <c r="J115">
        <f t="shared" ca="1" si="7"/>
        <v>0</v>
      </c>
      <c r="K115">
        <f t="shared" ca="1" si="7"/>
        <v>3</v>
      </c>
      <c r="L115">
        <f t="shared" ca="1" si="7"/>
        <v>-2</v>
      </c>
      <c r="M115">
        <f t="shared" ca="1" si="7"/>
        <v>-2</v>
      </c>
      <c r="N115">
        <f t="shared" ca="1" si="7"/>
        <v>2</v>
      </c>
      <c r="O115">
        <f t="shared" ca="1" si="7"/>
        <v>0</v>
      </c>
      <c r="P115">
        <f t="shared" ca="1" si="7"/>
        <v>-1</v>
      </c>
      <c r="Q115">
        <f t="shared" ca="1" si="7"/>
        <v>-2</v>
      </c>
      <c r="R115">
        <f t="shared" ca="1" si="7"/>
        <v>-1</v>
      </c>
      <c r="S115">
        <f t="shared" ca="1" si="7"/>
        <v>-3</v>
      </c>
      <c r="T115">
        <f t="shared" ca="1" si="7"/>
        <v>-3</v>
      </c>
      <c r="U115">
        <f t="shared" ca="1" si="7"/>
        <v>-3</v>
      </c>
      <c r="V115">
        <f t="shared" ca="1" si="7"/>
        <v>-2</v>
      </c>
      <c r="W115">
        <f t="shared" ca="1" si="7"/>
        <v>3</v>
      </c>
      <c r="X115">
        <f t="shared" ca="1" si="7"/>
        <v>-1</v>
      </c>
      <c r="Y115">
        <f t="shared" ca="1" si="7"/>
        <v>0</v>
      </c>
      <c r="Z115">
        <f t="shared" ca="1" si="7"/>
        <v>1</v>
      </c>
      <c r="AA115">
        <f t="shared" ca="1" si="7"/>
        <v>-1</v>
      </c>
      <c r="AB115">
        <f t="shared" ca="1" si="6"/>
        <v>0</v>
      </c>
      <c r="AC115">
        <f t="shared" ca="1" si="6"/>
        <v>-2</v>
      </c>
      <c r="AD115">
        <f t="shared" ca="1" si="6"/>
        <v>1</v>
      </c>
      <c r="AE115">
        <f t="shared" ca="1" si="6"/>
        <v>-1</v>
      </c>
      <c r="AF115">
        <f t="shared" ca="1" si="6"/>
        <v>-2</v>
      </c>
      <c r="AG115">
        <f t="shared" ca="1" si="6"/>
        <v>-2</v>
      </c>
      <c r="AH115">
        <f t="shared" ca="1" si="6"/>
        <v>-3</v>
      </c>
      <c r="AI115">
        <f t="shared" ca="1" si="6"/>
        <v>-1</v>
      </c>
      <c r="AJ115" t="str">
        <f t="shared" ca="1" si="6"/>
        <v/>
      </c>
      <c r="AK115" t="str">
        <f t="shared" ca="1" si="6"/>
        <v/>
      </c>
      <c r="AL115" t="str">
        <f t="shared" ca="1" si="6"/>
        <v/>
      </c>
      <c r="AM115" t="str">
        <f t="shared" ca="1" si="6"/>
        <v/>
      </c>
      <c r="AN115" t="str">
        <f t="shared" ca="1" si="6"/>
        <v/>
      </c>
      <c r="AO115" t="str">
        <f t="shared" ca="1" si="6"/>
        <v/>
      </c>
      <c r="AP115" t="str">
        <f t="shared" ca="1" si="6"/>
        <v/>
      </c>
      <c r="AQ115" t="str">
        <f t="shared" ca="1" si="6"/>
        <v/>
      </c>
      <c r="AR115" t="str">
        <f t="shared" ca="1" si="6"/>
        <v/>
      </c>
      <c r="AS115" t="str">
        <f t="shared" ca="1" si="6"/>
        <v/>
      </c>
      <c r="AT115" t="str">
        <f t="shared" ca="1" si="6"/>
        <v/>
      </c>
      <c r="AU115" t="str">
        <f t="shared" ca="1" si="6"/>
        <v/>
      </c>
      <c r="AV115" t="str">
        <f t="shared" ca="1" si="6"/>
        <v/>
      </c>
      <c r="AW115" t="str">
        <f t="shared" ca="1" si="6"/>
        <v/>
      </c>
      <c r="AX115" t="str">
        <f t="shared" ca="1" si="6"/>
        <v/>
      </c>
      <c r="AY115" t="str">
        <f t="shared" ca="1" si="6"/>
        <v/>
      </c>
      <c r="AZ115" t="str">
        <f t="shared" ca="1" si="6"/>
        <v/>
      </c>
      <c r="BA115" t="str">
        <f t="shared" ca="1" si="6"/>
        <v/>
      </c>
      <c r="BB115" t="str">
        <f t="shared" ca="1" si="6"/>
        <v/>
      </c>
      <c r="BC115" t="str">
        <f t="shared" ca="1" si="6"/>
        <v/>
      </c>
      <c r="BD115" t="str">
        <f t="shared" ca="1" si="6"/>
        <v/>
      </c>
      <c r="BE115" t="str">
        <f t="shared" ca="1" si="6"/>
        <v/>
      </c>
    </row>
    <row r="116" spans="1:57">
      <c r="A116" s="3" t="str">
        <f t="shared" si="4"/>
        <v>M'gladbach</v>
      </c>
      <c r="B116">
        <f t="shared" ca="1" si="5"/>
        <v>-2</v>
      </c>
      <c r="C116">
        <f t="shared" ca="1" si="7"/>
        <v>3</v>
      </c>
      <c r="D116">
        <f t="shared" ca="1" si="7"/>
        <v>-2</v>
      </c>
      <c r="E116">
        <f t="shared" ca="1" si="7"/>
        <v>3</v>
      </c>
      <c r="F116">
        <f t="shared" ca="1" si="7"/>
        <v>-1</v>
      </c>
      <c r="G116">
        <f t="shared" ca="1" si="7"/>
        <v>3</v>
      </c>
      <c r="H116">
        <f t="shared" ca="1" si="7"/>
        <v>0</v>
      </c>
      <c r="I116">
        <f t="shared" ca="1" si="7"/>
        <v>2</v>
      </c>
      <c r="J116">
        <f t="shared" ca="1" si="7"/>
        <v>-1</v>
      </c>
      <c r="K116">
        <f t="shared" ca="1" si="7"/>
        <v>3</v>
      </c>
      <c r="L116">
        <f t="shared" ca="1" si="7"/>
        <v>2</v>
      </c>
      <c r="M116">
        <f t="shared" ca="1" si="7"/>
        <v>2</v>
      </c>
      <c r="N116">
        <f t="shared" ca="1" si="7"/>
        <v>2</v>
      </c>
      <c r="O116">
        <f t="shared" ca="1" si="7"/>
        <v>1</v>
      </c>
      <c r="P116">
        <f t="shared" ca="1" si="7"/>
        <v>1</v>
      </c>
      <c r="Q116">
        <f t="shared" ca="1" si="7"/>
        <v>0</v>
      </c>
      <c r="R116">
        <f t="shared" ca="1" si="7"/>
        <v>0</v>
      </c>
      <c r="S116">
        <f t="shared" ca="1" si="7"/>
        <v>-2</v>
      </c>
      <c r="T116">
        <f t="shared" ca="1" si="7"/>
        <v>-2</v>
      </c>
      <c r="U116">
        <f t="shared" ca="1" si="7"/>
        <v>-1</v>
      </c>
      <c r="V116">
        <f t="shared" ca="1" si="7"/>
        <v>0</v>
      </c>
      <c r="W116">
        <f t="shared" ca="1" si="7"/>
        <v>0</v>
      </c>
      <c r="X116">
        <f t="shared" ca="1" si="7"/>
        <v>0</v>
      </c>
      <c r="Y116">
        <f t="shared" ca="1" si="7"/>
        <v>-1</v>
      </c>
      <c r="Z116">
        <f t="shared" ca="1" si="7"/>
        <v>1</v>
      </c>
      <c r="AA116">
        <f t="shared" ca="1" si="7"/>
        <v>3</v>
      </c>
      <c r="AB116">
        <f t="shared" ca="1" si="6"/>
        <v>-1</v>
      </c>
      <c r="AC116">
        <f t="shared" ca="1" si="6"/>
        <v>2</v>
      </c>
      <c r="AD116">
        <f t="shared" ca="1" si="6"/>
        <v>2</v>
      </c>
      <c r="AE116">
        <f t="shared" ca="1" si="6"/>
        <v>0</v>
      </c>
      <c r="AF116">
        <f t="shared" ca="1" si="6"/>
        <v>-2</v>
      </c>
      <c r="AG116">
        <f t="shared" ca="1" si="6"/>
        <v>1</v>
      </c>
      <c r="AH116">
        <f t="shared" ca="1" si="6"/>
        <v>2</v>
      </c>
      <c r="AI116">
        <f t="shared" ca="1" si="6"/>
        <v>-2</v>
      </c>
      <c r="AJ116" t="str">
        <f t="shared" ca="1" si="6"/>
        <v/>
      </c>
      <c r="AK116" t="str">
        <f t="shared" ca="1" si="6"/>
        <v/>
      </c>
      <c r="AL116" t="str">
        <f t="shared" ca="1" si="6"/>
        <v/>
      </c>
      <c r="AM116" t="str">
        <f t="shared" ca="1" si="6"/>
        <v/>
      </c>
      <c r="AN116" t="str">
        <f t="shared" ca="1" si="6"/>
        <v/>
      </c>
      <c r="AO116" t="str">
        <f t="shared" ca="1" si="6"/>
        <v/>
      </c>
      <c r="AP116" t="str">
        <f t="shared" ca="1" si="6"/>
        <v/>
      </c>
      <c r="AQ116" t="str">
        <f t="shared" ca="1" si="6"/>
        <v/>
      </c>
      <c r="AR116" t="str">
        <f t="shared" ca="1" si="6"/>
        <v/>
      </c>
      <c r="AS116" t="str">
        <f t="shared" ca="1" si="6"/>
        <v/>
      </c>
      <c r="AT116" t="str">
        <f t="shared" ca="1" si="6"/>
        <v/>
      </c>
      <c r="AU116" t="str">
        <f t="shared" ca="1" si="6"/>
        <v/>
      </c>
      <c r="AV116" t="str">
        <f t="shared" ca="1" si="6"/>
        <v/>
      </c>
      <c r="AW116" t="str">
        <f t="shared" ca="1" si="6"/>
        <v/>
      </c>
      <c r="AX116" t="str">
        <f t="shared" ca="1" si="6"/>
        <v/>
      </c>
      <c r="AY116" t="str">
        <f t="shared" ca="1" si="6"/>
        <v/>
      </c>
      <c r="AZ116" t="str">
        <f t="shared" ca="1" si="6"/>
        <v/>
      </c>
      <c r="BA116" t="str">
        <f t="shared" ca="1" si="6"/>
        <v/>
      </c>
      <c r="BB116" t="str">
        <f t="shared" ca="1" si="6"/>
        <v/>
      </c>
      <c r="BC116" t="str">
        <f t="shared" ca="1" si="6"/>
        <v/>
      </c>
      <c r="BD116" t="str">
        <f t="shared" ca="1" si="6"/>
        <v/>
      </c>
      <c r="BE116" t="str">
        <f t="shared" ca="1" si="6"/>
        <v/>
      </c>
    </row>
    <row r="117" spans="1:57">
      <c r="A117" s="3" t="str">
        <f t="shared" si="4"/>
        <v>Stuttgart</v>
      </c>
      <c r="B117">
        <f t="shared" ca="1" si="5"/>
        <v>-1</v>
      </c>
      <c r="C117">
        <f t="shared" ca="1" si="7"/>
        <v>-1</v>
      </c>
      <c r="D117">
        <f t="shared" ca="1" si="7"/>
        <v>-1</v>
      </c>
      <c r="E117">
        <f t="shared" ca="1" si="7"/>
        <v>4</v>
      </c>
      <c r="F117">
        <f t="shared" ca="1" si="7"/>
        <v>1</v>
      </c>
      <c r="G117">
        <f t="shared" ca="1" si="7"/>
        <v>0</v>
      </c>
      <c r="H117">
        <f t="shared" ca="1" si="7"/>
        <v>4</v>
      </c>
      <c r="I117">
        <f t="shared" ca="1" si="7"/>
        <v>0</v>
      </c>
      <c r="J117">
        <f t="shared" ca="1" si="7"/>
        <v>0</v>
      </c>
      <c r="K117">
        <f t="shared" ca="1" si="7"/>
        <v>0</v>
      </c>
      <c r="L117">
        <f t="shared" ca="1" si="7"/>
        <v>-5</v>
      </c>
      <c r="M117">
        <f t="shared" ca="1" si="7"/>
        <v>2</v>
      </c>
      <c r="N117">
        <f t="shared" ca="1" si="7"/>
        <v>-2</v>
      </c>
      <c r="O117">
        <f t="shared" ca="1" si="7"/>
        <v>-3</v>
      </c>
      <c r="P117">
        <f t="shared" ca="1" si="7"/>
        <v>2</v>
      </c>
      <c r="Q117">
        <f t="shared" ca="1" si="7"/>
        <v>-2</v>
      </c>
      <c r="R117">
        <f t="shared" ca="1" si="7"/>
        <v>-1</v>
      </c>
      <c r="S117">
        <f t="shared" ca="1" si="7"/>
        <v>-1</v>
      </c>
      <c r="T117">
        <f t="shared" ca="1" si="7"/>
        <v>-1</v>
      </c>
      <c r="U117">
        <f t="shared" ca="1" si="7"/>
        <v>-3</v>
      </c>
      <c r="V117">
        <f t="shared" ca="1" si="7"/>
        <v>-3</v>
      </c>
      <c r="W117">
        <f t="shared" ca="1" si="7"/>
        <v>-1</v>
      </c>
      <c r="X117">
        <f t="shared" ca="1" si="7"/>
        <v>-1</v>
      </c>
      <c r="Y117">
        <f t="shared" ca="1" si="7"/>
        <v>0</v>
      </c>
      <c r="Z117">
        <f t="shared" ca="1" si="7"/>
        <v>0</v>
      </c>
      <c r="AA117">
        <f t="shared" ca="1" si="7"/>
        <v>1</v>
      </c>
      <c r="AB117">
        <f t="shared" ca="1" si="6"/>
        <v>-2</v>
      </c>
      <c r="AC117">
        <f t="shared" ca="1" si="6"/>
        <v>-1</v>
      </c>
      <c r="AD117">
        <f t="shared" ca="1" si="6"/>
        <v>2</v>
      </c>
      <c r="AE117">
        <f t="shared" ca="1" si="6"/>
        <v>0</v>
      </c>
      <c r="AF117">
        <f t="shared" ca="1" si="6"/>
        <v>2</v>
      </c>
      <c r="AG117">
        <f t="shared" ca="1" si="6"/>
        <v>0</v>
      </c>
      <c r="AH117">
        <f t="shared" ca="1" si="6"/>
        <v>-1</v>
      </c>
      <c r="AI117">
        <f t="shared" ca="1" si="6"/>
        <v>-1</v>
      </c>
      <c r="AJ117" t="str">
        <f t="shared" ca="1" si="6"/>
        <v/>
      </c>
      <c r="AK117" t="str">
        <f t="shared" ca="1" si="6"/>
        <v/>
      </c>
      <c r="AL117" t="str">
        <f t="shared" ca="1" si="6"/>
        <v/>
      </c>
      <c r="AM117" t="str">
        <f t="shared" ca="1" si="6"/>
        <v/>
      </c>
      <c r="AN117" t="str">
        <f t="shared" ca="1" si="6"/>
        <v/>
      </c>
      <c r="AO117" t="str">
        <f t="shared" ca="1" si="6"/>
        <v/>
      </c>
      <c r="AP117" t="str">
        <f t="shared" ca="1" si="6"/>
        <v/>
      </c>
      <c r="AQ117" t="str">
        <f t="shared" ca="1" si="6"/>
        <v/>
      </c>
      <c r="AR117" t="str">
        <f t="shared" ca="1" si="6"/>
        <v/>
      </c>
      <c r="AS117" t="str">
        <f t="shared" ca="1" si="6"/>
        <v/>
      </c>
      <c r="AT117" t="str">
        <f t="shared" ca="1" si="6"/>
        <v/>
      </c>
      <c r="AU117" t="str">
        <f t="shared" ca="1" si="6"/>
        <v/>
      </c>
      <c r="AV117" t="str">
        <f t="shared" ca="1" si="6"/>
        <v/>
      </c>
      <c r="AW117" t="str">
        <f t="shared" ca="1" si="6"/>
        <v/>
      </c>
      <c r="AX117" t="str">
        <f t="shared" ca="1" si="6"/>
        <v/>
      </c>
      <c r="AY117" t="str">
        <f t="shared" ca="1" si="6"/>
        <v/>
      </c>
      <c r="AZ117" t="str">
        <f t="shared" ca="1" si="6"/>
        <v/>
      </c>
      <c r="BA117" t="str">
        <f t="shared" ca="1" si="6"/>
        <v/>
      </c>
      <c r="BB117" t="str">
        <f t="shared" ca="1" si="6"/>
        <v/>
      </c>
      <c r="BC117" t="str">
        <f t="shared" ca="1" si="6"/>
        <v/>
      </c>
      <c r="BD117" t="str">
        <f t="shared" ca="1" si="6"/>
        <v/>
      </c>
      <c r="BE117" t="str">
        <f t="shared" ca="1" si="6"/>
        <v/>
      </c>
    </row>
    <row r="118" spans="1:57">
      <c r="A118" s="3" t="str">
        <f t="shared" si="4"/>
        <v>Werder Bremen</v>
      </c>
      <c r="B118">
        <f t="shared" ca="1" si="5"/>
        <v>1</v>
      </c>
      <c r="C118">
        <f t="shared" ca="1" si="7"/>
        <v>1</v>
      </c>
      <c r="D118">
        <f t="shared" ca="1" si="7"/>
        <v>-1</v>
      </c>
      <c r="E118">
        <f t="shared" ca="1" si="7"/>
        <v>-3</v>
      </c>
      <c r="F118">
        <f t="shared" ca="1" si="7"/>
        <v>-3</v>
      </c>
      <c r="G118">
        <f t="shared" ca="1" si="7"/>
        <v>2</v>
      </c>
      <c r="H118">
        <f t="shared" ca="1" si="7"/>
        <v>0</v>
      </c>
      <c r="I118">
        <f t="shared" ca="1" si="7"/>
        <v>0</v>
      </c>
      <c r="J118">
        <f t="shared" ca="1" si="7"/>
        <v>0</v>
      </c>
      <c r="K118">
        <f t="shared" ca="1" si="7"/>
        <v>-3</v>
      </c>
      <c r="L118">
        <f t="shared" ca="1" si="7"/>
        <v>1</v>
      </c>
      <c r="M118">
        <f t="shared" ca="1" si="7"/>
        <v>-2</v>
      </c>
      <c r="N118">
        <f t="shared" ca="1" si="7"/>
        <v>-1</v>
      </c>
      <c r="O118">
        <f t="shared" ca="1" si="7"/>
        <v>0</v>
      </c>
      <c r="P118">
        <f t="shared" ca="1" si="7"/>
        <v>-7</v>
      </c>
      <c r="Q118">
        <f t="shared" ca="1" si="7"/>
        <v>-1</v>
      </c>
      <c r="R118">
        <f t="shared" ca="1" si="7"/>
        <v>1</v>
      </c>
      <c r="S118">
        <f t="shared" ca="1" si="7"/>
        <v>0</v>
      </c>
      <c r="T118">
        <f t="shared" ca="1" si="7"/>
        <v>-2</v>
      </c>
      <c r="U118">
        <f t="shared" ca="1" si="7"/>
        <v>-4</v>
      </c>
      <c r="V118">
        <f t="shared" ca="1" si="7"/>
        <v>0</v>
      </c>
      <c r="W118">
        <f t="shared" ca="1" si="7"/>
        <v>0</v>
      </c>
      <c r="X118">
        <f t="shared" ca="1" si="7"/>
        <v>1</v>
      </c>
      <c r="Y118">
        <f t="shared" ca="1" si="7"/>
        <v>2</v>
      </c>
      <c r="Z118">
        <f t="shared" ca="1" si="7"/>
        <v>0</v>
      </c>
      <c r="AA118">
        <f t="shared" ca="1" si="7"/>
        <v>-2</v>
      </c>
      <c r="AB118">
        <f t="shared" ca="1" si="6"/>
        <v>-2</v>
      </c>
      <c r="AC118">
        <f t="shared" ca="1" si="6"/>
        <v>1</v>
      </c>
      <c r="AD118">
        <f t="shared" ca="1" si="6"/>
        <v>0</v>
      </c>
      <c r="AE118">
        <f t="shared" ca="1" si="6"/>
        <v>-3</v>
      </c>
      <c r="AF118">
        <f t="shared" ca="1" si="6"/>
        <v>2</v>
      </c>
      <c r="AG118">
        <f t="shared" ca="1" si="6"/>
        <v>-3</v>
      </c>
      <c r="AH118">
        <f t="shared" ca="1" si="6"/>
        <v>2</v>
      </c>
      <c r="AI118">
        <f t="shared" ca="1" si="6"/>
        <v>-1</v>
      </c>
      <c r="AJ118" t="str">
        <f t="shared" ca="1" si="6"/>
        <v/>
      </c>
      <c r="AK118" t="str">
        <f t="shared" ca="1" si="6"/>
        <v/>
      </c>
      <c r="AL118" t="str">
        <f t="shared" ca="1" si="6"/>
        <v/>
      </c>
      <c r="AM118" t="str">
        <f t="shared" ca="1" si="6"/>
        <v/>
      </c>
      <c r="AN118" t="str">
        <f t="shared" ca="1" si="6"/>
        <v/>
      </c>
      <c r="AO118" t="str">
        <f t="shared" ca="1" si="6"/>
        <v/>
      </c>
      <c r="AP118" t="str">
        <f t="shared" ca="1" si="6"/>
        <v/>
      </c>
      <c r="AQ118" t="str">
        <f t="shared" ca="1" si="6"/>
        <v/>
      </c>
      <c r="AR118" t="str">
        <f t="shared" ca="1" si="6"/>
        <v/>
      </c>
      <c r="AS118" t="str">
        <f t="shared" ca="1" si="6"/>
        <v/>
      </c>
      <c r="AT118" t="str">
        <f t="shared" ca="1" si="6"/>
        <v/>
      </c>
      <c r="AU118" t="str">
        <f t="shared" ca="1" si="6"/>
        <v/>
      </c>
      <c r="AV118" t="str">
        <f t="shared" ca="1" si="6"/>
        <v/>
      </c>
      <c r="AW118" t="str">
        <f t="shared" ca="1" si="6"/>
        <v/>
      </c>
      <c r="AX118" t="str">
        <f t="shared" ca="1" si="6"/>
        <v/>
      </c>
      <c r="AY118" t="str">
        <f t="shared" ca="1" si="6"/>
        <v/>
      </c>
      <c r="AZ118" t="str">
        <f t="shared" ca="1" si="6"/>
        <v/>
      </c>
      <c r="BA118" t="str">
        <f t="shared" ca="1" si="6"/>
        <v/>
      </c>
      <c r="BB118" t="str">
        <f t="shared" ca="1" si="6"/>
        <v/>
      </c>
      <c r="BC118" t="str">
        <f t="shared" ca="1" si="6"/>
        <v/>
      </c>
      <c r="BD118" t="str">
        <f t="shared" ca="1" si="6"/>
        <v/>
      </c>
      <c r="BE118" t="str">
        <f t="shared" ca="1" si="6"/>
        <v/>
      </c>
    </row>
    <row r="119" spans="1:57">
      <c r="A119" s="3" t="str">
        <f t="shared" si="4"/>
        <v>Wolfsburg</v>
      </c>
      <c r="B119">
        <f t="shared" ca="1" si="5"/>
        <v>-2</v>
      </c>
      <c r="C119">
        <f t="shared" ca="1" si="7"/>
        <v>4</v>
      </c>
      <c r="D119">
        <f t="shared" ca="1" si="7"/>
        <v>-2</v>
      </c>
      <c r="E119">
        <f t="shared" ca="1" si="7"/>
        <v>2</v>
      </c>
      <c r="F119">
        <f t="shared" ca="1" si="7"/>
        <v>-2</v>
      </c>
      <c r="G119">
        <f t="shared" ca="1" si="7"/>
        <v>1</v>
      </c>
      <c r="H119">
        <f t="shared" ca="1" si="7"/>
        <v>-1</v>
      </c>
      <c r="I119">
        <f t="shared" ca="1" si="7"/>
        <v>-2</v>
      </c>
      <c r="J119">
        <f t="shared" ca="1" si="7"/>
        <v>1</v>
      </c>
      <c r="K119">
        <f t="shared" ca="1" si="7"/>
        <v>3</v>
      </c>
      <c r="L119">
        <f t="shared" ca="1" si="7"/>
        <v>1</v>
      </c>
      <c r="M119">
        <f t="shared" ca="1" si="7"/>
        <v>1</v>
      </c>
      <c r="N119">
        <f t="shared" ca="1" si="7"/>
        <v>0</v>
      </c>
      <c r="O119">
        <f t="shared" ca="1" si="7"/>
        <v>0</v>
      </c>
      <c r="P119">
        <f t="shared" ca="1" si="7"/>
        <v>3</v>
      </c>
      <c r="Q119">
        <f t="shared" ca="1" si="7"/>
        <v>2</v>
      </c>
      <c r="R119">
        <f t="shared" ca="1" si="7"/>
        <v>0</v>
      </c>
      <c r="S119">
        <f t="shared" ca="1" si="7"/>
        <v>-2</v>
      </c>
      <c r="T119">
        <f t="shared" ca="1" si="7"/>
        <v>-1</v>
      </c>
      <c r="U119">
        <f t="shared" ca="1" si="7"/>
        <v>3</v>
      </c>
      <c r="V119">
        <f t="shared" ca="1" si="7"/>
        <v>1</v>
      </c>
      <c r="W119">
        <f t="shared" ca="1" si="7"/>
        <v>2</v>
      </c>
      <c r="X119">
        <f t="shared" ca="1" si="7"/>
        <v>-4</v>
      </c>
      <c r="Y119">
        <f t="shared" ca="1" si="7"/>
        <v>-5</v>
      </c>
      <c r="Z119">
        <f t="shared" ca="1" si="7"/>
        <v>0</v>
      </c>
      <c r="AA119">
        <f t="shared" ca="1" si="7"/>
        <v>0</v>
      </c>
      <c r="AB119">
        <f t="shared" ca="1" si="6"/>
        <v>2</v>
      </c>
      <c r="AC119">
        <f t="shared" ca="1" si="6"/>
        <v>1</v>
      </c>
      <c r="AD119">
        <f t="shared" ca="1" si="6"/>
        <v>-1</v>
      </c>
      <c r="AE119">
        <f t="shared" ca="1" si="6"/>
        <v>3</v>
      </c>
      <c r="AF119">
        <f t="shared" ca="1" si="6"/>
        <v>2</v>
      </c>
      <c r="AG119">
        <f t="shared" ca="1" si="6"/>
        <v>0</v>
      </c>
      <c r="AH119">
        <f t="shared" ca="1" si="6"/>
        <v>1</v>
      </c>
      <c r="AI119">
        <f t="shared" ca="1" si="6"/>
        <v>2</v>
      </c>
      <c r="AJ119" t="str">
        <f t="shared" ca="1" si="6"/>
        <v/>
      </c>
      <c r="AK119" t="str">
        <f t="shared" ca="1" si="6"/>
        <v/>
      </c>
      <c r="AL119" t="str">
        <f t="shared" ca="1" si="6"/>
        <v/>
      </c>
      <c r="AM119" t="str">
        <f t="shared" ca="1" si="6"/>
        <v/>
      </c>
      <c r="AN119" t="str">
        <f t="shared" ca="1" si="6"/>
        <v/>
      </c>
      <c r="AO119" t="str">
        <f t="shared" ca="1" si="6"/>
        <v/>
      </c>
      <c r="AP119" t="str">
        <f t="shared" ca="1" si="6"/>
        <v/>
      </c>
      <c r="AQ119" t="str">
        <f t="shared" ca="1" si="6"/>
        <v/>
      </c>
      <c r="AR119" t="str">
        <f t="shared" ca="1" si="6"/>
        <v/>
      </c>
      <c r="AS119" t="str">
        <f t="shared" ca="1" si="6"/>
        <v/>
      </c>
      <c r="AT119" t="str">
        <f t="shared" ca="1" si="6"/>
        <v/>
      </c>
      <c r="AU119" t="str">
        <f t="shared" ca="1" si="6"/>
        <v/>
      </c>
      <c r="AV119" t="str">
        <f t="shared" ca="1" si="6"/>
        <v/>
      </c>
      <c r="AW119" t="str">
        <f t="shared" ca="1" si="6"/>
        <v/>
      </c>
      <c r="AX119" t="str">
        <f t="shared" ca="1" si="6"/>
        <v/>
      </c>
      <c r="AY119" t="str">
        <f t="shared" ca="1" si="6"/>
        <v/>
      </c>
      <c r="AZ119" t="str">
        <f t="shared" ca="1" si="6"/>
        <v/>
      </c>
      <c r="BA119" t="str">
        <f t="shared" ca="1" si="6"/>
        <v/>
      </c>
      <c r="BB119" t="str">
        <f t="shared" ca="1" si="6"/>
        <v/>
      </c>
      <c r="BC119" t="str">
        <f t="shared" ca="1" si="6"/>
        <v/>
      </c>
      <c r="BD119" t="str">
        <f t="shared" ca="1" si="6"/>
        <v/>
      </c>
      <c r="BE119" t="str">
        <f t="shared" ca="1" si="6"/>
        <v/>
      </c>
    </row>
    <row r="120" spans="1:57">
      <c r="A120" s="3" t="str">
        <f t="shared" si="4"/>
        <v>Dortmund</v>
      </c>
      <c r="B120">
        <f t="shared" ca="1" si="5"/>
        <v>4</v>
      </c>
      <c r="C120">
        <f t="shared" ca="1" si="7"/>
        <v>1</v>
      </c>
      <c r="D120">
        <f t="shared" ca="1" si="7"/>
        <v>1</v>
      </c>
      <c r="E120">
        <f t="shared" ca="1" si="7"/>
        <v>1</v>
      </c>
      <c r="F120">
        <f t="shared" ca="1" si="7"/>
        <v>4</v>
      </c>
      <c r="G120">
        <f t="shared" ca="1" si="7"/>
        <v>0</v>
      </c>
      <c r="H120">
        <f t="shared" ca="1" si="7"/>
        <v>5</v>
      </c>
      <c r="I120">
        <f t="shared" ca="1" si="7"/>
        <v>-2</v>
      </c>
      <c r="J120">
        <f t="shared" ca="1" si="7"/>
        <v>1</v>
      </c>
      <c r="K120">
        <f t="shared" ca="1" si="7"/>
        <v>2</v>
      </c>
      <c r="L120">
        <f t="shared" ca="1" si="7"/>
        <v>5</v>
      </c>
      <c r="M120">
        <f t="shared" ca="1" si="7"/>
        <v>-1</v>
      </c>
      <c r="N120">
        <f t="shared" ca="1" si="7"/>
        <v>-3</v>
      </c>
      <c r="O120">
        <f t="shared" ca="1" si="7"/>
        <v>2</v>
      </c>
      <c r="P120">
        <f t="shared" ca="1" si="7"/>
        <v>-1</v>
      </c>
      <c r="Q120">
        <f t="shared" ca="1" si="7"/>
        <v>0</v>
      </c>
      <c r="R120">
        <f t="shared" ca="1" si="7"/>
        <v>-1</v>
      </c>
      <c r="S120">
        <f t="shared" ca="1" si="7"/>
        <v>0</v>
      </c>
      <c r="T120">
        <f t="shared" ca="1" si="7"/>
        <v>1</v>
      </c>
      <c r="U120">
        <f t="shared" ca="1" si="7"/>
        <v>4</v>
      </c>
      <c r="V120">
        <f t="shared" ca="1" si="7"/>
        <v>4</v>
      </c>
      <c r="W120">
        <f t="shared" ca="1" si="7"/>
        <v>-3</v>
      </c>
      <c r="X120">
        <f t="shared" ca="1" si="7"/>
        <v>3</v>
      </c>
      <c r="Y120">
        <f t="shared" ca="1" si="7"/>
        <v>1</v>
      </c>
      <c r="Z120">
        <f t="shared" ca="1" si="7"/>
        <v>-1</v>
      </c>
      <c r="AA120">
        <f t="shared" ca="1" si="7"/>
        <v>3</v>
      </c>
      <c r="AB120">
        <f t="shared" ca="1" si="6"/>
        <v>0</v>
      </c>
      <c r="AC120">
        <f t="shared" ca="1" si="6"/>
        <v>1</v>
      </c>
      <c r="AD120">
        <f t="shared" ca="1" si="6"/>
        <v>1</v>
      </c>
      <c r="AE120">
        <f t="shared" ca="1" si="6"/>
        <v>3</v>
      </c>
      <c r="AF120">
        <f t="shared" ca="1" si="6"/>
        <v>2</v>
      </c>
      <c r="AG120">
        <f t="shared" ca="1" si="6"/>
        <v>0</v>
      </c>
      <c r="AH120">
        <f t="shared" ca="1" si="6"/>
        <v>1</v>
      </c>
      <c r="AI120">
        <f t="shared" ca="1" si="6"/>
        <v>4</v>
      </c>
      <c r="AJ120" t="str">
        <f t="shared" ca="1" si="6"/>
        <v/>
      </c>
      <c r="AK120" t="str">
        <f t="shared" ca="1" si="6"/>
        <v/>
      </c>
      <c r="AL120" t="str">
        <f t="shared" ca="1" si="6"/>
        <v/>
      </c>
      <c r="AM120" t="str">
        <f t="shared" ca="1" si="6"/>
        <v/>
      </c>
      <c r="AN120" t="str">
        <f t="shared" ca="1" si="6"/>
        <v/>
      </c>
      <c r="AO120" t="str">
        <f t="shared" ca="1" si="6"/>
        <v/>
      </c>
      <c r="AP120" t="str">
        <f t="shared" ca="1" si="6"/>
        <v/>
      </c>
      <c r="AQ120" t="str">
        <f t="shared" ca="1" si="6"/>
        <v/>
      </c>
      <c r="AR120" t="str">
        <f t="shared" ca="1" si="6"/>
        <v/>
      </c>
      <c r="AS120" t="str">
        <f t="shared" ca="1" si="6"/>
        <v/>
      </c>
      <c r="AT120" t="str">
        <f t="shared" ca="1" si="6"/>
        <v/>
      </c>
      <c r="AU120" t="str">
        <f t="shared" ca="1" si="6"/>
        <v/>
      </c>
      <c r="AV120" t="str">
        <f t="shared" ca="1" si="6"/>
        <v/>
      </c>
      <c r="AW120" t="str">
        <f t="shared" ca="1" si="6"/>
        <v/>
      </c>
      <c r="AX120" t="str">
        <f t="shared" ca="1" si="6"/>
        <v/>
      </c>
      <c r="AY120" t="str">
        <f t="shared" ca="1" si="6"/>
        <v/>
      </c>
      <c r="AZ120" t="str">
        <f t="shared" ca="1" si="6"/>
        <v/>
      </c>
      <c r="BA120" t="str">
        <f t="shared" ca="1" si="6"/>
        <v/>
      </c>
      <c r="BB120" t="str">
        <f t="shared" ca="1" si="6"/>
        <v/>
      </c>
      <c r="BC120" t="str">
        <f t="shared" ca="1" si="6"/>
        <v/>
      </c>
      <c r="BD120" t="str">
        <f t="shared" ca="1" si="6"/>
        <v/>
      </c>
      <c r="BE120" t="str">
        <f t="shared" ca="1" si="6"/>
        <v/>
      </c>
    </row>
    <row r="121" spans="1:57">
      <c r="A121" s="3" t="str">
        <f t="shared" si="4"/>
        <v>Nurnberg</v>
      </c>
      <c r="B121">
        <f t="shared" ca="1" si="5"/>
        <v>0</v>
      </c>
      <c r="C121">
        <f t="shared" ca="1" si="7"/>
        <v>0</v>
      </c>
      <c r="D121">
        <f t="shared" ca="1" si="7"/>
        <v>-2</v>
      </c>
      <c r="E121">
        <f t="shared" ca="1" si="7"/>
        <v>-1</v>
      </c>
      <c r="F121">
        <f t="shared" ca="1" si="7"/>
        <v>0</v>
      </c>
      <c r="G121">
        <f t="shared" ca="1" si="7"/>
        <v>0</v>
      </c>
      <c r="H121">
        <f t="shared" ca="1" si="7"/>
        <v>0</v>
      </c>
      <c r="I121">
        <f t="shared" ca="1" si="7"/>
        <v>-5</v>
      </c>
      <c r="J121">
        <f t="shared" ca="1" si="7"/>
        <v>0</v>
      </c>
      <c r="K121">
        <f t="shared" ca="1" si="7"/>
        <v>0</v>
      </c>
      <c r="L121">
        <f t="shared" ca="1" si="7"/>
        <v>-3</v>
      </c>
      <c r="M121">
        <f t="shared" ca="1" si="7"/>
        <v>-2</v>
      </c>
      <c r="N121">
        <f t="shared" ca="1" si="7"/>
        <v>0</v>
      </c>
      <c r="O121">
        <f t="shared" ca="1" si="7"/>
        <v>-3</v>
      </c>
      <c r="P121">
        <f t="shared" ca="1" si="7"/>
        <v>0</v>
      </c>
      <c r="Q121">
        <f t="shared" ca="1" si="7"/>
        <v>0</v>
      </c>
      <c r="R121">
        <f t="shared" ca="1" si="7"/>
        <v>0</v>
      </c>
      <c r="S121">
        <f t="shared" ca="1" si="7"/>
        <v>4</v>
      </c>
      <c r="T121">
        <f t="shared" ca="1" si="7"/>
        <v>2</v>
      </c>
      <c r="U121">
        <f t="shared" ca="1" si="7"/>
        <v>-2</v>
      </c>
      <c r="V121">
        <f t="shared" ca="1" si="7"/>
        <v>1</v>
      </c>
      <c r="W121">
        <f t="shared" ca="1" si="7"/>
        <v>1</v>
      </c>
      <c r="X121">
        <f t="shared" ca="1" si="7"/>
        <v>-3</v>
      </c>
      <c r="Y121">
        <f t="shared" ca="1" si="7"/>
        <v>-2</v>
      </c>
      <c r="Z121">
        <f t="shared" ca="1" si="7"/>
        <v>-1</v>
      </c>
      <c r="AA121">
        <f t="shared" ca="1" si="7"/>
        <v>-3</v>
      </c>
      <c r="AB121">
        <f t="shared" ref="AB121:BE129" ca="1" si="8">IFERROR(AB53-AB87,"")</f>
        <v>2</v>
      </c>
      <c r="AC121">
        <f t="shared" ca="1" si="8"/>
        <v>-1</v>
      </c>
      <c r="AD121">
        <f t="shared" ca="1" si="8"/>
        <v>-2</v>
      </c>
      <c r="AE121">
        <f t="shared" ca="1" si="8"/>
        <v>-3</v>
      </c>
      <c r="AF121">
        <f t="shared" ca="1" si="8"/>
        <v>-3</v>
      </c>
      <c r="AG121">
        <f t="shared" ca="1" si="8"/>
        <v>-2</v>
      </c>
      <c r="AH121">
        <f t="shared" ca="1" si="8"/>
        <v>-2</v>
      </c>
      <c r="AI121">
        <f t="shared" ca="1" si="8"/>
        <v>-3</v>
      </c>
      <c r="AJ121" t="str">
        <f t="shared" ca="1" si="8"/>
        <v/>
      </c>
      <c r="AK121" t="str">
        <f t="shared" ca="1" si="8"/>
        <v/>
      </c>
      <c r="AL121" t="str">
        <f t="shared" ca="1" si="8"/>
        <v/>
      </c>
      <c r="AM121" t="str">
        <f t="shared" ca="1" si="8"/>
        <v/>
      </c>
      <c r="AN121" t="str">
        <f t="shared" ca="1" si="8"/>
        <v/>
      </c>
      <c r="AO121" t="str">
        <f t="shared" ca="1" si="8"/>
        <v/>
      </c>
      <c r="AP121" t="str">
        <f t="shared" ca="1" si="8"/>
        <v/>
      </c>
      <c r="AQ121" t="str">
        <f t="shared" ca="1" si="8"/>
        <v/>
      </c>
      <c r="AR121" t="str">
        <f t="shared" ca="1" si="8"/>
        <v/>
      </c>
      <c r="AS121" t="str">
        <f t="shared" ca="1" si="8"/>
        <v/>
      </c>
      <c r="AT121" t="str">
        <f t="shared" ca="1" si="8"/>
        <v/>
      </c>
      <c r="AU121" t="str">
        <f t="shared" ca="1" si="8"/>
        <v/>
      </c>
      <c r="AV121" t="str">
        <f t="shared" ca="1" si="8"/>
        <v/>
      </c>
      <c r="AW121" t="str">
        <f t="shared" ca="1" si="8"/>
        <v/>
      </c>
      <c r="AX121" t="str">
        <f t="shared" ca="1" si="8"/>
        <v/>
      </c>
      <c r="AY121" t="str">
        <f t="shared" ca="1" si="8"/>
        <v/>
      </c>
      <c r="AZ121" t="str">
        <f t="shared" ca="1" si="8"/>
        <v/>
      </c>
      <c r="BA121" t="str">
        <f t="shared" ca="1" si="8"/>
        <v/>
      </c>
      <c r="BB121" t="str">
        <f t="shared" ca="1" si="8"/>
        <v/>
      </c>
      <c r="BC121" t="str">
        <f t="shared" ca="1" si="8"/>
        <v/>
      </c>
      <c r="BD121" t="str">
        <f t="shared" ca="1" si="8"/>
        <v/>
      </c>
      <c r="BE121" t="str">
        <f t="shared" ca="1" si="8"/>
        <v/>
      </c>
    </row>
    <row r="122" spans="1:57">
      <c r="A122" s="3" t="str">
        <f t="shared" si="4"/>
        <v/>
      </c>
      <c r="B122" t="str">
        <f t="shared" ca="1" si="5"/>
        <v/>
      </c>
      <c r="C122" t="str">
        <f t="shared" ca="1" si="7"/>
        <v/>
      </c>
      <c r="D122" t="str">
        <f t="shared" ca="1" si="7"/>
        <v/>
      </c>
      <c r="E122" t="str">
        <f t="shared" ca="1" si="7"/>
        <v/>
      </c>
      <c r="F122" t="str">
        <f t="shared" ca="1" si="7"/>
        <v/>
      </c>
      <c r="G122" t="str">
        <f t="shared" ca="1" si="7"/>
        <v/>
      </c>
      <c r="H122" t="str">
        <f t="shared" ca="1" si="7"/>
        <v/>
      </c>
      <c r="I122" t="str">
        <f t="shared" ca="1" si="7"/>
        <v/>
      </c>
      <c r="J122" t="str">
        <f t="shared" ca="1" si="7"/>
        <v/>
      </c>
      <c r="K122" t="str">
        <f t="shared" ca="1" si="7"/>
        <v/>
      </c>
      <c r="L122" t="str">
        <f t="shared" ca="1" si="7"/>
        <v/>
      </c>
      <c r="M122" t="str">
        <f t="shared" ca="1" si="7"/>
        <v/>
      </c>
      <c r="N122" t="str">
        <f t="shared" ca="1" si="7"/>
        <v/>
      </c>
      <c r="O122" t="str">
        <f t="shared" ca="1" si="7"/>
        <v/>
      </c>
      <c r="P122" t="str">
        <f t="shared" ca="1" si="7"/>
        <v/>
      </c>
      <c r="Q122" t="str">
        <f t="shared" ca="1" si="7"/>
        <v/>
      </c>
      <c r="R122" t="str">
        <f t="shared" ca="1" si="7"/>
        <v/>
      </c>
      <c r="S122" t="str">
        <f t="shared" ca="1" si="7"/>
        <v/>
      </c>
      <c r="T122" t="str">
        <f t="shared" ca="1" si="7"/>
        <v/>
      </c>
      <c r="U122" t="str">
        <f t="shared" ca="1" si="7"/>
        <v/>
      </c>
      <c r="V122" t="str">
        <f t="shared" ca="1" si="7"/>
        <v/>
      </c>
      <c r="W122" t="str">
        <f t="shared" ca="1" si="7"/>
        <v/>
      </c>
      <c r="X122" t="str">
        <f t="shared" ca="1" si="7"/>
        <v/>
      </c>
      <c r="Y122" t="str">
        <f t="shared" ca="1" si="7"/>
        <v/>
      </c>
      <c r="Z122" t="str">
        <f t="shared" ca="1" si="7"/>
        <v/>
      </c>
      <c r="AA122" t="str">
        <f t="shared" ca="1" si="7"/>
        <v/>
      </c>
      <c r="AB122" t="str">
        <f t="shared" ca="1" si="8"/>
        <v/>
      </c>
      <c r="AC122" t="str">
        <f t="shared" ca="1" si="8"/>
        <v/>
      </c>
      <c r="AD122" t="str">
        <f t="shared" ca="1" si="8"/>
        <v/>
      </c>
      <c r="AE122" t="str">
        <f t="shared" ca="1" si="8"/>
        <v/>
      </c>
      <c r="AF122" t="str">
        <f t="shared" ca="1" si="8"/>
        <v/>
      </c>
      <c r="AG122" t="str">
        <f t="shared" ca="1" si="8"/>
        <v/>
      </c>
      <c r="AH122" t="str">
        <f t="shared" ca="1" si="8"/>
        <v/>
      </c>
      <c r="AI122" t="str">
        <f t="shared" ca="1" si="8"/>
        <v/>
      </c>
      <c r="AJ122" t="str">
        <f t="shared" ca="1" si="8"/>
        <v/>
      </c>
      <c r="AK122" t="str">
        <f t="shared" ca="1" si="8"/>
        <v/>
      </c>
      <c r="AL122" t="str">
        <f t="shared" ca="1" si="8"/>
        <v/>
      </c>
      <c r="AM122" t="str">
        <f t="shared" ca="1" si="8"/>
        <v/>
      </c>
      <c r="AN122" t="str">
        <f t="shared" ca="1" si="8"/>
        <v/>
      </c>
      <c r="AO122" t="str">
        <f t="shared" ca="1" si="8"/>
        <v/>
      </c>
      <c r="AP122" t="str">
        <f t="shared" ca="1" si="8"/>
        <v/>
      </c>
      <c r="AQ122" t="str">
        <f t="shared" ca="1" si="8"/>
        <v/>
      </c>
      <c r="AR122" t="str">
        <f t="shared" ca="1" si="8"/>
        <v/>
      </c>
      <c r="AS122" t="str">
        <f t="shared" ca="1" si="8"/>
        <v/>
      </c>
      <c r="AT122" t="str">
        <f t="shared" ca="1" si="8"/>
        <v/>
      </c>
      <c r="AU122" t="str">
        <f t="shared" ca="1" si="8"/>
        <v/>
      </c>
      <c r="AV122" t="str">
        <f t="shared" ca="1" si="8"/>
        <v/>
      </c>
      <c r="AW122" t="str">
        <f t="shared" ca="1" si="8"/>
        <v/>
      </c>
      <c r="AX122" t="str">
        <f t="shared" ca="1" si="8"/>
        <v/>
      </c>
      <c r="AY122" t="str">
        <f t="shared" ca="1" si="8"/>
        <v/>
      </c>
      <c r="AZ122" t="str">
        <f t="shared" ca="1" si="8"/>
        <v/>
      </c>
      <c r="BA122" t="str">
        <f t="shared" ca="1" si="8"/>
        <v/>
      </c>
      <c r="BB122" t="str">
        <f t="shared" ca="1" si="8"/>
        <v/>
      </c>
      <c r="BC122" t="str">
        <f t="shared" ca="1" si="8"/>
        <v/>
      </c>
      <c r="BD122" t="str">
        <f t="shared" ca="1" si="8"/>
        <v/>
      </c>
      <c r="BE122" t="str">
        <f t="shared" ca="1" si="8"/>
        <v/>
      </c>
    </row>
    <row r="123" spans="1:57">
      <c r="A123" s="3" t="str">
        <f t="shared" si="4"/>
        <v/>
      </c>
      <c r="B123" t="str">
        <f t="shared" ca="1" si="5"/>
        <v/>
      </c>
      <c r="C123" t="str">
        <f t="shared" ca="1" si="7"/>
        <v/>
      </c>
      <c r="D123" t="str">
        <f t="shared" ca="1" si="7"/>
        <v/>
      </c>
      <c r="E123" t="str">
        <f t="shared" ca="1" si="7"/>
        <v/>
      </c>
      <c r="F123" t="str">
        <f t="shared" ca="1" si="7"/>
        <v/>
      </c>
      <c r="G123" t="str">
        <f t="shared" ca="1" si="7"/>
        <v/>
      </c>
      <c r="H123" t="str">
        <f t="shared" ca="1" si="7"/>
        <v/>
      </c>
      <c r="I123" t="str">
        <f t="shared" ca="1" si="7"/>
        <v/>
      </c>
      <c r="J123" t="str">
        <f t="shared" ca="1" si="7"/>
        <v/>
      </c>
      <c r="K123" t="str">
        <f t="shared" ca="1" si="7"/>
        <v/>
      </c>
      <c r="L123" t="str">
        <f t="shared" ca="1" si="7"/>
        <v/>
      </c>
      <c r="M123" t="str">
        <f t="shared" ca="1" si="7"/>
        <v/>
      </c>
      <c r="N123" t="str">
        <f t="shared" ca="1" si="7"/>
        <v/>
      </c>
      <c r="O123" t="str">
        <f t="shared" ca="1" si="7"/>
        <v/>
      </c>
      <c r="P123" t="str">
        <f t="shared" ca="1" si="7"/>
        <v/>
      </c>
      <c r="Q123" t="str">
        <f t="shared" ca="1" si="7"/>
        <v/>
      </c>
      <c r="R123" t="str">
        <f t="shared" ca="1" si="7"/>
        <v/>
      </c>
      <c r="S123" t="str">
        <f t="shared" ca="1" si="7"/>
        <v/>
      </c>
      <c r="T123" t="str">
        <f t="shared" ca="1" si="7"/>
        <v/>
      </c>
      <c r="U123" t="str">
        <f t="shared" ca="1" si="7"/>
        <v/>
      </c>
      <c r="V123" t="str">
        <f t="shared" ca="1" si="7"/>
        <v/>
      </c>
      <c r="W123" t="str">
        <f t="shared" ca="1" si="7"/>
        <v/>
      </c>
      <c r="X123" t="str">
        <f t="shared" ca="1" si="7"/>
        <v/>
      </c>
      <c r="Y123" t="str">
        <f t="shared" ca="1" si="7"/>
        <v/>
      </c>
      <c r="Z123" t="str">
        <f t="shared" ca="1" si="7"/>
        <v/>
      </c>
      <c r="AA123" t="str">
        <f t="shared" ca="1" si="7"/>
        <v/>
      </c>
      <c r="AB123" t="str">
        <f t="shared" ca="1" si="8"/>
        <v/>
      </c>
      <c r="AC123" t="str">
        <f t="shared" ca="1" si="8"/>
        <v/>
      </c>
      <c r="AD123" t="str">
        <f t="shared" ca="1" si="8"/>
        <v/>
      </c>
      <c r="AE123" t="str">
        <f t="shared" ca="1" si="8"/>
        <v/>
      </c>
      <c r="AF123" t="str">
        <f t="shared" ca="1" si="8"/>
        <v/>
      </c>
      <c r="AG123" t="str">
        <f t="shared" ca="1" si="8"/>
        <v/>
      </c>
      <c r="AH123" t="str">
        <f t="shared" ca="1" si="8"/>
        <v/>
      </c>
      <c r="AI123" t="str">
        <f t="shared" ca="1" si="8"/>
        <v/>
      </c>
      <c r="AJ123" t="str">
        <f t="shared" ca="1" si="8"/>
        <v/>
      </c>
      <c r="AK123" t="str">
        <f t="shared" ca="1" si="8"/>
        <v/>
      </c>
      <c r="AL123" t="str">
        <f t="shared" ca="1" si="8"/>
        <v/>
      </c>
      <c r="AM123" t="str">
        <f t="shared" ca="1" si="8"/>
        <v/>
      </c>
      <c r="AN123" t="str">
        <f t="shared" ca="1" si="8"/>
        <v/>
      </c>
      <c r="AO123" t="str">
        <f t="shared" ca="1" si="8"/>
        <v/>
      </c>
      <c r="AP123" t="str">
        <f t="shared" ca="1" si="8"/>
        <v/>
      </c>
      <c r="AQ123" t="str">
        <f t="shared" ca="1" si="8"/>
        <v/>
      </c>
      <c r="AR123" t="str">
        <f t="shared" ca="1" si="8"/>
        <v/>
      </c>
      <c r="AS123" t="str">
        <f t="shared" ca="1" si="8"/>
        <v/>
      </c>
      <c r="AT123" t="str">
        <f t="shared" ca="1" si="8"/>
        <v/>
      </c>
      <c r="AU123" t="str">
        <f t="shared" ca="1" si="8"/>
        <v/>
      </c>
      <c r="AV123" t="str">
        <f t="shared" ca="1" si="8"/>
        <v/>
      </c>
      <c r="AW123" t="str">
        <f t="shared" ca="1" si="8"/>
        <v/>
      </c>
      <c r="AX123" t="str">
        <f t="shared" ca="1" si="8"/>
        <v/>
      </c>
      <c r="AY123" t="str">
        <f t="shared" ca="1" si="8"/>
        <v/>
      </c>
      <c r="AZ123" t="str">
        <f t="shared" ca="1" si="8"/>
        <v/>
      </c>
      <c r="BA123" t="str">
        <f t="shared" ca="1" si="8"/>
        <v/>
      </c>
      <c r="BB123" t="str">
        <f t="shared" ca="1" si="8"/>
        <v/>
      </c>
      <c r="BC123" t="str">
        <f t="shared" ca="1" si="8"/>
        <v/>
      </c>
      <c r="BD123" t="str">
        <f t="shared" ca="1" si="8"/>
        <v/>
      </c>
      <c r="BE123" t="str">
        <f t="shared" ca="1" si="8"/>
        <v/>
      </c>
    </row>
    <row r="124" spans="1:57">
      <c r="A124" s="3" t="str">
        <f t="shared" si="4"/>
        <v/>
      </c>
      <c r="B124" t="str">
        <f t="shared" ca="1" si="5"/>
        <v/>
      </c>
      <c r="C124" t="str">
        <f t="shared" ca="1" si="7"/>
        <v/>
      </c>
      <c r="D124" t="str">
        <f t="shared" ca="1" si="7"/>
        <v/>
      </c>
      <c r="E124" t="str">
        <f t="shared" ca="1" si="7"/>
        <v/>
      </c>
      <c r="F124" t="str">
        <f t="shared" ca="1" si="7"/>
        <v/>
      </c>
      <c r="G124" t="str">
        <f t="shared" ca="1" si="7"/>
        <v/>
      </c>
      <c r="H124" t="str">
        <f t="shared" ca="1" si="7"/>
        <v/>
      </c>
      <c r="I124" t="str">
        <f t="shared" ca="1" si="7"/>
        <v/>
      </c>
      <c r="J124" t="str">
        <f t="shared" ca="1" si="7"/>
        <v/>
      </c>
      <c r="K124" t="str">
        <f t="shared" ca="1" si="7"/>
        <v/>
      </c>
      <c r="L124" t="str">
        <f t="shared" ca="1" si="7"/>
        <v/>
      </c>
      <c r="M124" t="str">
        <f t="shared" ca="1" si="7"/>
        <v/>
      </c>
      <c r="N124" t="str">
        <f t="shared" ca="1" si="7"/>
        <v/>
      </c>
      <c r="O124" t="str">
        <f t="shared" ca="1" si="7"/>
        <v/>
      </c>
      <c r="P124" t="str">
        <f t="shared" ca="1" si="7"/>
        <v/>
      </c>
      <c r="Q124" t="str">
        <f t="shared" ca="1" si="7"/>
        <v/>
      </c>
      <c r="R124" t="str">
        <f t="shared" ca="1" si="7"/>
        <v/>
      </c>
      <c r="S124" t="str">
        <f t="shared" ca="1" si="7"/>
        <v/>
      </c>
      <c r="T124" t="str">
        <f t="shared" ca="1" si="7"/>
        <v/>
      </c>
      <c r="U124" t="str">
        <f t="shared" ca="1" si="7"/>
        <v/>
      </c>
      <c r="V124" t="str">
        <f t="shared" ca="1" si="7"/>
        <v/>
      </c>
      <c r="W124" t="str">
        <f t="shared" ca="1" si="7"/>
        <v/>
      </c>
      <c r="X124" t="str">
        <f t="shared" ca="1" si="7"/>
        <v/>
      </c>
      <c r="Y124" t="str">
        <f t="shared" ca="1" si="7"/>
        <v/>
      </c>
      <c r="Z124" t="str">
        <f t="shared" ca="1" si="7"/>
        <v/>
      </c>
      <c r="AA124" t="str">
        <f t="shared" ca="1" si="7"/>
        <v/>
      </c>
      <c r="AB124" t="str">
        <f t="shared" ca="1" si="8"/>
        <v/>
      </c>
      <c r="AC124" t="str">
        <f t="shared" ca="1" si="8"/>
        <v/>
      </c>
      <c r="AD124" t="str">
        <f t="shared" ca="1" si="8"/>
        <v/>
      </c>
      <c r="AE124" t="str">
        <f t="shared" ca="1" si="8"/>
        <v/>
      </c>
      <c r="AF124" t="str">
        <f t="shared" ca="1" si="8"/>
        <v/>
      </c>
      <c r="AG124" t="str">
        <f t="shared" ca="1" si="8"/>
        <v/>
      </c>
      <c r="AH124" t="str">
        <f t="shared" ca="1" si="8"/>
        <v/>
      </c>
      <c r="AI124" t="str">
        <f t="shared" ca="1" si="8"/>
        <v/>
      </c>
      <c r="AJ124" t="str">
        <f t="shared" ca="1" si="8"/>
        <v/>
      </c>
      <c r="AK124" t="str">
        <f t="shared" ca="1" si="8"/>
        <v/>
      </c>
      <c r="AL124" t="str">
        <f t="shared" ca="1" si="8"/>
        <v/>
      </c>
      <c r="AM124" t="str">
        <f t="shared" ca="1" si="8"/>
        <v/>
      </c>
      <c r="AN124" t="str">
        <f t="shared" ca="1" si="8"/>
        <v/>
      </c>
      <c r="AO124" t="str">
        <f t="shared" ca="1" si="8"/>
        <v/>
      </c>
      <c r="AP124" t="str">
        <f t="shared" ca="1" si="8"/>
        <v/>
      </c>
      <c r="AQ124" t="str">
        <f t="shared" ca="1" si="8"/>
        <v/>
      </c>
      <c r="AR124" t="str">
        <f t="shared" ca="1" si="8"/>
        <v/>
      </c>
      <c r="AS124" t="str">
        <f t="shared" ca="1" si="8"/>
        <v/>
      </c>
      <c r="AT124" t="str">
        <f t="shared" ca="1" si="8"/>
        <v/>
      </c>
      <c r="AU124" t="str">
        <f t="shared" ca="1" si="8"/>
        <v/>
      </c>
      <c r="AV124" t="str">
        <f t="shared" ca="1" si="8"/>
        <v/>
      </c>
      <c r="AW124" t="str">
        <f t="shared" ca="1" si="8"/>
        <v/>
      </c>
      <c r="AX124" t="str">
        <f t="shared" ca="1" si="8"/>
        <v/>
      </c>
      <c r="AY124" t="str">
        <f t="shared" ca="1" si="8"/>
        <v/>
      </c>
      <c r="AZ124" t="str">
        <f t="shared" ca="1" si="8"/>
        <v/>
      </c>
      <c r="BA124" t="str">
        <f t="shared" ca="1" si="8"/>
        <v/>
      </c>
      <c r="BB124" t="str">
        <f t="shared" ca="1" si="8"/>
        <v/>
      </c>
      <c r="BC124" t="str">
        <f t="shared" ca="1" si="8"/>
        <v/>
      </c>
      <c r="BD124" t="str">
        <f t="shared" ca="1" si="8"/>
        <v/>
      </c>
      <c r="BE124" t="str">
        <f t="shared" ca="1" si="8"/>
        <v/>
      </c>
    </row>
    <row r="125" spans="1:57">
      <c r="A125" s="3" t="str">
        <f t="shared" si="4"/>
        <v/>
      </c>
      <c r="B125" t="str">
        <f t="shared" ca="1" si="5"/>
        <v/>
      </c>
      <c r="C125" t="str">
        <f t="shared" ref="C125:AA135" ca="1" si="9">IFERROR(C57-C91,"")</f>
        <v/>
      </c>
      <c r="D125" t="str">
        <f t="shared" ca="1" si="9"/>
        <v/>
      </c>
      <c r="E125" t="str">
        <f t="shared" ca="1" si="9"/>
        <v/>
      </c>
      <c r="F125" t="str">
        <f t="shared" ca="1" si="9"/>
        <v/>
      </c>
      <c r="G125" t="str">
        <f t="shared" ca="1" si="9"/>
        <v/>
      </c>
      <c r="H125" t="str">
        <f t="shared" ca="1" si="9"/>
        <v/>
      </c>
      <c r="I125" t="str">
        <f t="shared" ca="1" si="9"/>
        <v/>
      </c>
      <c r="J125" t="str">
        <f t="shared" ca="1" si="9"/>
        <v/>
      </c>
      <c r="K125" t="str">
        <f t="shared" ca="1" si="9"/>
        <v/>
      </c>
      <c r="L125" t="str">
        <f t="shared" ca="1" si="9"/>
        <v/>
      </c>
      <c r="M125" t="str">
        <f t="shared" ca="1" si="9"/>
        <v/>
      </c>
      <c r="N125" t="str">
        <f t="shared" ca="1" si="9"/>
        <v/>
      </c>
      <c r="O125" t="str">
        <f t="shared" ca="1" si="9"/>
        <v/>
      </c>
      <c r="P125" t="str">
        <f t="shared" ca="1" si="9"/>
        <v/>
      </c>
      <c r="Q125" t="str">
        <f t="shared" ca="1" si="9"/>
        <v/>
      </c>
      <c r="R125" t="str">
        <f t="shared" ca="1" si="9"/>
        <v/>
      </c>
      <c r="S125" t="str">
        <f t="shared" ca="1" si="9"/>
        <v/>
      </c>
      <c r="T125" t="str">
        <f t="shared" ca="1" si="9"/>
        <v/>
      </c>
      <c r="U125" t="str">
        <f t="shared" ca="1" si="9"/>
        <v/>
      </c>
      <c r="V125" t="str">
        <f t="shared" ca="1" si="9"/>
        <v/>
      </c>
      <c r="W125" t="str">
        <f t="shared" ca="1" si="9"/>
        <v/>
      </c>
      <c r="X125" t="str">
        <f t="shared" ca="1" si="9"/>
        <v/>
      </c>
      <c r="Y125" t="str">
        <f t="shared" ca="1" si="9"/>
        <v/>
      </c>
      <c r="Z125" t="str">
        <f t="shared" ca="1" si="9"/>
        <v/>
      </c>
      <c r="AA125" t="str">
        <f t="shared" ca="1" si="9"/>
        <v/>
      </c>
      <c r="AB125" t="str">
        <f t="shared" ca="1" si="8"/>
        <v/>
      </c>
      <c r="AC125" t="str">
        <f t="shared" ca="1" si="8"/>
        <v/>
      </c>
      <c r="AD125" t="str">
        <f t="shared" ca="1" si="8"/>
        <v/>
      </c>
      <c r="AE125" t="str">
        <f t="shared" ca="1" si="8"/>
        <v/>
      </c>
      <c r="AF125" t="str">
        <f t="shared" ca="1" si="8"/>
        <v/>
      </c>
      <c r="AG125" t="str">
        <f t="shared" ca="1" si="8"/>
        <v/>
      </c>
      <c r="AH125" t="str">
        <f t="shared" ca="1" si="8"/>
        <v/>
      </c>
      <c r="AI125" t="str">
        <f t="shared" ca="1" si="8"/>
        <v/>
      </c>
      <c r="AJ125" t="str">
        <f t="shared" ca="1" si="8"/>
        <v/>
      </c>
      <c r="AK125" t="str">
        <f t="shared" ca="1" si="8"/>
        <v/>
      </c>
      <c r="AL125" t="str">
        <f t="shared" ca="1" si="8"/>
        <v/>
      </c>
      <c r="AM125" t="str">
        <f t="shared" ca="1" si="8"/>
        <v/>
      </c>
      <c r="AN125" t="str">
        <f t="shared" ca="1" si="8"/>
        <v/>
      </c>
      <c r="AO125" t="str">
        <f t="shared" ca="1" si="8"/>
        <v/>
      </c>
      <c r="AP125" t="str">
        <f t="shared" ca="1" si="8"/>
        <v/>
      </c>
      <c r="AQ125" t="str">
        <f t="shared" ca="1" si="8"/>
        <v/>
      </c>
      <c r="AR125" t="str">
        <f t="shared" ca="1" si="8"/>
        <v/>
      </c>
      <c r="AS125" t="str">
        <f t="shared" ca="1" si="8"/>
        <v/>
      </c>
      <c r="AT125" t="str">
        <f t="shared" ca="1" si="8"/>
        <v/>
      </c>
      <c r="AU125" t="str">
        <f t="shared" ca="1" si="8"/>
        <v/>
      </c>
      <c r="AV125" t="str">
        <f t="shared" ca="1" si="8"/>
        <v/>
      </c>
      <c r="AW125" t="str">
        <f t="shared" ca="1" si="8"/>
        <v/>
      </c>
      <c r="AX125" t="str">
        <f t="shared" ca="1" si="8"/>
        <v/>
      </c>
      <c r="AY125" t="str">
        <f t="shared" ca="1" si="8"/>
        <v/>
      </c>
      <c r="AZ125" t="str">
        <f t="shared" ca="1" si="8"/>
        <v/>
      </c>
      <c r="BA125" t="str">
        <f t="shared" ca="1" si="8"/>
        <v/>
      </c>
      <c r="BB125" t="str">
        <f t="shared" ca="1" si="8"/>
        <v/>
      </c>
      <c r="BC125" t="str">
        <f t="shared" ca="1" si="8"/>
        <v/>
      </c>
      <c r="BD125" t="str">
        <f t="shared" ca="1" si="8"/>
        <v/>
      </c>
      <c r="BE125" t="str">
        <f t="shared" ca="1" si="8"/>
        <v/>
      </c>
    </row>
    <row r="126" spans="1:57">
      <c r="A126" s="3" t="str">
        <f t="shared" si="4"/>
        <v/>
      </c>
      <c r="B126" t="str">
        <f t="shared" ca="1" si="5"/>
        <v/>
      </c>
      <c r="C126" t="str">
        <f t="shared" ca="1" si="9"/>
        <v/>
      </c>
      <c r="D126" t="str">
        <f t="shared" ca="1" si="9"/>
        <v/>
      </c>
      <c r="E126" t="str">
        <f t="shared" ca="1" si="9"/>
        <v/>
      </c>
      <c r="F126" t="str">
        <f t="shared" ca="1" si="9"/>
        <v/>
      </c>
      <c r="G126" t="str">
        <f t="shared" ca="1" si="9"/>
        <v/>
      </c>
      <c r="H126" t="str">
        <f t="shared" ca="1" si="9"/>
        <v/>
      </c>
      <c r="I126" t="str">
        <f t="shared" ca="1" si="9"/>
        <v/>
      </c>
      <c r="J126" t="str">
        <f t="shared" ca="1" si="9"/>
        <v/>
      </c>
      <c r="K126" t="str">
        <f t="shared" ca="1" si="9"/>
        <v/>
      </c>
      <c r="L126" t="str">
        <f t="shared" ca="1" si="9"/>
        <v/>
      </c>
      <c r="M126" t="str">
        <f t="shared" ca="1" si="9"/>
        <v/>
      </c>
      <c r="N126" t="str">
        <f t="shared" ca="1" si="9"/>
        <v/>
      </c>
      <c r="O126" t="str">
        <f t="shared" ca="1" si="9"/>
        <v/>
      </c>
      <c r="P126" t="str">
        <f t="shared" ca="1" si="9"/>
        <v/>
      </c>
      <c r="Q126" t="str">
        <f t="shared" ca="1" si="9"/>
        <v/>
      </c>
      <c r="R126" t="str">
        <f t="shared" ca="1" si="9"/>
        <v/>
      </c>
      <c r="S126" t="str">
        <f t="shared" ca="1" si="9"/>
        <v/>
      </c>
      <c r="T126" t="str">
        <f t="shared" ca="1" si="9"/>
        <v/>
      </c>
      <c r="U126" t="str">
        <f t="shared" ca="1" si="9"/>
        <v/>
      </c>
      <c r="V126" t="str">
        <f t="shared" ca="1" si="9"/>
        <v/>
      </c>
      <c r="W126" t="str">
        <f t="shared" ca="1" si="9"/>
        <v/>
      </c>
      <c r="X126" t="str">
        <f t="shared" ca="1" si="9"/>
        <v/>
      </c>
      <c r="Y126" t="str">
        <f t="shared" ca="1" si="9"/>
        <v/>
      </c>
      <c r="Z126" t="str">
        <f t="shared" ca="1" si="9"/>
        <v/>
      </c>
      <c r="AA126" t="str">
        <f t="shared" ca="1" si="9"/>
        <v/>
      </c>
      <c r="AB126" t="str">
        <f t="shared" ca="1" si="8"/>
        <v/>
      </c>
      <c r="AC126" t="str">
        <f t="shared" ca="1" si="8"/>
        <v/>
      </c>
      <c r="AD126" t="str">
        <f t="shared" ca="1" si="8"/>
        <v/>
      </c>
      <c r="AE126" t="str">
        <f t="shared" ca="1" si="8"/>
        <v/>
      </c>
      <c r="AF126" t="str">
        <f t="shared" ca="1" si="8"/>
        <v/>
      </c>
      <c r="AG126" t="str">
        <f t="shared" ca="1" si="8"/>
        <v/>
      </c>
      <c r="AH126" t="str">
        <f t="shared" ca="1" si="8"/>
        <v/>
      </c>
      <c r="AI126" t="str">
        <f t="shared" ca="1" si="8"/>
        <v/>
      </c>
      <c r="AJ126" t="str">
        <f t="shared" ca="1" si="8"/>
        <v/>
      </c>
      <c r="AK126" t="str">
        <f t="shared" ca="1" si="8"/>
        <v/>
      </c>
      <c r="AL126" t="str">
        <f t="shared" ca="1" si="8"/>
        <v/>
      </c>
      <c r="AM126" t="str">
        <f t="shared" ca="1" si="8"/>
        <v/>
      </c>
      <c r="AN126" t="str">
        <f t="shared" ca="1" si="8"/>
        <v/>
      </c>
      <c r="AO126" t="str">
        <f t="shared" ca="1" si="8"/>
        <v/>
      </c>
      <c r="AP126" t="str">
        <f t="shared" ca="1" si="8"/>
        <v/>
      </c>
      <c r="AQ126" t="str">
        <f t="shared" ca="1" si="8"/>
        <v/>
      </c>
      <c r="AR126" t="str">
        <f t="shared" ca="1" si="8"/>
        <v/>
      </c>
      <c r="AS126" t="str">
        <f t="shared" ca="1" si="8"/>
        <v/>
      </c>
      <c r="AT126" t="str">
        <f t="shared" ca="1" si="8"/>
        <v/>
      </c>
      <c r="AU126" t="str">
        <f t="shared" ca="1" si="8"/>
        <v/>
      </c>
      <c r="AV126" t="str">
        <f t="shared" ca="1" si="8"/>
        <v/>
      </c>
      <c r="AW126" t="str">
        <f t="shared" ca="1" si="8"/>
        <v/>
      </c>
      <c r="AX126" t="str">
        <f t="shared" ca="1" si="8"/>
        <v/>
      </c>
      <c r="AY126" t="str">
        <f t="shared" ca="1" si="8"/>
        <v/>
      </c>
      <c r="AZ126" t="str">
        <f t="shared" ca="1" si="8"/>
        <v/>
      </c>
      <c r="BA126" t="str">
        <f t="shared" ca="1" si="8"/>
        <v/>
      </c>
      <c r="BB126" t="str">
        <f t="shared" ca="1" si="8"/>
        <v/>
      </c>
      <c r="BC126" t="str">
        <f t="shared" ca="1" si="8"/>
        <v/>
      </c>
      <c r="BD126" t="str">
        <f t="shared" ca="1" si="8"/>
        <v/>
      </c>
      <c r="BE126" t="str">
        <f t="shared" ca="1" si="8"/>
        <v/>
      </c>
    </row>
    <row r="127" spans="1:57">
      <c r="A127" s="3" t="str">
        <f t="shared" si="4"/>
        <v/>
      </c>
      <c r="B127" t="str">
        <f t="shared" ca="1" si="5"/>
        <v/>
      </c>
      <c r="C127" t="str">
        <f t="shared" ca="1" si="9"/>
        <v/>
      </c>
      <c r="D127" t="str">
        <f t="shared" ca="1" si="9"/>
        <v/>
      </c>
      <c r="E127" t="str">
        <f t="shared" ca="1" si="9"/>
        <v/>
      </c>
      <c r="F127" t="str">
        <f t="shared" ca="1" si="9"/>
        <v/>
      </c>
      <c r="G127" t="str">
        <f t="shared" ca="1" si="9"/>
        <v/>
      </c>
      <c r="H127" t="str">
        <f t="shared" ca="1" si="9"/>
        <v/>
      </c>
      <c r="I127" t="str">
        <f t="shared" ca="1" si="9"/>
        <v/>
      </c>
      <c r="J127" t="str">
        <f t="shared" ca="1" si="9"/>
        <v/>
      </c>
      <c r="K127" t="str">
        <f t="shared" ca="1" si="9"/>
        <v/>
      </c>
      <c r="L127" t="str">
        <f t="shared" ca="1" si="9"/>
        <v/>
      </c>
      <c r="M127" t="str">
        <f t="shared" ca="1" si="9"/>
        <v/>
      </c>
      <c r="N127" t="str">
        <f t="shared" ca="1" si="9"/>
        <v/>
      </c>
      <c r="O127" t="str">
        <f t="shared" ca="1" si="9"/>
        <v/>
      </c>
      <c r="P127" t="str">
        <f t="shared" ca="1" si="9"/>
        <v/>
      </c>
      <c r="Q127" t="str">
        <f t="shared" ca="1" si="9"/>
        <v/>
      </c>
      <c r="R127" t="str">
        <f t="shared" ca="1" si="9"/>
        <v/>
      </c>
      <c r="S127" t="str">
        <f t="shared" ca="1" si="9"/>
        <v/>
      </c>
      <c r="T127" t="str">
        <f t="shared" ca="1" si="9"/>
        <v/>
      </c>
      <c r="U127" t="str">
        <f t="shared" ca="1" si="9"/>
        <v/>
      </c>
      <c r="V127" t="str">
        <f t="shared" ca="1" si="9"/>
        <v/>
      </c>
      <c r="W127" t="str">
        <f t="shared" ca="1" si="9"/>
        <v/>
      </c>
      <c r="X127" t="str">
        <f t="shared" ca="1" si="9"/>
        <v/>
      </c>
      <c r="Y127" t="str">
        <f t="shared" ca="1" si="9"/>
        <v/>
      </c>
      <c r="Z127" t="str">
        <f t="shared" ca="1" si="9"/>
        <v/>
      </c>
      <c r="AA127" t="str">
        <f t="shared" ca="1" si="9"/>
        <v/>
      </c>
      <c r="AB127" t="str">
        <f t="shared" ca="1" si="8"/>
        <v/>
      </c>
      <c r="AC127" t="str">
        <f t="shared" ca="1" si="8"/>
        <v/>
      </c>
      <c r="AD127" t="str">
        <f t="shared" ca="1" si="8"/>
        <v/>
      </c>
      <c r="AE127" t="str">
        <f t="shared" ca="1" si="8"/>
        <v/>
      </c>
      <c r="AF127" t="str">
        <f t="shared" ca="1" si="8"/>
        <v/>
      </c>
      <c r="AG127" t="str">
        <f t="shared" ca="1" si="8"/>
        <v/>
      </c>
      <c r="AH127" t="str">
        <f t="shared" ca="1" si="8"/>
        <v/>
      </c>
      <c r="AI127" t="str">
        <f t="shared" ca="1" si="8"/>
        <v/>
      </c>
      <c r="AJ127" t="str">
        <f t="shared" ca="1" si="8"/>
        <v/>
      </c>
      <c r="AK127" t="str">
        <f t="shared" ca="1" si="8"/>
        <v/>
      </c>
      <c r="AL127" t="str">
        <f t="shared" ca="1" si="8"/>
        <v/>
      </c>
      <c r="AM127" t="str">
        <f t="shared" ca="1" si="8"/>
        <v/>
      </c>
      <c r="AN127" t="str">
        <f t="shared" ca="1" si="8"/>
        <v/>
      </c>
      <c r="AO127" t="str">
        <f t="shared" ca="1" si="8"/>
        <v/>
      </c>
      <c r="AP127" t="str">
        <f t="shared" ca="1" si="8"/>
        <v/>
      </c>
      <c r="AQ127" t="str">
        <f t="shared" ca="1" si="8"/>
        <v/>
      </c>
      <c r="AR127" t="str">
        <f t="shared" ca="1" si="8"/>
        <v/>
      </c>
      <c r="AS127" t="str">
        <f t="shared" ca="1" si="8"/>
        <v/>
      </c>
      <c r="AT127" t="str">
        <f t="shared" ca="1" si="8"/>
        <v/>
      </c>
      <c r="AU127" t="str">
        <f t="shared" ca="1" si="8"/>
        <v/>
      </c>
      <c r="AV127" t="str">
        <f t="shared" ca="1" si="8"/>
        <v/>
      </c>
      <c r="AW127" t="str">
        <f t="shared" ca="1" si="8"/>
        <v/>
      </c>
      <c r="AX127" t="str">
        <f t="shared" ca="1" si="8"/>
        <v/>
      </c>
      <c r="AY127" t="str">
        <f t="shared" ca="1" si="8"/>
        <v/>
      </c>
      <c r="AZ127" t="str">
        <f t="shared" ca="1" si="8"/>
        <v/>
      </c>
      <c r="BA127" t="str">
        <f t="shared" ca="1" si="8"/>
        <v/>
      </c>
      <c r="BB127" t="str">
        <f t="shared" ca="1" si="8"/>
        <v/>
      </c>
      <c r="BC127" t="str">
        <f t="shared" ca="1" si="8"/>
        <v/>
      </c>
      <c r="BD127" t="str">
        <f t="shared" ca="1" si="8"/>
        <v/>
      </c>
      <c r="BE127" t="str">
        <f t="shared" ca="1" si="8"/>
        <v/>
      </c>
    </row>
    <row r="128" spans="1:57">
      <c r="A128" s="3" t="str">
        <f t="shared" si="4"/>
        <v/>
      </c>
      <c r="B128" t="str">
        <f t="shared" ca="1" si="5"/>
        <v/>
      </c>
      <c r="C128" t="str">
        <f t="shared" ca="1" si="9"/>
        <v/>
      </c>
      <c r="D128" t="str">
        <f t="shared" ca="1" si="9"/>
        <v/>
      </c>
      <c r="E128" t="str">
        <f t="shared" ca="1" si="9"/>
        <v/>
      </c>
      <c r="F128" t="str">
        <f t="shared" ca="1" si="9"/>
        <v/>
      </c>
      <c r="G128" t="str">
        <f t="shared" ca="1" si="9"/>
        <v/>
      </c>
      <c r="H128" t="str">
        <f t="shared" ca="1" si="9"/>
        <v/>
      </c>
      <c r="I128" t="str">
        <f t="shared" ca="1" si="9"/>
        <v/>
      </c>
      <c r="J128" t="str">
        <f t="shared" ca="1" si="9"/>
        <v/>
      </c>
      <c r="K128" t="str">
        <f t="shared" ca="1" si="9"/>
        <v/>
      </c>
      <c r="L128" t="str">
        <f t="shared" ca="1" si="9"/>
        <v/>
      </c>
      <c r="M128" t="str">
        <f t="shared" ca="1" si="9"/>
        <v/>
      </c>
      <c r="N128" t="str">
        <f t="shared" ca="1" si="9"/>
        <v/>
      </c>
      <c r="O128" t="str">
        <f t="shared" ca="1" si="9"/>
        <v/>
      </c>
      <c r="P128" t="str">
        <f t="shared" ca="1" si="9"/>
        <v/>
      </c>
      <c r="Q128" t="str">
        <f t="shared" ca="1" si="9"/>
        <v/>
      </c>
      <c r="R128" t="str">
        <f t="shared" ca="1" si="9"/>
        <v/>
      </c>
      <c r="S128" t="str">
        <f t="shared" ca="1" si="9"/>
        <v/>
      </c>
      <c r="T128" t="str">
        <f t="shared" ca="1" si="9"/>
        <v/>
      </c>
      <c r="U128" t="str">
        <f t="shared" ca="1" si="9"/>
        <v/>
      </c>
      <c r="V128" t="str">
        <f t="shared" ca="1" si="9"/>
        <v/>
      </c>
      <c r="W128" t="str">
        <f t="shared" ca="1" si="9"/>
        <v/>
      </c>
      <c r="X128" t="str">
        <f t="shared" ca="1" si="9"/>
        <v/>
      </c>
      <c r="Y128" t="str">
        <f t="shared" ca="1" si="9"/>
        <v/>
      </c>
      <c r="Z128" t="str">
        <f t="shared" ca="1" si="9"/>
        <v/>
      </c>
      <c r="AA128" t="str">
        <f t="shared" ca="1" si="9"/>
        <v/>
      </c>
      <c r="AB128" t="str">
        <f t="shared" ca="1" si="8"/>
        <v/>
      </c>
      <c r="AC128" t="str">
        <f t="shared" ca="1" si="8"/>
        <v/>
      </c>
      <c r="AD128" t="str">
        <f t="shared" ca="1" si="8"/>
        <v/>
      </c>
      <c r="AE128" t="str">
        <f t="shared" ca="1" si="8"/>
        <v/>
      </c>
      <c r="AF128" t="str">
        <f t="shared" ca="1" si="8"/>
        <v/>
      </c>
      <c r="AG128" t="str">
        <f t="shared" ca="1" si="8"/>
        <v/>
      </c>
      <c r="AH128" t="str">
        <f t="shared" ca="1" si="8"/>
        <v/>
      </c>
      <c r="AI128" t="str">
        <f t="shared" ca="1" si="8"/>
        <v/>
      </c>
      <c r="AJ128" t="str">
        <f t="shared" ca="1" si="8"/>
        <v/>
      </c>
      <c r="AK128" t="str">
        <f t="shared" ca="1" si="8"/>
        <v/>
      </c>
      <c r="AL128" t="str">
        <f t="shared" ca="1" si="8"/>
        <v/>
      </c>
      <c r="AM128" t="str">
        <f t="shared" ca="1" si="8"/>
        <v/>
      </c>
      <c r="AN128" t="str">
        <f t="shared" ca="1" si="8"/>
        <v/>
      </c>
      <c r="AO128" t="str">
        <f t="shared" ca="1" si="8"/>
        <v/>
      </c>
      <c r="AP128" t="str">
        <f t="shared" ca="1" si="8"/>
        <v/>
      </c>
      <c r="AQ128" t="str">
        <f t="shared" ca="1" si="8"/>
        <v/>
      </c>
      <c r="AR128" t="str">
        <f t="shared" ca="1" si="8"/>
        <v/>
      </c>
      <c r="AS128" t="str">
        <f t="shared" ca="1" si="8"/>
        <v/>
      </c>
      <c r="AT128" t="str">
        <f t="shared" ca="1" si="8"/>
        <v/>
      </c>
      <c r="AU128" t="str">
        <f t="shared" ca="1" si="8"/>
        <v/>
      </c>
      <c r="AV128" t="str">
        <f t="shared" ca="1" si="8"/>
        <v/>
      </c>
      <c r="AW128" t="str">
        <f t="shared" ca="1" si="8"/>
        <v/>
      </c>
      <c r="AX128" t="str">
        <f t="shared" ca="1" si="8"/>
        <v/>
      </c>
      <c r="AY128" t="str">
        <f t="shared" ca="1" si="8"/>
        <v/>
      </c>
      <c r="AZ128" t="str">
        <f t="shared" ca="1" si="8"/>
        <v/>
      </c>
      <c r="BA128" t="str">
        <f t="shared" ca="1" si="8"/>
        <v/>
      </c>
      <c r="BB128" t="str">
        <f t="shared" ca="1" si="8"/>
        <v/>
      </c>
      <c r="BC128" t="str">
        <f t="shared" ca="1" si="8"/>
        <v/>
      </c>
      <c r="BD128" t="str">
        <f t="shared" ca="1" si="8"/>
        <v/>
      </c>
      <c r="BE128" t="str">
        <f t="shared" ca="1" si="8"/>
        <v/>
      </c>
    </row>
    <row r="129" spans="1:57">
      <c r="A129" s="3" t="str">
        <f t="shared" si="4"/>
        <v/>
      </c>
      <c r="B129" t="str">
        <f t="shared" ca="1" si="5"/>
        <v/>
      </c>
      <c r="C129" t="str">
        <f t="shared" ca="1" si="9"/>
        <v/>
      </c>
      <c r="D129" t="str">
        <f t="shared" ca="1" si="9"/>
        <v/>
      </c>
      <c r="E129" t="str">
        <f t="shared" ca="1" si="9"/>
        <v/>
      </c>
      <c r="F129" t="str">
        <f t="shared" ca="1" si="9"/>
        <v/>
      </c>
      <c r="G129" t="str">
        <f t="shared" ca="1" si="9"/>
        <v/>
      </c>
      <c r="H129" t="str">
        <f t="shared" ca="1" si="9"/>
        <v/>
      </c>
      <c r="I129" t="str">
        <f t="shared" ca="1" si="9"/>
        <v/>
      </c>
      <c r="J129" t="str">
        <f t="shared" ca="1" si="9"/>
        <v/>
      </c>
      <c r="K129" t="str">
        <f t="shared" ca="1" si="9"/>
        <v/>
      </c>
      <c r="L129" t="str">
        <f t="shared" ca="1" si="9"/>
        <v/>
      </c>
      <c r="M129" t="str">
        <f t="shared" ca="1" si="9"/>
        <v/>
      </c>
      <c r="N129" t="str">
        <f t="shared" ca="1" si="9"/>
        <v/>
      </c>
      <c r="O129" t="str">
        <f t="shared" ca="1" si="9"/>
        <v/>
      </c>
      <c r="P129" t="str">
        <f t="shared" ca="1" si="9"/>
        <v/>
      </c>
      <c r="Q129" t="str">
        <f t="shared" ca="1" si="9"/>
        <v/>
      </c>
      <c r="R129" t="str">
        <f t="shared" ca="1" si="9"/>
        <v/>
      </c>
      <c r="S129" t="str">
        <f t="shared" ca="1" si="9"/>
        <v/>
      </c>
      <c r="T129" t="str">
        <f t="shared" ca="1" si="9"/>
        <v/>
      </c>
      <c r="U129" t="str">
        <f t="shared" ca="1" si="9"/>
        <v/>
      </c>
      <c r="V129" t="str">
        <f t="shared" ca="1" si="9"/>
        <v/>
      </c>
      <c r="W129" t="str">
        <f t="shared" ca="1" si="9"/>
        <v/>
      </c>
      <c r="X129" t="str">
        <f t="shared" ca="1" si="9"/>
        <v/>
      </c>
      <c r="Y129" t="str">
        <f t="shared" ca="1" si="9"/>
        <v/>
      </c>
      <c r="Z129" t="str">
        <f t="shared" ca="1" si="9"/>
        <v/>
      </c>
      <c r="AA129" t="str">
        <f t="shared" ca="1" si="9"/>
        <v/>
      </c>
      <c r="AB129" t="str">
        <f t="shared" ca="1" si="8"/>
        <v/>
      </c>
      <c r="AC129" t="str">
        <f t="shared" ca="1" si="8"/>
        <v/>
      </c>
      <c r="AD129" t="str">
        <f t="shared" ca="1" si="8"/>
        <v/>
      </c>
      <c r="AE129" t="str">
        <f t="shared" ca="1" si="8"/>
        <v/>
      </c>
      <c r="AF129" t="str">
        <f t="shared" ca="1" si="8"/>
        <v/>
      </c>
      <c r="AG129" t="str">
        <f t="shared" ca="1" si="8"/>
        <v/>
      </c>
      <c r="AH129" t="str">
        <f t="shared" ca="1" si="8"/>
        <v/>
      </c>
      <c r="AI129" t="str">
        <f t="shared" ca="1" si="8"/>
        <v/>
      </c>
      <c r="AJ129" t="str">
        <f t="shared" ca="1" si="8"/>
        <v/>
      </c>
      <c r="AK129" t="str">
        <f t="shared" ca="1" si="8"/>
        <v/>
      </c>
      <c r="AL129" t="str">
        <f t="shared" ca="1" si="8"/>
        <v/>
      </c>
      <c r="AM129" t="str">
        <f t="shared" ca="1" si="8"/>
        <v/>
      </c>
      <c r="AN129" t="str">
        <f t="shared" ca="1" si="8"/>
        <v/>
      </c>
      <c r="AO129" t="str">
        <f t="shared" ca="1" si="8"/>
        <v/>
      </c>
      <c r="AP129" t="str">
        <f t="shared" ca="1" si="8"/>
        <v/>
      </c>
      <c r="AQ129" t="str">
        <f t="shared" ref="AB129:BE134" ca="1" si="10">IFERROR(AQ61-AQ95,"")</f>
        <v/>
      </c>
      <c r="AR129" t="str">
        <f t="shared" ca="1" si="10"/>
        <v/>
      </c>
      <c r="AS129" t="str">
        <f t="shared" ca="1" si="10"/>
        <v/>
      </c>
      <c r="AT129" t="str">
        <f t="shared" ca="1" si="10"/>
        <v/>
      </c>
      <c r="AU129" t="str">
        <f t="shared" ca="1" si="10"/>
        <v/>
      </c>
      <c r="AV129" t="str">
        <f t="shared" ca="1" si="10"/>
        <v/>
      </c>
      <c r="AW129" t="str">
        <f t="shared" ca="1" si="10"/>
        <v/>
      </c>
      <c r="AX129" t="str">
        <f t="shared" ca="1" si="10"/>
        <v/>
      </c>
      <c r="AY129" t="str">
        <f t="shared" ca="1" si="10"/>
        <v/>
      </c>
      <c r="AZ129" t="str">
        <f t="shared" ca="1" si="10"/>
        <v/>
      </c>
      <c r="BA129" t="str">
        <f t="shared" ca="1" si="10"/>
        <v/>
      </c>
      <c r="BB129" t="str">
        <f t="shared" ca="1" si="10"/>
        <v/>
      </c>
      <c r="BC129" t="str">
        <f t="shared" ca="1" si="10"/>
        <v/>
      </c>
      <c r="BD129" t="str">
        <f t="shared" ca="1" si="10"/>
        <v/>
      </c>
      <c r="BE129" t="str">
        <f t="shared" ca="1" si="10"/>
        <v/>
      </c>
    </row>
    <row r="130" spans="1:57">
      <c r="A130" s="3" t="str">
        <f t="shared" si="4"/>
        <v/>
      </c>
      <c r="B130" t="str">
        <f t="shared" ca="1" si="5"/>
        <v/>
      </c>
      <c r="C130" t="str">
        <f t="shared" ca="1" si="9"/>
        <v/>
      </c>
      <c r="D130" t="str">
        <f t="shared" ca="1" si="9"/>
        <v/>
      </c>
      <c r="E130" t="str">
        <f t="shared" ca="1" si="9"/>
        <v/>
      </c>
      <c r="F130" t="str">
        <f t="shared" ca="1" si="9"/>
        <v/>
      </c>
      <c r="G130" t="str">
        <f t="shared" ca="1" si="9"/>
        <v/>
      </c>
      <c r="H130" t="str">
        <f t="shared" ca="1" si="9"/>
        <v/>
      </c>
      <c r="I130" t="str">
        <f t="shared" ca="1" si="9"/>
        <v/>
      </c>
      <c r="J130" t="str">
        <f t="shared" ca="1" si="9"/>
        <v/>
      </c>
      <c r="K130" t="str">
        <f t="shared" ca="1" si="9"/>
        <v/>
      </c>
      <c r="L130" t="str">
        <f t="shared" ca="1" si="9"/>
        <v/>
      </c>
      <c r="M130" t="str">
        <f t="shared" ca="1" si="9"/>
        <v/>
      </c>
      <c r="N130" t="str">
        <f t="shared" ca="1" si="9"/>
        <v/>
      </c>
      <c r="O130" t="str">
        <f t="shared" ca="1" si="9"/>
        <v/>
      </c>
      <c r="P130" t="str">
        <f t="shared" ca="1" si="9"/>
        <v/>
      </c>
      <c r="Q130" t="str">
        <f t="shared" ca="1" si="9"/>
        <v/>
      </c>
      <c r="R130" t="str">
        <f t="shared" ca="1" si="9"/>
        <v/>
      </c>
      <c r="S130" t="str">
        <f t="shared" ca="1" si="9"/>
        <v/>
      </c>
      <c r="T130" t="str">
        <f t="shared" ca="1" si="9"/>
        <v/>
      </c>
      <c r="U130" t="str">
        <f t="shared" ca="1" si="9"/>
        <v/>
      </c>
      <c r="V130" t="str">
        <f t="shared" ca="1" si="9"/>
        <v/>
      </c>
      <c r="W130" t="str">
        <f t="shared" ca="1" si="9"/>
        <v/>
      </c>
      <c r="X130" t="str">
        <f t="shared" ca="1" si="9"/>
        <v/>
      </c>
      <c r="Y130" t="str">
        <f t="shared" ca="1" si="9"/>
        <v/>
      </c>
      <c r="Z130" t="str">
        <f t="shared" ca="1" si="9"/>
        <v/>
      </c>
      <c r="AA130" t="str">
        <f t="shared" ca="1" si="9"/>
        <v/>
      </c>
      <c r="AB130" t="str">
        <f t="shared" ca="1" si="10"/>
        <v/>
      </c>
      <c r="AC130" t="str">
        <f t="shared" ca="1" si="10"/>
        <v/>
      </c>
      <c r="AD130" t="str">
        <f t="shared" ca="1" si="10"/>
        <v/>
      </c>
      <c r="AE130" t="str">
        <f t="shared" ca="1" si="10"/>
        <v/>
      </c>
      <c r="AF130" t="str">
        <f t="shared" ca="1" si="10"/>
        <v/>
      </c>
      <c r="AG130" t="str">
        <f t="shared" ca="1" si="10"/>
        <v/>
      </c>
      <c r="AH130" t="str">
        <f t="shared" ca="1" si="10"/>
        <v/>
      </c>
      <c r="AI130" t="str">
        <f t="shared" ca="1" si="10"/>
        <v/>
      </c>
      <c r="AJ130" t="str">
        <f t="shared" ca="1" si="10"/>
        <v/>
      </c>
      <c r="AK130" t="str">
        <f t="shared" ca="1" si="10"/>
        <v/>
      </c>
      <c r="AL130" t="str">
        <f t="shared" ca="1" si="10"/>
        <v/>
      </c>
      <c r="AM130" t="str">
        <f t="shared" ca="1" si="10"/>
        <v/>
      </c>
      <c r="AN130" t="str">
        <f t="shared" ca="1" si="10"/>
        <v/>
      </c>
      <c r="AO130" t="str">
        <f t="shared" ca="1" si="10"/>
        <v/>
      </c>
      <c r="AP130" t="str">
        <f t="shared" ca="1" si="10"/>
        <v/>
      </c>
      <c r="AQ130" t="str">
        <f t="shared" ca="1" si="10"/>
        <v/>
      </c>
      <c r="AR130" t="str">
        <f t="shared" ca="1" si="10"/>
        <v/>
      </c>
      <c r="AS130" t="str">
        <f t="shared" ca="1" si="10"/>
        <v/>
      </c>
      <c r="AT130" t="str">
        <f t="shared" ca="1" si="10"/>
        <v/>
      </c>
      <c r="AU130" t="str">
        <f t="shared" ca="1" si="10"/>
        <v/>
      </c>
      <c r="AV130" t="str">
        <f t="shared" ca="1" si="10"/>
        <v/>
      </c>
      <c r="AW130" t="str">
        <f t="shared" ca="1" si="10"/>
        <v/>
      </c>
      <c r="AX130" t="str">
        <f t="shared" ca="1" si="10"/>
        <v/>
      </c>
      <c r="AY130" t="str">
        <f t="shared" ca="1" si="10"/>
        <v/>
      </c>
      <c r="AZ130" t="str">
        <f t="shared" ca="1" si="10"/>
        <v/>
      </c>
      <c r="BA130" t="str">
        <f t="shared" ca="1" si="10"/>
        <v/>
      </c>
      <c r="BB130" t="str">
        <f t="shared" ca="1" si="10"/>
        <v/>
      </c>
      <c r="BC130" t="str">
        <f t="shared" ca="1" si="10"/>
        <v/>
      </c>
      <c r="BD130" t="str">
        <f t="shared" ca="1" si="10"/>
        <v/>
      </c>
      <c r="BE130" t="str">
        <f t="shared" ca="1" si="10"/>
        <v/>
      </c>
    </row>
    <row r="131" spans="1:57">
      <c r="A131" s="3" t="str">
        <f t="shared" si="4"/>
        <v/>
      </c>
      <c r="B131" t="str">
        <f t="shared" ca="1" si="5"/>
        <v/>
      </c>
      <c r="C131" t="str">
        <f t="shared" ca="1" si="9"/>
        <v/>
      </c>
      <c r="D131" t="str">
        <f t="shared" ca="1" si="9"/>
        <v/>
      </c>
      <c r="E131" t="str">
        <f t="shared" ca="1" si="9"/>
        <v/>
      </c>
      <c r="F131" t="str">
        <f t="shared" ca="1" si="9"/>
        <v/>
      </c>
      <c r="G131" t="str">
        <f t="shared" ca="1" si="9"/>
        <v/>
      </c>
      <c r="H131" t="str">
        <f t="shared" ca="1" si="9"/>
        <v/>
      </c>
      <c r="I131" t="str">
        <f t="shared" ca="1" si="9"/>
        <v/>
      </c>
      <c r="J131" t="str">
        <f t="shared" ca="1" si="9"/>
        <v/>
      </c>
      <c r="K131" t="str">
        <f t="shared" ca="1" si="9"/>
        <v/>
      </c>
      <c r="L131" t="str">
        <f t="shared" ca="1" si="9"/>
        <v/>
      </c>
      <c r="M131" t="str">
        <f t="shared" ca="1" si="9"/>
        <v/>
      </c>
      <c r="N131" t="str">
        <f t="shared" ca="1" si="9"/>
        <v/>
      </c>
      <c r="O131" t="str">
        <f t="shared" ca="1" si="9"/>
        <v/>
      </c>
      <c r="P131" t="str">
        <f t="shared" ca="1" si="9"/>
        <v/>
      </c>
      <c r="Q131" t="str">
        <f t="shared" ca="1" si="9"/>
        <v/>
      </c>
      <c r="R131" t="str">
        <f t="shared" ca="1" si="9"/>
        <v/>
      </c>
      <c r="S131" t="str">
        <f t="shared" ca="1" si="9"/>
        <v/>
      </c>
      <c r="T131" t="str">
        <f t="shared" ca="1" si="9"/>
        <v/>
      </c>
      <c r="U131" t="str">
        <f t="shared" ca="1" si="9"/>
        <v/>
      </c>
      <c r="V131" t="str">
        <f t="shared" ca="1" si="9"/>
        <v/>
      </c>
      <c r="W131" t="str">
        <f t="shared" ca="1" si="9"/>
        <v/>
      </c>
      <c r="X131" t="str">
        <f t="shared" ca="1" si="9"/>
        <v/>
      </c>
      <c r="Y131" t="str">
        <f t="shared" ca="1" si="9"/>
        <v/>
      </c>
      <c r="Z131" t="str">
        <f t="shared" ca="1" si="9"/>
        <v/>
      </c>
      <c r="AA131" t="str">
        <f t="shared" ca="1" si="9"/>
        <v/>
      </c>
      <c r="AB131" t="str">
        <f t="shared" ca="1" si="10"/>
        <v/>
      </c>
      <c r="AC131" t="str">
        <f t="shared" ca="1" si="10"/>
        <v/>
      </c>
      <c r="AD131" t="str">
        <f t="shared" ca="1" si="10"/>
        <v/>
      </c>
      <c r="AE131" t="str">
        <f t="shared" ca="1" si="10"/>
        <v/>
      </c>
      <c r="AF131" t="str">
        <f t="shared" ca="1" si="10"/>
        <v/>
      </c>
      <c r="AG131" t="str">
        <f t="shared" ca="1" si="10"/>
        <v/>
      </c>
      <c r="AH131" t="str">
        <f t="shared" ca="1" si="10"/>
        <v/>
      </c>
      <c r="AI131" t="str">
        <f t="shared" ca="1" si="10"/>
        <v/>
      </c>
      <c r="AJ131" t="str">
        <f t="shared" ca="1" si="10"/>
        <v/>
      </c>
      <c r="AK131" t="str">
        <f t="shared" ca="1" si="10"/>
        <v/>
      </c>
      <c r="AL131" t="str">
        <f t="shared" ca="1" si="10"/>
        <v/>
      </c>
      <c r="AM131" t="str">
        <f t="shared" ca="1" si="10"/>
        <v/>
      </c>
      <c r="AN131" t="str">
        <f t="shared" ca="1" si="10"/>
        <v/>
      </c>
      <c r="AO131" t="str">
        <f t="shared" ca="1" si="10"/>
        <v/>
      </c>
      <c r="AP131" t="str">
        <f t="shared" ca="1" si="10"/>
        <v/>
      </c>
      <c r="AQ131" t="str">
        <f t="shared" ca="1" si="10"/>
        <v/>
      </c>
      <c r="AR131" t="str">
        <f t="shared" ca="1" si="10"/>
        <v/>
      </c>
      <c r="AS131" t="str">
        <f t="shared" ca="1" si="10"/>
        <v/>
      </c>
      <c r="AT131" t="str">
        <f t="shared" ca="1" si="10"/>
        <v/>
      </c>
      <c r="AU131" t="str">
        <f t="shared" ca="1" si="10"/>
        <v/>
      </c>
      <c r="AV131" t="str">
        <f t="shared" ca="1" si="10"/>
        <v/>
      </c>
      <c r="AW131" t="str">
        <f t="shared" ca="1" si="10"/>
        <v/>
      </c>
      <c r="AX131" t="str">
        <f t="shared" ca="1" si="10"/>
        <v/>
      </c>
      <c r="AY131" t="str">
        <f t="shared" ca="1" si="10"/>
        <v/>
      </c>
      <c r="AZ131" t="str">
        <f t="shared" ca="1" si="10"/>
        <v/>
      </c>
      <c r="BA131" t="str">
        <f t="shared" ca="1" si="10"/>
        <v/>
      </c>
      <c r="BB131" t="str">
        <f t="shared" ca="1" si="10"/>
        <v/>
      </c>
      <c r="BC131" t="str">
        <f t="shared" ca="1" si="10"/>
        <v/>
      </c>
      <c r="BD131" t="str">
        <f t="shared" ca="1" si="10"/>
        <v/>
      </c>
      <c r="BE131" t="str">
        <f t="shared" ca="1" si="10"/>
        <v/>
      </c>
    </row>
    <row r="132" spans="1:57">
      <c r="A132" s="3" t="str">
        <f t="shared" si="4"/>
        <v/>
      </c>
      <c r="B132" t="str">
        <f t="shared" ca="1" si="5"/>
        <v/>
      </c>
      <c r="C132" t="str">
        <f t="shared" ca="1" si="9"/>
        <v/>
      </c>
      <c r="D132" t="str">
        <f t="shared" ca="1" si="9"/>
        <v/>
      </c>
      <c r="E132" t="str">
        <f t="shared" ca="1" si="9"/>
        <v/>
      </c>
      <c r="F132" t="str">
        <f t="shared" ca="1" si="9"/>
        <v/>
      </c>
      <c r="G132" t="str">
        <f t="shared" ca="1" si="9"/>
        <v/>
      </c>
      <c r="H132" t="str">
        <f t="shared" ca="1" si="9"/>
        <v/>
      </c>
      <c r="I132" t="str">
        <f t="shared" ca="1" si="9"/>
        <v/>
      </c>
      <c r="J132" t="str">
        <f t="shared" ca="1" si="9"/>
        <v/>
      </c>
      <c r="K132" t="str">
        <f t="shared" ca="1" si="9"/>
        <v/>
      </c>
      <c r="L132" t="str">
        <f t="shared" ca="1" si="9"/>
        <v/>
      </c>
      <c r="M132" t="str">
        <f t="shared" ca="1" si="9"/>
        <v/>
      </c>
      <c r="N132" t="str">
        <f t="shared" ca="1" si="9"/>
        <v/>
      </c>
      <c r="O132" t="str">
        <f t="shared" ca="1" si="9"/>
        <v/>
      </c>
      <c r="P132" t="str">
        <f t="shared" ca="1" si="9"/>
        <v/>
      </c>
      <c r="Q132" t="str">
        <f t="shared" ca="1" si="9"/>
        <v/>
      </c>
      <c r="R132" t="str">
        <f t="shared" ca="1" si="9"/>
        <v/>
      </c>
      <c r="S132" t="str">
        <f t="shared" ca="1" si="9"/>
        <v/>
      </c>
      <c r="T132" t="str">
        <f t="shared" ca="1" si="9"/>
        <v/>
      </c>
      <c r="U132" t="str">
        <f t="shared" ca="1" si="9"/>
        <v/>
      </c>
      <c r="V132" t="str">
        <f t="shared" ca="1" si="9"/>
        <v/>
      </c>
      <c r="W132" t="str">
        <f t="shared" ca="1" si="9"/>
        <v/>
      </c>
      <c r="X132" t="str">
        <f t="shared" ca="1" si="9"/>
        <v/>
      </c>
      <c r="Y132" t="str">
        <f t="shared" ca="1" si="9"/>
        <v/>
      </c>
      <c r="Z132" t="str">
        <f t="shared" ca="1" si="9"/>
        <v/>
      </c>
      <c r="AA132" t="str">
        <f t="shared" ca="1" si="9"/>
        <v/>
      </c>
      <c r="AB132" t="str">
        <f t="shared" ca="1" si="10"/>
        <v/>
      </c>
      <c r="AC132" t="str">
        <f t="shared" ca="1" si="10"/>
        <v/>
      </c>
      <c r="AD132" t="str">
        <f t="shared" ca="1" si="10"/>
        <v/>
      </c>
      <c r="AE132" t="str">
        <f t="shared" ca="1" si="10"/>
        <v/>
      </c>
      <c r="AF132" t="str">
        <f t="shared" ca="1" si="10"/>
        <v/>
      </c>
      <c r="AG132" t="str">
        <f t="shared" ca="1" si="10"/>
        <v/>
      </c>
      <c r="AH132" t="str">
        <f t="shared" ca="1" si="10"/>
        <v/>
      </c>
      <c r="AI132" t="str">
        <f t="shared" ca="1" si="10"/>
        <v/>
      </c>
      <c r="AJ132" t="str">
        <f t="shared" ca="1" si="10"/>
        <v/>
      </c>
      <c r="AK132" t="str">
        <f t="shared" ca="1" si="10"/>
        <v/>
      </c>
      <c r="AL132" t="str">
        <f t="shared" ca="1" si="10"/>
        <v/>
      </c>
      <c r="AM132" t="str">
        <f t="shared" ca="1" si="10"/>
        <v/>
      </c>
      <c r="AN132" t="str">
        <f t="shared" ca="1" si="10"/>
        <v/>
      </c>
      <c r="AO132" t="str">
        <f t="shared" ca="1" si="10"/>
        <v/>
      </c>
      <c r="AP132" t="str">
        <f t="shared" ca="1" si="10"/>
        <v/>
      </c>
      <c r="AQ132" t="str">
        <f t="shared" ca="1" si="10"/>
        <v/>
      </c>
      <c r="AR132" t="str">
        <f t="shared" ca="1" si="10"/>
        <v/>
      </c>
      <c r="AS132" t="str">
        <f t="shared" ca="1" si="10"/>
        <v/>
      </c>
      <c r="AT132" t="str">
        <f t="shared" ca="1" si="10"/>
        <v/>
      </c>
      <c r="AU132" t="str">
        <f t="shared" ca="1" si="10"/>
        <v/>
      </c>
      <c r="AV132" t="str">
        <f t="shared" ca="1" si="10"/>
        <v/>
      </c>
      <c r="AW132" t="str">
        <f t="shared" ca="1" si="10"/>
        <v/>
      </c>
      <c r="AX132" t="str">
        <f t="shared" ca="1" si="10"/>
        <v/>
      </c>
      <c r="AY132" t="str">
        <f t="shared" ca="1" si="10"/>
        <v/>
      </c>
      <c r="AZ132" t="str">
        <f t="shared" ca="1" si="10"/>
        <v/>
      </c>
      <c r="BA132" t="str">
        <f t="shared" ca="1" si="10"/>
        <v/>
      </c>
      <c r="BB132" t="str">
        <f t="shared" ca="1" si="10"/>
        <v/>
      </c>
      <c r="BC132" t="str">
        <f t="shared" ca="1" si="10"/>
        <v/>
      </c>
      <c r="BD132" t="str">
        <f t="shared" ca="1" si="10"/>
        <v/>
      </c>
      <c r="BE132" t="str">
        <f t="shared" ca="1" si="10"/>
        <v/>
      </c>
    </row>
    <row r="133" spans="1:57">
      <c r="A133" s="3" t="str">
        <f t="shared" si="4"/>
        <v/>
      </c>
      <c r="B133" t="str">
        <f t="shared" ca="1" si="5"/>
        <v/>
      </c>
      <c r="C133" t="str">
        <f t="shared" ca="1" si="9"/>
        <v/>
      </c>
      <c r="D133" t="str">
        <f t="shared" ca="1" si="9"/>
        <v/>
      </c>
      <c r="E133" t="str">
        <f t="shared" ca="1" si="9"/>
        <v/>
      </c>
      <c r="F133" t="str">
        <f t="shared" ca="1" si="9"/>
        <v/>
      </c>
      <c r="G133" t="str">
        <f t="shared" ca="1" si="9"/>
        <v/>
      </c>
      <c r="H133" t="str">
        <f t="shared" ca="1" si="9"/>
        <v/>
      </c>
      <c r="I133" t="str">
        <f t="shared" ca="1" si="9"/>
        <v/>
      </c>
      <c r="J133" t="str">
        <f t="shared" ca="1" si="9"/>
        <v/>
      </c>
      <c r="K133" t="str">
        <f t="shared" ca="1" si="9"/>
        <v/>
      </c>
      <c r="L133" t="str">
        <f t="shared" ca="1" si="9"/>
        <v/>
      </c>
      <c r="M133" t="str">
        <f t="shared" ca="1" si="9"/>
        <v/>
      </c>
      <c r="N133" t="str">
        <f t="shared" ca="1" si="9"/>
        <v/>
      </c>
      <c r="O133" t="str">
        <f t="shared" ca="1" si="9"/>
        <v/>
      </c>
      <c r="P133" t="str">
        <f t="shared" ca="1" si="9"/>
        <v/>
      </c>
      <c r="Q133" t="str">
        <f t="shared" ca="1" si="9"/>
        <v/>
      </c>
      <c r="R133" t="str">
        <f t="shared" ca="1" si="9"/>
        <v/>
      </c>
      <c r="S133" t="str">
        <f t="shared" ca="1" si="9"/>
        <v/>
      </c>
      <c r="T133" t="str">
        <f t="shared" ca="1" si="9"/>
        <v/>
      </c>
      <c r="U133" t="str">
        <f t="shared" ca="1" si="9"/>
        <v/>
      </c>
      <c r="V133" t="str">
        <f t="shared" ca="1" si="9"/>
        <v/>
      </c>
      <c r="W133" t="str">
        <f t="shared" ca="1" si="9"/>
        <v/>
      </c>
      <c r="X133" t="str">
        <f t="shared" ca="1" si="9"/>
        <v/>
      </c>
      <c r="Y133" t="str">
        <f t="shared" ca="1" si="9"/>
        <v/>
      </c>
      <c r="Z133" t="str">
        <f t="shared" ca="1" si="9"/>
        <v/>
      </c>
      <c r="AA133" t="str">
        <f t="shared" ca="1" si="9"/>
        <v/>
      </c>
      <c r="AB133" t="str">
        <f t="shared" ca="1" si="10"/>
        <v/>
      </c>
      <c r="AC133" t="str">
        <f t="shared" ca="1" si="10"/>
        <v/>
      </c>
      <c r="AD133" t="str">
        <f t="shared" ca="1" si="10"/>
        <v/>
      </c>
      <c r="AE133" t="str">
        <f t="shared" ca="1" si="10"/>
        <v/>
      </c>
      <c r="AF133" t="str">
        <f t="shared" ca="1" si="10"/>
        <v/>
      </c>
      <c r="AG133" t="str">
        <f t="shared" ca="1" si="10"/>
        <v/>
      </c>
      <c r="AH133" t="str">
        <f t="shared" ca="1" si="10"/>
        <v/>
      </c>
      <c r="AI133" t="str">
        <f t="shared" ca="1" si="10"/>
        <v/>
      </c>
      <c r="AJ133" t="str">
        <f t="shared" ca="1" si="10"/>
        <v/>
      </c>
      <c r="AK133" t="str">
        <f t="shared" ca="1" si="10"/>
        <v/>
      </c>
      <c r="AL133" t="str">
        <f t="shared" ca="1" si="10"/>
        <v/>
      </c>
      <c r="AM133" t="str">
        <f t="shared" ca="1" si="10"/>
        <v/>
      </c>
      <c r="AN133" t="str">
        <f t="shared" ca="1" si="10"/>
        <v/>
      </c>
      <c r="AO133" t="str">
        <f t="shared" ca="1" si="10"/>
        <v/>
      </c>
      <c r="AP133" t="str">
        <f t="shared" ca="1" si="10"/>
        <v/>
      </c>
      <c r="AQ133" t="str">
        <f t="shared" ca="1" si="10"/>
        <v/>
      </c>
      <c r="AR133" t="str">
        <f t="shared" ca="1" si="10"/>
        <v/>
      </c>
      <c r="AS133" t="str">
        <f t="shared" ca="1" si="10"/>
        <v/>
      </c>
      <c r="AT133" t="str">
        <f t="shared" ca="1" si="10"/>
        <v/>
      </c>
      <c r="AU133" t="str">
        <f t="shared" ca="1" si="10"/>
        <v/>
      </c>
      <c r="AV133" t="str">
        <f t="shared" ca="1" si="10"/>
        <v/>
      </c>
      <c r="AW133" t="str">
        <f t="shared" ca="1" si="10"/>
        <v/>
      </c>
      <c r="AX133" t="str">
        <f t="shared" ca="1" si="10"/>
        <v/>
      </c>
      <c r="AY133" t="str">
        <f t="shared" ca="1" si="10"/>
        <v/>
      </c>
      <c r="AZ133" t="str">
        <f t="shared" ca="1" si="10"/>
        <v/>
      </c>
      <c r="BA133" t="str">
        <f t="shared" ca="1" si="10"/>
        <v/>
      </c>
      <c r="BB133" t="str">
        <f t="shared" ca="1" si="10"/>
        <v/>
      </c>
      <c r="BC133" t="str">
        <f t="shared" ca="1" si="10"/>
        <v/>
      </c>
      <c r="BD133" t="str">
        <f t="shared" ca="1" si="10"/>
        <v/>
      </c>
      <c r="BE133" t="str">
        <f t="shared" ca="1" si="10"/>
        <v/>
      </c>
    </row>
    <row r="134" spans="1:57">
      <c r="A134" s="3" t="str">
        <f t="shared" si="4"/>
        <v/>
      </c>
      <c r="B134" t="str">
        <f t="shared" ca="1" si="5"/>
        <v/>
      </c>
      <c r="C134" t="str">
        <f t="shared" ca="1" si="9"/>
        <v/>
      </c>
      <c r="D134" t="str">
        <f t="shared" ca="1" si="9"/>
        <v/>
      </c>
      <c r="E134" t="str">
        <f t="shared" ca="1" si="9"/>
        <v/>
      </c>
      <c r="F134" t="str">
        <f t="shared" ca="1" si="9"/>
        <v/>
      </c>
      <c r="G134" t="str">
        <f t="shared" ca="1" si="9"/>
        <v/>
      </c>
      <c r="H134" t="str">
        <f t="shared" ca="1" si="9"/>
        <v/>
      </c>
      <c r="I134" t="str">
        <f t="shared" ca="1" si="9"/>
        <v/>
      </c>
      <c r="J134" t="str">
        <f t="shared" ca="1" si="9"/>
        <v/>
      </c>
      <c r="K134" t="str">
        <f t="shared" ca="1" si="9"/>
        <v/>
      </c>
      <c r="L134" t="str">
        <f t="shared" ca="1" si="9"/>
        <v/>
      </c>
      <c r="M134" t="str">
        <f t="shared" ca="1" si="9"/>
        <v/>
      </c>
      <c r="N134" t="str">
        <f t="shared" ca="1" si="9"/>
        <v/>
      </c>
      <c r="O134" t="str">
        <f t="shared" ca="1" si="9"/>
        <v/>
      </c>
      <c r="P134" t="str">
        <f t="shared" ca="1" si="9"/>
        <v/>
      </c>
      <c r="Q134" t="str">
        <f t="shared" ca="1" si="9"/>
        <v/>
      </c>
      <c r="R134" t="str">
        <f t="shared" ca="1" si="9"/>
        <v/>
      </c>
      <c r="S134" t="str">
        <f t="shared" ca="1" si="9"/>
        <v/>
      </c>
      <c r="T134" t="str">
        <f t="shared" ca="1" si="9"/>
        <v/>
      </c>
      <c r="U134" t="str">
        <f t="shared" ca="1" si="9"/>
        <v/>
      </c>
      <c r="V134" t="str">
        <f t="shared" ca="1" si="9"/>
        <v/>
      </c>
      <c r="W134" t="str">
        <f t="shared" ca="1" si="9"/>
        <v/>
      </c>
      <c r="X134" t="str">
        <f t="shared" ca="1" si="9"/>
        <v/>
      </c>
      <c r="Y134" t="str">
        <f t="shared" ca="1" si="9"/>
        <v/>
      </c>
      <c r="Z134" t="str">
        <f t="shared" ca="1" si="9"/>
        <v/>
      </c>
      <c r="AA134" t="str">
        <f t="shared" ca="1" si="9"/>
        <v/>
      </c>
      <c r="AB134" t="str">
        <f t="shared" ca="1" si="10"/>
        <v/>
      </c>
      <c r="AC134" t="str">
        <f t="shared" ca="1" si="10"/>
        <v/>
      </c>
      <c r="AD134" t="str">
        <f t="shared" ca="1" si="10"/>
        <v/>
      </c>
      <c r="AE134" t="str">
        <f t="shared" ca="1" si="10"/>
        <v/>
      </c>
      <c r="AF134" t="str">
        <f t="shared" ca="1" si="10"/>
        <v/>
      </c>
      <c r="AG134" t="str">
        <f t="shared" ca="1" si="10"/>
        <v/>
      </c>
      <c r="AH134" t="str">
        <f t="shared" ca="1" si="10"/>
        <v/>
      </c>
      <c r="AI134" t="str">
        <f t="shared" ca="1" si="10"/>
        <v/>
      </c>
      <c r="AJ134" t="str">
        <f t="shared" ca="1" si="10"/>
        <v/>
      </c>
      <c r="AK134" t="str">
        <f t="shared" ca="1" si="10"/>
        <v/>
      </c>
      <c r="AL134" t="str">
        <f t="shared" ca="1" si="10"/>
        <v/>
      </c>
      <c r="AM134" t="str">
        <f t="shared" ca="1" si="10"/>
        <v/>
      </c>
      <c r="AN134" t="str">
        <f t="shared" ca="1" si="10"/>
        <v/>
      </c>
      <c r="AO134" t="str">
        <f t="shared" ca="1" si="10"/>
        <v/>
      </c>
      <c r="AP134" t="str">
        <f t="shared" ca="1" si="10"/>
        <v/>
      </c>
      <c r="AQ134" t="str">
        <f t="shared" ca="1" si="10"/>
        <v/>
      </c>
      <c r="AR134" t="str">
        <f t="shared" ca="1" si="10"/>
        <v/>
      </c>
      <c r="AS134" t="str">
        <f t="shared" ca="1" si="10"/>
        <v/>
      </c>
      <c r="AT134" t="str">
        <f t="shared" ca="1" si="10"/>
        <v/>
      </c>
      <c r="AU134" t="str">
        <f t="shared" ca="1" si="10"/>
        <v/>
      </c>
      <c r="AV134" t="str">
        <f t="shared" ca="1" si="10"/>
        <v/>
      </c>
      <c r="AW134" t="str">
        <f t="shared" ca="1" si="10"/>
        <v/>
      </c>
      <c r="AX134" t="str">
        <f t="shared" ca="1" si="10"/>
        <v/>
      </c>
      <c r="AY134" t="str">
        <f t="shared" ca="1" si="10"/>
        <v/>
      </c>
      <c r="AZ134" t="str">
        <f t="shared" ca="1" si="10"/>
        <v/>
      </c>
      <c r="BA134" t="str">
        <f t="shared" ca="1" si="10"/>
        <v/>
      </c>
      <c r="BB134" t="str">
        <f t="shared" ca="1" si="10"/>
        <v/>
      </c>
      <c r="BC134" t="str">
        <f t="shared" ca="1" si="10"/>
        <v/>
      </c>
      <c r="BD134" t="str">
        <f t="shared" ca="1" si="10"/>
        <v/>
      </c>
      <c r="BE134" t="str">
        <f t="shared" ca="1" si="10"/>
        <v/>
      </c>
    </row>
    <row r="135" spans="1:57">
      <c r="A135" s="3" t="str">
        <f t="shared" si="4"/>
        <v/>
      </c>
      <c r="B135" t="str">
        <f t="shared" ca="1" si="5"/>
        <v/>
      </c>
      <c r="C135" t="str">
        <f t="shared" ca="1" si="9"/>
        <v/>
      </c>
      <c r="D135" t="str">
        <f t="shared" ca="1" si="9"/>
        <v/>
      </c>
      <c r="E135" t="str">
        <f t="shared" ca="1" si="9"/>
        <v/>
      </c>
      <c r="F135" t="str">
        <f t="shared" ca="1" si="9"/>
        <v/>
      </c>
      <c r="G135" t="str">
        <f t="shared" ca="1" si="9"/>
        <v/>
      </c>
      <c r="H135" t="str">
        <f t="shared" ref="H135:AA135" ca="1" si="11">IFERROR(H67-H101,"")</f>
        <v/>
      </c>
      <c r="I135" t="str">
        <f t="shared" ca="1" si="11"/>
        <v/>
      </c>
      <c r="J135" t="str">
        <f t="shared" ca="1" si="11"/>
        <v/>
      </c>
      <c r="K135" t="str">
        <f t="shared" ca="1" si="11"/>
        <v/>
      </c>
      <c r="L135" t="str">
        <f t="shared" ca="1" si="11"/>
        <v/>
      </c>
      <c r="M135" t="str">
        <f t="shared" ca="1" si="11"/>
        <v/>
      </c>
      <c r="N135" t="str">
        <f t="shared" ca="1" si="11"/>
        <v/>
      </c>
      <c r="O135" t="str">
        <f t="shared" ca="1" si="11"/>
        <v/>
      </c>
      <c r="P135" t="str">
        <f t="shared" ca="1" si="11"/>
        <v/>
      </c>
      <c r="Q135" t="str">
        <f t="shared" ca="1" si="11"/>
        <v/>
      </c>
      <c r="R135" t="str">
        <f t="shared" ca="1" si="11"/>
        <v/>
      </c>
      <c r="S135" t="str">
        <f t="shared" ca="1" si="11"/>
        <v/>
      </c>
      <c r="T135" t="str">
        <f t="shared" ca="1" si="11"/>
        <v/>
      </c>
      <c r="U135" t="str">
        <f t="shared" ca="1" si="11"/>
        <v/>
      </c>
      <c r="V135" t="str">
        <f t="shared" ca="1" si="11"/>
        <v/>
      </c>
      <c r="W135" t="str">
        <f t="shared" ca="1" si="11"/>
        <v/>
      </c>
      <c r="X135" t="str">
        <f t="shared" ca="1" si="11"/>
        <v/>
      </c>
      <c r="Y135" t="str">
        <f t="shared" ca="1" si="11"/>
        <v/>
      </c>
      <c r="Z135" t="str">
        <f t="shared" ca="1" si="11"/>
        <v/>
      </c>
      <c r="AA135" t="str">
        <f t="shared" ca="1" si="11"/>
        <v/>
      </c>
      <c r="AB135" t="str">
        <f t="shared" ref="AB135:BE135" ca="1" si="12">IFERROR(AB67-AB101,"")</f>
        <v/>
      </c>
      <c r="AC135" t="str">
        <f t="shared" ca="1" si="12"/>
        <v/>
      </c>
      <c r="AD135" t="str">
        <f t="shared" ca="1" si="12"/>
        <v/>
      </c>
      <c r="AE135" t="str">
        <f t="shared" ca="1" si="12"/>
        <v/>
      </c>
      <c r="AF135" t="str">
        <f t="shared" ca="1" si="12"/>
        <v/>
      </c>
      <c r="AG135" t="str">
        <f t="shared" ca="1" si="12"/>
        <v/>
      </c>
      <c r="AH135" t="str">
        <f t="shared" ca="1" si="12"/>
        <v/>
      </c>
      <c r="AI135" t="str">
        <f t="shared" ca="1" si="12"/>
        <v/>
      </c>
      <c r="AJ135" t="str">
        <f t="shared" ca="1" si="12"/>
        <v/>
      </c>
      <c r="AK135" t="str">
        <f t="shared" ca="1" si="12"/>
        <v/>
      </c>
      <c r="AL135" t="str">
        <f t="shared" ca="1" si="12"/>
        <v/>
      </c>
      <c r="AM135" t="str">
        <f t="shared" ca="1" si="12"/>
        <v/>
      </c>
      <c r="AN135" t="str">
        <f t="shared" ca="1" si="12"/>
        <v/>
      </c>
      <c r="AO135" t="str">
        <f t="shared" ca="1" si="12"/>
        <v/>
      </c>
      <c r="AP135" t="str">
        <f t="shared" ca="1" si="12"/>
        <v/>
      </c>
      <c r="AQ135" t="str">
        <f t="shared" ca="1" si="12"/>
        <v/>
      </c>
      <c r="AR135" t="str">
        <f t="shared" ca="1" si="12"/>
        <v/>
      </c>
      <c r="AS135" t="str">
        <f t="shared" ca="1" si="12"/>
        <v/>
      </c>
      <c r="AT135" t="str">
        <f t="shared" ca="1" si="12"/>
        <v/>
      </c>
      <c r="AU135" t="str">
        <f t="shared" ca="1" si="12"/>
        <v/>
      </c>
      <c r="AV135" t="str">
        <f t="shared" ca="1" si="12"/>
        <v/>
      </c>
      <c r="AW135" t="str">
        <f t="shared" ca="1" si="12"/>
        <v/>
      </c>
      <c r="AX135" t="str">
        <f t="shared" ca="1" si="12"/>
        <v/>
      </c>
      <c r="AY135" t="str">
        <f t="shared" ca="1" si="12"/>
        <v/>
      </c>
      <c r="AZ135" t="str">
        <f t="shared" ca="1" si="12"/>
        <v/>
      </c>
      <c r="BA135" t="str">
        <f t="shared" ca="1" si="12"/>
        <v/>
      </c>
      <c r="BB135" t="str">
        <f t="shared" ca="1" si="12"/>
        <v/>
      </c>
      <c r="BC135" t="str">
        <f t="shared" ca="1" si="12"/>
        <v/>
      </c>
      <c r="BD135" t="str">
        <f t="shared" ca="1" si="12"/>
        <v/>
      </c>
      <c r="BE135" t="str">
        <f t="shared" ca="1" si="12"/>
        <v/>
      </c>
    </row>
    <row r="137" spans="1:57">
      <c r="A137" s="28" t="s">
        <v>165</v>
      </c>
    </row>
    <row r="138" spans="1:57">
      <c r="A138" s="3" t="str">
        <f>A2</f>
        <v>Bayern Munich</v>
      </c>
      <c r="B138">
        <f ca="1">IF(B$2="","",IF($A138="","",IFERROR(VLOOKUP($A138,OFFSET('Program and Results'!$A$1,MATCH(Tables!B$1,'Program and Results'!$A:$A,0)-1,1,COUNTIF('Program and Results'!$A:$A,Tables!B$1),4),2,0),"")))</f>
        <v>3</v>
      </c>
      <c r="C138" t="str">
        <f ca="1">IF(C$2="","",IF($A138="","",IFERROR(VLOOKUP($A138,OFFSET('Program and Results'!$A$1,MATCH(Tables!C$1,'Program and Results'!$A:$A,0)-1,1,COUNTIF('Program and Results'!$A:$A,Tables!C$1),4),2,0),"")))</f>
        <v/>
      </c>
      <c r="D138">
        <f ca="1">IF(D$2="","",IF($A138="","",IFERROR(VLOOKUP($A138,OFFSET('Program and Results'!$A$1,MATCH(Tables!D$1,'Program and Results'!$A:$A,0)-1,1,COUNTIF('Program and Results'!$A:$A,Tables!D$1),4),2,0),"")))</f>
        <v>2</v>
      </c>
      <c r="E138" t="str">
        <f ca="1">IF(E$2="","",IF($A138="","",IFERROR(VLOOKUP($A138,OFFSET('Program and Results'!$A$1,MATCH(Tables!E$1,'Program and Results'!$A:$A,0)-1,1,COUNTIF('Program and Results'!$A:$A,Tables!E$1),4),2,0),"")))</f>
        <v/>
      </c>
      <c r="F138">
        <f ca="1">IF(F$2="","",IF($A138="","",IFERROR(VLOOKUP($A138,OFFSET('Program and Results'!$A$1,MATCH(Tables!F$1,'Program and Results'!$A:$A,0)-1,1,COUNTIF('Program and Results'!$A:$A,Tables!F$1),4),2,0),"")))</f>
        <v>2</v>
      </c>
      <c r="G138" t="str">
        <f ca="1">IF(G$2="","",IF($A138="","",IFERROR(VLOOKUP($A138,OFFSET('Program and Results'!$A$1,MATCH(Tables!G$1,'Program and Results'!$A:$A,0)-1,1,COUNTIF('Program and Results'!$A:$A,Tables!G$1),4),2,0),"")))</f>
        <v/>
      </c>
      <c r="H138">
        <f ca="1">IF(H$2="","",IF($A138="","",IFERROR(VLOOKUP($A138,OFFSET('Program and Results'!$A$1,MATCH(Tables!H$1,'Program and Results'!$A:$A,0)-1,1,COUNTIF('Program and Results'!$A:$A,Tables!H$1),4),2,0),"")))</f>
        <v>1</v>
      </c>
      <c r="I138" t="str">
        <f ca="1">IF(I$2="","",IF($A138="","",IFERROR(VLOOKUP($A138,OFFSET('Program and Results'!$A$1,MATCH(Tables!I$1,'Program and Results'!$A:$A,0)-1,1,COUNTIF('Program and Results'!$A:$A,Tables!I$1),4),2,0),"")))</f>
        <v/>
      </c>
      <c r="J138">
        <f ca="1">IF(J$2="","",IF($A138="","",IFERROR(VLOOKUP($A138,OFFSET('Program and Results'!$A$1,MATCH(Tables!J$1,'Program and Results'!$A:$A,0)-1,1,COUNTIF('Program and Results'!$A:$A,Tables!J$1),4),2,0),"")))</f>
        <v>4</v>
      </c>
      <c r="K138">
        <f ca="1">IF(K$2="","",IF($A138="","",IFERROR(VLOOKUP($A138,OFFSET('Program and Results'!$A$1,MATCH(Tables!K$1,'Program and Results'!$A:$A,0)-1,1,COUNTIF('Program and Results'!$A:$A,Tables!K$1),4),2,0),"")))</f>
        <v>3</v>
      </c>
      <c r="L138" t="str">
        <f ca="1">IF(L$2="","",IF($A138="","",IFERROR(VLOOKUP($A138,OFFSET('Program and Results'!$A$1,MATCH(Tables!L$1,'Program and Results'!$A:$A,0)-1,1,COUNTIF('Program and Results'!$A:$A,Tables!L$1),4),2,0),"")))</f>
        <v/>
      </c>
      <c r="M138">
        <f ca="1">IF(M$2="","",IF($A138="","",IFERROR(VLOOKUP($A138,OFFSET('Program and Results'!$A$1,MATCH(Tables!M$1,'Program and Results'!$A:$A,0)-1,1,COUNTIF('Program and Results'!$A:$A,Tables!M$1),4),2,0),"")))</f>
        <v>3</v>
      </c>
      <c r="N138" t="str">
        <f ca="1">IF(N$2="","",IF($A138="","",IFERROR(VLOOKUP($A138,OFFSET('Program and Results'!$A$1,MATCH(Tables!N$1,'Program and Results'!$A:$A,0)-1,1,COUNTIF('Program and Results'!$A:$A,Tables!N$1),4),2,0),"")))</f>
        <v/>
      </c>
      <c r="O138">
        <f ca="1">IF(O$2="","",IF($A138="","",IFERROR(VLOOKUP($A138,OFFSET('Program and Results'!$A$1,MATCH(Tables!O$1,'Program and Results'!$A:$A,0)-1,1,COUNTIF('Program and Results'!$A:$A,Tables!O$1),4),2,0),"")))</f>
        <v>2</v>
      </c>
      <c r="P138" t="str">
        <f ca="1">IF(P$2="","",IF($A138="","",IFERROR(VLOOKUP($A138,OFFSET('Program and Results'!$A$1,MATCH(Tables!P$1,'Program and Results'!$A:$A,0)-1,1,COUNTIF('Program and Results'!$A:$A,Tables!P$1),4),2,0),"")))</f>
        <v/>
      </c>
      <c r="Q138">
        <f ca="1">IF(Q$2="","",IF($A138="","",IFERROR(VLOOKUP($A138,OFFSET('Program and Results'!$A$1,MATCH(Tables!Q$1,'Program and Results'!$A:$A,0)-1,1,COUNTIF('Program and Results'!$A:$A,Tables!Q$1),4),2,0),"")))</f>
        <v>3</v>
      </c>
      <c r="R138" t="str">
        <f ca="1">IF(R$2="","",IF($A138="","",IFERROR(VLOOKUP($A138,OFFSET('Program and Results'!$A$1,MATCH(Tables!R$1,'Program and Results'!$A:$A,0)-1,1,COUNTIF('Program and Results'!$A:$A,Tables!R$1),4),2,0),"")))</f>
        <v/>
      </c>
      <c r="S138" t="str">
        <f ca="1">IF(S$2="","",IF($A138="","",IFERROR(VLOOKUP($A138,OFFSET('Program and Results'!$A$1,MATCH(Tables!S$1,'Program and Results'!$A:$A,0)-1,1,COUNTIF('Program and Results'!$A:$A,Tables!S$1),4),2,0),"")))</f>
        <v/>
      </c>
      <c r="T138">
        <f ca="1">IF(T$2="","",IF($A138="","",IFERROR(VLOOKUP($A138,OFFSET('Program and Results'!$A$1,MATCH(Tables!T$1,'Program and Results'!$A:$A,0)-1,1,COUNTIF('Program and Results'!$A:$A,Tables!T$1),4),2,0),"")))</f>
        <v>5</v>
      </c>
      <c r="U138" t="str">
        <f ca="1">IF(U$2="","",IF($A138="","",IFERROR(VLOOKUP($A138,OFFSET('Program and Results'!$A$1,MATCH(Tables!U$1,'Program and Results'!$A:$A,0)-1,1,COUNTIF('Program and Results'!$A:$A,Tables!U$1),4),2,0),"")))</f>
        <v/>
      </c>
      <c r="V138">
        <f ca="1">IF(V$2="","",IF($A138="","",IFERROR(VLOOKUP($A138,OFFSET('Program and Results'!$A$1,MATCH(Tables!V$1,'Program and Results'!$A:$A,0)-1,1,COUNTIF('Program and Results'!$A:$A,Tables!V$1),4),2,0),"")))</f>
        <v>4</v>
      </c>
      <c r="W138" t="str">
        <f ca="1">IF(W$2="","",IF($A138="","",IFERROR(VLOOKUP($A138,OFFSET('Program and Results'!$A$1,MATCH(Tables!W$1,'Program and Results'!$A:$A,0)-1,1,COUNTIF('Program and Results'!$A:$A,Tables!W$1),4),2,0),"")))</f>
        <v/>
      </c>
      <c r="X138">
        <f ca="1">IF(X$2="","",IF($A138="","",IFERROR(VLOOKUP($A138,OFFSET('Program and Results'!$A$1,MATCH(Tables!X$1,'Program and Results'!$A:$A,0)-1,1,COUNTIF('Program and Results'!$A:$A,Tables!X$1),4),2,0),"")))</f>
        <v>5</v>
      </c>
      <c r="Y138" t="str">
        <f ca="1">IF(Y$2="","",IF($A138="","",IFERROR(VLOOKUP($A138,OFFSET('Program and Results'!$A$1,MATCH(Tables!Y$1,'Program and Results'!$A:$A,0)-1,1,COUNTIF('Program and Results'!$A:$A,Tables!Y$1),4),2,0),"")))</f>
        <v/>
      </c>
      <c r="Z138">
        <f ca="1">IF(Z$2="","",IF($A138="","",IFERROR(VLOOKUP($A138,OFFSET('Program and Results'!$A$1,MATCH(Tables!Z$1,'Program and Results'!$A:$A,0)-1,1,COUNTIF('Program and Results'!$A:$A,Tables!Z$1),4),2,0),"")))</f>
        <v>2</v>
      </c>
      <c r="AA138" t="str">
        <f ca="1">IF(AA$2="","",IF($A138="","",IFERROR(VLOOKUP($A138,OFFSET('Program and Results'!$A$1,MATCH(Tables!AA$1,'Program and Results'!$A:$A,0)-1,1,COUNTIF('Program and Results'!$A:$A,Tables!AA$1),4),2,0),"")))</f>
        <v/>
      </c>
      <c r="AB138" t="str">
        <f ca="1">IF(AB$2="","",IF($A138="","",IFERROR(VLOOKUP($A138,OFFSET('Program and Results'!$A$1,MATCH(Tables!AB$1,'Program and Results'!$A:$A,0)-1,1,COUNTIF('Program and Results'!$A:$A,Tables!AB$1),4),2,0),"")))</f>
        <v/>
      </c>
      <c r="AC138">
        <f ca="1">IF(AC$2="","",IF($A138="","",IFERROR(VLOOKUP($A138,OFFSET('Program and Results'!$A$1,MATCH(Tables!AC$1,'Program and Results'!$A:$A,0)-1,1,COUNTIF('Program and Results'!$A:$A,Tables!AC$1),4),2,0),"")))</f>
        <v>3</v>
      </c>
      <c r="AD138" t="str">
        <f ca="1">IF(AD$2="","",IF($A138="","",IFERROR(VLOOKUP($A138,OFFSET('Program and Results'!$A$1,MATCH(Tables!AD$1,'Program and Results'!$A:$A,0)-1,1,COUNTIF('Program and Results'!$A:$A,Tables!AD$1),4),2,0),"")))</f>
        <v/>
      </c>
      <c r="AE138">
        <f ca="1">IF(AE$2="","",IF($A138="","",IFERROR(VLOOKUP($A138,OFFSET('Program and Results'!$A$1,MATCH(Tables!AE$1,'Program and Results'!$A:$A,0)-1,1,COUNTIF('Program and Results'!$A:$A,Tables!AE$1),4),2,0),"")))</f>
        <v>0</v>
      </c>
      <c r="AF138" t="str">
        <f ca="1">IF(AF$2="","",IF($A138="","",IFERROR(VLOOKUP($A138,OFFSET('Program and Results'!$A$1,MATCH(Tables!AF$1,'Program and Results'!$A:$A,0)-1,1,COUNTIF('Program and Results'!$A:$A,Tables!AF$1),4),2,0),"")))</f>
        <v/>
      </c>
      <c r="AG138">
        <f ca="1">IF(AG$2="","",IF($A138="","",IFERROR(VLOOKUP($A138,OFFSET('Program and Results'!$A$1,MATCH(Tables!AG$1,'Program and Results'!$A:$A,0)-1,1,COUNTIF('Program and Results'!$A:$A,Tables!AG$1),4),2,0),"")))</f>
        <v>5</v>
      </c>
      <c r="AH138" t="str">
        <f ca="1">IF(AH$2="","",IF($A138="","",IFERROR(VLOOKUP($A138,OFFSET('Program and Results'!$A$1,MATCH(Tables!AH$1,'Program and Results'!$A:$A,0)-1,1,COUNTIF('Program and Results'!$A:$A,Tables!AH$1),4),2,0),"")))</f>
        <v/>
      </c>
      <c r="AI138">
        <f ca="1">IF(AI$2="","",IF($A138="","",IFERROR(VLOOKUP($A138,OFFSET('Program and Results'!$A$1,MATCH(Tables!AI$1,'Program and Results'!$A:$A,0)-1,1,COUNTIF('Program and Results'!$A:$A,Tables!AI$1),4),2,0),"")))</f>
        <v>1</v>
      </c>
      <c r="AJ138" t="str">
        <f ca="1">IF(AJ$2="","",IF($A138="","",IFERROR(VLOOKUP($A138,OFFSET('Program and Results'!$A$1,MATCH(Tables!AJ$1,'Program and Results'!$A:$A,0)-1,1,COUNTIF('Program and Results'!$A:$A,Tables!AJ$1),4),2,0),"")))</f>
        <v/>
      </c>
      <c r="AK138" t="str">
        <f ca="1">IF(AK$2="","",IF($A138="","",IFERROR(VLOOKUP($A138,OFFSET('Program and Results'!$A$1,MATCH(Tables!AK$1,'Program and Results'!$A:$A,0)-1,1,COUNTIF('Program and Results'!$A:$A,Tables!AK$1),4),2,0),"")))</f>
        <v/>
      </c>
      <c r="AL138" t="str">
        <f ca="1">IF(AL$2="","",IF($A138="","",IFERROR(VLOOKUP($A138,OFFSET('Program and Results'!$A$1,MATCH(Tables!AL$1,'Program and Results'!$A:$A,0)-1,1,COUNTIF('Program and Results'!$A:$A,Tables!AL$1),4),2,0),"")))</f>
        <v/>
      </c>
      <c r="AM138" t="str">
        <f ca="1">IF(AM$2="","",IF($A138="","",IFERROR(VLOOKUP($A138,OFFSET('Program and Results'!$A$1,MATCH(Tables!AM$1,'Program and Results'!$A:$A,0)-1,1,COUNTIF('Program and Results'!$A:$A,Tables!AM$1),4),2,0),"")))</f>
        <v/>
      </c>
      <c r="AN138" t="str">
        <f ca="1">IF(AN$2="","",IF($A138="","",IFERROR(VLOOKUP($A138,OFFSET('Program and Results'!$A$1,MATCH(Tables!AN$1,'Program and Results'!$A:$A,0)-1,1,COUNTIF('Program and Results'!$A:$A,Tables!AN$1),4),2,0),"")))</f>
        <v/>
      </c>
      <c r="AO138" t="str">
        <f ca="1">IF(AO$2="","",IF($A138="","",IFERROR(VLOOKUP($A138,OFFSET('Program and Results'!$A$1,MATCH(Tables!AO$1,'Program and Results'!$A:$A,0)-1,1,COUNTIF('Program and Results'!$A:$A,Tables!AO$1),4),2,0),"")))</f>
        <v/>
      </c>
      <c r="AP138" t="str">
        <f ca="1">IF(AP$2="","",IF($A138="","",IFERROR(VLOOKUP($A138,OFFSET('Program and Results'!$A$1,MATCH(Tables!AP$1,'Program and Results'!$A:$A,0)-1,1,COUNTIF('Program and Results'!$A:$A,Tables!AP$1),4),2,0),"")))</f>
        <v/>
      </c>
      <c r="AQ138" t="str">
        <f ca="1">IF(AQ$2="","",IF($A138="","",IFERROR(VLOOKUP($A138,OFFSET('Program and Results'!$A$1,MATCH(Tables!AQ$1,'Program and Results'!$A:$A,0)-1,1,COUNTIF('Program and Results'!$A:$A,Tables!AQ$1),4),2,0),"")))</f>
        <v/>
      </c>
      <c r="AR138" t="str">
        <f ca="1">IF(AR$2="","",IF($A138="","",IFERROR(VLOOKUP($A138,OFFSET('Program and Results'!$A$1,MATCH(Tables!AR$1,'Program and Results'!$A:$A,0)-1,1,COUNTIF('Program and Results'!$A:$A,Tables!AR$1),4),2,0),"")))</f>
        <v/>
      </c>
      <c r="AS138" t="str">
        <f ca="1">IF(AS$2="","",IF($A138="","",IFERROR(VLOOKUP($A138,OFFSET('Program and Results'!$A$1,MATCH(Tables!AS$1,'Program and Results'!$A:$A,0)-1,1,COUNTIF('Program and Results'!$A:$A,Tables!AS$1),4),2,0),"")))</f>
        <v/>
      </c>
      <c r="AT138" t="str">
        <f ca="1">IF(AT$2="","",IF($A138="","",IFERROR(VLOOKUP($A138,OFFSET('Program and Results'!$A$1,MATCH(Tables!AT$1,'Program and Results'!$A:$A,0)-1,1,COUNTIF('Program and Results'!$A:$A,Tables!AT$1),4),2,0),"")))</f>
        <v/>
      </c>
      <c r="AU138" t="str">
        <f ca="1">IF(AU$2="","",IF($A138="","",IFERROR(VLOOKUP($A138,OFFSET('Program and Results'!$A$1,MATCH(Tables!AU$1,'Program and Results'!$A:$A,0)-1,1,COUNTIF('Program and Results'!$A:$A,Tables!AU$1),4),2,0),"")))</f>
        <v/>
      </c>
      <c r="AV138" t="str">
        <f ca="1">IF(AV$2="","",IF($A138="","",IFERROR(VLOOKUP($A138,OFFSET('Program and Results'!$A$1,MATCH(Tables!AV$1,'Program and Results'!$A:$A,0)-1,1,COUNTIF('Program and Results'!$A:$A,Tables!AV$1),4),2,0),"")))</f>
        <v/>
      </c>
      <c r="AW138" t="str">
        <f ca="1">IF(AW$2="","",IF($A138="","",IFERROR(VLOOKUP($A138,OFFSET('Program and Results'!$A$1,MATCH(Tables!AW$1,'Program and Results'!$A:$A,0)-1,1,COUNTIF('Program and Results'!$A:$A,Tables!AW$1),4),2,0),"")))</f>
        <v/>
      </c>
      <c r="AX138" t="str">
        <f ca="1">IF(AX$2="","",IF($A138="","",IFERROR(VLOOKUP($A138,OFFSET('Program and Results'!$A$1,MATCH(Tables!AX$1,'Program and Results'!$A:$A,0)-1,1,COUNTIF('Program and Results'!$A:$A,Tables!AX$1),4),2,0),"")))</f>
        <v/>
      </c>
      <c r="AY138" t="str">
        <f ca="1">IF(AY$2="","",IF($A138="","",IFERROR(VLOOKUP($A138,OFFSET('Program and Results'!$A$1,MATCH(Tables!AY$1,'Program and Results'!$A:$A,0)-1,1,COUNTIF('Program and Results'!$A:$A,Tables!AY$1),4),2,0),"")))</f>
        <v/>
      </c>
      <c r="AZ138" t="str">
        <f ca="1">IF(AZ$2="","",IF($A138="","",IFERROR(VLOOKUP($A138,OFFSET('Program and Results'!$A$1,MATCH(Tables!AZ$1,'Program and Results'!$A:$A,0)-1,1,COUNTIF('Program and Results'!$A:$A,Tables!AZ$1),4),2,0),"")))</f>
        <v/>
      </c>
      <c r="BA138" t="str">
        <f ca="1">IF(BA$2="","",IF($A138="","",IFERROR(VLOOKUP($A138,OFFSET('Program and Results'!$A$1,MATCH(Tables!BA$1,'Program and Results'!$A:$A,0)-1,1,COUNTIF('Program and Results'!$A:$A,Tables!BA$1),4),2,0),"")))</f>
        <v/>
      </c>
      <c r="BB138" t="str">
        <f ca="1">IF(BB$2="","",IF($A138="","",IFERROR(VLOOKUP($A138,OFFSET('Program and Results'!$A$1,MATCH(Tables!BB$1,'Program and Results'!$A:$A,0)-1,1,COUNTIF('Program and Results'!$A:$A,Tables!BB$1),4),2,0),"")))</f>
        <v/>
      </c>
      <c r="BC138" t="str">
        <f ca="1">IF(BC$2="","",IF($A138="","",IFERROR(VLOOKUP($A138,OFFSET('Program and Results'!$A$1,MATCH(Tables!BC$1,'Program and Results'!$A:$A,0)-1,1,COUNTIF('Program and Results'!$A:$A,Tables!BC$1),4),2,0),"")))</f>
        <v/>
      </c>
      <c r="BD138" t="str">
        <f ca="1">IF(BD$2="","",IF($A138="","",IFERROR(VLOOKUP($A138,OFFSET('Program and Results'!$A$1,MATCH(Tables!BD$1,'Program and Results'!$A:$A,0)-1,1,COUNTIF('Program and Results'!$A:$A,Tables!BD$1),4),2,0),"")))</f>
        <v/>
      </c>
      <c r="BE138" t="str">
        <f ca="1">IF(BE$2="","",IF($A138="","",IFERROR(VLOOKUP($A138,OFFSET('Program and Results'!$A$1,MATCH(Tables!BE$1,'Program and Results'!$A:$A,0)-1,1,COUNTIF('Program and Results'!$A:$A,Tables!BE$1),4),2,0),"")))</f>
        <v/>
      </c>
    </row>
    <row r="139" spans="1:57">
      <c r="A139" s="3" t="str">
        <f t="shared" ref="A139:A169" si="13">A3</f>
        <v>Augsburg</v>
      </c>
      <c r="B139">
        <f ca="1">IF(B$2="","",IF($A139="","",IFERROR(VLOOKUP($A139,OFFSET('Program and Results'!$A$1,MATCH(Tables!B$1,'Program and Results'!$A:$A,0)-1,1,COUNTIF('Program and Results'!$A:$A,Tables!B$1),4),2,0),"")))</f>
        <v>0</v>
      </c>
      <c r="C139" t="str">
        <f ca="1">IF(C$2="","",IF($A139="","",IFERROR(VLOOKUP($A139,OFFSET('Program and Results'!$A$1,MATCH(Tables!C$1,'Program and Results'!$A:$A,0)-1,1,COUNTIF('Program and Results'!$A:$A,Tables!C$1),4),2,0),"")))</f>
        <v/>
      </c>
      <c r="D139">
        <f ca="1">IF(D$2="","",IF($A139="","",IFERROR(VLOOKUP($A139,OFFSET('Program and Results'!$A$1,MATCH(Tables!D$1,'Program and Results'!$A:$A,0)-1,1,COUNTIF('Program and Results'!$A:$A,Tables!D$1),4),2,0),"")))</f>
        <v>2</v>
      </c>
      <c r="E139" t="str">
        <f ca="1">IF(E$2="","",IF($A139="","",IFERROR(VLOOKUP($A139,OFFSET('Program and Results'!$A$1,MATCH(Tables!E$1,'Program and Results'!$A:$A,0)-1,1,COUNTIF('Program and Results'!$A:$A,Tables!E$1),4),2,0),"")))</f>
        <v/>
      </c>
      <c r="F139">
        <f ca="1">IF(F$2="","",IF($A139="","",IFERROR(VLOOKUP($A139,OFFSET('Program and Results'!$A$1,MATCH(Tables!F$1,'Program and Results'!$A:$A,0)-1,1,COUNTIF('Program and Results'!$A:$A,Tables!F$1),4),2,0),"")))</f>
        <v>2</v>
      </c>
      <c r="G139" t="str">
        <f ca="1">IF(G$2="","",IF($A139="","",IFERROR(VLOOKUP($A139,OFFSET('Program and Results'!$A$1,MATCH(Tables!G$1,'Program and Results'!$A:$A,0)-1,1,COUNTIF('Program and Results'!$A:$A,Tables!G$1),4),2,0),"")))</f>
        <v/>
      </c>
      <c r="H139">
        <f ca="1">IF(H$2="","",IF($A139="","",IFERROR(VLOOKUP($A139,OFFSET('Program and Results'!$A$1,MATCH(Tables!H$1,'Program and Results'!$A:$A,0)-1,1,COUNTIF('Program and Results'!$A:$A,Tables!H$1),4),2,0),"")))</f>
        <v>2</v>
      </c>
      <c r="I139" t="str">
        <f ca="1">IF(I$2="","",IF($A139="","",IFERROR(VLOOKUP($A139,OFFSET('Program and Results'!$A$1,MATCH(Tables!I$1,'Program and Results'!$A:$A,0)-1,1,COUNTIF('Program and Results'!$A:$A,Tables!I$1),4),2,0),"")))</f>
        <v/>
      </c>
      <c r="J139">
        <f ca="1">IF(J$2="","",IF($A139="","",IFERROR(VLOOKUP($A139,OFFSET('Program and Results'!$A$1,MATCH(Tables!J$1,'Program and Results'!$A:$A,0)-1,1,COUNTIF('Program and Results'!$A:$A,Tables!J$1),4),2,0),"")))</f>
        <v>1</v>
      </c>
      <c r="K139" t="str">
        <f ca="1">IF(K$2="","",IF($A139="","",IFERROR(VLOOKUP($A139,OFFSET('Program and Results'!$A$1,MATCH(Tables!K$1,'Program and Results'!$A:$A,0)-1,1,COUNTIF('Program and Results'!$A:$A,Tables!K$1),4),2,0),"")))</f>
        <v/>
      </c>
      <c r="L139">
        <f ca="1">IF(L$2="","",IF($A139="","",IFERROR(VLOOKUP($A139,OFFSET('Program and Results'!$A$1,MATCH(Tables!L$1,'Program and Results'!$A:$A,0)-1,1,COUNTIF('Program and Results'!$A:$A,Tables!L$1),4),2,0),"")))</f>
        <v>2</v>
      </c>
      <c r="M139" t="str">
        <f ca="1">IF(M$2="","",IF($A139="","",IFERROR(VLOOKUP($A139,OFFSET('Program and Results'!$A$1,MATCH(Tables!M$1,'Program and Results'!$A:$A,0)-1,1,COUNTIF('Program and Results'!$A:$A,Tables!M$1),4),2,0),"")))</f>
        <v/>
      </c>
      <c r="N139">
        <f ca="1">IF(N$2="","",IF($A139="","",IFERROR(VLOOKUP($A139,OFFSET('Program and Results'!$A$1,MATCH(Tables!N$1,'Program and Results'!$A:$A,0)-1,1,COUNTIF('Program and Results'!$A:$A,Tables!N$1),4),2,0),"")))</f>
        <v>2</v>
      </c>
      <c r="O139" t="str">
        <f ca="1">IF(O$2="","",IF($A139="","",IFERROR(VLOOKUP($A139,OFFSET('Program and Results'!$A$1,MATCH(Tables!O$1,'Program and Results'!$A:$A,0)-1,1,COUNTIF('Program and Results'!$A:$A,Tables!O$1),4),2,0),"")))</f>
        <v/>
      </c>
      <c r="P139" t="str">
        <f ca="1">IF(P$2="","",IF($A139="","",IFERROR(VLOOKUP($A139,OFFSET('Program and Results'!$A$1,MATCH(Tables!P$1,'Program and Results'!$A:$A,0)-1,1,COUNTIF('Program and Results'!$A:$A,Tables!P$1),4),2,0),"")))</f>
        <v/>
      </c>
      <c r="Q139">
        <f ca="1">IF(Q$2="","",IF($A139="","",IFERROR(VLOOKUP($A139,OFFSET('Program and Results'!$A$1,MATCH(Tables!Q$1,'Program and Results'!$A:$A,0)-1,1,COUNTIF('Program and Results'!$A:$A,Tables!Q$1),4),2,0),"")))</f>
        <v>4</v>
      </c>
      <c r="R139" t="str">
        <f ca="1">IF(R$2="","",IF($A139="","",IFERROR(VLOOKUP($A139,OFFSET('Program and Results'!$A$1,MATCH(Tables!R$1,'Program and Results'!$A:$A,0)-1,1,COUNTIF('Program and Results'!$A:$A,Tables!R$1),4),2,0),"")))</f>
        <v/>
      </c>
      <c r="S139" t="str">
        <f ca="1">IF(S$2="","",IF($A139="","",IFERROR(VLOOKUP($A139,OFFSET('Program and Results'!$A$1,MATCH(Tables!S$1,'Program and Results'!$A:$A,0)-1,1,COUNTIF('Program and Results'!$A:$A,Tables!S$1),4),2,0),"")))</f>
        <v/>
      </c>
      <c r="T139">
        <f ca="1">IF(T$2="","",IF($A139="","",IFERROR(VLOOKUP($A139,OFFSET('Program and Results'!$A$1,MATCH(Tables!T$1,'Program and Results'!$A:$A,0)-1,1,COUNTIF('Program and Results'!$A:$A,Tables!T$1),4),2,0),"")))</f>
        <v>3</v>
      </c>
      <c r="U139" t="str">
        <f ca="1">IF(U$2="","",IF($A139="","",IFERROR(VLOOKUP($A139,OFFSET('Program and Results'!$A$1,MATCH(Tables!U$1,'Program and Results'!$A:$A,0)-1,1,COUNTIF('Program and Results'!$A:$A,Tables!U$1),4),2,0),"")))</f>
        <v/>
      </c>
      <c r="V139">
        <f ca="1">IF(V$2="","",IF($A139="","",IFERROR(VLOOKUP($A139,OFFSET('Program and Results'!$A$1,MATCH(Tables!V$1,'Program and Results'!$A:$A,0)-1,1,COUNTIF('Program and Results'!$A:$A,Tables!V$1),4),2,0),"")))</f>
        <v>0</v>
      </c>
      <c r="W139" t="str">
        <f ca="1">IF(W$2="","",IF($A139="","",IFERROR(VLOOKUP($A139,OFFSET('Program and Results'!$A$1,MATCH(Tables!W$1,'Program and Results'!$A:$A,0)-1,1,COUNTIF('Program and Results'!$A:$A,Tables!W$1),4),2,0),"")))</f>
        <v/>
      </c>
      <c r="X139">
        <f ca="1">IF(X$2="","",IF($A139="","",IFERROR(VLOOKUP($A139,OFFSET('Program and Results'!$A$1,MATCH(Tables!X$1,'Program and Results'!$A:$A,0)-1,1,COUNTIF('Program and Results'!$A:$A,Tables!X$1),4),2,0),"")))</f>
        <v>1</v>
      </c>
      <c r="Y139" t="str">
        <f ca="1">IF(Y$2="","",IF($A139="","",IFERROR(VLOOKUP($A139,OFFSET('Program and Results'!$A$1,MATCH(Tables!Y$1,'Program and Results'!$A:$A,0)-1,1,COUNTIF('Program and Results'!$A:$A,Tables!Y$1),4),2,0),"")))</f>
        <v/>
      </c>
      <c r="Z139">
        <f ca="1">IF(Z$2="","",IF($A139="","",IFERROR(VLOOKUP($A139,OFFSET('Program and Results'!$A$1,MATCH(Tables!Z$1,'Program and Results'!$A:$A,0)-1,1,COUNTIF('Program and Results'!$A:$A,Tables!Z$1),4),2,0),"")))</f>
        <v>1</v>
      </c>
      <c r="AA139" t="str">
        <f ca="1">IF(AA$2="","",IF($A139="","",IFERROR(VLOOKUP($A139,OFFSET('Program and Results'!$A$1,MATCH(Tables!AA$1,'Program and Results'!$A:$A,0)-1,1,COUNTIF('Program and Results'!$A:$A,Tables!AA$1),4),2,0),"")))</f>
        <v/>
      </c>
      <c r="AB139">
        <f ca="1">IF(AB$2="","",IF($A139="","",IFERROR(VLOOKUP($A139,OFFSET('Program and Results'!$A$1,MATCH(Tables!AB$1,'Program and Results'!$A:$A,0)-1,1,COUNTIF('Program and Results'!$A:$A,Tables!AB$1),4),2,0),"")))</f>
        <v>1</v>
      </c>
      <c r="AC139" t="str">
        <f ca="1">IF(AC$2="","",IF($A139="","",IFERROR(VLOOKUP($A139,OFFSET('Program and Results'!$A$1,MATCH(Tables!AC$1,'Program and Results'!$A:$A,0)-1,1,COUNTIF('Program and Results'!$A:$A,Tables!AC$1),4),2,0),"")))</f>
        <v/>
      </c>
      <c r="AD139">
        <f ca="1">IF(AD$2="","",IF($A139="","",IFERROR(VLOOKUP($A139,OFFSET('Program and Results'!$A$1,MATCH(Tables!AD$1,'Program and Results'!$A:$A,0)-1,1,COUNTIF('Program and Results'!$A:$A,Tables!AD$1),4),2,0),"")))</f>
        <v>1</v>
      </c>
      <c r="AE139" t="str">
        <f ca="1">IF(AE$2="","",IF($A139="","",IFERROR(VLOOKUP($A139,OFFSET('Program and Results'!$A$1,MATCH(Tables!AE$1,'Program and Results'!$A:$A,0)-1,1,COUNTIF('Program and Results'!$A:$A,Tables!AE$1),4),2,0),"")))</f>
        <v/>
      </c>
      <c r="AF139">
        <f ca="1">IF(AF$2="","",IF($A139="","",IFERROR(VLOOKUP($A139,OFFSET('Program and Results'!$A$1,MATCH(Tables!AF$1,'Program and Results'!$A:$A,0)-1,1,COUNTIF('Program and Results'!$A:$A,Tables!AF$1),4),2,0),"")))</f>
        <v>0</v>
      </c>
      <c r="AG139">
        <f ca="1">IF(AG$2="","",IF($A139="","",IFERROR(VLOOKUP($A139,OFFSET('Program and Results'!$A$1,MATCH(Tables!AG$1,'Program and Results'!$A:$A,0)-1,1,COUNTIF('Program and Results'!$A:$A,Tables!AG$1),4),2,0),"")))</f>
        <v>3</v>
      </c>
      <c r="AH139" t="str">
        <f ca="1">IF(AH$2="","",IF($A139="","",IFERROR(VLOOKUP($A139,OFFSET('Program and Results'!$A$1,MATCH(Tables!AH$1,'Program and Results'!$A:$A,0)-1,1,COUNTIF('Program and Results'!$A:$A,Tables!AH$1),4),2,0),"")))</f>
        <v/>
      </c>
      <c r="AI139">
        <f ca="1">IF(AI$2="","",IF($A139="","",IFERROR(VLOOKUP($A139,OFFSET('Program and Results'!$A$1,MATCH(Tables!AI$1,'Program and Results'!$A:$A,0)-1,1,COUNTIF('Program and Results'!$A:$A,Tables!AI$1),4),2,0),"")))</f>
        <v>2</v>
      </c>
      <c r="AJ139" t="str">
        <f ca="1">IF(AJ$2="","",IF($A139="","",IFERROR(VLOOKUP($A139,OFFSET('Program and Results'!$A$1,MATCH(Tables!AJ$1,'Program and Results'!$A:$A,0)-1,1,COUNTIF('Program and Results'!$A:$A,Tables!AJ$1),4),2,0),"")))</f>
        <v/>
      </c>
      <c r="AK139" t="str">
        <f ca="1">IF(AK$2="","",IF($A139="","",IFERROR(VLOOKUP($A139,OFFSET('Program and Results'!$A$1,MATCH(Tables!AK$1,'Program and Results'!$A:$A,0)-1,1,COUNTIF('Program and Results'!$A:$A,Tables!AK$1),4),2,0),"")))</f>
        <v/>
      </c>
      <c r="AL139" t="str">
        <f ca="1">IF(AL$2="","",IF($A139="","",IFERROR(VLOOKUP($A139,OFFSET('Program and Results'!$A$1,MATCH(Tables!AL$1,'Program and Results'!$A:$A,0)-1,1,COUNTIF('Program and Results'!$A:$A,Tables!AL$1),4),2,0),"")))</f>
        <v/>
      </c>
      <c r="AM139" t="str">
        <f ca="1">IF(AM$2="","",IF($A139="","",IFERROR(VLOOKUP($A139,OFFSET('Program and Results'!$A$1,MATCH(Tables!AM$1,'Program and Results'!$A:$A,0)-1,1,COUNTIF('Program and Results'!$A:$A,Tables!AM$1),4),2,0),"")))</f>
        <v/>
      </c>
      <c r="AN139" t="str">
        <f ca="1">IF(AN$2="","",IF($A139="","",IFERROR(VLOOKUP($A139,OFFSET('Program and Results'!$A$1,MATCH(Tables!AN$1,'Program and Results'!$A:$A,0)-1,1,COUNTIF('Program and Results'!$A:$A,Tables!AN$1),4),2,0),"")))</f>
        <v/>
      </c>
      <c r="AO139" t="str">
        <f ca="1">IF(AO$2="","",IF($A139="","",IFERROR(VLOOKUP($A139,OFFSET('Program and Results'!$A$1,MATCH(Tables!AO$1,'Program and Results'!$A:$A,0)-1,1,COUNTIF('Program and Results'!$A:$A,Tables!AO$1),4),2,0),"")))</f>
        <v/>
      </c>
      <c r="AP139" t="str">
        <f ca="1">IF(AP$2="","",IF($A139="","",IFERROR(VLOOKUP($A139,OFFSET('Program and Results'!$A$1,MATCH(Tables!AP$1,'Program and Results'!$A:$A,0)-1,1,COUNTIF('Program and Results'!$A:$A,Tables!AP$1),4),2,0),"")))</f>
        <v/>
      </c>
      <c r="AQ139" t="str">
        <f ca="1">IF(AQ$2="","",IF($A139="","",IFERROR(VLOOKUP($A139,OFFSET('Program and Results'!$A$1,MATCH(Tables!AQ$1,'Program and Results'!$A:$A,0)-1,1,COUNTIF('Program and Results'!$A:$A,Tables!AQ$1),4),2,0),"")))</f>
        <v/>
      </c>
      <c r="AR139" t="str">
        <f ca="1">IF(AR$2="","",IF($A139="","",IFERROR(VLOOKUP($A139,OFFSET('Program and Results'!$A$1,MATCH(Tables!AR$1,'Program and Results'!$A:$A,0)-1,1,COUNTIF('Program and Results'!$A:$A,Tables!AR$1),4),2,0),"")))</f>
        <v/>
      </c>
      <c r="AS139" t="str">
        <f ca="1">IF(AS$2="","",IF($A139="","",IFERROR(VLOOKUP($A139,OFFSET('Program and Results'!$A$1,MATCH(Tables!AS$1,'Program and Results'!$A:$A,0)-1,1,COUNTIF('Program and Results'!$A:$A,Tables!AS$1),4),2,0),"")))</f>
        <v/>
      </c>
      <c r="AT139" t="str">
        <f ca="1">IF(AT$2="","",IF($A139="","",IFERROR(VLOOKUP($A139,OFFSET('Program and Results'!$A$1,MATCH(Tables!AT$1,'Program and Results'!$A:$A,0)-1,1,COUNTIF('Program and Results'!$A:$A,Tables!AT$1),4),2,0),"")))</f>
        <v/>
      </c>
      <c r="AU139" t="str">
        <f ca="1">IF(AU$2="","",IF($A139="","",IFERROR(VLOOKUP($A139,OFFSET('Program and Results'!$A$1,MATCH(Tables!AU$1,'Program and Results'!$A:$A,0)-1,1,COUNTIF('Program and Results'!$A:$A,Tables!AU$1),4),2,0),"")))</f>
        <v/>
      </c>
      <c r="AV139" t="str">
        <f ca="1">IF(AV$2="","",IF($A139="","",IFERROR(VLOOKUP($A139,OFFSET('Program and Results'!$A$1,MATCH(Tables!AV$1,'Program and Results'!$A:$A,0)-1,1,COUNTIF('Program and Results'!$A:$A,Tables!AV$1),4),2,0),"")))</f>
        <v/>
      </c>
      <c r="AW139" t="str">
        <f ca="1">IF(AW$2="","",IF($A139="","",IFERROR(VLOOKUP($A139,OFFSET('Program and Results'!$A$1,MATCH(Tables!AW$1,'Program and Results'!$A:$A,0)-1,1,COUNTIF('Program and Results'!$A:$A,Tables!AW$1),4),2,0),"")))</f>
        <v/>
      </c>
      <c r="AX139" t="str">
        <f ca="1">IF(AX$2="","",IF($A139="","",IFERROR(VLOOKUP($A139,OFFSET('Program and Results'!$A$1,MATCH(Tables!AX$1,'Program and Results'!$A:$A,0)-1,1,COUNTIF('Program and Results'!$A:$A,Tables!AX$1),4),2,0),"")))</f>
        <v/>
      </c>
      <c r="AY139" t="str">
        <f ca="1">IF(AY$2="","",IF($A139="","",IFERROR(VLOOKUP($A139,OFFSET('Program and Results'!$A$1,MATCH(Tables!AY$1,'Program and Results'!$A:$A,0)-1,1,COUNTIF('Program and Results'!$A:$A,Tables!AY$1),4),2,0),"")))</f>
        <v/>
      </c>
      <c r="AZ139" t="str">
        <f ca="1">IF(AZ$2="","",IF($A139="","",IFERROR(VLOOKUP($A139,OFFSET('Program and Results'!$A$1,MATCH(Tables!AZ$1,'Program and Results'!$A:$A,0)-1,1,COUNTIF('Program and Results'!$A:$A,Tables!AZ$1),4),2,0),"")))</f>
        <v/>
      </c>
      <c r="BA139" t="str">
        <f ca="1">IF(BA$2="","",IF($A139="","",IFERROR(VLOOKUP($A139,OFFSET('Program and Results'!$A$1,MATCH(Tables!BA$1,'Program and Results'!$A:$A,0)-1,1,COUNTIF('Program and Results'!$A:$A,Tables!BA$1),4),2,0),"")))</f>
        <v/>
      </c>
      <c r="BB139" t="str">
        <f ca="1">IF(BB$2="","",IF($A139="","",IFERROR(VLOOKUP($A139,OFFSET('Program and Results'!$A$1,MATCH(Tables!BB$1,'Program and Results'!$A:$A,0)-1,1,COUNTIF('Program and Results'!$A:$A,Tables!BB$1),4),2,0),"")))</f>
        <v/>
      </c>
      <c r="BC139" t="str">
        <f ca="1">IF(BC$2="","",IF($A139="","",IFERROR(VLOOKUP($A139,OFFSET('Program and Results'!$A$1,MATCH(Tables!BC$1,'Program and Results'!$A:$A,0)-1,1,COUNTIF('Program and Results'!$A:$A,Tables!BC$1),4),2,0),"")))</f>
        <v/>
      </c>
      <c r="BD139" t="str">
        <f ca="1">IF(BD$2="","",IF($A139="","",IFERROR(VLOOKUP($A139,OFFSET('Program and Results'!$A$1,MATCH(Tables!BD$1,'Program and Results'!$A:$A,0)-1,1,COUNTIF('Program and Results'!$A:$A,Tables!BD$1),4),2,0),"")))</f>
        <v/>
      </c>
      <c r="BE139" t="str">
        <f ca="1">IF(BE$2="","",IF($A139="","",IFERROR(VLOOKUP($A139,OFFSET('Program and Results'!$A$1,MATCH(Tables!BE$1,'Program and Results'!$A:$A,0)-1,1,COUNTIF('Program and Results'!$A:$A,Tables!BE$1),4),2,0),"")))</f>
        <v/>
      </c>
    </row>
    <row r="140" spans="1:57">
      <c r="A140" s="3" t="str">
        <f t="shared" si="13"/>
        <v>Braunschweig</v>
      </c>
      <c r="B140">
        <f ca="1">IF(B$2="","",IF($A140="","",IFERROR(VLOOKUP($A140,OFFSET('Program and Results'!$A$1,MATCH(Tables!B$1,'Program and Results'!$A:$A,0)-1,1,COUNTIF('Program and Results'!$A:$A,Tables!B$1),4),2,0),"")))</f>
        <v>0</v>
      </c>
      <c r="C140" t="str">
        <f ca="1">IF(C$2="","",IF($A140="","",IFERROR(VLOOKUP($A140,OFFSET('Program and Results'!$A$1,MATCH(Tables!C$1,'Program and Results'!$A:$A,0)-1,1,COUNTIF('Program and Results'!$A:$A,Tables!C$1),4),2,0),"")))</f>
        <v/>
      </c>
      <c r="D140">
        <f ca="1">IF(D$2="","",IF($A140="","",IFERROR(VLOOKUP($A140,OFFSET('Program and Results'!$A$1,MATCH(Tables!D$1,'Program and Results'!$A:$A,0)-1,1,COUNTIF('Program and Results'!$A:$A,Tables!D$1),4),2,0),"")))</f>
        <v>0</v>
      </c>
      <c r="E140" t="str">
        <f ca="1">IF(E$2="","",IF($A140="","",IFERROR(VLOOKUP($A140,OFFSET('Program and Results'!$A$1,MATCH(Tables!E$1,'Program and Results'!$A:$A,0)-1,1,COUNTIF('Program and Results'!$A:$A,Tables!E$1),4),2,0),"")))</f>
        <v/>
      </c>
      <c r="F140">
        <f ca="1">IF(F$2="","",IF($A140="","",IFERROR(VLOOKUP($A140,OFFSET('Program and Results'!$A$1,MATCH(Tables!F$1,'Program and Results'!$A:$A,0)-1,1,COUNTIF('Program and Results'!$A:$A,Tables!F$1),4),2,0),"")))</f>
        <v>1</v>
      </c>
      <c r="G140" t="str">
        <f ca="1">IF(G$2="","",IF($A140="","",IFERROR(VLOOKUP($A140,OFFSET('Program and Results'!$A$1,MATCH(Tables!G$1,'Program and Results'!$A:$A,0)-1,1,COUNTIF('Program and Results'!$A:$A,Tables!G$1),4),2,0),"")))</f>
        <v/>
      </c>
      <c r="H140">
        <f ca="1">IF(H$2="","",IF($A140="","",IFERROR(VLOOKUP($A140,OFFSET('Program and Results'!$A$1,MATCH(Tables!H$1,'Program and Results'!$A:$A,0)-1,1,COUNTIF('Program and Results'!$A:$A,Tables!H$1),4),2,0),"")))</f>
        <v>0</v>
      </c>
      <c r="I140" t="str">
        <f ca="1">IF(I$2="","",IF($A140="","",IFERROR(VLOOKUP($A140,OFFSET('Program and Results'!$A$1,MATCH(Tables!I$1,'Program and Results'!$A:$A,0)-1,1,COUNTIF('Program and Results'!$A:$A,Tables!I$1),4),2,0),"")))</f>
        <v/>
      </c>
      <c r="J140">
        <f ca="1">IF(J$2="","",IF($A140="","",IFERROR(VLOOKUP($A140,OFFSET('Program and Results'!$A$1,MATCH(Tables!J$1,'Program and Results'!$A:$A,0)-1,1,COUNTIF('Program and Results'!$A:$A,Tables!J$1),4),2,0),"")))</f>
        <v>2</v>
      </c>
      <c r="K140" t="str">
        <f ca="1">IF(K$2="","",IF($A140="","",IFERROR(VLOOKUP($A140,OFFSET('Program and Results'!$A$1,MATCH(Tables!K$1,'Program and Results'!$A:$A,0)-1,1,COUNTIF('Program and Results'!$A:$A,Tables!K$1),4),2,0),"")))</f>
        <v/>
      </c>
      <c r="L140">
        <f ca="1">IF(L$2="","",IF($A140="","",IFERROR(VLOOKUP($A140,OFFSET('Program and Results'!$A$1,MATCH(Tables!L$1,'Program and Results'!$A:$A,0)-1,1,COUNTIF('Program and Results'!$A:$A,Tables!L$1),4),2,0),"")))</f>
        <v>1</v>
      </c>
      <c r="M140" t="str">
        <f ca="1">IF(M$2="","",IF($A140="","",IFERROR(VLOOKUP($A140,OFFSET('Program and Results'!$A$1,MATCH(Tables!M$1,'Program and Results'!$A:$A,0)-1,1,COUNTIF('Program and Results'!$A:$A,Tables!M$1),4),2,0),"")))</f>
        <v/>
      </c>
      <c r="N140">
        <f ca="1">IF(N$2="","",IF($A140="","",IFERROR(VLOOKUP($A140,OFFSET('Program and Results'!$A$1,MATCH(Tables!N$1,'Program and Results'!$A:$A,0)-1,1,COUNTIF('Program and Results'!$A:$A,Tables!N$1),4),2,0),"")))</f>
        <v>0</v>
      </c>
      <c r="O140" t="str">
        <f ca="1">IF(O$2="","",IF($A140="","",IFERROR(VLOOKUP($A140,OFFSET('Program and Results'!$A$1,MATCH(Tables!O$1,'Program and Results'!$A:$A,0)-1,1,COUNTIF('Program and Results'!$A:$A,Tables!O$1),4),2,0),"")))</f>
        <v/>
      </c>
      <c r="P140">
        <f ca="1">IF(P$2="","",IF($A140="","",IFERROR(VLOOKUP($A140,OFFSET('Program and Results'!$A$1,MATCH(Tables!P$1,'Program and Results'!$A:$A,0)-1,1,COUNTIF('Program and Results'!$A:$A,Tables!P$1),4),2,0),"")))</f>
        <v>0</v>
      </c>
      <c r="Q140" t="str">
        <f ca="1">IF(Q$2="","",IF($A140="","",IFERROR(VLOOKUP($A140,OFFSET('Program and Results'!$A$1,MATCH(Tables!Q$1,'Program and Results'!$A:$A,0)-1,1,COUNTIF('Program and Results'!$A:$A,Tables!Q$1),4),2,0),"")))</f>
        <v/>
      </c>
      <c r="R140">
        <f ca="1">IF(R$2="","",IF($A140="","",IFERROR(VLOOKUP($A140,OFFSET('Program and Results'!$A$1,MATCH(Tables!R$1,'Program and Results'!$A:$A,0)-1,1,COUNTIF('Program and Results'!$A:$A,Tables!R$1),4),2,0),"")))</f>
        <v>1</v>
      </c>
      <c r="S140" t="str">
        <f ca="1">IF(S$2="","",IF($A140="","",IFERROR(VLOOKUP($A140,OFFSET('Program and Results'!$A$1,MATCH(Tables!S$1,'Program and Results'!$A:$A,0)-1,1,COUNTIF('Program and Results'!$A:$A,Tables!S$1),4),2,0),"")))</f>
        <v/>
      </c>
      <c r="T140">
        <f ca="1">IF(T$2="","",IF($A140="","",IFERROR(VLOOKUP($A140,OFFSET('Program and Results'!$A$1,MATCH(Tables!T$1,'Program and Results'!$A:$A,0)-1,1,COUNTIF('Program and Results'!$A:$A,Tables!T$1),4),2,0),"")))</f>
        <v>1</v>
      </c>
      <c r="U140" t="str">
        <f ca="1">IF(U$2="","",IF($A140="","",IFERROR(VLOOKUP($A140,OFFSET('Program and Results'!$A$1,MATCH(Tables!U$1,'Program and Results'!$A:$A,0)-1,1,COUNTIF('Program and Results'!$A:$A,Tables!U$1),4),2,0),"")))</f>
        <v/>
      </c>
      <c r="V140">
        <f ca="1">IF(V$2="","",IF($A140="","",IFERROR(VLOOKUP($A140,OFFSET('Program and Results'!$A$1,MATCH(Tables!V$1,'Program and Results'!$A:$A,0)-1,1,COUNTIF('Program and Results'!$A:$A,Tables!V$1),4),2,0),"")))</f>
        <v>4</v>
      </c>
      <c r="W140" t="str">
        <f ca="1">IF(W$2="","",IF($A140="","",IFERROR(VLOOKUP($A140,OFFSET('Program and Results'!$A$1,MATCH(Tables!W$1,'Program and Results'!$A:$A,0)-1,1,COUNTIF('Program and Results'!$A:$A,Tables!W$1),4),2,0),"")))</f>
        <v/>
      </c>
      <c r="X140">
        <f ca="1">IF(X$2="","",IF($A140="","",IFERROR(VLOOKUP($A140,OFFSET('Program and Results'!$A$1,MATCH(Tables!X$1,'Program and Results'!$A:$A,0)-1,1,COUNTIF('Program and Results'!$A:$A,Tables!X$1),4),2,0),"")))</f>
        <v>1</v>
      </c>
      <c r="Y140" t="str">
        <f ca="1">IF(Y$2="","",IF($A140="","",IFERROR(VLOOKUP($A140,OFFSET('Program and Results'!$A$1,MATCH(Tables!Y$1,'Program and Results'!$A:$A,0)-1,1,COUNTIF('Program and Results'!$A:$A,Tables!Y$1),4),2,0),"")))</f>
        <v/>
      </c>
      <c r="Z140">
        <f ca="1">IF(Z$2="","",IF($A140="","",IFERROR(VLOOKUP($A140,OFFSET('Program and Results'!$A$1,MATCH(Tables!Z$1,'Program and Results'!$A:$A,0)-1,1,COUNTIF('Program and Results'!$A:$A,Tables!Z$1),4),2,0),"")))</f>
        <v>1</v>
      </c>
      <c r="AA140" t="str">
        <f ca="1">IF(AA$2="","",IF($A140="","",IFERROR(VLOOKUP($A140,OFFSET('Program and Results'!$A$1,MATCH(Tables!AA$1,'Program and Results'!$A:$A,0)-1,1,COUNTIF('Program and Results'!$A:$A,Tables!AA$1),4),2,0),"")))</f>
        <v/>
      </c>
      <c r="AB140">
        <f ca="1">IF(AB$2="","",IF($A140="","",IFERROR(VLOOKUP($A140,OFFSET('Program and Results'!$A$1,MATCH(Tables!AB$1,'Program and Results'!$A:$A,0)-1,1,COUNTIF('Program and Results'!$A:$A,Tables!AB$1),4),2,0),"")))</f>
        <v>3</v>
      </c>
      <c r="AC140" t="str">
        <f ca="1">IF(AC$2="","",IF($A140="","",IFERROR(VLOOKUP($A140,OFFSET('Program and Results'!$A$1,MATCH(Tables!AC$1,'Program and Results'!$A:$A,0)-1,1,COUNTIF('Program and Results'!$A:$A,Tables!AC$1),4),2,0),"")))</f>
        <v/>
      </c>
      <c r="AD140">
        <f ca="1">IF(AD$2="","",IF($A140="","",IFERROR(VLOOKUP($A140,OFFSET('Program and Results'!$A$1,MATCH(Tables!AD$1,'Program and Results'!$A:$A,0)-1,1,COUNTIF('Program and Results'!$A:$A,Tables!AD$1),4),2,0),"")))</f>
        <v>3</v>
      </c>
      <c r="AE140" t="str">
        <f ca="1">IF(AE$2="","",IF($A140="","",IFERROR(VLOOKUP($A140,OFFSET('Program and Results'!$A$1,MATCH(Tables!AE$1,'Program and Results'!$A:$A,0)-1,1,COUNTIF('Program and Results'!$A:$A,Tables!AE$1),4),2,0),"")))</f>
        <v/>
      </c>
      <c r="AF140">
        <f ca="1">IF(AF$2="","",IF($A140="","",IFERROR(VLOOKUP($A140,OFFSET('Program and Results'!$A$1,MATCH(Tables!AF$1,'Program and Results'!$A:$A,0)-1,1,COUNTIF('Program and Results'!$A:$A,Tables!AF$1),4),2,0),"")))</f>
        <v>0</v>
      </c>
      <c r="AG140" t="str">
        <f ca="1">IF(AG$2="","",IF($A140="","",IFERROR(VLOOKUP($A140,OFFSET('Program and Results'!$A$1,MATCH(Tables!AG$1,'Program and Results'!$A:$A,0)-1,1,COUNTIF('Program and Results'!$A:$A,Tables!AG$1),4),2,0),"")))</f>
        <v/>
      </c>
      <c r="AH140">
        <f ca="1">IF(AH$2="","",IF($A140="","",IFERROR(VLOOKUP($A140,OFFSET('Program and Results'!$A$1,MATCH(Tables!AH$1,'Program and Results'!$A:$A,0)-1,1,COUNTIF('Program and Results'!$A:$A,Tables!AH$1),4),2,0),"")))</f>
        <v>0</v>
      </c>
      <c r="AI140" t="str">
        <f ca="1">IF(AI$2="","",IF($A140="","",IFERROR(VLOOKUP($A140,OFFSET('Program and Results'!$A$1,MATCH(Tables!AI$1,'Program and Results'!$A:$A,0)-1,1,COUNTIF('Program and Results'!$A:$A,Tables!AI$1),4),2,0),"")))</f>
        <v/>
      </c>
      <c r="AJ140" t="str">
        <f ca="1">IF(AJ$2="","",IF($A140="","",IFERROR(VLOOKUP($A140,OFFSET('Program and Results'!$A$1,MATCH(Tables!AJ$1,'Program and Results'!$A:$A,0)-1,1,COUNTIF('Program and Results'!$A:$A,Tables!AJ$1),4),2,0),"")))</f>
        <v/>
      </c>
      <c r="AK140" t="str">
        <f ca="1">IF(AK$2="","",IF($A140="","",IFERROR(VLOOKUP($A140,OFFSET('Program and Results'!$A$1,MATCH(Tables!AK$1,'Program and Results'!$A:$A,0)-1,1,COUNTIF('Program and Results'!$A:$A,Tables!AK$1),4),2,0),"")))</f>
        <v/>
      </c>
      <c r="AL140" t="str">
        <f ca="1">IF(AL$2="","",IF($A140="","",IFERROR(VLOOKUP($A140,OFFSET('Program and Results'!$A$1,MATCH(Tables!AL$1,'Program and Results'!$A:$A,0)-1,1,COUNTIF('Program and Results'!$A:$A,Tables!AL$1),4),2,0),"")))</f>
        <v/>
      </c>
      <c r="AM140" t="str">
        <f ca="1">IF(AM$2="","",IF($A140="","",IFERROR(VLOOKUP($A140,OFFSET('Program and Results'!$A$1,MATCH(Tables!AM$1,'Program and Results'!$A:$A,0)-1,1,COUNTIF('Program and Results'!$A:$A,Tables!AM$1),4),2,0),"")))</f>
        <v/>
      </c>
      <c r="AN140" t="str">
        <f ca="1">IF(AN$2="","",IF($A140="","",IFERROR(VLOOKUP($A140,OFFSET('Program and Results'!$A$1,MATCH(Tables!AN$1,'Program and Results'!$A:$A,0)-1,1,COUNTIF('Program and Results'!$A:$A,Tables!AN$1),4),2,0),"")))</f>
        <v/>
      </c>
      <c r="AO140" t="str">
        <f ca="1">IF(AO$2="","",IF($A140="","",IFERROR(VLOOKUP($A140,OFFSET('Program and Results'!$A$1,MATCH(Tables!AO$1,'Program and Results'!$A:$A,0)-1,1,COUNTIF('Program and Results'!$A:$A,Tables!AO$1),4),2,0),"")))</f>
        <v/>
      </c>
      <c r="AP140" t="str">
        <f ca="1">IF(AP$2="","",IF($A140="","",IFERROR(VLOOKUP($A140,OFFSET('Program and Results'!$A$1,MATCH(Tables!AP$1,'Program and Results'!$A:$A,0)-1,1,COUNTIF('Program and Results'!$A:$A,Tables!AP$1),4),2,0),"")))</f>
        <v/>
      </c>
      <c r="AQ140" t="str">
        <f ca="1">IF(AQ$2="","",IF($A140="","",IFERROR(VLOOKUP($A140,OFFSET('Program and Results'!$A$1,MATCH(Tables!AQ$1,'Program and Results'!$A:$A,0)-1,1,COUNTIF('Program and Results'!$A:$A,Tables!AQ$1),4),2,0),"")))</f>
        <v/>
      </c>
      <c r="AR140" t="str">
        <f ca="1">IF(AR$2="","",IF($A140="","",IFERROR(VLOOKUP($A140,OFFSET('Program and Results'!$A$1,MATCH(Tables!AR$1,'Program and Results'!$A:$A,0)-1,1,COUNTIF('Program and Results'!$A:$A,Tables!AR$1),4),2,0),"")))</f>
        <v/>
      </c>
      <c r="AS140" t="str">
        <f ca="1">IF(AS$2="","",IF($A140="","",IFERROR(VLOOKUP($A140,OFFSET('Program and Results'!$A$1,MATCH(Tables!AS$1,'Program and Results'!$A:$A,0)-1,1,COUNTIF('Program and Results'!$A:$A,Tables!AS$1),4),2,0),"")))</f>
        <v/>
      </c>
      <c r="AT140" t="str">
        <f ca="1">IF(AT$2="","",IF($A140="","",IFERROR(VLOOKUP($A140,OFFSET('Program and Results'!$A$1,MATCH(Tables!AT$1,'Program and Results'!$A:$A,0)-1,1,COUNTIF('Program and Results'!$A:$A,Tables!AT$1),4),2,0),"")))</f>
        <v/>
      </c>
      <c r="AU140" t="str">
        <f ca="1">IF(AU$2="","",IF($A140="","",IFERROR(VLOOKUP($A140,OFFSET('Program and Results'!$A$1,MATCH(Tables!AU$1,'Program and Results'!$A:$A,0)-1,1,COUNTIF('Program and Results'!$A:$A,Tables!AU$1),4),2,0),"")))</f>
        <v/>
      </c>
      <c r="AV140" t="str">
        <f ca="1">IF(AV$2="","",IF($A140="","",IFERROR(VLOOKUP($A140,OFFSET('Program and Results'!$A$1,MATCH(Tables!AV$1,'Program and Results'!$A:$A,0)-1,1,COUNTIF('Program and Results'!$A:$A,Tables!AV$1),4),2,0),"")))</f>
        <v/>
      </c>
      <c r="AW140" t="str">
        <f ca="1">IF(AW$2="","",IF($A140="","",IFERROR(VLOOKUP($A140,OFFSET('Program and Results'!$A$1,MATCH(Tables!AW$1,'Program and Results'!$A:$A,0)-1,1,COUNTIF('Program and Results'!$A:$A,Tables!AW$1),4),2,0),"")))</f>
        <v/>
      </c>
      <c r="AX140" t="str">
        <f ca="1">IF(AX$2="","",IF($A140="","",IFERROR(VLOOKUP($A140,OFFSET('Program and Results'!$A$1,MATCH(Tables!AX$1,'Program and Results'!$A:$A,0)-1,1,COUNTIF('Program and Results'!$A:$A,Tables!AX$1),4),2,0),"")))</f>
        <v/>
      </c>
      <c r="AY140" t="str">
        <f ca="1">IF(AY$2="","",IF($A140="","",IFERROR(VLOOKUP($A140,OFFSET('Program and Results'!$A$1,MATCH(Tables!AY$1,'Program and Results'!$A:$A,0)-1,1,COUNTIF('Program and Results'!$A:$A,Tables!AY$1),4),2,0),"")))</f>
        <v/>
      </c>
      <c r="AZ140" t="str">
        <f ca="1">IF(AZ$2="","",IF($A140="","",IFERROR(VLOOKUP($A140,OFFSET('Program and Results'!$A$1,MATCH(Tables!AZ$1,'Program and Results'!$A:$A,0)-1,1,COUNTIF('Program and Results'!$A:$A,Tables!AZ$1),4),2,0),"")))</f>
        <v/>
      </c>
      <c r="BA140" t="str">
        <f ca="1">IF(BA$2="","",IF($A140="","",IFERROR(VLOOKUP($A140,OFFSET('Program and Results'!$A$1,MATCH(Tables!BA$1,'Program and Results'!$A:$A,0)-1,1,COUNTIF('Program and Results'!$A:$A,Tables!BA$1),4),2,0),"")))</f>
        <v/>
      </c>
      <c r="BB140" t="str">
        <f ca="1">IF(BB$2="","",IF($A140="","",IFERROR(VLOOKUP($A140,OFFSET('Program and Results'!$A$1,MATCH(Tables!BB$1,'Program and Results'!$A:$A,0)-1,1,COUNTIF('Program and Results'!$A:$A,Tables!BB$1),4),2,0),"")))</f>
        <v/>
      </c>
      <c r="BC140" t="str">
        <f ca="1">IF(BC$2="","",IF($A140="","",IFERROR(VLOOKUP($A140,OFFSET('Program and Results'!$A$1,MATCH(Tables!BC$1,'Program and Results'!$A:$A,0)-1,1,COUNTIF('Program and Results'!$A:$A,Tables!BC$1),4),2,0),"")))</f>
        <v/>
      </c>
      <c r="BD140" t="str">
        <f ca="1">IF(BD$2="","",IF($A140="","",IFERROR(VLOOKUP($A140,OFFSET('Program and Results'!$A$1,MATCH(Tables!BD$1,'Program and Results'!$A:$A,0)-1,1,COUNTIF('Program and Results'!$A:$A,Tables!BD$1),4),2,0),"")))</f>
        <v/>
      </c>
      <c r="BE140" t="str">
        <f ca="1">IF(BE$2="","",IF($A140="","",IFERROR(VLOOKUP($A140,OFFSET('Program and Results'!$A$1,MATCH(Tables!BE$1,'Program and Results'!$A:$A,0)-1,1,COUNTIF('Program and Results'!$A:$A,Tables!BE$1),4),2,0),"")))</f>
        <v/>
      </c>
    </row>
    <row r="141" spans="1:57">
      <c r="A141" s="3" t="str">
        <f t="shared" si="13"/>
        <v>Hannover</v>
      </c>
      <c r="B141">
        <f ca="1">IF(B$2="","",IF($A141="","",IFERROR(VLOOKUP($A141,OFFSET('Program and Results'!$A$1,MATCH(Tables!B$1,'Program and Results'!$A:$A,0)-1,1,COUNTIF('Program and Results'!$A:$A,Tables!B$1),4),2,0),"")))</f>
        <v>2</v>
      </c>
      <c r="C141" t="str">
        <f ca="1">IF(C$2="","",IF($A141="","",IFERROR(VLOOKUP($A141,OFFSET('Program and Results'!$A$1,MATCH(Tables!C$1,'Program and Results'!$A:$A,0)-1,1,COUNTIF('Program and Results'!$A:$A,Tables!C$1),4),2,0),"")))</f>
        <v/>
      </c>
      <c r="D141">
        <f ca="1">IF(D$2="","",IF($A141="","",IFERROR(VLOOKUP($A141,OFFSET('Program and Results'!$A$1,MATCH(Tables!D$1,'Program and Results'!$A:$A,0)-1,1,COUNTIF('Program and Results'!$A:$A,Tables!D$1),4),2,0),"")))</f>
        <v>2</v>
      </c>
      <c r="E141">
        <f ca="1">IF(E$2="","",IF($A141="","",IFERROR(VLOOKUP($A141,OFFSET('Program and Results'!$A$1,MATCH(Tables!E$1,'Program and Results'!$A:$A,0)-1,1,COUNTIF('Program and Results'!$A:$A,Tables!E$1),4),2,0),"")))</f>
        <v>4</v>
      </c>
      <c r="F141" t="str">
        <f ca="1">IF(F$2="","",IF($A141="","",IFERROR(VLOOKUP($A141,OFFSET('Program and Results'!$A$1,MATCH(Tables!F$1,'Program and Results'!$A:$A,0)-1,1,COUNTIF('Program and Results'!$A:$A,Tables!F$1),4),2,0),"")))</f>
        <v/>
      </c>
      <c r="G141">
        <f ca="1">IF(G$2="","",IF($A141="","",IFERROR(VLOOKUP($A141,OFFSET('Program and Results'!$A$1,MATCH(Tables!G$1,'Program and Results'!$A:$A,0)-1,1,COUNTIF('Program and Results'!$A:$A,Tables!G$1),4),2,0),"")))</f>
        <v>2</v>
      </c>
      <c r="H141" t="str">
        <f ca="1">IF(H$2="","",IF($A141="","",IFERROR(VLOOKUP($A141,OFFSET('Program and Results'!$A$1,MATCH(Tables!H$1,'Program and Results'!$A:$A,0)-1,1,COUNTIF('Program and Results'!$A:$A,Tables!H$1),4),2,0),"")))</f>
        <v/>
      </c>
      <c r="I141">
        <f ca="1">IF(I$2="","",IF($A141="","",IFERROR(VLOOKUP($A141,OFFSET('Program and Results'!$A$1,MATCH(Tables!I$1,'Program and Results'!$A:$A,0)-1,1,COUNTIF('Program and Results'!$A:$A,Tables!I$1),4),2,0),"")))</f>
        <v>1</v>
      </c>
      <c r="J141" t="str">
        <f ca="1">IF(J$2="","",IF($A141="","",IFERROR(VLOOKUP($A141,OFFSET('Program and Results'!$A$1,MATCH(Tables!J$1,'Program and Results'!$A:$A,0)-1,1,COUNTIF('Program and Results'!$A:$A,Tables!J$1),4),2,0),"")))</f>
        <v/>
      </c>
      <c r="K141">
        <f ca="1">IF(K$2="","",IF($A141="","",IFERROR(VLOOKUP($A141,OFFSET('Program and Results'!$A$1,MATCH(Tables!K$1,'Program and Results'!$A:$A,0)-1,1,COUNTIF('Program and Results'!$A:$A,Tables!K$1),4),2,0),"")))</f>
        <v>1</v>
      </c>
      <c r="L141" t="str">
        <f ca="1">IF(L$2="","",IF($A141="","",IFERROR(VLOOKUP($A141,OFFSET('Program and Results'!$A$1,MATCH(Tables!L$1,'Program and Results'!$A:$A,0)-1,1,COUNTIF('Program and Results'!$A:$A,Tables!L$1),4),2,0),"")))</f>
        <v/>
      </c>
      <c r="M141">
        <f ca="1">IF(M$2="","",IF($A141="","",IFERROR(VLOOKUP($A141,OFFSET('Program and Results'!$A$1,MATCH(Tables!M$1,'Program and Results'!$A:$A,0)-1,1,COUNTIF('Program and Results'!$A:$A,Tables!M$1),4),2,0),"")))</f>
        <v>0</v>
      </c>
      <c r="N141" t="str">
        <f ca="1">IF(N$2="","",IF($A141="","",IFERROR(VLOOKUP($A141,OFFSET('Program and Results'!$A$1,MATCH(Tables!N$1,'Program and Results'!$A:$A,0)-1,1,COUNTIF('Program and Results'!$A:$A,Tables!N$1),4),2,0),"")))</f>
        <v/>
      </c>
      <c r="O141">
        <f ca="1">IF(O$2="","",IF($A141="","",IFERROR(VLOOKUP($A141,OFFSET('Program and Results'!$A$1,MATCH(Tables!O$1,'Program and Results'!$A:$A,0)-1,1,COUNTIF('Program and Results'!$A:$A,Tables!O$1),4),2,0),"")))</f>
        <v>2</v>
      </c>
      <c r="P141" t="str">
        <f ca="1">IF(P$2="","",IF($A141="","",IFERROR(VLOOKUP($A141,OFFSET('Program and Results'!$A$1,MATCH(Tables!P$1,'Program and Results'!$A:$A,0)-1,1,COUNTIF('Program and Results'!$A:$A,Tables!P$1),4),2,0),"")))</f>
        <v/>
      </c>
      <c r="Q141">
        <f ca="1">IF(Q$2="","",IF($A141="","",IFERROR(VLOOKUP($A141,OFFSET('Program and Results'!$A$1,MATCH(Tables!Q$1,'Program and Results'!$A:$A,0)-1,1,COUNTIF('Program and Results'!$A:$A,Tables!Q$1),4),2,0),"")))</f>
        <v>3</v>
      </c>
      <c r="R141" t="str">
        <f ca="1">IF(R$2="","",IF($A141="","",IFERROR(VLOOKUP($A141,OFFSET('Program and Results'!$A$1,MATCH(Tables!R$1,'Program and Results'!$A:$A,0)-1,1,COUNTIF('Program and Results'!$A:$A,Tables!R$1),4),2,0),"")))</f>
        <v/>
      </c>
      <c r="S141" t="str">
        <f ca="1">IF(S$2="","",IF($A141="","",IFERROR(VLOOKUP($A141,OFFSET('Program and Results'!$A$1,MATCH(Tables!S$1,'Program and Results'!$A:$A,0)-1,1,COUNTIF('Program and Results'!$A:$A,Tables!S$1),4),2,0),"")))</f>
        <v/>
      </c>
      <c r="T141">
        <f ca="1">IF(T$2="","",IF($A141="","",IFERROR(VLOOKUP($A141,OFFSET('Program and Results'!$A$1,MATCH(Tables!T$1,'Program and Results'!$A:$A,0)-1,1,COUNTIF('Program and Results'!$A:$A,Tables!T$1),4),2,0),"")))</f>
        <v>3</v>
      </c>
      <c r="U141" t="str">
        <f ca="1">IF(U$2="","",IF($A141="","",IFERROR(VLOOKUP($A141,OFFSET('Program and Results'!$A$1,MATCH(Tables!U$1,'Program and Results'!$A:$A,0)-1,1,COUNTIF('Program and Results'!$A:$A,Tables!U$1),4),2,0),"")))</f>
        <v/>
      </c>
      <c r="V141" t="str">
        <f ca="1">IF(V$2="","",IF($A141="","",IFERROR(VLOOKUP($A141,OFFSET('Program and Results'!$A$1,MATCH(Tables!V$1,'Program and Results'!$A:$A,0)-1,1,COUNTIF('Program and Results'!$A:$A,Tables!V$1),4),2,0),"")))</f>
        <v/>
      </c>
      <c r="W141">
        <f ca="1">IF(W$2="","",IF($A141="","",IFERROR(VLOOKUP($A141,OFFSET('Program and Results'!$A$1,MATCH(Tables!W$1,'Program and Results'!$A:$A,0)-1,1,COUNTIF('Program and Results'!$A:$A,Tables!W$1),4),2,0),"")))</f>
        <v>0</v>
      </c>
      <c r="X141" t="str">
        <f ca="1">IF(X$2="","",IF($A141="","",IFERROR(VLOOKUP($A141,OFFSET('Program and Results'!$A$1,MATCH(Tables!X$1,'Program and Results'!$A:$A,0)-1,1,COUNTIF('Program and Results'!$A:$A,Tables!X$1),4),2,0),"")))</f>
        <v/>
      </c>
      <c r="Y141">
        <f ca="1">IF(Y$2="","",IF($A141="","",IFERROR(VLOOKUP($A141,OFFSET('Program and Results'!$A$1,MATCH(Tables!Y$1,'Program and Results'!$A:$A,0)-1,1,COUNTIF('Program and Results'!$A:$A,Tables!Y$1),4),2,0),"")))</f>
        <v>1</v>
      </c>
      <c r="Z141" t="str">
        <f ca="1">IF(Z$2="","",IF($A141="","",IFERROR(VLOOKUP($A141,OFFSET('Program and Results'!$A$1,MATCH(Tables!Z$1,'Program and Results'!$A:$A,0)-1,1,COUNTIF('Program and Results'!$A:$A,Tables!Z$1),4),2,0),"")))</f>
        <v/>
      </c>
      <c r="AA141">
        <f ca="1">IF(AA$2="","",IF($A141="","",IFERROR(VLOOKUP($A141,OFFSET('Program and Results'!$A$1,MATCH(Tables!AA$1,'Program and Results'!$A:$A,0)-1,1,COUNTIF('Program and Results'!$A:$A,Tables!AA$1),4),2,0),"")))</f>
        <v>0</v>
      </c>
      <c r="AB141" t="str">
        <f ca="1">IF(AB$2="","",IF($A141="","",IFERROR(VLOOKUP($A141,OFFSET('Program and Results'!$A$1,MATCH(Tables!AB$1,'Program and Results'!$A:$A,0)-1,1,COUNTIF('Program and Results'!$A:$A,Tables!AB$1),4),2,0),"")))</f>
        <v/>
      </c>
      <c r="AC141">
        <f ca="1">IF(AC$2="","",IF($A141="","",IFERROR(VLOOKUP($A141,OFFSET('Program and Results'!$A$1,MATCH(Tables!AC$1,'Program and Results'!$A:$A,0)-1,1,COUNTIF('Program and Results'!$A:$A,Tables!AC$1),4),2,0),"")))</f>
        <v>1</v>
      </c>
      <c r="AD141" t="str">
        <f ca="1">IF(AD$2="","",IF($A141="","",IFERROR(VLOOKUP($A141,OFFSET('Program and Results'!$A$1,MATCH(Tables!AD$1,'Program and Results'!$A:$A,0)-1,1,COUNTIF('Program and Results'!$A:$A,Tables!AD$1),4),2,0),"")))</f>
        <v/>
      </c>
      <c r="AE141">
        <f ca="1">IF(AE$2="","",IF($A141="","",IFERROR(VLOOKUP($A141,OFFSET('Program and Results'!$A$1,MATCH(Tables!AE$1,'Program and Results'!$A:$A,0)-1,1,COUNTIF('Program and Results'!$A:$A,Tables!AE$1),4),2,0),"")))</f>
        <v>2</v>
      </c>
      <c r="AF141" t="str">
        <f ca="1">IF(AF$2="","",IF($A141="","",IFERROR(VLOOKUP($A141,OFFSET('Program and Results'!$A$1,MATCH(Tables!AF$1,'Program and Results'!$A:$A,0)-1,1,COUNTIF('Program and Results'!$A:$A,Tables!AF$1),4),2,0),"")))</f>
        <v/>
      </c>
      <c r="AG141">
        <f ca="1">IF(AG$2="","",IF($A141="","",IFERROR(VLOOKUP($A141,OFFSET('Program and Results'!$A$1,MATCH(Tables!AG$1,'Program and Results'!$A:$A,0)-1,1,COUNTIF('Program and Results'!$A:$A,Tables!AG$1),4),2,0),"")))</f>
        <v>0</v>
      </c>
      <c r="AH141" t="str">
        <f ca="1">IF(AH$2="","",IF($A141="","",IFERROR(VLOOKUP($A141,OFFSET('Program and Results'!$A$1,MATCH(Tables!AH$1,'Program and Results'!$A:$A,0)-1,1,COUNTIF('Program and Results'!$A:$A,Tables!AH$1),4),2,0),"")))</f>
        <v/>
      </c>
      <c r="AI141">
        <f ca="1">IF(AI$2="","",IF($A141="","",IFERROR(VLOOKUP($A141,OFFSET('Program and Results'!$A$1,MATCH(Tables!AI$1,'Program and Results'!$A:$A,0)-1,1,COUNTIF('Program and Results'!$A:$A,Tables!AI$1),4),2,0),"")))</f>
        <v>3</v>
      </c>
      <c r="AJ141" t="str">
        <f ca="1">IF(AJ$2="","",IF($A141="","",IFERROR(VLOOKUP($A141,OFFSET('Program and Results'!$A$1,MATCH(Tables!AJ$1,'Program and Results'!$A:$A,0)-1,1,COUNTIF('Program and Results'!$A:$A,Tables!AJ$1),4),2,0),"")))</f>
        <v/>
      </c>
      <c r="AK141" t="str">
        <f ca="1">IF(AK$2="","",IF($A141="","",IFERROR(VLOOKUP($A141,OFFSET('Program and Results'!$A$1,MATCH(Tables!AK$1,'Program and Results'!$A:$A,0)-1,1,COUNTIF('Program and Results'!$A:$A,Tables!AK$1),4),2,0),"")))</f>
        <v/>
      </c>
      <c r="AL141" t="str">
        <f ca="1">IF(AL$2="","",IF($A141="","",IFERROR(VLOOKUP($A141,OFFSET('Program and Results'!$A$1,MATCH(Tables!AL$1,'Program and Results'!$A:$A,0)-1,1,COUNTIF('Program and Results'!$A:$A,Tables!AL$1),4),2,0),"")))</f>
        <v/>
      </c>
      <c r="AM141" t="str">
        <f ca="1">IF(AM$2="","",IF($A141="","",IFERROR(VLOOKUP($A141,OFFSET('Program and Results'!$A$1,MATCH(Tables!AM$1,'Program and Results'!$A:$A,0)-1,1,COUNTIF('Program and Results'!$A:$A,Tables!AM$1),4),2,0),"")))</f>
        <v/>
      </c>
      <c r="AN141" t="str">
        <f ca="1">IF(AN$2="","",IF($A141="","",IFERROR(VLOOKUP($A141,OFFSET('Program and Results'!$A$1,MATCH(Tables!AN$1,'Program and Results'!$A:$A,0)-1,1,COUNTIF('Program and Results'!$A:$A,Tables!AN$1),4),2,0),"")))</f>
        <v/>
      </c>
      <c r="AO141" t="str">
        <f ca="1">IF(AO$2="","",IF($A141="","",IFERROR(VLOOKUP($A141,OFFSET('Program and Results'!$A$1,MATCH(Tables!AO$1,'Program and Results'!$A:$A,0)-1,1,COUNTIF('Program and Results'!$A:$A,Tables!AO$1),4),2,0),"")))</f>
        <v/>
      </c>
      <c r="AP141" t="str">
        <f ca="1">IF(AP$2="","",IF($A141="","",IFERROR(VLOOKUP($A141,OFFSET('Program and Results'!$A$1,MATCH(Tables!AP$1,'Program and Results'!$A:$A,0)-1,1,COUNTIF('Program and Results'!$A:$A,Tables!AP$1),4),2,0),"")))</f>
        <v/>
      </c>
      <c r="AQ141" t="str">
        <f ca="1">IF(AQ$2="","",IF($A141="","",IFERROR(VLOOKUP($A141,OFFSET('Program and Results'!$A$1,MATCH(Tables!AQ$1,'Program and Results'!$A:$A,0)-1,1,COUNTIF('Program and Results'!$A:$A,Tables!AQ$1),4),2,0),"")))</f>
        <v/>
      </c>
      <c r="AR141" t="str">
        <f ca="1">IF(AR$2="","",IF($A141="","",IFERROR(VLOOKUP($A141,OFFSET('Program and Results'!$A$1,MATCH(Tables!AR$1,'Program and Results'!$A:$A,0)-1,1,COUNTIF('Program and Results'!$A:$A,Tables!AR$1),4),2,0),"")))</f>
        <v/>
      </c>
      <c r="AS141" t="str">
        <f ca="1">IF(AS$2="","",IF($A141="","",IFERROR(VLOOKUP($A141,OFFSET('Program and Results'!$A$1,MATCH(Tables!AS$1,'Program and Results'!$A:$A,0)-1,1,COUNTIF('Program and Results'!$A:$A,Tables!AS$1),4),2,0),"")))</f>
        <v/>
      </c>
      <c r="AT141" t="str">
        <f ca="1">IF(AT$2="","",IF($A141="","",IFERROR(VLOOKUP($A141,OFFSET('Program and Results'!$A$1,MATCH(Tables!AT$1,'Program and Results'!$A:$A,0)-1,1,COUNTIF('Program and Results'!$A:$A,Tables!AT$1),4),2,0),"")))</f>
        <v/>
      </c>
      <c r="AU141" t="str">
        <f ca="1">IF(AU$2="","",IF($A141="","",IFERROR(VLOOKUP($A141,OFFSET('Program and Results'!$A$1,MATCH(Tables!AU$1,'Program and Results'!$A:$A,0)-1,1,COUNTIF('Program and Results'!$A:$A,Tables!AU$1),4),2,0),"")))</f>
        <v/>
      </c>
      <c r="AV141" t="str">
        <f ca="1">IF(AV$2="","",IF($A141="","",IFERROR(VLOOKUP($A141,OFFSET('Program and Results'!$A$1,MATCH(Tables!AV$1,'Program and Results'!$A:$A,0)-1,1,COUNTIF('Program and Results'!$A:$A,Tables!AV$1),4),2,0),"")))</f>
        <v/>
      </c>
      <c r="AW141" t="str">
        <f ca="1">IF(AW$2="","",IF($A141="","",IFERROR(VLOOKUP($A141,OFFSET('Program and Results'!$A$1,MATCH(Tables!AW$1,'Program and Results'!$A:$A,0)-1,1,COUNTIF('Program and Results'!$A:$A,Tables!AW$1),4),2,0),"")))</f>
        <v/>
      </c>
      <c r="AX141" t="str">
        <f ca="1">IF(AX$2="","",IF($A141="","",IFERROR(VLOOKUP($A141,OFFSET('Program and Results'!$A$1,MATCH(Tables!AX$1,'Program and Results'!$A:$A,0)-1,1,COUNTIF('Program and Results'!$A:$A,Tables!AX$1),4),2,0),"")))</f>
        <v/>
      </c>
      <c r="AY141" t="str">
        <f ca="1">IF(AY$2="","",IF($A141="","",IFERROR(VLOOKUP($A141,OFFSET('Program and Results'!$A$1,MATCH(Tables!AY$1,'Program and Results'!$A:$A,0)-1,1,COUNTIF('Program and Results'!$A:$A,Tables!AY$1),4),2,0),"")))</f>
        <v/>
      </c>
      <c r="AZ141" t="str">
        <f ca="1">IF(AZ$2="","",IF($A141="","",IFERROR(VLOOKUP($A141,OFFSET('Program and Results'!$A$1,MATCH(Tables!AZ$1,'Program and Results'!$A:$A,0)-1,1,COUNTIF('Program and Results'!$A:$A,Tables!AZ$1),4),2,0),"")))</f>
        <v/>
      </c>
      <c r="BA141" t="str">
        <f ca="1">IF(BA$2="","",IF($A141="","",IFERROR(VLOOKUP($A141,OFFSET('Program and Results'!$A$1,MATCH(Tables!BA$1,'Program and Results'!$A:$A,0)-1,1,COUNTIF('Program and Results'!$A:$A,Tables!BA$1),4),2,0),"")))</f>
        <v/>
      </c>
      <c r="BB141" t="str">
        <f ca="1">IF(BB$2="","",IF($A141="","",IFERROR(VLOOKUP($A141,OFFSET('Program and Results'!$A$1,MATCH(Tables!BB$1,'Program and Results'!$A:$A,0)-1,1,COUNTIF('Program and Results'!$A:$A,Tables!BB$1),4),2,0),"")))</f>
        <v/>
      </c>
      <c r="BC141" t="str">
        <f ca="1">IF(BC$2="","",IF($A141="","",IFERROR(VLOOKUP($A141,OFFSET('Program and Results'!$A$1,MATCH(Tables!BC$1,'Program and Results'!$A:$A,0)-1,1,COUNTIF('Program and Results'!$A:$A,Tables!BC$1),4),2,0),"")))</f>
        <v/>
      </c>
      <c r="BD141" t="str">
        <f ca="1">IF(BD$2="","",IF($A141="","",IFERROR(VLOOKUP($A141,OFFSET('Program and Results'!$A$1,MATCH(Tables!BD$1,'Program and Results'!$A:$A,0)-1,1,COUNTIF('Program and Results'!$A:$A,Tables!BD$1),4),2,0),"")))</f>
        <v/>
      </c>
      <c r="BE141" t="str">
        <f ca="1">IF(BE$2="","",IF($A141="","",IFERROR(VLOOKUP($A141,OFFSET('Program and Results'!$A$1,MATCH(Tables!BE$1,'Program and Results'!$A:$A,0)-1,1,COUNTIF('Program and Results'!$A:$A,Tables!BE$1),4),2,0),"")))</f>
        <v/>
      </c>
    </row>
    <row r="142" spans="1:57">
      <c r="A142" s="3" t="str">
        <f t="shared" si="13"/>
        <v>Hertha</v>
      </c>
      <c r="B142">
        <f ca="1">IF(B$2="","",IF($A142="","",IFERROR(VLOOKUP($A142,OFFSET('Program and Results'!$A$1,MATCH(Tables!B$1,'Program and Results'!$A:$A,0)-1,1,COUNTIF('Program and Results'!$A:$A,Tables!B$1),4),2,0),"")))</f>
        <v>6</v>
      </c>
      <c r="C142" t="str">
        <f ca="1">IF(C$2="","",IF($A142="","",IFERROR(VLOOKUP($A142,OFFSET('Program and Results'!$A$1,MATCH(Tables!C$1,'Program and Results'!$A:$A,0)-1,1,COUNTIF('Program and Results'!$A:$A,Tables!C$1),4),2,0),"")))</f>
        <v/>
      </c>
      <c r="D142">
        <f ca="1">IF(D$2="","",IF($A142="","",IFERROR(VLOOKUP($A142,OFFSET('Program and Results'!$A$1,MATCH(Tables!D$1,'Program and Results'!$A:$A,0)-1,1,COUNTIF('Program and Results'!$A:$A,Tables!D$1),4),2,0),"")))</f>
        <v>1</v>
      </c>
      <c r="E142" t="str">
        <f ca="1">IF(E$2="","",IF($A142="","",IFERROR(VLOOKUP($A142,OFFSET('Program and Results'!$A$1,MATCH(Tables!E$1,'Program and Results'!$A:$A,0)-1,1,COUNTIF('Program and Results'!$A:$A,Tables!E$1),4),2,0),"")))</f>
        <v/>
      </c>
      <c r="F142">
        <f ca="1">IF(F$2="","",IF($A142="","",IFERROR(VLOOKUP($A142,OFFSET('Program and Results'!$A$1,MATCH(Tables!F$1,'Program and Results'!$A:$A,0)-1,1,COUNTIF('Program and Results'!$A:$A,Tables!F$1),4),2,0),"")))</f>
        <v>0</v>
      </c>
      <c r="G142" t="str">
        <f ca="1">IF(G$2="","",IF($A142="","",IFERROR(VLOOKUP($A142,OFFSET('Program and Results'!$A$1,MATCH(Tables!G$1,'Program and Results'!$A:$A,0)-1,1,COUNTIF('Program and Results'!$A:$A,Tables!G$1),4),2,0),"")))</f>
        <v/>
      </c>
      <c r="H142">
        <f ca="1">IF(H$2="","",IF($A142="","",IFERROR(VLOOKUP($A142,OFFSET('Program and Results'!$A$1,MATCH(Tables!H$1,'Program and Results'!$A:$A,0)-1,1,COUNTIF('Program and Results'!$A:$A,Tables!H$1),4),2,0),"")))</f>
        <v>3</v>
      </c>
      <c r="I142" t="str">
        <f ca="1">IF(I$2="","",IF($A142="","",IFERROR(VLOOKUP($A142,OFFSET('Program and Results'!$A$1,MATCH(Tables!I$1,'Program and Results'!$A:$A,0)-1,1,COUNTIF('Program and Results'!$A:$A,Tables!I$1),4),2,0),"")))</f>
        <v/>
      </c>
      <c r="J142">
        <f ca="1">IF(J$2="","",IF($A142="","",IFERROR(VLOOKUP($A142,OFFSET('Program and Results'!$A$1,MATCH(Tables!J$1,'Program and Results'!$A:$A,0)-1,1,COUNTIF('Program and Results'!$A:$A,Tables!J$1),4),2,0),"")))</f>
        <v>1</v>
      </c>
      <c r="K142" t="str">
        <f ca="1">IF(K$2="","",IF($A142="","",IFERROR(VLOOKUP($A142,OFFSET('Program and Results'!$A$1,MATCH(Tables!K$1,'Program and Results'!$A:$A,0)-1,1,COUNTIF('Program and Results'!$A:$A,Tables!K$1),4),2,0),"")))</f>
        <v/>
      </c>
      <c r="L142">
        <f ca="1">IF(L$2="","",IF($A142="","",IFERROR(VLOOKUP($A142,OFFSET('Program and Results'!$A$1,MATCH(Tables!L$1,'Program and Results'!$A:$A,0)-1,1,COUNTIF('Program and Results'!$A:$A,Tables!L$1),4),2,0),"")))</f>
        <v>0</v>
      </c>
      <c r="M142" t="str">
        <f ca="1">IF(M$2="","",IF($A142="","",IFERROR(VLOOKUP($A142,OFFSET('Program and Results'!$A$1,MATCH(Tables!M$1,'Program and Results'!$A:$A,0)-1,1,COUNTIF('Program and Results'!$A:$A,Tables!M$1),4),2,0),"")))</f>
        <v/>
      </c>
      <c r="N142">
        <f ca="1">IF(N$2="","",IF($A142="","",IFERROR(VLOOKUP($A142,OFFSET('Program and Results'!$A$1,MATCH(Tables!N$1,'Program and Results'!$A:$A,0)-1,1,COUNTIF('Program and Results'!$A:$A,Tables!N$1),4),2,0),"")))</f>
        <v>0</v>
      </c>
      <c r="O142">
        <f ca="1">IF(O$2="","",IF($A142="","",IFERROR(VLOOKUP($A142,OFFSET('Program and Results'!$A$1,MATCH(Tables!O$1,'Program and Results'!$A:$A,0)-1,1,COUNTIF('Program and Results'!$A:$A,Tables!O$1),4),2,0),"")))</f>
        <v>0</v>
      </c>
      <c r="P142" t="str">
        <f ca="1">IF(P$2="","",IF($A142="","",IFERROR(VLOOKUP($A142,OFFSET('Program and Results'!$A$1,MATCH(Tables!P$1,'Program and Results'!$A:$A,0)-1,1,COUNTIF('Program and Results'!$A:$A,Tables!P$1),4),2,0),"")))</f>
        <v/>
      </c>
      <c r="Q142">
        <f ca="1">IF(Q$2="","",IF($A142="","",IFERROR(VLOOKUP($A142,OFFSET('Program and Results'!$A$1,MATCH(Tables!Q$1,'Program and Results'!$A:$A,0)-1,1,COUNTIF('Program and Results'!$A:$A,Tables!Q$1),4),2,0),"")))</f>
        <v>3</v>
      </c>
      <c r="R142" t="str">
        <f ca="1">IF(R$2="","",IF($A142="","",IFERROR(VLOOKUP($A142,OFFSET('Program and Results'!$A$1,MATCH(Tables!R$1,'Program and Results'!$A:$A,0)-1,1,COUNTIF('Program and Results'!$A:$A,Tables!R$1),4),2,0),"")))</f>
        <v/>
      </c>
      <c r="S142" t="str">
        <f ca="1">IF(S$2="","",IF($A142="","",IFERROR(VLOOKUP($A142,OFFSET('Program and Results'!$A$1,MATCH(Tables!S$1,'Program and Results'!$A:$A,0)-1,1,COUNTIF('Program and Results'!$A:$A,Tables!S$1),4),2,0),"")))</f>
        <v/>
      </c>
      <c r="T142">
        <f ca="1">IF(T$2="","",IF($A142="","",IFERROR(VLOOKUP($A142,OFFSET('Program and Results'!$A$1,MATCH(Tables!T$1,'Program and Results'!$A:$A,0)-1,1,COUNTIF('Program and Results'!$A:$A,Tables!T$1),4),2,0),"")))</f>
        <v>1</v>
      </c>
      <c r="U142" t="str">
        <f ca="1">IF(U$2="","",IF($A142="","",IFERROR(VLOOKUP($A142,OFFSET('Program and Results'!$A$1,MATCH(Tables!U$1,'Program and Results'!$A:$A,0)-1,1,COUNTIF('Program and Results'!$A:$A,Tables!U$1),4),2,0),"")))</f>
        <v/>
      </c>
      <c r="V142">
        <f ca="1">IF(V$2="","",IF($A142="","",IFERROR(VLOOKUP($A142,OFFSET('Program and Results'!$A$1,MATCH(Tables!V$1,'Program and Results'!$A:$A,0)-1,1,COUNTIF('Program and Results'!$A:$A,Tables!V$1),4),2,0),"")))</f>
        <v>1</v>
      </c>
      <c r="W142" t="str">
        <f ca="1">IF(W$2="","",IF($A142="","",IFERROR(VLOOKUP($A142,OFFSET('Program and Results'!$A$1,MATCH(Tables!W$1,'Program and Results'!$A:$A,0)-1,1,COUNTIF('Program and Results'!$A:$A,Tables!W$1),4),2,0),"")))</f>
        <v/>
      </c>
      <c r="X142">
        <f ca="1">IF(X$2="","",IF($A142="","",IFERROR(VLOOKUP($A142,OFFSET('Program and Results'!$A$1,MATCH(Tables!X$1,'Program and Results'!$A:$A,0)-1,1,COUNTIF('Program and Results'!$A:$A,Tables!X$1),4),2,0),"")))</f>
        <v>0</v>
      </c>
      <c r="Y142" t="str">
        <f ca="1">IF(Y$2="","",IF($A142="","",IFERROR(VLOOKUP($A142,OFFSET('Program and Results'!$A$1,MATCH(Tables!Y$1,'Program and Results'!$A:$A,0)-1,1,COUNTIF('Program and Results'!$A:$A,Tables!Y$1),4),2,0),"")))</f>
        <v/>
      </c>
      <c r="Z142">
        <f ca="1">IF(Z$2="","",IF($A142="","",IFERROR(VLOOKUP($A142,OFFSET('Program and Results'!$A$1,MATCH(Tables!Z$1,'Program and Results'!$A:$A,0)-1,1,COUNTIF('Program and Results'!$A:$A,Tables!Z$1),4),2,0),"")))</f>
        <v>0</v>
      </c>
      <c r="AA142" t="str">
        <f ca="1">IF(AA$2="","",IF($A142="","",IFERROR(VLOOKUP($A142,OFFSET('Program and Results'!$A$1,MATCH(Tables!AA$1,'Program and Results'!$A:$A,0)-1,1,COUNTIF('Program and Results'!$A:$A,Tables!AA$1),4),2,0),"")))</f>
        <v/>
      </c>
      <c r="AB142">
        <f ca="1">IF(AB$2="","",IF($A142="","",IFERROR(VLOOKUP($A142,OFFSET('Program and Results'!$A$1,MATCH(Tables!AB$1,'Program and Results'!$A:$A,0)-1,1,COUNTIF('Program and Results'!$A:$A,Tables!AB$1),4),2,0),"")))</f>
        <v>1</v>
      </c>
      <c r="AC142" t="str">
        <f ca="1">IF(AC$2="","",IF($A142="","",IFERROR(VLOOKUP($A142,OFFSET('Program and Results'!$A$1,MATCH(Tables!AC$1,'Program and Results'!$A:$A,0)-1,1,COUNTIF('Program and Results'!$A:$A,Tables!AC$1),4),2,0),"")))</f>
        <v/>
      </c>
      <c r="AD142">
        <f ca="1">IF(AD$2="","",IF($A142="","",IFERROR(VLOOKUP($A142,OFFSET('Program and Results'!$A$1,MATCH(Tables!AD$1,'Program and Results'!$A:$A,0)-1,1,COUNTIF('Program and Results'!$A:$A,Tables!AD$1),4),2,0),"")))</f>
        <v>1</v>
      </c>
      <c r="AE142" t="str">
        <f ca="1">IF(AE$2="","",IF($A142="","",IFERROR(VLOOKUP($A142,OFFSET('Program and Results'!$A$1,MATCH(Tables!AE$1,'Program and Results'!$A:$A,0)-1,1,COUNTIF('Program and Results'!$A:$A,Tables!AE$1),4),2,0),"")))</f>
        <v/>
      </c>
      <c r="AF142" t="str">
        <f ca="1">IF(AF$2="","",IF($A142="","",IFERROR(VLOOKUP($A142,OFFSET('Program and Results'!$A$1,MATCH(Tables!AF$1,'Program and Results'!$A:$A,0)-1,1,COUNTIF('Program and Results'!$A:$A,Tables!AF$1),4),2,0),"")))</f>
        <v/>
      </c>
      <c r="AG142">
        <f ca="1">IF(AG$2="","",IF($A142="","",IFERROR(VLOOKUP($A142,OFFSET('Program and Results'!$A$1,MATCH(Tables!AG$1,'Program and Results'!$A:$A,0)-1,1,COUNTIF('Program and Results'!$A:$A,Tables!AG$1),4),2,0),"")))</f>
        <v>2</v>
      </c>
      <c r="AH142" t="str">
        <f ca="1">IF(AH$2="","",IF($A142="","",IFERROR(VLOOKUP($A142,OFFSET('Program and Results'!$A$1,MATCH(Tables!AH$1,'Program and Results'!$A:$A,0)-1,1,COUNTIF('Program and Results'!$A:$A,Tables!AH$1),4),2,0),"")))</f>
        <v/>
      </c>
      <c r="AI142">
        <f ca="1">IF(AI$2="","",IF($A142="","",IFERROR(VLOOKUP($A142,OFFSET('Program and Results'!$A$1,MATCH(Tables!AI$1,'Program and Results'!$A:$A,0)-1,1,COUNTIF('Program and Results'!$A:$A,Tables!AI$1),4),2,0),"")))</f>
        <v>0</v>
      </c>
      <c r="AJ142" t="str">
        <f ca="1">IF(AJ$2="","",IF($A142="","",IFERROR(VLOOKUP($A142,OFFSET('Program and Results'!$A$1,MATCH(Tables!AJ$1,'Program and Results'!$A:$A,0)-1,1,COUNTIF('Program and Results'!$A:$A,Tables!AJ$1),4),2,0),"")))</f>
        <v/>
      </c>
      <c r="AK142" t="str">
        <f ca="1">IF(AK$2="","",IF($A142="","",IFERROR(VLOOKUP($A142,OFFSET('Program and Results'!$A$1,MATCH(Tables!AK$1,'Program and Results'!$A:$A,0)-1,1,COUNTIF('Program and Results'!$A:$A,Tables!AK$1),4),2,0),"")))</f>
        <v/>
      </c>
      <c r="AL142" t="str">
        <f ca="1">IF(AL$2="","",IF($A142="","",IFERROR(VLOOKUP($A142,OFFSET('Program and Results'!$A$1,MATCH(Tables!AL$1,'Program and Results'!$A:$A,0)-1,1,COUNTIF('Program and Results'!$A:$A,Tables!AL$1),4),2,0),"")))</f>
        <v/>
      </c>
      <c r="AM142" t="str">
        <f ca="1">IF(AM$2="","",IF($A142="","",IFERROR(VLOOKUP($A142,OFFSET('Program and Results'!$A$1,MATCH(Tables!AM$1,'Program and Results'!$A:$A,0)-1,1,COUNTIF('Program and Results'!$A:$A,Tables!AM$1),4),2,0),"")))</f>
        <v/>
      </c>
      <c r="AN142" t="str">
        <f ca="1">IF(AN$2="","",IF($A142="","",IFERROR(VLOOKUP($A142,OFFSET('Program and Results'!$A$1,MATCH(Tables!AN$1,'Program and Results'!$A:$A,0)-1,1,COUNTIF('Program and Results'!$A:$A,Tables!AN$1),4),2,0),"")))</f>
        <v/>
      </c>
      <c r="AO142" t="str">
        <f ca="1">IF(AO$2="","",IF($A142="","",IFERROR(VLOOKUP($A142,OFFSET('Program and Results'!$A$1,MATCH(Tables!AO$1,'Program and Results'!$A:$A,0)-1,1,COUNTIF('Program and Results'!$A:$A,Tables!AO$1),4),2,0),"")))</f>
        <v/>
      </c>
      <c r="AP142" t="str">
        <f ca="1">IF(AP$2="","",IF($A142="","",IFERROR(VLOOKUP($A142,OFFSET('Program and Results'!$A$1,MATCH(Tables!AP$1,'Program and Results'!$A:$A,0)-1,1,COUNTIF('Program and Results'!$A:$A,Tables!AP$1),4),2,0),"")))</f>
        <v/>
      </c>
      <c r="AQ142" t="str">
        <f ca="1">IF(AQ$2="","",IF($A142="","",IFERROR(VLOOKUP($A142,OFFSET('Program and Results'!$A$1,MATCH(Tables!AQ$1,'Program and Results'!$A:$A,0)-1,1,COUNTIF('Program and Results'!$A:$A,Tables!AQ$1),4),2,0),"")))</f>
        <v/>
      </c>
      <c r="AR142" t="str">
        <f ca="1">IF(AR$2="","",IF($A142="","",IFERROR(VLOOKUP($A142,OFFSET('Program and Results'!$A$1,MATCH(Tables!AR$1,'Program and Results'!$A:$A,0)-1,1,COUNTIF('Program and Results'!$A:$A,Tables!AR$1),4),2,0),"")))</f>
        <v/>
      </c>
      <c r="AS142" t="str">
        <f ca="1">IF(AS$2="","",IF($A142="","",IFERROR(VLOOKUP($A142,OFFSET('Program and Results'!$A$1,MATCH(Tables!AS$1,'Program and Results'!$A:$A,0)-1,1,COUNTIF('Program and Results'!$A:$A,Tables!AS$1),4),2,0),"")))</f>
        <v/>
      </c>
      <c r="AT142" t="str">
        <f ca="1">IF(AT$2="","",IF($A142="","",IFERROR(VLOOKUP($A142,OFFSET('Program and Results'!$A$1,MATCH(Tables!AT$1,'Program and Results'!$A:$A,0)-1,1,COUNTIF('Program and Results'!$A:$A,Tables!AT$1),4),2,0),"")))</f>
        <v/>
      </c>
      <c r="AU142" t="str">
        <f ca="1">IF(AU$2="","",IF($A142="","",IFERROR(VLOOKUP($A142,OFFSET('Program and Results'!$A$1,MATCH(Tables!AU$1,'Program and Results'!$A:$A,0)-1,1,COUNTIF('Program and Results'!$A:$A,Tables!AU$1),4),2,0),"")))</f>
        <v/>
      </c>
      <c r="AV142" t="str">
        <f ca="1">IF(AV$2="","",IF($A142="","",IFERROR(VLOOKUP($A142,OFFSET('Program and Results'!$A$1,MATCH(Tables!AV$1,'Program and Results'!$A:$A,0)-1,1,COUNTIF('Program and Results'!$A:$A,Tables!AV$1),4),2,0),"")))</f>
        <v/>
      </c>
      <c r="AW142" t="str">
        <f ca="1">IF(AW$2="","",IF($A142="","",IFERROR(VLOOKUP($A142,OFFSET('Program and Results'!$A$1,MATCH(Tables!AW$1,'Program and Results'!$A:$A,0)-1,1,COUNTIF('Program and Results'!$A:$A,Tables!AW$1),4),2,0),"")))</f>
        <v/>
      </c>
      <c r="AX142" t="str">
        <f ca="1">IF(AX$2="","",IF($A142="","",IFERROR(VLOOKUP($A142,OFFSET('Program and Results'!$A$1,MATCH(Tables!AX$1,'Program and Results'!$A:$A,0)-1,1,COUNTIF('Program and Results'!$A:$A,Tables!AX$1),4),2,0),"")))</f>
        <v/>
      </c>
      <c r="AY142" t="str">
        <f ca="1">IF(AY$2="","",IF($A142="","",IFERROR(VLOOKUP($A142,OFFSET('Program and Results'!$A$1,MATCH(Tables!AY$1,'Program and Results'!$A:$A,0)-1,1,COUNTIF('Program and Results'!$A:$A,Tables!AY$1),4),2,0),"")))</f>
        <v/>
      </c>
      <c r="AZ142" t="str">
        <f ca="1">IF(AZ$2="","",IF($A142="","",IFERROR(VLOOKUP($A142,OFFSET('Program and Results'!$A$1,MATCH(Tables!AZ$1,'Program and Results'!$A:$A,0)-1,1,COUNTIF('Program and Results'!$A:$A,Tables!AZ$1),4),2,0),"")))</f>
        <v/>
      </c>
      <c r="BA142" t="str">
        <f ca="1">IF(BA$2="","",IF($A142="","",IFERROR(VLOOKUP($A142,OFFSET('Program and Results'!$A$1,MATCH(Tables!BA$1,'Program and Results'!$A:$A,0)-1,1,COUNTIF('Program and Results'!$A:$A,Tables!BA$1),4),2,0),"")))</f>
        <v/>
      </c>
      <c r="BB142" t="str">
        <f ca="1">IF(BB$2="","",IF($A142="","",IFERROR(VLOOKUP($A142,OFFSET('Program and Results'!$A$1,MATCH(Tables!BB$1,'Program and Results'!$A:$A,0)-1,1,COUNTIF('Program and Results'!$A:$A,Tables!BB$1),4),2,0),"")))</f>
        <v/>
      </c>
      <c r="BC142" t="str">
        <f ca="1">IF(BC$2="","",IF($A142="","",IFERROR(VLOOKUP($A142,OFFSET('Program and Results'!$A$1,MATCH(Tables!BC$1,'Program and Results'!$A:$A,0)-1,1,COUNTIF('Program and Results'!$A:$A,Tables!BC$1),4),2,0),"")))</f>
        <v/>
      </c>
      <c r="BD142" t="str">
        <f ca="1">IF(BD$2="","",IF($A142="","",IFERROR(VLOOKUP($A142,OFFSET('Program and Results'!$A$1,MATCH(Tables!BD$1,'Program and Results'!$A:$A,0)-1,1,COUNTIF('Program and Results'!$A:$A,Tables!BD$1),4),2,0),"")))</f>
        <v/>
      </c>
      <c r="BE142" t="str">
        <f ca="1">IF(BE$2="","",IF($A142="","",IFERROR(VLOOKUP($A142,OFFSET('Program and Results'!$A$1,MATCH(Tables!BE$1,'Program and Results'!$A:$A,0)-1,1,COUNTIF('Program and Results'!$A:$A,Tables!BE$1),4),2,0),"")))</f>
        <v/>
      </c>
    </row>
    <row r="143" spans="1:57">
      <c r="A143" s="3" t="str">
        <f t="shared" si="13"/>
        <v>Hoffenheim</v>
      </c>
      <c r="B143">
        <f ca="1">IF(B$2="","",IF($A143="","",IFERROR(VLOOKUP($A143,OFFSET('Program and Results'!$A$1,MATCH(Tables!B$1,'Program and Results'!$A:$A,0)-1,1,COUNTIF('Program and Results'!$A:$A,Tables!B$1),4),2,0),"")))</f>
        <v>2</v>
      </c>
      <c r="C143" t="str">
        <f ca="1">IF(C$2="","",IF($A143="","",IFERROR(VLOOKUP($A143,OFFSET('Program and Results'!$A$1,MATCH(Tables!C$1,'Program and Results'!$A:$A,0)-1,1,COUNTIF('Program and Results'!$A:$A,Tables!C$1),4),2,0),"")))</f>
        <v/>
      </c>
      <c r="D143">
        <f ca="1">IF(D$2="","",IF($A143="","",IFERROR(VLOOKUP($A143,OFFSET('Program and Results'!$A$1,MATCH(Tables!D$1,'Program and Results'!$A:$A,0)-1,1,COUNTIF('Program and Results'!$A:$A,Tables!D$1),4),2,0),"")))</f>
        <v>3</v>
      </c>
      <c r="E143" t="str">
        <f ca="1">IF(E$2="","",IF($A143="","",IFERROR(VLOOKUP($A143,OFFSET('Program and Results'!$A$1,MATCH(Tables!E$1,'Program and Results'!$A:$A,0)-1,1,COUNTIF('Program and Results'!$A:$A,Tables!E$1),4),2,0),"")))</f>
        <v/>
      </c>
      <c r="F143">
        <f ca="1">IF(F$2="","",IF($A143="","",IFERROR(VLOOKUP($A143,OFFSET('Program and Results'!$A$1,MATCH(Tables!F$1,'Program and Results'!$A:$A,0)-1,1,COUNTIF('Program and Results'!$A:$A,Tables!F$1),4),2,0),"")))</f>
        <v>2</v>
      </c>
      <c r="G143" t="str">
        <f ca="1">IF(G$2="","",IF($A143="","",IFERROR(VLOOKUP($A143,OFFSET('Program and Results'!$A$1,MATCH(Tables!G$1,'Program and Results'!$A:$A,0)-1,1,COUNTIF('Program and Results'!$A:$A,Tables!G$1),4),2,0),"")))</f>
        <v/>
      </c>
      <c r="H143">
        <f ca="1">IF(H$2="","",IF($A143="","",IFERROR(VLOOKUP($A143,OFFSET('Program and Results'!$A$1,MATCH(Tables!H$1,'Program and Results'!$A:$A,0)-1,1,COUNTIF('Program and Results'!$A:$A,Tables!H$1),4),2,0),"")))</f>
        <v>3</v>
      </c>
      <c r="I143" t="str">
        <f ca="1">IF(I$2="","",IF($A143="","",IFERROR(VLOOKUP($A143,OFFSET('Program and Results'!$A$1,MATCH(Tables!I$1,'Program and Results'!$A:$A,0)-1,1,COUNTIF('Program and Results'!$A:$A,Tables!I$1),4),2,0),"")))</f>
        <v/>
      </c>
      <c r="J143">
        <f ca="1">IF(J$2="","",IF($A143="","",IFERROR(VLOOKUP($A143,OFFSET('Program and Results'!$A$1,MATCH(Tables!J$1,'Program and Results'!$A:$A,0)-1,1,COUNTIF('Program and Results'!$A:$A,Tables!J$1),4),2,0),"")))</f>
        <v>1</v>
      </c>
      <c r="K143" t="str">
        <f ca="1">IF(K$2="","",IF($A143="","",IFERROR(VLOOKUP($A143,OFFSET('Program and Results'!$A$1,MATCH(Tables!K$1,'Program and Results'!$A:$A,0)-1,1,COUNTIF('Program and Results'!$A:$A,Tables!K$1),4),2,0),"")))</f>
        <v/>
      </c>
      <c r="L143">
        <f ca="1">IF(L$2="","",IF($A143="","",IFERROR(VLOOKUP($A143,OFFSET('Program and Results'!$A$1,MATCH(Tables!L$1,'Program and Results'!$A:$A,0)-1,1,COUNTIF('Program and Results'!$A:$A,Tables!L$1),4),2,0),"")))</f>
        <v>1</v>
      </c>
      <c r="M143">
        <f ca="1">IF(M$2="","",IF($A143="","",IFERROR(VLOOKUP($A143,OFFSET('Program and Results'!$A$1,MATCH(Tables!M$1,'Program and Results'!$A:$A,0)-1,1,COUNTIF('Program and Results'!$A:$A,Tables!M$1),4),2,0),"")))</f>
        <v>2</v>
      </c>
      <c r="N143" t="str">
        <f ca="1">IF(N$2="","",IF($A143="","",IFERROR(VLOOKUP($A143,OFFSET('Program and Results'!$A$1,MATCH(Tables!N$1,'Program and Results'!$A:$A,0)-1,1,COUNTIF('Program and Results'!$A:$A,Tables!N$1),4),2,0),"")))</f>
        <v/>
      </c>
      <c r="O143">
        <f ca="1">IF(O$2="","",IF($A143="","",IFERROR(VLOOKUP($A143,OFFSET('Program and Results'!$A$1,MATCH(Tables!O$1,'Program and Results'!$A:$A,0)-1,1,COUNTIF('Program and Results'!$A:$A,Tables!O$1),4),2,0),"")))</f>
        <v>4</v>
      </c>
      <c r="P143" t="str">
        <f ca="1">IF(P$2="","",IF($A143="","",IFERROR(VLOOKUP($A143,OFFSET('Program and Results'!$A$1,MATCH(Tables!P$1,'Program and Results'!$A:$A,0)-1,1,COUNTIF('Program and Results'!$A:$A,Tables!P$1),4),2,0),"")))</f>
        <v/>
      </c>
      <c r="Q143">
        <f ca="1">IF(Q$2="","",IF($A143="","",IFERROR(VLOOKUP($A143,OFFSET('Program and Results'!$A$1,MATCH(Tables!Q$1,'Program and Results'!$A:$A,0)-1,1,COUNTIF('Program and Results'!$A:$A,Tables!Q$1),4),2,0),"")))</f>
        <v>2</v>
      </c>
      <c r="R143" t="str">
        <f ca="1">IF(R$2="","",IF($A143="","",IFERROR(VLOOKUP($A143,OFFSET('Program and Results'!$A$1,MATCH(Tables!R$1,'Program and Results'!$A:$A,0)-1,1,COUNTIF('Program and Results'!$A:$A,Tables!R$1),4),2,0),"")))</f>
        <v/>
      </c>
      <c r="S143" t="str">
        <f ca="1">IF(S$2="","",IF($A143="","",IFERROR(VLOOKUP($A143,OFFSET('Program and Results'!$A$1,MATCH(Tables!S$1,'Program and Results'!$A:$A,0)-1,1,COUNTIF('Program and Results'!$A:$A,Tables!S$1),4),2,0),"")))</f>
        <v/>
      </c>
      <c r="T143">
        <f ca="1">IF(T$2="","",IF($A143="","",IFERROR(VLOOKUP($A143,OFFSET('Program and Results'!$A$1,MATCH(Tables!T$1,'Program and Results'!$A:$A,0)-1,1,COUNTIF('Program and Results'!$A:$A,Tables!T$1),4),2,0),"")))</f>
        <v>3</v>
      </c>
      <c r="U143" t="str">
        <f ca="1">IF(U$2="","",IF($A143="","",IFERROR(VLOOKUP($A143,OFFSET('Program and Results'!$A$1,MATCH(Tables!U$1,'Program and Results'!$A:$A,0)-1,1,COUNTIF('Program and Results'!$A:$A,Tables!U$1),4),2,0),"")))</f>
        <v/>
      </c>
      <c r="V143">
        <f ca="1">IF(V$2="","",IF($A143="","",IFERROR(VLOOKUP($A143,OFFSET('Program and Results'!$A$1,MATCH(Tables!V$1,'Program and Results'!$A:$A,0)-1,1,COUNTIF('Program and Results'!$A:$A,Tables!V$1),4),2,0),"")))</f>
        <v>4</v>
      </c>
      <c r="W143" t="str">
        <f ca="1">IF(W$2="","",IF($A143="","",IFERROR(VLOOKUP($A143,OFFSET('Program and Results'!$A$1,MATCH(Tables!W$1,'Program and Results'!$A:$A,0)-1,1,COUNTIF('Program and Results'!$A:$A,Tables!W$1),4),2,0),"")))</f>
        <v/>
      </c>
      <c r="X143">
        <f ca="1">IF(X$2="","",IF($A143="","",IFERROR(VLOOKUP($A143,OFFSET('Program and Results'!$A$1,MATCH(Tables!X$1,'Program and Results'!$A:$A,0)-1,1,COUNTIF('Program and Results'!$A:$A,Tables!X$1),4),2,0),"")))</f>
        <v>6</v>
      </c>
      <c r="Y143" t="str">
        <f ca="1">IF(Y$2="","",IF($A143="","",IFERROR(VLOOKUP($A143,OFFSET('Program and Results'!$A$1,MATCH(Tables!Y$1,'Program and Results'!$A:$A,0)-1,1,COUNTIF('Program and Results'!$A:$A,Tables!Y$1),4),2,0),"")))</f>
        <v/>
      </c>
      <c r="Z143">
        <f ca="1">IF(Z$2="","",IF($A143="","",IFERROR(VLOOKUP($A143,OFFSET('Program and Results'!$A$1,MATCH(Tables!Z$1,'Program and Results'!$A:$A,0)-1,1,COUNTIF('Program and Results'!$A:$A,Tables!Z$1),4),2,0),"")))</f>
        <v>2</v>
      </c>
      <c r="AA143" t="str">
        <f ca="1">IF(AA$2="","",IF($A143="","",IFERROR(VLOOKUP($A143,OFFSET('Program and Results'!$A$1,MATCH(Tables!AA$1,'Program and Results'!$A:$A,0)-1,1,COUNTIF('Program and Results'!$A:$A,Tables!AA$1),4),2,0),"")))</f>
        <v/>
      </c>
      <c r="AB143">
        <f ca="1">IF(AB$2="","",IF($A143="","",IFERROR(VLOOKUP($A143,OFFSET('Program and Results'!$A$1,MATCH(Tables!AB$1,'Program and Results'!$A:$A,0)-1,1,COUNTIF('Program and Results'!$A:$A,Tables!AB$1),4),2,0),"")))</f>
        <v>3</v>
      </c>
      <c r="AC143" t="str">
        <f ca="1">IF(AC$2="","",IF($A143="","",IFERROR(VLOOKUP($A143,OFFSET('Program and Results'!$A$1,MATCH(Tables!AC$1,'Program and Results'!$A:$A,0)-1,1,COUNTIF('Program and Results'!$A:$A,Tables!AC$1),4),2,0),"")))</f>
        <v/>
      </c>
      <c r="AD143" t="str">
        <f ca="1">IF(AD$2="","",IF($A143="","",IFERROR(VLOOKUP($A143,OFFSET('Program and Results'!$A$1,MATCH(Tables!AD$1,'Program and Results'!$A:$A,0)-1,1,COUNTIF('Program and Results'!$A:$A,Tables!AD$1),4),2,0),"")))</f>
        <v/>
      </c>
      <c r="AE143">
        <f ca="1">IF(AE$2="","",IF($A143="","",IFERROR(VLOOKUP($A143,OFFSET('Program and Results'!$A$1,MATCH(Tables!AE$1,'Program and Results'!$A:$A,0)-1,1,COUNTIF('Program and Results'!$A:$A,Tables!AE$1),4),2,0),"")))</f>
        <v>2</v>
      </c>
      <c r="AF143" t="str">
        <f ca="1">IF(AF$2="","",IF($A143="","",IFERROR(VLOOKUP($A143,OFFSET('Program and Results'!$A$1,MATCH(Tables!AF$1,'Program and Results'!$A:$A,0)-1,1,COUNTIF('Program and Results'!$A:$A,Tables!AF$1),4),2,0),"")))</f>
        <v/>
      </c>
      <c r="AG143">
        <f ca="1">IF(AG$2="","",IF($A143="","",IFERROR(VLOOKUP($A143,OFFSET('Program and Results'!$A$1,MATCH(Tables!AG$1,'Program and Results'!$A:$A,0)-1,1,COUNTIF('Program and Results'!$A:$A,Tables!AG$1),4),2,0),"")))</f>
        <v>0</v>
      </c>
      <c r="AH143" t="str">
        <f ca="1">IF(AH$2="","",IF($A143="","",IFERROR(VLOOKUP($A143,OFFSET('Program and Results'!$A$1,MATCH(Tables!AH$1,'Program and Results'!$A:$A,0)-1,1,COUNTIF('Program and Results'!$A:$A,Tables!AH$1),4),2,0),"")))</f>
        <v/>
      </c>
      <c r="AI143">
        <f ca="1">IF(AI$2="","",IF($A143="","",IFERROR(VLOOKUP($A143,OFFSET('Program and Results'!$A$1,MATCH(Tables!AI$1,'Program and Results'!$A:$A,0)-1,1,COUNTIF('Program and Results'!$A:$A,Tables!AI$1),4),2,0),"")))</f>
        <v>3</v>
      </c>
      <c r="AJ143" t="str">
        <f ca="1">IF(AJ$2="","",IF($A143="","",IFERROR(VLOOKUP($A143,OFFSET('Program and Results'!$A$1,MATCH(Tables!AJ$1,'Program and Results'!$A:$A,0)-1,1,COUNTIF('Program and Results'!$A:$A,Tables!AJ$1),4),2,0),"")))</f>
        <v/>
      </c>
      <c r="AK143" t="str">
        <f ca="1">IF(AK$2="","",IF($A143="","",IFERROR(VLOOKUP($A143,OFFSET('Program and Results'!$A$1,MATCH(Tables!AK$1,'Program and Results'!$A:$A,0)-1,1,COUNTIF('Program and Results'!$A:$A,Tables!AK$1),4),2,0),"")))</f>
        <v/>
      </c>
      <c r="AL143" t="str">
        <f ca="1">IF(AL$2="","",IF($A143="","",IFERROR(VLOOKUP($A143,OFFSET('Program and Results'!$A$1,MATCH(Tables!AL$1,'Program and Results'!$A:$A,0)-1,1,COUNTIF('Program and Results'!$A:$A,Tables!AL$1),4),2,0),"")))</f>
        <v/>
      </c>
      <c r="AM143" t="str">
        <f ca="1">IF(AM$2="","",IF($A143="","",IFERROR(VLOOKUP($A143,OFFSET('Program and Results'!$A$1,MATCH(Tables!AM$1,'Program and Results'!$A:$A,0)-1,1,COUNTIF('Program and Results'!$A:$A,Tables!AM$1),4),2,0),"")))</f>
        <v/>
      </c>
      <c r="AN143" t="str">
        <f ca="1">IF(AN$2="","",IF($A143="","",IFERROR(VLOOKUP($A143,OFFSET('Program and Results'!$A$1,MATCH(Tables!AN$1,'Program and Results'!$A:$A,0)-1,1,COUNTIF('Program and Results'!$A:$A,Tables!AN$1),4),2,0),"")))</f>
        <v/>
      </c>
      <c r="AO143" t="str">
        <f ca="1">IF(AO$2="","",IF($A143="","",IFERROR(VLOOKUP($A143,OFFSET('Program and Results'!$A$1,MATCH(Tables!AO$1,'Program and Results'!$A:$A,0)-1,1,COUNTIF('Program and Results'!$A:$A,Tables!AO$1),4),2,0),"")))</f>
        <v/>
      </c>
      <c r="AP143" t="str">
        <f ca="1">IF(AP$2="","",IF($A143="","",IFERROR(VLOOKUP($A143,OFFSET('Program and Results'!$A$1,MATCH(Tables!AP$1,'Program and Results'!$A:$A,0)-1,1,COUNTIF('Program and Results'!$A:$A,Tables!AP$1),4),2,0),"")))</f>
        <v/>
      </c>
      <c r="AQ143" t="str">
        <f ca="1">IF(AQ$2="","",IF($A143="","",IFERROR(VLOOKUP($A143,OFFSET('Program and Results'!$A$1,MATCH(Tables!AQ$1,'Program and Results'!$A:$A,0)-1,1,COUNTIF('Program and Results'!$A:$A,Tables!AQ$1),4),2,0),"")))</f>
        <v/>
      </c>
      <c r="AR143" t="str">
        <f ca="1">IF(AR$2="","",IF($A143="","",IFERROR(VLOOKUP($A143,OFFSET('Program and Results'!$A$1,MATCH(Tables!AR$1,'Program and Results'!$A:$A,0)-1,1,COUNTIF('Program and Results'!$A:$A,Tables!AR$1),4),2,0),"")))</f>
        <v/>
      </c>
      <c r="AS143" t="str">
        <f ca="1">IF(AS$2="","",IF($A143="","",IFERROR(VLOOKUP($A143,OFFSET('Program and Results'!$A$1,MATCH(Tables!AS$1,'Program and Results'!$A:$A,0)-1,1,COUNTIF('Program and Results'!$A:$A,Tables!AS$1),4),2,0),"")))</f>
        <v/>
      </c>
      <c r="AT143" t="str">
        <f ca="1">IF(AT$2="","",IF($A143="","",IFERROR(VLOOKUP($A143,OFFSET('Program and Results'!$A$1,MATCH(Tables!AT$1,'Program and Results'!$A:$A,0)-1,1,COUNTIF('Program and Results'!$A:$A,Tables!AT$1),4),2,0),"")))</f>
        <v/>
      </c>
      <c r="AU143" t="str">
        <f ca="1">IF(AU$2="","",IF($A143="","",IFERROR(VLOOKUP($A143,OFFSET('Program and Results'!$A$1,MATCH(Tables!AU$1,'Program and Results'!$A:$A,0)-1,1,COUNTIF('Program and Results'!$A:$A,Tables!AU$1),4),2,0),"")))</f>
        <v/>
      </c>
      <c r="AV143" t="str">
        <f ca="1">IF(AV$2="","",IF($A143="","",IFERROR(VLOOKUP($A143,OFFSET('Program and Results'!$A$1,MATCH(Tables!AV$1,'Program and Results'!$A:$A,0)-1,1,COUNTIF('Program and Results'!$A:$A,Tables!AV$1),4),2,0),"")))</f>
        <v/>
      </c>
      <c r="AW143" t="str">
        <f ca="1">IF(AW$2="","",IF($A143="","",IFERROR(VLOOKUP($A143,OFFSET('Program and Results'!$A$1,MATCH(Tables!AW$1,'Program and Results'!$A:$A,0)-1,1,COUNTIF('Program and Results'!$A:$A,Tables!AW$1),4),2,0),"")))</f>
        <v/>
      </c>
      <c r="AX143" t="str">
        <f ca="1">IF(AX$2="","",IF($A143="","",IFERROR(VLOOKUP($A143,OFFSET('Program and Results'!$A$1,MATCH(Tables!AX$1,'Program and Results'!$A:$A,0)-1,1,COUNTIF('Program and Results'!$A:$A,Tables!AX$1),4),2,0),"")))</f>
        <v/>
      </c>
      <c r="AY143" t="str">
        <f ca="1">IF(AY$2="","",IF($A143="","",IFERROR(VLOOKUP($A143,OFFSET('Program and Results'!$A$1,MATCH(Tables!AY$1,'Program and Results'!$A:$A,0)-1,1,COUNTIF('Program and Results'!$A:$A,Tables!AY$1),4),2,0),"")))</f>
        <v/>
      </c>
      <c r="AZ143" t="str">
        <f ca="1">IF(AZ$2="","",IF($A143="","",IFERROR(VLOOKUP($A143,OFFSET('Program and Results'!$A$1,MATCH(Tables!AZ$1,'Program and Results'!$A:$A,0)-1,1,COUNTIF('Program and Results'!$A:$A,Tables!AZ$1),4),2,0),"")))</f>
        <v/>
      </c>
      <c r="BA143" t="str">
        <f ca="1">IF(BA$2="","",IF($A143="","",IFERROR(VLOOKUP($A143,OFFSET('Program and Results'!$A$1,MATCH(Tables!BA$1,'Program and Results'!$A:$A,0)-1,1,COUNTIF('Program and Results'!$A:$A,Tables!BA$1),4),2,0),"")))</f>
        <v/>
      </c>
      <c r="BB143" t="str">
        <f ca="1">IF(BB$2="","",IF($A143="","",IFERROR(VLOOKUP($A143,OFFSET('Program and Results'!$A$1,MATCH(Tables!BB$1,'Program and Results'!$A:$A,0)-1,1,COUNTIF('Program and Results'!$A:$A,Tables!BB$1),4),2,0),"")))</f>
        <v/>
      </c>
      <c r="BC143" t="str">
        <f ca="1">IF(BC$2="","",IF($A143="","",IFERROR(VLOOKUP($A143,OFFSET('Program and Results'!$A$1,MATCH(Tables!BC$1,'Program and Results'!$A:$A,0)-1,1,COUNTIF('Program and Results'!$A:$A,Tables!BC$1),4),2,0),"")))</f>
        <v/>
      </c>
      <c r="BD143" t="str">
        <f ca="1">IF(BD$2="","",IF($A143="","",IFERROR(VLOOKUP($A143,OFFSET('Program and Results'!$A$1,MATCH(Tables!BD$1,'Program and Results'!$A:$A,0)-1,1,COUNTIF('Program and Results'!$A:$A,Tables!BD$1),4),2,0),"")))</f>
        <v/>
      </c>
      <c r="BE143" t="str">
        <f ca="1">IF(BE$2="","",IF($A143="","",IFERROR(VLOOKUP($A143,OFFSET('Program and Results'!$A$1,MATCH(Tables!BE$1,'Program and Results'!$A:$A,0)-1,1,COUNTIF('Program and Results'!$A:$A,Tables!BE$1),4),2,0),"")))</f>
        <v/>
      </c>
    </row>
    <row r="144" spans="1:57">
      <c r="A144" s="3" t="str">
        <f t="shared" si="13"/>
        <v>Leverkusen</v>
      </c>
      <c r="B144">
        <f ca="1">IF(B$2="","",IF($A144="","",IFERROR(VLOOKUP($A144,OFFSET('Program and Results'!$A$1,MATCH(Tables!B$1,'Program and Results'!$A:$A,0)-1,1,COUNTIF('Program and Results'!$A:$A,Tables!B$1),4),2,0),"")))</f>
        <v>3</v>
      </c>
      <c r="C144" t="str">
        <f ca="1">IF(C$2="","",IF($A144="","",IFERROR(VLOOKUP($A144,OFFSET('Program and Results'!$A$1,MATCH(Tables!C$1,'Program and Results'!$A:$A,0)-1,1,COUNTIF('Program and Results'!$A:$A,Tables!C$1),4),2,0),"")))</f>
        <v/>
      </c>
      <c r="D144">
        <f ca="1">IF(D$2="","",IF($A144="","",IFERROR(VLOOKUP($A144,OFFSET('Program and Results'!$A$1,MATCH(Tables!D$1,'Program and Results'!$A:$A,0)-1,1,COUNTIF('Program and Results'!$A:$A,Tables!D$1),4),2,0),"")))</f>
        <v>4</v>
      </c>
      <c r="E144" t="str">
        <f ca="1">IF(E$2="","",IF($A144="","",IFERROR(VLOOKUP($A144,OFFSET('Program and Results'!$A$1,MATCH(Tables!E$1,'Program and Results'!$A:$A,0)-1,1,COUNTIF('Program and Results'!$A:$A,Tables!E$1),4),2,0),"")))</f>
        <v/>
      </c>
      <c r="F144">
        <f ca="1">IF(F$2="","",IF($A144="","",IFERROR(VLOOKUP($A144,OFFSET('Program and Results'!$A$1,MATCH(Tables!F$1,'Program and Results'!$A:$A,0)-1,1,COUNTIF('Program and Results'!$A:$A,Tables!F$1),4),2,0),"")))</f>
        <v>3</v>
      </c>
      <c r="G144" t="str">
        <f ca="1">IF(G$2="","",IF($A144="","",IFERROR(VLOOKUP($A144,OFFSET('Program and Results'!$A$1,MATCH(Tables!G$1,'Program and Results'!$A:$A,0)-1,1,COUNTIF('Program and Results'!$A:$A,Tables!G$1),4),2,0),"")))</f>
        <v/>
      </c>
      <c r="H144">
        <f ca="1">IF(H$2="","",IF($A144="","",IFERROR(VLOOKUP($A144,OFFSET('Program and Results'!$A$1,MATCH(Tables!H$1,'Program and Results'!$A:$A,0)-1,1,COUNTIF('Program and Results'!$A:$A,Tables!H$1),4),2,0),"")))</f>
        <v>2</v>
      </c>
      <c r="I144">
        <f ca="1">IF(I$2="","",IF($A144="","",IFERROR(VLOOKUP($A144,OFFSET('Program and Results'!$A$1,MATCH(Tables!I$1,'Program and Results'!$A:$A,0)-1,1,COUNTIF('Program and Results'!$A:$A,Tables!I$1),4),2,0),"")))</f>
        <v>1</v>
      </c>
      <c r="J144" t="str">
        <f ca="1">IF(J$2="","",IF($A144="","",IFERROR(VLOOKUP($A144,OFFSET('Program and Results'!$A$1,MATCH(Tables!J$1,'Program and Results'!$A:$A,0)-1,1,COUNTIF('Program and Results'!$A:$A,Tables!J$1),4),2,0),"")))</f>
        <v/>
      </c>
      <c r="K144">
        <f ca="1">IF(K$2="","",IF($A144="","",IFERROR(VLOOKUP($A144,OFFSET('Program and Results'!$A$1,MATCH(Tables!K$1,'Program and Results'!$A:$A,0)-1,1,COUNTIF('Program and Results'!$A:$A,Tables!K$1),4),2,0),"")))</f>
        <v>2</v>
      </c>
      <c r="L144" t="str">
        <f ca="1">IF(L$2="","",IF($A144="","",IFERROR(VLOOKUP($A144,OFFSET('Program and Results'!$A$1,MATCH(Tables!L$1,'Program and Results'!$A:$A,0)-1,1,COUNTIF('Program and Results'!$A:$A,Tables!L$1),4),2,0),"")))</f>
        <v/>
      </c>
      <c r="M144">
        <f ca="1">IF(M$2="","",IF($A144="","",IFERROR(VLOOKUP($A144,OFFSET('Program and Results'!$A$1,MATCH(Tables!M$1,'Program and Results'!$A:$A,0)-1,1,COUNTIF('Program and Results'!$A:$A,Tables!M$1),4),2,0),"")))</f>
        <v>5</v>
      </c>
      <c r="N144" t="str">
        <f ca="1">IF(N$2="","",IF($A144="","",IFERROR(VLOOKUP($A144,OFFSET('Program and Results'!$A$1,MATCH(Tables!N$1,'Program and Results'!$A:$A,0)-1,1,COUNTIF('Program and Results'!$A:$A,Tables!N$1),4),2,0),"")))</f>
        <v/>
      </c>
      <c r="O144">
        <f ca="1">IF(O$2="","",IF($A144="","",IFERROR(VLOOKUP($A144,OFFSET('Program and Results'!$A$1,MATCH(Tables!O$1,'Program and Results'!$A:$A,0)-1,1,COUNTIF('Program and Results'!$A:$A,Tables!O$1),4),2,0),"")))</f>
        <v>3</v>
      </c>
      <c r="P144" t="str">
        <f ca="1">IF(P$2="","",IF($A144="","",IFERROR(VLOOKUP($A144,OFFSET('Program and Results'!$A$1,MATCH(Tables!P$1,'Program and Results'!$A:$A,0)-1,1,COUNTIF('Program and Results'!$A:$A,Tables!P$1),4),2,0),"")))</f>
        <v/>
      </c>
      <c r="Q144">
        <f ca="1">IF(Q$2="","",IF($A144="","",IFERROR(VLOOKUP($A144,OFFSET('Program and Results'!$A$1,MATCH(Tables!Q$1,'Program and Results'!$A:$A,0)-1,1,COUNTIF('Program and Results'!$A:$A,Tables!Q$1),4),2,0),"")))</f>
        <v>0</v>
      </c>
      <c r="R144" t="str">
        <f ca="1">IF(R$2="","",IF($A144="","",IFERROR(VLOOKUP($A144,OFFSET('Program and Results'!$A$1,MATCH(Tables!R$1,'Program and Results'!$A:$A,0)-1,1,COUNTIF('Program and Results'!$A:$A,Tables!R$1),4),2,0),"")))</f>
        <v/>
      </c>
      <c r="S144" t="str">
        <f ca="1">IF(S$2="","",IF($A144="","",IFERROR(VLOOKUP($A144,OFFSET('Program and Results'!$A$1,MATCH(Tables!S$1,'Program and Results'!$A:$A,0)-1,1,COUNTIF('Program and Results'!$A:$A,Tables!S$1),4),2,0),"")))</f>
        <v/>
      </c>
      <c r="T144">
        <f ca="1">IF(T$2="","",IF($A144="","",IFERROR(VLOOKUP($A144,OFFSET('Program and Results'!$A$1,MATCH(Tables!T$1,'Program and Results'!$A:$A,0)-1,1,COUNTIF('Program and Results'!$A:$A,Tables!T$1),4),2,0),"")))</f>
        <v>2</v>
      </c>
      <c r="U144" t="str">
        <f ca="1">IF(U$2="","",IF($A144="","",IFERROR(VLOOKUP($A144,OFFSET('Program and Results'!$A$1,MATCH(Tables!U$1,'Program and Results'!$A:$A,0)-1,1,COUNTIF('Program and Results'!$A:$A,Tables!U$1),4),2,0),"")))</f>
        <v/>
      </c>
      <c r="V144">
        <f ca="1">IF(V$2="","",IF($A144="","",IFERROR(VLOOKUP($A144,OFFSET('Program and Results'!$A$1,MATCH(Tables!V$1,'Program and Results'!$A:$A,0)-1,1,COUNTIF('Program and Results'!$A:$A,Tables!V$1),4),2,0),"")))</f>
        <v>1</v>
      </c>
      <c r="W144" t="str">
        <f ca="1">IF(W$2="","",IF($A144="","",IFERROR(VLOOKUP($A144,OFFSET('Program and Results'!$A$1,MATCH(Tables!W$1,'Program and Results'!$A:$A,0)-1,1,COUNTIF('Program and Results'!$A:$A,Tables!W$1),4),2,0),"")))</f>
        <v/>
      </c>
      <c r="X144">
        <f ca="1">IF(X$2="","",IF($A144="","",IFERROR(VLOOKUP($A144,OFFSET('Program and Results'!$A$1,MATCH(Tables!X$1,'Program and Results'!$A:$A,0)-1,1,COUNTIF('Program and Results'!$A:$A,Tables!X$1),4),2,0),"")))</f>
        <v>0</v>
      </c>
      <c r="Y144" t="str">
        <f ca="1">IF(Y$2="","",IF($A144="","",IFERROR(VLOOKUP($A144,OFFSET('Program and Results'!$A$1,MATCH(Tables!Y$1,'Program and Results'!$A:$A,0)-1,1,COUNTIF('Program and Results'!$A:$A,Tables!Y$1),4),2,0),"")))</f>
        <v/>
      </c>
      <c r="Z144" t="str">
        <f ca="1">IF(Z$2="","",IF($A144="","",IFERROR(VLOOKUP($A144,OFFSET('Program and Results'!$A$1,MATCH(Tables!Z$1,'Program and Results'!$A:$A,0)-1,1,COUNTIF('Program and Results'!$A:$A,Tables!Z$1),4),2,0),"")))</f>
        <v/>
      </c>
      <c r="AA144">
        <f ca="1">IF(AA$2="","",IF($A144="","",IFERROR(VLOOKUP($A144,OFFSET('Program and Results'!$A$1,MATCH(Tables!AA$1,'Program and Results'!$A:$A,0)-1,1,COUNTIF('Program and Results'!$A:$A,Tables!AA$1),4),2,0),"")))</f>
        <v>2</v>
      </c>
      <c r="AB144" t="str">
        <f ca="1">IF(AB$2="","",IF($A144="","",IFERROR(VLOOKUP($A144,OFFSET('Program and Results'!$A$1,MATCH(Tables!AB$1,'Program and Results'!$A:$A,0)-1,1,COUNTIF('Program and Results'!$A:$A,Tables!AB$1),4),2,0),"")))</f>
        <v/>
      </c>
      <c r="AC144">
        <f ca="1">IF(AC$2="","",IF($A144="","",IFERROR(VLOOKUP($A144,OFFSET('Program and Results'!$A$1,MATCH(Tables!AC$1,'Program and Results'!$A:$A,0)-1,1,COUNTIF('Program and Results'!$A:$A,Tables!AC$1),4),2,0),"")))</f>
        <v>1</v>
      </c>
      <c r="AD144" t="str">
        <f ca="1">IF(AD$2="","",IF($A144="","",IFERROR(VLOOKUP($A144,OFFSET('Program and Results'!$A$1,MATCH(Tables!AD$1,'Program and Results'!$A:$A,0)-1,1,COUNTIF('Program and Results'!$A:$A,Tables!AD$1),4),2,0),"")))</f>
        <v/>
      </c>
      <c r="AE144">
        <f ca="1">IF(AE$2="","",IF($A144="","",IFERROR(VLOOKUP($A144,OFFSET('Program and Results'!$A$1,MATCH(Tables!AE$1,'Program and Results'!$A:$A,0)-1,1,COUNTIF('Program and Results'!$A:$A,Tables!AE$1),4),2,0),"")))</f>
        <v>2</v>
      </c>
      <c r="AF144" t="str">
        <f ca="1">IF(AF$2="","",IF($A144="","",IFERROR(VLOOKUP($A144,OFFSET('Program and Results'!$A$1,MATCH(Tables!AF$1,'Program and Results'!$A:$A,0)-1,1,COUNTIF('Program and Results'!$A:$A,Tables!AF$1),4),2,0),"")))</f>
        <v/>
      </c>
      <c r="AG144">
        <f ca="1">IF(AG$2="","",IF($A144="","",IFERROR(VLOOKUP($A144,OFFSET('Program and Results'!$A$1,MATCH(Tables!AG$1,'Program and Results'!$A:$A,0)-1,1,COUNTIF('Program and Results'!$A:$A,Tables!AG$1),4),2,0),"")))</f>
        <v>2</v>
      </c>
      <c r="AH144" t="str">
        <f ca="1">IF(AH$2="","",IF($A144="","",IFERROR(VLOOKUP($A144,OFFSET('Program and Results'!$A$1,MATCH(Tables!AH$1,'Program and Results'!$A:$A,0)-1,1,COUNTIF('Program and Results'!$A:$A,Tables!AH$1),4),2,0),"")))</f>
        <v/>
      </c>
      <c r="AI144">
        <f ca="1">IF(AI$2="","",IF($A144="","",IFERROR(VLOOKUP($A144,OFFSET('Program and Results'!$A$1,MATCH(Tables!AI$1,'Program and Results'!$A:$A,0)-1,1,COUNTIF('Program and Results'!$A:$A,Tables!AI$1),4),2,0),"")))</f>
        <v>2</v>
      </c>
      <c r="AJ144" t="str">
        <f ca="1">IF(AJ$2="","",IF($A144="","",IFERROR(VLOOKUP($A144,OFFSET('Program and Results'!$A$1,MATCH(Tables!AJ$1,'Program and Results'!$A:$A,0)-1,1,COUNTIF('Program and Results'!$A:$A,Tables!AJ$1),4),2,0),"")))</f>
        <v/>
      </c>
      <c r="AK144" t="str">
        <f ca="1">IF(AK$2="","",IF($A144="","",IFERROR(VLOOKUP($A144,OFFSET('Program and Results'!$A$1,MATCH(Tables!AK$1,'Program and Results'!$A:$A,0)-1,1,COUNTIF('Program and Results'!$A:$A,Tables!AK$1),4),2,0),"")))</f>
        <v/>
      </c>
      <c r="AL144" t="str">
        <f ca="1">IF(AL$2="","",IF($A144="","",IFERROR(VLOOKUP($A144,OFFSET('Program and Results'!$A$1,MATCH(Tables!AL$1,'Program and Results'!$A:$A,0)-1,1,COUNTIF('Program and Results'!$A:$A,Tables!AL$1),4),2,0),"")))</f>
        <v/>
      </c>
      <c r="AM144" t="str">
        <f ca="1">IF(AM$2="","",IF($A144="","",IFERROR(VLOOKUP($A144,OFFSET('Program and Results'!$A$1,MATCH(Tables!AM$1,'Program and Results'!$A:$A,0)-1,1,COUNTIF('Program and Results'!$A:$A,Tables!AM$1),4),2,0),"")))</f>
        <v/>
      </c>
      <c r="AN144" t="str">
        <f ca="1">IF(AN$2="","",IF($A144="","",IFERROR(VLOOKUP($A144,OFFSET('Program and Results'!$A$1,MATCH(Tables!AN$1,'Program and Results'!$A:$A,0)-1,1,COUNTIF('Program and Results'!$A:$A,Tables!AN$1),4),2,0),"")))</f>
        <v/>
      </c>
      <c r="AO144" t="str">
        <f ca="1">IF(AO$2="","",IF($A144="","",IFERROR(VLOOKUP($A144,OFFSET('Program and Results'!$A$1,MATCH(Tables!AO$1,'Program and Results'!$A:$A,0)-1,1,COUNTIF('Program and Results'!$A:$A,Tables!AO$1),4),2,0),"")))</f>
        <v/>
      </c>
      <c r="AP144" t="str">
        <f ca="1">IF(AP$2="","",IF($A144="","",IFERROR(VLOOKUP($A144,OFFSET('Program and Results'!$A$1,MATCH(Tables!AP$1,'Program and Results'!$A:$A,0)-1,1,COUNTIF('Program and Results'!$A:$A,Tables!AP$1),4),2,0),"")))</f>
        <v/>
      </c>
      <c r="AQ144" t="str">
        <f ca="1">IF(AQ$2="","",IF($A144="","",IFERROR(VLOOKUP($A144,OFFSET('Program and Results'!$A$1,MATCH(Tables!AQ$1,'Program and Results'!$A:$A,0)-1,1,COUNTIF('Program and Results'!$A:$A,Tables!AQ$1),4),2,0),"")))</f>
        <v/>
      </c>
      <c r="AR144" t="str">
        <f ca="1">IF(AR$2="","",IF($A144="","",IFERROR(VLOOKUP($A144,OFFSET('Program and Results'!$A$1,MATCH(Tables!AR$1,'Program and Results'!$A:$A,0)-1,1,COUNTIF('Program and Results'!$A:$A,Tables!AR$1),4),2,0),"")))</f>
        <v/>
      </c>
      <c r="AS144" t="str">
        <f ca="1">IF(AS$2="","",IF($A144="","",IFERROR(VLOOKUP($A144,OFFSET('Program and Results'!$A$1,MATCH(Tables!AS$1,'Program and Results'!$A:$A,0)-1,1,COUNTIF('Program and Results'!$A:$A,Tables!AS$1),4),2,0),"")))</f>
        <v/>
      </c>
      <c r="AT144" t="str">
        <f ca="1">IF(AT$2="","",IF($A144="","",IFERROR(VLOOKUP($A144,OFFSET('Program and Results'!$A$1,MATCH(Tables!AT$1,'Program and Results'!$A:$A,0)-1,1,COUNTIF('Program and Results'!$A:$A,Tables!AT$1),4),2,0),"")))</f>
        <v/>
      </c>
      <c r="AU144" t="str">
        <f ca="1">IF(AU$2="","",IF($A144="","",IFERROR(VLOOKUP($A144,OFFSET('Program and Results'!$A$1,MATCH(Tables!AU$1,'Program and Results'!$A:$A,0)-1,1,COUNTIF('Program and Results'!$A:$A,Tables!AU$1),4),2,0),"")))</f>
        <v/>
      </c>
      <c r="AV144" t="str">
        <f ca="1">IF(AV$2="","",IF($A144="","",IFERROR(VLOOKUP($A144,OFFSET('Program and Results'!$A$1,MATCH(Tables!AV$1,'Program and Results'!$A:$A,0)-1,1,COUNTIF('Program and Results'!$A:$A,Tables!AV$1),4),2,0),"")))</f>
        <v/>
      </c>
      <c r="AW144" t="str">
        <f ca="1">IF(AW$2="","",IF($A144="","",IFERROR(VLOOKUP($A144,OFFSET('Program and Results'!$A$1,MATCH(Tables!AW$1,'Program and Results'!$A:$A,0)-1,1,COUNTIF('Program and Results'!$A:$A,Tables!AW$1),4),2,0),"")))</f>
        <v/>
      </c>
      <c r="AX144" t="str">
        <f ca="1">IF(AX$2="","",IF($A144="","",IFERROR(VLOOKUP($A144,OFFSET('Program and Results'!$A$1,MATCH(Tables!AX$1,'Program and Results'!$A:$A,0)-1,1,COUNTIF('Program and Results'!$A:$A,Tables!AX$1),4),2,0),"")))</f>
        <v/>
      </c>
      <c r="AY144" t="str">
        <f ca="1">IF(AY$2="","",IF($A144="","",IFERROR(VLOOKUP($A144,OFFSET('Program and Results'!$A$1,MATCH(Tables!AY$1,'Program and Results'!$A:$A,0)-1,1,COUNTIF('Program and Results'!$A:$A,Tables!AY$1),4),2,0),"")))</f>
        <v/>
      </c>
      <c r="AZ144" t="str">
        <f ca="1">IF(AZ$2="","",IF($A144="","",IFERROR(VLOOKUP($A144,OFFSET('Program and Results'!$A$1,MATCH(Tables!AZ$1,'Program and Results'!$A:$A,0)-1,1,COUNTIF('Program and Results'!$A:$A,Tables!AZ$1),4),2,0),"")))</f>
        <v/>
      </c>
      <c r="BA144" t="str">
        <f ca="1">IF(BA$2="","",IF($A144="","",IFERROR(VLOOKUP($A144,OFFSET('Program and Results'!$A$1,MATCH(Tables!BA$1,'Program and Results'!$A:$A,0)-1,1,COUNTIF('Program and Results'!$A:$A,Tables!BA$1),4),2,0),"")))</f>
        <v/>
      </c>
      <c r="BB144" t="str">
        <f ca="1">IF(BB$2="","",IF($A144="","",IFERROR(VLOOKUP($A144,OFFSET('Program and Results'!$A$1,MATCH(Tables!BB$1,'Program and Results'!$A:$A,0)-1,1,COUNTIF('Program and Results'!$A:$A,Tables!BB$1),4),2,0),"")))</f>
        <v/>
      </c>
      <c r="BC144" t="str">
        <f ca="1">IF(BC$2="","",IF($A144="","",IFERROR(VLOOKUP($A144,OFFSET('Program and Results'!$A$1,MATCH(Tables!BC$1,'Program and Results'!$A:$A,0)-1,1,COUNTIF('Program and Results'!$A:$A,Tables!BC$1),4),2,0),"")))</f>
        <v/>
      </c>
      <c r="BD144" t="str">
        <f ca="1">IF(BD$2="","",IF($A144="","",IFERROR(VLOOKUP($A144,OFFSET('Program and Results'!$A$1,MATCH(Tables!BD$1,'Program and Results'!$A:$A,0)-1,1,COUNTIF('Program and Results'!$A:$A,Tables!BD$1),4),2,0),"")))</f>
        <v/>
      </c>
      <c r="BE144" t="str">
        <f ca="1">IF(BE$2="","",IF($A144="","",IFERROR(VLOOKUP($A144,OFFSET('Program and Results'!$A$1,MATCH(Tables!BE$1,'Program and Results'!$A:$A,0)-1,1,COUNTIF('Program and Results'!$A:$A,Tables!BE$1),4),2,0),"")))</f>
        <v/>
      </c>
    </row>
    <row r="145" spans="1:57">
      <c r="A145" s="3" t="str">
        <f t="shared" si="13"/>
        <v>Mainz</v>
      </c>
      <c r="B145">
        <f ca="1">IF(B$2="","",IF($A145="","",IFERROR(VLOOKUP($A145,OFFSET('Program and Results'!$A$1,MATCH(Tables!B$1,'Program and Results'!$A:$A,0)-1,1,COUNTIF('Program and Results'!$A:$A,Tables!B$1),4),2,0),"")))</f>
        <v>3</v>
      </c>
      <c r="C145" t="str">
        <f ca="1">IF(C$2="","",IF($A145="","",IFERROR(VLOOKUP($A145,OFFSET('Program and Results'!$A$1,MATCH(Tables!C$1,'Program and Results'!$A:$A,0)-1,1,COUNTIF('Program and Results'!$A:$A,Tables!C$1),4),2,0),"")))</f>
        <v/>
      </c>
      <c r="D145">
        <f ca="1">IF(D$2="","",IF($A145="","",IFERROR(VLOOKUP($A145,OFFSET('Program and Results'!$A$1,MATCH(Tables!D$1,'Program and Results'!$A:$A,0)-1,1,COUNTIF('Program and Results'!$A:$A,Tables!D$1),4),2,0),"")))</f>
        <v>2</v>
      </c>
      <c r="E145" t="str">
        <f ca="1">IF(E$2="","",IF($A145="","",IFERROR(VLOOKUP($A145,OFFSET('Program and Results'!$A$1,MATCH(Tables!E$1,'Program and Results'!$A:$A,0)-1,1,COUNTIF('Program and Results'!$A:$A,Tables!E$1),4),2,0),"")))</f>
        <v/>
      </c>
      <c r="F145">
        <f ca="1">IF(F$2="","",IF($A145="","",IFERROR(VLOOKUP($A145,OFFSET('Program and Results'!$A$1,MATCH(Tables!F$1,'Program and Results'!$A:$A,0)-1,1,COUNTIF('Program and Results'!$A:$A,Tables!F$1),4),2,0),"")))</f>
        <v>0</v>
      </c>
      <c r="G145">
        <f ca="1">IF(G$2="","",IF($A145="","",IFERROR(VLOOKUP($A145,OFFSET('Program and Results'!$A$1,MATCH(Tables!G$1,'Program and Results'!$A:$A,0)-1,1,COUNTIF('Program and Results'!$A:$A,Tables!G$1),4),2,0),"")))</f>
        <v>1</v>
      </c>
      <c r="H145" t="str">
        <f ca="1">IF(H$2="","",IF($A145="","",IFERROR(VLOOKUP($A145,OFFSET('Program and Results'!$A$1,MATCH(Tables!H$1,'Program and Results'!$A:$A,0)-1,1,COUNTIF('Program and Results'!$A:$A,Tables!H$1),4),2,0),"")))</f>
        <v/>
      </c>
      <c r="I145">
        <f ca="1">IF(I$2="","",IF($A145="","",IFERROR(VLOOKUP($A145,OFFSET('Program and Results'!$A$1,MATCH(Tables!I$1,'Program and Results'!$A:$A,0)-1,1,COUNTIF('Program and Results'!$A:$A,Tables!I$1),4),2,0),"")))</f>
        <v>2</v>
      </c>
      <c r="J145" t="str">
        <f ca="1">IF(J$2="","",IF($A145="","",IFERROR(VLOOKUP($A145,OFFSET('Program and Results'!$A$1,MATCH(Tables!J$1,'Program and Results'!$A:$A,0)-1,1,COUNTIF('Program and Results'!$A:$A,Tables!J$1),4),2,0),"")))</f>
        <v/>
      </c>
      <c r="K145">
        <f ca="1">IF(K$2="","",IF($A145="","",IFERROR(VLOOKUP($A145,OFFSET('Program and Results'!$A$1,MATCH(Tables!K$1,'Program and Results'!$A:$A,0)-1,1,COUNTIF('Program and Results'!$A:$A,Tables!K$1),4),2,0),"")))</f>
        <v>2</v>
      </c>
      <c r="L145" t="str">
        <f ca="1">IF(L$2="","",IF($A145="","",IFERROR(VLOOKUP($A145,OFFSET('Program and Results'!$A$1,MATCH(Tables!L$1,'Program and Results'!$A:$A,0)-1,1,COUNTIF('Program and Results'!$A:$A,Tables!L$1),4),2,0),"")))</f>
        <v/>
      </c>
      <c r="M145">
        <f ca="1">IF(M$2="","",IF($A145="","",IFERROR(VLOOKUP($A145,OFFSET('Program and Results'!$A$1,MATCH(Tables!M$1,'Program and Results'!$A:$A,0)-1,1,COUNTIF('Program and Results'!$A:$A,Tables!M$1),4),2,0),"")))</f>
        <v>1</v>
      </c>
      <c r="N145" t="str">
        <f ca="1">IF(N$2="","",IF($A145="","",IFERROR(VLOOKUP($A145,OFFSET('Program and Results'!$A$1,MATCH(Tables!N$1,'Program and Results'!$A:$A,0)-1,1,COUNTIF('Program and Results'!$A:$A,Tables!N$1),4),2,0),"")))</f>
        <v/>
      </c>
      <c r="O145">
        <f ca="1">IF(O$2="","",IF($A145="","",IFERROR(VLOOKUP($A145,OFFSET('Program and Results'!$A$1,MATCH(Tables!O$1,'Program and Results'!$A:$A,0)-1,1,COUNTIF('Program and Results'!$A:$A,Tables!O$1),4),2,0),"")))</f>
        <v>1</v>
      </c>
      <c r="P145" t="str">
        <f ca="1">IF(P$2="","",IF($A145="","",IFERROR(VLOOKUP($A145,OFFSET('Program and Results'!$A$1,MATCH(Tables!P$1,'Program and Results'!$A:$A,0)-1,1,COUNTIF('Program and Results'!$A:$A,Tables!P$1),4),2,0),"")))</f>
        <v/>
      </c>
      <c r="Q145">
        <f ca="1">IF(Q$2="","",IF($A145="","",IFERROR(VLOOKUP($A145,OFFSET('Program and Results'!$A$1,MATCH(Tables!Q$1,'Program and Results'!$A:$A,0)-1,1,COUNTIF('Program and Results'!$A:$A,Tables!Q$1),4),2,0),"")))</f>
        <v>0</v>
      </c>
      <c r="R145" t="str">
        <f ca="1">IF(R$2="","",IF($A145="","",IFERROR(VLOOKUP($A145,OFFSET('Program and Results'!$A$1,MATCH(Tables!R$1,'Program and Results'!$A:$A,0)-1,1,COUNTIF('Program and Results'!$A:$A,Tables!R$1),4),2,0),"")))</f>
        <v/>
      </c>
      <c r="S145" t="str">
        <f ca="1">IF(S$2="","",IF($A145="","",IFERROR(VLOOKUP($A145,OFFSET('Program and Results'!$A$1,MATCH(Tables!S$1,'Program and Results'!$A:$A,0)-1,1,COUNTIF('Program and Results'!$A:$A,Tables!S$1),4),2,0),"")))</f>
        <v/>
      </c>
      <c r="T145">
        <f ca="1">IF(T$2="","",IF($A145="","",IFERROR(VLOOKUP($A145,OFFSET('Program and Results'!$A$1,MATCH(Tables!T$1,'Program and Results'!$A:$A,0)-1,1,COUNTIF('Program and Results'!$A:$A,Tables!T$1),4),2,0),"")))</f>
        <v>2</v>
      </c>
      <c r="U145" t="str">
        <f ca="1">IF(U$2="","",IF($A145="","",IFERROR(VLOOKUP($A145,OFFSET('Program and Results'!$A$1,MATCH(Tables!U$1,'Program and Results'!$A:$A,0)-1,1,COUNTIF('Program and Results'!$A:$A,Tables!U$1),4),2,0),"")))</f>
        <v/>
      </c>
      <c r="V145">
        <f ca="1">IF(V$2="","",IF($A145="","",IFERROR(VLOOKUP($A145,OFFSET('Program and Results'!$A$1,MATCH(Tables!V$1,'Program and Results'!$A:$A,0)-1,1,COUNTIF('Program and Results'!$A:$A,Tables!V$1),4),2,0),"")))</f>
        <v>2</v>
      </c>
      <c r="W145" t="str">
        <f ca="1">IF(W$2="","",IF($A145="","",IFERROR(VLOOKUP($A145,OFFSET('Program and Results'!$A$1,MATCH(Tables!W$1,'Program and Results'!$A:$A,0)-1,1,COUNTIF('Program and Results'!$A:$A,Tables!W$1),4),2,0),"")))</f>
        <v/>
      </c>
      <c r="X145" t="str">
        <f ca="1">IF(X$2="","",IF($A145="","",IFERROR(VLOOKUP($A145,OFFSET('Program and Results'!$A$1,MATCH(Tables!X$1,'Program and Results'!$A:$A,0)-1,1,COUNTIF('Program and Results'!$A:$A,Tables!X$1),4),2,0),"")))</f>
        <v/>
      </c>
      <c r="Y145">
        <f ca="1">IF(Y$2="","",IF($A145="","",IFERROR(VLOOKUP($A145,OFFSET('Program and Results'!$A$1,MATCH(Tables!Y$1,'Program and Results'!$A:$A,0)-1,1,COUNTIF('Program and Results'!$A:$A,Tables!Y$1),4),2,0),"")))</f>
        <v>1</v>
      </c>
      <c r="Z145" t="str">
        <f ca="1">IF(Z$2="","",IF($A145="","",IFERROR(VLOOKUP($A145,OFFSET('Program and Results'!$A$1,MATCH(Tables!Z$1,'Program and Results'!$A:$A,0)-1,1,COUNTIF('Program and Results'!$A:$A,Tables!Z$1),4),2,0),"")))</f>
        <v/>
      </c>
      <c r="AA145">
        <f ca="1">IF(AA$2="","",IF($A145="","",IFERROR(VLOOKUP($A145,OFFSET('Program and Results'!$A$1,MATCH(Tables!AA$1,'Program and Results'!$A:$A,0)-1,1,COUNTIF('Program and Results'!$A:$A,Tables!AA$1),4),2,0),"")))</f>
        <v>0</v>
      </c>
      <c r="AB145" t="str">
        <f ca="1">IF(AB$2="","",IF($A145="","",IFERROR(VLOOKUP($A145,OFFSET('Program and Results'!$A$1,MATCH(Tables!AB$1,'Program and Results'!$A:$A,0)-1,1,COUNTIF('Program and Results'!$A:$A,Tables!AB$1),4),2,0),"")))</f>
        <v/>
      </c>
      <c r="AC145">
        <f ca="1">IF(AC$2="","",IF($A145="","",IFERROR(VLOOKUP($A145,OFFSET('Program and Results'!$A$1,MATCH(Tables!AC$1,'Program and Results'!$A:$A,0)-1,1,COUNTIF('Program and Results'!$A:$A,Tables!AC$1),4),2,0),"")))</f>
        <v>3</v>
      </c>
      <c r="AD145" t="str">
        <f ca="1">IF(AD$2="","",IF($A145="","",IFERROR(VLOOKUP($A145,OFFSET('Program and Results'!$A$1,MATCH(Tables!AD$1,'Program and Results'!$A:$A,0)-1,1,COUNTIF('Program and Results'!$A:$A,Tables!AD$1),4),2,0),"")))</f>
        <v/>
      </c>
      <c r="AE145">
        <f ca="1">IF(AE$2="","",IF($A145="","",IFERROR(VLOOKUP($A145,OFFSET('Program and Results'!$A$1,MATCH(Tables!AE$1,'Program and Results'!$A:$A,0)-1,1,COUNTIF('Program and Results'!$A:$A,Tables!AE$1),4),2,0),"")))</f>
        <v>3</v>
      </c>
      <c r="AF145" t="str">
        <f ca="1">IF(AF$2="","",IF($A145="","",IFERROR(VLOOKUP($A145,OFFSET('Program and Results'!$A$1,MATCH(Tables!AF$1,'Program and Results'!$A:$A,0)-1,1,COUNTIF('Program and Results'!$A:$A,Tables!AF$1),4),2,0),"")))</f>
        <v/>
      </c>
      <c r="AG145">
        <f ca="1">IF(AG$2="","",IF($A145="","",IFERROR(VLOOKUP($A145,OFFSET('Program and Results'!$A$1,MATCH(Tables!AG$1,'Program and Results'!$A:$A,0)-1,1,COUNTIF('Program and Results'!$A:$A,Tables!AG$1),4),2,0),"")))</f>
        <v>2</v>
      </c>
      <c r="AH145" t="str">
        <f ca="1">IF(AH$2="","",IF($A145="","",IFERROR(VLOOKUP($A145,OFFSET('Program and Results'!$A$1,MATCH(Tables!AH$1,'Program and Results'!$A:$A,0)-1,1,COUNTIF('Program and Results'!$A:$A,Tables!AH$1),4),2,0),"")))</f>
        <v/>
      </c>
      <c r="AI145">
        <f ca="1">IF(AI$2="","",IF($A145="","",IFERROR(VLOOKUP($A145,OFFSET('Program and Results'!$A$1,MATCH(Tables!AI$1,'Program and Results'!$A:$A,0)-1,1,COUNTIF('Program and Results'!$A:$A,Tables!AI$1),4),2,0),"")))</f>
        <v>3</v>
      </c>
      <c r="AJ145" t="str">
        <f ca="1">IF(AJ$2="","",IF($A145="","",IFERROR(VLOOKUP($A145,OFFSET('Program and Results'!$A$1,MATCH(Tables!AJ$1,'Program and Results'!$A:$A,0)-1,1,COUNTIF('Program and Results'!$A:$A,Tables!AJ$1),4),2,0),"")))</f>
        <v/>
      </c>
      <c r="AK145" t="str">
        <f ca="1">IF(AK$2="","",IF($A145="","",IFERROR(VLOOKUP($A145,OFFSET('Program and Results'!$A$1,MATCH(Tables!AK$1,'Program and Results'!$A:$A,0)-1,1,COUNTIF('Program and Results'!$A:$A,Tables!AK$1),4),2,0),"")))</f>
        <v/>
      </c>
      <c r="AL145" t="str">
        <f ca="1">IF(AL$2="","",IF($A145="","",IFERROR(VLOOKUP($A145,OFFSET('Program and Results'!$A$1,MATCH(Tables!AL$1,'Program and Results'!$A:$A,0)-1,1,COUNTIF('Program and Results'!$A:$A,Tables!AL$1),4),2,0),"")))</f>
        <v/>
      </c>
      <c r="AM145" t="str">
        <f ca="1">IF(AM$2="","",IF($A145="","",IFERROR(VLOOKUP($A145,OFFSET('Program and Results'!$A$1,MATCH(Tables!AM$1,'Program and Results'!$A:$A,0)-1,1,COUNTIF('Program and Results'!$A:$A,Tables!AM$1),4),2,0),"")))</f>
        <v/>
      </c>
      <c r="AN145" t="str">
        <f ca="1">IF(AN$2="","",IF($A145="","",IFERROR(VLOOKUP($A145,OFFSET('Program and Results'!$A$1,MATCH(Tables!AN$1,'Program and Results'!$A:$A,0)-1,1,COUNTIF('Program and Results'!$A:$A,Tables!AN$1),4),2,0),"")))</f>
        <v/>
      </c>
      <c r="AO145" t="str">
        <f ca="1">IF(AO$2="","",IF($A145="","",IFERROR(VLOOKUP($A145,OFFSET('Program and Results'!$A$1,MATCH(Tables!AO$1,'Program and Results'!$A:$A,0)-1,1,COUNTIF('Program and Results'!$A:$A,Tables!AO$1),4),2,0),"")))</f>
        <v/>
      </c>
      <c r="AP145" t="str">
        <f ca="1">IF(AP$2="","",IF($A145="","",IFERROR(VLOOKUP($A145,OFFSET('Program and Results'!$A$1,MATCH(Tables!AP$1,'Program and Results'!$A:$A,0)-1,1,COUNTIF('Program and Results'!$A:$A,Tables!AP$1),4),2,0),"")))</f>
        <v/>
      </c>
      <c r="AQ145" t="str">
        <f ca="1">IF(AQ$2="","",IF($A145="","",IFERROR(VLOOKUP($A145,OFFSET('Program and Results'!$A$1,MATCH(Tables!AQ$1,'Program and Results'!$A:$A,0)-1,1,COUNTIF('Program and Results'!$A:$A,Tables!AQ$1),4),2,0),"")))</f>
        <v/>
      </c>
      <c r="AR145" t="str">
        <f ca="1">IF(AR$2="","",IF($A145="","",IFERROR(VLOOKUP($A145,OFFSET('Program and Results'!$A$1,MATCH(Tables!AR$1,'Program and Results'!$A:$A,0)-1,1,COUNTIF('Program and Results'!$A:$A,Tables!AR$1),4),2,0),"")))</f>
        <v/>
      </c>
      <c r="AS145" t="str">
        <f ca="1">IF(AS$2="","",IF($A145="","",IFERROR(VLOOKUP($A145,OFFSET('Program and Results'!$A$1,MATCH(Tables!AS$1,'Program and Results'!$A:$A,0)-1,1,COUNTIF('Program and Results'!$A:$A,Tables!AS$1),4),2,0),"")))</f>
        <v/>
      </c>
      <c r="AT145" t="str">
        <f ca="1">IF(AT$2="","",IF($A145="","",IFERROR(VLOOKUP($A145,OFFSET('Program and Results'!$A$1,MATCH(Tables!AT$1,'Program and Results'!$A:$A,0)-1,1,COUNTIF('Program and Results'!$A:$A,Tables!AT$1),4),2,0),"")))</f>
        <v/>
      </c>
      <c r="AU145" t="str">
        <f ca="1">IF(AU$2="","",IF($A145="","",IFERROR(VLOOKUP($A145,OFFSET('Program and Results'!$A$1,MATCH(Tables!AU$1,'Program and Results'!$A:$A,0)-1,1,COUNTIF('Program and Results'!$A:$A,Tables!AU$1),4),2,0),"")))</f>
        <v/>
      </c>
      <c r="AV145" t="str">
        <f ca="1">IF(AV$2="","",IF($A145="","",IFERROR(VLOOKUP($A145,OFFSET('Program and Results'!$A$1,MATCH(Tables!AV$1,'Program and Results'!$A:$A,0)-1,1,COUNTIF('Program and Results'!$A:$A,Tables!AV$1),4),2,0),"")))</f>
        <v/>
      </c>
      <c r="AW145" t="str">
        <f ca="1">IF(AW$2="","",IF($A145="","",IFERROR(VLOOKUP($A145,OFFSET('Program and Results'!$A$1,MATCH(Tables!AW$1,'Program and Results'!$A:$A,0)-1,1,COUNTIF('Program and Results'!$A:$A,Tables!AW$1),4),2,0),"")))</f>
        <v/>
      </c>
      <c r="AX145" t="str">
        <f ca="1">IF(AX$2="","",IF($A145="","",IFERROR(VLOOKUP($A145,OFFSET('Program and Results'!$A$1,MATCH(Tables!AX$1,'Program and Results'!$A:$A,0)-1,1,COUNTIF('Program and Results'!$A:$A,Tables!AX$1),4),2,0),"")))</f>
        <v/>
      </c>
      <c r="AY145" t="str">
        <f ca="1">IF(AY$2="","",IF($A145="","",IFERROR(VLOOKUP($A145,OFFSET('Program and Results'!$A$1,MATCH(Tables!AY$1,'Program and Results'!$A:$A,0)-1,1,COUNTIF('Program and Results'!$A:$A,Tables!AY$1),4),2,0),"")))</f>
        <v/>
      </c>
      <c r="AZ145" t="str">
        <f ca="1">IF(AZ$2="","",IF($A145="","",IFERROR(VLOOKUP($A145,OFFSET('Program and Results'!$A$1,MATCH(Tables!AZ$1,'Program and Results'!$A:$A,0)-1,1,COUNTIF('Program and Results'!$A:$A,Tables!AZ$1),4),2,0),"")))</f>
        <v/>
      </c>
      <c r="BA145" t="str">
        <f ca="1">IF(BA$2="","",IF($A145="","",IFERROR(VLOOKUP($A145,OFFSET('Program and Results'!$A$1,MATCH(Tables!BA$1,'Program and Results'!$A:$A,0)-1,1,COUNTIF('Program and Results'!$A:$A,Tables!BA$1),4),2,0),"")))</f>
        <v/>
      </c>
      <c r="BB145" t="str">
        <f ca="1">IF(BB$2="","",IF($A145="","",IFERROR(VLOOKUP($A145,OFFSET('Program and Results'!$A$1,MATCH(Tables!BB$1,'Program and Results'!$A:$A,0)-1,1,COUNTIF('Program and Results'!$A:$A,Tables!BB$1),4),2,0),"")))</f>
        <v/>
      </c>
      <c r="BC145" t="str">
        <f ca="1">IF(BC$2="","",IF($A145="","",IFERROR(VLOOKUP($A145,OFFSET('Program and Results'!$A$1,MATCH(Tables!BC$1,'Program and Results'!$A:$A,0)-1,1,COUNTIF('Program and Results'!$A:$A,Tables!BC$1),4),2,0),"")))</f>
        <v/>
      </c>
      <c r="BD145" t="str">
        <f ca="1">IF(BD$2="","",IF($A145="","",IFERROR(VLOOKUP($A145,OFFSET('Program and Results'!$A$1,MATCH(Tables!BD$1,'Program and Results'!$A:$A,0)-1,1,COUNTIF('Program and Results'!$A:$A,Tables!BD$1),4),2,0),"")))</f>
        <v/>
      </c>
      <c r="BE145" t="str">
        <f ca="1">IF(BE$2="","",IF($A145="","",IFERROR(VLOOKUP($A145,OFFSET('Program and Results'!$A$1,MATCH(Tables!BE$1,'Program and Results'!$A:$A,0)-1,1,COUNTIF('Program and Results'!$A:$A,Tables!BE$1),4),2,0),"")))</f>
        <v/>
      </c>
    </row>
    <row r="146" spans="1:57">
      <c r="A146" s="3" t="str">
        <f t="shared" si="13"/>
        <v>Schalke 04</v>
      </c>
      <c r="B146">
        <f ca="1">IF(B$2="","",IF($A146="","",IFERROR(VLOOKUP($A146,OFFSET('Program and Results'!$A$1,MATCH(Tables!B$1,'Program and Results'!$A:$A,0)-1,1,COUNTIF('Program and Results'!$A:$A,Tables!B$1),4),2,0),"")))</f>
        <v>3</v>
      </c>
      <c r="C146" t="str">
        <f ca="1">IF(C$2="","",IF($A146="","",IFERROR(VLOOKUP($A146,OFFSET('Program and Results'!$A$1,MATCH(Tables!C$1,'Program and Results'!$A:$A,0)-1,1,COUNTIF('Program and Results'!$A:$A,Tables!C$1),4),2,0),"")))</f>
        <v/>
      </c>
      <c r="D146" t="str">
        <f ca="1">IF(D$2="","",IF($A146="","",IFERROR(VLOOKUP($A146,OFFSET('Program and Results'!$A$1,MATCH(Tables!D$1,'Program and Results'!$A:$A,0)-1,1,COUNTIF('Program and Results'!$A:$A,Tables!D$1),4),2,0),"")))</f>
        <v/>
      </c>
      <c r="E146">
        <f ca="1">IF(E$2="","",IF($A146="","",IFERROR(VLOOKUP($A146,OFFSET('Program and Results'!$A$1,MATCH(Tables!E$1,'Program and Results'!$A:$A,0)-1,1,COUNTIF('Program and Results'!$A:$A,Tables!E$1),4),2,0),"")))</f>
        <v>2</v>
      </c>
      <c r="F146" t="str">
        <f ca="1">IF(F$2="","",IF($A146="","",IFERROR(VLOOKUP($A146,OFFSET('Program and Results'!$A$1,MATCH(Tables!F$1,'Program and Results'!$A:$A,0)-1,1,COUNTIF('Program and Results'!$A:$A,Tables!F$1),4),2,0),"")))</f>
        <v/>
      </c>
      <c r="G146">
        <f ca="1">IF(G$2="","",IF($A146="","",IFERROR(VLOOKUP($A146,OFFSET('Program and Results'!$A$1,MATCH(Tables!G$1,'Program and Results'!$A:$A,0)-1,1,COUNTIF('Program and Results'!$A:$A,Tables!G$1),4),2,0),"")))</f>
        <v>0</v>
      </c>
      <c r="H146" t="str">
        <f ca="1">IF(H$2="","",IF($A146="","",IFERROR(VLOOKUP($A146,OFFSET('Program and Results'!$A$1,MATCH(Tables!H$1,'Program and Results'!$A:$A,0)-1,1,COUNTIF('Program and Results'!$A:$A,Tables!H$1),4),2,0),"")))</f>
        <v/>
      </c>
      <c r="I146">
        <f ca="1">IF(I$2="","",IF($A146="","",IFERROR(VLOOKUP($A146,OFFSET('Program and Results'!$A$1,MATCH(Tables!I$1,'Program and Results'!$A:$A,0)-1,1,COUNTIF('Program and Results'!$A:$A,Tables!I$1),4),2,0),"")))</f>
        <v>4</v>
      </c>
      <c r="J146" t="str">
        <f ca="1">IF(J$2="","",IF($A146="","",IFERROR(VLOOKUP($A146,OFFSET('Program and Results'!$A$1,MATCH(Tables!J$1,'Program and Results'!$A:$A,0)-1,1,COUNTIF('Program and Results'!$A:$A,Tables!J$1),4),2,0),"")))</f>
        <v/>
      </c>
      <c r="K146">
        <f ca="1">IF(K$2="","",IF($A146="","",IFERROR(VLOOKUP($A146,OFFSET('Program and Results'!$A$1,MATCH(Tables!K$1,'Program and Results'!$A:$A,0)-1,1,COUNTIF('Program and Results'!$A:$A,Tables!K$1),4),2,0),"")))</f>
        <v>1</v>
      </c>
      <c r="L146" t="str">
        <f ca="1">IF(L$2="","",IF($A146="","",IFERROR(VLOOKUP($A146,OFFSET('Program and Results'!$A$1,MATCH(Tables!L$1,'Program and Results'!$A:$A,0)-1,1,COUNTIF('Program and Results'!$A:$A,Tables!L$1),4),2,0),"")))</f>
        <v/>
      </c>
      <c r="M146">
        <f ca="1">IF(M$2="","",IF($A146="","",IFERROR(VLOOKUP($A146,OFFSET('Program and Results'!$A$1,MATCH(Tables!M$1,'Program and Results'!$A:$A,0)-1,1,COUNTIF('Program and Results'!$A:$A,Tables!M$1),4),2,0),"")))</f>
        <v>3</v>
      </c>
      <c r="N146" t="str">
        <f ca="1">IF(N$2="","",IF($A146="","",IFERROR(VLOOKUP($A146,OFFSET('Program and Results'!$A$1,MATCH(Tables!N$1,'Program and Results'!$A:$A,0)-1,1,COUNTIF('Program and Results'!$A:$A,Tables!N$1),4),2,0),"")))</f>
        <v/>
      </c>
      <c r="O146">
        <f ca="1">IF(O$2="","",IF($A146="","",IFERROR(VLOOKUP($A146,OFFSET('Program and Results'!$A$1,MATCH(Tables!O$1,'Program and Results'!$A:$A,0)-1,1,COUNTIF('Program and Results'!$A:$A,Tables!O$1),4),2,0),"")))</f>
        <v>3</v>
      </c>
      <c r="P146" t="str">
        <f ca="1">IF(P$2="","",IF($A146="","",IFERROR(VLOOKUP($A146,OFFSET('Program and Results'!$A$1,MATCH(Tables!P$1,'Program and Results'!$A:$A,0)-1,1,COUNTIF('Program and Results'!$A:$A,Tables!P$1),4),2,0),"")))</f>
        <v/>
      </c>
      <c r="Q146">
        <f ca="1">IF(Q$2="","",IF($A146="","",IFERROR(VLOOKUP($A146,OFFSET('Program and Results'!$A$1,MATCH(Tables!Q$1,'Program and Results'!$A:$A,0)-1,1,COUNTIF('Program and Results'!$A:$A,Tables!Q$1),4),2,0),"")))</f>
        <v>2</v>
      </c>
      <c r="R146" t="str">
        <f ca="1">IF(R$2="","",IF($A146="","",IFERROR(VLOOKUP($A146,OFFSET('Program and Results'!$A$1,MATCH(Tables!R$1,'Program and Results'!$A:$A,0)-1,1,COUNTIF('Program and Results'!$A:$A,Tables!R$1),4),2,0),"")))</f>
        <v/>
      </c>
      <c r="S146" t="str">
        <f ca="1">IF(S$2="","",IF($A146="","",IFERROR(VLOOKUP($A146,OFFSET('Program and Results'!$A$1,MATCH(Tables!S$1,'Program and Results'!$A:$A,0)-1,1,COUNTIF('Program and Results'!$A:$A,Tables!S$1),4),2,0),"")))</f>
        <v/>
      </c>
      <c r="T146">
        <f ca="1">IF(T$2="","",IF($A146="","",IFERROR(VLOOKUP($A146,OFFSET('Program and Results'!$A$1,MATCH(Tables!T$1,'Program and Results'!$A:$A,0)-1,1,COUNTIF('Program and Results'!$A:$A,Tables!T$1),4),2,0),"")))</f>
        <v>2</v>
      </c>
      <c r="U146">
        <f ca="1">IF(U$2="","",IF($A146="","",IFERROR(VLOOKUP($A146,OFFSET('Program and Results'!$A$1,MATCH(Tables!U$1,'Program and Results'!$A:$A,0)-1,1,COUNTIF('Program and Results'!$A:$A,Tables!U$1),4),2,0),"")))</f>
        <v>2</v>
      </c>
      <c r="V146" t="str">
        <f ca="1">IF(V$2="","",IF($A146="","",IFERROR(VLOOKUP($A146,OFFSET('Program and Results'!$A$1,MATCH(Tables!V$1,'Program and Results'!$A:$A,0)-1,1,COUNTIF('Program and Results'!$A:$A,Tables!V$1),4),2,0),"")))</f>
        <v/>
      </c>
      <c r="W146">
        <f ca="1">IF(W$2="","",IF($A146="","",IFERROR(VLOOKUP($A146,OFFSET('Program and Results'!$A$1,MATCH(Tables!W$1,'Program and Results'!$A:$A,0)-1,1,COUNTIF('Program and Results'!$A:$A,Tables!W$1),4),2,0),"")))</f>
        <v>0</v>
      </c>
      <c r="X146" t="str">
        <f ca="1">IF(X$2="","",IF($A146="","",IFERROR(VLOOKUP($A146,OFFSET('Program and Results'!$A$1,MATCH(Tables!X$1,'Program and Results'!$A:$A,0)-1,1,COUNTIF('Program and Results'!$A:$A,Tables!X$1),4),2,0),"")))</f>
        <v/>
      </c>
      <c r="Y146">
        <f ca="1">IF(Y$2="","",IF($A146="","",IFERROR(VLOOKUP($A146,OFFSET('Program and Results'!$A$1,MATCH(Tables!Y$1,'Program and Results'!$A:$A,0)-1,1,COUNTIF('Program and Results'!$A:$A,Tables!Y$1),4),2,0),"")))</f>
        <v>4</v>
      </c>
      <c r="Z146" t="str">
        <f ca="1">IF(Z$2="","",IF($A146="","",IFERROR(VLOOKUP($A146,OFFSET('Program and Results'!$A$1,MATCH(Tables!Z$1,'Program and Results'!$A:$A,0)-1,1,COUNTIF('Program and Results'!$A:$A,Tables!Z$1),4),2,0),"")))</f>
        <v/>
      </c>
      <c r="AA146">
        <f ca="1">IF(AA$2="","",IF($A146="","",IFERROR(VLOOKUP($A146,OFFSET('Program and Results'!$A$1,MATCH(Tables!AA$1,'Program and Results'!$A:$A,0)-1,1,COUNTIF('Program and Results'!$A:$A,Tables!AA$1),4),2,0),"")))</f>
        <v>3</v>
      </c>
      <c r="AB146" t="str">
        <f ca="1">IF(AB$2="","",IF($A146="","",IFERROR(VLOOKUP($A146,OFFSET('Program and Results'!$A$1,MATCH(Tables!AB$1,'Program and Results'!$A:$A,0)-1,1,COUNTIF('Program and Results'!$A:$A,Tables!AB$1),4),2,0),"")))</f>
        <v/>
      </c>
      <c r="AC146">
        <f ca="1">IF(AC$2="","",IF($A146="","",IFERROR(VLOOKUP($A146,OFFSET('Program and Results'!$A$1,MATCH(Tables!AC$1,'Program and Results'!$A:$A,0)-1,1,COUNTIF('Program and Results'!$A:$A,Tables!AC$1),4),2,0),"")))</f>
        <v>2</v>
      </c>
      <c r="AD146" t="str">
        <f ca="1">IF(AD$2="","",IF($A146="","",IFERROR(VLOOKUP($A146,OFFSET('Program and Results'!$A$1,MATCH(Tables!AD$1,'Program and Results'!$A:$A,0)-1,1,COUNTIF('Program and Results'!$A:$A,Tables!AD$1),4),2,0),"")))</f>
        <v/>
      </c>
      <c r="AE146">
        <f ca="1">IF(AE$2="","",IF($A146="","",IFERROR(VLOOKUP($A146,OFFSET('Program and Results'!$A$1,MATCH(Tables!AE$1,'Program and Results'!$A:$A,0)-1,1,COUNTIF('Program and Results'!$A:$A,Tables!AE$1),4),2,0),"")))</f>
        <v>2</v>
      </c>
      <c r="AF146" t="str">
        <f ca="1">IF(AF$2="","",IF($A146="","",IFERROR(VLOOKUP($A146,OFFSET('Program and Results'!$A$1,MATCH(Tables!AF$1,'Program and Results'!$A:$A,0)-1,1,COUNTIF('Program and Results'!$A:$A,Tables!AF$1),4),2,0),"")))</f>
        <v/>
      </c>
      <c r="AG146">
        <f ca="1">IF(AG$2="","",IF($A146="","",IFERROR(VLOOKUP($A146,OFFSET('Program and Results'!$A$1,MATCH(Tables!AG$1,'Program and Results'!$A:$A,0)-1,1,COUNTIF('Program and Results'!$A:$A,Tables!AG$1),4),2,0),"")))</f>
        <v>0</v>
      </c>
      <c r="AH146" t="str">
        <f ca="1">IF(AH$2="","",IF($A146="","",IFERROR(VLOOKUP($A146,OFFSET('Program and Results'!$A$1,MATCH(Tables!AH$1,'Program and Results'!$A:$A,0)-1,1,COUNTIF('Program and Results'!$A:$A,Tables!AH$1),4),2,0),"")))</f>
        <v/>
      </c>
      <c r="AI146">
        <f ca="1">IF(AI$2="","",IF($A146="","",IFERROR(VLOOKUP($A146,OFFSET('Program and Results'!$A$1,MATCH(Tables!AI$1,'Program and Results'!$A:$A,0)-1,1,COUNTIF('Program and Results'!$A:$A,Tables!AI$1),4),2,0),"")))</f>
        <v>4</v>
      </c>
      <c r="AJ146" t="str">
        <f ca="1">IF(AJ$2="","",IF($A146="","",IFERROR(VLOOKUP($A146,OFFSET('Program and Results'!$A$1,MATCH(Tables!AJ$1,'Program and Results'!$A:$A,0)-1,1,COUNTIF('Program and Results'!$A:$A,Tables!AJ$1),4),2,0),"")))</f>
        <v/>
      </c>
      <c r="AK146" t="str">
        <f ca="1">IF(AK$2="","",IF($A146="","",IFERROR(VLOOKUP($A146,OFFSET('Program and Results'!$A$1,MATCH(Tables!AK$1,'Program and Results'!$A:$A,0)-1,1,COUNTIF('Program and Results'!$A:$A,Tables!AK$1),4),2,0),"")))</f>
        <v/>
      </c>
      <c r="AL146" t="str">
        <f ca="1">IF(AL$2="","",IF($A146="","",IFERROR(VLOOKUP($A146,OFFSET('Program and Results'!$A$1,MATCH(Tables!AL$1,'Program and Results'!$A:$A,0)-1,1,COUNTIF('Program and Results'!$A:$A,Tables!AL$1),4),2,0),"")))</f>
        <v/>
      </c>
      <c r="AM146" t="str">
        <f ca="1">IF(AM$2="","",IF($A146="","",IFERROR(VLOOKUP($A146,OFFSET('Program and Results'!$A$1,MATCH(Tables!AM$1,'Program and Results'!$A:$A,0)-1,1,COUNTIF('Program and Results'!$A:$A,Tables!AM$1),4),2,0),"")))</f>
        <v/>
      </c>
      <c r="AN146" t="str">
        <f ca="1">IF(AN$2="","",IF($A146="","",IFERROR(VLOOKUP($A146,OFFSET('Program and Results'!$A$1,MATCH(Tables!AN$1,'Program and Results'!$A:$A,0)-1,1,COUNTIF('Program and Results'!$A:$A,Tables!AN$1),4),2,0),"")))</f>
        <v/>
      </c>
      <c r="AO146" t="str">
        <f ca="1">IF(AO$2="","",IF($A146="","",IFERROR(VLOOKUP($A146,OFFSET('Program and Results'!$A$1,MATCH(Tables!AO$1,'Program and Results'!$A:$A,0)-1,1,COUNTIF('Program and Results'!$A:$A,Tables!AO$1),4),2,0),"")))</f>
        <v/>
      </c>
      <c r="AP146" t="str">
        <f ca="1">IF(AP$2="","",IF($A146="","",IFERROR(VLOOKUP($A146,OFFSET('Program and Results'!$A$1,MATCH(Tables!AP$1,'Program and Results'!$A:$A,0)-1,1,COUNTIF('Program and Results'!$A:$A,Tables!AP$1),4),2,0),"")))</f>
        <v/>
      </c>
      <c r="AQ146" t="str">
        <f ca="1">IF(AQ$2="","",IF($A146="","",IFERROR(VLOOKUP($A146,OFFSET('Program and Results'!$A$1,MATCH(Tables!AQ$1,'Program and Results'!$A:$A,0)-1,1,COUNTIF('Program and Results'!$A:$A,Tables!AQ$1),4),2,0),"")))</f>
        <v/>
      </c>
      <c r="AR146" t="str">
        <f ca="1">IF(AR$2="","",IF($A146="","",IFERROR(VLOOKUP($A146,OFFSET('Program and Results'!$A$1,MATCH(Tables!AR$1,'Program and Results'!$A:$A,0)-1,1,COUNTIF('Program and Results'!$A:$A,Tables!AR$1),4),2,0),"")))</f>
        <v/>
      </c>
      <c r="AS146" t="str">
        <f ca="1">IF(AS$2="","",IF($A146="","",IFERROR(VLOOKUP($A146,OFFSET('Program and Results'!$A$1,MATCH(Tables!AS$1,'Program and Results'!$A:$A,0)-1,1,COUNTIF('Program and Results'!$A:$A,Tables!AS$1),4),2,0),"")))</f>
        <v/>
      </c>
      <c r="AT146" t="str">
        <f ca="1">IF(AT$2="","",IF($A146="","",IFERROR(VLOOKUP($A146,OFFSET('Program and Results'!$A$1,MATCH(Tables!AT$1,'Program and Results'!$A:$A,0)-1,1,COUNTIF('Program and Results'!$A:$A,Tables!AT$1),4),2,0),"")))</f>
        <v/>
      </c>
      <c r="AU146" t="str">
        <f ca="1">IF(AU$2="","",IF($A146="","",IFERROR(VLOOKUP($A146,OFFSET('Program and Results'!$A$1,MATCH(Tables!AU$1,'Program and Results'!$A:$A,0)-1,1,COUNTIF('Program and Results'!$A:$A,Tables!AU$1),4),2,0),"")))</f>
        <v/>
      </c>
      <c r="AV146" t="str">
        <f ca="1">IF(AV$2="","",IF($A146="","",IFERROR(VLOOKUP($A146,OFFSET('Program and Results'!$A$1,MATCH(Tables!AV$1,'Program and Results'!$A:$A,0)-1,1,COUNTIF('Program and Results'!$A:$A,Tables!AV$1),4),2,0),"")))</f>
        <v/>
      </c>
      <c r="AW146" t="str">
        <f ca="1">IF(AW$2="","",IF($A146="","",IFERROR(VLOOKUP($A146,OFFSET('Program and Results'!$A$1,MATCH(Tables!AW$1,'Program and Results'!$A:$A,0)-1,1,COUNTIF('Program and Results'!$A:$A,Tables!AW$1),4),2,0),"")))</f>
        <v/>
      </c>
      <c r="AX146" t="str">
        <f ca="1">IF(AX$2="","",IF($A146="","",IFERROR(VLOOKUP($A146,OFFSET('Program and Results'!$A$1,MATCH(Tables!AX$1,'Program and Results'!$A:$A,0)-1,1,COUNTIF('Program and Results'!$A:$A,Tables!AX$1),4),2,0),"")))</f>
        <v/>
      </c>
      <c r="AY146" t="str">
        <f ca="1">IF(AY$2="","",IF($A146="","",IFERROR(VLOOKUP($A146,OFFSET('Program and Results'!$A$1,MATCH(Tables!AY$1,'Program and Results'!$A:$A,0)-1,1,COUNTIF('Program and Results'!$A:$A,Tables!AY$1),4),2,0),"")))</f>
        <v/>
      </c>
      <c r="AZ146" t="str">
        <f ca="1">IF(AZ$2="","",IF($A146="","",IFERROR(VLOOKUP($A146,OFFSET('Program and Results'!$A$1,MATCH(Tables!AZ$1,'Program and Results'!$A:$A,0)-1,1,COUNTIF('Program and Results'!$A:$A,Tables!AZ$1),4),2,0),"")))</f>
        <v/>
      </c>
      <c r="BA146" t="str">
        <f ca="1">IF(BA$2="","",IF($A146="","",IFERROR(VLOOKUP($A146,OFFSET('Program and Results'!$A$1,MATCH(Tables!BA$1,'Program and Results'!$A:$A,0)-1,1,COUNTIF('Program and Results'!$A:$A,Tables!BA$1),4),2,0),"")))</f>
        <v/>
      </c>
      <c r="BB146" t="str">
        <f ca="1">IF(BB$2="","",IF($A146="","",IFERROR(VLOOKUP($A146,OFFSET('Program and Results'!$A$1,MATCH(Tables!BB$1,'Program and Results'!$A:$A,0)-1,1,COUNTIF('Program and Results'!$A:$A,Tables!BB$1),4),2,0),"")))</f>
        <v/>
      </c>
      <c r="BC146" t="str">
        <f ca="1">IF(BC$2="","",IF($A146="","",IFERROR(VLOOKUP($A146,OFFSET('Program and Results'!$A$1,MATCH(Tables!BC$1,'Program and Results'!$A:$A,0)-1,1,COUNTIF('Program and Results'!$A:$A,Tables!BC$1),4),2,0),"")))</f>
        <v/>
      </c>
      <c r="BD146" t="str">
        <f ca="1">IF(BD$2="","",IF($A146="","",IFERROR(VLOOKUP($A146,OFFSET('Program and Results'!$A$1,MATCH(Tables!BD$1,'Program and Results'!$A:$A,0)-1,1,COUNTIF('Program and Results'!$A:$A,Tables!BD$1),4),2,0),"")))</f>
        <v/>
      </c>
      <c r="BE146" t="str">
        <f ca="1">IF(BE$2="","",IF($A146="","",IFERROR(VLOOKUP($A146,OFFSET('Program and Results'!$A$1,MATCH(Tables!BE$1,'Program and Results'!$A:$A,0)-1,1,COUNTIF('Program and Results'!$A:$A,Tables!BE$1),4),2,0),"")))</f>
        <v/>
      </c>
    </row>
    <row r="147" spans="1:57">
      <c r="A147" s="3" t="str">
        <f t="shared" si="13"/>
        <v>Ein Frankfurt</v>
      </c>
      <c r="B147" t="str">
        <f ca="1">IF(B$2="","",IF($A147="","",IFERROR(VLOOKUP($A147,OFFSET('Program and Results'!$A$1,MATCH(Tables!B$1,'Program and Results'!$A:$A,0)-1,1,COUNTIF('Program and Results'!$A:$A,Tables!B$1),4),2,0),"")))</f>
        <v/>
      </c>
      <c r="C147">
        <f ca="1">IF(C$2="","",IF($A147="","",IFERROR(VLOOKUP($A147,OFFSET('Program and Results'!$A$1,MATCH(Tables!C$1,'Program and Results'!$A:$A,0)-1,1,COUNTIF('Program and Results'!$A:$A,Tables!C$1),4),2,0),"")))</f>
        <v>0</v>
      </c>
      <c r="D147" t="str">
        <f ca="1">IF(D$2="","",IF($A147="","",IFERROR(VLOOKUP($A147,OFFSET('Program and Results'!$A$1,MATCH(Tables!D$1,'Program and Results'!$A:$A,0)-1,1,COUNTIF('Program and Results'!$A:$A,Tables!D$1),4),2,0),"")))</f>
        <v/>
      </c>
      <c r="E147">
        <f ca="1">IF(E$2="","",IF($A147="","",IFERROR(VLOOKUP($A147,OFFSET('Program and Results'!$A$1,MATCH(Tables!E$1,'Program and Results'!$A:$A,0)-1,1,COUNTIF('Program and Results'!$A:$A,Tables!E$1),4),2,0),"")))</f>
        <v>1</v>
      </c>
      <c r="F147" t="str">
        <f ca="1">IF(F$2="","",IF($A147="","",IFERROR(VLOOKUP($A147,OFFSET('Program and Results'!$A$1,MATCH(Tables!F$1,'Program and Results'!$A:$A,0)-1,1,COUNTIF('Program and Results'!$A:$A,Tables!F$1),4),2,0),"")))</f>
        <v/>
      </c>
      <c r="G147" t="str">
        <f ca="1">IF(G$2="","",IF($A147="","",IFERROR(VLOOKUP($A147,OFFSET('Program and Results'!$A$1,MATCH(Tables!G$1,'Program and Results'!$A:$A,0)-1,1,COUNTIF('Program and Results'!$A:$A,Tables!G$1),4),2,0),"")))</f>
        <v/>
      </c>
      <c r="H147">
        <f ca="1">IF(H$2="","",IF($A147="","",IFERROR(VLOOKUP($A147,OFFSET('Program and Results'!$A$1,MATCH(Tables!H$1,'Program and Results'!$A:$A,0)-1,1,COUNTIF('Program and Results'!$A:$A,Tables!H$1),4),2,0),"")))</f>
        <v>2</v>
      </c>
      <c r="I147" t="str">
        <f ca="1">IF(I$2="","",IF($A147="","",IFERROR(VLOOKUP($A147,OFFSET('Program and Results'!$A$1,MATCH(Tables!I$1,'Program and Results'!$A:$A,0)-1,1,COUNTIF('Program and Results'!$A:$A,Tables!I$1),4),2,0),"")))</f>
        <v/>
      </c>
      <c r="J147">
        <f ca="1">IF(J$2="","",IF($A147="","",IFERROR(VLOOKUP($A147,OFFSET('Program and Results'!$A$1,MATCH(Tables!J$1,'Program and Results'!$A:$A,0)-1,1,COUNTIF('Program and Results'!$A:$A,Tables!J$1),4),2,0),"")))</f>
        <v>1</v>
      </c>
      <c r="K147" t="str">
        <f ca="1">IF(K$2="","",IF($A147="","",IFERROR(VLOOKUP($A147,OFFSET('Program and Results'!$A$1,MATCH(Tables!K$1,'Program and Results'!$A:$A,0)-1,1,COUNTIF('Program and Results'!$A:$A,Tables!K$1),4),2,0),"")))</f>
        <v/>
      </c>
      <c r="L147">
        <f ca="1">IF(L$2="","",IF($A147="","",IFERROR(VLOOKUP($A147,OFFSET('Program and Results'!$A$1,MATCH(Tables!L$1,'Program and Results'!$A:$A,0)-1,1,COUNTIF('Program and Results'!$A:$A,Tables!L$1),4),2,0),"")))</f>
        <v>1</v>
      </c>
      <c r="M147" t="str">
        <f ca="1">IF(M$2="","",IF($A147="","",IFERROR(VLOOKUP($A147,OFFSET('Program and Results'!$A$1,MATCH(Tables!M$1,'Program and Results'!$A:$A,0)-1,1,COUNTIF('Program and Results'!$A:$A,Tables!M$1),4),2,0),"")))</f>
        <v/>
      </c>
      <c r="N147">
        <f ca="1">IF(N$2="","",IF($A147="","",IFERROR(VLOOKUP($A147,OFFSET('Program and Results'!$A$1,MATCH(Tables!N$1,'Program and Results'!$A:$A,0)-1,1,COUNTIF('Program and Results'!$A:$A,Tables!N$1),4),2,0),"")))</f>
        <v>3</v>
      </c>
      <c r="O147" t="str">
        <f ca="1">IF(O$2="","",IF($A147="","",IFERROR(VLOOKUP($A147,OFFSET('Program and Results'!$A$1,MATCH(Tables!O$1,'Program and Results'!$A:$A,0)-1,1,COUNTIF('Program and Results'!$A:$A,Tables!O$1),4),2,0),"")))</f>
        <v/>
      </c>
      <c r="P147">
        <f ca="1">IF(P$2="","",IF($A147="","",IFERROR(VLOOKUP($A147,OFFSET('Program and Results'!$A$1,MATCH(Tables!P$1,'Program and Results'!$A:$A,0)-1,1,COUNTIF('Program and Results'!$A:$A,Tables!P$1),4),2,0),"")))</f>
        <v>1</v>
      </c>
      <c r="Q147" t="str">
        <f ca="1">IF(Q$2="","",IF($A147="","",IFERROR(VLOOKUP($A147,OFFSET('Program and Results'!$A$1,MATCH(Tables!Q$1,'Program and Results'!$A:$A,0)-1,1,COUNTIF('Program and Results'!$A:$A,Tables!Q$1),4),2,0),"")))</f>
        <v/>
      </c>
      <c r="R147">
        <f ca="1">IF(R$2="","",IF($A147="","",IFERROR(VLOOKUP($A147,OFFSET('Program and Results'!$A$1,MATCH(Tables!R$1,'Program and Results'!$A:$A,0)-1,1,COUNTIF('Program and Results'!$A:$A,Tables!R$1),4),2,0),"")))</f>
        <v>1</v>
      </c>
      <c r="S147">
        <f ca="1">IF(S$2="","",IF($A147="","",IFERROR(VLOOKUP($A147,OFFSET('Program and Results'!$A$1,MATCH(Tables!S$1,'Program and Results'!$A:$A,0)-1,1,COUNTIF('Program and Results'!$A:$A,Tables!S$1),4),2,0),"")))</f>
        <v>1</v>
      </c>
      <c r="T147" t="str">
        <f ca="1">IF(T$2="","",IF($A147="","",IFERROR(VLOOKUP($A147,OFFSET('Program and Results'!$A$1,MATCH(Tables!T$1,'Program and Results'!$A:$A,0)-1,1,COUNTIF('Program and Results'!$A:$A,Tables!T$1),4),2,0),"")))</f>
        <v/>
      </c>
      <c r="U147">
        <f ca="1">IF(U$2="","",IF($A147="","",IFERROR(VLOOKUP($A147,OFFSET('Program and Results'!$A$1,MATCH(Tables!U$1,'Program and Results'!$A:$A,0)-1,1,COUNTIF('Program and Results'!$A:$A,Tables!U$1),4),2,0),"")))</f>
        <v>3</v>
      </c>
      <c r="V147" t="str">
        <f ca="1">IF(V$2="","",IF($A147="","",IFERROR(VLOOKUP($A147,OFFSET('Program and Results'!$A$1,MATCH(Tables!V$1,'Program and Results'!$A:$A,0)-1,1,COUNTIF('Program and Results'!$A:$A,Tables!V$1),4),2,0),"")))</f>
        <v/>
      </c>
      <c r="W147">
        <f ca="1">IF(W$2="","",IF($A147="","",IFERROR(VLOOKUP($A147,OFFSET('Program and Results'!$A$1,MATCH(Tables!W$1,'Program and Results'!$A:$A,0)-1,1,COUNTIF('Program and Results'!$A:$A,Tables!W$1),4),2,0),"")))</f>
        <v>0</v>
      </c>
      <c r="X147">
        <f ca="1">IF(X$2="","",IF($A147="","",IFERROR(VLOOKUP($A147,OFFSET('Program and Results'!$A$1,MATCH(Tables!X$1,'Program and Results'!$A:$A,0)-1,1,COUNTIF('Program and Results'!$A:$A,Tables!X$1),4),2,0),"")))</f>
        <v>2</v>
      </c>
      <c r="Y147" t="str">
        <f ca="1">IF(Y$2="","",IF($A147="","",IFERROR(VLOOKUP($A147,OFFSET('Program and Results'!$A$1,MATCH(Tables!Y$1,'Program and Results'!$A:$A,0)-1,1,COUNTIF('Program and Results'!$A:$A,Tables!Y$1),4),2,0),"")))</f>
        <v/>
      </c>
      <c r="Z147">
        <f ca="1">IF(Z$2="","",IF($A147="","",IFERROR(VLOOKUP($A147,OFFSET('Program and Results'!$A$1,MATCH(Tables!Z$1,'Program and Results'!$A:$A,0)-1,1,COUNTIF('Program and Results'!$A:$A,Tables!Z$1),4),2,0),"")))</f>
        <v>1</v>
      </c>
      <c r="AA147" t="str">
        <f ca="1">IF(AA$2="","",IF($A147="","",IFERROR(VLOOKUP($A147,OFFSET('Program and Results'!$A$1,MATCH(Tables!AA$1,'Program and Results'!$A:$A,0)-1,1,COUNTIF('Program and Results'!$A:$A,Tables!AA$1),4),2,0),"")))</f>
        <v/>
      </c>
      <c r="AB147">
        <f ca="1">IF(AB$2="","",IF($A147="","",IFERROR(VLOOKUP($A147,OFFSET('Program and Results'!$A$1,MATCH(Tables!AB$1,'Program and Results'!$A:$A,0)-1,1,COUNTIF('Program and Results'!$A:$A,Tables!AB$1),4),2,0),"")))</f>
        <v>1</v>
      </c>
      <c r="AC147" t="str">
        <f ca="1">IF(AC$2="","",IF($A147="","",IFERROR(VLOOKUP($A147,OFFSET('Program and Results'!$A$1,MATCH(Tables!AC$1,'Program and Results'!$A:$A,0)-1,1,COUNTIF('Program and Results'!$A:$A,Tables!AC$1),4),2,0),"")))</f>
        <v/>
      </c>
      <c r="AD147">
        <f ca="1">IF(AD$2="","",IF($A147="","",IFERROR(VLOOKUP($A147,OFFSET('Program and Results'!$A$1,MATCH(Tables!AD$1,'Program and Results'!$A:$A,0)-1,1,COUNTIF('Program and Results'!$A:$A,Tables!AD$1),4),2,0),"")))</f>
        <v>2</v>
      </c>
      <c r="AE147" t="str">
        <f ca="1">IF(AE$2="","",IF($A147="","",IFERROR(VLOOKUP($A147,OFFSET('Program and Results'!$A$1,MATCH(Tables!AE$1,'Program and Results'!$A:$A,0)-1,1,COUNTIF('Program and Results'!$A:$A,Tables!AE$1),4),2,0),"")))</f>
        <v/>
      </c>
      <c r="AF147">
        <f ca="1">IF(AF$2="","",IF($A147="","",IFERROR(VLOOKUP($A147,OFFSET('Program and Results'!$A$1,MATCH(Tables!AF$1,'Program and Results'!$A:$A,0)-1,1,COUNTIF('Program and Results'!$A:$A,Tables!AF$1),4),2,0),"")))</f>
        <v>2</v>
      </c>
      <c r="AG147" t="str">
        <f ca="1">IF(AG$2="","",IF($A147="","",IFERROR(VLOOKUP($A147,OFFSET('Program and Results'!$A$1,MATCH(Tables!AG$1,'Program and Results'!$A:$A,0)-1,1,COUNTIF('Program and Results'!$A:$A,Tables!AG$1),4),2,0),"")))</f>
        <v/>
      </c>
      <c r="AH147">
        <f ca="1">IF(AH$2="","",IF($A147="","",IFERROR(VLOOKUP($A147,OFFSET('Program and Results'!$A$1,MATCH(Tables!AH$1,'Program and Results'!$A:$A,0)-1,1,COUNTIF('Program and Results'!$A:$A,Tables!AH$1),4),2,0),"")))</f>
        <v>0</v>
      </c>
      <c r="AI147" t="str">
        <f ca="1">IF(AI$2="","",IF($A147="","",IFERROR(VLOOKUP($A147,OFFSET('Program and Results'!$A$1,MATCH(Tables!AI$1,'Program and Results'!$A:$A,0)-1,1,COUNTIF('Program and Results'!$A:$A,Tables!AI$1),4),2,0),"")))</f>
        <v/>
      </c>
      <c r="AJ147" t="str">
        <f ca="1">IF(AJ$2="","",IF($A147="","",IFERROR(VLOOKUP($A147,OFFSET('Program and Results'!$A$1,MATCH(Tables!AJ$1,'Program and Results'!$A:$A,0)-1,1,COUNTIF('Program and Results'!$A:$A,Tables!AJ$1),4),2,0),"")))</f>
        <v/>
      </c>
      <c r="AK147" t="str">
        <f ca="1">IF(AK$2="","",IF($A147="","",IFERROR(VLOOKUP($A147,OFFSET('Program and Results'!$A$1,MATCH(Tables!AK$1,'Program and Results'!$A:$A,0)-1,1,COUNTIF('Program and Results'!$A:$A,Tables!AK$1),4),2,0),"")))</f>
        <v/>
      </c>
      <c r="AL147" t="str">
        <f ca="1">IF(AL$2="","",IF($A147="","",IFERROR(VLOOKUP($A147,OFFSET('Program and Results'!$A$1,MATCH(Tables!AL$1,'Program and Results'!$A:$A,0)-1,1,COUNTIF('Program and Results'!$A:$A,Tables!AL$1),4),2,0),"")))</f>
        <v/>
      </c>
      <c r="AM147" t="str">
        <f ca="1">IF(AM$2="","",IF($A147="","",IFERROR(VLOOKUP($A147,OFFSET('Program and Results'!$A$1,MATCH(Tables!AM$1,'Program and Results'!$A:$A,0)-1,1,COUNTIF('Program and Results'!$A:$A,Tables!AM$1),4),2,0),"")))</f>
        <v/>
      </c>
      <c r="AN147" t="str">
        <f ca="1">IF(AN$2="","",IF($A147="","",IFERROR(VLOOKUP($A147,OFFSET('Program and Results'!$A$1,MATCH(Tables!AN$1,'Program and Results'!$A:$A,0)-1,1,COUNTIF('Program and Results'!$A:$A,Tables!AN$1),4),2,0),"")))</f>
        <v/>
      </c>
      <c r="AO147" t="str">
        <f ca="1">IF(AO$2="","",IF($A147="","",IFERROR(VLOOKUP($A147,OFFSET('Program and Results'!$A$1,MATCH(Tables!AO$1,'Program and Results'!$A:$A,0)-1,1,COUNTIF('Program and Results'!$A:$A,Tables!AO$1),4),2,0),"")))</f>
        <v/>
      </c>
      <c r="AP147" t="str">
        <f ca="1">IF(AP$2="","",IF($A147="","",IFERROR(VLOOKUP($A147,OFFSET('Program and Results'!$A$1,MATCH(Tables!AP$1,'Program and Results'!$A:$A,0)-1,1,COUNTIF('Program and Results'!$A:$A,Tables!AP$1),4),2,0),"")))</f>
        <v/>
      </c>
      <c r="AQ147" t="str">
        <f ca="1">IF(AQ$2="","",IF($A147="","",IFERROR(VLOOKUP($A147,OFFSET('Program and Results'!$A$1,MATCH(Tables!AQ$1,'Program and Results'!$A:$A,0)-1,1,COUNTIF('Program and Results'!$A:$A,Tables!AQ$1),4),2,0),"")))</f>
        <v/>
      </c>
      <c r="AR147" t="str">
        <f ca="1">IF(AR$2="","",IF($A147="","",IFERROR(VLOOKUP($A147,OFFSET('Program and Results'!$A$1,MATCH(Tables!AR$1,'Program and Results'!$A:$A,0)-1,1,COUNTIF('Program and Results'!$A:$A,Tables!AR$1),4),2,0),"")))</f>
        <v/>
      </c>
      <c r="AS147" t="str">
        <f ca="1">IF(AS$2="","",IF($A147="","",IFERROR(VLOOKUP($A147,OFFSET('Program and Results'!$A$1,MATCH(Tables!AS$1,'Program and Results'!$A:$A,0)-1,1,COUNTIF('Program and Results'!$A:$A,Tables!AS$1),4),2,0),"")))</f>
        <v/>
      </c>
      <c r="AT147" t="str">
        <f ca="1">IF(AT$2="","",IF($A147="","",IFERROR(VLOOKUP($A147,OFFSET('Program and Results'!$A$1,MATCH(Tables!AT$1,'Program and Results'!$A:$A,0)-1,1,COUNTIF('Program and Results'!$A:$A,Tables!AT$1),4),2,0),"")))</f>
        <v/>
      </c>
      <c r="AU147" t="str">
        <f ca="1">IF(AU$2="","",IF($A147="","",IFERROR(VLOOKUP($A147,OFFSET('Program and Results'!$A$1,MATCH(Tables!AU$1,'Program and Results'!$A:$A,0)-1,1,COUNTIF('Program and Results'!$A:$A,Tables!AU$1),4),2,0),"")))</f>
        <v/>
      </c>
      <c r="AV147" t="str">
        <f ca="1">IF(AV$2="","",IF($A147="","",IFERROR(VLOOKUP($A147,OFFSET('Program and Results'!$A$1,MATCH(Tables!AV$1,'Program and Results'!$A:$A,0)-1,1,COUNTIF('Program and Results'!$A:$A,Tables!AV$1),4),2,0),"")))</f>
        <v/>
      </c>
      <c r="AW147" t="str">
        <f ca="1">IF(AW$2="","",IF($A147="","",IFERROR(VLOOKUP($A147,OFFSET('Program and Results'!$A$1,MATCH(Tables!AW$1,'Program and Results'!$A:$A,0)-1,1,COUNTIF('Program and Results'!$A:$A,Tables!AW$1),4),2,0),"")))</f>
        <v/>
      </c>
      <c r="AX147" t="str">
        <f ca="1">IF(AX$2="","",IF($A147="","",IFERROR(VLOOKUP($A147,OFFSET('Program and Results'!$A$1,MATCH(Tables!AX$1,'Program and Results'!$A:$A,0)-1,1,COUNTIF('Program and Results'!$A:$A,Tables!AX$1),4),2,0),"")))</f>
        <v/>
      </c>
      <c r="AY147" t="str">
        <f ca="1">IF(AY$2="","",IF($A147="","",IFERROR(VLOOKUP($A147,OFFSET('Program and Results'!$A$1,MATCH(Tables!AY$1,'Program and Results'!$A:$A,0)-1,1,COUNTIF('Program and Results'!$A:$A,Tables!AY$1),4),2,0),"")))</f>
        <v/>
      </c>
      <c r="AZ147" t="str">
        <f ca="1">IF(AZ$2="","",IF($A147="","",IFERROR(VLOOKUP($A147,OFFSET('Program and Results'!$A$1,MATCH(Tables!AZ$1,'Program and Results'!$A:$A,0)-1,1,COUNTIF('Program and Results'!$A:$A,Tables!AZ$1),4),2,0),"")))</f>
        <v/>
      </c>
      <c r="BA147" t="str">
        <f ca="1">IF(BA$2="","",IF($A147="","",IFERROR(VLOOKUP($A147,OFFSET('Program and Results'!$A$1,MATCH(Tables!BA$1,'Program and Results'!$A:$A,0)-1,1,COUNTIF('Program and Results'!$A:$A,Tables!BA$1),4),2,0),"")))</f>
        <v/>
      </c>
      <c r="BB147" t="str">
        <f ca="1">IF(BB$2="","",IF($A147="","",IFERROR(VLOOKUP($A147,OFFSET('Program and Results'!$A$1,MATCH(Tables!BB$1,'Program and Results'!$A:$A,0)-1,1,COUNTIF('Program and Results'!$A:$A,Tables!BB$1),4),2,0),"")))</f>
        <v/>
      </c>
      <c r="BC147" t="str">
        <f ca="1">IF(BC$2="","",IF($A147="","",IFERROR(VLOOKUP($A147,OFFSET('Program and Results'!$A$1,MATCH(Tables!BC$1,'Program and Results'!$A:$A,0)-1,1,COUNTIF('Program and Results'!$A:$A,Tables!BC$1),4),2,0),"")))</f>
        <v/>
      </c>
      <c r="BD147" t="str">
        <f ca="1">IF(BD$2="","",IF($A147="","",IFERROR(VLOOKUP($A147,OFFSET('Program and Results'!$A$1,MATCH(Tables!BD$1,'Program and Results'!$A:$A,0)-1,1,COUNTIF('Program and Results'!$A:$A,Tables!BD$1),4),2,0),"")))</f>
        <v/>
      </c>
      <c r="BE147" t="str">
        <f ca="1">IF(BE$2="","",IF($A147="","",IFERROR(VLOOKUP($A147,OFFSET('Program and Results'!$A$1,MATCH(Tables!BE$1,'Program and Results'!$A:$A,0)-1,1,COUNTIF('Program and Results'!$A:$A,Tables!BE$1),4),2,0),"")))</f>
        <v/>
      </c>
    </row>
    <row r="148" spans="1:57">
      <c r="A148" s="3" t="str">
        <f t="shared" si="13"/>
        <v>Freiburg</v>
      </c>
      <c r="B148" t="str">
        <f ca="1">IF(B$2="","",IF($A148="","",IFERROR(VLOOKUP($A148,OFFSET('Program and Results'!$A$1,MATCH(Tables!B$1,'Program and Results'!$A:$A,0)-1,1,COUNTIF('Program and Results'!$A:$A,Tables!B$1),4),2,0),"")))</f>
        <v/>
      </c>
      <c r="C148">
        <f ca="1">IF(C$2="","",IF($A148="","",IFERROR(VLOOKUP($A148,OFFSET('Program and Results'!$A$1,MATCH(Tables!C$1,'Program and Results'!$A:$A,0)-1,1,COUNTIF('Program and Results'!$A:$A,Tables!C$1),4),2,0),"")))</f>
        <v>1</v>
      </c>
      <c r="D148" t="str">
        <f ca="1">IF(D$2="","",IF($A148="","",IFERROR(VLOOKUP($A148,OFFSET('Program and Results'!$A$1,MATCH(Tables!D$1,'Program and Results'!$A:$A,0)-1,1,COUNTIF('Program and Results'!$A:$A,Tables!D$1),4),2,0),"")))</f>
        <v/>
      </c>
      <c r="E148">
        <f ca="1">IF(E$2="","",IF($A148="","",IFERROR(VLOOKUP($A148,OFFSET('Program and Results'!$A$1,MATCH(Tables!E$1,'Program and Results'!$A:$A,0)-1,1,COUNTIF('Program and Results'!$A:$A,Tables!E$1),4),2,0),"")))</f>
        <v>1</v>
      </c>
      <c r="F148" t="str">
        <f ca="1">IF(F$2="","",IF($A148="","",IFERROR(VLOOKUP($A148,OFFSET('Program and Results'!$A$1,MATCH(Tables!F$1,'Program and Results'!$A:$A,0)-1,1,COUNTIF('Program and Results'!$A:$A,Tables!F$1),4),2,0),"")))</f>
        <v/>
      </c>
      <c r="G148">
        <f ca="1">IF(G$2="","",IF($A148="","",IFERROR(VLOOKUP($A148,OFFSET('Program and Results'!$A$1,MATCH(Tables!G$1,'Program and Results'!$A:$A,0)-1,1,COUNTIF('Program and Results'!$A:$A,Tables!G$1),4),2,0),"")))</f>
        <v>1</v>
      </c>
      <c r="H148" t="str">
        <f ca="1">IF(H$2="","",IF($A148="","",IFERROR(VLOOKUP($A148,OFFSET('Program and Results'!$A$1,MATCH(Tables!H$1,'Program and Results'!$A:$A,0)-1,1,COUNTIF('Program and Results'!$A:$A,Tables!H$1),4),2,0),"")))</f>
        <v/>
      </c>
      <c r="I148">
        <f ca="1">IF(I$2="","",IF($A148="","",IFERROR(VLOOKUP($A148,OFFSET('Program and Results'!$A$1,MATCH(Tables!I$1,'Program and Results'!$A:$A,0)-1,1,COUNTIF('Program and Results'!$A:$A,Tables!I$1),4),2,0),"")))</f>
        <v>1</v>
      </c>
      <c r="J148" t="str">
        <f ca="1">IF(J$2="","",IF($A148="","",IFERROR(VLOOKUP($A148,OFFSET('Program and Results'!$A$1,MATCH(Tables!J$1,'Program and Results'!$A:$A,0)-1,1,COUNTIF('Program and Results'!$A:$A,Tables!J$1),4),2,0),"")))</f>
        <v/>
      </c>
      <c r="K148">
        <f ca="1">IF(K$2="","",IF($A148="","",IFERROR(VLOOKUP($A148,OFFSET('Program and Results'!$A$1,MATCH(Tables!K$1,'Program and Results'!$A:$A,0)-1,1,COUNTIF('Program and Results'!$A:$A,Tables!K$1),4),2,0),"")))</f>
        <v>0</v>
      </c>
      <c r="L148" t="str">
        <f ca="1">IF(L$2="","",IF($A148="","",IFERROR(VLOOKUP($A148,OFFSET('Program and Results'!$A$1,MATCH(Tables!L$1,'Program and Results'!$A:$A,0)-1,1,COUNTIF('Program and Results'!$A:$A,Tables!L$1),4),2,0),"")))</f>
        <v/>
      </c>
      <c r="M148">
        <f ca="1">IF(M$2="","",IF($A148="","",IFERROR(VLOOKUP($A148,OFFSET('Program and Results'!$A$1,MATCH(Tables!M$1,'Program and Results'!$A:$A,0)-1,1,COUNTIF('Program and Results'!$A:$A,Tables!M$1),4),2,0),"")))</f>
        <v>1</v>
      </c>
      <c r="N148" t="str">
        <f ca="1">IF(N$2="","",IF($A148="","",IFERROR(VLOOKUP($A148,OFFSET('Program and Results'!$A$1,MATCH(Tables!N$1,'Program and Results'!$A:$A,0)-1,1,COUNTIF('Program and Results'!$A:$A,Tables!N$1),4),2,0),"")))</f>
        <v/>
      </c>
      <c r="O148" t="str">
        <f ca="1">IF(O$2="","",IF($A148="","",IFERROR(VLOOKUP($A148,OFFSET('Program and Results'!$A$1,MATCH(Tables!O$1,'Program and Results'!$A:$A,0)-1,1,COUNTIF('Program and Results'!$A:$A,Tables!O$1),4),2,0),"")))</f>
        <v/>
      </c>
      <c r="P148">
        <f ca="1">IF(P$2="","",IF($A148="","",IFERROR(VLOOKUP($A148,OFFSET('Program and Results'!$A$1,MATCH(Tables!P$1,'Program and Results'!$A:$A,0)-1,1,COUNTIF('Program and Results'!$A:$A,Tables!P$1),4),2,0),"")))</f>
        <v>0</v>
      </c>
      <c r="Q148" t="str">
        <f ca="1">IF(Q$2="","",IF($A148="","",IFERROR(VLOOKUP($A148,OFFSET('Program and Results'!$A$1,MATCH(Tables!Q$1,'Program and Results'!$A:$A,0)-1,1,COUNTIF('Program and Results'!$A:$A,Tables!Q$1),4),2,0),"")))</f>
        <v/>
      </c>
      <c r="R148">
        <f ca="1">IF(R$2="","",IF($A148="","",IFERROR(VLOOKUP($A148,OFFSET('Program and Results'!$A$1,MATCH(Tables!R$1,'Program and Results'!$A:$A,0)-1,1,COUNTIF('Program and Results'!$A:$A,Tables!R$1),4),2,0),"")))</f>
        <v>2</v>
      </c>
      <c r="S148">
        <f ca="1">IF(S$2="","",IF($A148="","",IFERROR(VLOOKUP($A148,OFFSET('Program and Results'!$A$1,MATCH(Tables!S$1,'Program and Results'!$A:$A,0)-1,1,COUNTIF('Program and Results'!$A:$A,Tables!S$1),4),2,0),"")))</f>
        <v>3</v>
      </c>
      <c r="T148" t="str">
        <f ca="1">IF(T$2="","",IF($A148="","",IFERROR(VLOOKUP($A148,OFFSET('Program and Results'!$A$1,MATCH(Tables!T$1,'Program and Results'!$A:$A,0)-1,1,COUNTIF('Program and Results'!$A:$A,Tables!T$1),4),2,0),"")))</f>
        <v/>
      </c>
      <c r="U148">
        <f ca="1">IF(U$2="","",IF($A148="","",IFERROR(VLOOKUP($A148,OFFSET('Program and Results'!$A$1,MATCH(Tables!U$1,'Program and Results'!$A:$A,0)-1,1,COUNTIF('Program and Results'!$A:$A,Tables!U$1),4),2,0),"")))</f>
        <v>1</v>
      </c>
      <c r="V148" t="str">
        <f ca="1">IF(V$2="","",IF($A148="","",IFERROR(VLOOKUP($A148,OFFSET('Program and Results'!$A$1,MATCH(Tables!V$1,'Program and Results'!$A:$A,0)-1,1,COUNTIF('Program and Results'!$A:$A,Tables!V$1),4),2,0),"")))</f>
        <v/>
      </c>
      <c r="W148">
        <f ca="1">IF(W$2="","",IF($A148="","",IFERROR(VLOOKUP($A148,OFFSET('Program and Results'!$A$1,MATCH(Tables!W$1,'Program and Results'!$A:$A,0)-1,1,COUNTIF('Program and Results'!$A:$A,Tables!W$1),4),2,0),"")))</f>
        <v>2</v>
      </c>
      <c r="X148" t="str">
        <f ca="1">IF(X$2="","",IF($A148="","",IFERROR(VLOOKUP($A148,OFFSET('Program and Results'!$A$1,MATCH(Tables!X$1,'Program and Results'!$A:$A,0)-1,1,COUNTIF('Program and Results'!$A:$A,Tables!X$1),4),2,0),"")))</f>
        <v/>
      </c>
      <c r="Y148">
        <f ca="1">IF(Y$2="","",IF($A148="","",IFERROR(VLOOKUP($A148,OFFSET('Program and Results'!$A$1,MATCH(Tables!Y$1,'Program and Results'!$A:$A,0)-1,1,COUNTIF('Program and Results'!$A:$A,Tables!Y$1),4),2,0),"")))</f>
        <v>0</v>
      </c>
      <c r="Z148" t="str">
        <f ca="1">IF(Z$2="","",IF($A148="","",IFERROR(VLOOKUP($A148,OFFSET('Program and Results'!$A$1,MATCH(Tables!Z$1,'Program and Results'!$A:$A,0)-1,1,COUNTIF('Program and Results'!$A:$A,Tables!Z$1),4),2,0),"")))</f>
        <v/>
      </c>
      <c r="AA148">
        <f ca="1">IF(AA$2="","",IF($A148="","",IFERROR(VLOOKUP($A148,OFFSET('Program and Results'!$A$1,MATCH(Tables!AA$1,'Program and Results'!$A:$A,0)-1,1,COUNTIF('Program and Results'!$A:$A,Tables!AA$1),4),2,0),"")))</f>
        <v>3</v>
      </c>
      <c r="AB148" t="str">
        <f ca="1">IF(AB$2="","",IF($A148="","",IFERROR(VLOOKUP($A148,OFFSET('Program and Results'!$A$1,MATCH(Tables!AB$1,'Program and Results'!$A:$A,0)-1,1,COUNTIF('Program and Results'!$A:$A,Tables!AB$1),4),2,0),"")))</f>
        <v/>
      </c>
      <c r="AC148">
        <f ca="1">IF(AC$2="","",IF($A148="","",IFERROR(VLOOKUP($A148,OFFSET('Program and Results'!$A$1,MATCH(Tables!AC$1,'Program and Results'!$A:$A,0)-1,1,COUNTIF('Program and Results'!$A:$A,Tables!AC$1),4),2,0),"")))</f>
        <v>3</v>
      </c>
      <c r="AD148" t="str">
        <f ca="1">IF(AD$2="","",IF($A148="","",IFERROR(VLOOKUP($A148,OFFSET('Program and Results'!$A$1,MATCH(Tables!AD$1,'Program and Results'!$A:$A,0)-1,1,COUNTIF('Program and Results'!$A:$A,Tables!AD$1),4),2,0),"")))</f>
        <v/>
      </c>
      <c r="AE148">
        <f ca="1">IF(AE$2="","",IF($A148="","",IFERROR(VLOOKUP($A148,OFFSET('Program and Results'!$A$1,MATCH(Tables!AE$1,'Program and Results'!$A:$A,0)-1,1,COUNTIF('Program and Results'!$A:$A,Tables!AE$1),4),2,0),"")))</f>
        <v>2</v>
      </c>
      <c r="AF148">
        <f ca="1">IF(AF$2="","",IF($A148="","",IFERROR(VLOOKUP($A148,OFFSET('Program and Results'!$A$1,MATCH(Tables!AF$1,'Program and Results'!$A:$A,0)-1,1,COUNTIF('Program and Results'!$A:$A,Tables!AF$1),4),2,0),"")))</f>
        <v>4</v>
      </c>
      <c r="AG148" t="str">
        <f ca="1">IF(AG$2="","",IF($A148="","",IFERROR(VLOOKUP($A148,OFFSET('Program and Results'!$A$1,MATCH(Tables!AG$1,'Program and Results'!$A:$A,0)-1,1,COUNTIF('Program and Results'!$A:$A,Tables!AG$1),4),2,0),"")))</f>
        <v/>
      </c>
      <c r="AH148">
        <f ca="1">IF(AH$2="","",IF($A148="","",IFERROR(VLOOKUP($A148,OFFSET('Program and Results'!$A$1,MATCH(Tables!AH$1,'Program and Results'!$A:$A,0)-1,1,COUNTIF('Program and Results'!$A:$A,Tables!AH$1),4),2,0),"")))</f>
        <v>0</v>
      </c>
      <c r="AI148" t="str">
        <f ca="1">IF(AI$2="","",IF($A148="","",IFERROR(VLOOKUP($A148,OFFSET('Program and Results'!$A$1,MATCH(Tables!AI$1,'Program and Results'!$A:$A,0)-1,1,COUNTIF('Program and Results'!$A:$A,Tables!AI$1),4),2,0),"")))</f>
        <v/>
      </c>
      <c r="AJ148" t="str">
        <f ca="1">IF(AJ$2="","",IF($A148="","",IFERROR(VLOOKUP($A148,OFFSET('Program and Results'!$A$1,MATCH(Tables!AJ$1,'Program and Results'!$A:$A,0)-1,1,COUNTIF('Program and Results'!$A:$A,Tables!AJ$1),4),2,0),"")))</f>
        <v/>
      </c>
      <c r="AK148" t="str">
        <f ca="1">IF(AK$2="","",IF($A148="","",IFERROR(VLOOKUP($A148,OFFSET('Program and Results'!$A$1,MATCH(Tables!AK$1,'Program and Results'!$A:$A,0)-1,1,COUNTIF('Program and Results'!$A:$A,Tables!AK$1),4),2,0),"")))</f>
        <v/>
      </c>
      <c r="AL148" t="str">
        <f ca="1">IF(AL$2="","",IF($A148="","",IFERROR(VLOOKUP($A148,OFFSET('Program and Results'!$A$1,MATCH(Tables!AL$1,'Program and Results'!$A:$A,0)-1,1,COUNTIF('Program and Results'!$A:$A,Tables!AL$1),4),2,0),"")))</f>
        <v/>
      </c>
      <c r="AM148" t="str">
        <f ca="1">IF(AM$2="","",IF($A148="","",IFERROR(VLOOKUP($A148,OFFSET('Program and Results'!$A$1,MATCH(Tables!AM$1,'Program and Results'!$A:$A,0)-1,1,COUNTIF('Program and Results'!$A:$A,Tables!AM$1),4),2,0),"")))</f>
        <v/>
      </c>
      <c r="AN148" t="str">
        <f ca="1">IF(AN$2="","",IF($A148="","",IFERROR(VLOOKUP($A148,OFFSET('Program and Results'!$A$1,MATCH(Tables!AN$1,'Program and Results'!$A:$A,0)-1,1,COUNTIF('Program and Results'!$A:$A,Tables!AN$1),4),2,0),"")))</f>
        <v/>
      </c>
      <c r="AO148" t="str">
        <f ca="1">IF(AO$2="","",IF($A148="","",IFERROR(VLOOKUP($A148,OFFSET('Program and Results'!$A$1,MATCH(Tables!AO$1,'Program and Results'!$A:$A,0)-1,1,COUNTIF('Program and Results'!$A:$A,Tables!AO$1),4),2,0),"")))</f>
        <v/>
      </c>
      <c r="AP148" t="str">
        <f ca="1">IF(AP$2="","",IF($A148="","",IFERROR(VLOOKUP($A148,OFFSET('Program and Results'!$A$1,MATCH(Tables!AP$1,'Program and Results'!$A:$A,0)-1,1,COUNTIF('Program and Results'!$A:$A,Tables!AP$1),4),2,0),"")))</f>
        <v/>
      </c>
      <c r="AQ148" t="str">
        <f ca="1">IF(AQ$2="","",IF($A148="","",IFERROR(VLOOKUP($A148,OFFSET('Program and Results'!$A$1,MATCH(Tables!AQ$1,'Program and Results'!$A:$A,0)-1,1,COUNTIF('Program and Results'!$A:$A,Tables!AQ$1),4),2,0),"")))</f>
        <v/>
      </c>
      <c r="AR148" t="str">
        <f ca="1">IF(AR$2="","",IF($A148="","",IFERROR(VLOOKUP($A148,OFFSET('Program and Results'!$A$1,MATCH(Tables!AR$1,'Program and Results'!$A:$A,0)-1,1,COUNTIF('Program and Results'!$A:$A,Tables!AR$1),4),2,0),"")))</f>
        <v/>
      </c>
      <c r="AS148" t="str">
        <f ca="1">IF(AS$2="","",IF($A148="","",IFERROR(VLOOKUP($A148,OFFSET('Program and Results'!$A$1,MATCH(Tables!AS$1,'Program and Results'!$A:$A,0)-1,1,COUNTIF('Program and Results'!$A:$A,Tables!AS$1),4),2,0),"")))</f>
        <v/>
      </c>
      <c r="AT148" t="str">
        <f ca="1">IF(AT$2="","",IF($A148="","",IFERROR(VLOOKUP($A148,OFFSET('Program and Results'!$A$1,MATCH(Tables!AT$1,'Program and Results'!$A:$A,0)-1,1,COUNTIF('Program and Results'!$A:$A,Tables!AT$1),4),2,0),"")))</f>
        <v/>
      </c>
      <c r="AU148" t="str">
        <f ca="1">IF(AU$2="","",IF($A148="","",IFERROR(VLOOKUP($A148,OFFSET('Program and Results'!$A$1,MATCH(Tables!AU$1,'Program and Results'!$A:$A,0)-1,1,COUNTIF('Program and Results'!$A:$A,Tables!AU$1),4),2,0),"")))</f>
        <v/>
      </c>
      <c r="AV148" t="str">
        <f ca="1">IF(AV$2="","",IF($A148="","",IFERROR(VLOOKUP($A148,OFFSET('Program and Results'!$A$1,MATCH(Tables!AV$1,'Program and Results'!$A:$A,0)-1,1,COUNTIF('Program and Results'!$A:$A,Tables!AV$1),4),2,0),"")))</f>
        <v/>
      </c>
      <c r="AW148" t="str">
        <f ca="1">IF(AW$2="","",IF($A148="","",IFERROR(VLOOKUP($A148,OFFSET('Program and Results'!$A$1,MATCH(Tables!AW$1,'Program and Results'!$A:$A,0)-1,1,COUNTIF('Program and Results'!$A:$A,Tables!AW$1),4),2,0),"")))</f>
        <v/>
      </c>
      <c r="AX148" t="str">
        <f ca="1">IF(AX$2="","",IF($A148="","",IFERROR(VLOOKUP($A148,OFFSET('Program and Results'!$A$1,MATCH(Tables!AX$1,'Program and Results'!$A:$A,0)-1,1,COUNTIF('Program and Results'!$A:$A,Tables!AX$1),4),2,0),"")))</f>
        <v/>
      </c>
      <c r="AY148" t="str">
        <f ca="1">IF(AY$2="","",IF($A148="","",IFERROR(VLOOKUP($A148,OFFSET('Program and Results'!$A$1,MATCH(Tables!AY$1,'Program and Results'!$A:$A,0)-1,1,COUNTIF('Program and Results'!$A:$A,Tables!AY$1),4),2,0),"")))</f>
        <v/>
      </c>
      <c r="AZ148" t="str">
        <f ca="1">IF(AZ$2="","",IF($A148="","",IFERROR(VLOOKUP($A148,OFFSET('Program and Results'!$A$1,MATCH(Tables!AZ$1,'Program and Results'!$A:$A,0)-1,1,COUNTIF('Program and Results'!$A:$A,Tables!AZ$1),4),2,0),"")))</f>
        <v/>
      </c>
      <c r="BA148" t="str">
        <f ca="1">IF(BA$2="","",IF($A148="","",IFERROR(VLOOKUP($A148,OFFSET('Program and Results'!$A$1,MATCH(Tables!BA$1,'Program and Results'!$A:$A,0)-1,1,COUNTIF('Program and Results'!$A:$A,Tables!BA$1),4),2,0),"")))</f>
        <v/>
      </c>
      <c r="BB148" t="str">
        <f ca="1">IF(BB$2="","",IF($A148="","",IFERROR(VLOOKUP($A148,OFFSET('Program and Results'!$A$1,MATCH(Tables!BB$1,'Program and Results'!$A:$A,0)-1,1,COUNTIF('Program and Results'!$A:$A,Tables!BB$1),4),2,0),"")))</f>
        <v/>
      </c>
      <c r="BC148" t="str">
        <f ca="1">IF(BC$2="","",IF($A148="","",IFERROR(VLOOKUP($A148,OFFSET('Program and Results'!$A$1,MATCH(Tables!BC$1,'Program and Results'!$A:$A,0)-1,1,COUNTIF('Program and Results'!$A:$A,Tables!BC$1),4),2,0),"")))</f>
        <v/>
      </c>
      <c r="BD148" t="str">
        <f ca="1">IF(BD$2="","",IF($A148="","",IFERROR(VLOOKUP($A148,OFFSET('Program and Results'!$A$1,MATCH(Tables!BD$1,'Program and Results'!$A:$A,0)-1,1,COUNTIF('Program and Results'!$A:$A,Tables!BD$1),4),2,0),"")))</f>
        <v/>
      </c>
      <c r="BE148" t="str">
        <f ca="1">IF(BE$2="","",IF($A148="","",IFERROR(VLOOKUP($A148,OFFSET('Program and Results'!$A$1,MATCH(Tables!BE$1,'Program and Results'!$A:$A,0)-1,1,COUNTIF('Program and Results'!$A:$A,Tables!BE$1),4),2,0),"")))</f>
        <v/>
      </c>
    </row>
    <row r="149" spans="1:57">
      <c r="A149" s="3" t="str">
        <f t="shared" si="13"/>
        <v>Hamburg</v>
      </c>
      <c r="B149" t="str">
        <f ca="1">IF(B$2="","",IF($A149="","",IFERROR(VLOOKUP($A149,OFFSET('Program and Results'!$A$1,MATCH(Tables!B$1,'Program and Results'!$A:$A,0)-1,1,COUNTIF('Program and Results'!$A:$A,Tables!B$1),4),2,0),"")))</f>
        <v/>
      </c>
      <c r="C149">
        <f ca="1">IF(C$2="","",IF($A149="","",IFERROR(VLOOKUP($A149,OFFSET('Program and Results'!$A$1,MATCH(Tables!C$1,'Program and Results'!$A:$A,0)-1,1,COUNTIF('Program and Results'!$A:$A,Tables!C$1),4),2,0),"")))</f>
        <v>1</v>
      </c>
      <c r="D149" t="str">
        <f ca="1">IF(D$2="","",IF($A149="","",IFERROR(VLOOKUP($A149,OFFSET('Program and Results'!$A$1,MATCH(Tables!D$1,'Program and Results'!$A:$A,0)-1,1,COUNTIF('Program and Results'!$A:$A,Tables!D$1),4),2,0),"")))</f>
        <v/>
      </c>
      <c r="E149">
        <f ca="1">IF(E$2="","",IF($A149="","",IFERROR(VLOOKUP($A149,OFFSET('Program and Results'!$A$1,MATCH(Tables!E$1,'Program and Results'!$A:$A,0)-1,1,COUNTIF('Program and Results'!$A:$A,Tables!E$1),4),2,0),"")))</f>
        <v>4</v>
      </c>
      <c r="F149" t="str">
        <f ca="1">IF(F$2="","",IF($A149="","",IFERROR(VLOOKUP($A149,OFFSET('Program and Results'!$A$1,MATCH(Tables!F$1,'Program and Results'!$A:$A,0)-1,1,COUNTIF('Program and Results'!$A:$A,Tables!F$1),4),2,0),"")))</f>
        <v/>
      </c>
      <c r="G149">
        <f ca="1">IF(G$2="","",IF($A149="","",IFERROR(VLOOKUP($A149,OFFSET('Program and Results'!$A$1,MATCH(Tables!G$1,'Program and Results'!$A:$A,0)-1,1,COUNTIF('Program and Results'!$A:$A,Tables!G$1),4),2,0),"")))</f>
        <v>0</v>
      </c>
      <c r="H149" t="str">
        <f ca="1">IF(H$2="","",IF($A149="","",IFERROR(VLOOKUP($A149,OFFSET('Program and Results'!$A$1,MATCH(Tables!H$1,'Program and Results'!$A:$A,0)-1,1,COUNTIF('Program and Results'!$A:$A,Tables!H$1),4),2,0),"")))</f>
        <v/>
      </c>
      <c r="I149" t="str">
        <f ca="1">IF(I$2="","",IF($A149="","",IFERROR(VLOOKUP($A149,OFFSET('Program and Results'!$A$1,MATCH(Tables!I$1,'Program and Results'!$A:$A,0)-1,1,COUNTIF('Program and Results'!$A:$A,Tables!I$1),4),2,0),"")))</f>
        <v/>
      </c>
      <c r="J149">
        <f ca="1">IF(J$2="","",IF($A149="","",IFERROR(VLOOKUP($A149,OFFSET('Program and Results'!$A$1,MATCH(Tables!J$1,'Program and Results'!$A:$A,0)-1,1,COUNTIF('Program and Results'!$A:$A,Tables!J$1),4),2,0),"")))</f>
        <v>3</v>
      </c>
      <c r="K149" t="str">
        <f ca="1">IF(K$2="","",IF($A149="","",IFERROR(VLOOKUP($A149,OFFSET('Program and Results'!$A$1,MATCH(Tables!K$1,'Program and Results'!$A:$A,0)-1,1,COUNTIF('Program and Results'!$A:$A,Tables!K$1),4),2,0),"")))</f>
        <v/>
      </c>
      <c r="L149">
        <f ca="1">IF(L$2="","",IF($A149="","",IFERROR(VLOOKUP($A149,OFFSET('Program and Results'!$A$1,MATCH(Tables!L$1,'Program and Results'!$A:$A,0)-1,1,COUNTIF('Program and Results'!$A:$A,Tables!L$1),4),2,0),"")))</f>
        <v>0</v>
      </c>
      <c r="M149" t="str">
        <f ca="1">IF(M$2="","",IF($A149="","",IFERROR(VLOOKUP($A149,OFFSET('Program and Results'!$A$1,MATCH(Tables!M$1,'Program and Results'!$A:$A,0)-1,1,COUNTIF('Program and Results'!$A:$A,Tables!M$1),4),2,0),"")))</f>
        <v/>
      </c>
      <c r="N149">
        <f ca="1">IF(N$2="","",IF($A149="","",IFERROR(VLOOKUP($A149,OFFSET('Program and Results'!$A$1,MATCH(Tables!N$1,'Program and Results'!$A:$A,0)-1,1,COUNTIF('Program and Results'!$A:$A,Tables!N$1),4),2,0),"")))</f>
        <v>3</v>
      </c>
      <c r="O149" t="str">
        <f ca="1">IF(O$2="","",IF($A149="","",IFERROR(VLOOKUP($A149,OFFSET('Program and Results'!$A$1,MATCH(Tables!O$1,'Program and Results'!$A:$A,0)-1,1,COUNTIF('Program and Results'!$A:$A,Tables!O$1),4),2,0),"")))</f>
        <v/>
      </c>
      <c r="P149">
        <f ca="1">IF(P$2="","",IF($A149="","",IFERROR(VLOOKUP($A149,OFFSET('Program and Results'!$A$1,MATCH(Tables!P$1,'Program and Results'!$A:$A,0)-1,1,COUNTIF('Program and Results'!$A:$A,Tables!P$1),4),2,0),"")))</f>
        <v>0</v>
      </c>
      <c r="Q149" t="str">
        <f ca="1">IF(Q$2="","",IF($A149="","",IFERROR(VLOOKUP($A149,OFFSET('Program and Results'!$A$1,MATCH(Tables!Q$1,'Program and Results'!$A:$A,0)-1,1,COUNTIF('Program and Results'!$A:$A,Tables!Q$1),4),2,0),"")))</f>
        <v/>
      </c>
      <c r="R149">
        <f ca="1">IF(R$2="","",IF($A149="","",IFERROR(VLOOKUP($A149,OFFSET('Program and Results'!$A$1,MATCH(Tables!R$1,'Program and Results'!$A:$A,0)-1,1,COUNTIF('Program and Results'!$A:$A,Tables!R$1),4),2,0),"")))</f>
        <v>2</v>
      </c>
      <c r="S149">
        <f ca="1">IF(S$2="","",IF($A149="","",IFERROR(VLOOKUP($A149,OFFSET('Program and Results'!$A$1,MATCH(Tables!S$1,'Program and Results'!$A:$A,0)-1,1,COUNTIF('Program and Results'!$A:$A,Tables!S$1),4),2,0),"")))</f>
        <v>0</v>
      </c>
      <c r="T149" t="str">
        <f ca="1">IF(T$2="","",IF($A149="","",IFERROR(VLOOKUP($A149,OFFSET('Program and Results'!$A$1,MATCH(Tables!T$1,'Program and Results'!$A:$A,0)-1,1,COUNTIF('Program and Results'!$A:$A,Tables!T$1),4),2,0),"")))</f>
        <v/>
      </c>
      <c r="U149">
        <f ca="1">IF(U$2="","",IF($A149="","",IFERROR(VLOOKUP($A149,OFFSET('Program and Results'!$A$1,MATCH(Tables!U$1,'Program and Results'!$A:$A,0)-1,1,COUNTIF('Program and Results'!$A:$A,Tables!U$1),4),2,0),"")))</f>
        <v>0</v>
      </c>
      <c r="V149" t="str">
        <f ca="1">IF(V$2="","",IF($A149="","",IFERROR(VLOOKUP($A149,OFFSET('Program and Results'!$A$1,MATCH(Tables!V$1,'Program and Results'!$A:$A,0)-1,1,COUNTIF('Program and Results'!$A:$A,Tables!V$1),4),2,0),"")))</f>
        <v/>
      </c>
      <c r="W149">
        <f ca="1">IF(W$2="","",IF($A149="","",IFERROR(VLOOKUP($A149,OFFSET('Program and Results'!$A$1,MATCH(Tables!W$1,'Program and Results'!$A:$A,0)-1,1,COUNTIF('Program and Results'!$A:$A,Tables!W$1),4),2,0),"")))</f>
        <v>3</v>
      </c>
      <c r="X149" t="str">
        <f ca="1">IF(X$2="","",IF($A149="","",IFERROR(VLOOKUP($A149,OFFSET('Program and Results'!$A$1,MATCH(Tables!X$1,'Program and Results'!$A:$A,0)-1,1,COUNTIF('Program and Results'!$A:$A,Tables!X$1),4),2,0),"")))</f>
        <v/>
      </c>
      <c r="Y149">
        <f ca="1">IF(Y$2="","",IF($A149="","",IFERROR(VLOOKUP($A149,OFFSET('Program and Results'!$A$1,MATCH(Tables!Y$1,'Program and Results'!$A:$A,0)-1,1,COUNTIF('Program and Results'!$A:$A,Tables!Y$1),4),2,0),"")))</f>
        <v>1</v>
      </c>
      <c r="Z149">
        <f ca="1">IF(Z$2="","",IF($A149="","",IFERROR(VLOOKUP($A149,OFFSET('Program and Results'!$A$1,MATCH(Tables!Z$1,'Program and Results'!$A:$A,0)-1,1,COUNTIF('Program and Results'!$A:$A,Tables!Z$1),4),2,0),"")))</f>
        <v>2</v>
      </c>
      <c r="AA149" t="str">
        <f ca="1">IF(AA$2="","",IF($A149="","",IFERROR(VLOOKUP($A149,OFFSET('Program and Results'!$A$1,MATCH(Tables!AA$1,'Program and Results'!$A:$A,0)-1,1,COUNTIF('Program and Results'!$A:$A,Tables!AA$1),4),2,0),"")))</f>
        <v/>
      </c>
      <c r="AB149">
        <f ca="1">IF(AB$2="","",IF($A149="","",IFERROR(VLOOKUP($A149,OFFSET('Program and Results'!$A$1,MATCH(Tables!AB$1,'Program and Results'!$A:$A,0)-1,1,COUNTIF('Program and Results'!$A:$A,Tables!AB$1),4),2,0),"")))</f>
        <v>1</v>
      </c>
      <c r="AC149" t="str">
        <f ca="1">IF(AC$2="","",IF($A149="","",IFERROR(VLOOKUP($A149,OFFSET('Program and Results'!$A$1,MATCH(Tables!AC$1,'Program and Results'!$A:$A,0)-1,1,COUNTIF('Program and Results'!$A:$A,Tables!AC$1),4),2,0),"")))</f>
        <v/>
      </c>
      <c r="AD149">
        <f ca="1">IF(AD$2="","",IF($A149="","",IFERROR(VLOOKUP($A149,OFFSET('Program and Results'!$A$1,MATCH(Tables!AD$1,'Program and Results'!$A:$A,0)-1,1,COUNTIF('Program and Results'!$A:$A,Tables!AD$1),4),2,0),"")))</f>
        <v>2</v>
      </c>
      <c r="AE149" t="str">
        <f ca="1">IF(AE$2="","",IF($A149="","",IFERROR(VLOOKUP($A149,OFFSET('Program and Results'!$A$1,MATCH(Tables!AE$1,'Program and Results'!$A:$A,0)-1,1,COUNTIF('Program and Results'!$A:$A,Tables!AE$1),4),2,0),"")))</f>
        <v/>
      </c>
      <c r="AF149">
        <f ca="1">IF(AF$2="","",IF($A149="","",IFERROR(VLOOKUP($A149,OFFSET('Program and Results'!$A$1,MATCH(Tables!AF$1,'Program and Results'!$A:$A,0)-1,1,COUNTIF('Program and Results'!$A:$A,Tables!AF$1),4),2,0),"")))</f>
        <v>1</v>
      </c>
      <c r="AG149" t="str">
        <f ca="1">IF(AG$2="","",IF($A149="","",IFERROR(VLOOKUP($A149,OFFSET('Program and Results'!$A$1,MATCH(Tables!AG$1,'Program and Results'!$A:$A,0)-1,1,COUNTIF('Program and Results'!$A:$A,Tables!AG$1),4),2,0),"")))</f>
        <v/>
      </c>
      <c r="AH149">
        <f ca="1">IF(AH$2="","",IF($A149="","",IFERROR(VLOOKUP($A149,OFFSET('Program and Results'!$A$1,MATCH(Tables!AH$1,'Program and Results'!$A:$A,0)-1,1,COUNTIF('Program and Results'!$A:$A,Tables!AH$1),4),2,0),"")))</f>
        <v>1</v>
      </c>
      <c r="AI149" t="str">
        <f ca="1">IF(AI$2="","",IF($A149="","",IFERROR(VLOOKUP($A149,OFFSET('Program and Results'!$A$1,MATCH(Tables!AI$1,'Program and Results'!$A:$A,0)-1,1,COUNTIF('Program and Results'!$A:$A,Tables!AI$1),4),2,0),"")))</f>
        <v/>
      </c>
      <c r="AJ149" t="str">
        <f ca="1">IF(AJ$2="","",IF($A149="","",IFERROR(VLOOKUP($A149,OFFSET('Program and Results'!$A$1,MATCH(Tables!AJ$1,'Program and Results'!$A:$A,0)-1,1,COUNTIF('Program and Results'!$A:$A,Tables!AJ$1),4),2,0),"")))</f>
        <v/>
      </c>
      <c r="AK149" t="str">
        <f ca="1">IF(AK$2="","",IF($A149="","",IFERROR(VLOOKUP($A149,OFFSET('Program and Results'!$A$1,MATCH(Tables!AK$1,'Program and Results'!$A:$A,0)-1,1,COUNTIF('Program and Results'!$A:$A,Tables!AK$1),4),2,0),"")))</f>
        <v/>
      </c>
      <c r="AL149" t="str">
        <f ca="1">IF(AL$2="","",IF($A149="","",IFERROR(VLOOKUP($A149,OFFSET('Program and Results'!$A$1,MATCH(Tables!AL$1,'Program and Results'!$A:$A,0)-1,1,COUNTIF('Program and Results'!$A:$A,Tables!AL$1),4),2,0),"")))</f>
        <v/>
      </c>
      <c r="AM149" t="str">
        <f ca="1">IF(AM$2="","",IF($A149="","",IFERROR(VLOOKUP($A149,OFFSET('Program and Results'!$A$1,MATCH(Tables!AM$1,'Program and Results'!$A:$A,0)-1,1,COUNTIF('Program and Results'!$A:$A,Tables!AM$1),4),2,0),"")))</f>
        <v/>
      </c>
      <c r="AN149" t="str">
        <f ca="1">IF(AN$2="","",IF($A149="","",IFERROR(VLOOKUP($A149,OFFSET('Program and Results'!$A$1,MATCH(Tables!AN$1,'Program and Results'!$A:$A,0)-1,1,COUNTIF('Program and Results'!$A:$A,Tables!AN$1),4),2,0),"")))</f>
        <v/>
      </c>
      <c r="AO149" t="str">
        <f ca="1">IF(AO$2="","",IF($A149="","",IFERROR(VLOOKUP($A149,OFFSET('Program and Results'!$A$1,MATCH(Tables!AO$1,'Program and Results'!$A:$A,0)-1,1,COUNTIF('Program and Results'!$A:$A,Tables!AO$1),4),2,0),"")))</f>
        <v/>
      </c>
      <c r="AP149" t="str">
        <f ca="1">IF(AP$2="","",IF($A149="","",IFERROR(VLOOKUP($A149,OFFSET('Program and Results'!$A$1,MATCH(Tables!AP$1,'Program and Results'!$A:$A,0)-1,1,COUNTIF('Program and Results'!$A:$A,Tables!AP$1),4),2,0),"")))</f>
        <v/>
      </c>
      <c r="AQ149" t="str">
        <f ca="1">IF(AQ$2="","",IF($A149="","",IFERROR(VLOOKUP($A149,OFFSET('Program and Results'!$A$1,MATCH(Tables!AQ$1,'Program and Results'!$A:$A,0)-1,1,COUNTIF('Program and Results'!$A:$A,Tables!AQ$1),4),2,0),"")))</f>
        <v/>
      </c>
      <c r="AR149" t="str">
        <f ca="1">IF(AR$2="","",IF($A149="","",IFERROR(VLOOKUP($A149,OFFSET('Program and Results'!$A$1,MATCH(Tables!AR$1,'Program and Results'!$A:$A,0)-1,1,COUNTIF('Program and Results'!$A:$A,Tables!AR$1),4),2,0),"")))</f>
        <v/>
      </c>
      <c r="AS149" t="str">
        <f ca="1">IF(AS$2="","",IF($A149="","",IFERROR(VLOOKUP($A149,OFFSET('Program and Results'!$A$1,MATCH(Tables!AS$1,'Program and Results'!$A:$A,0)-1,1,COUNTIF('Program and Results'!$A:$A,Tables!AS$1),4),2,0),"")))</f>
        <v/>
      </c>
      <c r="AT149" t="str">
        <f ca="1">IF(AT$2="","",IF($A149="","",IFERROR(VLOOKUP($A149,OFFSET('Program and Results'!$A$1,MATCH(Tables!AT$1,'Program and Results'!$A:$A,0)-1,1,COUNTIF('Program and Results'!$A:$A,Tables!AT$1),4),2,0),"")))</f>
        <v/>
      </c>
      <c r="AU149" t="str">
        <f ca="1">IF(AU$2="","",IF($A149="","",IFERROR(VLOOKUP($A149,OFFSET('Program and Results'!$A$1,MATCH(Tables!AU$1,'Program and Results'!$A:$A,0)-1,1,COUNTIF('Program and Results'!$A:$A,Tables!AU$1),4),2,0),"")))</f>
        <v/>
      </c>
      <c r="AV149" t="str">
        <f ca="1">IF(AV$2="","",IF($A149="","",IFERROR(VLOOKUP($A149,OFFSET('Program and Results'!$A$1,MATCH(Tables!AV$1,'Program and Results'!$A:$A,0)-1,1,COUNTIF('Program and Results'!$A:$A,Tables!AV$1),4),2,0),"")))</f>
        <v/>
      </c>
      <c r="AW149" t="str">
        <f ca="1">IF(AW$2="","",IF($A149="","",IFERROR(VLOOKUP($A149,OFFSET('Program and Results'!$A$1,MATCH(Tables!AW$1,'Program and Results'!$A:$A,0)-1,1,COUNTIF('Program and Results'!$A:$A,Tables!AW$1),4),2,0),"")))</f>
        <v/>
      </c>
      <c r="AX149" t="str">
        <f ca="1">IF(AX$2="","",IF($A149="","",IFERROR(VLOOKUP($A149,OFFSET('Program and Results'!$A$1,MATCH(Tables!AX$1,'Program and Results'!$A:$A,0)-1,1,COUNTIF('Program and Results'!$A:$A,Tables!AX$1),4),2,0),"")))</f>
        <v/>
      </c>
      <c r="AY149" t="str">
        <f ca="1">IF(AY$2="","",IF($A149="","",IFERROR(VLOOKUP($A149,OFFSET('Program and Results'!$A$1,MATCH(Tables!AY$1,'Program and Results'!$A:$A,0)-1,1,COUNTIF('Program and Results'!$A:$A,Tables!AY$1),4),2,0),"")))</f>
        <v/>
      </c>
      <c r="AZ149" t="str">
        <f ca="1">IF(AZ$2="","",IF($A149="","",IFERROR(VLOOKUP($A149,OFFSET('Program and Results'!$A$1,MATCH(Tables!AZ$1,'Program and Results'!$A:$A,0)-1,1,COUNTIF('Program and Results'!$A:$A,Tables!AZ$1),4),2,0),"")))</f>
        <v/>
      </c>
      <c r="BA149" t="str">
        <f ca="1">IF(BA$2="","",IF($A149="","",IFERROR(VLOOKUP($A149,OFFSET('Program and Results'!$A$1,MATCH(Tables!BA$1,'Program and Results'!$A:$A,0)-1,1,COUNTIF('Program and Results'!$A:$A,Tables!BA$1),4),2,0),"")))</f>
        <v/>
      </c>
      <c r="BB149" t="str">
        <f ca="1">IF(BB$2="","",IF($A149="","",IFERROR(VLOOKUP($A149,OFFSET('Program and Results'!$A$1,MATCH(Tables!BB$1,'Program and Results'!$A:$A,0)-1,1,COUNTIF('Program and Results'!$A:$A,Tables!BB$1),4),2,0),"")))</f>
        <v/>
      </c>
      <c r="BC149" t="str">
        <f ca="1">IF(BC$2="","",IF($A149="","",IFERROR(VLOOKUP($A149,OFFSET('Program and Results'!$A$1,MATCH(Tables!BC$1,'Program and Results'!$A:$A,0)-1,1,COUNTIF('Program and Results'!$A:$A,Tables!BC$1),4),2,0),"")))</f>
        <v/>
      </c>
      <c r="BD149" t="str">
        <f ca="1">IF(BD$2="","",IF($A149="","",IFERROR(VLOOKUP($A149,OFFSET('Program and Results'!$A$1,MATCH(Tables!BD$1,'Program and Results'!$A:$A,0)-1,1,COUNTIF('Program and Results'!$A:$A,Tables!BD$1),4),2,0),"")))</f>
        <v/>
      </c>
      <c r="BE149" t="str">
        <f ca="1">IF(BE$2="","",IF($A149="","",IFERROR(VLOOKUP($A149,OFFSET('Program and Results'!$A$1,MATCH(Tables!BE$1,'Program and Results'!$A:$A,0)-1,1,COUNTIF('Program and Results'!$A:$A,Tables!BE$1),4),2,0),"")))</f>
        <v/>
      </c>
    </row>
    <row r="150" spans="1:57">
      <c r="A150" s="3" t="str">
        <f t="shared" si="13"/>
        <v>M'gladbach</v>
      </c>
      <c r="B150" t="str">
        <f ca="1">IF(B$2="","",IF($A150="","",IFERROR(VLOOKUP($A150,OFFSET('Program and Results'!$A$1,MATCH(Tables!B$1,'Program and Results'!$A:$A,0)-1,1,COUNTIF('Program and Results'!$A:$A,Tables!B$1),4),2,0),"")))</f>
        <v/>
      </c>
      <c r="C150">
        <f ca="1">IF(C$2="","",IF($A150="","",IFERROR(VLOOKUP($A150,OFFSET('Program and Results'!$A$1,MATCH(Tables!C$1,'Program and Results'!$A:$A,0)-1,1,COUNTIF('Program and Results'!$A:$A,Tables!C$1),4),2,0),"")))</f>
        <v>3</v>
      </c>
      <c r="D150" t="str">
        <f ca="1">IF(D$2="","",IF($A150="","",IFERROR(VLOOKUP($A150,OFFSET('Program and Results'!$A$1,MATCH(Tables!D$1,'Program and Results'!$A:$A,0)-1,1,COUNTIF('Program and Results'!$A:$A,Tables!D$1),4),2,0),"")))</f>
        <v/>
      </c>
      <c r="E150">
        <f ca="1">IF(E$2="","",IF($A150="","",IFERROR(VLOOKUP($A150,OFFSET('Program and Results'!$A$1,MATCH(Tables!E$1,'Program and Results'!$A:$A,0)-1,1,COUNTIF('Program and Results'!$A:$A,Tables!E$1),4),2,0),"")))</f>
        <v>4</v>
      </c>
      <c r="F150" t="str">
        <f ca="1">IF(F$2="","",IF($A150="","",IFERROR(VLOOKUP($A150,OFFSET('Program and Results'!$A$1,MATCH(Tables!F$1,'Program and Results'!$A:$A,0)-1,1,COUNTIF('Program and Results'!$A:$A,Tables!F$1),4),2,0),"")))</f>
        <v/>
      </c>
      <c r="G150">
        <f ca="1">IF(G$2="","",IF($A150="","",IFERROR(VLOOKUP($A150,OFFSET('Program and Results'!$A$1,MATCH(Tables!G$1,'Program and Results'!$A:$A,0)-1,1,COUNTIF('Program and Results'!$A:$A,Tables!G$1),4),2,0),"")))</f>
        <v>4</v>
      </c>
      <c r="H150" t="str">
        <f ca="1">IF(H$2="","",IF($A150="","",IFERROR(VLOOKUP($A150,OFFSET('Program and Results'!$A$1,MATCH(Tables!H$1,'Program and Results'!$A:$A,0)-1,1,COUNTIF('Program and Results'!$A:$A,Tables!H$1),4),2,0),"")))</f>
        <v/>
      </c>
      <c r="I150">
        <f ca="1">IF(I$2="","",IF($A150="","",IFERROR(VLOOKUP($A150,OFFSET('Program and Results'!$A$1,MATCH(Tables!I$1,'Program and Results'!$A:$A,0)-1,1,COUNTIF('Program and Results'!$A:$A,Tables!I$1),4),2,0),"")))</f>
        <v>2</v>
      </c>
      <c r="J150" t="str">
        <f ca="1">IF(J$2="","",IF($A150="","",IFERROR(VLOOKUP($A150,OFFSET('Program and Results'!$A$1,MATCH(Tables!J$1,'Program and Results'!$A:$A,0)-1,1,COUNTIF('Program and Results'!$A:$A,Tables!J$1),4),2,0),"")))</f>
        <v/>
      </c>
      <c r="K150">
        <f ca="1">IF(K$2="","",IF($A150="","",IFERROR(VLOOKUP($A150,OFFSET('Program and Results'!$A$1,MATCH(Tables!K$1,'Program and Results'!$A:$A,0)-1,1,COUNTIF('Program and Results'!$A:$A,Tables!K$1),4),2,0),"")))</f>
        <v>4</v>
      </c>
      <c r="L150" t="str">
        <f ca="1">IF(L$2="","",IF($A150="","",IFERROR(VLOOKUP($A150,OFFSET('Program and Results'!$A$1,MATCH(Tables!L$1,'Program and Results'!$A:$A,0)-1,1,COUNTIF('Program and Results'!$A:$A,Tables!L$1),4),2,0),"")))</f>
        <v/>
      </c>
      <c r="M150">
        <f ca="1">IF(M$2="","",IF($A150="","",IFERROR(VLOOKUP($A150,OFFSET('Program and Results'!$A$1,MATCH(Tables!M$1,'Program and Results'!$A:$A,0)-1,1,COUNTIF('Program and Results'!$A:$A,Tables!M$1),4),2,0),"")))</f>
        <v>3</v>
      </c>
      <c r="N150" t="str">
        <f ca="1">IF(N$2="","",IF($A150="","",IFERROR(VLOOKUP($A150,OFFSET('Program and Results'!$A$1,MATCH(Tables!N$1,'Program and Results'!$A:$A,0)-1,1,COUNTIF('Program and Results'!$A:$A,Tables!N$1),4),2,0),"")))</f>
        <v/>
      </c>
      <c r="O150">
        <f ca="1">IF(O$2="","",IF($A150="","",IFERROR(VLOOKUP($A150,OFFSET('Program and Results'!$A$1,MATCH(Tables!O$1,'Program and Results'!$A:$A,0)-1,1,COUNTIF('Program and Results'!$A:$A,Tables!O$1),4),2,0),"")))</f>
        <v>1</v>
      </c>
      <c r="P150">
        <f ca="1">IF(P$2="","",IF($A150="","",IFERROR(VLOOKUP($A150,OFFSET('Program and Results'!$A$1,MATCH(Tables!P$1,'Program and Results'!$A:$A,0)-1,1,COUNTIF('Program and Results'!$A:$A,Tables!P$1),4),2,0),"")))</f>
        <v>2</v>
      </c>
      <c r="Q150" t="str">
        <f ca="1">IF(Q$2="","",IF($A150="","",IFERROR(VLOOKUP($A150,OFFSET('Program and Results'!$A$1,MATCH(Tables!Q$1,'Program and Results'!$A:$A,0)-1,1,COUNTIF('Program and Results'!$A:$A,Tables!Q$1),4),2,0),"")))</f>
        <v/>
      </c>
      <c r="R150">
        <f ca="1">IF(R$2="","",IF($A150="","",IFERROR(VLOOKUP($A150,OFFSET('Program and Results'!$A$1,MATCH(Tables!R$1,'Program and Results'!$A:$A,0)-1,1,COUNTIF('Program and Results'!$A:$A,Tables!R$1),4),2,0),"")))</f>
        <v>2</v>
      </c>
      <c r="S150">
        <f ca="1">IF(S$2="","",IF($A150="","",IFERROR(VLOOKUP($A150,OFFSET('Program and Results'!$A$1,MATCH(Tables!S$1,'Program and Results'!$A:$A,0)-1,1,COUNTIF('Program and Results'!$A:$A,Tables!S$1),4),2,0),"")))</f>
        <v>0</v>
      </c>
      <c r="T150" t="str">
        <f ca="1">IF(T$2="","",IF($A150="","",IFERROR(VLOOKUP($A150,OFFSET('Program and Results'!$A$1,MATCH(Tables!T$1,'Program and Results'!$A:$A,0)-1,1,COUNTIF('Program and Results'!$A:$A,Tables!T$1),4),2,0),"")))</f>
        <v/>
      </c>
      <c r="U150">
        <f ca="1">IF(U$2="","",IF($A150="","",IFERROR(VLOOKUP($A150,OFFSET('Program and Results'!$A$1,MATCH(Tables!U$1,'Program and Results'!$A:$A,0)-1,1,COUNTIF('Program and Results'!$A:$A,Tables!U$1),4),2,0),"")))</f>
        <v>0</v>
      </c>
      <c r="V150" t="str">
        <f ca="1">IF(V$2="","",IF($A150="","",IFERROR(VLOOKUP($A150,OFFSET('Program and Results'!$A$1,MATCH(Tables!V$1,'Program and Results'!$A:$A,0)-1,1,COUNTIF('Program and Results'!$A:$A,Tables!V$1),4),2,0),"")))</f>
        <v/>
      </c>
      <c r="W150">
        <f ca="1">IF(W$2="","",IF($A150="","",IFERROR(VLOOKUP($A150,OFFSET('Program and Results'!$A$1,MATCH(Tables!W$1,'Program and Results'!$A:$A,0)-1,1,COUNTIF('Program and Results'!$A:$A,Tables!W$1),4),2,0),"")))</f>
        <v>2</v>
      </c>
      <c r="X150" t="str">
        <f ca="1">IF(X$2="","",IF($A150="","",IFERROR(VLOOKUP($A150,OFFSET('Program and Results'!$A$1,MATCH(Tables!X$1,'Program and Results'!$A:$A,0)-1,1,COUNTIF('Program and Results'!$A:$A,Tables!X$1),4),2,0),"")))</f>
        <v/>
      </c>
      <c r="Y150">
        <f ca="1">IF(Y$2="","",IF($A150="","",IFERROR(VLOOKUP($A150,OFFSET('Program and Results'!$A$1,MATCH(Tables!Y$1,'Program and Results'!$A:$A,0)-1,1,COUNTIF('Program and Results'!$A:$A,Tables!Y$1),4),2,0),"")))</f>
        <v>1</v>
      </c>
      <c r="Z150" t="str">
        <f ca="1">IF(Z$2="","",IF($A150="","",IFERROR(VLOOKUP($A150,OFFSET('Program and Results'!$A$1,MATCH(Tables!Z$1,'Program and Results'!$A:$A,0)-1,1,COUNTIF('Program and Results'!$A:$A,Tables!Z$1),4),2,0),"")))</f>
        <v/>
      </c>
      <c r="AA150">
        <f ca="1">IF(AA$2="","",IF($A150="","",IFERROR(VLOOKUP($A150,OFFSET('Program and Results'!$A$1,MATCH(Tables!AA$1,'Program and Results'!$A:$A,0)-1,1,COUNTIF('Program and Results'!$A:$A,Tables!AA$1),4),2,0),"")))</f>
        <v>3</v>
      </c>
      <c r="AB150" t="str">
        <f ca="1">IF(AB$2="","",IF($A150="","",IFERROR(VLOOKUP($A150,OFFSET('Program and Results'!$A$1,MATCH(Tables!AB$1,'Program and Results'!$A:$A,0)-1,1,COUNTIF('Program and Results'!$A:$A,Tables!AB$1),4),2,0),"")))</f>
        <v/>
      </c>
      <c r="AC150">
        <f ca="1">IF(AC$2="","",IF($A150="","",IFERROR(VLOOKUP($A150,OFFSET('Program and Results'!$A$1,MATCH(Tables!AC$1,'Program and Results'!$A:$A,0)-1,1,COUNTIF('Program and Results'!$A:$A,Tables!AC$1),4),2,0),"")))</f>
        <v>3</v>
      </c>
      <c r="AD150" t="str">
        <f ca="1">IF(AD$2="","",IF($A150="","",IFERROR(VLOOKUP($A150,OFFSET('Program and Results'!$A$1,MATCH(Tables!AD$1,'Program and Results'!$A:$A,0)-1,1,COUNTIF('Program and Results'!$A:$A,Tables!AD$1),4),2,0),"")))</f>
        <v/>
      </c>
      <c r="AE150">
        <f ca="1">IF(AE$2="","",IF($A150="","",IFERROR(VLOOKUP($A150,OFFSET('Program and Results'!$A$1,MATCH(Tables!AE$1,'Program and Results'!$A:$A,0)-1,1,COUNTIF('Program and Results'!$A:$A,Tables!AE$1),4),2,0),"")))</f>
        <v>1</v>
      </c>
      <c r="AF150" t="str">
        <f ca="1">IF(AF$2="","",IF($A150="","",IFERROR(VLOOKUP($A150,OFFSET('Program and Results'!$A$1,MATCH(Tables!AF$1,'Program and Results'!$A:$A,0)-1,1,COUNTIF('Program and Results'!$A:$A,Tables!AF$1),4),2,0),"")))</f>
        <v/>
      </c>
      <c r="AG150" t="str">
        <f ca="1">IF(AG$2="","",IF($A150="","",IFERROR(VLOOKUP($A150,OFFSET('Program and Results'!$A$1,MATCH(Tables!AG$1,'Program and Results'!$A:$A,0)-1,1,COUNTIF('Program and Results'!$A:$A,Tables!AG$1),4),2,0),"")))</f>
        <v/>
      </c>
      <c r="AH150">
        <f ca="1">IF(AH$2="","",IF($A150="","",IFERROR(VLOOKUP($A150,OFFSET('Program and Results'!$A$1,MATCH(Tables!AH$1,'Program and Results'!$A:$A,0)-1,1,COUNTIF('Program and Results'!$A:$A,Tables!AH$1),4),2,0),"")))</f>
        <v>3</v>
      </c>
      <c r="AI150" t="str">
        <f ca="1">IF(AI$2="","",IF($A150="","",IFERROR(VLOOKUP($A150,OFFSET('Program and Results'!$A$1,MATCH(Tables!AI$1,'Program and Results'!$A:$A,0)-1,1,COUNTIF('Program and Results'!$A:$A,Tables!AI$1),4),2,0),"")))</f>
        <v/>
      </c>
      <c r="AJ150" t="str">
        <f ca="1">IF(AJ$2="","",IF($A150="","",IFERROR(VLOOKUP($A150,OFFSET('Program and Results'!$A$1,MATCH(Tables!AJ$1,'Program and Results'!$A:$A,0)-1,1,COUNTIF('Program and Results'!$A:$A,Tables!AJ$1),4),2,0),"")))</f>
        <v/>
      </c>
      <c r="AK150" t="str">
        <f ca="1">IF(AK$2="","",IF($A150="","",IFERROR(VLOOKUP($A150,OFFSET('Program and Results'!$A$1,MATCH(Tables!AK$1,'Program and Results'!$A:$A,0)-1,1,COUNTIF('Program and Results'!$A:$A,Tables!AK$1),4),2,0),"")))</f>
        <v/>
      </c>
      <c r="AL150" t="str">
        <f ca="1">IF(AL$2="","",IF($A150="","",IFERROR(VLOOKUP($A150,OFFSET('Program and Results'!$A$1,MATCH(Tables!AL$1,'Program and Results'!$A:$A,0)-1,1,COUNTIF('Program and Results'!$A:$A,Tables!AL$1),4),2,0),"")))</f>
        <v/>
      </c>
      <c r="AM150" t="str">
        <f ca="1">IF(AM$2="","",IF($A150="","",IFERROR(VLOOKUP($A150,OFFSET('Program and Results'!$A$1,MATCH(Tables!AM$1,'Program and Results'!$A:$A,0)-1,1,COUNTIF('Program and Results'!$A:$A,Tables!AM$1),4),2,0),"")))</f>
        <v/>
      </c>
      <c r="AN150" t="str">
        <f ca="1">IF(AN$2="","",IF($A150="","",IFERROR(VLOOKUP($A150,OFFSET('Program and Results'!$A$1,MATCH(Tables!AN$1,'Program and Results'!$A:$A,0)-1,1,COUNTIF('Program and Results'!$A:$A,Tables!AN$1),4),2,0),"")))</f>
        <v/>
      </c>
      <c r="AO150" t="str">
        <f ca="1">IF(AO$2="","",IF($A150="","",IFERROR(VLOOKUP($A150,OFFSET('Program and Results'!$A$1,MATCH(Tables!AO$1,'Program and Results'!$A:$A,0)-1,1,COUNTIF('Program and Results'!$A:$A,Tables!AO$1),4),2,0),"")))</f>
        <v/>
      </c>
      <c r="AP150" t="str">
        <f ca="1">IF(AP$2="","",IF($A150="","",IFERROR(VLOOKUP($A150,OFFSET('Program and Results'!$A$1,MATCH(Tables!AP$1,'Program and Results'!$A:$A,0)-1,1,COUNTIF('Program and Results'!$A:$A,Tables!AP$1),4),2,0),"")))</f>
        <v/>
      </c>
      <c r="AQ150" t="str">
        <f ca="1">IF(AQ$2="","",IF($A150="","",IFERROR(VLOOKUP($A150,OFFSET('Program and Results'!$A$1,MATCH(Tables!AQ$1,'Program and Results'!$A:$A,0)-1,1,COUNTIF('Program and Results'!$A:$A,Tables!AQ$1),4),2,0),"")))</f>
        <v/>
      </c>
      <c r="AR150" t="str">
        <f ca="1">IF(AR$2="","",IF($A150="","",IFERROR(VLOOKUP($A150,OFFSET('Program and Results'!$A$1,MATCH(Tables!AR$1,'Program and Results'!$A:$A,0)-1,1,COUNTIF('Program and Results'!$A:$A,Tables!AR$1),4),2,0),"")))</f>
        <v/>
      </c>
      <c r="AS150" t="str">
        <f ca="1">IF(AS$2="","",IF($A150="","",IFERROR(VLOOKUP($A150,OFFSET('Program and Results'!$A$1,MATCH(Tables!AS$1,'Program and Results'!$A:$A,0)-1,1,COUNTIF('Program and Results'!$A:$A,Tables!AS$1),4),2,0),"")))</f>
        <v/>
      </c>
      <c r="AT150" t="str">
        <f ca="1">IF(AT$2="","",IF($A150="","",IFERROR(VLOOKUP($A150,OFFSET('Program and Results'!$A$1,MATCH(Tables!AT$1,'Program and Results'!$A:$A,0)-1,1,COUNTIF('Program and Results'!$A:$A,Tables!AT$1),4),2,0),"")))</f>
        <v/>
      </c>
      <c r="AU150" t="str">
        <f ca="1">IF(AU$2="","",IF($A150="","",IFERROR(VLOOKUP($A150,OFFSET('Program and Results'!$A$1,MATCH(Tables!AU$1,'Program and Results'!$A:$A,0)-1,1,COUNTIF('Program and Results'!$A:$A,Tables!AU$1),4),2,0),"")))</f>
        <v/>
      </c>
      <c r="AV150" t="str">
        <f ca="1">IF(AV$2="","",IF($A150="","",IFERROR(VLOOKUP($A150,OFFSET('Program and Results'!$A$1,MATCH(Tables!AV$1,'Program and Results'!$A:$A,0)-1,1,COUNTIF('Program and Results'!$A:$A,Tables!AV$1),4),2,0),"")))</f>
        <v/>
      </c>
      <c r="AW150" t="str">
        <f ca="1">IF(AW$2="","",IF($A150="","",IFERROR(VLOOKUP($A150,OFFSET('Program and Results'!$A$1,MATCH(Tables!AW$1,'Program and Results'!$A:$A,0)-1,1,COUNTIF('Program and Results'!$A:$A,Tables!AW$1),4),2,0),"")))</f>
        <v/>
      </c>
      <c r="AX150" t="str">
        <f ca="1">IF(AX$2="","",IF($A150="","",IFERROR(VLOOKUP($A150,OFFSET('Program and Results'!$A$1,MATCH(Tables!AX$1,'Program and Results'!$A:$A,0)-1,1,COUNTIF('Program and Results'!$A:$A,Tables!AX$1),4),2,0),"")))</f>
        <v/>
      </c>
      <c r="AY150" t="str">
        <f ca="1">IF(AY$2="","",IF($A150="","",IFERROR(VLOOKUP($A150,OFFSET('Program and Results'!$A$1,MATCH(Tables!AY$1,'Program and Results'!$A:$A,0)-1,1,COUNTIF('Program and Results'!$A:$A,Tables!AY$1),4),2,0),"")))</f>
        <v/>
      </c>
      <c r="AZ150" t="str">
        <f ca="1">IF(AZ$2="","",IF($A150="","",IFERROR(VLOOKUP($A150,OFFSET('Program and Results'!$A$1,MATCH(Tables!AZ$1,'Program and Results'!$A:$A,0)-1,1,COUNTIF('Program and Results'!$A:$A,Tables!AZ$1),4),2,0),"")))</f>
        <v/>
      </c>
      <c r="BA150" t="str">
        <f ca="1">IF(BA$2="","",IF($A150="","",IFERROR(VLOOKUP($A150,OFFSET('Program and Results'!$A$1,MATCH(Tables!BA$1,'Program and Results'!$A:$A,0)-1,1,COUNTIF('Program and Results'!$A:$A,Tables!BA$1),4),2,0),"")))</f>
        <v/>
      </c>
      <c r="BB150" t="str">
        <f ca="1">IF(BB$2="","",IF($A150="","",IFERROR(VLOOKUP($A150,OFFSET('Program and Results'!$A$1,MATCH(Tables!BB$1,'Program and Results'!$A:$A,0)-1,1,COUNTIF('Program and Results'!$A:$A,Tables!BB$1),4),2,0),"")))</f>
        <v/>
      </c>
      <c r="BC150" t="str">
        <f ca="1">IF(BC$2="","",IF($A150="","",IFERROR(VLOOKUP($A150,OFFSET('Program and Results'!$A$1,MATCH(Tables!BC$1,'Program and Results'!$A:$A,0)-1,1,COUNTIF('Program and Results'!$A:$A,Tables!BC$1),4),2,0),"")))</f>
        <v/>
      </c>
      <c r="BD150" t="str">
        <f ca="1">IF(BD$2="","",IF($A150="","",IFERROR(VLOOKUP($A150,OFFSET('Program and Results'!$A$1,MATCH(Tables!BD$1,'Program and Results'!$A:$A,0)-1,1,COUNTIF('Program and Results'!$A:$A,Tables!BD$1),4),2,0),"")))</f>
        <v/>
      </c>
      <c r="BE150" t="str">
        <f ca="1">IF(BE$2="","",IF($A150="","",IFERROR(VLOOKUP($A150,OFFSET('Program and Results'!$A$1,MATCH(Tables!BE$1,'Program and Results'!$A:$A,0)-1,1,COUNTIF('Program and Results'!$A:$A,Tables!BE$1),4),2,0),"")))</f>
        <v/>
      </c>
    </row>
    <row r="151" spans="1:57">
      <c r="A151" s="3" t="str">
        <f t="shared" si="13"/>
        <v>Stuttgart</v>
      </c>
      <c r="B151" t="str">
        <f ca="1">IF(B$2="","",IF($A151="","",IFERROR(VLOOKUP($A151,OFFSET('Program and Results'!$A$1,MATCH(Tables!B$1,'Program and Results'!$A:$A,0)-1,1,COUNTIF('Program and Results'!$A:$A,Tables!B$1),4),2,0),"")))</f>
        <v/>
      </c>
      <c r="C151">
        <f ca="1">IF(C$2="","",IF($A151="","",IFERROR(VLOOKUP($A151,OFFSET('Program and Results'!$A$1,MATCH(Tables!C$1,'Program and Results'!$A:$A,0)-1,1,COUNTIF('Program and Results'!$A:$A,Tables!C$1),4),2,0),"")))</f>
        <v>0</v>
      </c>
      <c r="D151" t="str">
        <f ca="1">IF(D$2="","",IF($A151="","",IFERROR(VLOOKUP($A151,OFFSET('Program and Results'!$A$1,MATCH(Tables!D$1,'Program and Results'!$A:$A,0)-1,1,COUNTIF('Program and Results'!$A:$A,Tables!D$1),4),2,0),"")))</f>
        <v/>
      </c>
      <c r="E151">
        <f ca="1">IF(E$2="","",IF($A151="","",IFERROR(VLOOKUP($A151,OFFSET('Program and Results'!$A$1,MATCH(Tables!E$1,'Program and Results'!$A:$A,0)-1,1,COUNTIF('Program and Results'!$A:$A,Tables!E$1),4),2,0),"")))</f>
        <v>6</v>
      </c>
      <c r="F151" t="str">
        <f ca="1">IF(F$2="","",IF($A151="","",IFERROR(VLOOKUP($A151,OFFSET('Program and Results'!$A$1,MATCH(Tables!F$1,'Program and Results'!$A:$A,0)-1,1,COUNTIF('Program and Results'!$A:$A,Tables!F$1),4),2,0),"")))</f>
        <v/>
      </c>
      <c r="G151">
        <f ca="1">IF(G$2="","",IF($A151="","",IFERROR(VLOOKUP($A151,OFFSET('Program and Results'!$A$1,MATCH(Tables!G$1,'Program and Results'!$A:$A,0)-1,1,COUNTIF('Program and Results'!$A:$A,Tables!G$1),4),2,0),"")))</f>
        <v>1</v>
      </c>
      <c r="H151" t="str">
        <f ca="1">IF(H$2="","",IF($A151="","",IFERROR(VLOOKUP($A151,OFFSET('Program and Results'!$A$1,MATCH(Tables!H$1,'Program and Results'!$A:$A,0)-1,1,COUNTIF('Program and Results'!$A:$A,Tables!H$1),4),2,0),"")))</f>
        <v/>
      </c>
      <c r="I151">
        <f ca="1">IF(I$2="","",IF($A151="","",IFERROR(VLOOKUP($A151,OFFSET('Program and Results'!$A$1,MATCH(Tables!I$1,'Program and Results'!$A:$A,0)-1,1,COUNTIF('Program and Results'!$A:$A,Tables!I$1),4),2,0),"")))</f>
        <v>1</v>
      </c>
      <c r="J151" t="str">
        <f ca="1">IF(J$2="","",IF($A151="","",IFERROR(VLOOKUP($A151,OFFSET('Program and Results'!$A$1,MATCH(Tables!J$1,'Program and Results'!$A:$A,0)-1,1,COUNTIF('Program and Results'!$A:$A,Tables!J$1),4),2,0),"")))</f>
        <v/>
      </c>
      <c r="K151">
        <f ca="1">IF(K$2="","",IF($A151="","",IFERROR(VLOOKUP($A151,OFFSET('Program and Results'!$A$1,MATCH(Tables!K$1,'Program and Results'!$A:$A,0)-1,1,COUNTIF('Program and Results'!$A:$A,Tables!K$1),4),2,0),"")))</f>
        <v>1</v>
      </c>
      <c r="L151" t="str">
        <f ca="1">IF(L$2="","",IF($A151="","",IFERROR(VLOOKUP($A151,OFFSET('Program and Results'!$A$1,MATCH(Tables!L$1,'Program and Results'!$A:$A,0)-1,1,COUNTIF('Program and Results'!$A:$A,Tables!L$1),4),2,0),"")))</f>
        <v/>
      </c>
      <c r="M151" t="str">
        <f ca="1">IF(M$2="","",IF($A151="","",IFERROR(VLOOKUP($A151,OFFSET('Program and Results'!$A$1,MATCH(Tables!M$1,'Program and Results'!$A:$A,0)-1,1,COUNTIF('Program and Results'!$A:$A,Tables!M$1),4),2,0),"")))</f>
        <v/>
      </c>
      <c r="N151">
        <f ca="1">IF(N$2="","",IF($A151="","",IFERROR(VLOOKUP($A151,OFFSET('Program and Results'!$A$1,MATCH(Tables!N$1,'Program and Results'!$A:$A,0)-1,1,COUNTIF('Program and Results'!$A:$A,Tables!N$1),4),2,0),"")))</f>
        <v>0</v>
      </c>
      <c r="O151" t="str">
        <f ca="1">IF(O$2="","",IF($A151="","",IFERROR(VLOOKUP($A151,OFFSET('Program and Results'!$A$1,MATCH(Tables!O$1,'Program and Results'!$A:$A,0)-1,1,COUNTIF('Program and Results'!$A:$A,Tables!O$1),4),2,0),"")))</f>
        <v/>
      </c>
      <c r="P151">
        <f ca="1">IF(P$2="","",IF($A151="","",IFERROR(VLOOKUP($A151,OFFSET('Program and Results'!$A$1,MATCH(Tables!P$1,'Program and Results'!$A:$A,0)-1,1,COUNTIF('Program and Results'!$A:$A,Tables!P$1),4),2,0),"")))</f>
        <v>4</v>
      </c>
      <c r="Q151" t="str">
        <f ca="1">IF(Q$2="","",IF($A151="","",IFERROR(VLOOKUP($A151,OFFSET('Program and Results'!$A$1,MATCH(Tables!Q$1,'Program and Results'!$A:$A,0)-1,1,COUNTIF('Program and Results'!$A:$A,Tables!Q$1),4),2,0),"")))</f>
        <v/>
      </c>
      <c r="R151">
        <f ca="1">IF(R$2="","",IF($A151="","",IFERROR(VLOOKUP($A151,OFFSET('Program and Results'!$A$1,MATCH(Tables!R$1,'Program and Results'!$A:$A,0)-1,1,COUNTIF('Program and Results'!$A:$A,Tables!R$1),4),2,0),"")))</f>
        <v>1</v>
      </c>
      <c r="S151">
        <f ca="1">IF(S$2="","",IF($A151="","",IFERROR(VLOOKUP($A151,OFFSET('Program and Results'!$A$1,MATCH(Tables!S$1,'Program and Results'!$A:$A,0)-1,1,COUNTIF('Program and Results'!$A:$A,Tables!S$1),4),2,0),"")))</f>
        <v>1</v>
      </c>
      <c r="T151" t="str">
        <f ca="1">IF(T$2="","",IF($A151="","",IFERROR(VLOOKUP($A151,OFFSET('Program and Results'!$A$1,MATCH(Tables!T$1,'Program and Results'!$A:$A,0)-1,1,COUNTIF('Program and Results'!$A:$A,Tables!T$1),4),2,0),"")))</f>
        <v/>
      </c>
      <c r="U151">
        <f ca="1">IF(U$2="","",IF($A151="","",IFERROR(VLOOKUP($A151,OFFSET('Program and Results'!$A$1,MATCH(Tables!U$1,'Program and Results'!$A:$A,0)-1,1,COUNTIF('Program and Results'!$A:$A,Tables!U$1),4),2,0),"")))</f>
        <v>1</v>
      </c>
      <c r="V151" t="str">
        <f ca="1">IF(V$2="","",IF($A151="","",IFERROR(VLOOKUP($A151,OFFSET('Program and Results'!$A$1,MATCH(Tables!V$1,'Program and Results'!$A:$A,0)-1,1,COUNTIF('Program and Results'!$A:$A,Tables!V$1),4),2,0),"")))</f>
        <v/>
      </c>
      <c r="W151">
        <f ca="1">IF(W$2="","",IF($A151="","",IFERROR(VLOOKUP($A151,OFFSET('Program and Results'!$A$1,MATCH(Tables!W$1,'Program and Results'!$A:$A,0)-1,1,COUNTIF('Program and Results'!$A:$A,Tables!W$1),4),2,0),"")))</f>
        <v>1</v>
      </c>
      <c r="X151" t="str">
        <f ca="1">IF(X$2="","",IF($A151="","",IFERROR(VLOOKUP($A151,OFFSET('Program and Results'!$A$1,MATCH(Tables!X$1,'Program and Results'!$A:$A,0)-1,1,COUNTIF('Program and Results'!$A:$A,Tables!X$1),4),2,0),"")))</f>
        <v/>
      </c>
      <c r="Y151">
        <f ca="1">IF(Y$2="","",IF($A151="","",IFERROR(VLOOKUP($A151,OFFSET('Program and Results'!$A$1,MATCH(Tables!Y$1,'Program and Results'!$A:$A,0)-1,1,COUNTIF('Program and Results'!$A:$A,Tables!Y$1),4),2,0),"")))</f>
        <v>2</v>
      </c>
      <c r="Z151" t="str">
        <f ca="1">IF(Z$2="","",IF($A151="","",IFERROR(VLOOKUP($A151,OFFSET('Program and Results'!$A$1,MATCH(Tables!Z$1,'Program and Results'!$A:$A,0)-1,1,COUNTIF('Program and Results'!$A:$A,Tables!Z$1),4),2,0),"")))</f>
        <v/>
      </c>
      <c r="AA151">
        <f ca="1">IF(AA$2="","",IF($A151="","",IFERROR(VLOOKUP($A151,OFFSET('Program and Results'!$A$1,MATCH(Tables!AA$1,'Program and Results'!$A:$A,0)-1,1,COUNTIF('Program and Results'!$A:$A,Tables!AA$1),4),2,0),"")))</f>
        <v>1</v>
      </c>
      <c r="AB151" t="str">
        <f ca="1">IF(AB$2="","",IF($A151="","",IFERROR(VLOOKUP($A151,OFFSET('Program and Results'!$A$1,MATCH(Tables!AB$1,'Program and Results'!$A:$A,0)-1,1,COUNTIF('Program and Results'!$A:$A,Tables!AB$1),4),2,0),"")))</f>
        <v/>
      </c>
      <c r="AC151">
        <f ca="1">IF(AC$2="","",IF($A151="","",IFERROR(VLOOKUP($A151,OFFSET('Program and Results'!$A$1,MATCH(Tables!AC$1,'Program and Results'!$A:$A,0)-1,1,COUNTIF('Program and Results'!$A:$A,Tables!AC$1),4),2,0),"")))</f>
        <v>2</v>
      </c>
      <c r="AD151">
        <f ca="1">IF(AD$2="","",IF($A151="","",IFERROR(VLOOKUP($A151,OFFSET('Program and Results'!$A$1,MATCH(Tables!AD$1,'Program and Results'!$A:$A,0)-1,1,COUNTIF('Program and Results'!$A:$A,Tables!AD$1),4),2,0),"")))</f>
        <v>2</v>
      </c>
      <c r="AE151" t="str">
        <f ca="1">IF(AE$2="","",IF($A151="","",IFERROR(VLOOKUP($A151,OFFSET('Program and Results'!$A$1,MATCH(Tables!AE$1,'Program and Results'!$A:$A,0)-1,1,COUNTIF('Program and Results'!$A:$A,Tables!AE$1),4),2,0),"")))</f>
        <v/>
      </c>
      <c r="AF151">
        <f ca="1">IF(AF$2="","",IF($A151="","",IFERROR(VLOOKUP($A151,OFFSET('Program and Results'!$A$1,MATCH(Tables!AF$1,'Program and Results'!$A:$A,0)-1,1,COUNTIF('Program and Results'!$A:$A,Tables!AF$1),4),2,0),"")))</f>
        <v>3</v>
      </c>
      <c r="AG151" t="str">
        <f ca="1">IF(AG$2="","",IF($A151="","",IFERROR(VLOOKUP($A151,OFFSET('Program and Results'!$A$1,MATCH(Tables!AG$1,'Program and Results'!$A:$A,0)-1,1,COUNTIF('Program and Results'!$A:$A,Tables!AG$1),4),2,0),"")))</f>
        <v/>
      </c>
      <c r="AH151">
        <f ca="1">IF(AH$2="","",IF($A151="","",IFERROR(VLOOKUP($A151,OFFSET('Program and Results'!$A$1,MATCH(Tables!AH$1,'Program and Results'!$A:$A,0)-1,1,COUNTIF('Program and Results'!$A:$A,Tables!AH$1),4),2,0),"")))</f>
        <v>1</v>
      </c>
      <c r="AI151" t="str">
        <f ca="1">IF(AI$2="","",IF($A151="","",IFERROR(VLOOKUP($A151,OFFSET('Program and Results'!$A$1,MATCH(Tables!AI$1,'Program and Results'!$A:$A,0)-1,1,COUNTIF('Program and Results'!$A:$A,Tables!AI$1),4),2,0),"")))</f>
        <v/>
      </c>
      <c r="AJ151" t="str">
        <f ca="1">IF(AJ$2="","",IF($A151="","",IFERROR(VLOOKUP($A151,OFFSET('Program and Results'!$A$1,MATCH(Tables!AJ$1,'Program and Results'!$A:$A,0)-1,1,COUNTIF('Program and Results'!$A:$A,Tables!AJ$1),4),2,0),"")))</f>
        <v/>
      </c>
      <c r="AK151" t="str">
        <f ca="1">IF(AK$2="","",IF($A151="","",IFERROR(VLOOKUP($A151,OFFSET('Program and Results'!$A$1,MATCH(Tables!AK$1,'Program and Results'!$A:$A,0)-1,1,COUNTIF('Program and Results'!$A:$A,Tables!AK$1),4),2,0),"")))</f>
        <v/>
      </c>
      <c r="AL151" t="str">
        <f ca="1">IF(AL$2="","",IF($A151="","",IFERROR(VLOOKUP($A151,OFFSET('Program and Results'!$A$1,MATCH(Tables!AL$1,'Program and Results'!$A:$A,0)-1,1,COUNTIF('Program and Results'!$A:$A,Tables!AL$1),4),2,0),"")))</f>
        <v/>
      </c>
      <c r="AM151" t="str">
        <f ca="1">IF(AM$2="","",IF($A151="","",IFERROR(VLOOKUP($A151,OFFSET('Program and Results'!$A$1,MATCH(Tables!AM$1,'Program and Results'!$A:$A,0)-1,1,COUNTIF('Program and Results'!$A:$A,Tables!AM$1),4),2,0),"")))</f>
        <v/>
      </c>
      <c r="AN151" t="str">
        <f ca="1">IF(AN$2="","",IF($A151="","",IFERROR(VLOOKUP($A151,OFFSET('Program and Results'!$A$1,MATCH(Tables!AN$1,'Program and Results'!$A:$A,0)-1,1,COUNTIF('Program and Results'!$A:$A,Tables!AN$1),4),2,0),"")))</f>
        <v/>
      </c>
      <c r="AO151" t="str">
        <f ca="1">IF(AO$2="","",IF($A151="","",IFERROR(VLOOKUP($A151,OFFSET('Program and Results'!$A$1,MATCH(Tables!AO$1,'Program and Results'!$A:$A,0)-1,1,COUNTIF('Program and Results'!$A:$A,Tables!AO$1),4),2,0),"")))</f>
        <v/>
      </c>
      <c r="AP151" t="str">
        <f ca="1">IF(AP$2="","",IF($A151="","",IFERROR(VLOOKUP($A151,OFFSET('Program and Results'!$A$1,MATCH(Tables!AP$1,'Program and Results'!$A:$A,0)-1,1,COUNTIF('Program and Results'!$A:$A,Tables!AP$1),4),2,0),"")))</f>
        <v/>
      </c>
      <c r="AQ151" t="str">
        <f ca="1">IF(AQ$2="","",IF($A151="","",IFERROR(VLOOKUP($A151,OFFSET('Program and Results'!$A$1,MATCH(Tables!AQ$1,'Program and Results'!$A:$A,0)-1,1,COUNTIF('Program and Results'!$A:$A,Tables!AQ$1),4),2,0),"")))</f>
        <v/>
      </c>
      <c r="AR151" t="str">
        <f ca="1">IF(AR$2="","",IF($A151="","",IFERROR(VLOOKUP($A151,OFFSET('Program and Results'!$A$1,MATCH(Tables!AR$1,'Program and Results'!$A:$A,0)-1,1,COUNTIF('Program and Results'!$A:$A,Tables!AR$1),4),2,0),"")))</f>
        <v/>
      </c>
      <c r="AS151" t="str">
        <f ca="1">IF(AS$2="","",IF($A151="","",IFERROR(VLOOKUP($A151,OFFSET('Program and Results'!$A$1,MATCH(Tables!AS$1,'Program and Results'!$A:$A,0)-1,1,COUNTIF('Program and Results'!$A:$A,Tables!AS$1),4),2,0),"")))</f>
        <v/>
      </c>
      <c r="AT151" t="str">
        <f ca="1">IF(AT$2="","",IF($A151="","",IFERROR(VLOOKUP($A151,OFFSET('Program and Results'!$A$1,MATCH(Tables!AT$1,'Program and Results'!$A:$A,0)-1,1,COUNTIF('Program and Results'!$A:$A,Tables!AT$1),4),2,0),"")))</f>
        <v/>
      </c>
      <c r="AU151" t="str">
        <f ca="1">IF(AU$2="","",IF($A151="","",IFERROR(VLOOKUP($A151,OFFSET('Program and Results'!$A$1,MATCH(Tables!AU$1,'Program and Results'!$A:$A,0)-1,1,COUNTIF('Program and Results'!$A:$A,Tables!AU$1),4),2,0),"")))</f>
        <v/>
      </c>
      <c r="AV151" t="str">
        <f ca="1">IF(AV$2="","",IF($A151="","",IFERROR(VLOOKUP($A151,OFFSET('Program and Results'!$A$1,MATCH(Tables!AV$1,'Program and Results'!$A:$A,0)-1,1,COUNTIF('Program and Results'!$A:$A,Tables!AV$1),4),2,0),"")))</f>
        <v/>
      </c>
      <c r="AW151" t="str">
        <f ca="1">IF(AW$2="","",IF($A151="","",IFERROR(VLOOKUP($A151,OFFSET('Program and Results'!$A$1,MATCH(Tables!AW$1,'Program and Results'!$A:$A,0)-1,1,COUNTIF('Program and Results'!$A:$A,Tables!AW$1),4),2,0),"")))</f>
        <v/>
      </c>
      <c r="AX151" t="str">
        <f ca="1">IF(AX$2="","",IF($A151="","",IFERROR(VLOOKUP($A151,OFFSET('Program and Results'!$A$1,MATCH(Tables!AX$1,'Program and Results'!$A:$A,0)-1,1,COUNTIF('Program and Results'!$A:$A,Tables!AX$1),4),2,0),"")))</f>
        <v/>
      </c>
      <c r="AY151" t="str">
        <f ca="1">IF(AY$2="","",IF($A151="","",IFERROR(VLOOKUP($A151,OFFSET('Program and Results'!$A$1,MATCH(Tables!AY$1,'Program and Results'!$A:$A,0)-1,1,COUNTIF('Program and Results'!$A:$A,Tables!AY$1),4),2,0),"")))</f>
        <v/>
      </c>
      <c r="AZ151" t="str">
        <f ca="1">IF(AZ$2="","",IF($A151="","",IFERROR(VLOOKUP($A151,OFFSET('Program and Results'!$A$1,MATCH(Tables!AZ$1,'Program and Results'!$A:$A,0)-1,1,COUNTIF('Program and Results'!$A:$A,Tables!AZ$1),4),2,0),"")))</f>
        <v/>
      </c>
      <c r="BA151" t="str">
        <f ca="1">IF(BA$2="","",IF($A151="","",IFERROR(VLOOKUP($A151,OFFSET('Program and Results'!$A$1,MATCH(Tables!BA$1,'Program and Results'!$A:$A,0)-1,1,COUNTIF('Program and Results'!$A:$A,Tables!BA$1),4),2,0),"")))</f>
        <v/>
      </c>
      <c r="BB151" t="str">
        <f ca="1">IF(BB$2="","",IF($A151="","",IFERROR(VLOOKUP($A151,OFFSET('Program and Results'!$A$1,MATCH(Tables!BB$1,'Program and Results'!$A:$A,0)-1,1,COUNTIF('Program and Results'!$A:$A,Tables!BB$1),4),2,0),"")))</f>
        <v/>
      </c>
      <c r="BC151" t="str">
        <f ca="1">IF(BC$2="","",IF($A151="","",IFERROR(VLOOKUP($A151,OFFSET('Program and Results'!$A$1,MATCH(Tables!BC$1,'Program and Results'!$A:$A,0)-1,1,COUNTIF('Program and Results'!$A:$A,Tables!BC$1),4),2,0),"")))</f>
        <v/>
      </c>
      <c r="BD151" t="str">
        <f ca="1">IF(BD$2="","",IF($A151="","",IFERROR(VLOOKUP($A151,OFFSET('Program and Results'!$A$1,MATCH(Tables!BD$1,'Program and Results'!$A:$A,0)-1,1,COUNTIF('Program and Results'!$A:$A,Tables!BD$1),4),2,0),"")))</f>
        <v/>
      </c>
      <c r="BE151" t="str">
        <f ca="1">IF(BE$2="","",IF($A151="","",IFERROR(VLOOKUP($A151,OFFSET('Program and Results'!$A$1,MATCH(Tables!BE$1,'Program and Results'!$A:$A,0)-1,1,COUNTIF('Program and Results'!$A:$A,Tables!BE$1),4),2,0),"")))</f>
        <v/>
      </c>
    </row>
    <row r="152" spans="1:57">
      <c r="A152" s="3" t="str">
        <f t="shared" si="13"/>
        <v>Werder Bremen</v>
      </c>
      <c r="B152" t="str">
        <f ca="1">IF(B$2="","",IF($A152="","",IFERROR(VLOOKUP($A152,OFFSET('Program and Results'!$A$1,MATCH(Tables!B$1,'Program and Results'!$A:$A,0)-1,1,COUNTIF('Program and Results'!$A:$A,Tables!B$1),4),2,0),"")))</f>
        <v/>
      </c>
      <c r="C152">
        <f ca="1">IF(C$2="","",IF($A152="","",IFERROR(VLOOKUP($A152,OFFSET('Program and Results'!$A$1,MATCH(Tables!C$1,'Program and Results'!$A:$A,0)-1,1,COUNTIF('Program and Results'!$A:$A,Tables!C$1),4),2,0),"")))</f>
        <v>1</v>
      </c>
      <c r="D152" t="str">
        <f ca="1">IF(D$2="","",IF($A152="","",IFERROR(VLOOKUP($A152,OFFSET('Program and Results'!$A$1,MATCH(Tables!D$1,'Program and Results'!$A:$A,0)-1,1,COUNTIF('Program and Results'!$A:$A,Tables!D$1),4),2,0),"")))</f>
        <v/>
      </c>
      <c r="E152" t="str">
        <f ca="1">IF(E$2="","",IF($A152="","",IFERROR(VLOOKUP($A152,OFFSET('Program and Results'!$A$1,MATCH(Tables!E$1,'Program and Results'!$A:$A,0)-1,1,COUNTIF('Program and Results'!$A:$A,Tables!E$1),4),2,0),"")))</f>
        <v/>
      </c>
      <c r="F152">
        <f ca="1">IF(F$2="","",IF($A152="","",IFERROR(VLOOKUP($A152,OFFSET('Program and Results'!$A$1,MATCH(Tables!F$1,'Program and Results'!$A:$A,0)-1,1,COUNTIF('Program and Results'!$A:$A,Tables!F$1),4),2,0),"")))</f>
        <v>0</v>
      </c>
      <c r="G152" t="str">
        <f ca="1">IF(G$2="","",IF($A152="","",IFERROR(VLOOKUP($A152,OFFSET('Program and Results'!$A$1,MATCH(Tables!G$1,'Program and Results'!$A:$A,0)-1,1,COUNTIF('Program and Results'!$A:$A,Tables!G$1),4),2,0),"")))</f>
        <v/>
      </c>
      <c r="H152">
        <f ca="1">IF(H$2="","",IF($A152="","",IFERROR(VLOOKUP($A152,OFFSET('Program and Results'!$A$1,MATCH(Tables!H$1,'Program and Results'!$A:$A,0)-1,1,COUNTIF('Program and Results'!$A:$A,Tables!H$1),4),2,0),"")))</f>
        <v>3</v>
      </c>
      <c r="I152" t="str">
        <f ca="1">IF(I$2="","",IF($A152="","",IFERROR(VLOOKUP($A152,OFFSET('Program and Results'!$A$1,MATCH(Tables!I$1,'Program and Results'!$A:$A,0)-1,1,COUNTIF('Program and Results'!$A:$A,Tables!I$1),4),2,0),"")))</f>
        <v/>
      </c>
      <c r="J152">
        <f ca="1">IF(J$2="","",IF($A152="","",IFERROR(VLOOKUP($A152,OFFSET('Program and Results'!$A$1,MATCH(Tables!J$1,'Program and Results'!$A:$A,0)-1,1,COUNTIF('Program and Results'!$A:$A,Tables!J$1),4),2,0),"")))</f>
        <v>0</v>
      </c>
      <c r="K152" t="str">
        <f ca="1">IF(K$2="","",IF($A152="","",IFERROR(VLOOKUP($A152,OFFSET('Program and Results'!$A$1,MATCH(Tables!K$1,'Program and Results'!$A:$A,0)-1,1,COUNTIF('Program and Results'!$A:$A,Tables!K$1),4),2,0),"")))</f>
        <v/>
      </c>
      <c r="L152">
        <f ca="1">IF(L$2="","",IF($A152="","",IFERROR(VLOOKUP($A152,OFFSET('Program and Results'!$A$1,MATCH(Tables!L$1,'Program and Results'!$A:$A,0)-1,1,COUNTIF('Program and Results'!$A:$A,Tables!L$1),4),2,0),"")))</f>
        <v>3</v>
      </c>
      <c r="M152" t="str">
        <f ca="1">IF(M$2="","",IF($A152="","",IFERROR(VLOOKUP($A152,OFFSET('Program and Results'!$A$1,MATCH(Tables!M$1,'Program and Results'!$A:$A,0)-1,1,COUNTIF('Program and Results'!$A:$A,Tables!M$1),4),2,0),"")))</f>
        <v/>
      </c>
      <c r="N152">
        <f ca="1">IF(N$2="","",IF($A152="","",IFERROR(VLOOKUP($A152,OFFSET('Program and Results'!$A$1,MATCH(Tables!N$1,'Program and Results'!$A:$A,0)-1,1,COUNTIF('Program and Results'!$A:$A,Tables!N$1),4),2,0),"")))</f>
        <v>2</v>
      </c>
      <c r="O152" t="str">
        <f ca="1">IF(O$2="","",IF($A152="","",IFERROR(VLOOKUP($A152,OFFSET('Program and Results'!$A$1,MATCH(Tables!O$1,'Program and Results'!$A:$A,0)-1,1,COUNTIF('Program and Results'!$A:$A,Tables!O$1),4),2,0),"")))</f>
        <v/>
      </c>
      <c r="P152">
        <f ca="1">IF(P$2="","",IF($A152="","",IFERROR(VLOOKUP($A152,OFFSET('Program and Results'!$A$1,MATCH(Tables!P$1,'Program and Results'!$A:$A,0)-1,1,COUNTIF('Program and Results'!$A:$A,Tables!P$1),4),2,0),"")))</f>
        <v>0</v>
      </c>
      <c r="Q152" t="str">
        <f ca="1">IF(Q$2="","",IF($A152="","",IFERROR(VLOOKUP($A152,OFFSET('Program and Results'!$A$1,MATCH(Tables!Q$1,'Program and Results'!$A:$A,0)-1,1,COUNTIF('Program and Results'!$A:$A,Tables!Q$1),4),2,0),"")))</f>
        <v/>
      </c>
      <c r="R152">
        <f ca="1">IF(R$2="","",IF($A152="","",IFERROR(VLOOKUP($A152,OFFSET('Program and Results'!$A$1,MATCH(Tables!R$1,'Program and Results'!$A:$A,0)-1,1,COUNTIF('Program and Results'!$A:$A,Tables!R$1),4),2,0),"")))</f>
        <v>1</v>
      </c>
      <c r="S152">
        <f ca="1">IF(S$2="","",IF($A152="","",IFERROR(VLOOKUP($A152,OFFSET('Program and Results'!$A$1,MATCH(Tables!S$1,'Program and Results'!$A:$A,0)-1,1,COUNTIF('Program and Results'!$A:$A,Tables!S$1),4),2,0),"")))</f>
        <v>0</v>
      </c>
      <c r="T152" t="str">
        <f ca="1">IF(T$2="","",IF($A152="","",IFERROR(VLOOKUP($A152,OFFSET('Program and Results'!$A$1,MATCH(Tables!T$1,'Program and Results'!$A:$A,0)-1,1,COUNTIF('Program and Results'!$A:$A,Tables!T$1),4),2,0),"")))</f>
        <v/>
      </c>
      <c r="U152">
        <f ca="1">IF(U$2="","",IF($A152="","",IFERROR(VLOOKUP($A152,OFFSET('Program and Results'!$A$1,MATCH(Tables!U$1,'Program and Results'!$A:$A,0)-1,1,COUNTIF('Program and Results'!$A:$A,Tables!U$1),4),2,0),"")))</f>
        <v>1</v>
      </c>
      <c r="V152">
        <f ca="1">IF(V$2="","",IF($A152="","",IFERROR(VLOOKUP($A152,OFFSET('Program and Results'!$A$1,MATCH(Tables!V$1,'Program and Results'!$A:$A,0)-1,1,COUNTIF('Program and Results'!$A:$A,Tables!V$1),4),2,0),"")))</f>
        <v>1</v>
      </c>
      <c r="W152" t="str">
        <f ca="1">IF(W$2="","",IF($A152="","",IFERROR(VLOOKUP($A152,OFFSET('Program and Results'!$A$1,MATCH(Tables!W$1,'Program and Results'!$A:$A,0)-1,1,COUNTIF('Program and Results'!$A:$A,Tables!W$1),4),2,0),"")))</f>
        <v/>
      </c>
      <c r="X152">
        <f ca="1">IF(X$2="","",IF($A152="","",IFERROR(VLOOKUP($A152,OFFSET('Program and Results'!$A$1,MATCH(Tables!X$1,'Program and Results'!$A:$A,0)-1,1,COUNTIF('Program and Results'!$A:$A,Tables!X$1),4),2,0),"")))</f>
        <v>1</v>
      </c>
      <c r="Y152" t="str">
        <f ca="1">IF(Y$2="","",IF($A152="","",IFERROR(VLOOKUP($A152,OFFSET('Program and Results'!$A$1,MATCH(Tables!Y$1,'Program and Results'!$A:$A,0)-1,1,COUNTIF('Program and Results'!$A:$A,Tables!Y$1),4),2,0),"")))</f>
        <v/>
      </c>
      <c r="Z152">
        <f ca="1">IF(Z$2="","",IF($A152="","",IFERROR(VLOOKUP($A152,OFFSET('Program and Results'!$A$1,MATCH(Tables!Z$1,'Program and Results'!$A:$A,0)-1,1,COUNTIF('Program and Results'!$A:$A,Tables!Z$1),4),2,0),"")))</f>
        <v>1</v>
      </c>
      <c r="AA152" t="str">
        <f ca="1">IF(AA$2="","",IF($A152="","",IFERROR(VLOOKUP($A152,OFFSET('Program and Results'!$A$1,MATCH(Tables!AA$1,'Program and Results'!$A:$A,0)-1,1,COUNTIF('Program and Results'!$A:$A,Tables!AA$1),4),2,0),"")))</f>
        <v/>
      </c>
      <c r="AB152">
        <f ca="1">IF(AB$2="","",IF($A152="","",IFERROR(VLOOKUP($A152,OFFSET('Program and Results'!$A$1,MATCH(Tables!AB$1,'Program and Results'!$A:$A,0)-1,1,COUNTIF('Program and Results'!$A:$A,Tables!AB$1),4),2,0),"")))</f>
        <v>1</v>
      </c>
      <c r="AC152" t="str">
        <f ca="1">IF(AC$2="","",IF($A152="","",IFERROR(VLOOKUP($A152,OFFSET('Program and Results'!$A$1,MATCH(Tables!AC$1,'Program and Results'!$A:$A,0)-1,1,COUNTIF('Program and Results'!$A:$A,Tables!AC$1),4),2,0),"")))</f>
        <v/>
      </c>
      <c r="AD152">
        <f ca="1">IF(AD$2="","",IF($A152="","",IFERROR(VLOOKUP($A152,OFFSET('Program and Results'!$A$1,MATCH(Tables!AD$1,'Program and Results'!$A:$A,0)-1,1,COUNTIF('Program and Results'!$A:$A,Tables!AD$1),4),2,0),"")))</f>
        <v>1</v>
      </c>
      <c r="AE152" t="str">
        <f ca="1">IF(AE$2="","",IF($A152="","",IFERROR(VLOOKUP($A152,OFFSET('Program and Results'!$A$1,MATCH(Tables!AE$1,'Program and Results'!$A:$A,0)-1,1,COUNTIF('Program and Results'!$A:$A,Tables!AE$1),4),2,0),"")))</f>
        <v/>
      </c>
      <c r="AF152">
        <f ca="1">IF(AF$2="","",IF($A152="","",IFERROR(VLOOKUP($A152,OFFSET('Program and Results'!$A$1,MATCH(Tables!AF$1,'Program and Results'!$A:$A,0)-1,1,COUNTIF('Program and Results'!$A:$A,Tables!AF$1),4),2,0),"")))</f>
        <v>3</v>
      </c>
      <c r="AG152" t="str">
        <f ca="1">IF(AG$2="","",IF($A152="","",IFERROR(VLOOKUP($A152,OFFSET('Program and Results'!$A$1,MATCH(Tables!AG$1,'Program and Results'!$A:$A,0)-1,1,COUNTIF('Program and Results'!$A:$A,Tables!AG$1),4),2,0),"")))</f>
        <v/>
      </c>
      <c r="AH152">
        <f ca="1">IF(AH$2="","",IF($A152="","",IFERROR(VLOOKUP($A152,OFFSET('Program and Results'!$A$1,MATCH(Tables!AH$1,'Program and Results'!$A:$A,0)-1,1,COUNTIF('Program and Results'!$A:$A,Tables!AH$1),4),2,0),"")))</f>
        <v>2</v>
      </c>
      <c r="AI152" t="str">
        <f ca="1">IF(AI$2="","",IF($A152="","",IFERROR(VLOOKUP($A152,OFFSET('Program and Results'!$A$1,MATCH(Tables!AI$1,'Program and Results'!$A:$A,0)-1,1,COUNTIF('Program and Results'!$A:$A,Tables!AI$1),4),2,0),"")))</f>
        <v/>
      </c>
      <c r="AJ152" t="str">
        <f ca="1">IF(AJ$2="","",IF($A152="","",IFERROR(VLOOKUP($A152,OFFSET('Program and Results'!$A$1,MATCH(Tables!AJ$1,'Program and Results'!$A:$A,0)-1,1,COUNTIF('Program and Results'!$A:$A,Tables!AJ$1),4),2,0),"")))</f>
        <v/>
      </c>
      <c r="AK152" t="str">
        <f ca="1">IF(AK$2="","",IF($A152="","",IFERROR(VLOOKUP($A152,OFFSET('Program and Results'!$A$1,MATCH(Tables!AK$1,'Program and Results'!$A:$A,0)-1,1,COUNTIF('Program and Results'!$A:$A,Tables!AK$1),4),2,0),"")))</f>
        <v/>
      </c>
      <c r="AL152" t="str">
        <f ca="1">IF(AL$2="","",IF($A152="","",IFERROR(VLOOKUP($A152,OFFSET('Program and Results'!$A$1,MATCH(Tables!AL$1,'Program and Results'!$A:$A,0)-1,1,COUNTIF('Program and Results'!$A:$A,Tables!AL$1),4),2,0),"")))</f>
        <v/>
      </c>
      <c r="AM152" t="str">
        <f ca="1">IF(AM$2="","",IF($A152="","",IFERROR(VLOOKUP($A152,OFFSET('Program and Results'!$A$1,MATCH(Tables!AM$1,'Program and Results'!$A:$A,0)-1,1,COUNTIF('Program and Results'!$A:$A,Tables!AM$1),4),2,0),"")))</f>
        <v/>
      </c>
      <c r="AN152" t="str">
        <f ca="1">IF(AN$2="","",IF($A152="","",IFERROR(VLOOKUP($A152,OFFSET('Program and Results'!$A$1,MATCH(Tables!AN$1,'Program and Results'!$A:$A,0)-1,1,COUNTIF('Program and Results'!$A:$A,Tables!AN$1),4),2,0),"")))</f>
        <v/>
      </c>
      <c r="AO152" t="str">
        <f ca="1">IF(AO$2="","",IF($A152="","",IFERROR(VLOOKUP($A152,OFFSET('Program and Results'!$A$1,MATCH(Tables!AO$1,'Program and Results'!$A:$A,0)-1,1,COUNTIF('Program and Results'!$A:$A,Tables!AO$1),4),2,0),"")))</f>
        <v/>
      </c>
      <c r="AP152" t="str">
        <f ca="1">IF(AP$2="","",IF($A152="","",IFERROR(VLOOKUP($A152,OFFSET('Program and Results'!$A$1,MATCH(Tables!AP$1,'Program and Results'!$A:$A,0)-1,1,COUNTIF('Program and Results'!$A:$A,Tables!AP$1),4),2,0),"")))</f>
        <v/>
      </c>
      <c r="AQ152" t="str">
        <f ca="1">IF(AQ$2="","",IF($A152="","",IFERROR(VLOOKUP($A152,OFFSET('Program and Results'!$A$1,MATCH(Tables!AQ$1,'Program and Results'!$A:$A,0)-1,1,COUNTIF('Program and Results'!$A:$A,Tables!AQ$1),4),2,0),"")))</f>
        <v/>
      </c>
      <c r="AR152" t="str">
        <f ca="1">IF(AR$2="","",IF($A152="","",IFERROR(VLOOKUP($A152,OFFSET('Program and Results'!$A$1,MATCH(Tables!AR$1,'Program and Results'!$A:$A,0)-1,1,COUNTIF('Program and Results'!$A:$A,Tables!AR$1),4),2,0),"")))</f>
        <v/>
      </c>
      <c r="AS152" t="str">
        <f ca="1">IF(AS$2="","",IF($A152="","",IFERROR(VLOOKUP($A152,OFFSET('Program and Results'!$A$1,MATCH(Tables!AS$1,'Program and Results'!$A:$A,0)-1,1,COUNTIF('Program and Results'!$A:$A,Tables!AS$1),4),2,0),"")))</f>
        <v/>
      </c>
      <c r="AT152" t="str">
        <f ca="1">IF(AT$2="","",IF($A152="","",IFERROR(VLOOKUP($A152,OFFSET('Program and Results'!$A$1,MATCH(Tables!AT$1,'Program and Results'!$A:$A,0)-1,1,COUNTIF('Program and Results'!$A:$A,Tables!AT$1),4),2,0),"")))</f>
        <v/>
      </c>
      <c r="AU152" t="str">
        <f ca="1">IF(AU$2="","",IF($A152="","",IFERROR(VLOOKUP($A152,OFFSET('Program and Results'!$A$1,MATCH(Tables!AU$1,'Program and Results'!$A:$A,0)-1,1,COUNTIF('Program and Results'!$A:$A,Tables!AU$1),4),2,0),"")))</f>
        <v/>
      </c>
      <c r="AV152" t="str">
        <f ca="1">IF(AV$2="","",IF($A152="","",IFERROR(VLOOKUP($A152,OFFSET('Program and Results'!$A$1,MATCH(Tables!AV$1,'Program and Results'!$A:$A,0)-1,1,COUNTIF('Program and Results'!$A:$A,Tables!AV$1),4),2,0),"")))</f>
        <v/>
      </c>
      <c r="AW152" t="str">
        <f ca="1">IF(AW$2="","",IF($A152="","",IFERROR(VLOOKUP($A152,OFFSET('Program and Results'!$A$1,MATCH(Tables!AW$1,'Program and Results'!$A:$A,0)-1,1,COUNTIF('Program and Results'!$A:$A,Tables!AW$1),4),2,0),"")))</f>
        <v/>
      </c>
      <c r="AX152" t="str">
        <f ca="1">IF(AX$2="","",IF($A152="","",IFERROR(VLOOKUP($A152,OFFSET('Program and Results'!$A$1,MATCH(Tables!AX$1,'Program and Results'!$A:$A,0)-1,1,COUNTIF('Program and Results'!$A:$A,Tables!AX$1),4),2,0),"")))</f>
        <v/>
      </c>
      <c r="AY152" t="str">
        <f ca="1">IF(AY$2="","",IF($A152="","",IFERROR(VLOOKUP($A152,OFFSET('Program and Results'!$A$1,MATCH(Tables!AY$1,'Program and Results'!$A:$A,0)-1,1,COUNTIF('Program and Results'!$A:$A,Tables!AY$1),4),2,0),"")))</f>
        <v/>
      </c>
      <c r="AZ152" t="str">
        <f ca="1">IF(AZ$2="","",IF($A152="","",IFERROR(VLOOKUP($A152,OFFSET('Program and Results'!$A$1,MATCH(Tables!AZ$1,'Program and Results'!$A:$A,0)-1,1,COUNTIF('Program and Results'!$A:$A,Tables!AZ$1),4),2,0),"")))</f>
        <v/>
      </c>
      <c r="BA152" t="str">
        <f ca="1">IF(BA$2="","",IF($A152="","",IFERROR(VLOOKUP($A152,OFFSET('Program and Results'!$A$1,MATCH(Tables!BA$1,'Program and Results'!$A:$A,0)-1,1,COUNTIF('Program and Results'!$A:$A,Tables!BA$1),4),2,0),"")))</f>
        <v/>
      </c>
      <c r="BB152" t="str">
        <f ca="1">IF(BB$2="","",IF($A152="","",IFERROR(VLOOKUP($A152,OFFSET('Program and Results'!$A$1,MATCH(Tables!BB$1,'Program and Results'!$A:$A,0)-1,1,COUNTIF('Program and Results'!$A:$A,Tables!BB$1),4),2,0),"")))</f>
        <v/>
      </c>
      <c r="BC152" t="str">
        <f ca="1">IF(BC$2="","",IF($A152="","",IFERROR(VLOOKUP($A152,OFFSET('Program and Results'!$A$1,MATCH(Tables!BC$1,'Program and Results'!$A:$A,0)-1,1,COUNTIF('Program and Results'!$A:$A,Tables!BC$1),4),2,0),"")))</f>
        <v/>
      </c>
      <c r="BD152" t="str">
        <f ca="1">IF(BD$2="","",IF($A152="","",IFERROR(VLOOKUP($A152,OFFSET('Program and Results'!$A$1,MATCH(Tables!BD$1,'Program and Results'!$A:$A,0)-1,1,COUNTIF('Program and Results'!$A:$A,Tables!BD$1),4),2,0),"")))</f>
        <v/>
      </c>
      <c r="BE152" t="str">
        <f ca="1">IF(BE$2="","",IF($A152="","",IFERROR(VLOOKUP($A152,OFFSET('Program and Results'!$A$1,MATCH(Tables!BE$1,'Program and Results'!$A:$A,0)-1,1,COUNTIF('Program and Results'!$A:$A,Tables!BE$1),4),2,0),"")))</f>
        <v/>
      </c>
    </row>
    <row r="153" spans="1:57">
      <c r="A153" s="3" t="str">
        <f t="shared" si="13"/>
        <v>Wolfsburg</v>
      </c>
      <c r="B153" t="str">
        <f ca="1">IF(B$2="","",IF($A153="","",IFERROR(VLOOKUP($A153,OFFSET('Program and Results'!$A$1,MATCH(Tables!B$1,'Program and Results'!$A:$A,0)-1,1,COUNTIF('Program and Results'!$A:$A,Tables!B$1),4),2,0),"")))</f>
        <v/>
      </c>
      <c r="C153">
        <f ca="1">IF(C$2="","",IF($A153="","",IFERROR(VLOOKUP($A153,OFFSET('Program and Results'!$A$1,MATCH(Tables!C$1,'Program and Results'!$A:$A,0)-1,1,COUNTIF('Program and Results'!$A:$A,Tables!C$1),4),2,0),"")))</f>
        <v>4</v>
      </c>
      <c r="D153" t="str">
        <f ca="1">IF(D$2="","",IF($A153="","",IFERROR(VLOOKUP($A153,OFFSET('Program and Results'!$A$1,MATCH(Tables!D$1,'Program and Results'!$A:$A,0)-1,1,COUNTIF('Program and Results'!$A:$A,Tables!D$1),4),2,0),"")))</f>
        <v/>
      </c>
      <c r="E153">
        <f ca="1">IF(E$2="","",IF($A153="","",IFERROR(VLOOKUP($A153,OFFSET('Program and Results'!$A$1,MATCH(Tables!E$1,'Program and Results'!$A:$A,0)-1,1,COUNTIF('Program and Results'!$A:$A,Tables!E$1),4),2,0),"")))</f>
        <v>2</v>
      </c>
      <c r="F153" t="str">
        <f ca="1">IF(F$2="","",IF($A153="","",IFERROR(VLOOKUP($A153,OFFSET('Program and Results'!$A$1,MATCH(Tables!F$1,'Program and Results'!$A:$A,0)-1,1,COUNTIF('Program and Results'!$A:$A,Tables!F$1),4),2,0),"")))</f>
        <v/>
      </c>
      <c r="G153">
        <f ca="1">IF(G$2="","",IF($A153="","",IFERROR(VLOOKUP($A153,OFFSET('Program and Results'!$A$1,MATCH(Tables!G$1,'Program and Results'!$A:$A,0)-1,1,COUNTIF('Program and Results'!$A:$A,Tables!G$1),4),2,0),"")))</f>
        <v>2</v>
      </c>
      <c r="H153" t="str">
        <f ca="1">IF(H$2="","",IF($A153="","",IFERROR(VLOOKUP($A153,OFFSET('Program and Results'!$A$1,MATCH(Tables!H$1,'Program and Results'!$A:$A,0)-1,1,COUNTIF('Program and Results'!$A:$A,Tables!H$1),4),2,0),"")))</f>
        <v/>
      </c>
      <c r="I153">
        <f ca="1">IF(I$2="","",IF($A153="","",IFERROR(VLOOKUP($A153,OFFSET('Program and Results'!$A$1,MATCH(Tables!I$1,'Program and Results'!$A:$A,0)-1,1,COUNTIF('Program and Results'!$A:$A,Tables!I$1),4),2,0),"")))</f>
        <v>0</v>
      </c>
      <c r="J153" t="str">
        <f ca="1">IF(J$2="","",IF($A153="","",IFERROR(VLOOKUP($A153,OFFSET('Program and Results'!$A$1,MATCH(Tables!J$1,'Program and Results'!$A:$A,0)-1,1,COUNTIF('Program and Results'!$A:$A,Tables!J$1),4),2,0),"")))</f>
        <v/>
      </c>
      <c r="K153">
        <f ca="1">IF(K$2="","",IF($A153="","",IFERROR(VLOOKUP($A153,OFFSET('Program and Results'!$A$1,MATCH(Tables!K$1,'Program and Results'!$A:$A,0)-1,1,COUNTIF('Program and Results'!$A:$A,Tables!K$1),4),2,0),"")))</f>
        <v>3</v>
      </c>
      <c r="L153" t="str">
        <f ca="1">IF(L$2="","",IF($A153="","",IFERROR(VLOOKUP($A153,OFFSET('Program and Results'!$A$1,MATCH(Tables!L$1,'Program and Results'!$A:$A,0)-1,1,COUNTIF('Program and Results'!$A:$A,Tables!L$1),4),2,0),"")))</f>
        <v/>
      </c>
      <c r="M153">
        <f ca="1">IF(M$2="","",IF($A153="","",IFERROR(VLOOKUP($A153,OFFSET('Program and Results'!$A$1,MATCH(Tables!M$1,'Program and Results'!$A:$A,0)-1,1,COUNTIF('Program and Results'!$A:$A,Tables!M$1),4),2,0),"")))</f>
        <v>2</v>
      </c>
      <c r="N153" t="str">
        <f ca="1">IF(N$2="","",IF($A153="","",IFERROR(VLOOKUP($A153,OFFSET('Program and Results'!$A$1,MATCH(Tables!N$1,'Program and Results'!$A:$A,0)-1,1,COUNTIF('Program and Results'!$A:$A,Tables!N$1),4),2,0),"")))</f>
        <v/>
      </c>
      <c r="O153">
        <f ca="1">IF(O$2="","",IF($A153="","",IFERROR(VLOOKUP($A153,OFFSET('Program and Results'!$A$1,MATCH(Tables!O$1,'Program and Results'!$A:$A,0)-1,1,COUNTIF('Program and Results'!$A:$A,Tables!O$1),4),2,0),"")))</f>
        <v>1</v>
      </c>
      <c r="P153" t="str">
        <f ca="1">IF(P$2="","",IF($A153="","",IFERROR(VLOOKUP($A153,OFFSET('Program and Results'!$A$1,MATCH(Tables!P$1,'Program and Results'!$A:$A,0)-1,1,COUNTIF('Program and Results'!$A:$A,Tables!P$1),4),2,0),"")))</f>
        <v/>
      </c>
      <c r="Q153">
        <f ca="1">IF(Q$2="","",IF($A153="","",IFERROR(VLOOKUP($A153,OFFSET('Program and Results'!$A$1,MATCH(Tables!Q$1,'Program and Results'!$A:$A,0)-1,1,COUNTIF('Program and Results'!$A:$A,Tables!Q$1),4),2,0),"")))</f>
        <v>3</v>
      </c>
      <c r="R153" t="str">
        <f ca="1">IF(R$2="","",IF($A153="","",IFERROR(VLOOKUP($A153,OFFSET('Program and Results'!$A$1,MATCH(Tables!R$1,'Program and Results'!$A:$A,0)-1,1,COUNTIF('Program and Results'!$A:$A,Tables!R$1),4),2,0),"")))</f>
        <v/>
      </c>
      <c r="S153">
        <f ca="1">IF(S$2="","",IF($A153="","",IFERROR(VLOOKUP($A153,OFFSET('Program and Results'!$A$1,MATCH(Tables!S$1,'Program and Results'!$A:$A,0)-1,1,COUNTIF('Program and Results'!$A:$A,Tables!S$1),4),2,0),"")))</f>
        <v>1</v>
      </c>
      <c r="T153" t="str">
        <f ca="1">IF(T$2="","",IF($A153="","",IFERROR(VLOOKUP($A153,OFFSET('Program and Results'!$A$1,MATCH(Tables!T$1,'Program and Results'!$A:$A,0)-1,1,COUNTIF('Program and Results'!$A:$A,Tables!T$1),4),2,0),"")))</f>
        <v/>
      </c>
      <c r="U153">
        <f ca="1">IF(U$2="","",IF($A153="","",IFERROR(VLOOKUP($A153,OFFSET('Program and Results'!$A$1,MATCH(Tables!U$1,'Program and Results'!$A:$A,0)-1,1,COUNTIF('Program and Results'!$A:$A,Tables!U$1),4),2,0),"")))</f>
        <v>3</v>
      </c>
      <c r="V153" t="str">
        <f ca="1">IF(V$2="","",IF($A153="","",IFERROR(VLOOKUP($A153,OFFSET('Program and Results'!$A$1,MATCH(Tables!V$1,'Program and Results'!$A:$A,0)-1,1,COUNTIF('Program and Results'!$A:$A,Tables!V$1),4),2,0),"")))</f>
        <v/>
      </c>
      <c r="W153">
        <f ca="1">IF(W$2="","",IF($A153="","",IFERROR(VLOOKUP($A153,OFFSET('Program and Results'!$A$1,MATCH(Tables!W$1,'Program and Results'!$A:$A,0)-1,1,COUNTIF('Program and Results'!$A:$A,Tables!W$1),4),2,0),"")))</f>
        <v>3</v>
      </c>
      <c r="X153" t="str">
        <f ca="1">IF(X$2="","",IF($A153="","",IFERROR(VLOOKUP($A153,OFFSET('Program and Results'!$A$1,MATCH(Tables!X$1,'Program and Results'!$A:$A,0)-1,1,COUNTIF('Program and Results'!$A:$A,Tables!X$1),4),2,0),"")))</f>
        <v/>
      </c>
      <c r="Y153">
        <f ca="1">IF(Y$2="","",IF($A153="","",IFERROR(VLOOKUP($A153,OFFSET('Program and Results'!$A$1,MATCH(Tables!Y$1,'Program and Results'!$A:$A,0)-1,1,COUNTIF('Program and Results'!$A:$A,Tables!Y$1),4),2,0),"")))</f>
        <v>1</v>
      </c>
      <c r="Z153" t="str">
        <f ca="1">IF(Z$2="","",IF($A153="","",IFERROR(VLOOKUP($A153,OFFSET('Program and Results'!$A$1,MATCH(Tables!Z$1,'Program and Results'!$A:$A,0)-1,1,COUNTIF('Program and Results'!$A:$A,Tables!Z$1),4),2,0),"")))</f>
        <v/>
      </c>
      <c r="AA153">
        <f ca="1">IF(AA$2="","",IF($A153="","",IFERROR(VLOOKUP($A153,OFFSET('Program and Results'!$A$1,MATCH(Tables!AA$1,'Program and Results'!$A:$A,0)-1,1,COUNTIF('Program and Results'!$A:$A,Tables!AA$1),4),2,0),"")))</f>
        <v>1</v>
      </c>
      <c r="AB153" t="str">
        <f ca="1">IF(AB$2="","",IF($A153="","",IFERROR(VLOOKUP($A153,OFFSET('Program and Results'!$A$1,MATCH(Tables!AB$1,'Program and Results'!$A:$A,0)-1,1,COUNTIF('Program and Results'!$A:$A,Tables!AB$1),4),2,0),"")))</f>
        <v/>
      </c>
      <c r="AC153">
        <f ca="1">IF(AC$2="","",IF($A153="","",IFERROR(VLOOKUP($A153,OFFSET('Program and Results'!$A$1,MATCH(Tables!AC$1,'Program and Results'!$A:$A,0)-1,1,COUNTIF('Program and Results'!$A:$A,Tables!AC$1),4),2,0),"")))</f>
        <v>2</v>
      </c>
      <c r="AD153" t="str">
        <f ca="1">IF(AD$2="","",IF($A153="","",IFERROR(VLOOKUP($A153,OFFSET('Program and Results'!$A$1,MATCH(Tables!AD$1,'Program and Results'!$A:$A,0)-1,1,COUNTIF('Program and Results'!$A:$A,Tables!AD$1),4),2,0),"")))</f>
        <v/>
      </c>
      <c r="AE153">
        <f ca="1">IF(AE$2="","",IF($A153="","",IFERROR(VLOOKUP($A153,OFFSET('Program and Results'!$A$1,MATCH(Tables!AE$1,'Program and Results'!$A:$A,0)-1,1,COUNTIF('Program and Results'!$A:$A,Tables!AE$1),4),2,0),"")))</f>
        <v>4</v>
      </c>
      <c r="AF153" t="str">
        <f ca="1">IF(AF$2="","",IF($A153="","",IFERROR(VLOOKUP($A153,OFFSET('Program and Results'!$A$1,MATCH(Tables!AF$1,'Program and Results'!$A:$A,0)-1,1,COUNTIF('Program and Results'!$A:$A,Tables!AF$1),4),2,0),"")))</f>
        <v/>
      </c>
      <c r="AG153">
        <f ca="1">IF(AG$2="","",IF($A153="","",IFERROR(VLOOKUP($A153,OFFSET('Program and Results'!$A$1,MATCH(Tables!AG$1,'Program and Results'!$A:$A,0)-1,1,COUNTIF('Program and Results'!$A:$A,Tables!AG$1),4),2,0),"")))</f>
        <v>2</v>
      </c>
      <c r="AH153" t="str">
        <f ca="1">IF(AH$2="","",IF($A153="","",IFERROR(VLOOKUP($A153,OFFSET('Program and Results'!$A$1,MATCH(Tables!AH$1,'Program and Results'!$A:$A,0)-1,1,COUNTIF('Program and Results'!$A:$A,Tables!AH$1),4),2,0),"")))</f>
        <v/>
      </c>
      <c r="AI153">
        <f ca="1">IF(AI$2="","",IF($A153="","",IFERROR(VLOOKUP($A153,OFFSET('Program and Results'!$A$1,MATCH(Tables!AI$1,'Program and Results'!$A:$A,0)-1,1,COUNTIF('Program and Results'!$A:$A,Tables!AI$1),4),2,0),"")))</f>
        <v>3</v>
      </c>
      <c r="AJ153" t="str">
        <f ca="1">IF(AJ$2="","",IF($A153="","",IFERROR(VLOOKUP($A153,OFFSET('Program and Results'!$A$1,MATCH(Tables!AJ$1,'Program and Results'!$A:$A,0)-1,1,COUNTIF('Program and Results'!$A:$A,Tables!AJ$1),4),2,0),"")))</f>
        <v/>
      </c>
      <c r="AK153" t="str">
        <f ca="1">IF(AK$2="","",IF($A153="","",IFERROR(VLOOKUP($A153,OFFSET('Program and Results'!$A$1,MATCH(Tables!AK$1,'Program and Results'!$A:$A,0)-1,1,COUNTIF('Program and Results'!$A:$A,Tables!AK$1),4),2,0),"")))</f>
        <v/>
      </c>
      <c r="AL153" t="str">
        <f ca="1">IF(AL$2="","",IF($A153="","",IFERROR(VLOOKUP($A153,OFFSET('Program and Results'!$A$1,MATCH(Tables!AL$1,'Program and Results'!$A:$A,0)-1,1,COUNTIF('Program and Results'!$A:$A,Tables!AL$1),4),2,0),"")))</f>
        <v/>
      </c>
      <c r="AM153" t="str">
        <f ca="1">IF(AM$2="","",IF($A153="","",IFERROR(VLOOKUP($A153,OFFSET('Program and Results'!$A$1,MATCH(Tables!AM$1,'Program and Results'!$A:$A,0)-1,1,COUNTIF('Program and Results'!$A:$A,Tables!AM$1),4),2,0),"")))</f>
        <v/>
      </c>
      <c r="AN153" t="str">
        <f ca="1">IF(AN$2="","",IF($A153="","",IFERROR(VLOOKUP($A153,OFFSET('Program and Results'!$A$1,MATCH(Tables!AN$1,'Program and Results'!$A:$A,0)-1,1,COUNTIF('Program and Results'!$A:$A,Tables!AN$1),4),2,0),"")))</f>
        <v/>
      </c>
      <c r="AO153" t="str">
        <f ca="1">IF(AO$2="","",IF($A153="","",IFERROR(VLOOKUP($A153,OFFSET('Program and Results'!$A$1,MATCH(Tables!AO$1,'Program and Results'!$A:$A,0)-1,1,COUNTIF('Program and Results'!$A:$A,Tables!AO$1),4),2,0),"")))</f>
        <v/>
      </c>
      <c r="AP153" t="str">
        <f ca="1">IF(AP$2="","",IF($A153="","",IFERROR(VLOOKUP($A153,OFFSET('Program and Results'!$A$1,MATCH(Tables!AP$1,'Program and Results'!$A:$A,0)-1,1,COUNTIF('Program and Results'!$A:$A,Tables!AP$1),4),2,0),"")))</f>
        <v/>
      </c>
      <c r="AQ153" t="str">
        <f ca="1">IF(AQ$2="","",IF($A153="","",IFERROR(VLOOKUP($A153,OFFSET('Program and Results'!$A$1,MATCH(Tables!AQ$1,'Program and Results'!$A:$A,0)-1,1,COUNTIF('Program and Results'!$A:$A,Tables!AQ$1),4),2,0),"")))</f>
        <v/>
      </c>
      <c r="AR153" t="str">
        <f ca="1">IF(AR$2="","",IF($A153="","",IFERROR(VLOOKUP($A153,OFFSET('Program and Results'!$A$1,MATCH(Tables!AR$1,'Program and Results'!$A:$A,0)-1,1,COUNTIF('Program and Results'!$A:$A,Tables!AR$1),4),2,0),"")))</f>
        <v/>
      </c>
      <c r="AS153" t="str">
        <f ca="1">IF(AS$2="","",IF($A153="","",IFERROR(VLOOKUP($A153,OFFSET('Program and Results'!$A$1,MATCH(Tables!AS$1,'Program and Results'!$A:$A,0)-1,1,COUNTIF('Program and Results'!$A:$A,Tables!AS$1),4),2,0),"")))</f>
        <v/>
      </c>
      <c r="AT153" t="str">
        <f ca="1">IF(AT$2="","",IF($A153="","",IFERROR(VLOOKUP($A153,OFFSET('Program and Results'!$A$1,MATCH(Tables!AT$1,'Program and Results'!$A:$A,0)-1,1,COUNTIF('Program and Results'!$A:$A,Tables!AT$1),4),2,0),"")))</f>
        <v/>
      </c>
      <c r="AU153" t="str">
        <f ca="1">IF(AU$2="","",IF($A153="","",IFERROR(VLOOKUP($A153,OFFSET('Program and Results'!$A$1,MATCH(Tables!AU$1,'Program and Results'!$A:$A,0)-1,1,COUNTIF('Program and Results'!$A:$A,Tables!AU$1),4),2,0),"")))</f>
        <v/>
      </c>
      <c r="AV153" t="str">
        <f ca="1">IF(AV$2="","",IF($A153="","",IFERROR(VLOOKUP($A153,OFFSET('Program and Results'!$A$1,MATCH(Tables!AV$1,'Program and Results'!$A:$A,0)-1,1,COUNTIF('Program and Results'!$A:$A,Tables!AV$1),4),2,0),"")))</f>
        <v/>
      </c>
      <c r="AW153" t="str">
        <f ca="1">IF(AW$2="","",IF($A153="","",IFERROR(VLOOKUP($A153,OFFSET('Program and Results'!$A$1,MATCH(Tables!AW$1,'Program and Results'!$A:$A,0)-1,1,COUNTIF('Program and Results'!$A:$A,Tables!AW$1),4),2,0),"")))</f>
        <v/>
      </c>
      <c r="AX153" t="str">
        <f ca="1">IF(AX$2="","",IF($A153="","",IFERROR(VLOOKUP($A153,OFFSET('Program and Results'!$A$1,MATCH(Tables!AX$1,'Program and Results'!$A:$A,0)-1,1,COUNTIF('Program and Results'!$A:$A,Tables!AX$1),4),2,0),"")))</f>
        <v/>
      </c>
      <c r="AY153" t="str">
        <f ca="1">IF(AY$2="","",IF($A153="","",IFERROR(VLOOKUP($A153,OFFSET('Program and Results'!$A$1,MATCH(Tables!AY$1,'Program and Results'!$A:$A,0)-1,1,COUNTIF('Program and Results'!$A:$A,Tables!AY$1),4),2,0),"")))</f>
        <v/>
      </c>
      <c r="AZ153" t="str">
        <f ca="1">IF(AZ$2="","",IF($A153="","",IFERROR(VLOOKUP($A153,OFFSET('Program and Results'!$A$1,MATCH(Tables!AZ$1,'Program and Results'!$A:$A,0)-1,1,COUNTIF('Program and Results'!$A:$A,Tables!AZ$1),4),2,0),"")))</f>
        <v/>
      </c>
      <c r="BA153" t="str">
        <f ca="1">IF(BA$2="","",IF($A153="","",IFERROR(VLOOKUP($A153,OFFSET('Program and Results'!$A$1,MATCH(Tables!BA$1,'Program and Results'!$A:$A,0)-1,1,COUNTIF('Program and Results'!$A:$A,Tables!BA$1),4),2,0),"")))</f>
        <v/>
      </c>
      <c r="BB153" t="str">
        <f ca="1">IF(BB$2="","",IF($A153="","",IFERROR(VLOOKUP($A153,OFFSET('Program and Results'!$A$1,MATCH(Tables!BB$1,'Program and Results'!$A:$A,0)-1,1,COUNTIF('Program and Results'!$A:$A,Tables!BB$1),4),2,0),"")))</f>
        <v/>
      </c>
      <c r="BC153" t="str">
        <f ca="1">IF(BC$2="","",IF($A153="","",IFERROR(VLOOKUP($A153,OFFSET('Program and Results'!$A$1,MATCH(Tables!BC$1,'Program and Results'!$A:$A,0)-1,1,COUNTIF('Program and Results'!$A:$A,Tables!BC$1),4),2,0),"")))</f>
        <v/>
      </c>
      <c r="BD153" t="str">
        <f ca="1">IF(BD$2="","",IF($A153="","",IFERROR(VLOOKUP($A153,OFFSET('Program and Results'!$A$1,MATCH(Tables!BD$1,'Program and Results'!$A:$A,0)-1,1,COUNTIF('Program and Results'!$A:$A,Tables!BD$1),4),2,0),"")))</f>
        <v/>
      </c>
      <c r="BE153" t="str">
        <f ca="1">IF(BE$2="","",IF($A153="","",IFERROR(VLOOKUP($A153,OFFSET('Program and Results'!$A$1,MATCH(Tables!BE$1,'Program and Results'!$A:$A,0)-1,1,COUNTIF('Program and Results'!$A:$A,Tables!BE$1),4),2,0),"")))</f>
        <v/>
      </c>
    </row>
    <row r="154" spans="1:57">
      <c r="A154" s="3" t="str">
        <f t="shared" si="13"/>
        <v>Dortmund</v>
      </c>
      <c r="B154" t="str">
        <f ca="1">IF(B$2="","",IF($A154="","",IFERROR(VLOOKUP($A154,OFFSET('Program and Results'!$A$1,MATCH(Tables!B$1,'Program and Results'!$A:$A,0)-1,1,COUNTIF('Program and Results'!$A:$A,Tables!B$1),4),2,0),"")))</f>
        <v/>
      </c>
      <c r="C154">
        <f ca="1">IF(C$2="","",IF($A154="","",IFERROR(VLOOKUP($A154,OFFSET('Program and Results'!$A$1,MATCH(Tables!C$1,'Program and Results'!$A:$A,0)-1,1,COUNTIF('Program and Results'!$A:$A,Tables!C$1),4),2,0),"")))</f>
        <v>2</v>
      </c>
      <c r="D154">
        <f ca="1">IF(D$2="","",IF($A154="","",IFERROR(VLOOKUP($A154,OFFSET('Program and Results'!$A$1,MATCH(Tables!D$1,'Program and Results'!$A:$A,0)-1,1,COUNTIF('Program and Results'!$A:$A,Tables!D$1),4),2,0),"")))</f>
        <v>1</v>
      </c>
      <c r="E154" t="str">
        <f ca="1">IF(E$2="","",IF($A154="","",IFERROR(VLOOKUP($A154,OFFSET('Program and Results'!$A$1,MATCH(Tables!E$1,'Program and Results'!$A:$A,0)-1,1,COUNTIF('Program and Results'!$A:$A,Tables!E$1),4),2,0),"")))</f>
        <v/>
      </c>
      <c r="F154">
        <f ca="1">IF(F$2="","",IF($A154="","",IFERROR(VLOOKUP($A154,OFFSET('Program and Results'!$A$1,MATCH(Tables!F$1,'Program and Results'!$A:$A,0)-1,1,COUNTIF('Program and Results'!$A:$A,Tables!F$1),4),2,0),"")))</f>
        <v>6</v>
      </c>
      <c r="G154" t="str">
        <f ca="1">IF(G$2="","",IF($A154="","",IFERROR(VLOOKUP($A154,OFFSET('Program and Results'!$A$1,MATCH(Tables!G$1,'Program and Results'!$A:$A,0)-1,1,COUNTIF('Program and Results'!$A:$A,Tables!G$1),4),2,0),"")))</f>
        <v/>
      </c>
      <c r="H154">
        <f ca="1">IF(H$2="","",IF($A154="","",IFERROR(VLOOKUP($A154,OFFSET('Program and Results'!$A$1,MATCH(Tables!H$1,'Program and Results'!$A:$A,0)-1,1,COUNTIF('Program and Results'!$A:$A,Tables!H$1),4),2,0),"")))</f>
        <v>5</v>
      </c>
      <c r="I154" t="str">
        <f ca="1">IF(I$2="","",IF($A154="","",IFERROR(VLOOKUP($A154,OFFSET('Program and Results'!$A$1,MATCH(Tables!I$1,'Program and Results'!$A:$A,0)-1,1,COUNTIF('Program and Results'!$A:$A,Tables!I$1),4),2,0),"")))</f>
        <v/>
      </c>
      <c r="J154">
        <f ca="1">IF(J$2="","",IF($A154="","",IFERROR(VLOOKUP($A154,OFFSET('Program and Results'!$A$1,MATCH(Tables!J$1,'Program and Results'!$A:$A,0)-1,1,COUNTIF('Program and Results'!$A:$A,Tables!J$1),4),2,0),"")))</f>
        <v>1</v>
      </c>
      <c r="K154" t="str">
        <f ca="1">IF(K$2="","",IF($A154="","",IFERROR(VLOOKUP($A154,OFFSET('Program and Results'!$A$1,MATCH(Tables!K$1,'Program and Results'!$A:$A,0)-1,1,COUNTIF('Program and Results'!$A:$A,Tables!K$1),4),2,0),"")))</f>
        <v/>
      </c>
      <c r="L154">
        <f ca="1">IF(L$2="","",IF($A154="","",IFERROR(VLOOKUP($A154,OFFSET('Program and Results'!$A$1,MATCH(Tables!L$1,'Program and Results'!$A:$A,0)-1,1,COUNTIF('Program and Results'!$A:$A,Tables!L$1),4),2,0),"")))</f>
        <v>6</v>
      </c>
      <c r="M154" t="str">
        <f ca="1">IF(M$2="","",IF($A154="","",IFERROR(VLOOKUP($A154,OFFSET('Program and Results'!$A$1,MATCH(Tables!M$1,'Program and Results'!$A:$A,0)-1,1,COUNTIF('Program and Results'!$A:$A,Tables!M$1),4),2,0),"")))</f>
        <v/>
      </c>
      <c r="N154">
        <f ca="1">IF(N$2="","",IF($A154="","",IFERROR(VLOOKUP($A154,OFFSET('Program and Results'!$A$1,MATCH(Tables!N$1,'Program and Results'!$A:$A,0)-1,1,COUNTIF('Program and Results'!$A:$A,Tables!N$1),4),2,0),"")))</f>
        <v>0</v>
      </c>
      <c r="O154" t="str">
        <f ca="1">IF(O$2="","",IF($A154="","",IFERROR(VLOOKUP($A154,OFFSET('Program and Results'!$A$1,MATCH(Tables!O$1,'Program and Results'!$A:$A,0)-1,1,COUNTIF('Program and Results'!$A:$A,Tables!O$1),4),2,0),"")))</f>
        <v/>
      </c>
      <c r="P154">
        <f ca="1">IF(P$2="","",IF($A154="","",IFERROR(VLOOKUP($A154,OFFSET('Program and Results'!$A$1,MATCH(Tables!P$1,'Program and Results'!$A:$A,0)-1,1,COUNTIF('Program and Results'!$A:$A,Tables!P$1),4),2,0),"")))</f>
        <v>0</v>
      </c>
      <c r="Q154" t="str">
        <f ca="1">IF(Q$2="","",IF($A154="","",IFERROR(VLOOKUP($A154,OFFSET('Program and Results'!$A$1,MATCH(Tables!Q$1,'Program and Results'!$A:$A,0)-1,1,COUNTIF('Program and Results'!$A:$A,Tables!Q$1),4),2,0),"")))</f>
        <v/>
      </c>
      <c r="R154">
        <f ca="1">IF(R$2="","",IF($A154="","",IFERROR(VLOOKUP($A154,OFFSET('Program and Results'!$A$1,MATCH(Tables!R$1,'Program and Results'!$A:$A,0)-1,1,COUNTIF('Program and Results'!$A:$A,Tables!R$1),4),2,0),"")))</f>
        <v>1</v>
      </c>
      <c r="S154">
        <f ca="1">IF(S$2="","",IF($A154="","",IFERROR(VLOOKUP($A154,OFFSET('Program and Results'!$A$1,MATCH(Tables!S$1,'Program and Results'!$A:$A,0)-1,1,COUNTIF('Program and Results'!$A:$A,Tables!S$1),4),2,0),"")))</f>
        <v>2</v>
      </c>
      <c r="T154" t="str">
        <f ca="1">IF(T$2="","",IF($A154="","",IFERROR(VLOOKUP($A154,OFFSET('Program and Results'!$A$1,MATCH(Tables!T$1,'Program and Results'!$A:$A,0)-1,1,COUNTIF('Program and Results'!$A:$A,Tables!T$1),4),2,0),"")))</f>
        <v/>
      </c>
      <c r="U154" t="str">
        <f ca="1">IF(U$2="","",IF($A154="","",IFERROR(VLOOKUP($A154,OFFSET('Program and Results'!$A$1,MATCH(Tables!U$1,'Program and Results'!$A:$A,0)-1,1,COUNTIF('Program and Results'!$A:$A,Tables!U$1),4),2,0),"")))</f>
        <v/>
      </c>
      <c r="V154">
        <f ca="1">IF(V$2="","",IF($A154="","",IFERROR(VLOOKUP($A154,OFFSET('Program and Results'!$A$1,MATCH(Tables!V$1,'Program and Results'!$A:$A,0)-1,1,COUNTIF('Program and Results'!$A:$A,Tables!V$1),4),2,0),"")))</f>
        <v>4</v>
      </c>
      <c r="W154" t="str">
        <f ca="1">IF(W$2="","",IF($A154="","",IFERROR(VLOOKUP($A154,OFFSET('Program and Results'!$A$1,MATCH(Tables!W$1,'Program and Results'!$A:$A,0)-1,1,COUNTIF('Program and Results'!$A:$A,Tables!W$1),4),2,0),"")))</f>
        <v/>
      </c>
      <c r="X154">
        <f ca="1">IF(X$2="","",IF($A154="","",IFERROR(VLOOKUP($A154,OFFSET('Program and Results'!$A$1,MATCH(Tables!X$1,'Program and Results'!$A:$A,0)-1,1,COUNTIF('Program and Results'!$A:$A,Tables!X$1),4),2,0),"")))</f>
        <v>3</v>
      </c>
      <c r="Y154" t="str">
        <f ca="1">IF(Y$2="","",IF($A154="","",IFERROR(VLOOKUP($A154,OFFSET('Program and Results'!$A$1,MATCH(Tables!Y$1,'Program and Results'!$A:$A,0)-1,1,COUNTIF('Program and Results'!$A:$A,Tables!Y$1),4),2,0),"")))</f>
        <v/>
      </c>
      <c r="Z154">
        <f ca="1">IF(Z$2="","",IF($A154="","",IFERROR(VLOOKUP($A154,OFFSET('Program and Results'!$A$1,MATCH(Tables!Z$1,'Program and Results'!$A:$A,0)-1,1,COUNTIF('Program and Results'!$A:$A,Tables!Z$1),4),2,0),"")))</f>
        <v>1</v>
      </c>
      <c r="AA154" t="str">
        <f ca="1">IF(AA$2="","",IF($A154="","",IFERROR(VLOOKUP($A154,OFFSET('Program and Results'!$A$1,MATCH(Tables!AA$1,'Program and Results'!$A:$A,0)-1,1,COUNTIF('Program and Results'!$A:$A,Tables!AA$1),4),2,0),"")))</f>
        <v/>
      </c>
      <c r="AB154">
        <f ca="1">IF(AB$2="","",IF($A154="","",IFERROR(VLOOKUP($A154,OFFSET('Program and Results'!$A$1,MATCH(Tables!AB$1,'Program and Results'!$A:$A,0)-1,1,COUNTIF('Program and Results'!$A:$A,Tables!AB$1),4),2,0),"")))</f>
        <v>0</v>
      </c>
      <c r="AC154" t="str">
        <f ca="1">IF(AC$2="","",IF($A154="","",IFERROR(VLOOKUP($A154,OFFSET('Program and Results'!$A$1,MATCH(Tables!AC$1,'Program and Results'!$A:$A,0)-1,1,COUNTIF('Program and Results'!$A:$A,Tables!AC$1),4),2,0),"")))</f>
        <v/>
      </c>
      <c r="AD154">
        <f ca="1">IF(AD$2="","",IF($A154="","",IFERROR(VLOOKUP($A154,OFFSET('Program and Results'!$A$1,MATCH(Tables!AD$1,'Program and Results'!$A:$A,0)-1,1,COUNTIF('Program and Results'!$A:$A,Tables!AD$1),4),2,0),"")))</f>
        <v>2</v>
      </c>
      <c r="AE154" t="str">
        <f ca="1">IF(AE$2="","",IF($A154="","",IFERROR(VLOOKUP($A154,OFFSET('Program and Results'!$A$1,MATCH(Tables!AE$1,'Program and Results'!$A:$A,0)-1,1,COUNTIF('Program and Results'!$A:$A,Tables!AE$1),4),2,0),"")))</f>
        <v/>
      </c>
      <c r="AF154">
        <f ca="1">IF(AF$2="","",IF($A154="","",IFERROR(VLOOKUP($A154,OFFSET('Program and Results'!$A$1,MATCH(Tables!AF$1,'Program and Results'!$A:$A,0)-1,1,COUNTIF('Program and Results'!$A:$A,Tables!AF$1),4),2,0),"")))</f>
        <v>4</v>
      </c>
      <c r="AG154" t="str">
        <f ca="1">IF(AG$2="","",IF($A154="","",IFERROR(VLOOKUP($A154,OFFSET('Program and Results'!$A$1,MATCH(Tables!AG$1,'Program and Results'!$A:$A,0)-1,1,COUNTIF('Program and Results'!$A:$A,Tables!AG$1),4),2,0),"")))</f>
        <v/>
      </c>
      <c r="AH154">
        <f ca="1">IF(AH$2="","",IF($A154="","",IFERROR(VLOOKUP($A154,OFFSET('Program and Results'!$A$1,MATCH(Tables!AH$1,'Program and Results'!$A:$A,0)-1,1,COUNTIF('Program and Results'!$A:$A,Tables!AH$1),4),2,0),"")))</f>
        <v>3</v>
      </c>
      <c r="AI154" t="str">
        <f ca="1">IF(AI$2="","",IF($A154="","",IFERROR(VLOOKUP($A154,OFFSET('Program and Results'!$A$1,MATCH(Tables!AI$1,'Program and Results'!$A:$A,0)-1,1,COUNTIF('Program and Results'!$A:$A,Tables!AI$1),4),2,0),"")))</f>
        <v/>
      </c>
      <c r="AJ154" t="str">
        <f ca="1">IF(AJ$2="","",IF($A154="","",IFERROR(VLOOKUP($A154,OFFSET('Program and Results'!$A$1,MATCH(Tables!AJ$1,'Program and Results'!$A:$A,0)-1,1,COUNTIF('Program and Results'!$A:$A,Tables!AJ$1),4),2,0),"")))</f>
        <v/>
      </c>
      <c r="AK154" t="str">
        <f ca="1">IF(AK$2="","",IF($A154="","",IFERROR(VLOOKUP($A154,OFFSET('Program and Results'!$A$1,MATCH(Tables!AK$1,'Program and Results'!$A:$A,0)-1,1,COUNTIF('Program and Results'!$A:$A,Tables!AK$1),4),2,0),"")))</f>
        <v/>
      </c>
      <c r="AL154" t="str">
        <f ca="1">IF(AL$2="","",IF($A154="","",IFERROR(VLOOKUP($A154,OFFSET('Program and Results'!$A$1,MATCH(Tables!AL$1,'Program and Results'!$A:$A,0)-1,1,COUNTIF('Program and Results'!$A:$A,Tables!AL$1),4),2,0),"")))</f>
        <v/>
      </c>
      <c r="AM154" t="str">
        <f ca="1">IF(AM$2="","",IF($A154="","",IFERROR(VLOOKUP($A154,OFFSET('Program and Results'!$A$1,MATCH(Tables!AM$1,'Program and Results'!$A:$A,0)-1,1,COUNTIF('Program and Results'!$A:$A,Tables!AM$1),4),2,0),"")))</f>
        <v/>
      </c>
      <c r="AN154" t="str">
        <f ca="1">IF(AN$2="","",IF($A154="","",IFERROR(VLOOKUP($A154,OFFSET('Program and Results'!$A$1,MATCH(Tables!AN$1,'Program and Results'!$A:$A,0)-1,1,COUNTIF('Program and Results'!$A:$A,Tables!AN$1),4),2,0),"")))</f>
        <v/>
      </c>
      <c r="AO154" t="str">
        <f ca="1">IF(AO$2="","",IF($A154="","",IFERROR(VLOOKUP($A154,OFFSET('Program and Results'!$A$1,MATCH(Tables!AO$1,'Program and Results'!$A:$A,0)-1,1,COUNTIF('Program and Results'!$A:$A,Tables!AO$1),4),2,0),"")))</f>
        <v/>
      </c>
      <c r="AP154" t="str">
        <f ca="1">IF(AP$2="","",IF($A154="","",IFERROR(VLOOKUP($A154,OFFSET('Program and Results'!$A$1,MATCH(Tables!AP$1,'Program and Results'!$A:$A,0)-1,1,COUNTIF('Program and Results'!$A:$A,Tables!AP$1),4),2,0),"")))</f>
        <v/>
      </c>
      <c r="AQ154" t="str">
        <f ca="1">IF(AQ$2="","",IF($A154="","",IFERROR(VLOOKUP($A154,OFFSET('Program and Results'!$A$1,MATCH(Tables!AQ$1,'Program and Results'!$A:$A,0)-1,1,COUNTIF('Program and Results'!$A:$A,Tables!AQ$1),4),2,0),"")))</f>
        <v/>
      </c>
      <c r="AR154" t="str">
        <f ca="1">IF(AR$2="","",IF($A154="","",IFERROR(VLOOKUP($A154,OFFSET('Program and Results'!$A$1,MATCH(Tables!AR$1,'Program and Results'!$A:$A,0)-1,1,COUNTIF('Program and Results'!$A:$A,Tables!AR$1),4),2,0),"")))</f>
        <v/>
      </c>
      <c r="AS154" t="str">
        <f ca="1">IF(AS$2="","",IF($A154="","",IFERROR(VLOOKUP($A154,OFFSET('Program and Results'!$A$1,MATCH(Tables!AS$1,'Program and Results'!$A:$A,0)-1,1,COUNTIF('Program and Results'!$A:$A,Tables!AS$1),4),2,0),"")))</f>
        <v/>
      </c>
      <c r="AT154" t="str">
        <f ca="1">IF(AT$2="","",IF($A154="","",IFERROR(VLOOKUP($A154,OFFSET('Program and Results'!$A$1,MATCH(Tables!AT$1,'Program and Results'!$A:$A,0)-1,1,COUNTIF('Program and Results'!$A:$A,Tables!AT$1),4),2,0),"")))</f>
        <v/>
      </c>
      <c r="AU154" t="str">
        <f ca="1">IF(AU$2="","",IF($A154="","",IFERROR(VLOOKUP($A154,OFFSET('Program and Results'!$A$1,MATCH(Tables!AU$1,'Program and Results'!$A:$A,0)-1,1,COUNTIF('Program and Results'!$A:$A,Tables!AU$1),4),2,0),"")))</f>
        <v/>
      </c>
      <c r="AV154" t="str">
        <f ca="1">IF(AV$2="","",IF($A154="","",IFERROR(VLOOKUP($A154,OFFSET('Program and Results'!$A$1,MATCH(Tables!AV$1,'Program and Results'!$A:$A,0)-1,1,COUNTIF('Program and Results'!$A:$A,Tables!AV$1),4),2,0),"")))</f>
        <v/>
      </c>
      <c r="AW154" t="str">
        <f ca="1">IF(AW$2="","",IF($A154="","",IFERROR(VLOOKUP($A154,OFFSET('Program and Results'!$A$1,MATCH(Tables!AW$1,'Program and Results'!$A:$A,0)-1,1,COUNTIF('Program and Results'!$A:$A,Tables!AW$1),4),2,0),"")))</f>
        <v/>
      </c>
      <c r="AX154" t="str">
        <f ca="1">IF(AX$2="","",IF($A154="","",IFERROR(VLOOKUP($A154,OFFSET('Program and Results'!$A$1,MATCH(Tables!AX$1,'Program and Results'!$A:$A,0)-1,1,COUNTIF('Program and Results'!$A:$A,Tables!AX$1),4),2,0),"")))</f>
        <v/>
      </c>
      <c r="AY154" t="str">
        <f ca="1">IF(AY$2="","",IF($A154="","",IFERROR(VLOOKUP($A154,OFFSET('Program and Results'!$A$1,MATCH(Tables!AY$1,'Program and Results'!$A:$A,0)-1,1,COUNTIF('Program and Results'!$A:$A,Tables!AY$1),4),2,0),"")))</f>
        <v/>
      </c>
      <c r="AZ154" t="str">
        <f ca="1">IF(AZ$2="","",IF($A154="","",IFERROR(VLOOKUP($A154,OFFSET('Program and Results'!$A$1,MATCH(Tables!AZ$1,'Program and Results'!$A:$A,0)-1,1,COUNTIF('Program and Results'!$A:$A,Tables!AZ$1),4),2,0),"")))</f>
        <v/>
      </c>
      <c r="BA154" t="str">
        <f ca="1">IF(BA$2="","",IF($A154="","",IFERROR(VLOOKUP($A154,OFFSET('Program and Results'!$A$1,MATCH(Tables!BA$1,'Program and Results'!$A:$A,0)-1,1,COUNTIF('Program and Results'!$A:$A,Tables!BA$1),4),2,0),"")))</f>
        <v/>
      </c>
      <c r="BB154" t="str">
        <f ca="1">IF(BB$2="","",IF($A154="","",IFERROR(VLOOKUP($A154,OFFSET('Program and Results'!$A$1,MATCH(Tables!BB$1,'Program and Results'!$A:$A,0)-1,1,COUNTIF('Program and Results'!$A:$A,Tables!BB$1),4),2,0),"")))</f>
        <v/>
      </c>
      <c r="BC154" t="str">
        <f ca="1">IF(BC$2="","",IF($A154="","",IFERROR(VLOOKUP($A154,OFFSET('Program and Results'!$A$1,MATCH(Tables!BC$1,'Program and Results'!$A:$A,0)-1,1,COUNTIF('Program and Results'!$A:$A,Tables!BC$1),4),2,0),"")))</f>
        <v/>
      </c>
      <c r="BD154" t="str">
        <f ca="1">IF(BD$2="","",IF($A154="","",IFERROR(VLOOKUP($A154,OFFSET('Program and Results'!$A$1,MATCH(Tables!BD$1,'Program and Results'!$A:$A,0)-1,1,COUNTIF('Program and Results'!$A:$A,Tables!BD$1),4),2,0),"")))</f>
        <v/>
      </c>
      <c r="BE154" t="str">
        <f ca="1">IF(BE$2="","",IF($A154="","",IFERROR(VLOOKUP($A154,OFFSET('Program and Results'!$A$1,MATCH(Tables!BE$1,'Program and Results'!$A:$A,0)-1,1,COUNTIF('Program and Results'!$A:$A,Tables!BE$1),4),2,0),"")))</f>
        <v/>
      </c>
    </row>
    <row r="155" spans="1:57">
      <c r="A155" s="3" t="str">
        <f t="shared" si="13"/>
        <v>Nurnberg</v>
      </c>
      <c r="B155" t="str">
        <f ca="1">IF(B$2="","",IF($A155="","",IFERROR(VLOOKUP($A155,OFFSET('Program and Results'!$A$1,MATCH(Tables!B$1,'Program and Results'!$A:$A,0)-1,1,COUNTIF('Program and Results'!$A:$A,Tables!B$1),4),2,0),"")))</f>
        <v/>
      </c>
      <c r="C155">
        <f ca="1">IF(C$2="","",IF($A155="","",IFERROR(VLOOKUP($A155,OFFSET('Program and Results'!$A$1,MATCH(Tables!C$1,'Program and Results'!$A:$A,0)-1,1,COUNTIF('Program and Results'!$A:$A,Tables!C$1),4),2,0),"")))</f>
        <v>2</v>
      </c>
      <c r="D155" t="str">
        <f ca="1">IF(D$2="","",IF($A155="","",IFERROR(VLOOKUP($A155,OFFSET('Program and Results'!$A$1,MATCH(Tables!D$1,'Program and Results'!$A:$A,0)-1,1,COUNTIF('Program and Results'!$A:$A,Tables!D$1),4),2,0),"")))</f>
        <v/>
      </c>
      <c r="E155">
        <f ca="1">IF(E$2="","",IF($A155="","",IFERROR(VLOOKUP($A155,OFFSET('Program and Results'!$A$1,MATCH(Tables!E$1,'Program and Results'!$A:$A,0)-1,1,COUNTIF('Program and Results'!$A:$A,Tables!E$1),4),2,0),"")))</f>
        <v>0</v>
      </c>
      <c r="F155" t="str">
        <f ca="1">IF(F$2="","",IF($A155="","",IFERROR(VLOOKUP($A155,OFFSET('Program and Results'!$A$1,MATCH(Tables!F$1,'Program and Results'!$A:$A,0)-1,1,COUNTIF('Program and Results'!$A:$A,Tables!F$1),4),2,0),"")))</f>
        <v/>
      </c>
      <c r="G155">
        <f ca="1">IF(G$2="","",IF($A155="","",IFERROR(VLOOKUP($A155,OFFSET('Program and Results'!$A$1,MATCH(Tables!G$1,'Program and Results'!$A:$A,0)-1,1,COUNTIF('Program and Results'!$A:$A,Tables!G$1),4),2,0),"")))</f>
        <v>1</v>
      </c>
      <c r="H155" t="str">
        <f ca="1">IF(H$2="","",IF($A155="","",IFERROR(VLOOKUP($A155,OFFSET('Program and Results'!$A$1,MATCH(Tables!H$1,'Program and Results'!$A:$A,0)-1,1,COUNTIF('Program and Results'!$A:$A,Tables!H$1),4),2,0),"")))</f>
        <v/>
      </c>
      <c r="I155">
        <f ca="1">IF(I$2="","",IF($A155="","",IFERROR(VLOOKUP($A155,OFFSET('Program and Results'!$A$1,MATCH(Tables!I$1,'Program and Results'!$A:$A,0)-1,1,COUNTIF('Program and Results'!$A:$A,Tables!I$1),4),2,0),"")))</f>
        <v>0</v>
      </c>
      <c r="J155" t="str">
        <f ca="1">IF(J$2="","",IF($A155="","",IFERROR(VLOOKUP($A155,OFFSET('Program and Results'!$A$1,MATCH(Tables!J$1,'Program and Results'!$A:$A,0)-1,1,COUNTIF('Program and Results'!$A:$A,Tables!J$1),4),2,0),"")))</f>
        <v/>
      </c>
      <c r="K155" t="str">
        <f ca="1">IF(K$2="","",IF($A155="","",IFERROR(VLOOKUP($A155,OFFSET('Program and Results'!$A$1,MATCH(Tables!K$1,'Program and Results'!$A:$A,0)-1,1,COUNTIF('Program and Results'!$A:$A,Tables!K$1),4),2,0),"")))</f>
        <v/>
      </c>
      <c r="L155">
        <f ca="1">IF(L$2="","",IF($A155="","",IFERROR(VLOOKUP($A155,OFFSET('Program and Results'!$A$1,MATCH(Tables!L$1,'Program and Results'!$A:$A,0)-1,1,COUNTIF('Program and Results'!$A:$A,Tables!L$1),4),2,0),"")))</f>
        <v>0</v>
      </c>
      <c r="M155" t="str">
        <f ca="1">IF(M$2="","",IF($A155="","",IFERROR(VLOOKUP($A155,OFFSET('Program and Results'!$A$1,MATCH(Tables!M$1,'Program and Results'!$A:$A,0)-1,1,COUNTIF('Program and Results'!$A:$A,Tables!M$1),4),2,0),"")))</f>
        <v/>
      </c>
      <c r="N155">
        <f ca="1">IF(N$2="","",IF($A155="","",IFERROR(VLOOKUP($A155,OFFSET('Program and Results'!$A$1,MATCH(Tables!N$1,'Program and Results'!$A:$A,0)-1,1,COUNTIF('Program and Results'!$A:$A,Tables!N$1),4),2,0),"")))</f>
        <v>1</v>
      </c>
      <c r="O155" t="str">
        <f ca="1">IF(O$2="","",IF($A155="","",IFERROR(VLOOKUP($A155,OFFSET('Program and Results'!$A$1,MATCH(Tables!O$1,'Program and Results'!$A:$A,0)-1,1,COUNTIF('Program and Results'!$A:$A,Tables!O$1),4),2,0),"")))</f>
        <v/>
      </c>
      <c r="P155">
        <f ca="1">IF(P$2="","",IF($A155="","",IFERROR(VLOOKUP($A155,OFFSET('Program and Results'!$A$1,MATCH(Tables!P$1,'Program and Results'!$A:$A,0)-1,1,COUNTIF('Program and Results'!$A:$A,Tables!P$1),4),2,0),"")))</f>
        <v>1</v>
      </c>
      <c r="Q155" t="str">
        <f ca="1">IF(Q$2="","",IF($A155="","",IFERROR(VLOOKUP($A155,OFFSET('Program and Results'!$A$1,MATCH(Tables!Q$1,'Program and Results'!$A:$A,0)-1,1,COUNTIF('Program and Results'!$A:$A,Tables!Q$1),4),2,0),"")))</f>
        <v/>
      </c>
      <c r="R155">
        <f ca="1">IF(R$2="","",IF($A155="","",IFERROR(VLOOKUP($A155,OFFSET('Program and Results'!$A$1,MATCH(Tables!R$1,'Program and Results'!$A:$A,0)-1,1,COUNTIF('Program and Results'!$A:$A,Tables!R$1),4),2,0),"")))</f>
        <v>0</v>
      </c>
      <c r="S155">
        <f ca="1">IF(S$2="","",IF($A155="","",IFERROR(VLOOKUP($A155,OFFSET('Program and Results'!$A$1,MATCH(Tables!S$1,'Program and Results'!$A:$A,0)-1,1,COUNTIF('Program and Results'!$A:$A,Tables!S$1),4),2,0),"")))</f>
        <v>4</v>
      </c>
      <c r="T155" t="str">
        <f ca="1">IF(T$2="","",IF($A155="","",IFERROR(VLOOKUP($A155,OFFSET('Program and Results'!$A$1,MATCH(Tables!T$1,'Program and Results'!$A:$A,0)-1,1,COUNTIF('Program and Results'!$A:$A,Tables!T$1),4),2,0),"")))</f>
        <v/>
      </c>
      <c r="U155">
        <f ca="1">IF(U$2="","",IF($A155="","",IFERROR(VLOOKUP($A155,OFFSET('Program and Results'!$A$1,MATCH(Tables!U$1,'Program and Results'!$A:$A,0)-1,1,COUNTIF('Program and Results'!$A:$A,Tables!U$1),4),2,0),"")))</f>
        <v>0</v>
      </c>
      <c r="V155" t="str">
        <f ca="1">IF(V$2="","",IF($A155="","",IFERROR(VLOOKUP($A155,OFFSET('Program and Results'!$A$1,MATCH(Tables!V$1,'Program and Results'!$A:$A,0)-1,1,COUNTIF('Program and Results'!$A:$A,Tables!V$1),4),2,0),"")))</f>
        <v/>
      </c>
      <c r="W155">
        <f ca="1">IF(W$2="","",IF($A155="","",IFERROR(VLOOKUP($A155,OFFSET('Program and Results'!$A$1,MATCH(Tables!W$1,'Program and Results'!$A:$A,0)-1,1,COUNTIF('Program and Results'!$A:$A,Tables!W$1),4),2,0),"")))</f>
        <v>2</v>
      </c>
      <c r="X155" t="str">
        <f ca="1">IF(X$2="","",IF($A155="","",IFERROR(VLOOKUP($A155,OFFSET('Program and Results'!$A$1,MATCH(Tables!X$1,'Program and Results'!$A:$A,0)-1,1,COUNTIF('Program and Results'!$A:$A,Tables!X$1),4),2,0),"")))</f>
        <v/>
      </c>
      <c r="Y155">
        <f ca="1">IF(Y$2="","",IF($A155="","",IFERROR(VLOOKUP($A155,OFFSET('Program and Results'!$A$1,MATCH(Tables!Y$1,'Program and Results'!$A:$A,0)-1,1,COUNTIF('Program and Results'!$A:$A,Tables!Y$1),4),2,0),"")))</f>
        <v>0</v>
      </c>
      <c r="Z155" t="str">
        <f ca="1">IF(Z$2="","",IF($A155="","",IFERROR(VLOOKUP($A155,OFFSET('Program and Results'!$A$1,MATCH(Tables!Z$1,'Program and Results'!$A:$A,0)-1,1,COUNTIF('Program and Results'!$A:$A,Tables!Z$1),4),2,0),"")))</f>
        <v/>
      </c>
      <c r="AA155">
        <f ca="1">IF(AA$2="","",IF($A155="","",IFERROR(VLOOKUP($A155,OFFSET('Program and Results'!$A$1,MATCH(Tables!AA$1,'Program and Results'!$A:$A,0)-1,1,COUNTIF('Program and Results'!$A:$A,Tables!AA$1),4),2,0),"")))</f>
        <v>2</v>
      </c>
      <c r="AB155">
        <f ca="1">IF(AB$2="","",IF($A155="","",IFERROR(VLOOKUP($A155,OFFSET('Program and Results'!$A$1,MATCH(Tables!AB$1,'Program and Results'!$A:$A,0)-1,1,COUNTIF('Program and Results'!$A:$A,Tables!AB$1),4),2,0),"")))</f>
        <v>2</v>
      </c>
      <c r="AC155" t="str">
        <f ca="1">IF(AC$2="","",IF($A155="","",IFERROR(VLOOKUP($A155,OFFSET('Program and Results'!$A$1,MATCH(Tables!AC$1,'Program and Results'!$A:$A,0)-1,1,COUNTIF('Program and Results'!$A:$A,Tables!AC$1),4),2,0),"")))</f>
        <v/>
      </c>
      <c r="AD155">
        <f ca="1">IF(AD$2="","",IF($A155="","",IFERROR(VLOOKUP($A155,OFFSET('Program and Results'!$A$1,MATCH(Tables!AD$1,'Program and Results'!$A:$A,0)-1,1,COUNTIF('Program and Results'!$A:$A,Tables!AD$1),4),2,0),"")))</f>
        <v>0</v>
      </c>
      <c r="AE155" t="str">
        <f ca="1">IF(AE$2="","",IF($A155="","",IFERROR(VLOOKUP($A155,OFFSET('Program and Results'!$A$1,MATCH(Tables!AE$1,'Program and Results'!$A:$A,0)-1,1,COUNTIF('Program and Results'!$A:$A,Tables!AE$1),4),2,0),"")))</f>
        <v/>
      </c>
      <c r="AF155">
        <f ca="1">IF(AF$2="","",IF($A155="","",IFERROR(VLOOKUP($A155,OFFSET('Program and Results'!$A$1,MATCH(Tables!AF$1,'Program and Results'!$A:$A,0)-1,1,COUNTIF('Program and Results'!$A:$A,Tables!AF$1),4),2,0),"")))</f>
        <v>1</v>
      </c>
      <c r="AG155" t="str">
        <f ca="1">IF(AG$2="","",IF($A155="","",IFERROR(VLOOKUP($A155,OFFSET('Program and Results'!$A$1,MATCH(Tables!AG$1,'Program and Results'!$A:$A,0)-1,1,COUNTIF('Program and Results'!$A:$A,Tables!AG$1),4),2,0),"")))</f>
        <v/>
      </c>
      <c r="AH155">
        <f ca="1">IF(AH$2="","",IF($A155="","",IFERROR(VLOOKUP($A155,OFFSET('Program and Results'!$A$1,MATCH(Tables!AH$1,'Program and Results'!$A:$A,0)-1,1,COUNTIF('Program and Results'!$A:$A,Tables!AH$1),4),2,0),"")))</f>
        <v>0</v>
      </c>
      <c r="AI155" t="str">
        <f ca="1">IF(AI$2="","",IF($A155="","",IFERROR(VLOOKUP($A155,OFFSET('Program and Results'!$A$1,MATCH(Tables!AI$1,'Program and Results'!$A:$A,0)-1,1,COUNTIF('Program and Results'!$A:$A,Tables!AI$1),4),2,0),"")))</f>
        <v/>
      </c>
      <c r="AJ155" t="str">
        <f ca="1">IF(AJ$2="","",IF($A155="","",IFERROR(VLOOKUP($A155,OFFSET('Program and Results'!$A$1,MATCH(Tables!AJ$1,'Program and Results'!$A:$A,0)-1,1,COUNTIF('Program and Results'!$A:$A,Tables!AJ$1),4),2,0),"")))</f>
        <v/>
      </c>
      <c r="AK155" t="str">
        <f ca="1">IF(AK$2="","",IF($A155="","",IFERROR(VLOOKUP($A155,OFFSET('Program and Results'!$A$1,MATCH(Tables!AK$1,'Program and Results'!$A:$A,0)-1,1,COUNTIF('Program and Results'!$A:$A,Tables!AK$1),4),2,0),"")))</f>
        <v/>
      </c>
      <c r="AL155" t="str">
        <f ca="1">IF(AL$2="","",IF($A155="","",IFERROR(VLOOKUP($A155,OFFSET('Program and Results'!$A$1,MATCH(Tables!AL$1,'Program and Results'!$A:$A,0)-1,1,COUNTIF('Program and Results'!$A:$A,Tables!AL$1),4),2,0),"")))</f>
        <v/>
      </c>
      <c r="AM155" t="str">
        <f ca="1">IF(AM$2="","",IF($A155="","",IFERROR(VLOOKUP($A155,OFFSET('Program and Results'!$A$1,MATCH(Tables!AM$1,'Program and Results'!$A:$A,0)-1,1,COUNTIF('Program and Results'!$A:$A,Tables!AM$1),4),2,0),"")))</f>
        <v/>
      </c>
      <c r="AN155" t="str">
        <f ca="1">IF(AN$2="","",IF($A155="","",IFERROR(VLOOKUP($A155,OFFSET('Program and Results'!$A$1,MATCH(Tables!AN$1,'Program and Results'!$A:$A,0)-1,1,COUNTIF('Program and Results'!$A:$A,Tables!AN$1),4),2,0),"")))</f>
        <v/>
      </c>
      <c r="AO155" t="str">
        <f ca="1">IF(AO$2="","",IF($A155="","",IFERROR(VLOOKUP($A155,OFFSET('Program and Results'!$A$1,MATCH(Tables!AO$1,'Program and Results'!$A:$A,0)-1,1,COUNTIF('Program and Results'!$A:$A,Tables!AO$1),4),2,0),"")))</f>
        <v/>
      </c>
      <c r="AP155" t="str">
        <f ca="1">IF(AP$2="","",IF($A155="","",IFERROR(VLOOKUP($A155,OFFSET('Program and Results'!$A$1,MATCH(Tables!AP$1,'Program and Results'!$A:$A,0)-1,1,COUNTIF('Program and Results'!$A:$A,Tables!AP$1),4),2,0),"")))</f>
        <v/>
      </c>
      <c r="AQ155" t="str">
        <f ca="1">IF(AQ$2="","",IF($A155="","",IFERROR(VLOOKUP($A155,OFFSET('Program and Results'!$A$1,MATCH(Tables!AQ$1,'Program and Results'!$A:$A,0)-1,1,COUNTIF('Program and Results'!$A:$A,Tables!AQ$1),4),2,0),"")))</f>
        <v/>
      </c>
      <c r="AR155" t="str">
        <f ca="1">IF(AR$2="","",IF($A155="","",IFERROR(VLOOKUP($A155,OFFSET('Program and Results'!$A$1,MATCH(Tables!AR$1,'Program and Results'!$A:$A,0)-1,1,COUNTIF('Program and Results'!$A:$A,Tables!AR$1),4),2,0),"")))</f>
        <v/>
      </c>
      <c r="AS155" t="str">
        <f ca="1">IF(AS$2="","",IF($A155="","",IFERROR(VLOOKUP($A155,OFFSET('Program and Results'!$A$1,MATCH(Tables!AS$1,'Program and Results'!$A:$A,0)-1,1,COUNTIF('Program and Results'!$A:$A,Tables!AS$1),4),2,0),"")))</f>
        <v/>
      </c>
      <c r="AT155" t="str">
        <f ca="1">IF(AT$2="","",IF($A155="","",IFERROR(VLOOKUP($A155,OFFSET('Program and Results'!$A$1,MATCH(Tables!AT$1,'Program and Results'!$A:$A,0)-1,1,COUNTIF('Program and Results'!$A:$A,Tables!AT$1),4),2,0),"")))</f>
        <v/>
      </c>
      <c r="AU155" t="str">
        <f ca="1">IF(AU$2="","",IF($A155="","",IFERROR(VLOOKUP($A155,OFFSET('Program and Results'!$A$1,MATCH(Tables!AU$1,'Program and Results'!$A:$A,0)-1,1,COUNTIF('Program and Results'!$A:$A,Tables!AU$1),4),2,0),"")))</f>
        <v/>
      </c>
      <c r="AV155" t="str">
        <f ca="1">IF(AV$2="","",IF($A155="","",IFERROR(VLOOKUP($A155,OFFSET('Program and Results'!$A$1,MATCH(Tables!AV$1,'Program and Results'!$A:$A,0)-1,1,COUNTIF('Program and Results'!$A:$A,Tables!AV$1),4),2,0),"")))</f>
        <v/>
      </c>
      <c r="AW155" t="str">
        <f ca="1">IF(AW$2="","",IF($A155="","",IFERROR(VLOOKUP($A155,OFFSET('Program and Results'!$A$1,MATCH(Tables!AW$1,'Program and Results'!$A:$A,0)-1,1,COUNTIF('Program and Results'!$A:$A,Tables!AW$1),4),2,0),"")))</f>
        <v/>
      </c>
      <c r="AX155" t="str">
        <f ca="1">IF(AX$2="","",IF($A155="","",IFERROR(VLOOKUP($A155,OFFSET('Program and Results'!$A$1,MATCH(Tables!AX$1,'Program and Results'!$A:$A,0)-1,1,COUNTIF('Program and Results'!$A:$A,Tables!AX$1),4),2,0),"")))</f>
        <v/>
      </c>
      <c r="AY155" t="str">
        <f ca="1">IF(AY$2="","",IF($A155="","",IFERROR(VLOOKUP($A155,OFFSET('Program and Results'!$A$1,MATCH(Tables!AY$1,'Program and Results'!$A:$A,0)-1,1,COUNTIF('Program and Results'!$A:$A,Tables!AY$1),4),2,0),"")))</f>
        <v/>
      </c>
      <c r="AZ155" t="str">
        <f ca="1">IF(AZ$2="","",IF($A155="","",IFERROR(VLOOKUP($A155,OFFSET('Program and Results'!$A$1,MATCH(Tables!AZ$1,'Program and Results'!$A:$A,0)-1,1,COUNTIF('Program and Results'!$A:$A,Tables!AZ$1),4),2,0),"")))</f>
        <v/>
      </c>
      <c r="BA155" t="str">
        <f ca="1">IF(BA$2="","",IF($A155="","",IFERROR(VLOOKUP($A155,OFFSET('Program and Results'!$A$1,MATCH(Tables!BA$1,'Program and Results'!$A:$A,0)-1,1,COUNTIF('Program and Results'!$A:$A,Tables!BA$1),4),2,0),"")))</f>
        <v/>
      </c>
      <c r="BB155" t="str">
        <f ca="1">IF(BB$2="","",IF($A155="","",IFERROR(VLOOKUP($A155,OFFSET('Program and Results'!$A$1,MATCH(Tables!BB$1,'Program and Results'!$A:$A,0)-1,1,COUNTIF('Program and Results'!$A:$A,Tables!BB$1),4),2,0),"")))</f>
        <v/>
      </c>
      <c r="BC155" t="str">
        <f ca="1">IF(BC$2="","",IF($A155="","",IFERROR(VLOOKUP($A155,OFFSET('Program and Results'!$A$1,MATCH(Tables!BC$1,'Program and Results'!$A:$A,0)-1,1,COUNTIF('Program and Results'!$A:$A,Tables!BC$1),4),2,0),"")))</f>
        <v/>
      </c>
      <c r="BD155" t="str">
        <f ca="1">IF(BD$2="","",IF($A155="","",IFERROR(VLOOKUP($A155,OFFSET('Program and Results'!$A$1,MATCH(Tables!BD$1,'Program and Results'!$A:$A,0)-1,1,COUNTIF('Program and Results'!$A:$A,Tables!BD$1),4),2,0),"")))</f>
        <v/>
      </c>
      <c r="BE155" t="str">
        <f ca="1">IF(BE$2="","",IF($A155="","",IFERROR(VLOOKUP($A155,OFFSET('Program and Results'!$A$1,MATCH(Tables!BE$1,'Program and Results'!$A:$A,0)-1,1,COUNTIF('Program and Results'!$A:$A,Tables!BE$1),4),2,0),"")))</f>
        <v/>
      </c>
    </row>
    <row r="156" spans="1:57">
      <c r="A156" s="3" t="str">
        <f t="shared" si="13"/>
        <v/>
      </c>
      <c r="B156" t="str">
        <f ca="1">IF(B$2="","",IF($A156="","",IFERROR(VLOOKUP($A156,OFFSET('Program and Results'!$A$1,MATCH(Tables!B$1,'Program and Results'!$A:$A,0)-1,1,COUNTIF('Program and Results'!$A:$A,Tables!B$1),4),2,0),"")))</f>
        <v/>
      </c>
      <c r="C156" t="str">
        <f ca="1">IF(C$2="","",IF($A156="","",IFERROR(VLOOKUP($A156,OFFSET('Program and Results'!$A$1,MATCH(Tables!C$1,'Program and Results'!$A:$A,0)-1,1,COUNTIF('Program and Results'!$A:$A,Tables!C$1),4),2,0),"")))</f>
        <v/>
      </c>
      <c r="D156" t="str">
        <f ca="1">IF(D$2="","",IF($A156="","",IFERROR(VLOOKUP($A156,OFFSET('Program and Results'!$A$1,MATCH(Tables!D$1,'Program and Results'!$A:$A,0)-1,1,COUNTIF('Program and Results'!$A:$A,Tables!D$1),4),2,0),"")))</f>
        <v/>
      </c>
      <c r="E156" t="str">
        <f ca="1">IF(E$2="","",IF($A156="","",IFERROR(VLOOKUP($A156,OFFSET('Program and Results'!$A$1,MATCH(Tables!E$1,'Program and Results'!$A:$A,0)-1,1,COUNTIF('Program and Results'!$A:$A,Tables!E$1),4),2,0),"")))</f>
        <v/>
      </c>
      <c r="F156" t="str">
        <f ca="1">IF(F$2="","",IF($A156="","",IFERROR(VLOOKUP($A156,OFFSET('Program and Results'!$A$1,MATCH(Tables!F$1,'Program and Results'!$A:$A,0)-1,1,COUNTIF('Program and Results'!$A:$A,Tables!F$1),4),2,0),"")))</f>
        <v/>
      </c>
      <c r="G156" t="str">
        <f ca="1">IF(G$2="","",IF($A156="","",IFERROR(VLOOKUP($A156,OFFSET('Program and Results'!$A$1,MATCH(Tables!G$1,'Program and Results'!$A:$A,0)-1,1,COUNTIF('Program and Results'!$A:$A,Tables!G$1),4),2,0),"")))</f>
        <v/>
      </c>
      <c r="H156" t="str">
        <f ca="1">IF(H$2="","",IF($A156="","",IFERROR(VLOOKUP($A156,OFFSET('Program and Results'!$A$1,MATCH(Tables!H$1,'Program and Results'!$A:$A,0)-1,1,COUNTIF('Program and Results'!$A:$A,Tables!H$1),4),2,0),"")))</f>
        <v/>
      </c>
      <c r="I156" t="str">
        <f ca="1">IF(I$2="","",IF($A156="","",IFERROR(VLOOKUP($A156,OFFSET('Program and Results'!$A$1,MATCH(Tables!I$1,'Program and Results'!$A:$A,0)-1,1,COUNTIF('Program and Results'!$A:$A,Tables!I$1),4),2,0),"")))</f>
        <v/>
      </c>
      <c r="J156" t="str">
        <f ca="1">IF(J$2="","",IF($A156="","",IFERROR(VLOOKUP($A156,OFFSET('Program and Results'!$A$1,MATCH(Tables!J$1,'Program and Results'!$A:$A,0)-1,1,COUNTIF('Program and Results'!$A:$A,Tables!J$1),4),2,0),"")))</f>
        <v/>
      </c>
      <c r="K156" t="str">
        <f ca="1">IF(K$2="","",IF($A156="","",IFERROR(VLOOKUP($A156,OFFSET('Program and Results'!$A$1,MATCH(Tables!K$1,'Program and Results'!$A:$A,0)-1,1,COUNTIF('Program and Results'!$A:$A,Tables!K$1),4),2,0),"")))</f>
        <v/>
      </c>
      <c r="L156" t="str">
        <f ca="1">IF(L$2="","",IF($A156="","",IFERROR(VLOOKUP($A156,OFFSET('Program and Results'!$A$1,MATCH(Tables!L$1,'Program and Results'!$A:$A,0)-1,1,COUNTIF('Program and Results'!$A:$A,Tables!L$1),4),2,0),"")))</f>
        <v/>
      </c>
      <c r="M156" t="str">
        <f ca="1">IF(M$2="","",IF($A156="","",IFERROR(VLOOKUP($A156,OFFSET('Program and Results'!$A$1,MATCH(Tables!M$1,'Program and Results'!$A:$A,0)-1,1,COUNTIF('Program and Results'!$A:$A,Tables!M$1),4),2,0),"")))</f>
        <v/>
      </c>
      <c r="N156" t="str">
        <f ca="1">IF(N$2="","",IF($A156="","",IFERROR(VLOOKUP($A156,OFFSET('Program and Results'!$A$1,MATCH(Tables!N$1,'Program and Results'!$A:$A,0)-1,1,COUNTIF('Program and Results'!$A:$A,Tables!N$1),4),2,0),"")))</f>
        <v/>
      </c>
      <c r="O156" t="str">
        <f ca="1">IF(O$2="","",IF($A156="","",IFERROR(VLOOKUP($A156,OFFSET('Program and Results'!$A$1,MATCH(Tables!O$1,'Program and Results'!$A:$A,0)-1,1,COUNTIF('Program and Results'!$A:$A,Tables!O$1),4),2,0),"")))</f>
        <v/>
      </c>
      <c r="P156" t="str">
        <f ca="1">IF(P$2="","",IF($A156="","",IFERROR(VLOOKUP($A156,OFFSET('Program and Results'!$A$1,MATCH(Tables!P$1,'Program and Results'!$A:$A,0)-1,1,COUNTIF('Program and Results'!$A:$A,Tables!P$1),4),2,0),"")))</f>
        <v/>
      </c>
      <c r="Q156" t="str">
        <f ca="1">IF(Q$2="","",IF($A156="","",IFERROR(VLOOKUP($A156,OFFSET('Program and Results'!$A$1,MATCH(Tables!Q$1,'Program and Results'!$A:$A,0)-1,1,COUNTIF('Program and Results'!$A:$A,Tables!Q$1),4),2,0),"")))</f>
        <v/>
      </c>
      <c r="R156" t="str">
        <f ca="1">IF(R$2="","",IF($A156="","",IFERROR(VLOOKUP($A156,OFFSET('Program and Results'!$A$1,MATCH(Tables!R$1,'Program and Results'!$A:$A,0)-1,1,COUNTIF('Program and Results'!$A:$A,Tables!R$1),4),2,0),"")))</f>
        <v/>
      </c>
      <c r="S156" t="str">
        <f ca="1">IF(S$2="","",IF($A156="","",IFERROR(VLOOKUP($A156,OFFSET('Program and Results'!$A$1,MATCH(Tables!S$1,'Program and Results'!$A:$A,0)-1,1,COUNTIF('Program and Results'!$A:$A,Tables!S$1),4),2,0),"")))</f>
        <v/>
      </c>
      <c r="T156" t="str">
        <f ca="1">IF(T$2="","",IF($A156="","",IFERROR(VLOOKUP($A156,OFFSET('Program and Results'!$A$1,MATCH(Tables!T$1,'Program and Results'!$A:$A,0)-1,1,COUNTIF('Program and Results'!$A:$A,Tables!T$1),4),2,0),"")))</f>
        <v/>
      </c>
      <c r="U156" t="str">
        <f ca="1">IF(U$2="","",IF($A156="","",IFERROR(VLOOKUP($A156,OFFSET('Program and Results'!$A$1,MATCH(Tables!U$1,'Program and Results'!$A:$A,0)-1,1,COUNTIF('Program and Results'!$A:$A,Tables!U$1),4),2,0),"")))</f>
        <v/>
      </c>
      <c r="V156" t="str">
        <f ca="1">IF(V$2="","",IF($A156="","",IFERROR(VLOOKUP($A156,OFFSET('Program and Results'!$A$1,MATCH(Tables!V$1,'Program and Results'!$A:$A,0)-1,1,COUNTIF('Program and Results'!$A:$A,Tables!V$1),4),2,0),"")))</f>
        <v/>
      </c>
      <c r="W156" t="str">
        <f ca="1">IF(W$2="","",IF($A156="","",IFERROR(VLOOKUP($A156,OFFSET('Program and Results'!$A$1,MATCH(Tables!W$1,'Program and Results'!$A:$A,0)-1,1,COUNTIF('Program and Results'!$A:$A,Tables!W$1),4),2,0),"")))</f>
        <v/>
      </c>
      <c r="X156" t="str">
        <f ca="1">IF(X$2="","",IF($A156="","",IFERROR(VLOOKUP($A156,OFFSET('Program and Results'!$A$1,MATCH(Tables!X$1,'Program and Results'!$A:$A,0)-1,1,COUNTIF('Program and Results'!$A:$A,Tables!X$1),4),2,0),"")))</f>
        <v/>
      </c>
      <c r="Y156" t="str">
        <f ca="1">IF(Y$2="","",IF($A156="","",IFERROR(VLOOKUP($A156,OFFSET('Program and Results'!$A$1,MATCH(Tables!Y$1,'Program and Results'!$A:$A,0)-1,1,COUNTIF('Program and Results'!$A:$A,Tables!Y$1),4),2,0),"")))</f>
        <v/>
      </c>
      <c r="Z156" t="str">
        <f ca="1">IF(Z$2="","",IF($A156="","",IFERROR(VLOOKUP($A156,OFFSET('Program and Results'!$A$1,MATCH(Tables!Z$1,'Program and Results'!$A:$A,0)-1,1,COUNTIF('Program and Results'!$A:$A,Tables!Z$1),4),2,0),"")))</f>
        <v/>
      </c>
      <c r="AA156" t="str">
        <f ca="1">IF(AA$2="","",IF($A156="","",IFERROR(VLOOKUP($A156,OFFSET('Program and Results'!$A$1,MATCH(Tables!AA$1,'Program and Results'!$A:$A,0)-1,1,COUNTIF('Program and Results'!$A:$A,Tables!AA$1),4),2,0),"")))</f>
        <v/>
      </c>
      <c r="AB156" t="str">
        <f ca="1">IF(AB$2="","",IF($A156="","",IFERROR(VLOOKUP($A156,OFFSET('Program and Results'!$A$1,MATCH(Tables!AB$1,'Program and Results'!$A:$A,0)-1,1,COUNTIF('Program and Results'!$A:$A,Tables!AB$1),4),2,0),"")))</f>
        <v/>
      </c>
      <c r="AC156" t="str">
        <f ca="1">IF(AC$2="","",IF($A156="","",IFERROR(VLOOKUP($A156,OFFSET('Program and Results'!$A$1,MATCH(Tables!AC$1,'Program and Results'!$A:$A,0)-1,1,COUNTIF('Program and Results'!$A:$A,Tables!AC$1),4),2,0),"")))</f>
        <v/>
      </c>
      <c r="AD156" t="str">
        <f ca="1">IF(AD$2="","",IF($A156="","",IFERROR(VLOOKUP($A156,OFFSET('Program and Results'!$A$1,MATCH(Tables!AD$1,'Program and Results'!$A:$A,0)-1,1,COUNTIF('Program and Results'!$A:$A,Tables!AD$1),4),2,0),"")))</f>
        <v/>
      </c>
      <c r="AE156" t="str">
        <f ca="1">IF(AE$2="","",IF($A156="","",IFERROR(VLOOKUP($A156,OFFSET('Program and Results'!$A$1,MATCH(Tables!AE$1,'Program and Results'!$A:$A,0)-1,1,COUNTIF('Program and Results'!$A:$A,Tables!AE$1),4),2,0),"")))</f>
        <v/>
      </c>
      <c r="AF156" t="str">
        <f ca="1">IF(AF$2="","",IF($A156="","",IFERROR(VLOOKUP($A156,OFFSET('Program and Results'!$A$1,MATCH(Tables!AF$1,'Program and Results'!$A:$A,0)-1,1,COUNTIF('Program and Results'!$A:$A,Tables!AF$1),4),2,0),"")))</f>
        <v/>
      </c>
      <c r="AG156" t="str">
        <f ca="1">IF(AG$2="","",IF($A156="","",IFERROR(VLOOKUP($A156,OFFSET('Program and Results'!$A$1,MATCH(Tables!AG$1,'Program and Results'!$A:$A,0)-1,1,COUNTIF('Program and Results'!$A:$A,Tables!AG$1),4),2,0),"")))</f>
        <v/>
      </c>
      <c r="AH156" t="str">
        <f ca="1">IF(AH$2="","",IF($A156="","",IFERROR(VLOOKUP($A156,OFFSET('Program and Results'!$A$1,MATCH(Tables!AH$1,'Program and Results'!$A:$A,0)-1,1,COUNTIF('Program and Results'!$A:$A,Tables!AH$1),4),2,0),"")))</f>
        <v/>
      </c>
      <c r="AI156" t="str">
        <f ca="1">IF(AI$2="","",IF($A156="","",IFERROR(VLOOKUP($A156,OFFSET('Program and Results'!$A$1,MATCH(Tables!AI$1,'Program and Results'!$A:$A,0)-1,1,COUNTIF('Program and Results'!$A:$A,Tables!AI$1),4),2,0),"")))</f>
        <v/>
      </c>
      <c r="AJ156" t="str">
        <f ca="1">IF(AJ$2="","",IF($A156="","",IFERROR(VLOOKUP($A156,OFFSET('Program and Results'!$A$1,MATCH(Tables!AJ$1,'Program and Results'!$A:$A,0)-1,1,COUNTIF('Program and Results'!$A:$A,Tables!AJ$1),4),2,0),"")))</f>
        <v/>
      </c>
      <c r="AK156" t="str">
        <f ca="1">IF(AK$2="","",IF($A156="","",IFERROR(VLOOKUP($A156,OFFSET('Program and Results'!$A$1,MATCH(Tables!AK$1,'Program and Results'!$A:$A,0)-1,1,COUNTIF('Program and Results'!$A:$A,Tables!AK$1),4),2,0),"")))</f>
        <v/>
      </c>
      <c r="AL156" t="str">
        <f ca="1">IF(AL$2="","",IF($A156="","",IFERROR(VLOOKUP($A156,OFFSET('Program and Results'!$A$1,MATCH(Tables!AL$1,'Program and Results'!$A:$A,0)-1,1,COUNTIF('Program and Results'!$A:$A,Tables!AL$1),4),2,0),"")))</f>
        <v/>
      </c>
      <c r="AM156" t="str">
        <f ca="1">IF(AM$2="","",IF($A156="","",IFERROR(VLOOKUP($A156,OFFSET('Program and Results'!$A$1,MATCH(Tables!AM$1,'Program and Results'!$A:$A,0)-1,1,COUNTIF('Program and Results'!$A:$A,Tables!AM$1),4),2,0),"")))</f>
        <v/>
      </c>
      <c r="AN156" t="str">
        <f ca="1">IF(AN$2="","",IF($A156="","",IFERROR(VLOOKUP($A156,OFFSET('Program and Results'!$A$1,MATCH(Tables!AN$1,'Program and Results'!$A:$A,0)-1,1,COUNTIF('Program and Results'!$A:$A,Tables!AN$1),4),2,0),"")))</f>
        <v/>
      </c>
      <c r="AO156" t="str">
        <f ca="1">IF(AO$2="","",IF($A156="","",IFERROR(VLOOKUP($A156,OFFSET('Program and Results'!$A$1,MATCH(Tables!AO$1,'Program and Results'!$A:$A,0)-1,1,COUNTIF('Program and Results'!$A:$A,Tables!AO$1),4),2,0),"")))</f>
        <v/>
      </c>
      <c r="AP156" t="str">
        <f ca="1">IF(AP$2="","",IF($A156="","",IFERROR(VLOOKUP($A156,OFFSET('Program and Results'!$A$1,MATCH(Tables!AP$1,'Program and Results'!$A:$A,0)-1,1,COUNTIF('Program and Results'!$A:$A,Tables!AP$1),4),2,0),"")))</f>
        <v/>
      </c>
      <c r="AQ156" t="str">
        <f ca="1">IF(AQ$2="","",IF($A156="","",IFERROR(VLOOKUP($A156,OFFSET('Program and Results'!$A$1,MATCH(Tables!AQ$1,'Program and Results'!$A:$A,0)-1,1,COUNTIF('Program and Results'!$A:$A,Tables!AQ$1),4),2,0),"")))</f>
        <v/>
      </c>
      <c r="AR156" t="str">
        <f ca="1">IF(AR$2="","",IF($A156="","",IFERROR(VLOOKUP($A156,OFFSET('Program and Results'!$A$1,MATCH(Tables!AR$1,'Program and Results'!$A:$A,0)-1,1,COUNTIF('Program and Results'!$A:$A,Tables!AR$1),4),2,0),"")))</f>
        <v/>
      </c>
      <c r="AS156" t="str">
        <f ca="1">IF(AS$2="","",IF($A156="","",IFERROR(VLOOKUP($A156,OFFSET('Program and Results'!$A$1,MATCH(Tables!AS$1,'Program and Results'!$A:$A,0)-1,1,COUNTIF('Program and Results'!$A:$A,Tables!AS$1),4),2,0),"")))</f>
        <v/>
      </c>
      <c r="AT156" t="str">
        <f ca="1">IF(AT$2="","",IF($A156="","",IFERROR(VLOOKUP($A156,OFFSET('Program and Results'!$A$1,MATCH(Tables!AT$1,'Program and Results'!$A:$A,0)-1,1,COUNTIF('Program and Results'!$A:$A,Tables!AT$1),4),2,0),"")))</f>
        <v/>
      </c>
      <c r="AU156" t="str">
        <f ca="1">IF(AU$2="","",IF($A156="","",IFERROR(VLOOKUP($A156,OFFSET('Program and Results'!$A$1,MATCH(Tables!AU$1,'Program and Results'!$A:$A,0)-1,1,COUNTIF('Program and Results'!$A:$A,Tables!AU$1),4),2,0),"")))</f>
        <v/>
      </c>
      <c r="AV156" t="str">
        <f ca="1">IF(AV$2="","",IF($A156="","",IFERROR(VLOOKUP($A156,OFFSET('Program and Results'!$A$1,MATCH(Tables!AV$1,'Program and Results'!$A:$A,0)-1,1,COUNTIF('Program and Results'!$A:$A,Tables!AV$1),4),2,0),"")))</f>
        <v/>
      </c>
      <c r="AW156" t="str">
        <f ca="1">IF(AW$2="","",IF($A156="","",IFERROR(VLOOKUP($A156,OFFSET('Program and Results'!$A$1,MATCH(Tables!AW$1,'Program and Results'!$A:$A,0)-1,1,COUNTIF('Program and Results'!$A:$A,Tables!AW$1),4),2,0),"")))</f>
        <v/>
      </c>
      <c r="AX156" t="str">
        <f ca="1">IF(AX$2="","",IF($A156="","",IFERROR(VLOOKUP($A156,OFFSET('Program and Results'!$A$1,MATCH(Tables!AX$1,'Program and Results'!$A:$A,0)-1,1,COUNTIF('Program and Results'!$A:$A,Tables!AX$1),4),2,0),"")))</f>
        <v/>
      </c>
      <c r="AY156" t="str">
        <f ca="1">IF(AY$2="","",IF($A156="","",IFERROR(VLOOKUP($A156,OFFSET('Program and Results'!$A$1,MATCH(Tables!AY$1,'Program and Results'!$A:$A,0)-1,1,COUNTIF('Program and Results'!$A:$A,Tables!AY$1),4),2,0),"")))</f>
        <v/>
      </c>
      <c r="AZ156" t="str">
        <f ca="1">IF(AZ$2="","",IF($A156="","",IFERROR(VLOOKUP($A156,OFFSET('Program and Results'!$A$1,MATCH(Tables!AZ$1,'Program and Results'!$A:$A,0)-1,1,COUNTIF('Program and Results'!$A:$A,Tables!AZ$1),4),2,0),"")))</f>
        <v/>
      </c>
      <c r="BA156" t="str">
        <f ca="1">IF(BA$2="","",IF($A156="","",IFERROR(VLOOKUP($A156,OFFSET('Program and Results'!$A$1,MATCH(Tables!BA$1,'Program and Results'!$A:$A,0)-1,1,COUNTIF('Program and Results'!$A:$A,Tables!BA$1),4),2,0),"")))</f>
        <v/>
      </c>
      <c r="BB156" t="str">
        <f ca="1">IF(BB$2="","",IF($A156="","",IFERROR(VLOOKUP($A156,OFFSET('Program and Results'!$A$1,MATCH(Tables!BB$1,'Program and Results'!$A:$A,0)-1,1,COUNTIF('Program and Results'!$A:$A,Tables!BB$1),4),2,0),"")))</f>
        <v/>
      </c>
      <c r="BC156" t="str">
        <f ca="1">IF(BC$2="","",IF($A156="","",IFERROR(VLOOKUP($A156,OFFSET('Program and Results'!$A$1,MATCH(Tables!BC$1,'Program and Results'!$A:$A,0)-1,1,COUNTIF('Program and Results'!$A:$A,Tables!BC$1),4),2,0),"")))</f>
        <v/>
      </c>
      <c r="BD156" t="str">
        <f ca="1">IF(BD$2="","",IF($A156="","",IFERROR(VLOOKUP($A156,OFFSET('Program and Results'!$A$1,MATCH(Tables!BD$1,'Program and Results'!$A:$A,0)-1,1,COUNTIF('Program and Results'!$A:$A,Tables!BD$1),4),2,0),"")))</f>
        <v/>
      </c>
      <c r="BE156" t="str">
        <f ca="1">IF(BE$2="","",IF($A156="","",IFERROR(VLOOKUP($A156,OFFSET('Program and Results'!$A$1,MATCH(Tables!BE$1,'Program and Results'!$A:$A,0)-1,1,COUNTIF('Program and Results'!$A:$A,Tables!BE$1),4),2,0),"")))</f>
        <v/>
      </c>
    </row>
    <row r="157" spans="1:57">
      <c r="A157" s="3" t="str">
        <f t="shared" si="13"/>
        <v/>
      </c>
      <c r="B157" t="str">
        <f ca="1">IF(B$2="","",IF($A157="","",IFERROR(VLOOKUP($A157,OFFSET('Program and Results'!$A$1,MATCH(Tables!B$1,'Program and Results'!$A:$A,0)-1,1,COUNTIF('Program and Results'!$A:$A,Tables!B$1),4),2,0),"")))</f>
        <v/>
      </c>
      <c r="C157" t="str">
        <f ca="1">IF(C$2="","",IF($A157="","",IFERROR(VLOOKUP($A157,OFFSET('Program and Results'!$A$1,MATCH(Tables!C$1,'Program and Results'!$A:$A,0)-1,1,COUNTIF('Program and Results'!$A:$A,Tables!C$1),4),2,0),"")))</f>
        <v/>
      </c>
      <c r="D157" t="str">
        <f ca="1">IF(D$2="","",IF($A157="","",IFERROR(VLOOKUP($A157,OFFSET('Program and Results'!$A$1,MATCH(Tables!D$1,'Program and Results'!$A:$A,0)-1,1,COUNTIF('Program and Results'!$A:$A,Tables!D$1),4),2,0),"")))</f>
        <v/>
      </c>
      <c r="E157" t="str">
        <f ca="1">IF(E$2="","",IF($A157="","",IFERROR(VLOOKUP($A157,OFFSET('Program and Results'!$A$1,MATCH(Tables!E$1,'Program and Results'!$A:$A,0)-1,1,COUNTIF('Program and Results'!$A:$A,Tables!E$1),4),2,0),"")))</f>
        <v/>
      </c>
      <c r="F157" t="str">
        <f ca="1">IF(F$2="","",IF($A157="","",IFERROR(VLOOKUP($A157,OFFSET('Program and Results'!$A$1,MATCH(Tables!F$1,'Program and Results'!$A:$A,0)-1,1,COUNTIF('Program and Results'!$A:$A,Tables!F$1),4),2,0),"")))</f>
        <v/>
      </c>
      <c r="G157" t="str">
        <f ca="1">IF(G$2="","",IF($A157="","",IFERROR(VLOOKUP($A157,OFFSET('Program and Results'!$A$1,MATCH(Tables!G$1,'Program and Results'!$A:$A,0)-1,1,COUNTIF('Program and Results'!$A:$A,Tables!G$1),4),2,0),"")))</f>
        <v/>
      </c>
      <c r="H157" t="str">
        <f ca="1">IF(H$2="","",IF($A157="","",IFERROR(VLOOKUP($A157,OFFSET('Program and Results'!$A$1,MATCH(Tables!H$1,'Program and Results'!$A:$A,0)-1,1,COUNTIF('Program and Results'!$A:$A,Tables!H$1),4),2,0),"")))</f>
        <v/>
      </c>
      <c r="I157" t="str">
        <f ca="1">IF(I$2="","",IF($A157="","",IFERROR(VLOOKUP($A157,OFFSET('Program and Results'!$A$1,MATCH(Tables!I$1,'Program and Results'!$A:$A,0)-1,1,COUNTIF('Program and Results'!$A:$A,Tables!I$1),4),2,0),"")))</f>
        <v/>
      </c>
      <c r="J157" t="str">
        <f ca="1">IF(J$2="","",IF($A157="","",IFERROR(VLOOKUP($A157,OFFSET('Program and Results'!$A$1,MATCH(Tables!J$1,'Program and Results'!$A:$A,0)-1,1,COUNTIF('Program and Results'!$A:$A,Tables!J$1),4),2,0),"")))</f>
        <v/>
      </c>
      <c r="K157" t="str">
        <f ca="1">IF(K$2="","",IF($A157="","",IFERROR(VLOOKUP($A157,OFFSET('Program and Results'!$A$1,MATCH(Tables!K$1,'Program and Results'!$A:$A,0)-1,1,COUNTIF('Program and Results'!$A:$A,Tables!K$1),4),2,0),"")))</f>
        <v/>
      </c>
      <c r="L157" t="str">
        <f ca="1">IF(L$2="","",IF($A157="","",IFERROR(VLOOKUP($A157,OFFSET('Program and Results'!$A$1,MATCH(Tables!L$1,'Program and Results'!$A:$A,0)-1,1,COUNTIF('Program and Results'!$A:$A,Tables!L$1),4),2,0),"")))</f>
        <v/>
      </c>
      <c r="M157" t="str">
        <f ca="1">IF(M$2="","",IF($A157="","",IFERROR(VLOOKUP($A157,OFFSET('Program and Results'!$A$1,MATCH(Tables!M$1,'Program and Results'!$A:$A,0)-1,1,COUNTIF('Program and Results'!$A:$A,Tables!M$1),4),2,0),"")))</f>
        <v/>
      </c>
      <c r="N157" t="str">
        <f ca="1">IF(N$2="","",IF($A157="","",IFERROR(VLOOKUP($A157,OFFSET('Program and Results'!$A$1,MATCH(Tables!N$1,'Program and Results'!$A:$A,0)-1,1,COUNTIF('Program and Results'!$A:$A,Tables!N$1),4),2,0),"")))</f>
        <v/>
      </c>
      <c r="O157" t="str">
        <f ca="1">IF(O$2="","",IF($A157="","",IFERROR(VLOOKUP($A157,OFFSET('Program and Results'!$A$1,MATCH(Tables!O$1,'Program and Results'!$A:$A,0)-1,1,COUNTIF('Program and Results'!$A:$A,Tables!O$1),4),2,0),"")))</f>
        <v/>
      </c>
      <c r="P157" t="str">
        <f ca="1">IF(P$2="","",IF($A157="","",IFERROR(VLOOKUP($A157,OFFSET('Program and Results'!$A$1,MATCH(Tables!P$1,'Program and Results'!$A:$A,0)-1,1,COUNTIF('Program and Results'!$A:$A,Tables!P$1),4),2,0),"")))</f>
        <v/>
      </c>
      <c r="Q157" t="str">
        <f ca="1">IF(Q$2="","",IF($A157="","",IFERROR(VLOOKUP($A157,OFFSET('Program and Results'!$A$1,MATCH(Tables!Q$1,'Program and Results'!$A:$A,0)-1,1,COUNTIF('Program and Results'!$A:$A,Tables!Q$1),4),2,0),"")))</f>
        <v/>
      </c>
      <c r="R157" t="str">
        <f ca="1">IF(R$2="","",IF($A157="","",IFERROR(VLOOKUP($A157,OFFSET('Program and Results'!$A$1,MATCH(Tables!R$1,'Program and Results'!$A:$A,0)-1,1,COUNTIF('Program and Results'!$A:$A,Tables!R$1),4),2,0),"")))</f>
        <v/>
      </c>
      <c r="S157" t="str">
        <f ca="1">IF(S$2="","",IF($A157="","",IFERROR(VLOOKUP($A157,OFFSET('Program and Results'!$A$1,MATCH(Tables!S$1,'Program and Results'!$A:$A,0)-1,1,COUNTIF('Program and Results'!$A:$A,Tables!S$1),4),2,0),"")))</f>
        <v/>
      </c>
      <c r="T157" t="str">
        <f ca="1">IF(T$2="","",IF($A157="","",IFERROR(VLOOKUP($A157,OFFSET('Program and Results'!$A$1,MATCH(Tables!T$1,'Program and Results'!$A:$A,0)-1,1,COUNTIF('Program and Results'!$A:$A,Tables!T$1),4),2,0),"")))</f>
        <v/>
      </c>
      <c r="U157" t="str">
        <f ca="1">IF(U$2="","",IF($A157="","",IFERROR(VLOOKUP($A157,OFFSET('Program and Results'!$A$1,MATCH(Tables!U$1,'Program and Results'!$A:$A,0)-1,1,COUNTIF('Program and Results'!$A:$A,Tables!U$1),4),2,0),"")))</f>
        <v/>
      </c>
      <c r="V157" t="str">
        <f ca="1">IF(V$2="","",IF($A157="","",IFERROR(VLOOKUP($A157,OFFSET('Program and Results'!$A$1,MATCH(Tables!V$1,'Program and Results'!$A:$A,0)-1,1,COUNTIF('Program and Results'!$A:$A,Tables!V$1),4),2,0),"")))</f>
        <v/>
      </c>
      <c r="W157" t="str">
        <f ca="1">IF(W$2="","",IF($A157="","",IFERROR(VLOOKUP($A157,OFFSET('Program and Results'!$A$1,MATCH(Tables!W$1,'Program and Results'!$A:$A,0)-1,1,COUNTIF('Program and Results'!$A:$A,Tables!W$1),4),2,0),"")))</f>
        <v/>
      </c>
      <c r="X157" t="str">
        <f ca="1">IF(X$2="","",IF($A157="","",IFERROR(VLOOKUP($A157,OFFSET('Program and Results'!$A$1,MATCH(Tables!X$1,'Program and Results'!$A:$A,0)-1,1,COUNTIF('Program and Results'!$A:$A,Tables!X$1),4),2,0),"")))</f>
        <v/>
      </c>
      <c r="Y157" t="str">
        <f ca="1">IF(Y$2="","",IF($A157="","",IFERROR(VLOOKUP($A157,OFFSET('Program and Results'!$A$1,MATCH(Tables!Y$1,'Program and Results'!$A:$A,0)-1,1,COUNTIF('Program and Results'!$A:$A,Tables!Y$1),4),2,0),"")))</f>
        <v/>
      </c>
      <c r="Z157" t="str">
        <f ca="1">IF(Z$2="","",IF($A157="","",IFERROR(VLOOKUP($A157,OFFSET('Program and Results'!$A$1,MATCH(Tables!Z$1,'Program and Results'!$A:$A,0)-1,1,COUNTIF('Program and Results'!$A:$A,Tables!Z$1),4),2,0),"")))</f>
        <v/>
      </c>
      <c r="AA157" t="str">
        <f ca="1">IF(AA$2="","",IF($A157="","",IFERROR(VLOOKUP($A157,OFFSET('Program and Results'!$A$1,MATCH(Tables!AA$1,'Program and Results'!$A:$A,0)-1,1,COUNTIF('Program and Results'!$A:$A,Tables!AA$1),4),2,0),"")))</f>
        <v/>
      </c>
      <c r="AB157" t="str">
        <f ca="1">IF(AB$2="","",IF($A157="","",IFERROR(VLOOKUP($A157,OFFSET('Program and Results'!$A$1,MATCH(Tables!AB$1,'Program and Results'!$A:$A,0)-1,1,COUNTIF('Program and Results'!$A:$A,Tables!AB$1),4),2,0),"")))</f>
        <v/>
      </c>
      <c r="AC157" t="str">
        <f ca="1">IF(AC$2="","",IF($A157="","",IFERROR(VLOOKUP($A157,OFFSET('Program and Results'!$A$1,MATCH(Tables!AC$1,'Program and Results'!$A:$A,0)-1,1,COUNTIF('Program and Results'!$A:$A,Tables!AC$1),4),2,0),"")))</f>
        <v/>
      </c>
      <c r="AD157" t="str">
        <f ca="1">IF(AD$2="","",IF($A157="","",IFERROR(VLOOKUP($A157,OFFSET('Program and Results'!$A$1,MATCH(Tables!AD$1,'Program and Results'!$A:$A,0)-1,1,COUNTIF('Program and Results'!$A:$A,Tables!AD$1),4),2,0),"")))</f>
        <v/>
      </c>
      <c r="AE157" t="str">
        <f ca="1">IF(AE$2="","",IF($A157="","",IFERROR(VLOOKUP($A157,OFFSET('Program and Results'!$A$1,MATCH(Tables!AE$1,'Program and Results'!$A:$A,0)-1,1,COUNTIF('Program and Results'!$A:$A,Tables!AE$1),4),2,0),"")))</f>
        <v/>
      </c>
      <c r="AF157" t="str">
        <f ca="1">IF(AF$2="","",IF($A157="","",IFERROR(VLOOKUP($A157,OFFSET('Program and Results'!$A$1,MATCH(Tables!AF$1,'Program and Results'!$A:$A,0)-1,1,COUNTIF('Program and Results'!$A:$A,Tables!AF$1),4),2,0),"")))</f>
        <v/>
      </c>
      <c r="AG157" t="str">
        <f ca="1">IF(AG$2="","",IF($A157="","",IFERROR(VLOOKUP($A157,OFFSET('Program and Results'!$A$1,MATCH(Tables!AG$1,'Program and Results'!$A:$A,0)-1,1,COUNTIF('Program and Results'!$A:$A,Tables!AG$1),4),2,0),"")))</f>
        <v/>
      </c>
      <c r="AH157" t="str">
        <f ca="1">IF(AH$2="","",IF($A157="","",IFERROR(VLOOKUP($A157,OFFSET('Program and Results'!$A$1,MATCH(Tables!AH$1,'Program and Results'!$A:$A,0)-1,1,COUNTIF('Program and Results'!$A:$A,Tables!AH$1),4),2,0),"")))</f>
        <v/>
      </c>
      <c r="AI157" t="str">
        <f ca="1">IF(AI$2="","",IF($A157="","",IFERROR(VLOOKUP($A157,OFFSET('Program and Results'!$A$1,MATCH(Tables!AI$1,'Program and Results'!$A:$A,0)-1,1,COUNTIF('Program and Results'!$A:$A,Tables!AI$1),4),2,0),"")))</f>
        <v/>
      </c>
      <c r="AJ157" t="str">
        <f ca="1">IF(AJ$2="","",IF($A157="","",IFERROR(VLOOKUP($A157,OFFSET('Program and Results'!$A$1,MATCH(Tables!AJ$1,'Program and Results'!$A:$A,0)-1,1,COUNTIF('Program and Results'!$A:$A,Tables!AJ$1),4),2,0),"")))</f>
        <v/>
      </c>
      <c r="AK157" t="str">
        <f ca="1">IF(AK$2="","",IF($A157="","",IFERROR(VLOOKUP($A157,OFFSET('Program and Results'!$A$1,MATCH(Tables!AK$1,'Program and Results'!$A:$A,0)-1,1,COUNTIF('Program and Results'!$A:$A,Tables!AK$1),4),2,0),"")))</f>
        <v/>
      </c>
      <c r="AL157" t="str">
        <f ca="1">IF(AL$2="","",IF($A157="","",IFERROR(VLOOKUP($A157,OFFSET('Program and Results'!$A$1,MATCH(Tables!AL$1,'Program and Results'!$A:$A,0)-1,1,COUNTIF('Program and Results'!$A:$A,Tables!AL$1),4),2,0),"")))</f>
        <v/>
      </c>
      <c r="AM157" t="str">
        <f ca="1">IF(AM$2="","",IF($A157="","",IFERROR(VLOOKUP($A157,OFFSET('Program and Results'!$A$1,MATCH(Tables!AM$1,'Program and Results'!$A:$A,0)-1,1,COUNTIF('Program and Results'!$A:$A,Tables!AM$1),4),2,0),"")))</f>
        <v/>
      </c>
      <c r="AN157" t="str">
        <f ca="1">IF(AN$2="","",IF($A157="","",IFERROR(VLOOKUP($A157,OFFSET('Program and Results'!$A$1,MATCH(Tables!AN$1,'Program and Results'!$A:$A,0)-1,1,COUNTIF('Program and Results'!$A:$A,Tables!AN$1),4),2,0),"")))</f>
        <v/>
      </c>
      <c r="AO157" t="str">
        <f ca="1">IF(AO$2="","",IF($A157="","",IFERROR(VLOOKUP($A157,OFFSET('Program and Results'!$A$1,MATCH(Tables!AO$1,'Program and Results'!$A:$A,0)-1,1,COUNTIF('Program and Results'!$A:$A,Tables!AO$1),4),2,0),"")))</f>
        <v/>
      </c>
      <c r="AP157" t="str">
        <f ca="1">IF(AP$2="","",IF($A157="","",IFERROR(VLOOKUP($A157,OFFSET('Program and Results'!$A$1,MATCH(Tables!AP$1,'Program and Results'!$A:$A,0)-1,1,COUNTIF('Program and Results'!$A:$A,Tables!AP$1),4),2,0),"")))</f>
        <v/>
      </c>
      <c r="AQ157" t="str">
        <f ca="1">IF(AQ$2="","",IF($A157="","",IFERROR(VLOOKUP($A157,OFFSET('Program and Results'!$A$1,MATCH(Tables!AQ$1,'Program and Results'!$A:$A,0)-1,1,COUNTIF('Program and Results'!$A:$A,Tables!AQ$1),4),2,0),"")))</f>
        <v/>
      </c>
      <c r="AR157" t="str">
        <f ca="1">IF(AR$2="","",IF($A157="","",IFERROR(VLOOKUP($A157,OFFSET('Program and Results'!$A$1,MATCH(Tables!AR$1,'Program and Results'!$A:$A,0)-1,1,COUNTIF('Program and Results'!$A:$A,Tables!AR$1),4),2,0),"")))</f>
        <v/>
      </c>
      <c r="AS157" t="str">
        <f ca="1">IF(AS$2="","",IF($A157="","",IFERROR(VLOOKUP($A157,OFFSET('Program and Results'!$A$1,MATCH(Tables!AS$1,'Program and Results'!$A:$A,0)-1,1,COUNTIF('Program and Results'!$A:$A,Tables!AS$1),4),2,0),"")))</f>
        <v/>
      </c>
      <c r="AT157" t="str">
        <f ca="1">IF(AT$2="","",IF($A157="","",IFERROR(VLOOKUP($A157,OFFSET('Program and Results'!$A$1,MATCH(Tables!AT$1,'Program and Results'!$A:$A,0)-1,1,COUNTIF('Program and Results'!$A:$A,Tables!AT$1),4),2,0),"")))</f>
        <v/>
      </c>
      <c r="AU157" t="str">
        <f ca="1">IF(AU$2="","",IF($A157="","",IFERROR(VLOOKUP($A157,OFFSET('Program and Results'!$A$1,MATCH(Tables!AU$1,'Program and Results'!$A:$A,0)-1,1,COUNTIF('Program and Results'!$A:$A,Tables!AU$1),4),2,0),"")))</f>
        <v/>
      </c>
      <c r="AV157" t="str">
        <f ca="1">IF(AV$2="","",IF($A157="","",IFERROR(VLOOKUP($A157,OFFSET('Program and Results'!$A$1,MATCH(Tables!AV$1,'Program and Results'!$A:$A,0)-1,1,COUNTIF('Program and Results'!$A:$A,Tables!AV$1),4),2,0),"")))</f>
        <v/>
      </c>
      <c r="AW157" t="str">
        <f ca="1">IF(AW$2="","",IF($A157="","",IFERROR(VLOOKUP($A157,OFFSET('Program and Results'!$A$1,MATCH(Tables!AW$1,'Program and Results'!$A:$A,0)-1,1,COUNTIF('Program and Results'!$A:$A,Tables!AW$1),4),2,0),"")))</f>
        <v/>
      </c>
      <c r="AX157" t="str">
        <f ca="1">IF(AX$2="","",IF($A157="","",IFERROR(VLOOKUP($A157,OFFSET('Program and Results'!$A$1,MATCH(Tables!AX$1,'Program and Results'!$A:$A,0)-1,1,COUNTIF('Program and Results'!$A:$A,Tables!AX$1),4),2,0),"")))</f>
        <v/>
      </c>
      <c r="AY157" t="str">
        <f ca="1">IF(AY$2="","",IF($A157="","",IFERROR(VLOOKUP($A157,OFFSET('Program and Results'!$A$1,MATCH(Tables!AY$1,'Program and Results'!$A:$A,0)-1,1,COUNTIF('Program and Results'!$A:$A,Tables!AY$1),4),2,0),"")))</f>
        <v/>
      </c>
      <c r="AZ157" t="str">
        <f ca="1">IF(AZ$2="","",IF($A157="","",IFERROR(VLOOKUP($A157,OFFSET('Program and Results'!$A$1,MATCH(Tables!AZ$1,'Program and Results'!$A:$A,0)-1,1,COUNTIF('Program and Results'!$A:$A,Tables!AZ$1),4),2,0),"")))</f>
        <v/>
      </c>
      <c r="BA157" t="str">
        <f ca="1">IF(BA$2="","",IF($A157="","",IFERROR(VLOOKUP($A157,OFFSET('Program and Results'!$A$1,MATCH(Tables!BA$1,'Program and Results'!$A:$A,0)-1,1,COUNTIF('Program and Results'!$A:$A,Tables!BA$1),4),2,0),"")))</f>
        <v/>
      </c>
      <c r="BB157" t="str">
        <f ca="1">IF(BB$2="","",IF($A157="","",IFERROR(VLOOKUP($A157,OFFSET('Program and Results'!$A$1,MATCH(Tables!BB$1,'Program and Results'!$A:$A,0)-1,1,COUNTIF('Program and Results'!$A:$A,Tables!BB$1),4),2,0),"")))</f>
        <v/>
      </c>
      <c r="BC157" t="str">
        <f ca="1">IF(BC$2="","",IF($A157="","",IFERROR(VLOOKUP($A157,OFFSET('Program and Results'!$A$1,MATCH(Tables!BC$1,'Program and Results'!$A:$A,0)-1,1,COUNTIF('Program and Results'!$A:$A,Tables!BC$1),4),2,0),"")))</f>
        <v/>
      </c>
      <c r="BD157" t="str">
        <f ca="1">IF(BD$2="","",IF($A157="","",IFERROR(VLOOKUP($A157,OFFSET('Program and Results'!$A$1,MATCH(Tables!BD$1,'Program and Results'!$A:$A,0)-1,1,COUNTIF('Program and Results'!$A:$A,Tables!BD$1),4),2,0),"")))</f>
        <v/>
      </c>
      <c r="BE157" t="str">
        <f ca="1">IF(BE$2="","",IF($A157="","",IFERROR(VLOOKUP($A157,OFFSET('Program and Results'!$A$1,MATCH(Tables!BE$1,'Program and Results'!$A:$A,0)-1,1,COUNTIF('Program and Results'!$A:$A,Tables!BE$1),4),2,0),"")))</f>
        <v/>
      </c>
    </row>
    <row r="158" spans="1:57">
      <c r="A158" s="3" t="str">
        <f t="shared" si="13"/>
        <v/>
      </c>
      <c r="B158" t="str">
        <f ca="1">IF(B$2="","",IF($A158="","",IFERROR(VLOOKUP($A158,OFFSET('Program and Results'!$A$1,MATCH(Tables!B$1,'Program and Results'!$A:$A,0)-1,1,COUNTIF('Program and Results'!$A:$A,Tables!B$1),4),2,0),"")))</f>
        <v/>
      </c>
      <c r="C158" t="str">
        <f ca="1">IF(C$2="","",IF($A158="","",IFERROR(VLOOKUP($A158,OFFSET('Program and Results'!$A$1,MATCH(Tables!C$1,'Program and Results'!$A:$A,0)-1,1,COUNTIF('Program and Results'!$A:$A,Tables!C$1),4),2,0),"")))</f>
        <v/>
      </c>
      <c r="D158" t="str">
        <f ca="1">IF(D$2="","",IF($A158="","",IFERROR(VLOOKUP($A158,OFFSET('Program and Results'!$A$1,MATCH(Tables!D$1,'Program and Results'!$A:$A,0)-1,1,COUNTIF('Program and Results'!$A:$A,Tables!D$1),4),2,0),"")))</f>
        <v/>
      </c>
      <c r="E158" t="str">
        <f ca="1">IF(E$2="","",IF($A158="","",IFERROR(VLOOKUP($A158,OFFSET('Program and Results'!$A$1,MATCH(Tables!E$1,'Program and Results'!$A:$A,0)-1,1,COUNTIF('Program and Results'!$A:$A,Tables!E$1),4),2,0),"")))</f>
        <v/>
      </c>
      <c r="F158" t="str">
        <f ca="1">IF(F$2="","",IF($A158="","",IFERROR(VLOOKUP($A158,OFFSET('Program and Results'!$A$1,MATCH(Tables!F$1,'Program and Results'!$A:$A,0)-1,1,COUNTIF('Program and Results'!$A:$A,Tables!F$1),4),2,0),"")))</f>
        <v/>
      </c>
      <c r="G158" t="str">
        <f ca="1">IF(G$2="","",IF($A158="","",IFERROR(VLOOKUP($A158,OFFSET('Program and Results'!$A$1,MATCH(Tables!G$1,'Program and Results'!$A:$A,0)-1,1,COUNTIF('Program and Results'!$A:$A,Tables!G$1),4),2,0),"")))</f>
        <v/>
      </c>
      <c r="H158" t="str">
        <f ca="1">IF(H$2="","",IF($A158="","",IFERROR(VLOOKUP($A158,OFFSET('Program and Results'!$A$1,MATCH(Tables!H$1,'Program and Results'!$A:$A,0)-1,1,COUNTIF('Program and Results'!$A:$A,Tables!H$1),4),2,0),"")))</f>
        <v/>
      </c>
      <c r="I158" t="str">
        <f ca="1">IF(I$2="","",IF($A158="","",IFERROR(VLOOKUP($A158,OFFSET('Program and Results'!$A$1,MATCH(Tables!I$1,'Program and Results'!$A:$A,0)-1,1,COUNTIF('Program and Results'!$A:$A,Tables!I$1),4),2,0),"")))</f>
        <v/>
      </c>
      <c r="J158" t="str">
        <f ca="1">IF(J$2="","",IF($A158="","",IFERROR(VLOOKUP($A158,OFFSET('Program and Results'!$A$1,MATCH(Tables!J$1,'Program and Results'!$A:$A,0)-1,1,COUNTIF('Program and Results'!$A:$A,Tables!J$1),4),2,0),"")))</f>
        <v/>
      </c>
      <c r="K158" t="str">
        <f ca="1">IF(K$2="","",IF($A158="","",IFERROR(VLOOKUP($A158,OFFSET('Program and Results'!$A$1,MATCH(Tables!K$1,'Program and Results'!$A:$A,0)-1,1,COUNTIF('Program and Results'!$A:$A,Tables!K$1),4),2,0),"")))</f>
        <v/>
      </c>
      <c r="L158" t="str">
        <f ca="1">IF(L$2="","",IF($A158="","",IFERROR(VLOOKUP($A158,OFFSET('Program and Results'!$A$1,MATCH(Tables!L$1,'Program and Results'!$A:$A,0)-1,1,COUNTIF('Program and Results'!$A:$A,Tables!L$1),4),2,0),"")))</f>
        <v/>
      </c>
      <c r="M158" t="str">
        <f ca="1">IF(M$2="","",IF($A158="","",IFERROR(VLOOKUP($A158,OFFSET('Program and Results'!$A$1,MATCH(Tables!M$1,'Program and Results'!$A:$A,0)-1,1,COUNTIF('Program and Results'!$A:$A,Tables!M$1),4),2,0),"")))</f>
        <v/>
      </c>
      <c r="N158" t="str">
        <f ca="1">IF(N$2="","",IF($A158="","",IFERROR(VLOOKUP($A158,OFFSET('Program and Results'!$A$1,MATCH(Tables!N$1,'Program and Results'!$A:$A,0)-1,1,COUNTIF('Program and Results'!$A:$A,Tables!N$1),4),2,0),"")))</f>
        <v/>
      </c>
      <c r="O158" t="str">
        <f ca="1">IF(O$2="","",IF($A158="","",IFERROR(VLOOKUP($A158,OFFSET('Program and Results'!$A$1,MATCH(Tables!O$1,'Program and Results'!$A:$A,0)-1,1,COUNTIF('Program and Results'!$A:$A,Tables!O$1),4),2,0),"")))</f>
        <v/>
      </c>
      <c r="P158" t="str">
        <f ca="1">IF(P$2="","",IF($A158="","",IFERROR(VLOOKUP($A158,OFFSET('Program and Results'!$A$1,MATCH(Tables!P$1,'Program and Results'!$A:$A,0)-1,1,COUNTIF('Program and Results'!$A:$A,Tables!P$1),4),2,0),"")))</f>
        <v/>
      </c>
      <c r="Q158" t="str">
        <f ca="1">IF(Q$2="","",IF($A158="","",IFERROR(VLOOKUP($A158,OFFSET('Program and Results'!$A$1,MATCH(Tables!Q$1,'Program and Results'!$A:$A,0)-1,1,COUNTIF('Program and Results'!$A:$A,Tables!Q$1),4),2,0),"")))</f>
        <v/>
      </c>
      <c r="R158" t="str">
        <f ca="1">IF(R$2="","",IF($A158="","",IFERROR(VLOOKUP($A158,OFFSET('Program and Results'!$A$1,MATCH(Tables!R$1,'Program and Results'!$A:$A,0)-1,1,COUNTIF('Program and Results'!$A:$A,Tables!R$1),4),2,0),"")))</f>
        <v/>
      </c>
      <c r="S158" t="str">
        <f ca="1">IF(S$2="","",IF($A158="","",IFERROR(VLOOKUP($A158,OFFSET('Program and Results'!$A$1,MATCH(Tables!S$1,'Program and Results'!$A:$A,0)-1,1,COUNTIF('Program and Results'!$A:$A,Tables!S$1),4),2,0),"")))</f>
        <v/>
      </c>
      <c r="T158" t="str">
        <f ca="1">IF(T$2="","",IF($A158="","",IFERROR(VLOOKUP($A158,OFFSET('Program and Results'!$A$1,MATCH(Tables!T$1,'Program and Results'!$A:$A,0)-1,1,COUNTIF('Program and Results'!$A:$A,Tables!T$1),4),2,0),"")))</f>
        <v/>
      </c>
      <c r="U158" t="str">
        <f ca="1">IF(U$2="","",IF($A158="","",IFERROR(VLOOKUP($A158,OFFSET('Program and Results'!$A$1,MATCH(Tables!U$1,'Program and Results'!$A:$A,0)-1,1,COUNTIF('Program and Results'!$A:$A,Tables!U$1),4),2,0),"")))</f>
        <v/>
      </c>
      <c r="V158" t="str">
        <f ca="1">IF(V$2="","",IF($A158="","",IFERROR(VLOOKUP($A158,OFFSET('Program and Results'!$A$1,MATCH(Tables!V$1,'Program and Results'!$A:$A,0)-1,1,COUNTIF('Program and Results'!$A:$A,Tables!V$1),4),2,0),"")))</f>
        <v/>
      </c>
      <c r="W158" t="str">
        <f ca="1">IF(W$2="","",IF($A158="","",IFERROR(VLOOKUP($A158,OFFSET('Program and Results'!$A$1,MATCH(Tables!W$1,'Program and Results'!$A:$A,0)-1,1,COUNTIF('Program and Results'!$A:$A,Tables!W$1),4),2,0),"")))</f>
        <v/>
      </c>
      <c r="X158" t="str">
        <f ca="1">IF(X$2="","",IF($A158="","",IFERROR(VLOOKUP($A158,OFFSET('Program and Results'!$A$1,MATCH(Tables!X$1,'Program and Results'!$A:$A,0)-1,1,COUNTIF('Program and Results'!$A:$A,Tables!X$1),4),2,0),"")))</f>
        <v/>
      </c>
      <c r="Y158" t="str">
        <f ca="1">IF(Y$2="","",IF($A158="","",IFERROR(VLOOKUP($A158,OFFSET('Program and Results'!$A$1,MATCH(Tables!Y$1,'Program and Results'!$A:$A,0)-1,1,COUNTIF('Program and Results'!$A:$A,Tables!Y$1),4),2,0),"")))</f>
        <v/>
      </c>
      <c r="Z158" t="str">
        <f ca="1">IF(Z$2="","",IF($A158="","",IFERROR(VLOOKUP($A158,OFFSET('Program and Results'!$A$1,MATCH(Tables!Z$1,'Program and Results'!$A:$A,0)-1,1,COUNTIF('Program and Results'!$A:$A,Tables!Z$1),4),2,0),"")))</f>
        <v/>
      </c>
      <c r="AA158" t="str">
        <f ca="1">IF(AA$2="","",IF($A158="","",IFERROR(VLOOKUP($A158,OFFSET('Program and Results'!$A$1,MATCH(Tables!AA$1,'Program and Results'!$A:$A,0)-1,1,COUNTIF('Program and Results'!$A:$A,Tables!AA$1),4),2,0),"")))</f>
        <v/>
      </c>
      <c r="AB158" t="str">
        <f ca="1">IF(AB$2="","",IF($A158="","",IFERROR(VLOOKUP($A158,OFFSET('Program and Results'!$A$1,MATCH(Tables!AB$1,'Program and Results'!$A:$A,0)-1,1,COUNTIF('Program and Results'!$A:$A,Tables!AB$1),4),2,0),"")))</f>
        <v/>
      </c>
      <c r="AC158" t="str">
        <f ca="1">IF(AC$2="","",IF($A158="","",IFERROR(VLOOKUP($A158,OFFSET('Program and Results'!$A$1,MATCH(Tables!AC$1,'Program and Results'!$A:$A,0)-1,1,COUNTIF('Program and Results'!$A:$A,Tables!AC$1),4),2,0),"")))</f>
        <v/>
      </c>
      <c r="AD158" t="str">
        <f ca="1">IF(AD$2="","",IF($A158="","",IFERROR(VLOOKUP($A158,OFFSET('Program and Results'!$A$1,MATCH(Tables!AD$1,'Program and Results'!$A:$A,0)-1,1,COUNTIF('Program and Results'!$A:$A,Tables!AD$1),4),2,0),"")))</f>
        <v/>
      </c>
      <c r="AE158" t="str">
        <f ca="1">IF(AE$2="","",IF($A158="","",IFERROR(VLOOKUP($A158,OFFSET('Program and Results'!$A$1,MATCH(Tables!AE$1,'Program and Results'!$A:$A,0)-1,1,COUNTIF('Program and Results'!$A:$A,Tables!AE$1),4),2,0),"")))</f>
        <v/>
      </c>
      <c r="AF158" t="str">
        <f ca="1">IF(AF$2="","",IF($A158="","",IFERROR(VLOOKUP($A158,OFFSET('Program and Results'!$A$1,MATCH(Tables!AF$1,'Program and Results'!$A:$A,0)-1,1,COUNTIF('Program and Results'!$A:$A,Tables!AF$1),4),2,0),"")))</f>
        <v/>
      </c>
      <c r="AG158" t="str">
        <f ca="1">IF(AG$2="","",IF($A158="","",IFERROR(VLOOKUP($A158,OFFSET('Program and Results'!$A$1,MATCH(Tables!AG$1,'Program and Results'!$A:$A,0)-1,1,COUNTIF('Program and Results'!$A:$A,Tables!AG$1),4),2,0),"")))</f>
        <v/>
      </c>
      <c r="AH158" t="str">
        <f ca="1">IF(AH$2="","",IF($A158="","",IFERROR(VLOOKUP($A158,OFFSET('Program and Results'!$A$1,MATCH(Tables!AH$1,'Program and Results'!$A:$A,0)-1,1,COUNTIF('Program and Results'!$A:$A,Tables!AH$1),4),2,0),"")))</f>
        <v/>
      </c>
      <c r="AI158" t="str">
        <f ca="1">IF(AI$2="","",IF($A158="","",IFERROR(VLOOKUP($A158,OFFSET('Program and Results'!$A$1,MATCH(Tables!AI$1,'Program and Results'!$A:$A,0)-1,1,COUNTIF('Program and Results'!$A:$A,Tables!AI$1),4),2,0),"")))</f>
        <v/>
      </c>
      <c r="AJ158" t="str">
        <f ca="1">IF(AJ$2="","",IF($A158="","",IFERROR(VLOOKUP($A158,OFFSET('Program and Results'!$A$1,MATCH(Tables!AJ$1,'Program and Results'!$A:$A,0)-1,1,COUNTIF('Program and Results'!$A:$A,Tables!AJ$1),4),2,0),"")))</f>
        <v/>
      </c>
      <c r="AK158" t="str">
        <f ca="1">IF(AK$2="","",IF($A158="","",IFERROR(VLOOKUP($A158,OFFSET('Program and Results'!$A$1,MATCH(Tables!AK$1,'Program and Results'!$A:$A,0)-1,1,COUNTIF('Program and Results'!$A:$A,Tables!AK$1),4),2,0),"")))</f>
        <v/>
      </c>
      <c r="AL158" t="str">
        <f ca="1">IF(AL$2="","",IF($A158="","",IFERROR(VLOOKUP($A158,OFFSET('Program and Results'!$A$1,MATCH(Tables!AL$1,'Program and Results'!$A:$A,0)-1,1,COUNTIF('Program and Results'!$A:$A,Tables!AL$1),4),2,0),"")))</f>
        <v/>
      </c>
      <c r="AM158" t="str">
        <f ca="1">IF(AM$2="","",IF($A158="","",IFERROR(VLOOKUP($A158,OFFSET('Program and Results'!$A$1,MATCH(Tables!AM$1,'Program and Results'!$A:$A,0)-1,1,COUNTIF('Program and Results'!$A:$A,Tables!AM$1),4),2,0),"")))</f>
        <v/>
      </c>
      <c r="AN158" t="str">
        <f ca="1">IF(AN$2="","",IF($A158="","",IFERROR(VLOOKUP($A158,OFFSET('Program and Results'!$A$1,MATCH(Tables!AN$1,'Program and Results'!$A:$A,0)-1,1,COUNTIF('Program and Results'!$A:$A,Tables!AN$1),4),2,0),"")))</f>
        <v/>
      </c>
      <c r="AO158" t="str">
        <f ca="1">IF(AO$2="","",IF($A158="","",IFERROR(VLOOKUP($A158,OFFSET('Program and Results'!$A$1,MATCH(Tables!AO$1,'Program and Results'!$A:$A,0)-1,1,COUNTIF('Program and Results'!$A:$A,Tables!AO$1),4),2,0),"")))</f>
        <v/>
      </c>
      <c r="AP158" t="str">
        <f ca="1">IF(AP$2="","",IF($A158="","",IFERROR(VLOOKUP($A158,OFFSET('Program and Results'!$A$1,MATCH(Tables!AP$1,'Program and Results'!$A:$A,0)-1,1,COUNTIF('Program and Results'!$A:$A,Tables!AP$1),4),2,0),"")))</f>
        <v/>
      </c>
      <c r="AQ158" t="str">
        <f ca="1">IF(AQ$2="","",IF($A158="","",IFERROR(VLOOKUP($A158,OFFSET('Program and Results'!$A$1,MATCH(Tables!AQ$1,'Program and Results'!$A:$A,0)-1,1,COUNTIF('Program and Results'!$A:$A,Tables!AQ$1),4),2,0),"")))</f>
        <v/>
      </c>
      <c r="AR158" t="str">
        <f ca="1">IF(AR$2="","",IF($A158="","",IFERROR(VLOOKUP($A158,OFFSET('Program and Results'!$A$1,MATCH(Tables!AR$1,'Program and Results'!$A:$A,0)-1,1,COUNTIF('Program and Results'!$A:$A,Tables!AR$1),4),2,0),"")))</f>
        <v/>
      </c>
      <c r="AS158" t="str">
        <f ca="1">IF(AS$2="","",IF($A158="","",IFERROR(VLOOKUP($A158,OFFSET('Program and Results'!$A$1,MATCH(Tables!AS$1,'Program and Results'!$A:$A,0)-1,1,COUNTIF('Program and Results'!$A:$A,Tables!AS$1),4),2,0),"")))</f>
        <v/>
      </c>
      <c r="AT158" t="str">
        <f ca="1">IF(AT$2="","",IF($A158="","",IFERROR(VLOOKUP($A158,OFFSET('Program and Results'!$A$1,MATCH(Tables!AT$1,'Program and Results'!$A:$A,0)-1,1,COUNTIF('Program and Results'!$A:$A,Tables!AT$1),4),2,0),"")))</f>
        <v/>
      </c>
      <c r="AU158" t="str">
        <f ca="1">IF(AU$2="","",IF($A158="","",IFERROR(VLOOKUP($A158,OFFSET('Program and Results'!$A$1,MATCH(Tables!AU$1,'Program and Results'!$A:$A,0)-1,1,COUNTIF('Program and Results'!$A:$A,Tables!AU$1),4),2,0),"")))</f>
        <v/>
      </c>
      <c r="AV158" t="str">
        <f ca="1">IF(AV$2="","",IF($A158="","",IFERROR(VLOOKUP($A158,OFFSET('Program and Results'!$A$1,MATCH(Tables!AV$1,'Program and Results'!$A:$A,0)-1,1,COUNTIF('Program and Results'!$A:$A,Tables!AV$1),4),2,0),"")))</f>
        <v/>
      </c>
      <c r="AW158" t="str">
        <f ca="1">IF(AW$2="","",IF($A158="","",IFERROR(VLOOKUP($A158,OFFSET('Program and Results'!$A$1,MATCH(Tables!AW$1,'Program and Results'!$A:$A,0)-1,1,COUNTIF('Program and Results'!$A:$A,Tables!AW$1),4),2,0),"")))</f>
        <v/>
      </c>
      <c r="AX158" t="str">
        <f ca="1">IF(AX$2="","",IF($A158="","",IFERROR(VLOOKUP($A158,OFFSET('Program and Results'!$A$1,MATCH(Tables!AX$1,'Program and Results'!$A:$A,0)-1,1,COUNTIF('Program and Results'!$A:$A,Tables!AX$1),4),2,0),"")))</f>
        <v/>
      </c>
      <c r="AY158" t="str">
        <f ca="1">IF(AY$2="","",IF($A158="","",IFERROR(VLOOKUP($A158,OFFSET('Program and Results'!$A$1,MATCH(Tables!AY$1,'Program and Results'!$A:$A,0)-1,1,COUNTIF('Program and Results'!$A:$A,Tables!AY$1),4),2,0),"")))</f>
        <v/>
      </c>
      <c r="AZ158" t="str">
        <f ca="1">IF(AZ$2="","",IF($A158="","",IFERROR(VLOOKUP($A158,OFFSET('Program and Results'!$A$1,MATCH(Tables!AZ$1,'Program and Results'!$A:$A,0)-1,1,COUNTIF('Program and Results'!$A:$A,Tables!AZ$1),4),2,0),"")))</f>
        <v/>
      </c>
      <c r="BA158" t="str">
        <f ca="1">IF(BA$2="","",IF($A158="","",IFERROR(VLOOKUP($A158,OFFSET('Program and Results'!$A$1,MATCH(Tables!BA$1,'Program and Results'!$A:$A,0)-1,1,COUNTIF('Program and Results'!$A:$A,Tables!BA$1),4),2,0),"")))</f>
        <v/>
      </c>
      <c r="BB158" t="str">
        <f ca="1">IF(BB$2="","",IF($A158="","",IFERROR(VLOOKUP($A158,OFFSET('Program and Results'!$A$1,MATCH(Tables!BB$1,'Program and Results'!$A:$A,0)-1,1,COUNTIF('Program and Results'!$A:$A,Tables!BB$1),4),2,0),"")))</f>
        <v/>
      </c>
      <c r="BC158" t="str">
        <f ca="1">IF(BC$2="","",IF($A158="","",IFERROR(VLOOKUP($A158,OFFSET('Program and Results'!$A$1,MATCH(Tables!BC$1,'Program and Results'!$A:$A,0)-1,1,COUNTIF('Program and Results'!$A:$A,Tables!BC$1),4),2,0),"")))</f>
        <v/>
      </c>
      <c r="BD158" t="str">
        <f ca="1">IF(BD$2="","",IF($A158="","",IFERROR(VLOOKUP($A158,OFFSET('Program and Results'!$A$1,MATCH(Tables!BD$1,'Program and Results'!$A:$A,0)-1,1,COUNTIF('Program and Results'!$A:$A,Tables!BD$1),4),2,0),"")))</f>
        <v/>
      </c>
      <c r="BE158" t="str">
        <f ca="1">IF(BE$2="","",IF($A158="","",IFERROR(VLOOKUP($A158,OFFSET('Program and Results'!$A$1,MATCH(Tables!BE$1,'Program and Results'!$A:$A,0)-1,1,COUNTIF('Program and Results'!$A:$A,Tables!BE$1),4),2,0),"")))</f>
        <v/>
      </c>
    </row>
    <row r="159" spans="1:57">
      <c r="A159" s="3" t="str">
        <f t="shared" si="13"/>
        <v/>
      </c>
      <c r="B159" t="str">
        <f ca="1">IF(B$2="","",IF($A159="","",IFERROR(VLOOKUP($A159,OFFSET('Program and Results'!$A$1,MATCH(Tables!B$1,'Program and Results'!$A:$A,0)-1,1,COUNTIF('Program and Results'!$A:$A,Tables!B$1),4),2,0),"")))</f>
        <v/>
      </c>
      <c r="C159" t="str">
        <f ca="1">IF(C$2="","",IF($A159="","",IFERROR(VLOOKUP($A159,OFFSET('Program and Results'!$A$1,MATCH(Tables!C$1,'Program and Results'!$A:$A,0)-1,1,COUNTIF('Program and Results'!$A:$A,Tables!C$1),4),2,0),"")))</f>
        <v/>
      </c>
      <c r="D159" t="str">
        <f ca="1">IF(D$2="","",IF($A159="","",IFERROR(VLOOKUP($A159,OFFSET('Program and Results'!$A$1,MATCH(Tables!D$1,'Program and Results'!$A:$A,0)-1,1,COUNTIF('Program and Results'!$A:$A,Tables!D$1),4),2,0),"")))</f>
        <v/>
      </c>
      <c r="E159" t="str">
        <f ca="1">IF(E$2="","",IF($A159="","",IFERROR(VLOOKUP($A159,OFFSET('Program and Results'!$A$1,MATCH(Tables!E$1,'Program and Results'!$A:$A,0)-1,1,COUNTIF('Program and Results'!$A:$A,Tables!E$1),4),2,0),"")))</f>
        <v/>
      </c>
      <c r="F159" t="str">
        <f ca="1">IF(F$2="","",IF($A159="","",IFERROR(VLOOKUP($A159,OFFSET('Program and Results'!$A$1,MATCH(Tables!F$1,'Program and Results'!$A:$A,0)-1,1,COUNTIF('Program and Results'!$A:$A,Tables!F$1),4),2,0),"")))</f>
        <v/>
      </c>
      <c r="G159" t="str">
        <f ca="1">IF(G$2="","",IF($A159="","",IFERROR(VLOOKUP($A159,OFFSET('Program and Results'!$A$1,MATCH(Tables!G$1,'Program and Results'!$A:$A,0)-1,1,COUNTIF('Program and Results'!$A:$A,Tables!G$1),4),2,0),"")))</f>
        <v/>
      </c>
      <c r="H159" t="str">
        <f ca="1">IF(H$2="","",IF($A159="","",IFERROR(VLOOKUP($A159,OFFSET('Program and Results'!$A$1,MATCH(Tables!H$1,'Program and Results'!$A:$A,0)-1,1,COUNTIF('Program and Results'!$A:$A,Tables!H$1),4),2,0),"")))</f>
        <v/>
      </c>
      <c r="I159" t="str">
        <f ca="1">IF(I$2="","",IF($A159="","",IFERROR(VLOOKUP($A159,OFFSET('Program and Results'!$A$1,MATCH(Tables!I$1,'Program and Results'!$A:$A,0)-1,1,COUNTIF('Program and Results'!$A:$A,Tables!I$1),4),2,0),"")))</f>
        <v/>
      </c>
      <c r="J159" t="str">
        <f ca="1">IF(J$2="","",IF($A159="","",IFERROR(VLOOKUP($A159,OFFSET('Program and Results'!$A$1,MATCH(Tables!J$1,'Program and Results'!$A:$A,0)-1,1,COUNTIF('Program and Results'!$A:$A,Tables!J$1),4),2,0),"")))</f>
        <v/>
      </c>
      <c r="K159" t="str">
        <f ca="1">IF(K$2="","",IF($A159="","",IFERROR(VLOOKUP($A159,OFFSET('Program and Results'!$A$1,MATCH(Tables!K$1,'Program and Results'!$A:$A,0)-1,1,COUNTIF('Program and Results'!$A:$A,Tables!K$1),4),2,0),"")))</f>
        <v/>
      </c>
      <c r="L159" t="str">
        <f ca="1">IF(L$2="","",IF($A159="","",IFERROR(VLOOKUP($A159,OFFSET('Program and Results'!$A$1,MATCH(Tables!L$1,'Program and Results'!$A:$A,0)-1,1,COUNTIF('Program and Results'!$A:$A,Tables!L$1),4),2,0),"")))</f>
        <v/>
      </c>
      <c r="M159" t="str">
        <f ca="1">IF(M$2="","",IF($A159="","",IFERROR(VLOOKUP($A159,OFFSET('Program and Results'!$A$1,MATCH(Tables!M$1,'Program and Results'!$A:$A,0)-1,1,COUNTIF('Program and Results'!$A:$A,Tables!M$1),4),2,0),"")))</f>
        <v/>
      </c>
      <c r="N159" t="str">
        <f ca="1">IF(N$2="","",IF($A159="","",IFERROR(VLOOKUP($A159,OFFSET('Program and Results'!$A$1,MATCH(Tables!N$1,'Program and Results'!$A:$A,0)-1,1,COUNTIF('Program and Results'!$A:$A,Tables!N$1),4),2,0),"")))</f>
        <v/>
      </c>
      <c r="O159" t="str">
        <f ca="1">IF(O$2="","",IF($A159="","",IFERROR(VLOOKUP($A159,OFFSET('Program and Results'!$A$1,MATCH(Tables!O$1,'Program and Results'!$A:$A,0)-1,1,COUNTIF('Program and Results'!$A:$A,Tables!O$1),4),2,0),"")))</f>
        <v/>
      </c>
      <c r="P159" t="str">
        <f ca="1">IF(P$2="","",IF($A159="","",IFERROR(VLOOKUP($A159,OFFSET('Program and Results'!$A$1,MATCH(Tables!P$1,'Program and Results'!$A:$A,0)-1,1,COUNTIF('Program and Results'!$A:$A,Tables!P$1),4),2,0),"")))</f>
        <v/>
      </c>
      <c r="Q159" t="str">
        <f ca="1">IF(Q$2="","",IF($A159="","",IFERROR(VLOOKUP($A159,OFFSET('Program and Results'!$A$1,MATCH(Tables!Q$1,'Program and Results'!$A:$A,0)-1,1,COUNTIF('Program and Results'!$A:$A,Tables!Q$1),4),2,0),"")))</f>
        <v/>
      </c>
      <c r="R159" t="str">
        <f ca="1">IF(R$2="","",IF($A159="","",IFERROR(VLOOKUP($A159,OFFSET('Program and Results'!$A$1,MATCH(Tables!R$1,'Program and Results'!$A:$A,0)-1,1,COUNTIF('Program and Results'!$A:$A,Tables!R$1),4),2,0),"")))</f>
        <v/>
      </c>
      <c r="S159" t="str">
        <f ca="1">IF(S$2="","",IF($A159="","",IFERROR(VLOOKUP($A159,OFFSET('Program and Results'!$A$1,MATCH(Tables!S$1,'Program and Results'!$A:$A,0)-1,1,COUNTIF('Program and Results'!$A:$A,Tables!S$1),4),2,0),"")))</f>
        <v/>
      </c>
      <c r="T159" t="str">
        <f ca="1">IF(T$2="","",IF($A159="","",IFERROR(VLOOKUP($A159,OFFSET('Program and Results'!$A$1,MATCH(Tables!T$1,'Program and Results'!$A:$A,0)-1,1,COUNTIF('Program and Results'!$A:$A,Tables!T$1),4),2,0),"")))</f>
        <v/>
      </c>
      <c r="U159" t="str">
        <f ca="1">IF(U$2="","",IF($A159="","",IFERROR(VLOOKUP($A159,OFFSET('Program and Results'!$A$1,MATCH(Tables!U$1,'Program and Results'!$A:$A,0)-1,1,COUNTIF('Program and Results'!$A:$A,Tables!U$1),4),2,0),"")))</f>
        <v/>
      </c>
      <c r="V159" t="str">
        <f ca="1">IF(V$2="","",IF($A159="","",IFERROR(VLOOKUP($A159,OFFSET('Program and Results'!$A$1,MATCH(Tables!V$1,'Program and Results'!$A:$A,0)-1,1,COUNTIF('Program and Results'!$A:$A,Tables!V$1),4),2,0),"")))</f>
        <v/>
      </c>
      <c r="W159" t="str">
        <f ca="1">IF(W$2="","",IF($A159="","",IFERROR(VLOOKUP($A159,OFFSET('Program and Results'!$A$1,MATCH(Tables!W$1,'Program and Results'!$A:$A,0)-1,1,COUNTIF('Program and Results'!$A:$A,Tables!W$1),4),2,0),"")))</f>
        <v/>
      </c>
      <c r="X159" t="str">
        <f ca="1">IF(X$2="","",IF($A159="","",IFERROR(VLOOKUP($A159,OFFSET('Program and Results'!$A$1,MATCH(Tables!X$1,'Program and Results'!$A:$A,0)-1,1,COUNTIF('Program and Results'!$A:$A,Tables!X$1),4),2,0),"")))</f>
        <v/>
      </c>
      <c r="Y159" t="str">
        <f ca="1">IF(Y$2="","",IF($A159="","",IFERROR(VLOOKUP($A159,OFFSET('Program and Results'!$A$1,MATCH(Tables!Y$1,'Program and Results'!$A:$A,0)-1,1,COUNTIF('Program and Results'!$A:$A,Tables!Y$1),4),2,0),"")))</f>
        <v/>
      </c>
      <c r="Z159" t="str">
        <f ca="1">IF(Z$2="","",IF($A159="","",IFERROR(VLOOKUP($A159,OFFSET('Program and Results'!$A$1,MATCH(Tables!Z$1,'Program and Results'!$A:$A,0)-1,1,COUNTIF('Program and Results'!$A:$A,Tables!Z$1),4),2,0),"")))</f>
        <v/>
      </c>
      <c r="AA159" t="str">
        <f ca="1">IF(AA$2="","",IF($A159="","",IFERROR(VLOOKUP($A159,OFFSET('Program and Results'!$A$1,MATCH(Tables!AA$1,'Program and Results'!$A:$A,0)-1,1,COUNTIF('Program and Results'!$A:$A,Tables!AA$1),4),2,0),"")))</f>
        <v/>
      </c>
      <c r="AB159" t="str">
        <f ca="1">IF(AB$2="","",IF($A159="","",IFERROR(VLOOKUP($A159,OFFSET('Program and Results'!$A$1,MATCH(Tables!AB$1,'Program and Results'!$A:$A,0)-1,1,COUNTIF('Program and Results'!$A:$A,Tables!AB$1),4),2,0),"")))</f>
        <v/>
      </c>
      <c r="AC159" t="str">
        <f ca="1">IF(AC$2="","",IF($A159="","",IFERROR(VLOOKUP($A159,OFFSET('Program and Results'!$A$1,MATCH(Tables!AC$1,'Program and Results'!$A:$A,0)-1,1,COUNTIF('Program and Results'!$A:$A,Tables!AC$1),4),2,0),"")))</f>
        <v/>
      </c>
      <c r="AD159" t="str">
        <f ca="1">IF(AD$2="","",IF($A159="","",IFERROR(VLOOKUP($A159,OFFSET('Program and Results'!$A$1,MATCH(Tables!AD$1,'Program and Results'!$A:$A,0)-1,1,COUNTIF('Program and Results'!$A:$A,Tables!AD$1),4),2,0),"")))</f>
        <v/>
      </c>
      <c r="AE159" t="str">
        <f ca="1">IF(AE$2="","",IF($A159="","",IFERROR(VLOOKUP($A159,OFFSET('Program and Results'!$A$1,MATCH(Tables!AE$1,'Program and Results'!$A:$A,0)-1,1,COUNTIF('Program and Results'!$A:$A,Tables!AE$1),4),2,0),"")))</f>
        <v/>
      </c>
      <c r="AF159" t="str">
        <f ca="1">IF(AF$2="","",IF($A159="","",IFERROR(VLOOKUP($A159,OFFSET('Program and Results'!$A$1,MATCH(Tables!AF$1,'Program and Results'!$A:$A,0)-1,1,COUNTIF('Program and Results'!$A:$A,Tables!AF$1),4),2,0),"")))</f>
        <v/>
      </c>
      <c r="AG159" t="str">
        <f ca="1">IF(AG$2="","",IF($A159="","",IFERROR(VLOOKUP($A159,OFFSET('Program and Results'!$A$1,MATCH(Tables!AG$1,'Program and Results'!$A:$A,0)-1,1,COUNTIF('Program and Results'!$A:$A,Tables!AG$1),4),2,0),"")))</f>
        <v/>
      </c>
      <c r="AH159" t="str">
        <f ca="1">IF(AH$2="","",IF($A159="","",IFERROR(VLOOKUP($A159,OFFSET('Program and Results'!$A$1,MATCH(Tables!AH$1,'Program and Results'!$A:$A,0)-1,1,COUNTIF('Program and Results'!$A:$A,Tables!AH$1),4),2,0),"")))</f>
        <v/>
      </c>
      <c r="AI159" t="str">
        <f ca="1">IF(AI$2="","",IF($A159="","",IFERROR(VLOOKUP($A159,OFFSET('Program and Results'!$A$1,MATCH(Tables!AI$1,'Program and Results'!$A:$A,0)-1,1,COUNTIF('Program and Results'!$A:$A,Tables!AI$1),4),2,0),"")))</f>
        <v/>
      </c>
      <c r="AJ159" t="str">
        <f ca="1">IF(AJ$2="","",IF($A159="","",IFERROR(VLOOKUP($A159,OFFSET('Program and Results'!$A$1,MATCH(Tables!AJ$1,'Program and Results'!$A:$A,0)-1,1,COUNTIF('Program and Results'!$A:$A,Tables!AJ$1),4),2,0),"")))</f>
        <v/>
      </c>
      <c r="AK159" t="str">
        <f ca="1">IF(AK$2="","",IF($A159="","",IFERROR(VLOOKUP($A159,OFFSET('Program and Results'!$A$1,MATCH(Tables!AK$1,'Program and Results'!$A:$A,0)-1,1,COUNTIF('Program and Results'!$A:$A,Tables!AK$1),4),2,0),"")))</f>
        <v/>
      </c>
      <c r="AL159" t="str">
        <f ca="1">IF(AL$2="","",IF($A159="","",IFERROR(VLOOKUP($A159,OFFSET('Program and Results'!$A$1,MATCH(Tables!AL$1,'Program and Results'!$A:$A,0)-1,1,COUNTIF('Program and Results'!$A:$A,Tables!AL$1),4),2,0),"")))</f>
        <v/>
      </c>
      <c r="AM159" t="str">
        <f ca="1">IF(AM$2="","",IF($A159="","",IFERROR(VLOOKUP($A159,OFFSET('Program and Results'!$A$1,MATCH(Tables!AM$1,'Program and Results'!$A:$A,0)-1,1,COUNTIF('Program and Results'!$A:$A,Tables!AM$1),4),2,0),"")))</f>
        <v/>
      </c>
      <c r="AN159" t="str">
        <f ca="1">IF(AN$2="","",IF($A159="","",IFERROR(VLOOKUP($A159,OFFSET('Program and Results'!$A$1,MATCH(Tables!AN$1,'Program and Results'!$A:$A,0)-1,1,COUNTIF('Program and Results'!$A:$A,Tables!AN$1),4),2,0),"")))</f>
        <v/>
      </c>
      <c r="AO159" t="str">
        <f ca="1">IF(AO$2="","",IF($A159="","",IFERROR(VLOOKUP($A159,OFFSET('Program and Results'!$A$1,MATCH(Tables!AO$1,'Program and Results'!$A:$A,0)-1,1,COUNTIF('Program and Results'!$A:$A,Tables!AO$1),4),2,0),"")))</f>
        <v/>
      </c>
      <c r="AP159" t="str">
        <f ca="1">IF(AP$2="","",IF($A159="","",IFERROR(VLOOKUP($A159,OFFSET('Program and Results'!$A$1,MATCH(Tables!AP$1,'Program and Results'!$A:$A,0)-1,1,COUNTIF('Program and Results'!$A:$A,Tables!AP$1),4),2,0),"")))</f>
        <v/>
      </c>
      <c r="AQ159" t="str">
        <f ca="1">IF(AQ$2="","",IF($A159="","",IFERROR(VLOOKUP($A159,OFFSET('Program and Results'!$A$1,MATCH(Tables!AQ$1,'Program and Results'!$A:$A,0)-1,1,COUNTIF('Program and Results'!$A:$A,Tables!AQ$1),4),2,0),"")))</f>
        <v/>
      </c>
      <c r="AR159" t="str">
        <f ca="1">IF(AR$2="","",IF($A159="","",IFERROR(VLOOKUP($A159,OFFSET('Program and Results'!$A$1,MATCH(Tables!AR$1,'Program and Results'!$A:$A,0)-1,1,COUNTIF('Program and Results'!$A:$A,Tables!AR$1),4),2,0),"")))</f>
        <v/>
      </c>
      <c r="AS159" t="str">
        <f ca="1">IF(AS$2="","",IF($A159="","",IFERROR(VLOOKUP($A159,OFFSET('Program and Results'!$A$1,MATCH(Tables!AS$1,'Program and Results'!$A:$A,0)-1,1,COUNTIF('Program and Results'!$A:$A,Tables!AS$1),4),2,0),"")))</f>
        <v/>
      </c>
      <c r="AT159" t="str">
        <f ca="1">IF(AT$2="","",IF($A159="","",IFERROR(VLOOKUP($A159,OFFSET('Program and Results'!$A$1,MATCH(Tables!AT$1,'Program and Results'!$A:$A,0)-1,1,COUNTIF('Program and Results'!$A:$A,Tables!AT$1),4),2,0),"")))</f>
        <v/>
      </c>
      <c r="AU159" t="str">
        <f ca="1">IF(AU$2="","",IF($A159="","",IFERROR(VLOOKUP($A159,OFFSET('Program and Results'!$A$1,MATCH(Tables!AU$1,'Program and Results'!$A:$A,0)-1,1,COUNTIF('Program and Results'!$A:$A,Tables!AU$1),4),2,0),"")))</f>
        <v/>
      </c>
      <c r="AV159" t="str">
        <f ca="1">IF(AV$2="","",IF($A159="","",IFERROR(VLOOKUP($A159,OFFSET('Program and Results'!$A$1,MATCH(Tables!AV$1,'Program and Results'!$A:$A,0)-1,1,COUNTIF('Program and Results'!$A:$A,Tables!AV$1),4),2,0),"")))</f>
        <v/>
      </c>
      <c r="AW159" t="str">
        <f ca="1">IF(AW$2="","",IF($A159="","",IFERROR(VLOOKUP($A159,OFFSET('Program and Results'!$A$1,MATCH(Tables!AW$1,'Program and Results'!$A:$A,0)-1,1,COUNTIF('Program and Results'!$A:$A,Tables!AW$1),4),2,0),"")))</f>
        <v/>
      </c>
      <c r="AX159" t="str">
        <f ca="1">IF(AX$2="","",IF($A159="","",IFERROR(VLOOKUP($A159,OFFSET('Program and Results'!$A$1,MATCH(Tables!AX$1,'Program and Results'!$A:$A,0)-1,1,COUNTIF('Program and Results'!$A:$A,Tables!AX$1),4),2,0),"")))</f>
        <v/>
      </c>
      <c r="AY159" t="str">
        <f ca="1">IF(AY$2="","",IF($A159="","",IFERROR(VLOOKUP($A159,OFFSET('Program and Results'!$A$1,MATCH(Tables!AY$1,'Program and Results'!$A:$A,0)-1,1,COUNTIF('Program and Results'!$A:$A,Tables!AY$1),4),2,0),"")))</f>
        <v/>
      </c>
      <c r="AZ159" t="str">
        <f ca="1">IF(AZ$2="","",IF($A159="","",IFERROR(VLOOKUP($A159,OFFSET('Program and Results'!$A$1,MATCH(Tables!AZ$1,'Program and Results'!$A:$A,0)-1,1,COUNTIF('Program and Results'!$A:$A,Tables!AZ$1),4),2,0),"")))</f>
        <v/>
      </c>
      <c r="BA159" t="str">
        <f ca="1">IF(BA$2="","",IF($A159="","",IFERROR(VLOOKUP($A159,OFFSET('Program and Results'!$A$1,MATCH(Tables!BA$1,'Program and Results'!$A:$A,0)-1,1,COUNTIF('Program and Results'!$A:$A,Tables!BA$1),4),2,0),"")))</f>
        <v/>
      </c>
      <c r="BB159" t="str">
        <f ca="1">IF(BB$2="","",IF($A159="","",IFERROR(VLOOKUP($A159,OFFSET('Program and Results'!$A$1,MATCH(Tables!BB$1,'Program and Results'!$A:$A,0)-1,1,COUNTIF('Program and Results'!$A:$A,Tables!BB$1),4),2,0),"")))</f>
        <v/>
      </c>
      <c r="BC159" t="str">
        <f ca="1">IF(BC$2="","",IF($A159="","",IFERROR(VLOOKUP($A159,OFFSET('Program and Results'!$A$1,MATCH(Tables!BC$1,'Program and Results'!$A:$A,0)-1,1,COUNTIF('Program and Results'!$A:$A,Tables!BC$1),4),2,0),"")))</f>
        <v/>
      </c>
      <c r="BD159" t="str">
        <f ca="1">IF(BD$2="","",IF($A159="","",IFERROR(VLOOKUP($A159,OFFSET('Program and Results'!$A$1,MATCH(Tables!BD$1,'Program and Results'!$A:$A,0)-1,1,COUNTIF('Program and Results'!$A:$A,Tables!BD$1),4),2,0),"")))</f>
        <v/>
      </c>
      <c r="BE159" t="str">
        <f ca="1">IF(BE$2="","",IF($A159="","",IFERROR(VLOOKUP($A159,OFFSET('Program and Results'!$A$1,MATCH(Tables!BE$1,'Program and Results'!$A:$A,0)-1,1,COUNTIF('Program and Results'!$A:$A,Tables!BE$1),4),2,0),"")))</f>
        <v/>
      </c>
    </row>
    <row r="160" spans="1:57">
      <c r="A160" s="3" t="str">
        <f t="shared" si="13"/>
        <v/>
      </c>
      <c r="B160" t="str">
        <f ca="1">IF(B$2="","",IF($A160="","",IFERROR(VLOOKUP($A160,OFFSET('Program and Results'!$A$1,MATCH(Tables!B$1,'Program and Results'!$A:$A,0)-1,1,COUNTIF('Program and Results'!$A:$A,Tables!B$1),4),2,0),"")))</f>
        <v/>
      </c>
      <c r="C160" t="str">
        <f ca="1">IF(C$2="","",IF($A160="","",IFERROR(VLOOKUP($A160,OFFSET('Program and Results'!$A$1,MATCH(Tables!C$1,'Program and Results'!$A:$A,0)-1,1,COUNTIF('Program and Results'!$A:$A,Tables!C$1),4),2,0),"")))</f>
        <v/>
      </c>
      <c r="D160" t="str">
        <f ca="1">IF(D$2="","",IF($A160="","",IFERROR(VLOOKUP($A160,OFFSET('Program and Results'!$A$1,MATCH(Tables!D$1,'Program and Results'!$A:$A,0)-1,1,COUNTIF('Program and Results'!$A:$A,Tables!D$1),4),2,0),"")))</f>
        <v/>
      </c>
      <c r="E160" t="str">
        <f ca="1">IF(E$2="","",IF($A160="","",IFERROR(VLOOKUP($A160,OFFSET('Program and Results'!$A$1,MATCH(Tables!E$1,'Program and Results'!$A:$A,0)-1,1,COUNTIF('Program and Results'!$A:$A,Tables!E$1),4),2,0),"")))</f>
        <v/>
      </c>
      <c r="F160" t="str">
        <f ca="1">IF(F$2="","",IF($A160="","",IFERROR(VLOOKUP($A160,OFFSET('Program and Results'!$A$1,MATCH(Tables!F$1,'Program and Results'!$A:$A,0)-1,1,COUNTIF('Program and Results'!$A:$A,Tables!F$1),4),2,0),"")))</f>
        <v/>
      </c>
      <c r="G160" t="str">
        <f ca="1">IF(G$2="","",IF($A160="","",IFERROR(VLOOKUP($A160,OFFSET('Program and Results'!$A$1,MATCH(Tables!G$1,'Program and Results'!$A:$A,0)-1,1,COUNTIF('Program and Results'!$A:$A,Tables!G$1),4),2,0),"")))</f>
        <v/>
      </c>
      <c r="H160" t="str">
        <f ca="1">IF(H$2="","",IF($A160="","",IFERROR(VLOOKUP($A160,OFFSET('Program and Results'!$A$1,MATCH(Tables!H$1,'Program and Results'!$A:$A,0)-1,1,COUNTIF('Program and Results'!$A:$A,Tables!H$1),4),2,0),"")))</f>
        <v/>
      </c>
      <c r="I160" t="str">
        <f ca="1">IF(I$2="","",IF($A160="","",IFERROR(VLOOKUP($A160,OFFSET('Program and Results'!$A$1,MATCH(Tables!I$1,'Program and Results'!$A:$A,0)-1,1,COUNTIF('Program and Results'!$A:$A,Tables!I$1),4),2,0),"")))</f>
        <v/>
      </c>
      <c r="J160" t="str">
        <f ca="1">IF(J$2="","",IF($A160="","",IFERROR(VLOOKUP($A160,OFFSET('Program and Results'!$A$1,MATCH(Tables!J$1,'Program and Results'!$A:$A,0)-1,1,COUNTIF('Program and Results'!$A:$A,Tables!J$1),4),2,0),"")))</f>
        <v/>
      </c>
      <c r="K160" t="str">
        <f ca="1">IF(K$2="","",IF($A160="","",IFERROR(VLOOKUP($A160,OFFSET('Program and Results'!$A$1,MATCH(Tables!K$1,'Program and Results'!$A:$A,0)-1,1,COUNTIF('Program and Results'!$A:$A,Tables!K$1),4),2,0),"")))</f>
        <v/>
      </c>
      <c r="L160" t="str">
        <f ca="1">IF(L$2="","",IF($A160="","",IFERROR(VLOOKUP($A160,OFFSET('Program and Results'!$A$1,MATCH(Tables!L$1,'Program and Results'!$A:$A,0)-1,1,COUNTIF('Program and Results'!$A:$A,Tables!L$1),4),2,0),"")))</f>
        <v/>
      </c>
      <c r="M160" t="str">
        <f ca="1">IF(M$2="","",IF($A160="","",IFERROR(VLOOKUP($A160,OFFSET('Program and Results'!$A$1,MATCH(Tables!M$1,'Program and Results'!$A:$A,0)-1,1,COUNTIF('Program and Results'!$A:$A,Tables!M$1),4),2,0),"")))</f>
        <v/>
      </c>
      <c r="N160" t="str">
        <f ca="1">IF(N$2="","",IF($A160="","",IFERROR(VLOOKUP($A160,OFFSET('Program and Results'!$A$1,MATCH(Tables!N$1,'Program and Results'!$A:$A,0)-1,1,COUNTIF('Program and Results'!$A:$A,Tables!N$1),4),2,0),"")))</f>
        <v/>
      </c>
      <c r="O160" t="str">
        <f ca="1">IF(O$2="","",IF($A160="","",IFERROR(VLOOKUP($A160,OFFSET('Program and Results'!$A$1,MATCH(Tables!O$1,'Program and Results'!$A:$A,0)-1,1,COUNTIF('Program and Results'!$A:$A,Tables!O$1),4),2,0),"")))</f>
        <v/>
      </c>
      <c r="P160" t="str">
        <f ca="1">IF(P$2="","",IF($A160="","",IFERROR(VLOOKUP($A160,OFFSET('Program and Results'!$A$1,MATCH(Tables!P$1,'Program and Results'!$A:$A,0)-1,1,COUNTIF('Program and Results'!$A:$A,Tables!P$1),4),2,0),"")))</f>
        <v/>
      </c>
      <c r="Q160" t="str">
        <f ca="1">IF(Q$2="","",IF($A160="","",IFERROR(VLOOKUP($A160,OFFSET('Program and Results'!$A$1,MATCH(Tables!Q$1,'Program and Results'!$A:$A,0)-1,1,COUNTIF('Program and Results'!$A:$A,Tables!Q$1),4),2,0),"")))</f>
        <v/>
      </c>
      <c r="R160" t="str">
        <f ca="1">IF(R$2="","",IF($A160="","",IFERROR(VLOOKUP($A160,OFFSET('Program and Results'!$A$1,MATCH(Tables!R$1,'Program and Results'!$A:$A,0)-1,1,COUNTIF('Program and Results'!$A:$A,Tables!R$1),4),2,0),"")))</f>
        <v/>
      </c>
      <c r="S160" t="str">
        <f ca="1">IF(S$2="","",IF($A160="","",IFERROR(VLOOKUP($A160,OFFSET('Program and Results'!$A$1,MATCH(Tables!S$1,'Program and Results'!$A:$A,0)-1,1,COUNTIF('Program and Results'!$A:$A,Tables!S$1),4),2,0),"")))</f>
        <v/>
      </c>
      <c r="T160" t="str">
        <f ca="1">IF(T$2="","",IF($A160="","",IFERROR(VLOOKUP($A160,OFFSET('Program and Results'!$A$1,MATCH(Tables!T$1,'Program and Results'!$A:$A,0)-1,1,COUNTIF('Program and Results'!$A:$A,Tables!T$1),4),2,0),"")))</f>
        <v/>
      </c>
      <c r="U160" t="str">
        <f ca="1">IF(U$2="","",IF($A160="","",IFERROR(VLOOKUP($A160,OFFSET('Program and Results'!$A$1,MATCH(Tables!U$1,'Program and Results'!$A:$A,0)-1,1,COUNTIF('Program and Results'!$A:$A,Tables!U$1),4),2,0),"")))</f>
        <v/>
      </c>
      <c r="V160" t="str">
        <f ca="1">IF(V$2="","",IF($A160="","",IFERROR(VLOOKUP($A160,OFFSET('Program and Results'!$A$1,MATCH(Tables!V$1,'Program and Results'!$A:$A,0)-1,1,COUNTIF('Program and Results'!$A:$A,Tables!V$1),4),2,0),"")))</f>
        <v/>
      </c>
      <c r="W160" t="str">
        <f ca="1">IF(W$2="","",IF($A160="","",IFERROR(VLOOKUP($A160,OFFSET('Program and Results'!$A$1,MATCH(Tables!W$1,'Program and Results'!$A:$A,0)-1,1,COUNTIF('Program and Results'!$A:$A,Tables!W$1),4),2,0),"")))</f>
        <v/>
      </c>
      <c r="X160" t="str">
        <f ca="1">IF(X$2="","",IF($A160="","",IFERROR(VLOOKUP($A160,OFFSET('Program and Results'!$A$1,MATCH(Tables!X$1,'Program and Results'!$A:$A,0)-1,1,COUNTIF('Program and Results'!$A:$A,Tables!X$1),4),2,0),"")))</f>
        <v/>
      </c>
      <c r="Y160" t="str">
        <f ca="1">IF(Y$2="","",IF($A160="","",IFERROR(VLOOKUP($A160,OFFSET('Program and Results'!$A$1,MATCH(Tables!Y$1,'Program and Results'!$A:$A,0)-1,1,COUNTIF('Program and Results'!$A:$A,Tables!Y$1),4),2,0),"")))</f>
        <v/>
      </c>
      <c r="Z160" t="str">
        <f ca="1">IF(Z$2="","",IF($A160="","",IFERROR(VLOOKUP($A160,OFFSET('Program and Results'!$A$1,MATCH(Tables!Z$1,'Program and Results'!$A:$A,0)-1,1,COUNTIF('Program and Results'!$A:$A,Tables!Z$1),4),2,0),"")))</f>
        <v/>
      </c>
      <c r="AA160" t="str">
        <f ca="1">IF(AA$2="","",IF($A160="","",IFERROR(VLOOKUP($A160,OFFSET('Program and Results'!$A$1,MATCH(Tables!AA$1,'Program and Results'!$A:$A,0)-1,1,COUNTIF('Program and Results'!$A:$A,Tables!AA$1),4),2,0),"")))</f>
        <v/>
      </c>
      <c r="AB160" t="str">
        <f ca="1">IF(AB$2="","",IF($A160="","",IFERROR(VLOOKUP($A160,OFFSET('Program and Results'!$A$1,MATCH(Tables!AB$1,'Program and Results'!$A:$A,0)-1,1,COUNTIF('Program and Results'!$A:$A,Tables!AB$1),4),2,0),"")))</f>
        <v/>
      </c>
      <c r="AC160" t="str">
        <f ca="1">IF(AC$2="","",IF($A160="","",IFERROR(VLOOKUP($A160,OFFSET('Program and Results'!$A$1,MATCH(Tables!AC$1,'Program and Results'!$A:$A,0)-1,1,COUNTIF('Program and Results'!$A:$A,Tables!AC$1),4),2,0),"")))</f>
        <v/>
      </c>
      <c r="AD160" t="str">
        <f ca="1">IF(AD$2="","",IF($A160="","",IFERROR(VLOOKUP($A160,OFFSET('Program and Results'!$A$1,MATCH(Tables!AD$1,'Program and Results'!$A:$A,0)-1,1,COUNTIF('Program and Results'!$A:$A,Tables!AD$1),4),2,0),"")))</f>
        <v/>
      </c>
      <c r="AE160" t="str">
        <f ca="1">IF(AE$2="","",IF($A160="","",IFERROR(VLOOKUP($A160,OFFSET('Program and Results'!$A$1,MATCH(Tables!AE$1,'Program and Results'!$A:$A,0)-1,1,COUNTIF('Program and Results'!$A:$A,Tables!AE$1),4),2,0),"")))</f>
        <v/>
      </c>
      <c r="AF160" t="str">
        <f ca="1">IF(AF$2="","",IF($A160="","",IFERROR(VLOOKUP($A160,OFFSET('Program and Results'!$A$1,MATCH(Tables!AF$1,'Program and Results'!$A:$A,0)-1,1,COUNTIF('Program and Results'!$A:$A,Tables!AF$1),4),2,0),"")))</f>
        <v/>
      </c>
      <c r="AG160" t="str">
        <f ca="1">IF(AG$2="","",IF($A160="","",IFERROR(VLOOKUP($A160,OFFSET('Program and Results'!$A$1,MATCH(Tables!AG$1,'Program and Results'!$A:$A,0)-1,1,COUNTIF('Program and Results'!$A:$A,Tables!AG$1),4),2,0),"")))</f>
        <v/>
      </c>
      <c r="AH160" t="str">
        <f ca="1">IF(AH$2="","",IF($A160="","",IFERROR(VLOOKUP($A160,OFFSET('Program and Results'!$A$1,MATCH(Tables!AH$1,'Program and Results'!$A:$A,0)-1,1,COUNTIF('Program and Results'!$A:$A,Tables!AH$1),4),2,0),"")))</f>
        <v/>
      </c>
      <c r="AI160" t="str">
        <f ca="1">IF(AI$2="","",IF($A160="","",IFERROR(VLOOKUP($A160,OFFSET('Program and Results'!$A$1,MATCH(Tables!AI$1,'Program and Results'!$A:$A,0)-1,1,COUNTIF('Program and Results'!$A:$A,Tables!AI$1),4),2,0),"")))</f>
        <v/>
      </c>
      <c r="AJ160" t="str">
        <f ca="1">IF(AJ$2="","",IF($A160="","",IFERROR(VLOOKUP($A160,OFFSET('Program and Results'!$A$1,MATCH(Tables!AJ$1,'Program and Results'!$A:$A,0)-1,1,COUNTIF('Program and Results'!$A:$A,Tables!AJ$1),4),2,0),"")))</f>
        <v/>
      </c>
      <c r="AK160" t="str">
        <f ca="1">IF(AK$2="","",IF($A160="","",IFERROR(VLOOKUP($A160,OFFSET('Program and Results'!$A$1,MATCH(Tables!AK$1,'Program and Results'!$A:$A,0)-1,1,COUNTIF('Program and Results'!$A:$A,Tables!AK$1),4),2,0),"")))</f>
        <v/>
      </c>
      <c r="AL160" t="str">
        <f ca="1">IF(AL$2="","",IF($A160="","",IFERROR(VLOOKUP($A160,OFFSET('Program and Results'!$A$1,MATCH(Tables!AL$1,'Program and Results'!$A:$A,0)-1,1,COUNTIF('Program and Results'!$A:$A,Tables!AL$1),4),2,0),"")))</f>
        <v/>
      </c>
      <c r="AM160" t="str">
        <f ca="1">IF(AM$2="","",IF($A160="","",IFERROR(VLOOKUP($A160,OFFSET('Program and Results'!$A$1,MATCH(Tables!AM$1,'Program and Results'!$A:$A,0)-1,1,COUNTIF('Program and Results'!$A:$A,Tables!AM$1),4),2,0),"")))</f>
        <v/>
      </c>
      <c r="AN160" t="str">
        <f ca="1">IF(AN$2="","",IF($A160="","",IFERROR(VLOOKUP($A160,OFFSET('Program and Results'!$A$1,MATCH(Tables!AN$1,'Program and Results'!$A:$A,0)-1,1,COUNTIF('Program and Results'!$A:$A,Tables!AN$1),4),2,0),"")))</f>
        <v/>
      </c>
      <c r="AO160" t="str">
        <f ca="1">IF(AO$2="","",IF($A160="","",IFERROR(VLOOKUP($A160,OFFSET('Program and Results'!$A$1,MATCH(Tables!AO$1,'Program and Results'!$A:$A,0)-1,1,COUNTIF('Program and Results'!$A:$A,Tables!AO$1),4),2,0),"")))</f>
        <v/>
      </c>
      <c r="AP160" t="str">
        <f ca="1">IF(AP$2="","",IF($A160="","",IFERROR(VLOOKUP($A160,OFFSET('Program and Results'!$A$1,MATCH(Tables!AP$1,'Program and Results'!$A:$A,0)-1,1,COUNTIF('Program and Results'!$A:$A,Tables!AP$1),4),2,0),"")))</f>
        <v/>
      </c>
      <c r="AQ160" t="str">
        <f ca="1">IF(AQ$2="","",IF($A160="","",IFERROR(VLOOKUP($A160,OFFSET('Program and Results'!$A$1,MATCH(Tables!AQ$1,'Program and Results'!$A:$A,0)-1,1,COUNTIF('Program and Results'!$A:$A,Tables!AQ$1),4),2,0),"")))</f>
        <v/>
      </c>
      <c r="AR160" t="str">
        <f ca="1">IF(AR$2="","",IF($A160="","",IFERROR(VLOOKUP($A160,OFFSET('Program and Results'!$A$1,MATCH(Tables!AR$1,'Program and Results'!$A:$A,0)-1,1,COUNTIF('Program and Results'!$A:$A,Tables!AR$1),4),2,0),"")))</f>
        <v/>
      </c>
      <c r="AS160" t="str">
        <f ca="1">IF(AS$2="","",IF($A160="","",IFERROR(VLOOKUP($A160,OFFSET('Program and Results'!$A$1,MATCH(Tables!AS$1,'Program and Results'!$A:$A,0)-1,1,COUNTIF('Program and Results'!$A:$A,Tables!AS$1),4),2,0),"")))</f>
        <v/>
      </c>
      <c r="AT160" t="str">
        <f ca="1">IF(AT$2="","",IF($A160="","",IFERROR(VLOOKUP($A160,OFFSET('Program and Results'!$A$1,MATCH(Tables!AT$1,'Program and Results'!$A:$A,0)-1,1,COUNTIF('Program and Results'!$A:$A,Tables!AT$1),4),2,0),"")))</f>
        <v/>
      </c>
      <c r="AU160" t="str">
        <f ca="1">IF(AU$2="","",IF($A160="","",IFERROR(VLOOKUP($A160,OFFSET('Program and Results'!$A$1,MATCH(Tables!AU$1,'Program and Results'!$A:$A,0)-1,1,COUNTIF('Program and Results'!$A:$A,Tables!AU$1),4),2,0),"")))</f>
        <v/>
      </c>
      <c r="AV160" t="str">
        <f ca="1">IF(AV$2="","",IF($A160="","",IFERROR(VLOOKUP($A160,OFFSET('Program and Results'!$A$1,MATCH(Tables!AV$1,'Program and Results'!$A:$A,0)-1,1,COUNTIF('Program and Results'!$A:$A,Tables!AV$1),4),2,0),"")))</f>
        <v/>
      </c>
      <c r="AW160" t="str">
        <f ca="1">IF(AW$2="","",IF($A160="","",IFERROR(VLOOKUP($A160,OFFSET('Program and Results'!$A$1,MATCH(Tables!AW$1,'Program and Results'!$A:$A,0)-1,1,COUNTIF('Program and Results'!$A:$A,Tables!AW$1),4),2,0),"")))</f>
        <v/>
      </c>
      <c r="AX160" t="str">
        <f ca="1">IF(AX$2="","",IF($A160="","",IFERROR(VLOOKUP($A160,OFFSET('Program and Results'!$A$1,MATCH(Tables!AX$1,'Program and Results'!$A:$A,0)-1,1,COUNTIF('Program and Results'!$A:$A,Tables!AX$1),4),2,0),"")))</f>
        <v/>
      </c>
      <c r="AY160" t="str">
        <f ca="1">IF(AY$2="","",IF($A160="","",IFERROR(VLOOKUP($A160,OFFSET('Program and Results'!$A$1,MATCH(Tables!AY$1,'Program and Results'!$A:$A,0)-1,1,COUNTIF('Program and Results'!$A:$A,Tables!AY$1),4),2,0),"")))</f>
        <v/>
      </c>
      <c r="AZ160" t="str">
        <f ca="1">IF(AZ$2="","",IF($A160="","",IFERROR(VLOOKUP($A160,OFFSET('Program and Results'!$A$1,MATCH(Tables!AZ$1,'Program and Results'!$A:$A,0)-1,1,COUNTIF('Program and Results'!$A:$A,Tables!AZ$1),4),2,0),"")))</f>
        <v/>
      </c>
      <c r="BA160" t="str">
        <f ca="1">IF(BA$2="","",IF($A160="","",IFERROR(VLOOKUP($A160,OFFSET('Program and Results'!$A$1,MATCH(Tables!BA$1,'Program and Results'!$A:$A,0)-1,1,COUNTIF('Program and Results'!$A:$A,Tables!BA$1),4),2,0),"")))</f>
        <v/>
      </c>
      <c r="BB160" t="str">
        <f ca="1">IF(BB$2="","",IF($A160="","",IFERROR(VLOOKUP($A160,OFFSET('Program and Results'!$A$1,MATCH(Tables!BB$1,'Program and Results'!$A:$A,0)-1,1,COUNTIF('Program and Results'!$A:$A,Tables!BB$1),4),2,0),"")))</f>
        <v/>
      </c>
      <c r="BC160" t="str">
        <f ca="1">IF(BC$2="","",IF($A160="","",IFERROR(VLOOKUP($A160,OFFSET('Program and Results'!$A$1,MATCH(Tables!BC$1,'Program and Results'!$A:$A,0)-1,1,COUNTIF('Program and Results'!$A:$A,Tables!BC$1),4),2,0),"")))</f>
        <v/>
      </c>
      <c r="BD160" t="str">
        <f ca="1">IF(BD$2="","",IF($A160="","",IFERROR(VLOOKUP($A160,OFFSET('Program and Results'!$A$1,MATCH(Tables!BD$1,'Program and Results'!$A:$A,0)-1,1,COUNTIF('Program and Results'!$A:$A,Tables!BD$1),4),2,0),"")))</f>
        <v/>
      </c>
      <c r="BE160" t="str">
        <f ca="1">IF(BE$2="","",IF($A160="","",IFERROR(VLOOKUP($A160,OFFSET('Program and Results'!$A$1,MATCH(Tables!BE$1,'Program and Results'!$A:$A,0)-1,1,COUNTIF('Program and Results'!$A:$A,Tables!BE$1),4),2,0),"")))</f>
        <v/>
      </c>
    </row>
    <row r="161" spans="1:57">
      <c r="A161" s="3" t="str">
        <f t="shared" si="13"/>
        <v/>
      </c>
      <c r="B161" t="str">
        <f ca="1">IF(B$2="","",IF($A161="","",IFERROR(VLOOKUP($A161,OFFSET('Program and Results'!$A$1,MATCH(Tables!B$1,'Program and Results'!$A:$A,0)-1,1,COUNTIF('Program and Results'!$A:$A,Tables!B$1),4),2,0),"")))</f>
        <v/>
      </c>
      <c r="C161" t="str">
        <f ca="1">IF(C$2="","",IF($A161="","",IFERROR(VLOOKUP($A161,OFFSET('Program and Results'!$A$1,MATCH(Tables!C$1,'Program and Results'!$A:$A,0)-1,1,COUNTIF('Program and Results'!$A:$A,Tables!C$1),4),2,0),"")))</f>
        <v/>
      </c>
      <c r="D161" t="str">
        <f ca="1">IF(D$2="","",IF($A161="","",IFERROR(VLOOKUP($A161,OFFSET('Program and Results'!$A$1,MATCH(Tables!D$1,'Program and Results'!$A:$A,0)-1,1,COUNTIF('Program and Results'!$A:$A,Tables!D$1),4),2,0),"")))</f>
        <v/>
      </c>
      <c r="E161" t="str">
        <f ca="1">IF(E$2="","",IF($A161="","",IFERROR(VLOOKUP($A161,OFFSET('Program and Results'!$A$1,MATCH(Tables!E$1,'Program and Results'!$A:$A,0)-1,1,COUNTIF('Program and Results'!$A:$A,Tables!E$1),4),2,0),"")))</f>
        <v/>
      </c>
      <c r="F161" t="str">
        <f ca="1">IF(F$2="","",IF($A161="","",IFERROR(VLOOKUP($A161,OFFSET('Program and Results'!$A$1,MATCH(Tables!F$1,'Program and Results'!$A:$A,0)-1,1,COUNTIF('Program and Results'!$A:$A,Tables!F$1),4),2,0),"")))</f>
        <v/>
      </c>
      <c r="G161" t="str">
        <f ca="1">IF(G$2="","",IF($A161="","",IFERROR(VLOOKUP($A161,OFFSET('Program and Results'!$A$1,MATCH(Tables!G$1,'Program and Results'!$A:$A,0)-1,1,COUNTIF('Program and Results'!$A:$A,Tables!G$1),4),2,0),"")))</f>
        <v/>
      </c>
      <c r="H161" t="str">
        <f ca="1">IF(H$2="","",IF($A161="","",IFERROR(VLOOKUP($A161,OFFSET('Program and Results'!$A$1,MATCH(Tables!H$1,'Program and Results'!$A:$A,0)-1,1,COUNTIF('Program and Results'!$A:$A,Tables!H$1),4),2,0),"")))</f>
        <v/>
      </c>
      <c r="I161" t="str">
        <f ca="1">IF(I$2="","",IF($A161="","",IFERROR(VLOOKUP($A161,OFFSET('Program and Results'!$A$1,MATCH(Tables!I$1,'Program and Results'!$A:$A,0)-1,1,COUNTIF('Program and Results'!$A:$A,Tables!I$1),4),2,0),"")))</f>
        <v/>
      </c>
      <c r="J161" t="str">
        <f ca="1">IF(J$2="","",IF($A161="","",IFERROR(VLOOKUP($A161,OFFSET('Program and Results'!$A$1,MATCH(Tables!J$1,'Program and Results'!$A:$A,0)-1,1,COUNTIF('Program and Results'!$A:$A,Tables!J$1),4),2,0),"")))</f>
        <v/>
      </c>
      <c r="K161" t="str">
        <f ca="1">IF(K$2="","",IF($A161="","",IFERROR(VLOOKUP($A161,OFFSET('Program and Results'!$A$1,MATCH(Tables!K$1,'Program and Results'!$A:$A,0)-1,1,COUNTIF('Program and Results'!$A:$A,Tables!K$1),4),2,0),"")))</f>
        <v/>
      </c>
      <c r="L161" t="str">
        <f ca="1">IF(L$2="","",IF($A161="","",IFERROR(VLOOKUP($A161,OFFSET('Program and Results'!$A$1,MATCH(Tables!L$1,'Program and Results'!$A:$A,0)-1,1,COUNTIF('Program and Results'!$A:$A,Tables!L$1),4),2,0),"")))</f>
        <v/>
      </c>
      <c r="M161" t="str">
        <f ca="1">IF(M$2="","",IF($A161="","",IFERROR(VLOOKUP($A161,OFFSET('Program and Results'!$A$1,MATCH(Tables!M$1,'Program and Results'!$A:$A,0)-1,1,COUNTIF('Program and Results'!$A:$A,Tables!M$1),4),2,0),"")))</f>
        <v/>
      </c>
      <c r="N161" t="str">
        <f ca="1">IF(N$2="","",IF($A161="","",IFERROR(VLOOKUP($A161,OFFSET('Program and Results'!$A$1,MATCH(Tables!N$1,'Program and Results'!$A:$A,0)-1,1,COUNTIF('Program and Results'!$A:$A,Tables!N$1),4),2,0),"")))</f>
        <v/>
      </c>
      <c r="O161" t="str">
        <f ca="1">IF(O$2="","",IF($A161="","",IFERROR(VLOOKUP($A161,OFFSET('Program and Results'!$A$1,MATCH(Tables!O$1,'Program and Results'!$A:$A,0)-1,1,COUNTIF('Program and Results'!$A:$A,Tables!O$1),4),2,0),"")))</f>
        <v/>
      </c>
      <c r="P161" t="str">
        <f ca="1">IF(P$2="","",IF($A161="","",IFERROR(VLOOKUP($A161,OFFSET('Program and Results'!$A$1,MATCH(Tables!P$1,'Program and Results'!$A:$A,0)-1,1,COUNTIF('Program and Results'!$A:$A,Tables!P$1),4),2,0),"")))</f>
        <v/>
      </c>
      <c r="Q161" t="str">
        <f ca="1">IF(Q$2="","",IF($A161="","",IFERROR(VLOOKUP($A161,OFFSET('Program and Results'!$A$1,MATCH(Tables!Q$1,'Program and Results'!$A:$A,0)-1,1,COUNTIF('Program and Results'!$A:$A,Tables!Q$1),4),2,0),"")))</f>
        <v/>
      </c>
      <c r="R161" t="str">
        <f ca="1">IF(R$2="","",IF($A161="","",IFERROR(VLOOKUP($A161,OFFSET('Program and Results'!$A$1,MATCH(Tables!R$1,'Program and Results'!$A:$A,0)-1,1,COUNTIF('Program and Results'!$A:$A,Tables!R$1),4),2,0),"")))</f>
        <v/>
      </c>
      <c r="S161" t="str">
        <f ca="1">IF(S$2="","",IF($A161="","",IFERROR(VLOOKUP($A161,OFFSET('Program and Results'!$A$1,MATCH(Tables!S$1,'Program and Results'!$A:$A,0)-1,1,COUNTIF('Program and Results'!$A:$A,Tables!S$1),4),2,0),"")))</f>
        <v/>
      </c>
      <c r="T161" t="str">
        <f ca="1">IF(T$2="","",IF($A161="","",IFERROR(VLOOKUP($A161,OFFSET('Program and Results'!$A$1,MATCH(Tables!T$1,'Program and Results'!$A:$A,0)-1,1,COUNTIF('Program and Results'!$A:$A,Tables!T$1),4),2,0),"")))</f>
        <v/>
      </c>
      <c r="U161" t="str">
        <f ca="1">IF(U$2="","",IF($A161="","",IFERROR(VLOOKUP($A161,OFFSET('Program and Results'!$A$1,MATCH(Tables!U$1,'Program and Results'!$A:$A,0)-1,1,COUNTIF('Program and Results'!$A:$A,Tables!U$1),4),2,0),"")))</f>
        <v/>
      </c>
      <c r="V161" t="str">
        <f ca="1">IF(V$2="","",IF($A161="","",IFERROR(VLOOKUP($A161,OFFSET('Program and Results'!$A$1,MATCH(Tables!V$1,'Program and Results'!$A:$A,0)-1,1,COUNTIF('Program and Results'!$A:$A,Tables!V$1),4),2,0),"")))</f>
        <v/>
      </c>
      <c r="W161" t="str">
        <f ca="1">IF(W$2="","",IF($A161="","",IFERROR(VLOOKUP($A161,OFFSET('Program and Results'!$A$1,MATCH(Tables!W$1,'Program and Results'!$A:$A,0)-1,1,COUNTIF('Program and Results'!$A:$A,Tables!W$1),4),2,0),"")))</f>
        <v/>
      </c>
      <c r="X161" t="str">
        <f ca="1">IF(X$2="","",IF($A161="","",IFERROR(VLOOKUP($A161,OFFSET('Program and Results'!$A$1,MATCH(Tables!X$1,'Program and Results'!$A:$A,0)-1,1,COUNTIF('Program and Results'!$A:$A,Tables!X$1),4),2,0),"")))</f>
        <v/>
      </c>
      <c r="Y161" t="str">
        <f ca="1">IF(Y$2="","",IF($A161="","",IFERROR(VLOOKUP($A161,OFFSET('Program and Results'!$A$1,MATCH(Tables!Y$1,'Program and Results'!$A:$A,0)-1,1,COUNTIF('Program and Results'!$A:$A,Tables!Y$1),4),2,0),"")))</f>
        <v/>
      </c>
      <c r="Z161" t="str">
        <f ca="1">IF(Z$2="","",IF($A161="","",IFERROR(VLOOKUP($A161,OFFSET('Program and Results'!$A$1,MATCH(Tables!Z$1,'Program and Results'!$A:$A,0)-1,1,COUNTIF('Program and Results'!$A:$A,Tables!Z$1),4),2,0),"")))</f>
        <v/>
      </c>
      <c r="AA161" t="str">
        <f ca="1">IF(AA$2="","",IF($A161="","",IFERROR(VLOOKUP($A161,OFFSET('Program and Results'!$A$1,MATCH(Tables!AA$1,'Program and Results'!$A:$A,0)-1,1,COUNTIF('Program and Results'!$A:$A,Tables!AA$1),4),2,0),"")))</f>
        <v/>
      </c>
      <c r="AB161" t="str">
        <f ca="1">IF(AB$2="","",IF($A161="","",IFERROR(VLOOKUP($A161,OFFSET('Program and Results'!$A$1,MATCH(Tables!AB$1,'Program and Results'!$A:$A,0)-1,1,COUNTIF('Program and Results'!$A:$A,Tables!AB$1),4),2,0),"")))</f>
        <v/>
      </c>
      <c r="AC161" t="str">
        <f ca="1">IF(AC$2="","",IF($A161="","",IFERROR(VLOOKUP($A161,OFFSET('Program and Results'!$A$1,MATCH(Tables!AC$1,'Program and Results'!$A:$A,0)-1,1,COUNTIF('Program and Results'!$A:$A,Tables!AC$1),4),2,0),"")))</f>
        <v/>
      </c>
      <c r="AD161" t="str">
        <f ca="1">IF(AD$2="","",IF($A161="","",IFERROR(VLOOKUP($A161,OFFSET('Program and Results'!$A$1,MATCH(Tables!AD$1,'Program and Results'!$A:$A,0)-1,1,COUNTIF('Program and Results'!$A:$A,Tables!AD$1),4),2,0),"")))</f>
        <v/>
      </c>
      <c r="AE161" t="str">
        <f ca="1">IF(AE$2="","",IF($A161="","",IFERROR(VLOOKUP($A161,OFFSET('Program and Results'!$A$1,MATCH(Tables!AE$1,'Program and Results'!$A:$A,0)-1,1,COUNTIF('Program and Results'!$A:$A,Tables!AE$1),4),2,0),"")))</f>
        <v/>
      </c>
      <c r="AF161" t="str">
        <f ca="1">IF(AF$2="","",IF($A161="","",IFERROR(VLOOKUP($A161,OFFSET('Program and Results'!$A$1,MATCH(Tables!AF$1,'Program and Results'!$A:$A,0)-1,1,COUNTIF('Program and Results'!$A:$A,Tables!AF$1),4),2,0),"")))</f>
        <v/>
      </c>
      <c r="AG161" t="str">
        <f ca="1">IF(AG$2="","",IF($A161="","",IFERROR(VLOOKUP($A161,OFFSET('Program and Results'!$A$1,MATCH(Tables!AG$1,'Program and Results'!$A:$A,0)-1,1,COUNTIF('Program and Results'!$A:$A,Tables!AG$1),4),2,0),"")))</f>
        <v/>
      </c>
      <c r="AH161" t="str">
        <f ca="1">IF(AH$2="","",IF($A161="","",IFERROR(VLOOKUP($A161,OFFSET('Program and Results'!$A$1,MATCH(Tables!AH$1,'Program and Results'!$A:$A,0)-1,1,COUNTIF('Program and Results'!$A:$A,Tables!AH$1),4),2,0),"")))</f>
        <v/>
      </c>
      <c r="AI161" t="str">
        <f ca="1">IF(AI$2="","",IF($A161="","",IFERROR(VLOOKUP($A161,OFFSET('Program and Results'!$A$1,MATCH(Tables!AI$1,'Program and Results'!$A:$A,0)-1,1,COUNTIF('Program and Results'!$A:$A,Tables!AI$1),4),2,0),"")))</f>
        <v/>
      </c>
      <c r="AJ161" t="str">
        <f ca="1">IF(AJ$2="","",IF($A161="","",IFERROR(VLOOKUP($A161,OFFSET('Program and Results'!$A$1,MATCH(Tables!AJ$1,'Program and Results'!$A:$A,0)-1,1,COUNTIF('Program and Results'!$A:$A,Tables!AJ$1),4),2,0),"")))</f>
        <v/>
      </c>
      <c r="AK161" t="str">
        <f ca="1">IF(AK$2="","",IF($A161="","",IFERROR(VLOOKUP($A161,OFFSET('Program and Results'!$A$1,MATCH(Tables!AK$1,'Program and Results'!$A:$A,0)-1,1,COUNTIF('Program and Results'!$A:$A,Tables!AK$1),4),2,0),"")))</f>
        <v/>
      </c>
      <c r="AL161" t="str">
        <f ca="1">IF(AL$2="","",IF($A161="","",IFERROR(VLOOKUP($A161,OFFSET('Program and Results'!$A$1,MATCH(Tables!AL$1,'Program and Results'!$A:$A,0)-1,1,COUNTIF('Program and Results'!$A:$A,Tables!AL$1),4),2,0),"")))</f>
        <v/>
      </c>
      <c r="AM161" t="str">
        <f ca="1">IF(AM$2="","",IF($A161="","",IFERROR(VLOOKUP($A161,OFFSET('Program and Results'!$A$1,MATCH(Tables!AM$1,'Program and Results'!$A:$A,0)-1,1,COUNTIF('Program and Results'!$A:$A,Tables!AM$1),4),2,0),"")))</f>
        <v/>
      </c>
      <c r="AN161" t="str">
        <f ca="1">IF(AN$2="","",IF($A161="","",IFERROR(VLOOKUP($A161,OFFSET('Program and Results'!$A$1,MATCH(Tables!AN$1,'Program and Results'!$A:$A,0)-1,1,COUNTIF('Program and Results'!$A:$A,Tables!AN$1),4),2,0),"")))</f>
        <v/>
      </c>
      <c r="AO161" t="str">
        <f ca="1">IF(AO$2="","",IF($A161="","",IFERROR(VLOOKUP($A161,OFFSET('Program and Results'!$A$1,MATCH(Tables!AO$1,'Program and Results'!$A:$A,0)-1,1,COUNTIF('Program and Results'!$A:$A,Tables!AO$1),4),2,0),"")))</f>
        <v/>
      </c>
      <c r="AP161" t="str">
        <f ca="1">IF(AP$2="","",IF($A161="","",IFERROR(VLOOKUP($A161,OFFSET('Program and Results'!$A$1,MATCH(Tables!AP$1,'Program and Results'!$A:$A,0)-1,1,COUNTIF('Program and Results'!$A:$A,Tables!AP$1),4),2,0),"")))</f>
        <v/>
      </c>
      <c r="AQ161" t="str">
        <f ca="1">IF(AQ$2="","",IF($A161="","",IFERROR(VLOOKUP($A161,OFFSET('Program and Results'!$A$1,MATCH(Tables!AQ$1,'Program and Results'!$A:$A,0)-1,1,COUNTIF('Program and Results'!$A:$A,Tables!AQ$1),4),2,0),"")))</f>
        <v/>
      </c>
      <c r="AR161" t="str">
        <f ca="1">IF(AR$2="","",IF($A161="","",IFERROR(VLOOKUP($A161,OFFSET('Program and Results'!$A$1,MATCH(Tables!AR$1,'Program and Results'!$A:$A,0)-1,1,COUNTIF('Program and Results'!$A:$A,Tables!AR$1),4),2,0),"")))</f>
        <v/>
      </c>
      <c r="AS161" t="str">
        <f ca="1">IF(AS$2="","",IF($A161="","",IFERROR(VLOOKUP($A161,OFFSET('Program and Results'!$A$1,MATCH(Tables!AS$1,'Program and Results'!$A:$A,0)-1,1,COUNTIF('Program and Results'!$A:$A,Tables!AS$1),4),2,0),"")))</f>
        <v/>
      </c>
      <c r="AT161" t="str">
        <f ca="1">IF(AT$2="","",IF($A161="","",IFERROR(VLOOKUP($A161,OFFSET('Program and Results'!$A$1,MATCH(Tables!AT$1,'Program and Results'!$A:$A,0)-1,1,COUNTIF('Program and Results'!$A:$A,Tables!AT$1),4),2,0),"")))</f>
        <v/>
      </c>
      <c r="AU161" t="str">
        <f ca="1">IF(AU$2="","",IF($A161="","",IFERROR(VLOOKUP($A161,OFFSET('Program and Results'!$A$1,MATCH(Tables!AU$1,'Program and Results'!$A:$A,0)-1,1,COUNTIF('Program and Results'!$A:$A,Tables!AU$1),4),2,0),"")))</f>
        <v/>
      </c>
      <c r="AV161" t="str">
        <f ca="1">IF(AV$2="","",IF($A161="","",IFERROR(VLOOKUP($A161,OFFSET('Program and Results'!$A$1,MATCH(Tables!AV$1,'Program and Results'!$A:$A,0)-1,1,COUNTIF('Program and Results'!$A:$A,Tables!AV$1),4),2,0),"")))</f>
        <v/>
      </c>
      <c r="AW161" t="str">
        <f ca="1">IF(AW$2="","",IF($A161="","",IFERROR(VLOOKUP($A161,OFFSET('Program and Results'!$A$1,MATCH(Tables!AW$1,'Program and Results'!$A:$A,0)-1,1,COUNTIF('Program and Results'!$A:$A,Tables!AW$1),4),2,0),"")))</f>
        <v/>
      </c>
      <c r="AX161" t="str">
        <f ca="1">IF(AX$2="","",IF($A161="","",IFERROR(VLOOKUP($A161,OFFSET('Program and Results'!$A$1,MATCH(Tables!AX$1,'Program and Results'!$A:$A,0)-1,1,COUNTIF('Program and Results'!$A:$A,Tables!AX$1),4),2,0),"")))</f>
        <v/>
      </c>
      <c r="AY161" t="str">
        <f ca="1">IF(AY$2="","",IF($A161="","",IFERROR(VLOOKUP($A161,OFFSET('Program and Results'!$A$1,MATCH(Tables!AY$1,'Program and Results'!$A:$A,0)-1,1,COUNTIF('Program and Results'!$A:$A,Tables!AY$1),4),2,0),"")))</f>
        <v/>
      </c>
      <c r="AZ161" t="str">
        <f ca="1">IF(AZ$2="","",IF($A161="","",IFERROR(VLOOKUP($A161,OFFSET('Program and Results'!$A$1,MATCH(Tables!AZ$1,'Program and Results'!$A:$A,0)-1,1,COUNTIF('Program and Results'!$A:$A,Tables!AZ$1),4),2,0),"")))</f>
        <v/>
      </c>
      <c r="BA161" t="str">
        <f ca="1">IF(BA$2="","",IF($A161="","",IFERROR(VLOOKUP($A161,OFFSET('Program and Results'!$A$1,MATCH(Tables!BA$1,'Program and Results'!$A:$A,0)-1,1,COUNTIF('Program and Results'!$A:$A,Tables!BA$1),4),2,0),"")))</f>
        <v/>
      </c>
      <c r="BB161" t="str">
        <f ca="1">IF(BB$2="","",IF($A161="","",IFERROR(VLOOKUP($A161,OFFSET('Program and Results'!$A$1,MATCH(Tables!BB$1,'Program and Results'!$A:$A,0)-1,1,COUNTIF('Program and Results'!$A:$A,Tables!BB$1),4),2,0),"")))</f>
        <v/>
      </c>
      <c r="BC161" t="str">
        <f ca="1">IF(BC$2="","",IF($A161="","",IFERROR(VLOOKUP($A161,OFFSET('Program and Results'!$A$1,MATCH(Tables!BC$1,'Program and Results'!$A:$A,0)-1,1,COUNTIF('Program and Results'!$A:$A,Tables!BC$1),4),2,0),"")))</f>
        <v/>
      </c>
      <c r="BD161" t="str">
        <f ca="1">IF(BD$2="","",IF($A161="","",IFERROR(VLOOKUP($A161,OFFSET('Program and Results'!$A$1,MATCH(Tables!BD$1,'Program and Results'!$A:$A,0)-1,1,COUNTIF('Program and Results'!$A:$A,Tables!BD$1),4),2,0),"")))</f>
        <v/>
      </c>
      <c r="BE161" t="str">
        <f ca="1">IF(BE$2="","",IF($A161="","",IFERROR(VLOOKUP($A161,OFFSET('Program and Results'!$A$1,MATCH(Tables!BE$1,'Program and Results'!$A:$A,0)-1,1,COUNTIF('Program and Results'!$A:$A,Tables!BE$1),4),2,0),"")))</f>
        <v/>
      </c>
    </row>
    <row r="162" spans="1:57">
      <c r="A162" s="3" t="str">
        <f t="shared" si="13"/>
        <v/>
      </c>
      <c r="B162" t="str">
        <f ca="1">IF(B$2="","",IF($A162="","",IFERROR(VLOOKUP($A162,OFFSET('Program and Results'!$A$1,MATCH(Tables!B$1,'Program and Results'!$A:$A,0)-1,1,COUNTIF('Program and Results'!$A:$A,Tables!B$1),4),2,0),"")))</f>
        <v/>
      </c>
      <c r="C162" t="str">
        <f ca="1">IF(C$2="","",IF($A162="","",IFERROR(VLOOKUP($A162,OFFSET('Program and Results'!$A$1,MATCH(Tables!C$1,'Program and Results'!$A:$A,0)-1,1,COUNTIF('Program and Results'!$A:$A,Tables!C$1),4),2,0),"")))</f>
        <v/>
      </c>
      <c r="D162" t="str">
        <f ca="1">IF(D$2="","",IF($A162="","",IFERROR(VLOOKUP($A162,OFFSET('Program and Results'!$A$1,MATCH(Tables!D$1,'Program and Results'!$A:$A,0)-1,1,COUNTIF('Program and Results'!$A:$A,Tables!D$1),4),2,0),"")))</f>
        <v/>
      </c>
      <c r="E162" t="str">
        <f ca="1">IF(E$2="","",IF($A162="","",IFERROR(VLOOKUP($A162,OFFSET('Program and Results'!$A$1,MATCH(Tables!E$1,'Program and Results'!$A:$A,0)-1,1,COUNTIF('Program and Results'!$A:$A,Tables!E$1),4),2,0),"")))</f>
        <v/>
      </c>
      <c r="F162" t="str">
        <f ca="1">IF(F$2="","",IF($A162="","",IFERROR(VLOOKUP($A162,OFFSET('Program and Results'!$A$1,MATCH(Tables!F$1,'Program and Results'!$A:$A,0)-1,1,COUNTIF('Program and Results'!$A:$A,Tables!F$1),4),2,0),"")))</f>
        <v/>
      </c>
      <c r="G162" t="str">
        <f ca="1">IF(G$2="","",IF($A162="","",IFERROR(VLOOKUP($A162,OFFSET('Program and Results'!$A$1,MATCH(Tables!G$1,'Program and Results'!$A:$A,0)-1,1,COUNTIF('Program and Results'!$A:$A,Tables!G$1),4),2,0),"")))</f>
        <v/>
      </c>
      <c r="H162" t="str">
        <f ca="1">IF(H$2="","",IF($A162="","",IFERROR(VLOOKUP($A162,OFFSET('Program and Results'!$A$1,MATCH(Tables!H$1,'Program and Results'!$A:$A,0)-1,1,COUNTIF('Program and Results'!$A:$A,Tables!H$1),4),2,0),"")))</f>
        <v/>
      </c>
      <c r="I162" t="str">
        <f ca="1">IF(I$2="","",IF($A162="","",IFERROR(VLOOKUP($A162,OFFSET('Program and Results'!$A$1,MATCH(Tables!I$1,'Program and Results'!$A:$A,0)-1,1,COUNTIF('Program and Results'!$A:$A,Tables!I$1),4),2,0),"")))</f>
        <v/>
      </c>
      <c r="J162" t="str">
        <f ca="1">IF(J$2="","",IF($A162="","",IFERROR(VLOOKUP($A162,OFFSET('Program and Results'!$A$1,MATCH(Tables!J$1,'Program and Results'!$A:$A,0)-1,1,COUNTIF('Program and Results'!$A:$A,Tables!J$1),4),2,0),"")))</f>
        <v/>
      </c>
      <c r="K162" t="str">
        <f ca="1">IF(K$2="","",IF($A162="","",IFERROR(VLOOKUP($A162,OFFSET('Program and Results'!$A$1,MATCH(Tables!K$1,'Program and Results'!$A:$A,0)-1,1,COUNTIF('Program and Results'!$A:$A,Tables!K$1),4),2,0),"")))</f>
        <v/>
      </c>
      <c r="L162" t="str">
        <f ca="1">IF(L$2="","",IF($A162="","",IFERROR(VLOOKUP($A162,OFFSET('Program and Results'!$A$1,MATCH(Tables!L$1,'Program and Results'!$A:$A,0)-1,1,COUNTIF('Program and Results'!$A:$A,Tables!L$1),4),2,0),"")))</f>
        <v/>
      </c>
      <c r="M162" t="str">
        <f ca="1">IF(M$2="","",IF($A162="","",IFERROR(VLOOKUP($A162,OFFSET('Program and Results'!$A$1,MATCH(Tables!M$1,'Program and Results'!$A:$A,0)-1,1,COUNTIF('Program and Results'!$A:$A,Tables!M$1),4),2,0),"")))</f>
        <v/>
      </c>
      <c r="N162" t="str">
        <f ca="1">IF(N$2="","",IF($A162="","",IFERROR(VLOOKUP($A162,OFFSET('Program and Results'!$A$1,MATCH(Tables!N$1,'Program and Results'!$A:$A,0)-1,1,COUNTIF('Program and Results'!$A:$A,Tables!N$1),4),2,0),"")))</f>
        <v/>
      </c>
      <c r="O162" t="str">
        <f ca="1">IF(O$2="","",IF($A162="","",IFERROR(VLOOKUP($A162,OFFSET('Program and Results'!$A$1,MATCH(Tables!O$1,'Program and Results'!$A:$A,0)-1,1,COUNTIF('Program and Results'!$A:$A,Tables!O$1),4),2,0),"")))</f>
        <v/>
      </c>
      <c r="P162" t="str">
        <f ca="1">IF(P$2="","",IF($A162="","",IFERROR(VLOOKUP($A162,OFFSET('Program and Results'!$A$1,MATCH(Tables!P$1,'Program and Results'!$A:$A,0)-1,1,COUNTIF('Program and Results'!$A:$A,Tables!P$1),4),2,0),"")))</f>
        <v/>
      </c>
      <c r="Q162" t="str">
        <f ca="1">IF(Q$2="","",IF($A162="","",IFERROR(VLOOKUP($A162,OFFSET('Program and Results'!$A$1,MATCH(Tables!Q$1,'Program and Results'!$A:$A,0)-1,1,COUNTIF('Program and Results'!$A:$A,Tables!Q$1),4),2,0),"")))</f>
        <v/>
      </c>
      <c r="R162" t="str">
        <f ca="1">IF(R$2="","",IF($A162="","",IFERROR(VLOOKUP($A162,OFFSET('Program and Results'!$A$1,MATCH(Tables!R$1,'Program and Results'!$A:$A,0)-1,1,COUNTIF('Program and Results'!$A:$A,Tables!R$1),4),2,0),"")))</f>
        <v/>
      </c>
      <c r="S162" t="str">
        <f ca="1">IF(S$2="","",IF($A162="","",IFERROR(VLOOKUP($A162,OFFSET('Program and Results'!$A$1,MATCH(Tables!S$1,'Program and Results'!$A:$A,0)-1,1,COUNTIF('Program and Results'!$A:$A,Tables!S$1),4),2,0),"")))</f>
        <v/>
      </c>
      <c r="T162" t="str">
        <f ca="1">IF(T$2="","",IF($A162="","",IFERROR(VLOOKUP($A162,OFFSET('Program and Results'!$A$1,MATCH(Tables!T$1,'Program and Results'!$A:$A,0)-1,1,COUNTIF('Program and Results'!$A:$A,Tables!T$1),4),2,0),"")))</f>
        <v/>
      </c>
      <c r="U162" t="str">
        <f ca="1">IF(U$2="","",IF($A162="","",IFERROR(VLOOKUP($A162,OFFSET('Program and Results'!$A$1,MATCH(Tables!U$1,'Program and Results'!$A:$A,0)-1,1,COUNTIF('Program and Results'!$A:$A,Tables!U$1),4),2,0),"")))</f>
        <v/>
      </c>
      <c r="V162" t="str">
        <f ca="1">IF(V$2="","",IF($A162="","",IFERROR(VLOOKUP($A162,OFFSET('Program and Results'!$A$1,MATCH(Tables!V$1,'Program and Results'!$A:$A,0)-1,1,COUNTIF('Program and Results'!$A:$A,Tables!V$1),4),2,0),"")))</f>
        <v/>
      </c>
      <c r="W162" t="str">
        <f ca="1">IF(W$2="","",IF($A162="","",IFERROR(VLOOKUP($A162,OFFSET('Program and Results'!$A$1,MATCH(Tables!W$1,'Program and Results'!$A:$A,0)-1,1,COUNTIF('Program and Results'!$A:$A,Tables!W$1),4),2,0),"")))</f>
        <v/>
      </c>
      <c r="X162" t="str">
        <f ca="1">IF(X$2="","",IF($A162="","",IFERROR(VLOOKUP($A162,OFFSET('Program and Results'!$A$1,MATCH(Tables!X$1,'Program and Results'!$A:$A,0)-1,1,COUNTIF('Program and Results'!$A:$A,Tables!X$1),4),2,0),"")))</f>
        <v/>
      </c>
      <c r="Y162" t="str">
        <f ca="1">IF(Y$2="","",IF($A162="","",IFERROR(VLOOKUP($A162,OFFSET('Program and Results'!$A$1,MATCH(Tables!Y$1,'Program and Results'!$A:$A,0)-1,1,COUNTIF('Program and Results'!$A:$A,Tables!Y$1),4),2,0),"")))</f>
        <v/>
      </c>
      <c r="Z162" t="str">
        <f ca="1">IF(Z$2="","",IF($A162="","",IFERROR(VLOOKUP($A162,OFFSET('Program and Results'!$A$1,MATCH(Tables!Z$1,'Program and Results'!$A:$A,0)-1,1,COUNTIF('Program and Results'!$A:$A,Tables!Z$1),4),2,0),"")))</f>
        <v/>
      </c>
      <c r="AA162" t="str">
        <f ca="1">IF(AA$2="","",IF($A162="","",IFERROR(VLOOKUP($A162,OFFSET('Program and Results'!$A$1,MATCH(Tables!AA$1,'Program and Results'!$A:$A,0)-1,1,COUNTIF('Program and Results'!$A:$A,Tables!AA$1),4),2,0),"")))</f>
        <v/>
      </c>
      <c r="AB162" t="str">
        <f ca="1">IF(AB$2="","",IF($A162="","",IFERROR(VLOOKUP($A162,OFFSET('Program and Results'!$A$1,MATCH(Tables!AB$1,'Program and Results'!$A:$A,0)-1,1,COUNTIF('Program and Results'!$A:$A,Tables!AB$1),4),2,0),"")))</f>
        <v/>
      </c>
      <c r="AC162" t="str">
        <f ca="1">IF(AC$2="","",IF($A162="","",IFERROR(VLOOKUP($A162,OFFSET('Program and Results'!$A$1,MATCH(Tables!AC$1,'Program and Results'!$A:$A,0)-1,1,COUNTIF('Program and Results'!$A:$A,Tables!AC$1),4),2,0),"")))</f>
        <v/>
      </c>
      <c r="AD162" t="str">
        <f ca="1">IF(AD$2="","",IF($A162="","",IFERROR(VLOOKUP($A162,OFFSET('Program and Results'!$A$1,MATCH(Tables!AD$1,'Program and Results'!$A:$A,0)-1,1,COUNTIF('Program and Results'!$A:$A,Tables!AD$1),4),2,0),"")))</f>
        <v/>
      </c>
      <c r="AE162" t="str">
        <f ca="1">IF(AE$2="","",IF($A162="","",IFERROR(VLOOKUP($A162,OFFSET('Program and Results'!$A$1,MATCH(Tables!AE$1,'Program and Results'!$A:$A,0)-1,1,COUNTIF('Program and Results'!$A:$A,Tables!AE$1),4),2,0),"")))</f>
        <v/>
      </c>
      <c r="AF162" t="str">
        <f ca="1">IF(AF$2="","",IF($A162="","",IFERROR(VLOOKUP($A162,OFFSET('Program and Results'!$A$1,MATCH(Tables!AF$1,'Program and Results'!$A:$A,0)-1,1,COUNTIF('Program and Results'!$A:$A,Tables!AF$1),4),2,0),"")))</f>
        <v/>
      </c>
      <c r="AG162" t="str">
        <f ca="1">IF(AG$2="","",IF($A162="","",IFERROR(VLOOKUP($A162,OFFSET('Program and Results'!$A$1,MATCH(Tables!AG$1,'Program and Results'!$A:$A,0)-1,1,COUNTIF('Program and Results'!$A:$A,Tables!AG$1),4),2,0),"")))</f>
        <v/>
      </c>
      <c r="AH162" t="str">
        <f ca="1">IF(AH$2="","",IF($A162="","",IFERROR(VLOOKUP($A162,OFFSET('Program and Results'!$A$1,MATCH(Tables!AH$1,'Program and Results'!$A:$A,0)-1,1,COUNTIF('Program and Results'!$A:$A,Tables!AH$1),4),2,0),"")))</f>
        <v/>
      </c>
      <c r="AI162" t="str">
        <f ca="1">IF(AI$2="","",IF($A162="","",IFERROR(VLOOKUP($A162,OFFSET('Program and Results'!$A$1,MATCH(Tables!AI$1,'Program and Results'!$A:$A,0)-1,1,COUNTIF('Program and Results'!$A:$A,Tables!AI$1),4),2,0),"")))</f>
        <v/>
      </c>
      <c r="AJ162" t="str">
        <f ca="1">IF(AJ$2="","",IF($A162="","",IFERROR(VLOOKUP($A162,OFFSET('Program and Results'!$A$1,MATCH(Tables!AJ$1,'Program and Results'!$A:$A,0)-1,1,COUNTIF('Program and Results'!$A:$A,Tables!AJ$1),4),2,0),"")))</f>
        <v/>
      </c>
      <c r="AK162" t="str">
        <f ca="1">IF(AK$2="","",IF($A162="","",IFERROR(VLOOKUP($A162,OFFSET('Program and Results'!$A$1,MATCH(Tables!AK$1,'Program and Results'!$A:$A,0)-1,1,COUNTIF('Program and Results'!$A:$A,Tables!AK$1),4),2,0),"")))</f>
        <v/>
      </c>
      <c r="AL162" t="str">
        <f ca="1">IF(AL$2="","",IF($A162="","",IFERROR(VLOOKUP($A162,OFFSET('Program and Results'!$A$1,MATCH(Tables!AL$1,'Program and Results'!$A:$A,0)-1,1,COUNTIF('Program and Results'!$A:$A,Tables!AL$1),4),2,0),"")))</f>
        <v/>
      </c>
      <c r="AM162" t="str">
        <f ca="1">IF(AM$2="","",IF($A162="","",IFERROR(VLOOKUP($A162,OFFSET('Program and Results'!$A$1,MATCH(Tables!AM$1,'Program and Results'!$A:$A,0)-1,1,COUNTIF('Program and Results'!$A:$A,Tables!AM$1),4),2,0),"")))</f>
        <v/>
      </c>
      <c r="AN162" t="str">
        <f ca="1">IF(AN$2="","",IF($A162="","",IFERROR(VLOOKUP($A162,OFFSET('Program and Results'!$A$1,MATCH(Tables!AN$1,'Program and Results'!$A:$A,0)-1,1,COUNTIF('Program and Results'!$A:$A,Tables!AN$1),4),2,0),"")))</f>
        <v/>
      </c>
      <c r="AO162" t="str">
        <f ca="1">IF(AO$2="","",IF($A162="","",IFERROR(VLOOKUP($A162,OFFSET('Program and Results'!$A$1,MATCH(Tables!AO$1,'Program and Results'!$A:$A,0)-1,1,COUNTIF('Program and Results'!$A:$A,Tables!AO$1),4),2,0),"")))</f>
        <v/>
      </c>
      <c r="AP162" t="str">
        <f ca="1">IF(AP$2="","",IF($A162="","",IFERROR(VLOOKUP($A162,OFFSET('Program and Results'!$A$1,MATCH(Tables!AP$1,'Program and Results'!$A:$A,0)-1,1,COUNTIF('Program and Results'!$A:$A,Tables!AP$1),4),2,0),"")))</f>
        <v/>
      </c>
      <c r="AQ162" t="str">
        <f ca="1">IF(AQ$2="","",IF($A162="","",IFERROR(VLOOKUP($A162,OFFSET('Program and Results'!$A$1,MATCH(Tables!AQ$1,'Program and Results'!$A:$A,0)-1,1,COUNTIF('Program and Results'!$A:$A,Tables!AQ$1),4),2,0),"")))</f>
        <v/>
      </c>
      <c r="AR162" t="str">
        <f ca="1">IF(AR$2="","",IF($A162="","",IFERROR(VLOOKUP($A162,OFFSET('Program and Results'!$A$1,MATCH(Tables!AR$1,'Program and Results'!$A:$A,0)-1,1,COUNTIF('Program and Results'!$A:$A,Tables!AR$1),4),2,0),"")))</f>
        <v/>
      </c>
      <c r="AS162" t="str">
        <f ca="1">IF(AS$2="","",IF($A162="","",IFERROR(VLOOKUP($A162,OFFSET('Program and Results'!$A$1,MATCH(Tables!AS$1,'Program and Results'!$A:$A,0)-1,1,COUNTIF('Program and Results'!$A:$A,Tables!AS$1),4),2,0),"")))</f>
        <v/>
      </c>
      <c r="AT162" t="str">
        <f ca="1">IF(AT$2="","",IF($A162="","",IFERROR(VLOOKUP($A162,OFFSET('Program and Results'!$A$1,MATCH(Tables!AT$1,'Program and Results'!$A:$A,0)-1,1,COUNTIF('Program and Results'!$A:$A,Tables!AT$1),4),2,0),"")))</f>
        <v/>
      </c>
      <c r="AU162" t="str">
        <f ca="1">IF(AU$2="","",IF($A162="","",IFERROR(VLOOKUP($A162,OFFSET('Program and Results'!$A$1,MATCH(Tables!AU$1,'Program and Results'!$A:$A,0)-1,1,COUNTIF('Program and Results'!$A:$A,Tables!AU$1),4),2,0),"")))</f>
        <v/>
      </c>
      <c r="AV162" t="str">
        <f ca="1">IF(AV$2="","",IF($A162="","",IFERROR(VLOOKUP($A162,OFFSET('Program and Results'!$A$1,MATCH(Tables!AV$1,'Program and Results'!$A:$A,0)-1,1,COUNTIF('Program and Results'!$A:$A,Tables!AV$1),4),2,0),"")))</f>
        <v/>
      </c>
      <c r="AW162" t="str">
        <f ca="1">IF(AW$2="","",IF($A162="","",IFERROR(VLOOKUP($A162,OFFSET('Program and Results'!$A$1,MATCH(Tables!AW$1,'Program and Results'!$A:$A,0)-1,1,COUNTIF('Program and Results'!$A:$A,Tables!AW$1),4),2,0),"")))</f>
        <v/>
      </c>
      <c r="AX162" t="str">
        <f ca="1">IF(AX$2="","",IF($A162="","",IFERROR(VLOOKUP($A162,OFFSET('Program and Results'!$A$1,MATCH(Tables!AX$1,'Program and Results'!$A:$A,0)-1,1,COUNTIF('Program and Results'!$A:$A,Tables!AX$1),4),2,0),"")))</f>
        <v/>
      </c>
      <c r="AY162" t="str">
        <f ca="1">IF(AY$2="","",IF($A162="","",IFERROR(VLOOKUP($A162,OFFSET('Program and Results'!$A$1,MATCH(Tables!AY$1,'Program and Results'!$A:$A,0)-1,1,COUNTIF('Program and Results'!$A:$A,Tables!AY$1),4),2,0),"")))</f>
        <v/>
      </c>
      <c r="AZ162" t="str">
        <f ca="1">IF(AZ$2="","",IF($A162="","",IFERROR(VLOOKUP($A162,OFFSET('Program and Results'!$A$1,MATCH(Tables!AZ$1,'Program and Results'!$A:$A,0)-1,1,COUNTIF('Program and Results'!$A:$A,Tables!AZ$1),4),2,0),"")))</f>
        <v/>
      </c>
      <c r="BA162" t="str">
        <f ca="1">IF(BA$2="","",IF($A162="","",IFERROR(VLOOKUP($A162,OFFSET('Program and Results'!$A$1,MATCH(Tables!BA$1,'Program and Results'!$A:$A,0)-1,1,COUNTIF('Program and Results'!$A:$A,Tables!BA$1),4),2,0),"")))</f>
        <v/>
      </c>
      <c r="BB162" t="str">
        <f ca="1">IF(BB$2="","",IF($A162="","",IFERROR(VLOOKUP($A162,OFFSET('Program and Results'!$A$1,MATCH(Tables!BB$1,'Program and Results'!$A:$A,0)-1,1,COUNTIF('Program and Results'!$A:$A,Tables!BB$1),4),2,0),"")))</f>
        <v/>
      </c>
      <c r="BC162" t="str">
        <f ca="1">IF(BC$2="","",IF($A162="","",IFERROR(VLOOKUP($A162,OFFSET('Program and Results'!$A$1,MATCH(Tables!BC$1,'Program and Results'!$A:$A,0)-1,1,COUNTIF('Program and Results'!$A:$A,Tables!BC$1),4),2,0),"")))</f>
        <v/>
      </c>
      <c r="BD162" t="str">
        <f ca="1">IF(BD$2="","",IF($A162="","",IFERROR(VLOOKUP($A162,OFFSET('Program and Results'!$A$1,MATCH(Tables!BD$1,'Program and Results'!$A:$A,0)-1,1,COUNTIF('Program and Results'!$A:$A,Tables!BD$1),4),2,0),"")))</f>
        <v/>
      </c>
      <c r="BE162" t="str">
        <f ca="1">IF(BE$2="","",IF($A162="","",IFERROR(VLOOKUP($A162,OFFSET('Program and Results'!$A$1,MATCH(Tables!BE$1,'Program and Results'!$A:$A,0)-1,1,COUNTIF('Program and Results'!$A:$A,Tables!BE$1),4),2,0),"")))</f>
        <v/>
      </c>
    </row>
    <row r="163" spans="1:57">
      <c r="A163" s="3" t="str">
        <f t="shared" si="13"/>
        <v/>
      </c>
      <c r="B163" t="str">
        <f ca="1">IF(B$2="","",IF($A163="","",IFERROR(VLOOKUP($A163,OFFSET('Program and Results'!$A$1,MATCH(Tables!B$1,'Program and Results'!$A:$A,0)-1,1,COUNTIF('Program and Results'!$A:$A,Tables!B$1),4),2,0),"")))</f>
        <v/>
      </c>
      <c r="C163" t="str">
        <f ca="1">IF(C$2="","",IF($A163="","",IFERROR(VLOOKUP($A163,OFFSET('Program and Results'!$A$1,MATCH(Tables!C$1,'Program and Results'!$A:$A,0)-1,1,COUNTIF('Program and Results'!$A:$A,Tables!C$1),4),2,0),"")))</f>
        <v/>
      </c>
      <c r="D163" t="str">
        <f ca="1">IF(D$2="","",IF($A163="","",IFERROR(VLOOKUP($A163,OFFSET('Program and Results'!$A$1,MATCH(Tables!D$1,'Program and Results'!$A:$A,0)-1,1,COUNTIF('Program and Results'!$A:$A,Tables!D$1),4),2,0),"")))</f>
        <v/>
      </c>
      <c r="E163" t="str">
        <f ca="1">IF(E$2="","",IF($A163="","",IFERROR(VLOOKUP($A163,OFFSET('Program and Results'!$A$1,MATCH(Tables!E$1,'Program and Results'!$A:$A,0)-1,1,COUNTIF('Program and Results'!$A:$A,Tables!E$1),4),2,0),"")))</f>
        <v/>
      </c>
      <c r="F163" t="str">
        <f ca="1">IF(F$2="","",IF($A163="","",IFERROR(VLOOKUP($A163,OFFSET('Program and Results'!$A$1,MATCH(Tables!F$1,'Program and Results'!$A:$A,0)-1,1,COUNTIF('Program and Results'!$A:$A,Tables!F$1),4),2,0),"")))</f>
        <v/>
      </c>
      <c r="G163" t="str">
        <f ca="1">IF(G$2="","",IF($A163="","",IFERROR(VLOOKUP($A163,OFFSET('Program and Results'!$A$1,MATCH(Tables!G$1,'Program and Results'!$A:$A,0)-1,1,COUNTIF('Program and Results'!$A:$A,Tables!G$1),4),2,0),"")))</f>
        <v/>
      </c>
      <c r="H163" t="str">
        <f ca="1">IF(H$2="","",IF($A163="","",IFERROR(VLOOKUP($A163,OFFSET('Program and Results'!$A$1,MATCH(Tables!H$1,'Program and Results'!$A:$A,0)-1,1,COUNTIF('Program and Results'!$A:$A,Tables!H$1),4),2,0),"")))</f>
        <v/>
      </c>
      <c r="I163" t="str">
        <f ca="1">IF(I$2="","",IF($A163="","",IFERROR(VLOOKUP($A163,OFFSET('Program and Results'!$A$1,MATCH(Tables!I$1,'Program and Results'!$A:$A,0)-1,1,COUNTIF('Program and Results'!$A:$A,Tables!I$1),4),2,0),"")))</f>
        <v/>
      </c>
      <c r="J163" t="str">
        <f ca="1">IF(J$2="","",IF($A163="","",IFERROR(VLOOKUP($A163,OFFSET('Program and Results'!$A$1,MATCH(Tables!J$1,'Program and Results'!$A:$A,0)-1,1,COUNTIF('Program and Results'!$A:$A,Tables!J$1),4),2,0),"")))</f>
        <v/>
      </c>
      <c r="K163" t="str">
        <f ca="1">IF(K$2="","",IF($A163="","",IFERROR(VLOOKUP($A163,OFFSET('Program and Results'!$A$1,MATCH(Tables!K$1,'Program and Results'!$A:$A,0)-1,1,COUNTIF('Program and Results'!$A:$A,Tables!K$1),4),2,0),"")))</f>
        <v/>
      </c>
      <c r="L163" t="str">
        <f ca="1">IF(L$2="","",IF($A163="","",IFERROR(VLOOKUP($A163,OFFSET('Program and Results'!$A$1,MATCH(Tables!L$1,'Program and Results'!$A:$A,0)-1,1,COUNTIF('Program and Results'!$A:$A,Tables!L$1),4),2,0),"")))</f>
        <v/>
      </c>
      <c r="M163" t="str">
        <f ca="1">IF(M$2="","",IF($A163="","",IFERROR(VLOOKUP($A163,OFFSET('Program and Results'!$A$1,MATCH(Tables!M$1,'Program and Results'!$A:$A,0)-1,1,COUNTIF('Program and Results'!$A:$A,Tables!M$1),4),2,0),"")))</f>
        <v/>
      </c>
      <c r="N163" t="str">
        <f ca="1">IF(N$2="","",IF($A163="","",IFERROR(VLOOKUP($A163,OFFSET('Program and Results'!$A$1,MATCH(Tables!N$1,'Program and Results'!$A:$A,0)-1,1,COUNTIF('Program and Results'!$A:$A,Tables!N$1),4),2,0),"")))</f>
        <v/>
      </c>
      <c r="O163" t="str">
        <f ca="1">IF(O$2="","",IF($A163="","",IFERROR(VLOOKUP($A163,OFFSET('Program and Results'!$A$1,MATCH(Tables!O$1,'Program and Results'!$A:$A,0)-1,1,COUNTIF('Program and Results'!$A:$A,Tables!O$1),4),2,0),"")))</f>
        <v/>
      </c>
      <c r="P163" t="str">
        <f ca="1">IF(P$2="","",IF($A163="","",IFERROR(VLOOKUP($A163,OFFSET('Program and Results'!$A$1,MATCH(Tables!P$1,'Program and Results'!$A:$A,0)-1,1,COUNTIF('Program and Results'!$A:$A,Tables!P$1),4),2,0),"")))</f>
        <v/>
      </c>
      <c r="Q163" t="str">
        <f ca="1">IF(Q$2="","",IF($A163="","",IFERROR(VLOOKUP($A163,OFFSET('Program and Results'!$A$1,MATCH(Tables!Q$1,'Program and Results'!$A:$A,0)-1,1,COUNTIF('Program and Results'!$A:$A,Tables!Q$1),4),2,0),"")))</f>
        <v/>
      </c>
      <c r="R163" t="str">
        <f ca="1">IF(R$2="","",IF($A163="","",IFERROR(VLOOKUP($A163,OFFSET('Program and Results'!$A$1,MATCH(Tables!R$1,'Program and Results'!$A:$A,0)-1,1,COUNTIF('Program and Results'!$A:$A,Tables!R$1),4),2,0),"")))</f>
        <v/>
      </c>
      <c r="S163" t="str">
        <f ca="1">IF(S$2="","",IF($A163="","",IFERROR(VLOOKUP($A163,OFFSET('Program and Results'!$A$1,MATCH(Tables!S$1,'Program and Results'!$A:$A,0)-1,1,COUNTIF('Program and Results'!$A:$A,Tables!S$1),4),2,0),"")))</f>
        <v/>
      </c>
      <c r="T163" t="str">
        <f ca="1">IF(T$2="","",IF($A163="","",IFERROR(VLOOKUP($A163,OFFSET('Program and Results'!$A$1,MATCH(Tables!T$1,'Program and Results'!$A:$A,0)-1,1,COUNTIF('Program and Results'!$A:$A,Tables!T$1),4),2,0),"")))</f>
        <v/>
      </c>
      <c r="U163" t="str">
        <f ca="1">IF(U$2="","",IF($A163="","",IFERROR(VLOOKUP($A163,OFFSET('Program and Results'!$A$1,MATCH(Tables!U$1,'Program and Results'!$A:$A,0)-1,1,COUNTIF('Program and Results'!$A:$A,Tables!U$1),4),2,0),"")))</f>
        <v/>
      </c>
      <c r="V163" t="str">
        <f ca="1">IF(V$2="","",IF($A163="","",IFERROR(VLOOKUP($A163,OFFSET('Program and Results'!$A$1,MATCH(Tables!V$1,'Program and Results'!$A:$A,0)-1,1,COUNTIF('Program and Results'!$A:$A,Tables!V$1),4),2,0),"")))</f>
        <v/>
      </c>
      <c r="W163" t="str">
        <f ca="1">IF(W$2="","",IF($A163="","",IFERROR(VLOOKUP($A163,OFFSET('Program and Results'!$A$1,MATCH(Tables!W$1,'Program and Results'!$A:$A,0)-1,1,COUNTIF('Program and Results'!$A:$A,Tables!W$1),4),2,0),"")))</f>
        <v/>
      </c>
      <c r="X163" t="str">
        <f ca="1">IF(X$2="","",IF($A163="","",IFERROR(VLOOKUP($A163,OFFSET('Program and Results'!$A$1,MATCH(Tables!X$1,'Program and Results'!$A:$A,0)-1,1,COUNTIF('Program and Results'!$A:$A,Tables!X$1),4),2,0),"")))</f>
        <v/>
      </c>
      <c r="Y163" t="str">
        <f ca="1">IF(Y$2="","",IF($A163="","",IFERROR(VLOOKUP($A163,OFFSET('Program and Results'!$A$1,MATCH(Tables!Y$1,'Program and Results'!$A:$A,0)-1,1,COUNTIF('Program and Results'!$A:$A,Tables!Y$1),4),2,0),"")))</f>
        <v/>
      </c>
      <c r="Z163" t="str">
        <f ca="1">IF(Z$2="","",IF($A163="","",IFERROR(VLOOKUP($A163,OFFSET('Program and Results'!$A$1,MATCH(Tables!Z$1,'Program and Results'!$A:$A,0)-1,1,COUNTIF('Program and Results'!$A:$A,Tables!Z$1),4),2,0),"")))</f>
        <v/>
      </c>
      <c r="AA163" t="str">
        <f ca="1">IF(AA$2="","",IF($A163="","",IFERROR(VLOOKUP($A163,OFFSET('Program and Results'!$A$1,MATCH(Tables!AA$1,'Program and Results'!$A:$A,0)-1,1,COUNTIF('Program and Results'!$A:$A,Tables!AA$1),4),2,0),"")))</f>
        <v/>
      </c>
      <c r="AB163" t="str">
        <f ca="1">IF(AB$2="","",IF($A163="","",IFERROR(VLOOKUP($A163,OFFSET('Program and Results'!$A$1,MATCH(Tables!AB$1,'Program and Results'!$A:$A,0)-1,1,COUNTIF('Program and Results'!$A:$A,Tables!AB$1),4),2,0),"")))</f>
        <v/>
      </c>
      <c r="AC163" t="str">
        <f ca="1">IF(AC$2="","",IF($A163="","",IFERROR(VLOOKUP($A163,OFFSET('Program and Results'!$A$1,MATCH(Tables!AC$1,'Program and Results'!$A:$A,0)-1,1,COUNTIF('Program and Results'!$A:$A,Tables!AC$1),4),2,0),"")))</f>
        <v/>
      </c>
      <c r="AD163" t="str">
        <f ca="1">IF(AD$2="","",IF($A163="","",IFERROR(VLOOKUP($A163,OFFSET('Program and Results'!$A$1,MATCH(Tables!AD$1,'Program and Results'!$A:$A,0)-1,1,COUNTIF('Program and Results'!$A:$A,Tables!AD$1),4),2,0),"")))</f>
        <v/>
      </c>
      <c r="AE163" t="str">
        <f ca="1">IF(AE$2="","",IF($A163="","",IFERROR(VLOOKUP($A163,OFFSET('Program and Results'!$A$1,MATCH(Tables!AE$1,'Program and Results'!$A:$A,0)-1,1,COUNTIF('Program and Results'!$A:$A,Tables!AE$1),4),2,0),"")))</f>
        <v/>
      </c>
      <c r="AF163" t="str">
        <f ca="1">IF(AF$2="","",IF($A163="","",IFERROR(VLOOKUP($A163,OFFSET('Program and Results'!$A$1,MATCH(Tables!AF$1,'Program and Results'!$A:$A,0)-1,1,COUNTIF('Program and Results'!$A:$A,Tables!AF$1),4),2,0),"")))</f>
        <v/>
      </c>
      <c r="AG163" t="str">
        <f ca="1">IF(AG$2="","",IF($A163="","",IFERROR(VLOOKUP($A163,OFFSET('Program and Results'!$A$1,MATCH(Tables!AG$1,'Program and Results'!$A:$A,0)-1,1,COUNTIF('Program and Results'!$A:$A,Tables!AG$1),4),2,0),"")))</f>
        <v/>
      </c>
      <c r="AH163" t="str">
        <f ca="1">IF(AH$2="","",IF($A163="","",IFERROR(VLOOKUP($A163,OFFSET('Program and Results'!$A$1,MATCH(Tables!AH$1,'Program and Results'!$A:$A,0)-1,1,COUNTIF('Program and Results'!$A:$A,Tables!AH$1),4),2,0),"")))</f>
        <v/>
      </c>
      <c r="AI163" t="str">
        <f ca="1">IF(AI$2="","",IF($A163="","",IFERROR(VLOOKUP($A163,OFFSET('Program and Results'!$A$1,MATCH(Tables!AI$1,'Program and Results'!$A:$A,0)-1,1,COUNTIF('Program and Results'!$A:$A,Tables!AI$1),4),2,0),"")))</f>
        <v/>
      </c>
      <c r="AJ163" t="str">
        <f ca="1">IF(AJ$2="","",IF($A163="","",IFERROR(VLOOKUP($A163,OFFSET('Program and Results'!$A$1,MATCH(Tables!AJ$1,'Program and Results'!$A:$A,0)-1,1,COUNTIF('Program and Results'!$A:$A,Tables!AJ$1),4),2,0),"")))</f>
        <v/>
      </c>
      <c r="AK163" t="str">
        <f ca="1">IF(AK$2="","",IF($A163="","",IFERROR(VLOOKUP($A163,OFFSET('Program and Results'!$A$1,MATCH(Tables!AK$1,'Program and Results'!$A:$A,0)-1,1,COUNTIF('Program and Results'!$A:$A,Tables!AK$1),4),2,0),"")))</f>
        <v/>
      </c>
      <c r="AL163" t="str">
        <f ca="1">IF(AL$2="","",IF($A163="","",IFERROR(VLOOKUP($A163,OFFSET('Program and Results'!$A$1,MATCH(Tables!AL$1,'Program and Results'!$A:$A,0)-1,1,COUNTIF('Program and Results'!$A:$A,Tables!AL$1),4),2,0),"")))</f>
        <v/>
      </c>
      <c r="AM163" t="str">
        <f ca="1">IF(AM$2="","",IF($A163="","",IFERROR(VLOOKUP($A163,OFFSET('Program and Results'!$A$1,MATCH(Tables!AM$1,'Program and Results'!$A:$A,0)-1,1,COUNTIF('Program and Results'!$A:$A,Tables!AM$1),4),2,0),"")))</f>
        <v/>
      </c>
      <c r="AN163" t="str">
        <f ca="1">IF(AN$2="","",IF($A163="","",IFERROR(VLOOKUP($A163,OFFSET('Program and Results'!$A$1,MATCH(Tables!AN$1,'Program and Results'!$A:$A,0)-1,1,COUNTIF('Program and Results'!$A:$A,Tables!AN$1),4),2,0),"")))</f>
        <v/>
      </c>
      <c r="AO163" t="str">
        <f ca="1">IF(AO$2="","",IF($A163="","",IFERROR(VLOOKUP($A163,OFFSET('Program and Results'!$A$1,MATCH(Tables!AO$1,'Program and Results'!$A:$A,0)-1,1,COUNTIF('Program and Results'!$A:$A,Tables!AO$1),4),2,0),"")))</f>
        <v/>
      </c>
      <c r="AP163" t="str">
        <f ca="1">IF(AP$2="","",IF($A163="","",IFERROR(VLOOKUP($A163,OFFSET('Program and Results'!$A$1,MATCH(Tables!AP$1,'Program and Results'!$A:$A,0)-1,1,COUNTIF('Program and Results'!$A:$A,Tables!AP$1),4),2,0),"")))</f>
        <v/>
      </c>
      <c r="AQ163" t="str">
        <f ca="1">IF(AQ$2="","",IF($A163="","",IFERROR(VLOOKUP($A163,OFFSET('Program and Results'!$A$1,MATCH(Tables!AQ$1,'Program and Results'!$A:$A,0)-1,1,COUNTIF('Program and Results'!$A:$A,Tables!AQ$1),4),2,0),"")))</f>
        <v/>
      </c>
      <c r="AR163" t="str">
        <f ca="1">IF(AR$2="","",IF($A163="","",IFERROR(VLOOKUP($A163,OFFSET('Program and Results'!$A$1,MATCH(Tables!AR$1,'Program and Results'!$A:$A,0)-1,1,COUNTIF('Program and Results'!$A:$A,Tables!AR$1),4),2,0),"")))</f>
        <v/>
      </c>
      <c r="AS163" t="str">
        <f ca="1">IF(AS$2="","",IF($A163="","",IFERROR(VLOOKUP($A163,OFFSET('Program and Results'!$A$1,MATCH(Tables!AS$1,'Program and Results'!$A:$A,0)-1,1,COUNTIF('Program and Results'!$A:$A,Tables!AS$1),4),2,0),"")))</f>
        <v/>
      </c>
      <c r="AT163" t="str">
        <f ca="1">IF(AT$2="","",IF($A163="","",IFERROR(VLOOKUP($A163,OFFSET('Program and Results'!$A$1,MATCH(Tables!AT$1,'Program and Results'!$A:$A,0)-1,1,COUNTIF('Program and Results'!$A:$A,Tables!AT$1),4),2,0),"")))</f>
        <v/>
      </c>
      <c r="AU163" t="str">
        <f ca="1">IF(AU$2="","",IF($A163="","",IFERROR(VLOOKUP($A163,OFFSET('Program and Results'!$A$1,MATCH(Tables!AU$1,'Program and Results'!$A:$A,0)-1,1,COUNTIF('Program and Results'!$A:$A,Tables!AU$1),4),2,0),"")))</f>
        <v/>
      </c>
      <c r="AV163" t="str">
        <f ca="1">IF(AV$2="","",IF($A163="","",IFERROR(VLOOKUP($A163,OFFSET('Program and Results'!$A$1,MATCH(Tables!AV$1,'Program and Results'!$A:$A,0)-1,1,COUNTIF('Program and Results'!$A:$A,Tables!AV$1),4),2,0),"")))</f>
        <v/>
      </c>
      <c r="AW163" t="str">
        <f ca="1">IF(AW$2="","",IF($A163="","",IFERROR(VLOOKUP($A163,OFFSET('Program and Results'!$A$1,MATCH(Tables!AW$1,'Program and Results'!$A:$A,0)-1,1,COUNTIF('Program and Results'!$A:$A,Tables!AW$1),4),2,0),"")))</f>
        <v/>
      </c>
      <c r="AX163" t="str">
        <f ca="1">IF(AX$2="","",IF($A163="","",IFERROR(VLOOKUP($A163,OFFSET('Program and Results'!$A$1,MATCH(Tables!AX$1,'Program and Results'!$A:$A,0)-1,1,COUNTIF('Program and Results'!$A:$A,Tables!AX$1),4),2,0),"")))</f>
        <v/>
      </c>
      <c r="AY163" t="str">
        <f ca="1">IF(AY$2="","",IF($A163="","",IFERROR(VLOOKUP($A163,OFFSET('Program and Results'!$A$1,MATCH(Tables!AY$1,'Program and Results'!$A:$A,0)-1,1,COUNTIF('Program and Results'!$A:$A,Tables!AY$1),4),2,0),"")))</f>
        <v/>
      </c>
      <c r="AZ163" t="str">
        <f ca="1">IF(AZ$2="","",IF($A163="","",IFERROR(VLOOKUP($A163,OFFSET('Program and Results'!$A$1,MATCH(Tables!AZ$1,'Program and Results'!$A:$A,0)-1,1,COUNTIF('Program and Results'!$A:$A,Tables!AZ$1),4),2,0),"")))</f>
        <v/>
      </c>
      <c r="BA163" t="str">
        <f ca="1">IF(BA$2="","",IF($A163="","",IFERROR(VLOOKUP($A163,OFFSET('Program and Results'!$A$1,MATCH(Tables!BA$1,'Program and Results'!$A:$A,0)-1,1,COUNTIF('Program and Results'!$A:$A,Tables!BA$1),4),2,0),"")))</f>
        <v/>
      </c>
      <c r="BB163" t="str">
        <f ca="1">IF(BB$2="","",IF($A163="","",IFERROR(VLOOKUP($A163,OFFSET('Program and Results'!$A$1,MATCH(Tables!BB$1,'Program and Results'!$A:$A,0)-1,1,COUNTIF('Program and Results'!$A:$A,Tables!BB$1),4),2,0),"")))</f>
        <v/>
      </c>
      <c r="BC163" t="str">
        <f ca="1">IF(BC$2="","",IF($A163="","",IFERROR(VLOOKUP($A163,OFFSET('Program and Results'!$A$1,MATCH(Tables!BC$1,'Program and Results'!$A:$A,0)-1,1,COUNTIF('Program and Results'!$A:$A,Tables!BC$1),4),2,0),"")))</f>
        <v/>
      </c>
      <c r="BD163" t="str">
        <f ca="1">IF(BD$2="","",IF($A163="","",IFERROR(VLOOKUP($A163,OFFSET('Program and Results'!$A$1,MATCH(Tables!BD$1,'Program and Results'!$A:$A,0)-1,1,COUNTIF('Program and Results'!$A:$A,Tables!BD$1),4),2,0),"")))</f>
        <v/>
      </c>
      <c r="BE163" t="str">
        <f ca="1">IF(BE$2="","",IF($A163="","",IFERROR(VLOOKUP($A163,OFFSET('Program and Results'!$A$1,MATCH(Tables!BE$1,'Program and Results'!$A:$A,0)-1,1,COUNTIF('Program and Results'!$A:$A,Tables!BE$1),4),2,0),"")))</f>
        <v/>
      </c>
    </row>
    <row r="164" spans="1:57">
      <c r="A164" s="3" t="str">
        <f t="shared" si="13"/>
        <v/>
      </c>
      <c r="B164" t="str">
        <f ca="1">IF(B$2="","",IF($A164="","",IFERROR(VLOOKUP($A164,OFFSET('Program and Results'!$A$1,MATCH(Tables!B$1,'Program and Results'!$A:$A,0)-1,1,COUNTIF('Program and Results'!$A:$A,Tables!B$1),4),2,0),"")))</f>
        <v/>
      </c>
      <c r="C164" t="str">
        <f ca="1">IF(C$2="","",IF($A164="","",IFERROR(VLOOKUP($A164,OFFSET('Program and Results'!$A$1,MATCH(Tables!C$1,'Program and Results'!$A:$A,0)-1,1,COUNTIF('Program and Results'!$A:$A,Tables!C$1),4),2,0),"")))</f>
        <v/>
      </c>
      <c r="D164" t="str">
        <f ca="1">IF(D$2="","",IF($A164="","",IFERROR(VLOOKUP($A164,OFFSET('Program and Results'!$A$1,MATCH(Tables!D$1,'Program and Results'!$A:$A,0)-1,1,COUNTIF('Program and Results'!$A:$A,Tables!D$1),4),2,0),"")))</f>
        <v/>
      </c>
      <c r="E164" t="str">
        <f ca="1">IF(E$2="","",IF($A164="","",IFERROR(VLOOKUP($A164,OFFSET('Program and Results'!$A$1,MATCH(Tables!E$1,'Program and Results'!$A:$A,0)-1,1,COUNTIF('Program and Results'!$A:$A,Tables!E$1),4),2,0),"")))</f>
        <v/>
      </c>
      <c r="F164" t="str">
        <f ca="1">IF(F$2="","",IF($A164="","",IFERROR(VLOOKUP($A164,OFFSET('Program and Results'!$A$1,MATCH(Tables!F$1,'Program and Results'!$A:$A,0)-1,1,COUNTIF('Program and Results'!$A:$A,Tables!F$1),4),2,0),"")))</f>
        <v/>
      </c>
      <c r="G164" t="str">
        <f ca="1">IF(G$2="","",IF($A164="","",IFERROR(VLOOKUP($A164,OFFSET('Program and Results'!$A$1,MATCH(Tables!G$1,'Program and Results'!$A:$A,0)-1,1,COUNTIF('Program and Results'!$A:$A,Tables!G$1),4),2,0),"")))</f>
        <v/>
      </c>
      <c r="H164" t="str">
        <f ca="1">IF(H$2="","",IF($A164="","",IFERROR(VLOOKUP($A164,OFFSET('Program and Results'!$A$1,MATCH(Tables!H$1,'Program and Results'!$A:$A,0)-1,1,COUNTIF('Program and Results'!$A:$A,Tables!H$1),4),2,0),"")))</f>
        <v/>
      </c>
      <c r="I164" t="str">
        <f ca="1">IF(I$2="","",IF($A164="","",IFERROR(VLOOKUP($A164,OFFSET('Program and Results'!$A$1,MATCH(Tables!I$1,'Program and Results'!$A:$A,0)-1,1,COUNTIF('Program and Results'!$A:$A,Tables!I$1),4),2,0),"")))</f>
        <v/>
      </c>
      <c r="J164" t="str">
        <f ca="1">IF(J$2="","",IF($A164="","",IFERROR(VLOOKUP($A164,OFFSET('Program and Results'!$A$1,MATCH(Tables!J$1,'Program and Results'!$A:$A,0)-1,1,COUNTIF('Program and Results'!$A:$A,Tables!J$1),4),2,0),"")))</f>
        <v/>
      </c>
      <c r="K164" t="str">
        <f ca="1">IF(K$2="","",IF($A164="","",IFERROR(VLOOKUP($A164,OFFSET('Program and Results'!$A$1,MATCH(Tables!K$1,'Program and Results'!$A:$A,0)-1,1,COUNTIF('Program and Results'!$A:$A,Tables!K$1),4),2,0),"")))</f>
        <v/>
      </c>
      <c r="L164" t="str">
        <f ca="1">IF(L$2="","",IF($A164="","",IFERROR(VLOOKUP($A164,OFFSET('Program and Results'!$A$1,MATCH(Tables!L$1,'Program and Results'!$A:$A,0)-1,1,COUNTIF('Program and Results'!$A:$A,Tables!L$1),4),2,0),"")))</f>
        <v/>
      </c>
      <c r="M164" t="str">
        <f ca="1">IF(M$2="","",IF($A164="","",IFERROR(VLOOKUP($A164,OFFSET('Program and Results'!$A$1,MATCH(Tables!M$1,'Program and Results'!$A:$A,0)-1,1,COUNTIF('Program and Results'!$A:$A,Tables!M$1),4),2,0),"")))</f>
        <v/>
      </c>
      <c r="N164" t="str">
        <f ca="1">IF(N$2="","",IF($A164="","",IFERROR(VLOOKUP($A164,OFFSET('Program and Results'!$A$1,MATCH(Tables!N$1,'Program and Results'!$A:$A,0)-1,1,COUNTIF('Program and Results'!$A:$A,Tables!N$1),4),2,0),"")))</f>
        <v/>
      </c>
      <c r="O164" t="str">
        <f ca="1">IF(O$2="","",IF($A164="","",IFERROR(VLOOKUP($A164,OFFSET('Program and Results'!$A$1,MATCH(Tables!O$1,'Program and Results'!$A:$A,0)-1,1,COUNTIF('Program and Results'!$A:$A,Tables!O$1),4),2,0),"")))</f>
        <v/>
      </c>
      <c r="P164" t="str">
        <f ca="1">IF(P$2="","",IF($A164="","",IFERROR(VLOOKUP($A164,OFFSET('Program and Results'!$A$1,MATCH(Tables!P$1,'Program and Results'!$A:$A,0)-1,1,COUNTIF('Program and Results'!$A:$A,Tables!P$1),4),2,0),"")))</f>
        <v/>
      </c>
      <c r="Q164" t="str">
        <f ca="1">IF(Q$2="","",IF($A164="","",IFERROR(VLOOKUP($A164,OFFSET('Program and Results'!$A$1,MATCH(Tables!Q$1,'Program and Results'!$A:$A,0)-1,1,COUNTIF('Program and Results'!$A:$A,Tables!Q$1),4),2,0),"")))</f>
        <v/>
      </c>
      <c r="R164" t="str">
        <f ca="1">IF(R$2="","",IF($A164="","",IFERROR(VLOOKUP($A164,OFFSET('Program and Results'!$A$1,MATCH(Tables!R$1,'Program and Results'!$A:$A,0)-1,1,COUNTIF('Program and Results'!$A:$A,Tables!R$1),4),2,0),"")))</f>
        <v/>
      </c>
      <c r="S164" t="str">
        <f ca="1">IF(S$2="","",IF($A164="","",IFERROR(VLOOKUP($A164,OFFSET('Program and Results'!$A$1,MATCH(Tables!S$1,'Program and Results'!$A:$A,0)-1,1,COUNTIF('Program and Results'!$A:$A,Tables!S$1),4),2,0),"")))</f>
        <v/>
      </c>
      <c r="T164" t="str">
        <f ca="1">IF(T$2="","",IF($A164="","",IFERROR(VLOOKUP($A164,OFFSET('Program and Results'!$A$1,MATCH(Tables!T$1,'Program and Results'!$A:$A,0)-1,1,COUNTIF('Program and Results'!$A:$A,Tables!T$1),4),2,0),"")))</f>
        <v/>
      </c>
      <c r="U164" t="str">
        <f ca="1">IF(U$2="","",IF($A164="","",IFERROR(VLOOKUP($A164,OFFSET('Program and Results'!$A$1,MATCH(Tables!U$1,'Program and Results'!$A:$A,0)-1,1,COUNTIF('Program and Results'!$A:$A,Tables!U$1),4),2,0),"")))</f>
        <v/>
      </c>
      <c r="V164" t="str">
        <f ca="1">IF(V$2="","",IF($A164="","",IFERROR(VLOOKUP($A164,OFFSET('Program and Results'!$A$1,MATCH(Tables!V$1,'Program and Results'!$A:$A,0)-1,1,COUNTIF('Program and Results'!$A:$A,Tables!V$1),4),2,0),"")))</f>
        <v/>
      </c>
      <c r="W164" t="str">
        <f ca="1">IF(W$2="","",IF($A164="","",IFERROR(VLOOKUP($A164,OFFSET('Program and Results'!$A$1,MATCH(Tables!W$1,'Program and Results'!$A:$A,0)-1,1,COUNTIF('Program and Results'!$A:$A,Tables!W$1),4),2,0),"")))</f>
        <v/>
      </c>
      <c r="X164" t="str">
        <f ca="1">IF(X$2="","",IF($A164="","",IFERROR(VLOOKUP($A164,OFFSET('Program and Results'!$A$1,MATCH(Tables!X$1,'Program and Results'!$A:$A,0)-1,1,COUNTIF('Program and Results'!$A:$A,Tables!X$1),4),2,0),"")))</f>
        <v/>
      </c>
      <c r="Y164" t="str">
        <f ca="1">IF(Y$2="","",IF($A164="","",IFERROR(VLOOKUP($A164,OFFSET('Program and Results'!$A$1,MATCH(Tables!Y$1,'Program and Results'!$A:$A,0)-1,1,COUNTIF('Program and Results'!$A:$A,Tables!Y$1),4),2,0),"")))</f>
        <v/>
      </c>
      <c r="Z164" t="str">
        <f ca="1">IF(Z$2="","",IF($A164="","",IFERROR(VLOOKUP($A164,OFFSET('Program and Results'!$A$1,MATCH(Tables!Z$1,'Program and Results'!$A:$A,0)-1,1,COUNTIF('Program and Results'!$A:$A,Tables!Z$1),4),2,0),"")))</f>
        <v/>
      </c>
      <c r="AA164" t="str">
        <f ca="1">IF(AA$2="","",IF($A164="","",IFERROR(VLOOKUP($A164,OFFSET('Program and Results'!$A$1,MATCH(Tables!AA$1,'Program and Results'!$A:$A,0)-1,1,COUNTIF('Program and Results'!$A:$A,Tables!AA$1),4),2,0),"")))</f>
        <v/>
      </c>
      <c r="AB164" t="str">
        <f ca="1">IF(AB$2="","",IF($A164="","",IFERROR(VLOOKUP($A164,OFFSET('Program and Results'!$A$1,MATCH(Tables!AB$1,'Program and Results'!$A:$A,0)-1,1,COUNTIF('Program and Results'!$A:$A,Tables!AB$1),4),2,0),"")))</f>
        <v/>
      </c>
      <c r="AC164" t="str">
        <f ca="1">IF(AC$2="","",IF($A164="","",IFERROR(VLOOKUP($A164,OFFSET('Program and Results'!$A$1,MATCH(Tables!AC$1,'Program and Results'!$A:$A,0)-1,1,COUNTIF('Program and Results'!$A:$A,Tables!AC$1),4),2,0),"")))</f>
        <v/>
      </c>
      <c r="AD164" t="str">
        <f ca="1">IF(AD$2="","",IF($A164="","",IFERROR(VLOOKUP($A164,OFFSET('Program and Results'!$A$1,MATCH(Tables!AD$1,'Program and Results'!$A:$A,0)-1,1,COUNTIF('Program and Results'!$A:$A,Tables!AD$1),4),2,0),"")))</f>
        <v/>
      </c>
      <c r="AE164" t="str">
        <f ca="1">IF(AE$2="","",IF($A164="","",IFERROR(VLOOKUP($A164,OFFSET('Program and Results'!$A$1,MATCH(Tables!AE$1,'Program and Results'!$A:$A,0)-1,1,COUNTIF('Program and Results'!$A:$A,Tables!AE$1),4),2,0),"")))</f>
        <v/>
      </c>
      <c r="AF164" t="str">
        <f ca="1">IF(AF$2="","",IF($A164="","",IFERROR(VLOOKUP($A164,OFFSET('Program and Results'!$A$1,MATCH(Tables!AF$1,'Program and Results'!$A:$A,0)-1,1,COUNTIF('Program and Results'!$A:$A,Tables!AF$1),4),2,0),"")))</f>
        <v/>
      </c>
      <c r="AG164" t="str">
        <f ca="1">IF(AG$2="","",IF($A164="","",IFERROR(VLOOKUP($A164,OFFSET('Program and Results'!$A$1,MATCH(Tables!AG$1,'Program and Results'!$A:$A,0)-1,1,COUNTIF('Program and Results'!$A:$A,Tables!AG$1),4),2,0),"")))</f>
        <v/>
      </c>
      <c r="AH164" t="str">
        <f ca="1">IF(AH$2="","",IF($A164="","",IFERROR(VLOOKUP($A164,OFFSET('Program and Results'!$A$1,MATCH(Tables!AH$1,'Program and Results'!$A:$A,0)-1,1,COUNTIF('Program and Results'!$A:$A,Tables!AH$1),4),2,0),"")))</f>
        <v/>
      </c>
      <c r="AI164" t="str">
        <f ca="1">IF(AI$2="","",IF($A164="","",IFERROR(VLOOKUP($A164,OFFSET('Program and Results'!$A$1,MATCH(Tables!AI$1,'Program and Results'!$A:$A,0)-1,1,COUNTIF('Program and Results'!$A:$A,Tables!AI$1),4),2,0),"")))</f>
        <v/>
      </c>
      <c r="AJ164" t="str">
        <f ca="1">IF(AJ$2="","",IF($A164="","",IFERROR(VLOOKUP($A164,OFFSET('Program and Results'!$A$1,MATCH(Tables!AJ$1,'Program and Results'!$A:$A,0)-1,1,COUNTIF('Program and Results'!$A:$A,Tables!AJ$1),4),2,0),"")))</f>
        <v/>
      </c>
      <c r="AK164" t="str">
        <f ca="1">IF(AK$2="","",IF($A164="","",IFERROR(VLOOKUP($A164,OFFSET('Program and Results'!$A$1,MATCH(Tables!AK$1,'Program and Results'!$A:$A,0)-1,1,COUNTIF('Program and Results'!$A:$A,Tables!AK$1),4),2,0),"")))</f>
        <v/>
      </c>
      <c r="AL164" t="str">
        <f ca="1">IF(AL$2="","",IF($A164="","",IFERROR(VLOOKUP($A164,OFFSET('Program and Results'!$A$1,MATCH(Tables!AL$1,'Program and Results'!$A:$A,0)-1,1,COUNTIF('Program and Results'!$A:$A,Tables!AL$1),4),2,0),"")))</f>
        <v/>
      </c>
      <c r="AM164" t="str">
        <f ca="1">IF(AM$2="","",IF($A164="","",IFERROR(VLOOKUP($A164,OFFSET('Program and Results'!$A$1,MATCH(Tables!AM$1,'Program and Results'!$A:$A,0)-1,1,COUNTIF('Program and Results'!$A:$A,Tables!AM$1),4),2,0),"")))</f>
        <v/>
      </c>
      <c r="AN164" t="str">
        <f ca="1">IF(AN$2="","",IF($A164="","",IFERROR(VLOOKUP($A164,OFFSET('Program and Results'!$A$1,MATCH(Tables!AN$1,'Program and Results'!$A:$A,0)-1,1,COUNTIF('Program and Results'!$A:$A,Tables!AN$1),4),2,0),"")))</f>
        <v/>
      </c>
      <c r="AO164" t="str">
        <f ca="1">IF(AO$2="","",IF($A164="","",IFERROR(VLOOKUP($A164,OFFSET('Program and Results'!$A$1,MATCH(Tables!AO$1,'Program and Results'!$A:$A,0)-1,1,COUNTIF('Program and Results'!$A:$A,Tables!AO$1),4),2,0),"")))</f>
        <v/>
      </c>
      <c r="AP164" t="str">
        <f ca="1">IF(AP$2="","",IF($A164="","",IFERROR(VLOOKUP($A164,OFFSET('Program and Results'!$A$1,MATCH(Tables!AP$1,'Program and Results'!$A:$A,0)-1,1,COUNTIF('Program and Results'!$A:$A,Tables!AP$1),4),2,0),"")))</f>
        <v/>
      </c>
      <c r="AQ164" t="str">
        <f ca="1">IF(AQ$2="","",IF($A164="","",IFERROR(VLOOKUP($A164,OFFSET('Program and Results'!$A$1,MATCH(Tables!AQ$1,'Program and Results'!$A:$A,0)-1,1,COUNTIF('Program and Results'!$A:$A,Tables!AQ$1),4),2,0),"")))</f>
        <v/>
      </c>
      <c r="AR164" t="str">
        <f ca="1">IF(AR$2="","",IF($A164="","",IFERROR(VLOOKUP($A164,OFFSET('Program and Results'!$A$1,MATCH(Tables!AR$1,'Program and Results'!$A:$A,0)-1,1,COUNTIF('Program and Results'!$A:$A,Tables!AR$1),4),2,0),"")))</f>
        <v/>
      </c>
      <c r="AS164" t="str">
        <f ca="1">IF(AS$2="","",IF($A164="","",IFERROR(VLOOKUP($A164,OFFSET('Program and Results'!$A$1,MATCH(Tables!AS$1,'Program and Results'!$A:$A,0)-1,1,COUNTIF('Program and Results'!$A:$A,Tables!AS$1),4),2,0),"")))</f>
        <v/>
      </c>
      <c r="AT164" t="str">
        <f ca="1">IF(AT$2="","",IF($A164="","",IFERROR(VLOOKUP($A164,OFFSET('Program and Results'!$A$1,MATCH(Tables!AT$1,'Program and Results'!$A:$A,0)-1,1,COUNTIF('Program and Results'!$A:$A,Tables!AT$1),4),2,0),"")))</f>
        <v/>
      </c>
      <c r="AU164" t="str">
        <f ca="1">IF(AU$2="","",IF($A164="","",IFERROR(VLOOKUP($A164,OFFSET('Program and Results'!$A$1,MATCH(Tables!AU$1,'Program and Results'!$A:$A,0)-1,1,COUNTIF('Program and Results'!$A:$A,Tables!AU$1),4),2,0),"")))</f>
        <v/>
      </c>
      <c r="AV164" t="str">
        <f ca="1">IF(AV$2="","",IF($A164="","",IFERROR(VLOOKUP($A164,OFFSET('Program and Results'!$A$1,MATCH(Tables!AV$1,'Program and Results'!$A:$A,0)-1,1,COUNTIF('Program and Results'!$A:$A,Tables!AV$1),4),2,0),"")))</f>
        <v/>
      </c>
      <c r="AW164" t="str">
        <f ca="1">IF(AW$2="","",IF($A164="","",IFERROR(VLOOKUP($A164,OFFSET('Program and Results'!$A$1,MATCH(Tables!AW$1,'Program and Results'!$A:$A,0)-1,1,COUNTIF('Program and Results'!$A:$A,Tables!AW$1),4),2,0),"")))</f>
        <v/>
      </c>
      <c r="AX164" t="str">
        <f ca="1">IF(AX$2="","",IF($A164="","",IFERROR(VLOOKUP($A164,OFFSET('Program and Results'!$A$1,MATCH(Tables!AX$1,'Program and Results'!$A:$A,0)-1,1,COUNTIF('Program and Results'!$A:$A,Tables!AX$1),4),2,0),"")))</f>
        <v/>
      </c>
      <c r="AY164" t="str">
        <f ca="1">IF(AY$2="","",IF($A164="","",IFERROR(VLOOKUP($A164,OFFSET('Program and Results'!$A$1,MATCH(Tables!AY$1,'Program and Results'!$A:$A,0)-1,1,COUNTIF('Program and Results'!$A:$A,Tables!AY$1),4),2,0),"")))</f>
        <v/>
      </c>
      <c r="AZ164" t="str">
        <f ca="1">IF(AZ$2="","",IF($A164="","",IFERROR(VLOOKUP($A164,OFFSET('Program and Results'!$A$1,MATCH(Tables!AZ$1,'Program and Results'!$A:$A,0)-1,1,COUNTIF('Program and Results'!$A:$A,Tables!AZ$1),4),2,0),"")))</f>
        <v/>
      </c>
      <c r="BA164" t="str">
        <f ca="1">IF(BA$2="","",IF($A164="","",IFERROR(VLOOKUP($A164,OFFSET('Program and Results'!$A$1,MATCH(Tables!BA$1,'Program and Results'!$A:$A,0)-1,1,COUNTIF('Program and Results'!$A:$A,Tables!BA$1),4),2,0),"")))</f>
        <v/>
      </c>
      <c r="BB164" t="str">
        <f ca="1">IF(BB$2="","",IF($A164="","",IFERROR(VLOOKUP($A164,OFFSET('Program and Results'!$A$1,MATCH(Tables!BB$1,'Program and Results'!$A:$A,0)-1,1,COUNTIF('Program and Results'!$A:$A,Tables!BB$1),4),2,0),"")))</f>
        <v/>
      </c>
      <c r="BC164" t="str">
        <f ca="1">IF(BC$2="","",IF($A164="","",IFERROR(VLOOKUP($A164,OFFSET('Program and Results'!$A$1,MATCH(Tables!BC$1,'Program and Results'!$A:$A,0)-1,1,COUNTIF('Program and Results'!$A:$A,Tables!BC$1),4),2,0),"")))</f>
        <v/>
      </c>
      <c r="BD164" t="str">
        <f ca="1">IF(BD$2="","",IF($A164="","",IFERROR(VLOOKUP($A164,OFFSET('Program and Results'!$A$1,MATCH(Tables!BD$1,'Program and Results'!$A:$A,0)-1,1,COUNTIF('Program and Results'!$A:$A,Tables!BD$1),4),2,0),"")))</f>
        <v/>
      </c>
      <c r="BE164" t="str">
        <f ca="1">IF(BE$2="","",IF($A164="","",IFERROR(VLOOKUP($A164,OFFSET('Program and Results'!$A$1,MATCH(Tables!BE$1,'Program and Results'!$A:$A,0)-1,1,COUNTIF('Program and Results'!$A:$A,Tables!BE$1),4),2,0),"")))</f>
        <v/>
      </c>
    </row>
    <row r="165" spans="1:57">
      <c r="A165" s="3" t="str">
        <f t="shared" si="13"/>
        <v/>
      </c>
      <c r="B165" t="str">
        <f ca="1">IF(B$2="","",IF($A165="","",IFERROR(VLOOKUP($A165,OFFSET('Program and Results'!$A$1,MATCH(Tables!B$1,'Program and Results'!$A:$A,0)-1,1,COUNTIF('Program and Results'!$A:$A,Tables!B$1),4),2,0),"")))</f>
        <v/>
      </c>
      <c r="C165" t="str">
        <f ca="1">IF(C$2="","",IF($A165="","",IFERROR(VLOOKUP($A165,OFFSET('Program and Results'!$A$1,MATCH(Tables!C$1,'Program and Results'!$A:$A,0)-1,1,COUNTIF('Program and Results'!$A:$A,Tables!C$1),4),2,0),"")))</f>
        <v/>
      </c>
      <c r="D165" t="str">
        <f ca="1">IF(D$2="","",IF($A165="","",IFERROR(VLOOKUP($A165,OFFSET('Program and Results'!$A$1,MATCH(Tables!D$1,'Program and Results'!$A:$A,0)-1,1,COUNTIF('Program and Results'!$A:$A,Tables!D$1),4),2,0),"")))</f>
        <v/>
      </c>
      <c r="E165" t="str">
        <f ca="1">IF(E$2="","",IF($A165="","",IFERROR(VLOOKUP($A165,OFFSET('Program and Results'!$A$1,MATCH(Tables!E$1,'Program and Results'!$A:$A,0)-1,1,COUNTIF('Program and Results'!$A:$A,Tables!E$1),4),2,0),"")))</f>
        <v/>
      </c>
      <c r="F165" t="str">
        <f ca="1">IF(F$2="","",IF($A165="","",IFERROR(VLOOKUP($A165,OFFSET('Program and Results'!$A$1,MATCH(Tables!F$1,'Program and Results'!$A:$A,0)-1,1,COUNTIF('Program and Results'!$A:$A,Tables!F$1),4),2,0),"")))</f>
        <v/>
      </c>
      <c r="G165" t="str">
        <f ca="1">IF(G$2="","",IF($A165="","",IFERROR(VLOOKUP($A165,OFFSET('Program and Results'!$A$1,MATCH(Tables!G$1,'Program and Results'!$A:$A,0)-1,1,COUNTIF('Program and Results'!$A:$A,Tables!G$1),4),2,0),"")))</f>
        <v/>
      </c>
      <c r="H165" t="str">
        <f ca="1">IF(H$2="","",IF($A165="","",IFERROR(VLOOKUP($A165,OFFSET('Program and Results'!$A$1,MATCH(Tables!H$1,'Program and Results'!$A:$A,0)-1,1,COUNTIF('Program and Results'!$A:$A,Tables!H$1),4),2,0),"")))</f>
        <v/>
      </c>
      <c r="I165" t="str">
        <f ca="1">IF(I$2="","",IF($A165="","",IFERROR(VLOOKUP($A165,OFFSET('Program and Results'!$A$1,MATCH(Tables!I$1,'Program and Results'!$A:$A,0)-1,1,COUNTIF('Program and Results'!$A:$A,Tables!I$1),4),2,0),"")))</f>
        <v/>
      </c>
      <c r="J165" t="str">
        <f ca="1">IF(J$2="","",IF($A165="","",IFERROR(VLOOKUP($A165,OFFSET('Program and Results'!$A$1,MATCH(Tables!J$1,'Program and Results'!$A:$A,0)-1,1,COUNTIF('Program and Results'!$A:$A,Tables!J$1),4),2,0),"")))</f>
        <v/>
      </c>
      <c r="K165" t="str">
        <f ca="1">IF(K$2="","",IF($A165="","",IFERROR(VLOOKUP($A165,OFFSET('Program and Results'!$A$1,MATCH(Tables!K$1,'Program and Results'!$A:$A,0)-1,1,COUNTIF('Program and Results'!$A:$A,Tables!K$1),4),2,0),"")))</f>
        <v/>
      </c>
      <c r="L165" t="str">
        <f ca="1">IF(L$2="","",IF($A165="","",IFERROR(VLOOKUP($A165,OFFSET('Program and Results'!$A$1,MATCH(Tables!L$1,'Program and Results'!$A:$A,0)-1,1,COUNTIF('Program and Results'!$A:$A,Tables!L$1),4),2,0),"")))</f>
        <v/>
      </c>
      <c r="M165" t="str">
        <f ca="1">IF(M$2="","",IF($A165="","",IFERROR(VLOOKUP($A165,OFFSET('Program and Results'!$A$1,MATCH(Tables!M$1,'Program and Results'!$A:$A,0)-1,1,COUNTIF('Program and Results'!$A:$A,Tables!M$1),4),2,0),"")))</f>
        <v/>
      </c>
      <c r="N165" t="str">
        <f ca="1">IF(N$2="","",IF($A165="","",IFERROR(VLOOKUP($A165,OFFSET('Program and Results'!$A$1,MATCH(Tables!N$1,'Program and Results'!$A:$A,0)-1,1,COUNTIF('Program and Results'!$A:$A,Tables!N$1),4),2,0),"")))</f>
        <v/>
      </c>
      <c r="O165" t="str">
        <f ca="1">IF(O$2="","",IF($A165="","",IFERROR(VLOOKUP($A165,OFFSET('Program and Results'!$A$1,MATCH(Tables!O$1,'Program and Results'!$A:$A,0)-1,1,COUNTIF('Program and Results'!$A:$A,Tables!O$1),4),2,0),"")))</f>
        <v/>
      </c>
      <c r="P165" t="str">
        <f ca="1">IF(P$2="","",IF($A165="","",IFERROR(VLOOKUP($A165,OFFSET('Program and Results'!$A$1,MATCH(Tables!P$1,'Program and Results'!$A:$A,0)-1,1,COUNTIF('Program and Results'!$A:$A,Tables!P$1),4),2,0),"")))</f>
        <v/>
      </c>
      <c r="Q165" t="str">
        <f ca="1">IF(Q$2="","",IF($A165="","",IFERROR(VLOOKUP($A165,OFFSET('Program and Results'!$A$1,MATCH(Tables!Q$1,'Program and Results'!$A:$A,0)-1,1,COUNTIF('Program and Results'!$A:$A,Tables!Q$1),4),2,0),"")))</f>
        <v/>
      </c>
      <c r="R165" t="str">
        <f ca="1">IF(R$2="","",IF($A165="","",IFERROR(VLOOKUP($A165,OFFSET('Program and Results'!$A$1,MATCH(Tables!R$1,'Program and Results'!$A:$A,0)-1,1,COUNTIF('Program and Results'!$A:$A,Tables!R$1),4),2,0),"")))</f>
        <v/>
      </c>
      <c r="S165" t="str">
        <f ca="1">IF(S$2="","",IF($A165="","",IFERROR(VLOOKUP($A165,OFFSET('Program and Results'!$A$1,MATCH(Tables!S$1,'Program and Results'!$A:$A,0)-1,1,COUNTIF('Program and Results'!$A:$A,Tables!S$1),4),2,0),"")))</f>
        <v/>
      </c>
      <c r="T165" t="str">
        <f ca="1">IF(T$2="","",IF($A165="","",IFERROR(VLOOKUP($A165,OFFSET('Program and Results'!$A$1,MATCH(Tables!T$1,'Program and Results'!$A:$A,0)-1,1,COUNTIF('Program and Results'!$A:$A,Tables!T$1),4),2,0),"")))</f>
        <v/>
      </c>
      <c r="U165" t="str">
        <f ca="1">IF(U$2="","",IF($A165="","",IFERROR(VLOOKUP($A165,OFFSET('Program and Results'!$A$1,MATCH(Tables!U$1,'Program and Results'!$A:$A,0)-1,1,COUNTIF('Program and Results'!$A:$A,Tables!U$1),4),2,0),"")))</f>
        <v/>
      </c>
      <c r="V165" t="str">
        <f ca="1">IF(V$2="","",IF($A165="","",IFERROR(VLOOKUP($A165,OFFSET('Program and Results'!$A$1,MATCH(Tables!V$1,'Program and Results'!$A:$A,0)-1,1,COUNTIF('Program and Results'!$A:$A,Tables!V$1),4),2,0),"")))</f>
        <v/>
      </c>
      <c r="W165" t="str">
        <f ca="1">IF(W$2="","",IF($A165="","",IFERROR(VLOOKUP($A165,OFFSET('Program and Results'!$A$1,MATCH(Tables!W$1,'Program and Results'!$A:$A,0)-1,1,COUNTIF('Program and Results'!$A:$A,Tables!W$1),4),2,0),"")))</f>
        <v/>
      </c>
      <c r="X165" t="str">
        <f ca="1">IF(X$2="","",IF($A165="","",IFERROR(VLOOKUP($A165,OFFSET('Program and Results'!$A$1,MATCH(Tables!X$1,'Program and Results'!$A:$A,0)-1,1,COUNTIF('Program and Results'!$A:$A,Tables!X$1),4),2,0),"")))</f>
        <v/>
      </c>
      <c r="Y165" t="str">
        <f ca="1">IF(Y$2="","",IF($A165="","",IFERROR(VLOOKUP($A165,OFFSET('Program and Results'!$A$1,MATCH(Tables!Y$1,'Program and Results'!$A:$A,0)-1,1,COUNTIF('Program and Results'!$A:$A,Tables!Y$1),4),2,0),"")))</f>
        <v/>
      </c>
      <c r="Z165" t="str">
        <f ca="1">IF(Z$2="","",IF($A165="","",IFERROR(VLOOKUP($A165,OFFSET('Program and Results'!$A$1,MATCH(Tables!Z$1,'Program and Results'!$A:$A,0)-1,1,COUNTIF('Program and Results'!$A:$A,Tables!Z$1),4),2,0),"")))</f>
        <v/>
      </c>
      <c r="AA165" t="str">
        <f ca="1">IF(AA$2="","",IF($A165="","",IFERROR(VLOOKUP($A165,OFFSET('Program and Results'!$A$1,MATCH(Tables!AA$1,'Program and Results'!$A:$A,0)-1,1,COUNTIF('Program and Results'!$A:$A,Tables!AA$1),4),2,0),"")))</f>
        <v/>
      </c>
      <c r="AB165" t="str">
        <f ca="1">IF(AB$2="","",IF($A165="","",IFERROR(VLOOKUP($A165,OFFSET('Program and Results'!$A$1,MATCH(Tables!AB$1,'Program and Results'!$A:$A,0)-1,1,COUNTIF('Program and Results'!$A:$A,Tables!AB$1),4),2,0),"")))</f>
        <v/>
      </c>
      <c r="AC165" t="str">
        <f ca="1">IF(AC$2="","",IF($A165="","",IFERROR(VLOOKUP($A165,OFFSET('Program and Results'!$A$1,MATCH(Tables!AC$1,'Program and Results'!$A:$A,0)-1,1,COUNTIF('Program and Results'!$A:$A,Tables!AC$1),4),2,0),"")))</f>
        <v/>
      </c>
      <c r="AD165" t="str">
        <f ca="1">IF(AD$2="","",IF($A165="","",IFERROR(VLOOKUP($A165,OFFSET('Program and Results'!$A$1,MATCH(Tables!AD$1,'Program and Results'!$A:$A,0)-1,1,COUNTIF('Program and Results'!$A:$A,Tables!AD$1),4),2,0),"")))</f>
        <v/>
      </c>
      <c r="AE165" t="str">
        <f ca="1">IF(AE$2="","",IF($A165="","",IFERROR(VLOOKUP($A165,OFFSET('Program and Results'!$A$1,MATCH(Tables!AE$1,'Program and Results'!$A:$A,0)-1,1,COUNTIF('Program and Results'!$A:$A,Tables!AE$1),4),2,0),"")))</f>
        <v/>
      </c>
      <c r="AF165" t="str">
        <f ca="1">IF(AF$2="","",IF($A165="","",IFERROR(VLOOKUP($A165,OFFSET('Program and Results'!$A$1,MATCH(Tables!AF$1,'Program and Results'!$A:$A,0)-1,1,COUNTIF('Program and Results'!$A:$A,Tables!AF$1),4),2,0),"")))</f>
        <v/>
      </c>
      <c r="AG165" t="str">
        <f ca="1">IF(AG$2="","",IF($A165="","",IFERROR(VLOOKUP($A165,OFFSET('Program and Results'!$A$1,MATCH(Tables!AG$1,'Program and Results'!$A:$A,0)-1,1,COUNTIF('Program and Results'!$A:$A,Tables!AG$1),4),2,0),"")))</f>
        <v/>
      </c>
      <c r="AH165" t="str">
        <f ca="1">IF(AH$2="","",IF($A165="","",IFERROR(VLOOKUP($A165,OFFSET('Program and Results'!$A$1,MATCH(Tables!AH$1,'Program and Results'!$A:$A,0)-1,1,COUNTIF('Program and Results'!$A:$A,Tables!AH$1),4),2,0),"")))</f>
        <v/>
      </c>
      <c r="AI165" t="str">
        <f ca="1">IF(AI$2="","",IF($A165="","",IFERROR(VLOOKUP($A165,OFFSET('Program and Results'!$A$1,MATCH(Tables!AI$1,'Program and Results'!$A:$A,0)-1,1,COUNTIF('Program and Results'!$A:$A,Tables!AI$1),4),2,0),"")))</f>
        <v/>
      </c>
      <c r="AJ165" t="str">
        <f ca="1">IF(AJ$2="","",IF($A165="","",IFERROR(VLOOKUP($A165,OFFSET('Program and Results'!$A$1,MATCH(Tables!AJ$1,'Program and Results'!$A:$A,0)-1,1,COUNTIF('Program and Results'!$A:$A,Tables!AJ$1),4),2,0),"")))</f>
        <v/>
      </c>
      <c r="AK165" t="str">
        <f ca="1">IF(AK$2="","",IF($A165="","",IFERROR(VLOOKUP($A165,OFFSET('Program and Results'!$A$1,MATCH(Tables!AK$1,'Program and Results'!$A:$A,0)-1,1,COUNTIF('Program and Results'!$A:$A,Tables!AK$1),4),2,0),"")))</f>
        <v/>
      </c>
      <c r="AL165" t="str">
        <f ca="1">IF(AL$2="","",IF($A165="","",IFERROR(VLOOKUP($A165,OFFSET('Program and Results'!$A$1,MATCH(Tables!AL$1,'Program and Results'!$A:$A,0)-1,1,COUNTIF('Program and Results'!$A:$A,Tables!AL$1),4),2,0),"")))</f>
        <v/>
      </c>
      <c r="AM165" t="str">
        <f ca="1">IF(AM$2="","",IF($A165="","",IFERROR(VLOOKUP($A165,OFFSET('Program and Results'!$A$1,MATCH(Tables!AM$1,'Program and Results'!$A:$A,0)-1,1,COUNTIF('Program and Results'!$A:$A,Tables!AM$1),4),2,0),"")))</f>
        <v/>
      </c>
      <c r="AN165" t="str">
        <f ca="1">IF(AN$2="","",IF($A165="","",IFERROR(VLOOKUP($A165,OFFSET('Program and Results'!$A$1,MATCH(Tables!AN$1,'Program and Results'!$A:$A,0)-1,1,COUNTIF('Program and Results'!$A:$A,Tables!AN$1),4),2,0),"")))</f>
        <v/>
      </c>
      <c r="AO165" t="str">
        <f ca="1">IF(AO$2="","",IF($A165="","",IFERROR(VLOOKUP($A165,OFFSET('Program and Results'!$A$1,MATCH(Tables!AO$1,'Program and Results'!$A:$A,0)-1,1,COUNTIF('Program and Results'!$A:$A,Tables!AO$1),4),2,0),"")))</f>
        <v/>
      </c>
      <c r="AP165" t="str">
        <f ca="1">IF(AP$2="","",IF($A165="","",IFERROR(VLOOKUP($A165,OFFSET('Program and Results'!$A$1,MATCH(Tables!AP$1,'Program and Results'!$A:$A,0)-1,1,COUNTIF('Program and Results'!$A:$A,Tables!AP$1),4),2,0),"")))</f>
        <v/>
      </c>
      <c r="AQ165" t="str">
        <f ca="1">IF(AQ$2="","",IF($A165="","",IFERROR(VLOOKUP($A165,OFFSET('Program and Results'!$A$1,MATCH(Tables!AQ$1,'Program and Results'!$A:$A,0)-1,1,COUNTIF('Program and Results'!$A:$A,Tables!AQ$1),4),2,0),"")))</f>
        <v/>
      </c>
      <c r="AR165" t="str">
        <f ca="1">IF(AR$2="","",IF($A165="","",IFERROR(VLOOKUP($A165,OFFSET('Program and Results'!$A$1,MATCH(Tables!AR$1,'Program and Results'!$A:$A,0)-1,1,COUNTIF('Program and Results'!$A:$A,Tables!AR$1),4),2,0),"")))</f>
        <v/>
      </c>
      <c r="AS165" t="str">
        <f ca="1">IF(AS$2="","",IF($A165="","",IFERROR(VLOOKUP($A165,OFFSET('Program and Results'!$A$1,MATCH(Tables!AS$1,'Program and Results'!$A:$A,0)-1,1,COUNTIF('Program and Results'!$A:$A,Tables!AS$1),4),2,0),"")))</f>
        <v/>
      </c>
      <c r="AT165" t="str">
        <f ca="1">IF(AT$2="","",IF($A165="","",IFERROR(VLOOKUP($A165,OFFSET('Program and Results'!$A$1,MATCH(Tables!AT$1,'Program and Results'!$A:$A,0)-1,1,COUNTIF('Program and Results'!$A:$A,Tables!AT$1),4),2,0),"")))</f>
        <v/>
      </c>
      <c r="AU165" t="str">
        <f ca="1">IF(AU$2="","",IF($A165="","",IFERROR(VLOOKUP($A165,OFFSET('Program and Results'!$A$1,MATCH(Tables!AU$1,'Program and Results'!$A:$A,0)-1,1,COUNTIF('Program and Results'!$A:$A,Tables!AU$1),4),2,0),"")))</f>
        <v/>
      </c>
      <c r="AV165" t="str">
        <f ca="1">IF(AV$2="","",IF($A165="","",IFERROR(VLOOKUP($A165,OFFSET('Program and Results'!$A$1,MATCH(Tables!AV$1,'Program and Results'!$A:$A,0)-1,1,COUNTIF('Program and Results'!$A:$A,Tables!AV$1),4),2,0),"")))</f>
        <v/>
      </c>
      <c r="AW165" t="str">
        <f ca="1">IF(AW$2="","",IF($A165="","",IFERROR(VLOOKUP($A165,OFFSET('Program and Results'!$A$1,MATCH(Tables!AW$1,'Program and Results'!$A:$A,0)-1,1,COUNTIF('Program and Results'!$A:$A,Tables!AW$1),4),2,0),"")))</f>
        <v/>
      </c>
      <c r="AX165" t="str">
        <f ca="1">IF(AX$2="","",IF($A165="","",IFERROR(VLOOKUP($A165,OFFSET('Program and Results'!$A$1,MATCH(Tables!AX$1,'Program and Results'!$A:$A,0)-1,1,COUNTIF('Program and Results'!$A:$A,Tables!AX$1),4),2,0),"")))</f>
        <v/>
      </c>
      <c r="AY165" t="str">
        <f ca="1">IF(AY$2="","",IF($A165="","",IFERROR(VLOOKUP($A165,OFFSET('Program and Results'!$A$1,MATCH(Tables!AY$1,'Program and Results'!$A:$A,0)-1,1,COUNTIF('Program and Results'!$A:$A,Tables!AY$1),4),2,0),"")))</f>
        <v/>
      </c>
      <c r="AZ165" t="str">
        <f ca="1">IF(AZ$2="","",IF($A165="","",IFERROR(VLOOKUP($A165,OFFSET('Program and Results'!$A$1,MATCH(Tables!AZ$1,'Program and Results'!$A:$A,0)-1,1,COUNTIF('Program and Results'!$A:$A,Tables!AZ$1),4),2,0),"")))</f>
        <v/>
      </c>
      <c r="BA165" t="str">
        <f ca="1">IF(BA$2="","",IF($A165="","",IFERROR(VLOOKUP($A165,OFFSET('Program and Results'!$A$1,MATCH(Tables!BA$1,'Program and Results'!$A:$A,0)-1,1,COUNTIF('Program and Results'!$A:$A,Tables!BA$1),4),2,0),"")))</f>
        <v/>
      </c>
      <c r="BB165" t="str">
        <f ca="1">IF(BB$2="","",IF($A165="","",IFERROR(VLOOKUP($A165,OFFSET('Program and Results'!$A$1,MATCH(Tables!BB$1,'Program and Results'!$A:$A,0)-1,1,COUNTIF('Program and Results'!$A:$A,Tables!BB$1),4),2,0),"")))</f>
        <v/>
      </c>
      <c r="BC165" t="str">
        <f ca="1">IF(BC$2="","",IF($A165="","",IFERROR(VLOOKUP($A165,OFFSET('Program and Results'!$A$1,MATCH(Tables!BC$1,'Program and Results'!$A:$A,0)-1,1,COUNTIF('Program and Results'!$A:$A,Tables!BC$1),4),2,0),"")))</f>
        <v/>
      </c>
      <c r="BD165" t="str">
        <f ca="1">IF(BD$2="","",IF($A165="","",IFERROR(VLOOKUP($A165,OFFSET('Program and Results'!$A$1,MATCH(Tables!BD$1,'Program and Results'!$A:$A,0)-1,1,COUNTIF('Program and Results'!$A:$A,Tables!BD$1),4),2,0),"")))</f>
        <v/>
      </c>
      <c r="BE165" t="str">
        <f ca="1">IF(BE$2="","",IF($A165="","",IFERROR(VLOOKUP($A165,OFFSET('Program and Results'!$A$1,MATCH(Tables!BE$1,'Program and Results'!$A:$A,0)-1,1,COUNTIF('Program and Results'!$A:$A,Tables!BE$1),4),2,0),"")))</f>
        <v/>
      </c>
    </row>
    <row r="166" spans="1:57">
      <c r="A166" s="3" t="str">
        <f t="shared" si="13"/>
        <v/>
      </c>
      <c r="B166" t="str">
        <f ca="1">IF(B$2="","",IF($A166="","",IFERROR(VLOOKUP($A166,OFFSET('Program and Results'!$A$1,MATCH(Tables!B$1,'Program and Results'!$A:$A,0)-1,1,COUNTIF('Program and Results'!$A:$A,Tables!B$1),4),2,0),"")))</f>
        <v/>
      </c>
      <c r="C166" t="str">
        <f ca="1">IF(C$2="","",IF($A166="","",IFERROR(VLOOKUP($A166,OFFSET('Program and Results'!$A$1,MATCH(Tables!C$1,'Program and Results'!$A:$A,0)-1,1,COUNTIF('Program and Results'!$A:$A,Tables!C$1),4),2,0),"")))</f>
        <v/>
      </c>
      <c r="D166" t="str">
        <f ca="1">IF(D$2="","",IF($A166="","",IFERROR(VLOOKUP($A166,OFFSET('Program and Results'!$A$1,MATCH(Tables!D$1,'Program and Results'!$A:$A,0)-1,1,COUNTIF('Program and Results'!$A:$A,Tables!D$1),4),2,0),"")))</f>
        <v/>
      </c>
      <c r="E166" t="str">
        <f ca="1">IF(E$2="","",IF($A166="","",IFERROR(VLOOKUP($A166,OFFSET('Program and Results'!$A$1,MATCH(Tables!E$1,'Program and Results'!$A:$A,0)-1,1,COUNTIF('Program and Results'!$A:$A,Tables!E$1),4),2,0),"")))</f>
        <v/>
      </c>
      <c r="F166" t="str">
        <f ca="1">IF(F$2="","",IF($A166="","",IFERROR(VLOOKUP($A166,OFFSET('Program and Results'!$A$1,MATCH(Tables!F$1,'Program and Results'!$A:$A,0)-1,1,COUNTIF('Program and Results'!$A:$A,Tables!F$1),4),2,0),"")))</f>
        <v/>
      </c>
      <c r="G166" t="str">
        <f ca="1">IF(G$2="","",IF($A166="","",IFERROR(VLOOKUP($A166,OFFSET('Program and Results'!$A$1,MATCH(Tables!G$1,'Program and Results'!$A:$A,0)-1,1,COUNTIF('Program and Results'!$A:$A,Tables!G$1),4),2,0),"")))</f>
        <v/>
      </c>
      <c r="H166" t="str">
        <f ca="1">IF(H$2="","",IF($A166="","",IFERROR(VLOOKUP($A166,OFFSET('Program and Results'!$A$1,MATCH(Tables!H$1,'Program and Results'!$A:$A,0)-1,1,COUNTIF('Program and Results'!$A:$A,Tables!H$1),4),2,0),"")))</f>
        <v/>
      </c>
      <c r="I166" t="str">
        <f ca="1">IF(I$2="","",IF($A166="","",IFERROR(VLOOKUP($A166,OFFSET('Program and Results'!$A$1,MATCH(Tables!I$1,'Program and Results'!$A:$A,0)-1,1,COUNTIF('Program and Results'!$A:$A,Tables!I$1),4),2,0),"")))</f>
        <v/>
      </c>
      <c r="J166" t="str">
        <f ca="1">IF(J$2="","",IF($A166="","",IFERROR(VLOOKUP($A166,OFFSET('Program and Results'!$A$1,MATCH(Tables!J$1,'Program and Results'!$A:$A,0)-1,1,COUNTIF('Program and Results'!$A:$A,Tables!J$1),4),2,0),"")))</f>
        <v/>
      </c>
      <c r="K166" t="str">
        <f ca="1">IF(K$2="","",IF($A166="","",IFERROR(VLOOKUP($A166,OFFSET('Program and Results'!$A$1,MATCH(Tables!K$1,'Program and Results'!$A:$A,0)-1,1,COUNTIF('Program and Results'!$A:$A,Tables!K$1),4),2,0),"")))</f>
        <v/>
      </c>
      <c r="L166" t="str">
        <f ca="1">IF(L$2="","",IF($A166="","",IFERROR(VLOOKUP($A166,OFFSET('Program and Results'!$A$1,MATCH(Tables!L$1,'Program and Results'!$A:$A,0)-1,1,COUNTIF('Program and Results'!$A:$A,Tables!L$1),4),2,0),"")))</f>
        <v/>
      </c>
      <c r="M166" t="str">
        <f ca="1">IF(M$2="","",IF($A166="","",IFERROR(VLOOKUP($A166,OFFSET('Program and Results'!$A$1,MATCH(Tables!M$1,'Program and Results'!$A:$A,0)-1,1,COUNTIF('Program and Results'!$A:$A,Tables!M$1),4),2,0),"")))</f>
        <v/>
      </c>
      <c r="N166" t="str">
        <f ca="1">IF(N$2="","",IF($A166="","",IFERROR(VLOOKUP($A166,OFFSET('Program and Results'!$A$1,MATCH(Tables!N$1,'Program and Results'!$A:$A,0)-1,1,COUNTIF('Program and Results'!$A:$A,Tables!N$1),4),2,0),"")))</f>
        <v/>
      </c>
      <c r="O166" t="str">
        <f ca="1">IF(O$2="","",IF($A166="","",IFERROR(VLOOKUP($A166,OFFSET('Program and Results'!$A$1,MATCH(Tables!O$1,'Program and Results'!$A:$A,0)-1,1,COUNTIF('Program and Results'!$A:$A,Tables!O$1),4),2,0),"")))</f>
        <v/>
      </c>
      <c r="P166" t="str">
        <f ca="1">IF(P$2="","",IF($A166="","",IFERROR(VLOOKUP($A166,OFFSET('Program and Results'!$A$1,MATCH(Tables!P$1,'Program and Results'!$A:$A,0)-1,1,COUNTIF('Program and Results'!$A:$A,Tables!P$1),4),2,0),"")))</f>
        <v/>
      </c>
      <c r="Q166" t="str">
        <f ca="1">IF(Q$2="","",IF($A166="","",IFERROR(VLOOKUP($A166,OFFSET('Program and Results'!$A$1,MATCH(Tables!Q$1,'Program and Results'!$A:$A,0)-1,1,COUNTIF('Program and Results'!$A:$A,Tables!Q$1),4),2,0),"")))</f>
        <v/>
      </c>
      <c r="R166" t="str">
        <f ca="1">IF(R$2="","",IF($A166="","",IFERROR(VLOOKUP($A166,OFFSET('Program and Results'!$A$1,MATCH(Tables!R$1,'Program and Results'!$A:$A,0)-1,1,COUNTIF('Program and Results'!$A:$A,Tables!R$1),4),2,0),"")))</f>
        <v/>
      </c>
      <c r="S166" t="str">
        <f ca="1">IF(S$2="","",IF($A166="","",IFERROR(VLOOKUP($A166,OFFSET('Program and Results'!$A$1,MATCH(Tables!S$1,'Program and Results'!$A:$A,0)-1,1,COUNTIF('Program and Results'!$A:$A,Tables!S$1),4),2,0),"")))</f>
        <v/>
      </c>
      <c r="T166" t="str">
        <f ca="1">IF(T$2="","",IF($A166="","",IFERROR(VLOOKUP($A166,OFFSET('Program and Results'!$A$1,MATCH(Tables!T$1,'Program and Results'!$A:$A,0)-1,1,COUNTIF('Program and Results'!$A:$A,Tables!T$1),4),2,0),"")))</f>
        <v/>
      </c>
      <c r="U166" t="str">
        <f ca="1">IF(U$2="","",IF($A166="","",IFERROR(VLOOKUP($A166,OFFSET('Program and Results'!$A$1,MATCH(Tables!U$1,'Program and Results'!$A:$A,0)-1,1,COUNTIF('Program and Results'!$A:$A,Tables!U$1),4),2,0),"")))</f>
        <v/>
      </c>
      <c r="V166" t="str">
        <f ca="1">IF(V$2="","",IF($A166="","",IFERROR(VLOOKUP($A166,OFFSET('Program and Results'!$A$1,MATCH(Tables!V$1,'Program and Results'!$A:$A,0)-1,1,COUNTIF('Program and Results'!$A:$A,Tables!V$1),4),2,0),"")))</f>
        <v/>
      </c>
      <c r="W166" t="str">
        <f ca="1">IF(W$2="","",IF($A166="","",IFERROR(VLOOKUP($A166,OFFSET('Program and Results'!$A$1,MATCH(Tables!W$1,'Program and Results'!$A:$A,0)-1,1,COUNTIF('Program and Results'!$A:$A,Tables!W$1),4),2,0),"")))</f>
        <v/>
      </c>
      <c r="X166" t="str">
        <f ca="1">IF(X$2="","",IF($A166="","",IFERROR(VLOOKUP($A166,OFFSET('Program and Results'!$A$1,MATCH(Tables!X$1,'Program and Results'!$A:$A,0)-1,1,COUNTIF('Program and Results'!$A:$A,Tables!X$1),4),2,0),"")))</f>
        <v/>
      </c>
      <c r="Y166" t="str">
        <f ca="1">IF(Y$2="","",IF($A166="","",IFERROR(VLOOKUP($A166,OFFSET('Program and Results'!$A$1,MATCH(Tables!Y$1,'Program and Results'!$A:$A,0)-1,1,COUNTIF('Program and Results'!$A:$A,Tables!Y$1),4),2,0),"")))</f>
        <v/>
      </c>
      <c r="Z166" t="str">
        <f ca="1">IF(Z$2="","",IF($A166="","",IFERROR(VLOOKUP($A166,OFFSET('Program and Results'!$A$1,MATCH(Tables!Z$1,'Program and Results'!$A:$A,0)-1,1,COUNTIF('Program and Results'!$A:$A,Tables!Z$1),4),2,0),"")))</f>
        <v/>
      </c>
      <c r="AA166" t="str">
        <f ca="1">IF(AA$2="","",IF($A166="","",IFERROR(VLOOKUP($A166,OFFSET('Program and Results'!$A$1,MATCH(Tables!AA$1,'Program and Results'!$A:$A,0)-1,1,COUNTIF('Program and Results'!$A:$A,Tables!AA$1),4),2,0),"")))</f>
        <v/>
      </c>
      <c r="AB166" t="str">
        <f ca="1">IF(AB$2="","",IF($A166="","",IFERROR(VLOOKUP($A166,OFFSET('Program and Results'!$A$1,MATCH(Tables!AB$1,'Program and Results'!$A:$A,0)-1,1,COUNTIF('Program and Results'!$A:$A,Tables!AB$1),4),2,0),"")))</f>
        <v/>
      </c>
      <c r="AC166" t="str">
        <f ca="1">IF(AC$2="","",IF($A166="","",IFERROR(VLOOKUP($A166,OFFSET('Program and Results'!$A$1,MATCH(Tables!AC$1,'Program and Results'!$A:$A,0)-1,1,COUNTIF('Program and Results'!$A:$A,Tables!AC$1),4),2,0),"")))</f>
        <v/>
      </c>
      <c r="AD166" t="str">
        <f ca="1">IF(AD$2="","",IF($A166="","",IFERROR(VLOOKUP($A166,OFFSET('Program and Results'!$A$1,MATCH(Tables!AD$1,'Program and Results'!$A:$A,0)-1,1,COUNTIF('Program and Results'!$A:$A,Tables!AD$1),4),2,0),"")))</f>
        <v/>
      </c>
      <c r="AE166" t="str">
        <f ca="1">IF(AE$2="","",IF($A166="","",IFERROR(VLOOKUP($A166,OFFSET('Program and Results'!$A$1,MATCH(Tables!AE$1,'Program and Results'!$A:$A,0)-1,1,COUNTIF('Program and Results'!$A:$A,Tables!AE$1),4),2,0),"")))</f>
        <v/>
      </c>
      <c r="AF166" t="str">
        <f ca="1">IF(AF$2="","",IF($A166="","",IFERROR(VLOOKUP($A166,OFFSET('Program and Results'!$A$1,MATCH(Tables!AF$1,'Program and Results'!$A:$A,0)-1,1,COUNTIF('Program and Results'!$A:$A,Tables!AF$1),4),2,0),"")))</f>
        <v/>
      </c>
      <c r="AG166" t="str">
        <f ca="1">IF(AG$2="","",IF($A166="","",IFERROR(VLOOKUP($A166,OFFSET('Program and Results'!$A$1,MATCH(Tables!AG$1,'Program and Results'!$A:$A,0)-1,1,COUNTIF('Program and Results'!$A:$A,Tables!AG$1),4),2,0),"")))</f>
        <v/>
      </c>
      <c r="AH166" t="str">
        <f ca="1">IF(AH$2="","",IF($A166="","",IFERROR(VLOOKUP($A166,OFFSET('Program and Results'!$A$1,MATCH(Tables!AH$1,'Program and Results'!$A:$A,0)-1,1,COUNTIF('Program and Results'!$A:$A,Tables!AH$1),4),2,0),"")))</f>
        <v/>
      </c>
      <c r="AI166" t="str">
        <f ca="1">IF(AI$2="","",IF($A166="","",IFERROR(VLOOKUP($A166,OFFSET('Program and Results'!$A$1,MATCH(Tables!AI$1,'Program and Results'!$A:$A,0)-1,1,COUNTIF('Program and Results'!$A:$A,Tables!AI$1),4),2,0),"")))</f>
        <v/>
      </c>
      <c r="AJ166" t="str">
        <f ca="1">IF(AJ$2="","",IF($A166="","",IFERROR(VLOOKUP($A166,OFFSET('Program and Results'!$A$1,MATCH(Tables!AJ$1,'Program and Results'!$A:$A,0)-1,1,COUNTIF('Program and Results'!$A:$A,Tables!AJ$1),4),2,0),"")))</f>
        <v/>
      </c>
      <c r="AK166" t="str">
        <f ca="1">IF(AK$2="","",IF($A166="","",IFERROR(VLOOKUP($A166,OFFSET('Program and Results'!$A$1,MATCH(Tables!AK$1,'Program and Results'!$A:$A,0)-1,1,COUNTIF('Program and Results'!$A:$A,Tables!AK$1),4),2,0),"")))</f>
        <v/>
      </c>
      <c r="AL166" t="str">
        <f ca="1">IF(AL$2="","",IF($A166="","",IFERROR(VLOOKUP($A166,OFFSET('Program and Results'!$A$1,MATCH(Tables!AL$1,'Program and Results'!$A:$A,0)-1,1,COUNTIF('Program and Results'!$A:$A,Tables!AL$1),4),2,0),"")))</f>
        <v/>
      </c>
      <c r="AM166" t="str">
        <f ca="1">IF(AM$2="","",IF($A166="","",IFERROR(VLOOKUP($A166,OFFSET('Program and Results'!$A$1,MATCH(Tables!AM$1,'Program and Results'!$A:$A,0)-1,1,COUNTIF('Program and Results'!$A:$A,Tables!AM$1),4),2,0),"")))</f>
        <v/>
      </c>
      <c r="AN166" t="str">
        <f ca="1">IF(AN$2="","",IF($A166="","",IFERROR(VLOOKUP($A166,OFFSET('Program and Results'!$A$1,MATCH(Tables!AN$1,'Program and Results'!$A:$A,0)-1,1,COUNTIF('Program and Results'!$A:$A,Tables!AN$1),4),2,0),"")))</f>
        <v/>
      </c>
      <c r="AO166" t="str">
        <f ca="1">IF(AO$2="","",IF($A166="","",IFERROR(VLOOKUP($A166,OFFSET('Program and Results'!$A$1,MATCH(Tables!AO$1,'Program and Results'!$A:$A,0)-1,1,COUNTIF('Program and Results'!$A:$A,Tables!AO$1),4),2,0),"")))</f>
        <v/>
      </c>
      <c r="AP166" t="str">
        <f ca="1">IF(AP$2="","",IF($A166="","",IFERROR(VLOOKUP($A166,OFFSET('Program and Results'!$A$1,MATCH(Tables!AP$1,'Program and Results'!$A:$A,0)-1,1,COUNTIF('Program and Results'!$A:$A,Tables!AP$1),4),2,0),"")))</f>
        <v/>
      </c>
      <c r="AQ166" t="str">
        <f ca="1">IF(AQ$2="","",IF($A166="","",IFERROR(VLOOKUP($A166,OFFSET('Program and Results'!$A$1,MATCH(Tables!AQ$1,'Program and Results'!$A:$A,0)-1,1,COUNTIF('Program and Results'!$A:$A,Tables!AQ$1),4),2,0),"")))</f>
        <v/>
      </c>
      <c r="AR166" t="str">
        <f ca="1">IF(AR$2="","",IF($A166="","",IFERROR(VLOOKUP($A166,OFFSET('Program and Results'!$A$1,MATCH(Tables!AR$1,'Program and Results'!$A:$A,0)-1,1,COUNTIF('Program and Results'!$A:$A,Tables!AR$1),4),2,0),"")))</f>
        <v/>
      </c>
      <c r="AS166" t="str">
        <f ca="1">IF(AS$2="","",IF($A166="","",IFERROR(VLOOKUP($A166,OFFSET('Program and Results'!$A$1,MATCH(Tables!AS$1,'Program and Results'!$A:$A,0)-1,1,COUNTIF('Program and Results'!$A:$A,Tables!AS$1),4),2,0),"")))</f>
        <v/>
      </c>
      <c r="AT166" t="str">
        <f ca="1">IF(AT$2="","",IF($A166="","",IFERROR(VLOOKUP($A166,OFFSET('Program and Results'!$A$1,MATCH(Tables!AT$1,'Program and Results'!$A:$A,0)-1,1,COUNTIF('Program and Results'!$A:$A,Tables!AT$1),4),2,0),"")))</f>
        <v/>
      </c>
      <c r="AU166" t="str">
        <f ca="1">IF(AU$2="","",IF($A166="","",IFERROR(VLOOKUP($A166,OFFSET('Program and Results'!$A$1,MATCH(Tables!AU$1,'Program and Results'!$A:$A,0)-1,1,COUNTIF('Program and Results'!$A:$A,Tables!AU$1),4),2,0),"")))</f>
        <v/>
      </c>
      <c r="AV166" t="str">
        <f ca="1">IF(AV$2="","",IF($A166="","",IFERROR(VLOOKUP($A166,OFFSET('Program and Results'!$A$1,MATCH(Tables!AV$1,'Program and Results'!$A:$A,0)-1,1,COUNTIF('Program and Results'!$A:$A,Tables!AV$1),4),2,0),"")))</f>
        <v/>
      </c>
      <c r="AW166" t="str">
        <f ca="1">IF(AW$2="","",IF($A166="","",IFERROR(VLOOKUP($A166,OFFSET('Program and Results'!$A$1,MATCH(Tables!AW$1,'Program and Results'!$A:$A,0)-1,1,COUNTIF('Program and Results'!$A:$A,Tables!AW$1),4),2,0),"")))</f>
        <v/>
      </c>
      <c r="AX166" t="str">
        <f ca="1">IF(AX$2="","",IF($A166="","",IFERROR(VLOOKUP($A166,OFFSET('Program and Results'!$A$1,MATCH(Tables!AX$1,'Program and Results'!$A:$A,0)-1,1,COUNTIF('Program and Results'!$A:$A,Tables!AX$1),4),2,0),"")))</f>
        <v/>
      </c>
      <c r="AY166" t="str">
        <f ca="1">IF(AY$2="","",IF($A166="","",IFERROR(VLOOKUP($A166,OFFSET('Program and Results'!$A$1,MATCH(Tables!AY$1,'Program and Results'!$A:$A,0)-1,1,COUNTIF('Program and Results'!$A:$A,Tables!AY$1),4),2,0),"")))</f>
        <v/>
      </c>
      <c r="AZ166" t="str">
        <f ca="1">IF(AZ$2="","",IF($A166="","",IFERROR(VLOOKUP($A166,OFFSET('Program and Results'!$A$1,MATCH(Tables!AZ$1,'Program and Results'!$A:$A,0)-1,1,COUNTIF('Program and Results'!$A:$A,Tables!AZ$1),4),2,0),"")))</f>
        <v/>
      </c>
      <c r="BA166" t="str">
        <f ca="1">IF(BA$2="","",IF($A166="","",IFERROR(VLOOKUP($A166,OFFSET('Program and Results'!$A$1,MATCH(Tables!BA$1,'Program and Results'!$A:$A,0)-1,1,COUNTIF('Program and Results'!$A:$A,Tables!BA$1),4),2,0),"")))</f>
        <v/>
      </c>
      <c r="BB166" t="str">
        <f ca="1">IF(BB$2="","",IF($A166="","",IFERROR(VLOOKUP($A166,OFFSET('Program and Results'!$A$1,MATCH(Tables!BB$1,'Program and Results'!$A:$A,0)-1,1,COUNTIF('Program and Results'!$A:$A,Tables!BB$1),4),2,0),"")))</f>
        <v/>
      </c>
      <c r="BC166" t="str">
        <f ca="1">IF(BC$2="","",IF($A166="","",IFERROR(VLOOKUP($A166,OFFSET('Program and Results'!$A$1,MATCH(Tables!BC$1,'Program and Results'!$A:$A,0)-1,1,COUNTIF('Program and Results'!$A:$A,Tables!BC$1),4),2,0),"")))</f>
        <v/>
      </c>
      <c r="BD166" t="str">
        <f ca="1">IF(BD$2="","",IF($A166="","",IFERROR(VLOOKUP($A166,OFFSET('Program and Results'!$A$1,MATCH(Tables!BD$1,'Program and Results'!$A:$A,0)-1,1,COUNTIF('Program and Results'!$A:$A,Tables!BD$1),4),2,0),"")))</f>
        <v/>
      </c>
      <c r="BE166" t="str">
        <f ca="1">IF(BE$2="","",IF($A166="","",IFERROR(VLOOKUP($A166,OFFSET('Program and Results'!$A$1,MATCH(Tables!BE$1,'Program and Results'!$A:$A,0)-1,1,COUNTIF('Program and Results'!$A:$A,Tables!BE$1),4),2,0),"")))</f>
        <v/>
      </c>
    </row>
    <row r="167" spans="1:57">
      <c r="A167" s="3" t="str">
        <f t="shared" si="13"/>
        <v/>
      </c>
      <c r="B167" t="str">
        <f ca="1">IF(B$2="","",IF($A167="","",IFERROR(VLOOKUP($A167,OFFSET('Program and Results'!$A$1,MATCH(Tables!B$1,'Program and Results'!$A:$A,0)-1,1,COUNTIF('Program and Results'!$A:$A,Tables!B$1),4),2,0),"")))</f>
        <v/>
      </c>
      <c r="C167" t="str">
        <f ca="1">IF(C$2="","",IF($A167="","",IFERROR(VLOOKUP($A167,OFFSET('Program and Results'!$A$1,MATCH(Tables!C$1,'Program and Results'!$A:$A,0)-1,1,COUNTIF('Program and Results'!$A:$A,Tables!C$1),4),2,0),"")))</f>
        <v/>
      </c>
      <c r="D167" t="str">
        <f ca="1">IF(D$2="","",IF($A167="","",IFERROR(VLOOKUP($A167,OFFSET('Program and Results'!$A$1,MATCH(Tables!D$1,'Program and Results'!$A:$A,0)-1,1,COUNTIF('Program and Results'!$A:$A,Tables!D$1),4),2,0),"")))</f>
        <v/>
      </c>
      <c r="E167" t="str">
        <f ca="1">IF(E$2="","",IF($A167="","",IFERROR(VLOOKUP($A167,OFFSET('Program and Results'!$A$1,MATCH(Tables!E$1,'Program and Results'!$A:$A,0)-1,1,COUNTIF('Program and Results'!$A:$A,Tables!E$1),4),2,0),"")))</f>
        <v/>
      </c>
      <c r="F167" t="str">
        <f ca="1">IF(F$2="","",IF($A167="","",IFERROR(VLOOKUP($A167,OFFSET('Program and Results'!$A$1,MATCH(Tables!F$1,'Program and Results'!$A:$A,0)-1,1,COUNTIF('Program and Results'!$A:$A,Tables!F$1),4),2,0),"")))</f>
        <v/>
      </c>
      <c r="G167" t="str">
        <f ca="1">IF(G$2="","",IF($A167="","",IFERROR(VLOOKUP($A167,OFFSET('Program and Results'!$A$1,MATCH(Tables!G$1,'Program and Results'!$A:$A,0)-1,1,COUNTIF('Program and Results'!$A:$A,Tables!G$1),4),2,0),"")))</f>
        <v/>
      </c>
      <c r="H167" t="str">
        <f ca="1">IF(H$2="","",IF($A167="","",IFERROR(VLOOKUP($A167,OFFSET('Program and Results'!$A$1,MATCH(Tables!H$1,'Program and Results'!$A:$A,0)-1,1,COUNTIF('Program and Results'!$A:$A,Tables!H$1),4),2,0),"")))</f>
        <v/>
      </c>
      <c r="I167" t="str">
        <f ca="1">IF(I$2="","",IF($A167="","",IFERROR(VLOOKUP($A167,OFFSET('Program and Results'!$A$1,MATCH(Tables!I$1,'Program and Results'!$A:$A,0)-1,1,COUNTIF('Program and Results'!$A:$A,Tables!I$1),4),2,0),"")))</f>
        <v/>
      </c>
      <c r="J167" t="str">
        <f ca="1">IF(J$2="","",IF($A167="","",IFERROR(VLOOKUP($A167,OFFSET('Program and Results'!$A$1,MATCH(Tables!J$1,'Program and Results'!$A:$A,0)-1,1,COUNTIF('Program and Results'!$A:$A,Tables!J$1),4),2,0),"")))</f>
        <v/>
      </c>
      <c r="K167" t="str">
        <f ca="1">IF(K$2="","",IF($A167="","",IFERROR(VLOOKUP($A167,OFFSET('Program and Results'!$A$1,MATCH(Tables!K$1,'Program and Results'!$A:$A,0)-1,1,COUNTIF('Program and Results'!$A:$A,Tables!K$1),4),2,0),"")))</f>
        <v/>
      </c>
      <c r="L167" t="str">
        <f ca="1">IF(L$2="","",IF($A167="","",IFERROR(VLOOKUP($A167,OFFSET('Program and Results'!$A$1,MATCH(Tables!L$1,'Program and Results'!$A:$A,0)-1,1,COUNTIF('Program and Results'!$A:$A,Tables!L$1),4),2,0),"")))</f>
        <v/>
      </c>
      <c r="M167" t="str">
        <f ca="1">IF(M$2="","",IF($A167="","",IFERROR(VLOOKUP($A167,OFFSET('Program and Results'!$A$1,MATCH(Tables!M$1,'Program and Results'!$A:$A,0)-1,1,COUNTIF('Program and Results'!$A:$A,Tables!M$1),4),2,0),"")))</f>
        <v/>
      </c>
      <c r="N167" t="str">
        <f ca="1">IF(N$2="","",IF($A167="","",IFERROR(VLOOKUP($A167,OFFSET('Program and Results'!$A$1,MATCH(Tables!N$1,'Program and Results'!$A:$A,0)-1,1,COUNTIF('Program and Results'!$A:$A,Tables!N$1),4),2,0),"")))</f>
        <v/>
      </c>
      <c r="O167" t="str">
        <f ca="1">IF(O$2="","",IF($A167="","",IFERROR(VLOOKUP($A167,OFFSET('Program and Results'!$A$1,MATCH(Tables!O$1,'Program and Results'!$A:$A,0)-1,1,COUNTIF('Program and Results'!$A:$A,Tables!O$1),4),2,0),"")))</f>
        <v/>
      </c>
      <c r="P167" t="str">
        <f ca="1">IF(P$2="","",IF($A167="","",IFERROR(VLOOKUP($A167,OFFSET('Program and Results'!$A$1,MATCH(Tables!P$1,'Program and Results'!$A:$A,0)-1,1,COUNTIF('Program and Results'!$A:$A,Tables!P$1),4),2,0),"")))</f>
        <v/>
      </c>
      <c r="Q167" t="str">
        <f ca="1">IF(Q$2="","",IF($A167="","",IFERROR(VLOOKUP($A167,OFFSET('Program and Results'!$A$1,MATCH(Tables!Q$1,'Program and Results'!$A:$A,0)-1,1,COUNTIF('Program and Results'!$A:$A,Tables!Q$1),4),2,0),"")))</f>
        <v/>
      </c>
      <c r="R167" t="str">
        <f ca="1">IF(R$2="","",IF($A167="","",IFERROR(VLOOKUP($A167,OFFSET('Program and Results'!$A$1,MATCH(Tables!R$1,'Program and Results'!$A:$A,0)-1,1,COUNTIF('Program and Results'!$A:$A,Tables!R$1),4),2,0),"")))</f>
        <v/>
      </c>
      <c r="S167" t="str">
        <f ca="1">IF(S$2="","",IF($A167="","",IFERROR(VLOOKUP($A167,OFFSET('Program and Results'!$A$1,MATCH(Tables!S$1,'Program and Results'!$A:$A,0)-1,1,COUNTIF('Program and Results'!$A:$A,Tables!S$1),4),2,0),"")))</f>
        <v/>
      </c>
      <c r="T167" t="str">
        <f ca="1">IF(T$2="","",IF($A167="","",IFERROR(VLOOKUP($A167,OFFSET('Program and Results'!$A$1,MATCH(Tables!T$1,'Program and Results'!$A:$A,0)-1,1,COUNTIF('Program and Results'!$A:$A,Tables!T$1),4),2,0),"")))</f>
        <v/>
      </c>
      <c r="U167" t="str">
        <f ca="1">IF(U$2="","",IF($A167="","",IFERROR(VLOOKUP($A167,OFFSET('Program and Results'!$A$1,MATCH(Tables!U$1,'Program and Results'!$A:$A,0)-1,1,COUNTIF('Program and Results'!$A:$A,Tables!U$1),4),2,0),"")))</f>
        <v/>
      </c>
      <c r="V167" t="str">
        <f ca="1">IF(V$2="","",IF($A167="","",IFERROR(VLOOKUP($A167,OFFSET('Program and Results'!$A$1,MATCH(Tables!V$1,'Program and Results'!$A:$A,0)-1,1,COUNTIF('Program and Results'!$A:$A,Tables!V$1),4),2,0),"")))</f>
        <v/>
      </c>
      <c r="W167" t="str">
        <f ca="1">IF(W$2="","",IF($A167="","",IFERROR(VLOOKUP($A167,OFFSET('Program and Results'!$A$1,MATCH(Tables!W$1,'Program and Results'!$A:$A,0)-1,1,COUNTIF('Program and Results'!$A:$A,Tables!W$1),4),2,0),"")))</f>
        <v/>
      </c>
      <c r="X167" t="str">
        <f ca="1">IF(X$2="","",IF($A167="","",IFERROR(VLOOKUP($A167,OFFSET('Program and Results'!$A$1,MATCH(Tables!X$1,'Program and Results'!$A:$A,0)-1,1,COUNTIF('Program and Results'!$A:$A,Tables!X$1),4),2,0),"")))</f>
        <v/>
      </c>
      <c r="Y167" t="str">
        <f ca="1">IF(Y$2="","",IF($A167="","",IFERROR(VLOOKUP($A167,OFFSET('Program and Results'!$A$1,MATCH(Tables!Y$1,'Program and Results'!$A:$A,0)-1,1,COUNTIF('Program and Results'!$A:$A,Tables!Y$1),4),2,0),"")))</f>
        <v/>
      </c>
      <c r="Z167" t="str">
        <f ca="1">IF(Z$2="","",IF($A167="","",IFERROR(VLOOKUP($A167,OFFSET('Program and Results'!$A$1,MATCH(Tables!Z$1,'Program and Results'!$A:$A,0)-1,1,COUNTIF('Program and Results'!$A:$A,Tables!Z$1),4),2,0),"")))</f>
        <v/>
      </c>
      <c r="AA167" t="str">
        <f ca="1">IF(AA$2="","",IF($A167="","",IFERROR(VLOOKUP($A167,OFFSET('Program and Results'!$A$1,MATCH(Tables!AA$1,'Program and Results'!$A:$A,0)-1,1,COUNTIF('Program and Results'!$A:$A,Tables!AA$1),4),2,0),"")))</f>
        <v/>
      </c>
      <c r="AB167" t="str">
        <f ca="1">IF(AB$2="","",IF($A167="","",IFERROR(VLOOKUP($A167,OFFSET('Program and Results'!$A$1,MATCH(Tables!AB$1,'Program and Results'!$A:$A,0)-1,1,COUNTIF('Program and Results'!$A:$A,Tables!AB$1),4),2,0),"")))</f>
        <v/>
      </c>
      <c r="AC167" t="str">
        <f ca="1">IF(AC$2="","",IF($A167="","",IFERROR(VLOOKUP($A167,OFFSET('Program and Results'!$A$1,MATCH(Tables!AC$1,'Program and Results'!$A:$A,0)-1,1,COUNTIF('Program and Results'!$A:$A,Tables!AC$1),4),2,0),"")))</f>
        <v/>
      </c>
      <c r="AD167" t="str">
        <f ca="1">IF(AD$2="","",IF($A167="","",IFERROR(VLOOKUP($A167,OFFSET('Program and Results'!$A$1,MATCH(Tables!AD$1,'Program and Results'!$A:$A,0)-1,1,COUNTIF('Program and Results'!$A:$A,Tables!AD$1),4),2,0),"")))</f>
        <v/>
      </c>
      <c r="AE167" t="str">
        <f ca="1">IF(AE$2="","",IF($A167="","",IFERROR(VLOOKUP($A167,OFFSET('Program and Results'!$A$1,MATCH(Tables!AE$1,'Program and Results'!$A:$A,0)-1,1,COUNTIF('Program and Results'!$A:$A,Tables!AE$1),4),2,0),"")))</f>
        <v/>
      </c>
      <c r="AF167" t="str">
        <f ca="1">IF(AF$2="","",IF($A167="","",IFERROR(VLOOKUP($A167,OFFSET('Program and Results'!$A$1,MATCH(Tables!AF$1,'Program and Results'!$A:$A,0)-1,1,COUNTIF('Program and Results'!$A:$A,Tables!AF$1),4),2,0),"")))</f>
        <v/>
      </c>
      <c r="AG167" t="str">
        <f ca="1">IF(AG$2="","",IF($A167="","",IFERROR(VLOOKUP($A167,OFFSET('Program and Results'!$A$1,MATCH(Tables!AG$1,'Program and Results'!$A:$A,0)-1,1,COUNTIF('Program and Results'!$A:$A,Tables!AG$1),4),2,0),"")))</f>
        <v/>
      </c>
      <c r="AH167" t="str">
        <f ca="1">IF(AH$2="","",IF($A167="","",IFERROR(VLOOKUP($A167,OFFSET('Program and Results'!$A$1,MATCH(Tables!AH$1,'Program and Results'!$A:$A,0)-1,1,COUNTIF('Program and Results'!$A:$A,Tables!AH$1),4),2,0),"")))</f>
        <v/>
      </c>
      <c r="AI167" t="str">
        <f ca="1">IF(AI$2="","",IF($A167="","",IFERROR(VLOOKUP($A167,OFFSET('Program and Results'!$A$1,MATCH(Tables!AI$1,'Program and Results'!$A:$A,0)-1,1,COUNTIF('Program and Results'!$A:$A,Tables!AI$1),4),2,0),"")))</f>
        <v/>
      </c>
      <c r="AJ167" t="str">
        <f ca="1">IF(AJ$2="","",IF($A167="","",IFERROR(VLOOKUP($A167,OFFSET('Program and Results'!$A$1,MATCH(Tables!AJ$1,'Program and Results'!$A:$A,0)-1,1,COUNTIF('Program and Results'!$A:$A,Tables!AJ$1),4),2,0),"")))</f>
        <v/>
      </c>
      <c r="AK167" t="str">
        <f ca="1">IF(AK$2="","",IF($A167="","",IFERROR(VLOOKUP($A167,OFFSET('Program and Results'!$A$1,MATCH(Tables!AK$1,'Program and Results'!$A:$A,0)-1,1,COUNTIF('Program and Results'!$A:$A,Tables!AK$1),4),2,0),"")))</f>
        <v/>
      </c>
      <c r="AL167" t="str">
        <f ca="1">IF(AL$2="","",IF($A167="","",IFERROR(VLOOKUP($A167,OFFSET('Program and Results'!$A$1,MATCH(Tables!AL$1,'Program and Results'!$A:$A,0)-1,1,COUNTIF('Program and Results'!$A:$A,Tables!AL$1),4),2,0),"")))</f>
        <v/>
      </c>
      <c r="AM167" t="str">
        <f ca="1">IF(AM$2="","",IF($A167="","",IFERROR(VLOOKUP($A167,OFFSET('Program and Results'!$A$1,MATCH(Tables!AM$1,'Program and Results'!$A:$A,0)-1,1,COUNTIF('Program and Results'!$A:$A,Tables!AM$1),4),2,0),"")))</f>
        <v/>
      </c>
      <c r="AN167" t="str">
        <f ca="1">IF(AN$2="","",IF($A167="","",IFERROR(VLOOKUP($A167,OFFSET('Program and Results'!$A$1,MATCH(Tables!AN$1,'Program and Results'!$A:$A,0)-1,1,COUNTIF('Program and Results'!$A:$A,Tables!AN$1),4),2,0),"")))</f>
        <v/>
      </c>
      <c r="AO167" t="str">
        <f ca="1">IF(AO$2="","",IF($A167="","",IFERROR(VLOOKUP($A167,OFFSET('Program and Results'!$A$1,MATCH(Tables!AO$1,'Program and Results'!$A:$A,0)-1,1,COUNTIF('Program and Results'!$A:$A,Tables!AO$1),4),2,0),"")))</f>
        <v/>
      </c>
      <c r="AP167" t="str">
        <f ca="1">IF(AP$2="","",IF($A167="","",IFERROR(VLOOKUP($A167,OFFSET('Program and Results'!$A$1,MATCH(Tables!AP$1,'Program and Results'!$A:$A,0)-1,1,COUNTIF('Program and Results'!$A:$A,Tables!AP$1),4),2,0),"")))</f>
        <v/>
      </c>
      <c r="AQ167" t="str">
        <f ca="1">IF(AQ$2="","",IF($A167="","",IFERROR(VLOOKUP($A167,OFFSET('Program and Results'!$A$1,MATCH(Tables!AQ$1,'Program and Results'!$A:$A,0)-1,1,COUNTIF('Program and Results'!$A:$A,Tables!AQ$1),4),2,0),"")))</f>
        <v/>
      </c>
      <c r="AR167" t="str">
        <f ca="1">IF(AR$2="","",IF($A167="","",IFERROR(VLOOKUP($A167,OFFSET('Program and Results'!$A$1,MATCH(Tables!AR$1,'Program and Results'!$A:$A,0)-1,1,COUNTIF('Program and Results'!$A:$A,Tables!AR$1),4),2,0),"")))</f>
        <v/>
      </c>
      <c r="AS167" t="str">
        <f ca="1">IF(AS$2="","",IF($A167="","",IFERROR(VLOOKUP($A167,OFFSET('Program and Results'!$A$1,MATCH(Tables!AS$1,'Program and Results'!$A:$A,0)-1,1,COUNTIF('Program and Results'!$A:$A,Tables!AS$1),4),2,0),"")))</f>
        <v/>
      </c>
      <c r="AT167" t="str">
        <f ca="1">IF(AT$2="","",IF($A167="","",IFERROR(VLOOKUP($A167,OFFSET('Program and Results'!$A$1,MATCH(Tables!AT$1,'Program and Results'!$A:$A,0)-1,1,COUNTIF('Program and Results'!$A:$A,Tables!AT$1),4),2,0),"")))</f>
        <v/>
      </c>
      <c r="AU167" t="str">
        <f ca="1">IF(AU$2="","",IF($A167="","",IFERROR(VLOOKUP($A167,OFFSET('Program and Results'!$A$1,MATCH(Tables!AU$1,'Program and Results'!$A:$A,0)-1,1,COUNTIF('Program and Results'!$A:$A,Tables!AU$1),4),2,0),"")))</f>
        <v/>
      </c>
      <c r="AV167" t="str">
        <f ca="1">IF(AV$2="","",IF($A167="","",IFERROR(VLOOKUP($A167,OFFSET('Program and Results'!$A$1,MATCH(Tables!AV$1,'Program and Results'!$A:$A,0)-1,1,COUNTIF('Program and Results'!$A:$A,Tables!AV$1),4),2,0),"")))</f>
        <v/>
      </c>
      <c r="AW167" t="str">
        <f ca="1">IF(AW$2="","",IF($A167="","",IFERROR(VLOOKUP($A167,OFFSET('Program and Results'!$A$1,MATCH(Tables!AW$1,'Program and Results'!$A:$A,0)-1,1,COUNTIF('Program and Results'!$A:$A,Tables!AW$1),4),2,0),"")))</f>
        <v/>
      </c>
      <c r="AX167" t="str">
        <f ca="1">IF(AX$2="","",IF($A167="","",IFERROR(VLOOKUP($A167,OFFSET('Program and Results'!$A$1,MATCH(Tables!AX$1,'Program and Results'!$A:$A,0)-1,1,COUNTIF('Program and Results'!$A:$A,Tables!AX$1),4),2,0),"")))</f>
        <v/>
      </c>
      <c r="AY167" t="str">
        <f ca="1">IF(AY$2="","",IF($A167="","",IFERROR(VLOOKUP($A167,OFFSET('Program and Results'!$A$1,MATCH(Tables!AY$1,'Program and Results'!$A:$A,0)-1,1,COUNTIF('Program and Results'!$A:$A,Tables!AY$1),4),2,0),"")))</f>
        <v/>
      </c>
      <c r="AZ167" t="str">
        <f ca="1">IF(AZ$2="","",IF($A167="","",IFERROR(VLOOKUP($A167,OFFSET('Program and Results'!$A$1,MATCH(Tables!AZ$1,'Program and Results'!$A:$A,0)-1,1,COUNTIF('Program and Results'!$A:$A,Tables!AZ$1),4),2,0),"")))</f>
        <v/>
      </c>
      <c r="BA167" t="str">
        <f ca="1">IF(BA$2="","",IF($A167="","",IFERROR(VLOOKUP($A167,OFFSET('Program and Results'!$A$1,MATCH(Tables!BA$1,'Program and Results'!$A:$A,0)-1,1,COUNTIF('Program and Results'!$A:$A,Tables!BA$1),4),2,0),"")))</f>
        <v/>
      </c>
      <c r="BB167" t="str">
        <f ca="1">IF(BB$2="","",IF($A167="","",IFERROR(VLOOKUP($A167,OFFSET('Program and Results'!$A$1,MATCH(Tables!BB$1,'Program and Results'!$A:$A,0)-1,1,COUNTIF('Program and Results'!$A:$A,Tables!BB$1),4),2,0),"")))</f>
        <v/>
      </c>
      <c r="BC167" t="str">
        <f ca="1">IF(BC$2="","",IF($A167="","",IFERROR(VLOOKUP($A167,OFFSET('Program and Results'!$A$1,MATCH(Tables!BC$1,'Program and Results'!$A:$A,0)-1,1,COUNTIF('Program and Results'!$A:$A,Tables!BC$1),4),2,0),"")))</f>
        <v/>
      </c>
      <c r="BD167" t="str">
        <f ca="1">IF(BD$2="","",IF($A167="","",IFERROR(VLOOKUP($A167,OFFSET('Program and Results'!$A$1,MATCH(Tables!BD$1,'Program and Results'!$A:$A,0)-1,1,COUNTIF('Program and Results'!$A:$A,Tables!BD$1),4),2,0),"")))</f>
        <v/>
      </c>
      <c r="BE167" t="str">
        <f ca="1">IF(BE$2="","",IF($A167="","",IFERROR(VLOOKUP($A167,OFFSET('Program and Results'!$A$1,MATCH(Tables!BE$1,'Program and Results'!$A:$A,0)-1,1,COUNTIF('Program and Results'!$A:$A,Tables!BE$1),4),2,0),"")))</f>
        <v/>
      </c>
    </row>
    <row r="168" spans="1:57">
      <c r="A168" s="3" t="str">
        <f t="shared" si="13"/>
        <v/>
      </c>
      <c r="B168" t="str">
        <f ca="1">IF(B$2="","",IF($A168="","",IFERROR(VLOOKUP($A168,OFFSET('Program and Results'!$A$1,MATCH(Tables!B$1,'Program and Results'!$A:$A,0)-1,1,COUNTIF('Program and Results'!$A:$A,Tables!B$1),4),2,0),"")))</f>
        <v/>
      </c>
      <c r="C168" t="str">
        <f ca="1">IF(C$2="","",IF($A168="","",IFERROR(VLOOKUP($A168,OFFSET('Program and Results'!$A$1,MATCH(Tables!C$1,'Program and Results'!$A:$A,0)-1,1,COUNTIF('Program and Results'!$A:$A,Tables!C$1),4),2,0),"")))</f>
        <v/>
      </c>
      <c r="D168" t="str">
        <f ca="1">IF(D$2="","",IF($A168="","",IFERROR(VLOOKUP($A168,OFFSET('Program and Results'!$A$1,MATCH(Tables!D$1,'Program and Results'!$A:$A,0)-1,1,COUNTIF('Program and Results'!$A:$A,Tables!D$1),4),2,0),"")))</f>
        <v/>
      </c>
      <c r="E168" t="str">
        <f ca="1">IF(E$2="","",IF($A168="","",IFERROR(VLOOKUP($A168,OFFSET('Program and Results'!$A$1,MATCH(Tables!E$1,'Program and Results'!$A:$A,0)-1,1,COUNTIF('Program and Results'!$A:$A,Tables!E$1),4),2,0),"")))</f>
        <v/>
      </c>
      <c r="F168" t="str">
        <f ca="1">IF(F$2="","",IF($A168="","",IFERROR(VLOOKUP($A168,OFFSET('Program and Results'!$A$1,MATCH(Tables!F$1,'Program and Results'!$A:$A,0)-1,1,COUNTIF('Program and Results'!$A:$A,Tables!F$1),4),2,0),"")))</f>
        <v/>
      </c>
      <c r="G168" t="str">
        <f ca="1">IF(G$2="","",IF($A168="","",IFERROR(VLOOKUP($A168,OFFSET('Program and Results'!$A$1,MATCH(Tables!G$1,'Program and Results'!$A:$A,0)-1,1,COUNTIF('Program and Results'!$A:$A,Tables!G$1),4),2,0),"")))</f>
        <v/>
      </c>
      <c r="H168" t="str">
        <f ca="1">IF(H$2="","",IF($A168="","",IFERROR(VLOOKUP($A168,OFFSET('Program and Results'!$A$1,MATCH(Tables!H$1,'Program and Results'!$A:$A,0)-1,1,COUNTIF('Program and Results'!$A:$A,Tables!H$1),4),2,0),"")))</f>
        <v/>
      </c>
      <c r="I168" t="str">
        <f ca="1">IF(I$2="","",IF($A168="","",IFERROR(VLOOKUP($A168,OFFSET('Program and Results'!$A$1,MATCH(Tables!I$1,'Program and Results'!$A:$A,0)-1,1,COUNTIF('Program and Results'!$A:$A,Tables!I$1),4),2,0),"")))</f>
        <v/>
      </c>
      <c r="J168" t="str">
        <f ca="1">IF(J$2="","",IF($A168="","",IFERROR(VLOOKUP($A168,OFFSET('Program and Results'!$A$1,MATCH(Tables!J$1,'Program and Results'!$A:$A,0)-1,1,COUNTIF('Program and Results'!$A:$A,Tables!J$1),4),2,0),"")))</f>
        <v/>
      </c>
      <c r="K168" t="str">
        <f ca="1">IF(K$2="","",IF($A168="","",IFERROR(VLOOKUP($A168,OFFSET('Program and Results'!$A$1,MATCH(Tables!K$1,'Program and Results'!$A:$A,0)-1,1,COUNTIF('Program and Results'!$A:$A,Tables!K$1),4),2,0),"")))</f>
        <v/>
      </c>
      <c r="L168" t="str">
        <f ca="1">IF(L$2="","",IF($A168="","",IFERROR(VLOOKUP($A168,OFFSET('Program and Results'!$A$1,MATCH(Tables!L$1,'Program and Results'!$A:$A,0)-1,1,COUNTIF('Program and Results'!$A:$A,Tables!L$1),4),2,0),"")))</f>
        <v/>
      </c>
      <c r="M168" t="str">
        <f ca="1">IF(M$2="","",IF($A168="","",IFERROR(VLOOKUP($A168,OFFSET('Program and Results'!$A$1,MATCH(Tables!M$1,'Program and Results'!$A:$A,0)-1,1,COUNTIF('Program and Results'!$A:$A,Tables!M$1),4),2,0),"")))</f>
        <v/>
      </c>
      <c r="N168" t="str">
        <f ca="1">IF(N$2="","",IF($A168="","",IFERROR(VLOOKUP($A168,OFFSET('Program and Results'!$A$1,MATCH(Tables!N$1,'Program and Results'!$A:$A,0)-1,1,COUNTIF('Program and Results'!$A:$A,Tables!N$1),4),2,0),"")))</f>
        <v/>
      </c>
      <c r="O168" t="str">
        <f ca="1">IF(O$2="","",IF($A168="","",IFERROR(VLOOKUP($A168,OFFSET('Program and Results'!$A$1,MATCH(Tables!O$1,'Program and Results'!$A:$A,0)-1,1,COUNTIF('Program and Results'!$A:$A,Tables!O$1),4),2,0),"")))</f>
        <v/>
      </c>
      <c r="P168" t="str">
        <f ca="1">IF(P$2="","",IF($A168="","",IFERROR(VLOOKUP($A168,OFFSET('Program and Results'!$A$1,MATCH(Tables!P$1,'Program and Results'!$A:$A,0)-1,1,COUNTIF('Program and Results'!$A:$A,Tables!P$1),4),2,0),"")))</f>
        <v/>
      </c>
      <c r="Q168" t="str">
        <f ca="1">IF(Q$2="","",IF($A168="","",IFERROR(VLOOKUP($A168,OFFSET('Program and Results'!$A$1,MATCH(Tables!Q$1,'Program and Results'!$A:$A,0)-1,1,COUNTIF('Program and Results'!$A:$A,Tables!Q$1),4),2,0),"")))</f>
        <v/>
      </c>
      <c r="R168" t="str">
        <f ca="1">IF(R$2="","",IF($A168="","",IFERROR(VLOOKUP($A168,OFFSET('Program and Results'!$A$1,MATCH(Tables!R$1,'Program and Results'!$A:$A,0)-1,1,COUNTIF('Program and Results'!$A:$A,Tables!R$1),4),2,0),"")))</f>
        <v/>
      </c>
      <c r="S168" t="str">
        <f ca="1">IF(S$2="","",IF($A168="","",IFERROR(VLOOKUP($A168,OFFSET('Program and Results'!$A$1,MATCH(Tables!S$1,'Program and Results'!$A:$A,0)-1,1,COUNTIF('Program and Results'!$A:$A,Tables!S$1),4),2,0),"")))</f>
        <v/>
      </c>
      <c r="T168" t="str">
        <f ca="1">IF(T$2="","",IF($A168="","",IFERROR(VLOOKUP($A168,OFFSET('Program and Results'!$A$1,MATCH(Tables!T$1,'Program and Results'!$A:$A,0)-1,1,COUNTIF('Program and Results'!$A:$A,Tables!T$1),4),2,0),"")))</f>
        <v/>
      </c>
      <c r="U168" t="str">
        <f ca="1">IF(U$2="","",IF($A168="","",IFERROR(VLOOKUP($A168,OFFSET('Program and Results'!$A$1,MATCH(Tables!U$1,'Program and Results'!$A:$A,0)-1,1,COUNTIF('Program and Results'!$A:$A,Tables!U$1),4),2,0),"")))</f>
        <v/>
      </c>
      <c r="V168" t="str">
        <f ca="1">IF(V$2="","",IF($A168="","",IFERROR(VLOOKUP($A168,OFFSET('Program and Results'!$A$1,MATCH(Tables!V$1,'Program and Results'!$A:$A,0)-1,1,COUNTIF('Program and Results'!$A:$A,Tables!V$1),4),2,0),"")))</f>
        <v/>
      </c>
      <c r="W168" t="str">
        <f ca="1">IF(W$2="","",IF($A168="","",IFERROR(VLOOKUP($A168,OFFSET('Program and Results'!$A$1,MATCH(Tables!W$1,'Program and Results'!$A:$A,0)-1,1,COUNTIF('Program and Results'!$A:$A,Tables!W$1),4),2,0),"")))</f>
        <v/>
      </c>
      <c r="X168" t="str">
        <f ca="1">IF(X$2="","",IF($A168="","",IFERROR(VLOOKUP($A168,OFFSET('Program and Results'!$A$1,MATCH(Tables!X$1,'Program and Results'!$A:$A,0)-1,1,COUNTIF('Program and Results'!$A:$A,Tables!X$1),4),2,0),"")))</f>
        <v/>
      </c>
      <c r="Y168" t="str">
        <f ca="1">IF(Y$2="","",IF($A168="","",IFERROR(VLOOKUP($A168,OFFSET('Program and Results'!$A$1,MATCH(Tables!Y$1,'Program and Results'!$A:$A,0)-1,1,COUNTIF('Program and Results'!$A:$A,Tables!Y$1),4),2,0),"")))</f>
        <v/>
      </c>
      <c r="Z168" t="str">
        <f ca="1">IF(Z$2="","",IF($A168="","",IFERROR(VLOOKUP($A168,OFFSET('Program and Results'!$A$1,MATCH(Tables!Z$1,'Program and Results'!$A:$A,0)-1,1,COUNTIF('Program and Results'!$A:$A,Tables!Z$1),4),2,0),"")))</f>
        <v/>
      </c>
      <c r="AA168" t="str">
        <f ca="1">IF(AA$2="","",IF($A168="","",IFERROR(VLOOKUP($A168,OFFSET('Program and Results'!$A$1,MATCH(Tables!AA$1,'Program and Results'!$A:$A,0)-1,1,COUNTIF('Program and Results'!$A:$A,Tables!AA$1),4),2,0),"")))</f>
        <v/>
      </c>
      <c r="AB168" t="str">
        <f ca="1">IF(AB$2="","",IF($A168="","",IFERROR(VLOOKUP($A168,OFFSET('Program and Results'!$A$1,MATCH(Tables!AB$1,'Program and Results'!$A:$A,0)-1,1,COUNTIF('Program and Results'!$A:$A,Tables!AB$1),4),2,0),"")))</f>
        <v/>
      </c>
      <c r="AC168" t="str">
        <f ca="1">IF(AC$2="","",IF($A168="","",IFERROR(VLOOKUP($A168,OFFSET('Program and Results'!$A$1,MATCH(Tables!AC$1,'Program and Results'!$A:$A,0)-1,1,COUNTIF('Program and Results'!$A:$A,Tables!AC$1),4),2,0),"")))</f>
        <v/>
      </c>
      <c r="AD168" t="str">
        <f ca="1">IF(AD$2="","",IF($A168="","",IFERROR(VLOOKUP($A168,OFFSET('Program and Results'!$A$1,MATCH(Tables!AD$1,'Program and Results'!$A:$A,0)-1,1,COUNTIF('Program and Results'!$A:$A,Tables!AD$1),4),2,0),"")))</f>
        <v/>
      </c>
      <c r="AE168" t="str">
        <f ca="1">IF(AE$2="","",IF($A168="","",IFERROR(VLOOKUP($A168,OFFSET('Program and Results'!$A$1,MATCH(Tables!AE$1,'Program and Results'!$A:$A,0)-1,1,COUNTIF('Program and Results'!$A:$A,Tables!AE$1),4),2,0),"")))</f>
        <v/>
      </c>
      <c r="AF168" t="str">
        <f ca="1">IF(AF$2="","",IF($A168="","",IFERROR(VLOOKUP($A168,OFFSET('Program and Results'!$A$1,MATCH(Tables!AF$1,'Program and Results'!$A:$A,0)-1,1,COUNTIF('Program and Results'!$A:$A,Tables!AF$1),4),2,0),"")))</f>
        <v/>
      </c>
      <c r="AG168" t="str">
        <f ca="1">IF(AG$2="","",IF($A168="","",IFERROR(VLOOKUP($A168,OFFSET('Program and Results'!$A$1,MATCH(Tables!AG$1,'Program and Results'!$A:$A,0)-1,1,COUNTIF('Program and Results'!$A:$A,Tables!AG$1),4),2,0),"")))</f>
        <v/>
      </c>
      <c r="AH168" t="str">
        <f ca="1">IF(AH$2="","",IF($A168="","",IFERROR(VLOOKUP($A168,OFFSET('Program and Results'!$A$1,MATCH(Tables!AH$1,'Program and Results'!$A:$A,0)-1,1,COUNTIF('Program and Results'!$A:$A,Tables!AH$1),4),2,0),"")))</f>
        <v/>
      </c>
      <c r="AI168" t="str">
        <f ca="1">IF(AI$2="","",IF($A168="","",IFERROR(VLOOKUP($A168,OFFSET('Program and Results'!$A$1,MATCH(Tables!AI$1,'Program and Results'!$A:$A,0)-1,1,COUNTIF('Program and Results'!$A:$A,Tables!AI$1),4),2,0),"")))</f>
        <v/>
      </c>
      <c r="AJ168" t="str">
        <f ca="1">IF(AJ$2="","",IF($A168="","",IFERROR(VLOOKUP($A168,OFFSET('Program and Results'!$A$1,MATCH(Tables!AJ$1,'Program and Results'!$A:$A,0)-1,1,COUNTIF('Program and Results'!$A:$A,Tables!AJ$1),4),2,0),"")))</f>
        <v/>
      </c>
      <c r="AK168" t="str">
        <f ca="1">IF(AK$2="","",IF($A168="","",IFERROR(VLOOKUP($A168,OFFSET('Program and Results'!$A$1,MATCH(Tables!AK$1,'Program and Results'!$A:$A,0)-1,1,COUNTIF('Program and Results'!$A:$A,Tables!AK$1),4),2,0),"")))</f>
        <v/>
      </c>
      <c r="AL168" t="str">
        <f ca="1">IF(AL$2="","",IF($A168="","",IFERROR(VLOOKUP($A168,OFFSET('Program and Results'!$A$1,MATCH(Tables!AL$1,'Program and Results'!$A:$A,0)-1,1,COUNTIF('Program and Results'!$A:$A,Tables!AL$1),4),2,0),"")))</f>
        <v/>
      </c>
      <c r="AM168" t="str">
        <f ca="1">IF(AM$2="","",IF($A168="","",IFERROR(VLOOKUP($A168,OFFSET('Program and Results'!$A$1,MATCH(Tables!AM$1,'Program and Results'!$A:$A,0)-1,1,COUNTIF('Program and Results'!$A:$A,Tables!AM$1),4),2,0),"")))</f>
        <v/>
      </c>
      <c r="AN168" t="str">
        <f ca="1">IF(AN$2="","",IF($A168="","",IFERROR(VLOOKUP($A168,OFFSET('Program and Results'!$A$1,MATCH(Tables!AN$1,'Program and Results'!$A:$A,0)-1,1,COUNTIF('Program and Results'!$A:$A,Tables!AN$1),4),2,0),"")))</f>
        <v/>
      </c>
      <c r="AO168" t="str">
        <f ca="1">IF(AO$2="","",IF($A168="","",IFERROR(VLOOKUP($A168,OFFSET('Program and Results'!$A$1,MATCH(Tables!AO$1,'Program and Results'!$A:$A,0)-1,1,COUNTIF('Program and Results'!$A:$A,Tables!AO$1),4),2,0),"")))</f>
        <v/>
      </c>
      <c r="AP168" t="str">
        <f ca="1">IF(AP$2="","",IF($A168="","",IFERROR(VLOOKUP($A168,OFFSET('Program and Results'!$A$1,MATCH(Tables!AP$1,'Program and Results'!$A:$A,0)-1,1,COUNTIF('Program and Results'!$A:$A,Tables!AP$1),4),2,0),"")))</f>
        <v/>
      </c>
      <c r="AQ168" t="str">
        <f ca="1">IF(AQ$2="","",IF($A168="","",IFERROR(VLOOKUP($A168,OFFSET('Program and Results'!$A$1,MATCH(Tables!AQ$1,'Program and Results'!$A:$A,0)-1,1,COUNTIF('Program and Results'!$A:$A,Tables!AQ$1),4),2,0),"")))</f>
        <v/>
      </c>
      <c r="AR168" t="str">
        <f ca="1">IF(AR$2="","",IF($A168="","",IFERROR(VLOOKUP($A168,OFFSET('Program and Results'!$A$1,MATCH(Tables!AR$1,'Program and Results'!$A:$A,0)-1,1,COUNTIF('Program and Results'!$A:$A,Tables!AR$1),4),2,0),"")))</f>
        <v/>
      </c>
      <c r="AS168" t="str">
        <f ca="1">IF(AS$2="","",IF($A168="","",IFERROR(VLOOKUP($A168,OFFSET('Program and Results'!$A$1,MATCH(Tables!AS$1,'Program and Results'!$A:$A,0)-1,1,COUNTIF('Program and Results'!$A:$A,Tables!AS$1),4),2,0),"")))</f>
        <v/>
      </c>
      <c r="AT168" t="str">
        <f ca="1">IF(AT$2="","",IF($A168="","",IFERROR(VLOOKUP($A168,OFFSET('Program and Results'!$A$1,MATCH(Tables!AT$1,'Program and Results'!$A:$A,0)-1,1,COUNTIF('Program and Results'!$A:$A,Tables!AT$1),4),2,0),"")))</f>
        <v/>
      </c>
      <c r="AU168" t="str">
        <f ca="1">IF(AU$2="","",IF($A168="","",IFERROR(VLOOKUP($A168,OFFSET('Program and Results'!$A$1,MATCH(Tables!AU$1,'Program and Results'!$A:$A,0)-1,1,COUNTIF('Program and Results'!$A:$A,Tables!AU$1),4),2,0),"")))</f>
        <v/>
      </c>
      <c r="AV168" t="str">
        <f ca="1">IF(AV$2="","",IF($A168="","",IFERROR(VLOOKUP($A168,OFFSET('Program and Results'!$A$1,MATCH(Tables!AV$1,'Program and Results'!$A:$A,0)-1,1,COUNTIF('Program and Results'!$A:$A,Tables!AV$1),4),2,0),"")))</f>
        <v/>
      </c>
      <c r="AW168" t="str">
        <f ca="1">IF(AW$2="","",IF($A168="","",IFERROR(VLOOKUP($A168,OFFSET('Program and Results'!$A$1,MATCH(Tables!AW$1,'Program and Results'!$A:$A,0)-1,1,COUNTIF('Program and Results'!$A:$A,Tables!AW$1),4),2,0),"")))</f>
        <v/>
      </c>
      <c r="AX168" t="str">
        <f ca="1">IF(AX$2="","",IF($A168="","",IFERROR(VLOOKUP($A168,OFFSET('Program and Results'!$A$1,MATCH(Tables!AX$1,'Program and Results'!$A:$A,0)-1,1,COUNTIF('Program and Results'!$A:$A,Tables!AX$1),4),2,0),"")))</f>
        <v/>
      </c>
      <c r="AY168" t="str">
        <f ca="1">IF(AY$2="","",IF($A168="","",IFERROR(VLOOKUP($A168,OFFSET('Program and Results'!$A$1,MATCH(Tables!AY$1,'Program and Results'!$A:$A,0)-1,1,COUNTIF('Program and Results'!$A:$A,Tables!AY$1),4),2,0),"")))</f>
        <v/>
      </c>
      <c r="AZ168" t="str">
        <f ca="1">IF(AZ$2="","",IF($A168="","",IFERROR(VLOOKUP($A168,OFFSET('Program and Results'!$A$1,MATCH(Tables!AZ$1,'Program and Results'!$A:$A,0)-1,1,COUNTIF('Program and Results'!$A:$A,Tables!AZ$1),4),2,0),"")))</f>
        <v/>
      </c>
      <c r="BA168" t="str">
        <f ca="1">IF(BA$2="","",IF($A168="","",IFERROR(VLOOKUP($A168,OFFSET('Program and Results'!$A$1,MATCH(Tables!BA$1,'Program and Results'!$A:$A,0)-1,1,COUNTIF('Program and Results'!$A:$A,Tables!BA$1),4),2,0),"")))</f>
        <v/>
      </c>
      <c r="BB168" t="str">
        <f ca="1">IF(BB$2="","",IF($A168="","",IFERROR(VLOOKUP($A168,OFFSET('Program and Results'!$A$1,MATCH(Tables!BB$1,'Program and Results'!$A:$A,0)-1,1,COUNTIF('Program and Results'!$A:$A,Tables!BB$1),4),2,0),"")))</f>
        <v/>
      </c>
      <c r="BC168" t="str">
        <f ca="1">IF(BC$2="","",IF($A168="","",IFERROR(VLOOKUP($A168,OFFSET('Program and Results'!$A$1,MATCH(Tables!BC$1,'Program and Results'!$A:$A,0)-1,1,COUNTIF('Program and Results'!$A:$A,Tables!BC$1),4),2,0),"")))</f>
        <v/>
      </c>
      <c r="BD168" t="str">
        <f ca="1">IF(BD$2="","",IF($A168="","",IFERROR(VLOOKUP($A168,OFFSET('Program and Results'!$A$1,MATCH(Tables!BD$1,'Program and Results'!$A:$A,0)-1,1,COUNTIF('Program and Results'!$A:$A,Tables!BD$1),4),2,0),"")))</f>
        <v/>
      </c>
      <c r="BE168" t="str">
        <f ca="1">IF(BE$2="","",IF($A168="","",IFERROR(VLOOKUP($A168,OFFSET('Program and Results'!$A$1,MATCH(Tables!BE$1,'Program and Results'!$A:$A,0)-1,1,COUNTIF('Program and Results'!$A:$A,Tables!BE$1),4),2,0),"")))</f>
        <v/>
      </c>
    </row>
    <row r="169" spans="1:57">
      <c r="A169" s="3" t="str">
        <f t="shared" si="13"/>
        <v/>
      </c>
      <c r="B169" t="str">
        <f ca="1">IF(B$2="","",IF($A169="","",IFERROR(VLOOKUP($A169,OFFSET('Program and Results'!$A$1,MATCH(Tables!B$1,'Program and Results'!$A:$A,0)-1,1,COUNTIF('Program and Results'!$A:$A,Tables!B$1),4),2,0),"")))</f>
        <v/>
      </c>
      <c r="C169" t="str">
        <f ca="1">IF(C$2="","",IF($A169="","",IFERROR(VLOOKUP($A169,OFFSET('Program and Results'!$A$1,MATCH(Tables!C$1,'Program and Results'!$A:$A,0)-1,1,COUNTIF('Program and Results'!$A:$A,Tables!C$1),4),2,0),"")))</f>
        <v/>
      </c>
      <c r="D169" t="str">
        <f ca="1">IF(D$2="","",IF($A169="","",IFERROR(VLOOKUP($A169,OFFSET('Program and Results'!$A$1,MATCH(Tables!D$1,'Program and Results'!$A:$A,0)-1,1,COUNTIF('Program and Results'!$A:$A,Tables!D$1),4),2,0),"")))</f>
        <v/>
      </c>
      <c r="E169" t="str">
        <f ca="1">IF(E$2="","",IF($A169="","",IFERROR(VLOOKUP($A169,OFFSET('Program and Results'!$A$1,MATCH(Tables!E$1,'Program and Results'!$A:$A,0)-1,1,COUNTIF('Program and Results'!$A:$A,Tables!E$1),4),2,0),"")))</f>
        <v/>
      </c>
      <c r="F169" t="str">
        <f ca="1">IF(F$2="","",IF($A169="","",IFERROR(VLOOKUP($A169,OFFSET('Program and Results'!$A$1,MATCH(Tables!F$1,'Program and Results'!$A:$A,0)-1,1,COUNTIF('Program and Results'!$A:$A,Tables!F$1),4),2,0),"")))</f>
        <v/>
      </c>
      <c r="G169" t="str">
        <f ca="1">IF(G$2="","",IF($A169="","",IFERROR(VLOOKUP($A169,OFFSET('Program and Results'!$A$1,MATCH(Tables!G$1,'Program and Results'!$A:$A,0)-1,1,COUNTIF('Program and Results'!$A:$A,Tables!G$1),4),2,0),"")))</f>
        <v/>
      </c>
      <c r="H169" t="str">
        <f ca="1">IF(H$2="","",IF($A169="","",IFERROR(VLOOKUP($A169,OFFSET('Program and Results'!$A$1,MATCH(Tables!H$1,'Program and Results'!$A:$A,0)-1,1,COUNTIF('Program and Results'!$A:$A,Tables!H$1),4),2,0),"")))</f>
        <v/>
      </c>
      <c r="I169" t="str">
        <f ca="1">IF(I$2="","",IF($A169="","",IFERROR(VLOOKUP($A169,OFFSET('Program and Results'!$A$1,MATCH(Tables!I$1,'Program and Results'!$A:$A,0)-1,1,COUNTIF('Program and Results'!$A:$A,Tables!I$1),4),2,0),"")))</f>
        <v/>
      </c>
      <c r="J169" t="str">
        <f ca="1">IF(J$2="","",IF($A169="","",IFERROR(VLOOKUP($A169,OFFSET('Program and Results'!$A$1,MATCH(Tables!J$1,'Program and Results'!$A:$A,0)-1,1,COUNTIF('Program and Results'!$A:$A,Tables!J$1),4),2,0),"")))</f>
        <v/>
      </c>
      <c r="K169" t="str">
        <f ca="1">IF(K$2="","",IF($A169="","",IFERROR(VLOOKUP($A169,OFFSET('Program and Results'!$A$1,MATCH(Tables!K$1,'Program and Results'!$A:$A,0)-1,1,COUNTIF('Program and Results'!$A:$A,Tables!K$1),4),2,0),"")))</f>
        <v/>
      </c>
      <c r="L169" t="str">
        <f ca="1">IF(L$2="","",IF($A169="","",IFERROR(VLOOKUP($A169,OFFSET('Program and Results'!$A$1,MATCH(Tables!L$1,'Program and Results'!$A:$A,0)-1,1,COUNTIF('Program and Results'!$A:$A,Tables!L$1),4),2,0),"")))</f>
        <v/>
      </c>
      <c r="M169" t="str">
        <f ca="1">IF(M$2="","",IF($A169="","",IFERROR(VLOOKUP($A169,OFFSET('Program and Results'!$A$1,MATCH(Tables!M$1,'Program and Results'!$A:$A,0)-1,1,COUNTIF('Program and Results'!$A:$A,Tables!M$1),4),2,0),"")))</f>
        <v/>
      </c>
      <c r="N169" t="str">
        <f ca="1">IF(N$2="","",IF($A169="","",IFERROR(VLOOKUP($A169,OFFSET('Program and Results'!$A$1,MATCH(Tables!N$1,'Program and Results'!$A:$A,0)-1,1,COUNTIF('Program and Results'!$A:$A,Tables!N$1),4),2,0),"")))</f>
        <v/>
      </c>
      <c r="O169" t="str">
        <f ca="1">IF(O$2="","",IF($A169="","",IFERROR(VLOOKUP($A169,OFFSET('Program and Results'!$A$1,MATCH(Tables!O$1,'Program and Results'!$A:$A,0)-1,1,COUNTIF('Program and Results'!$A:$A,Tables!O$1),4),2,0),"")))</f>
        <v/>
      </c>
      <c r="P169" t="str">
        <f ca="1">IF(P$2="","",IF($A169="","",IFERROR(VLOOKUP($A169,OFFSET('Program and Results'!$A$1,MATCH(Tables!P$1,'Program and Results'!$A:$A,0)-1,1,COUNTIF('Program and Results'!$A:$A,Tables!P$1),4),2,0),"")))</f>
        <v/>
      </c>
      <c r="Q169" t="str">
        <f ca="1">IF(Q$2="","",IF($A169="","",IFERROR(VLOOKUP($A169,OFFSET('Program and Results'!$A$1,MATCH(Tables!Q$1,'Program and Results'!$A:$A,0)-1,1,COUNTIF('Program and Results'!$A:$A,Tables!Q$1),4),2,0),"")))</f>
        <v/>
      </c>
      <c r="R169" t="str">
        <f ca="1">IF(R$2="","",IF($A169="","",IFERROR(VLOOKUP($A169,OFFSET('Program and Results'!$A$1,MATCH(Tables!R$1,'Program and Results'!$A:$A,0)-1,1,COUNTIF('Program and Results'!$A:$A,Tables!R$1),4),2,0),"")))</f>
        <v/>
      </c>
      <c r="S169" t="str">
        <f ca="1">IF(S$2="","",IF($A169="","",IFERROR(VLOOKUP($A169,OFFSET('Program and Results'!$A$1,MATCH(Tables!S$1,'Program and Results'!$A:$A,0)-1,1,COUNTIF('Program and Results'!$A:$A,Tables!S$1),4),2,0),"")))</f>
        <v/>
      </c>
      <c r="T169" t="str">
        <f ca="1">IF(T$2="","",IF($A169="","",IFERROR(VLOOKUP($A169,OFFSET('Program and Results'!$A$1,MATCH(Tables!T$1,'Program and Results'!$A:$A,0)-1,1,COUNTIF('Program and Results'!$A:$A,Tables!T$1),4),2,0),"")))</f>
        <v/>
      </c>
      <c r="U169" t="str">
        <f ca="1">IF(U$2="","",IF($A169="","",IFERROR(VLOOKUP($A169,OFFSET('Program and Results'!$A$1,MATCH(Tables!U$1,'Program and Results'!$A:$A,0)-1,1,COUNTIF('Program and Results'!$A:$A,Tables!U$1),4),2,0),"")))</f>
        <v/>
      </c>
      <c r="V169" t="str">
        <f ca="1">IF(V$2="","",IF($A169="","",IFERROR(VLOOKUP($A169,OFFSET('Program and Results'!$A$1,MATCH(Tables!V$1,'Program and Results'!$A:$A,0)-1,1,COUNTIF('Program and Results'!$A:$A,Tables!V$1),4),2,0),"")))</f>
        <v/>
      </c>
      <c r="W169" t="str">
        <f ca="1">IF(W$2="","",IF($A169="","",IFERROR(VLOOKUP($A169,OFFSET('Program and Results'!$A$1,MATCH(Tables!W$1,'Program and Results'!$A:$A,0)-1,1,COUNTIF('Program and Results'!$A:$A,Tables!W$1),4),2,0),"")))</f>
        <v/>
      </c>
      <c r="X169" t="str">
        <f ca="1">IF(X$2="","",IF($A169="","",IFERROR(VLOOKUP($A169,OFFSET('Program and Results'!$A$1,MATCH(Tables!X$1,'Program and Results'!$A:$A,0)-1,1,COUNTIF('Program and Results'!$A:$A,Tables!X$1),4),2,0),"")))</f>
        <v/>
      </c>
      <c r="Y169" t="str">
        <f ca="1">IF(Y$2="","",IF($A169="","",IFERROR(VLOOKUP($A169,OFFSET('Program and Results'!$A$1,MATCH(Tables!Y$1,'Program and Results'!$A:$A,0)-1,1,COUNTIF('Program and Results'!$A:$A,Tables!Y$1),4),2,0),"")))</f>
        <v/>
      </c>
      <c r="Z169" t="str">
        <f ca="1">IF(Z$2="","",IF($A169="","",IFERROR(VLOOKUP($A169,OFFSET('Program and Results'!$A$1,MATCH(Tables!Z$1,'Program and Results'!$A:$A,0)-1,1,COUNTIF('Program and Results'!$A:$A,Tables!Z$1),4),2,0),"")))</f>
        <v/>
      </c>
      <c r="AA169" t="str">
        <f ca="1">IF(AA$2="","",IF($A169="","",IFERROR(VLOOKUP($A169,OFFSET('Program and Results'!$A$1,MATCH(Tables!AA$1,'Program and Results'!$A:$A,0)-1,1,COUNTIF('Program and Results'!$A:$A,Tables!AA$1),4),2,0),"")))</f>
        <v/>
      </c>
      <c r="AB169" t="str">
        <f ca="1">IF(AB$2="","",IF($A169="","",IFERROR(VLOOKUP($A169,OFFSET('Program and Results'!$A$1,MATCH(Tables!AB$1,'Program and Results'!$A:$A,0)-1,1,COUNTIF('Program and Results'!$A:$A,Tables!AB$1),4),2,0),"")))</f>
        <v/>
      </c>
      <c r="AC169" t="str">
        <f ca="1">IF(AC$2="","",IF($A169="","",IFERROR(VLOOKUP($A169,OFFSET('Program and Results'!$A$1,MATCH(Tables!AC$1,'Program and Results'!$A:$A,0)-1,1,COUNTIF('Program and Results'!$A:$A,Tables!AC$1),4),2,0),"")))</f>
        <v/>
      </c>
      <c r="AD169" t="str">
        <f ca="1">IF(AD$2="","",IF($A169="","",IFERROR(VLOOKUP($A169,OFFSET('Program and Results'!$A$1,MATCH(Tables!AD$1,'Program and Results'!$A:$A,0)-1,1,COUNTIF('Program and Results'!$A:$A,Tables!AD$1),4),2,0),"")))</f>
        <v/>
      </c>
      <c r="AE169" t="str">
        <f ca="1">IF(AE$2="","",IF($A169="","",IFERROR(VLOOKUP($A169,OFFSET('Program and Results'!$A$1,MATCH(Tables!AE$1,'Program and Results'!$A:$A,0)-1,1,COUNTIF('Program and Results'!$A:$A,Tables!AE$1),4),2,0),"")))</f>
        <v/>
      </c>
      <c r="AF169" t="str">
        <f ca="1">IF(AF$2="","",IF($A169="","",IFERROR(VLOOKUP($A169,OFFSET('Program and Results'!$A$1,MATCH(Tables!AF$1,'Program and Results'!$A:$A,0)-1,1,COUNTIF('Program and Results'!$A:$A,Tables!AF$1),4),2,0),"")))</f>
        <v/>
      </c>
      <c r="AG169" t="str">
        <f ca="1">IF(AG$2="","",IF($A169="","",IFERROR(VLOOKUP($A169,OFFSET('Program and Results'!$A$1,MATCH(Tables!AG$1,'Program and Results'!$A:$A,0)-1,1,COUNTIF('Program and Results'!$A:$A,Tables!AG$1),4),2,0),"")))</f>
        <v/>
      </c>
      <c r="AH169" t="str">
        <f ca="1">IF(AH$2="","",IF($A169="","",IFERROR(VLOOKUP($A169,OFFSET('Program and Results'!$A$1,MATCH(Tables!AH$1,'Program and Results'!$A:$A,0)-1,1,COUNTIF('Program and Results'!$A:$A,Tables!AH$1),4),2,0),"")))</f>
        <v/>
      </c>
      <c r="AI169" t="str">
        <f ca="1">IF(AI$2="","",IF($A169="","",IFERROR(VLOOKUP($A169,OFFSET('Program and Results'!$A$1,MATCH(Tables!AI$1,'Program and Results'!$A:$A,0)-1,1,COUNTIF('Program and Results'!$A:$A,Tables!AI$1),4),2,0),"")))</f>
        <v/>
      </c>
      <c r="AJ169" t="str">
        <f ca="1">IF(AJ$2="","",IF($A169="","",IFERROR(VLOOKUP($A169,OFFSET('Program and Results'!$A$1,MATCH(Tables!AJ$1,'Program and Results'!$A:$A,0)-1,1,COUNTIF('Program and Results'!$A:$A,Tables!AJ$1),4),2,0),"")))</f>
        <v/>
      </c>
      <c r="AK169" t="str">
        <f ca="1">IF(AK$2="","",IF($A169="","",IFERROR(VLOOKUP($A169,OFFSET('Program and Results'!$A$1,MATCH(Tables!AK$1,'Program and Results'!$A:$A,0)-1,1,COUNTIF('Program and Results'!$A:$A,Tables!AK$1),4),2,0),"")))</f>
        <v/>
      </c>
      <c r="AL169" t="str">
        <f ca="1">IF(AL$2="","",IF($A169="","",IFERROR(VLOOKUP($A169,OFFSET('Program and Results'!$A$1,MATCH(Tables!AL$1,'Program and Results'!$A:$A,0)-1,1,COUNTIF('Program and Results'!$A:$A,Tables!AL$1),4),2,0),"")))</f>
        <v/>
      </c>
      <c r="AM169" t="str">
        <f ca="1">IF(AM$2="","",IF($A169="","",IFERROR(VLOOKUP($A169,OFFSET('Program and Results'!$A$1,MATCH(Tables!AM$1,'Program and Results'!$A:$A,0)-1,1,COUNTIF('Program and Results'!$A:$A,Tables!AM$1),4),2,0),"")))</f>
        <v/>
      </c>
      <c r="AN169" t="str">
        <f ca="1">IF(AN$2="","",IF($A169="","",IFERROR(VLOOKUP($A169,OFFSET('Program and Results'!$A$1,MATCH(Tables!AN$1,'Program and Results'!$A:$A,0)-1,1,COUNTIF('Program and Results'!$A:$A,Tables!AN$1),4),2,0),"")))</f>
        <v/>
      </c>
      <c r="AO169" t="str">
        <f ca="1">IF(AO$2="","",IF($A169="","",IFERROR(VLOOKUP($A169,OFFSET('Program and Results'!$A$1,MATCH(Tables!AO$1,'Program and Results'!$A:$A,0)-1,1,COUNTIF('Program and Results'!$A:$A,Tables!AO$1),4),2,0),"")))</f>
        <v/>
      </c>
      <c r="AP169" t="str">
        <f ca="1">IF(AP$2="","",IF($A169="","",IFERROR(VLOOKUP($A169,OFFSET('Program and Results'!$A$1,MATCH(Tables!AP$1,'Program and Results'!$A:$A,0)-1,1,COUNTIF('Program and Results'!$A:$A,Tables!AP$1),4),2,0),"")))</f>
        <v/>
      </c>
      <c r="AQ169" t="str">
        <f ca="1">IF(AQ$2="","",IF($A169="","",IFERROR(VLOOKUP($A169,OFFSET('Program and Results'!$A$1,MATCH(Tables!AQ$1,'Program and Results'!$A:$A,0)-1,1,COUNTIF('Program and Results'!$A:$A,Tables!AQ$1),4),2,0),"")))</f>
        <v/>
      </c>
      <c r="AR169" t="str">
        <f ca="1">IF(AR$2="","",IF($A169="","",IFERROR(VLOOKUP($A169,OFFSET('Program and Results'!$A$1,MATCH(Tables!AR$1,'Program and Results'!$A:$A,0)-1,1,COUNTIF('Program and Results'!$A:$A,Tables!AR$1),4),2,0),"")))</f>
        <v/>
      </c>
      <c r="AS169" t="str">
        <f ca="1">IF(AS$2="","",IF($A169="","",IFERROR(VLOOKUP($A169,OFFSET('Program and Results'!$A$1,MATCH(Tables!AS$1,'Program and Results'!$A:$A,0)-1,1,COUNTIF('Program and Results'!$A:$A,Tables!AS$1),4),2,0),"")))</f>
        <v/>
      </c>
      <c r="AT169" t="str">
        <f ca="1">IF(AT$2="","",IF($A169="","",IFERROR(VLOOKUP($A169,OFFSET('Program and Results'!$A$1,MATCH(Tables!AT$1,'Program and Results'!$A:$A,0)-1,1,COUNTIF('Program and Results'!$A:$A,Tables!AT$1),4),2,0),"")))</f>
        <v/>
      </c>
      <c r="AU169" t="str">
        <f ca="1">IF(AU$2="","",IF($A169="","",IFERROR(VLOOKUP($A169,OFFSET('Program and Results'!$A$1,MATCH(Tables!AU$1,'Program and Results'!$A:$A,0)-1,1,COUNTIF('Program and Results'!$A:$A,Tables!AU$1),4),2,0),"")))</f>
        <v/>
      </c>
      <c r="AV169" t="str">
        <f ca="1">IF(AV$2="","",IF($A169="","",IFERROR(VLOOKUP($A169,OFFSET('Program and Results'!$A$1,MATCH(Tables!AV$1,'Program and Results'!$A:$A,0)-1,1,COUNTIF('Program and Results'!$A:$A,Tables!AV$1),4),2,0),"")))</f>
        <v/>
      </c>
      <c r="AW169" t="str">
        <f ca="1">IF(AW$2="","",IF($A169="","",IFERROR(VLOOKUP($A169,OFFSET('Program and Results'!$A$1,MATCH(Tables!AW$1,'Program and Results'!$A:$A,0)-1,1,COUNTIF('Program and Results'!$A:$A,Tables!AW$1),4),2,0),"")))</f>
        <v/>
      </c>
      <c r="AX169" t="str">
        <f ca="1">IF(AX$2="","",IF($A169="","",IFERROR(VLOOKUP($A169,OFFSET('Program and Results'!$A$1,MATCH(Tables!AX$1,'Program and Results'!$A:$A,0)-1,1,COUNTIF('Program and Results'!$A:$A,Tables!AX$1),4),2,0),"")))</f>
        <v/>
      </c>
      <c r="AY169" t="str">
        <f ca="1">IF(AY$2="","",IF($A169="","",IFERROR(VLOOKUP($A169,OFFSET('Program and Results'!$A$1,MATCH(Tables!AY$1,'Program and Results'!$A:$A,0)-1,1,COUNTIF('Program and Results'!$A:$A,Tables!AY$1),4),2,0),"")))</f>
        <v/>
      </c>
      <c r="AZ169" t="str">
        <f ca="1">IF(AZ$2="","",IF($A169="","",IFERROR(VLOOKUP($A169,OFFSET('Program and Results'!$A$1,MATCH(Tables!AZ$1,'Program and Results'!$A:$A,0)-1,1,COUNTIF('Program and Results'!$A:$A,Tables!AZ$1),4),2,0),"")))</f>
        <v/>
      </c>
      <c r="BA169" t="str">
        <f ca="1">IF(BA$2="","",IF($A169="","",IFERROR(VLOOKUP($A169,OFFSET('Program and Results'!$A$1,MATCH(Tables!BA$1,'Program and Results'!$A:$A,0)-1,1,COUNTIF('Program and Results'!$A:$A,Tables!BA$1),4),2,0),"")))</f>
        <v/>
      </c>
      <c r="BB169" t="str">
        <f ca="1">IF(BB$2="","",IF($A169="","",IFERROR(VLOOKUP($A169,OFFSET('Program and Results'!$A$1,MATCH(Tables!BB$1,'Program and Results'!$A:$A,0)-1,1,COUNTIF('Program and Results'!$A:$A,Tables!BB$1),4),2,0),"")))</f>
        <v/>
      </c>
      <c r="BC169" t="str">
        <f ca="1">IF(BC$2="","",IF($A169="","",IFERROR(VLOOKUP($A169,OFFSET('Program and Results'!$A$1,MATCH(Tables!BC$1,'Program and Results'!$A:$A,0)-1,1,COUNTIF('Program and Results'!$A:$A,Tables!BC$1),4),2,0),"")))</f>
        <v/>
      </c>
      <c r="BD169" t="str">
        <f ca="1">IF(BD$2="","",IF($A169="","",IFERROR(VLOOKUP($A169,OFFSET('Program and Results'!$A$1,MATCH(Tables!BD$1,'Program and Results'!$A:$A,0)-1,1,COUNTIF('Program and Results'!$A:$A,Tables!BD$1),4),2,0),"")))</f>
        <v/>
      </c>
      <c r="BE169" t="str">
        <f ca="1">IF(BE$2="","",IF($A169="","",IFERROR(VLOOKUP($A169,OFFSET('Program and Results'!$A$1,MATCH(Tables!BE$1,'Program and Results'!$A:$A,0)-1,1,COUNTIF('Program and Results'!$A:$A,Tables!BE$1),4),2,0),"")))</f>
        <v/>
      </c>
    </row>
    <row r="171" spans="1:57">
      <c r="A171" s="28" t="s">
        <v>166</v>
      </c>
    </row>
    <row r="172" spans="1:57">
      <c r="A172" s="3" t="str">
        <f>A2</f>
        <v>Bayern Munich</v>
      </c>
      <c r="B172" t="str">
        <f ca="1">IF(B2="","",IF($A172="","",IFERROR(INDEX(OFFSET('Program and Results'!$A$1,MATCH(Tables!B$1,'Program and Results'!$A:$A,0)-1,1,COUNTIF('Program and Results'!$A:$A,Tables!B$1),4),MATCH($A172,OFFSET('Program and Results'!$A$1,MATCH(Tables!B$1,'Program and Results'!$A:$A,0)-1,4,COUNTIF('Program and Results'!$A:$A,Tables!B$1),1),0),3),"")))</f>
        <v/>
      </c>
      <c r="C172">
        <f ca="1">IF(C2="","",IF($A172="","",IFERROR(INDEX(OFFSET('Program and Results'!$A$1,MATCH(Tables!C$1,'Program and Results'!$A:$A,0)-1,1,COUNTIF('Program and Results'!$A:$A,Tables!C$1),4),MATCH($A172,OFFSET('Program and Results'!$A$1,MATCH(Tables!C$1,'Program and Results'!$A:$A,0)-1,4,COUNTIF('Program and Results'!$A:$A,Tables!C$1),1),0),3),"")))</f>
        <v>1</v>
      </c>
      <c r="D172" t="str">
        <f ca="1">IF(D2="","",IF($A172="","",IFERROR(INDEX(OFFSET('Program and Results'!$A$1,MATCH(Tables!D$1,'Program and Results'!$A:$A,0)-1,1,COUNTIF('Program and Results'!$A:$A,Tables!D$1),4),MATCH($A172,OFFSET('Program and Results'!$A$1,MATCH(Tables!D$1,'Program and Results'!$A:$A,0)-1,4,COUNTIF('Program and Results'!$A:$A,Tables!D$1),1),0),3),"")))</f>
        <v/>
      </c>
      <c r="E172">
        <f ca="1">IF(E2="","",IF($A172="","",IFERROR(INDEX(OFFSET('Program and Results'!$A$1,MATCH(Tables!E$1,'Program and Results'!$A:$A,0)-1,1,COUNTIF('Program and Results'!$A:$A,Tables!E$1),4),MATCH($A172,OFFSET('Program and Results'!$A$1,MATCH(Tables!E$1,'Program and Results'!$A:$A,0)-1,4,COUNTIF('Program and Results'!$A:$A,Tables!E$1),1),0),3),"")))</f>
        <v>1</v>
      </c>
      <c r="F172" t="str">
        <f ca="1">IF(F2="","",IF($A172="","",IFERROR(INDEX(OFFSET('Program and Results'!$A$1,MATCH(Tables!F$1,'Program and Results'!$A:$A,0)-1,1,COUNTIF('Program and Results'!$A:$A,Tables!F$1),4),MATCH($A172,OFFSET('Program and Results'!$A$1,MATCH(Tables!F$1,'Program and Results'!$A:$A,0)-1,4,COUNTIF('Program and Results'!$A:$A,Tables!F$1),1),0),3),"")))</f>
        <v/>
      </c>
      <c r="G172">
        <f ca="1">IF(G2="","",IF($A172="","",IFERROR(INDEX(OFFSET('Program and Results'!$A$1,MATCH(Tables!G$1,'Program and Results'!$A:$A,0)-1,1,COUNTIF('Program and Results'!$A:$A,Tables!G$1),4),MATCH($A172,OFFSET('Program and Results'!$A$1,MATCH(Tables!G$1,'Program and Results'!$A:$A,0)-1,4,COUNTIF('Program and Results'!$A:$A,Tables!G$1),1),0),3),"")))</f>
        <v>4</v>
      </c>
      <c r="H172" t="str">
        <f ca="1">IF(H2="","",IF($A172="","",IFERROR(INDEX(OFFSET('Program and Results'!$A$1,MATCH(Tables!H$1,'Program and Results'!$A:$A,0)-1,1,COUNTIF('Program and Results'!$A:$A,Tables!H$1),4),MATCH($A172,OFFSET('Program and Results'!$A$1,MATCH(Tables!H$1,'Program and Results'!$A:$A,0)-1,4,COUNTIF('Program and Results'!$A:$A,Tables!H$1),1),0),3),"")))</f>
        <v/>
      </c>
      <c r="I172">
        <f ca="1">IF(I2="","",IF($A172="","",IFERROR(INDEX(OFFSET('Program and Results'!$A$1,MATCH(Tables!I$1,'Program and Results'!$A:$A,0)-1,1,COUNTIF('Program and Results'!$A:$A,Tables!I$1),4),MATCH($A172,OFFSET('Program and Results'!$A$1,MATCH(Tables!I$1,'Program and Results'!$A:$A,0)-1,4,COUNTIF('Program and Results'!$A:$A,Tables!I$1),1),0),3),"")))</f>
        <v>1</v>
      </c>
      <c r="J172" t="str">
        <f ca="1">IF(J2="","",IF($A172="","",IFERROR(INDEX(OFFSET('Program and Results'!$A$1,MATCH(Tables!J$1,'Program and Results'!$A:$A,0)-1,1,COUNTIF('Program and Results'!$A:$A,Tables!J$1),4),MATCH($A172,OFFSET('Program and Results'!$A$1,MATCH(Tables!J$1,'Program and Results'!$A:$A,0)-1,4,COUNTIF('Program and Results'!$A:$A,Tables!J$1),1),0),3),"")))</f>
        <v/>
      </c>
      <c r="K172" t="str">
        <f ca="1">IF(K2="","",IF($A172="","",IFERROR(INDEX(OFFSET('Program and Results'!$A$1,MATCH(Tables!K$1,'Program and Results'!$A:$A,0)-1,1,COUNTIF('Program and Results'!$A:$A,Tables!K$1),4),MATCH($A172,OFFSET('Program and Results'!$A$1,MATCH(Tables!K$1,'Program and Results'!$A:$A,0)-1,4,COUNTIF('Program and Results'!$A:$A,Tables!K$1),1),0),3),"")))</f>
        <v/>
      </c>
      <c r="L172">
        <f ca="1">IF(L2="","",IF($A172="","",IFERROR(INDEX(OFFSET('Program and Results'!$A$1,MATCH(Tables!L$1,'Program and Results'!$A:$A,0)-1,1,COUNTIF('Program and Results'!$A:$A,Tables!L$1),4),MATCH($A172,OFFSET('Program and Results'!$A$1,MATCH(Tables!L$1,'Program and Results'!$A:$A,0)-1,4,COUNTIF('Program and Results'!$A:$A,Tables!L$1),1),0),3),"")))</f>
        <v>2</v>
      </c>
      <c r="M172" t="str">
        <f ca="1">IF(M2="","",IF($A172="","",IFERROR(INDEX(OFFSET('Program and Results'!$A$1,MATCH(Tables!M$1,'Program and Results'!$A:$A,0)-1,1,COUNTIF('Program and Results'!$A:$A,Tables!M$1),4),MATCH($A172,OFFSET('Program and Results'!$A$1,MATCH(Tables!M$1,'Program and Results'!$A:$A,0)-1,4,COUNTIF('Program and Results'!$A:$A,Tables!M$1),1),0),3),"")))</f>
        <v/>
      </c>
      <c r="N172">
        <f ca="1">IF(N2="","",IF($A172="","",IFERROR(INDEX(OFFSET('Program and Results'!$A$1,MATCH(Tables!N$1,'Program and Results'!$A:$A,0)-1,1,COUNTIF('Program and Results'!$A:$A,Tables!N$1),4),MATCH($A172,OFFSET('Program and Results'!$A$1,MATCH(Tables!N$1,'Program and Results'!$A:$A,0)-1,4,COUNTIF('Program and Results'!$A:$A,Tables!N$1),1),0),3),"")))</f>
        <v>3</v>
      </c>
      <c r="O172" t="str">
        <f ca="1">IF(O2="","",IF($A172="","",IFERROR(INDEX(OFFSET('Program and Results'!$A$1,MATCH(Tables!O$1,'Program and Results'!$A:$A,0)-1,1,COUNTIF('Program and Results'!$A:$A,Tables!O$1),4),MATCH($A172,OFFSET('Program and Results'!$A$1,MATCH(Tables!O$1,'Program and Results'!$A:$A,0)-1,4,COUNTIF('Program and Results'!$A:$A,Tables!O$1),1),0),3),"")))</f>
        <v/>
      </c>
      <c r="P172">
        <f ca="1">IF(P2="","",IF($A172="","",IFERROR(INDEX(OFFSET('Program and Results'!$A$1,MATCH(Tables!P$1,'Program and Results'!$A:$A,0)-1,1,COUNTIF('Program and Results'!$A:$A,Tables!P$1),4),MATCH($A172,OFFSET('Program and Results'!$A$1,MATCH(Tables!P$1,'Program and Results'!$A:$A,0)-1,4,COUNTIF('Program and Results'!$A:$A,Tables!P$1),1),0),3),"")))</f>
        <v>7</v>
      </c>
      <c r="Q172" t="str">
        <f ca="1">IF(Q2="","",IF($A172="","",IFERROR(INDEX(OFFSET('Program and Results'!$A$1,MATCH(Tables!Q$1,'Program and Results'!$A:$A,0)-1,1,COUNTIF('Program and Results'!$A:$A,Tables!Q$1),4),MATCH($A172,OFFSET('Program and Results'!$A$1,MATCH(Tables!Q$1,'Program and Results'!$A:$A,0)-1,4,COUNTIF('Program and Results'!$A:$A,Tables!Q$1),1),0),3),"")))</f>
        <v/>
      </c>
      <c r="R172">
        <f ca="1">IF(R2="","",IF($A172="","",IFERROR(INDEX(OFFSET('Program and Results'!$A$1,MATCH(Tables!R$1,'Program and Results'!$A:$A,0)-1,1,COUNTIF('Program and Results'!$A:$A,Tables!R$1),4),MATCH($A172,OFFSET('Program and Results'!$A$1,MATCH(Tables!R$1,'Program and Results'!$A:$A,0)-1,4,COUNTIF('Program and Results'!$A:$A,Tables!R$1),1),0),3),"")))</f>
        <v>2</v>
      </c>
      <c r="S172">
        <f ca="1">IF(S2="","",IF($A172="","",IFERROR(INDEX(OFFSET('Program and Results'!$A$1,MATCH(Tables!S$1,'Program and Results'!$A:$A,0)-1,1,COUNTIF('Program and Results'!$A:$A,Tables!S$1),4),MATCH($A172,OFFSET('Program and Results'!$A$1,MATCH(Tables!S$1,'Program and Results'!$A:$A,0)-1,4,COUNTIF('Program and Results'!$A:$A,Tables!S$1),1),0),3),"")))</f>
        <v>2</v>
      </c>
      <c r="T172" t="str">
        <f ca="1">IF(T2="","",IF($A172="","",IFERROR(INDEX(OFFSET('Program and Results'!$A$1,MATCH(Tables!T$1,'Program and Results'!$A:$A,0)-1,1,COUNTIF('Program and Results'!$A:$A,Tables!T$1),4),MATCH($A172,OFFSET('Program and Results'!$A$1,MATCH(Tables!T$1,'Program and Results'!$A:$A,0)-1,4,COUNTIF('Program and Results'!$A:$A,Tables!T$1),1),0),3),"")))</f>
        <v/>
      </c>
      <c r="U172">
        <f ca="1">IF(U2="","",IF($A172="","",IFERROR(INDEX(OFFSET('Program and Results'!$A$1,MATCH(Tables!U$1,'Program and Results'!$A:$A,0)-1,1,COUNTIF('Program and Results'!$A:$A,Tables!U$1),4),MATCH($A172,OFFSET('Program and Results'!$A$1,MATCH(Tables!U$1,'Program and Results'!$A:$A,0)-1,4,COUNTIF('Program and Results'!$A:$A,Tables!U$1),1),0),3),"")))</f>
        <v>2</v>
      </c>
      <c r="V172" t="str">
        <f ca="1">IF(V2="","",IF($A172="","",IFERROR(INDEX(OFFSET('Program and Results'!$A$1,MATCH(Tables!V$1,'Program and Results'!$A:$A,0)-1,1,COUNTIF('Program and Results'!$A:$A,Tables!V$1),4),MATCH($A172,OFFSET('Program and Results'!$A$1,MATCH(Tables!V$1,'Program and Results'!$A:$A,0)-1,4,COUNTIF('Program and Results'!$A:$A,Tables!V$1),1),0),3),"")))</f>
        <v/>
      </c>
      <c r="W172">
        <f ca="1">IF(W2="","",IF($A172="","",IFERROR(INDEX(OFFSET('Program and Results'!$A$1,MATCH(Tables!W$1,'Program and Results'!$A:$A,0)-1,1,COUNTIF('Program and Results'!$A:$A,Tables!W$1),4),MATCH($A172,OFFSET('Program and Results'!$A$1,MATCH(Tables!W$1,'Program and Results'!$A:$A,0)-1,4,COUNTIF('Program and Results'!$A:$A,Tables!W$1),1),0),3),"")))</f>
        <v>4</v>
      </c>
      <c r="X172" t="str">
        <f ca="1">IF(X2="","",IF($A172="","",IFERROR(INDEX(OFFSET('Program and Results'!$A$1,MATCH(Tables!X$1,'Program and Results'!$A:$A,0)-1,1,COUNTIF('Program and Results'!$A:$A,Tables!X$1),4),MATCH($A172,OFFSET('Program and Results'!$A$1,MATCH(Tables!X$1,'Program and Results'!$A:$A,0)-1,4,COUNTIF('Program and Results'!$A:$A,Tables!X$1),1),0),3),"")))</f>
        <v/>
      </c>
      <c r="Y172">
        <f ca="1">IF(Y2="","",IF($A172="","",IFERROR(INDEX(OFFSET('Program and Results'!$A$1,MATCH(Tables!Y$1,'Program and Results'!$A:$A,0)-1,1,COUNTIF('Program and Results'!$A:$A,Tables!Y$1),4),MATCH($A172,OFFSET('Program and Results'!$A$1,MATCH(Tables!Y$1,'Program and Results'!$A:$A,0)-1,4,COUNTIF('Program and Results'!$A:$A,Tables!Y$1),1),0),3),"")))</f>
        <v>6</v>
      </c>
      <c r="Z172" t="str">
        <f ca="1">IF(Z2="","",IF($A172="","",IFERROR(INDEX(OFFSET('Program and Results'!$A$1,MATCH(Tables!Z$1,'Program and Results'!$A:$A,0)-1,1,COUNTIF('Program and Results'!$A:$A,Tables!Z$1),4),MATCH($A172,OFFSET('Program and Results'!$A$1,MATCH(Tables!Z$1,'Program and Results'!$A:$A,0)-1,4,COUNTIF('Program and Results'!$A:$A,Tables!Z$1),1),0),3),"")))</f>
        <v/>
      </c>
      <c r="AA172">
        <f ca="1">IF(AA2="","",IF($A172="","",IFERROR(INDEX(OFFSET('Program and Results'!$A$1,MATCH(Tables!AA$1,'Program and Results'!$A:$A,0)-1,1,COUNTIF('Program and Results'!$A:$A,Tables!AA$1),4),MATCH($A172,OFFSET('Program and Results'!$A$1,MATCH(Tables!AA$1,'Program and Results'!$A:$A,0)-1,4,COUNTIF('Program and Results'!$A:$A,Tables!AA$1),1),0),3),"")))</f>
        <v>2</v>
      </c>
      <c r="AB172">
        <f ca="1">IF(AB2="","",IF($A172="","",IFERROR(INDEX(OFFSET('Program and Results'!$A$1,MATCH(Tables!AB$1,'Program and Results'!$A:$A,0)-1,1,COUNTIF('Program and Results'!$A:$A,Tables!AB$1),4),MATCH($A172,OFFSET('Program and Results'!$A$1,MATCH(Tables!AB$1,'Program and Results'!$A:$A,0)-1,4,COUNTIF('Program and Results'!$A:$A,Tables!AB$1),1),0),3),"")))</f>
        <v>3</v>
      </c>
      <c r="AC172" t="str">
        <f ca="1">IF(AC2="","",IF($A172="","",IFERROR(INDEX(OFFSET('Program and Results'!$A$1,MATCH(Tables!AC$1,'Program and Results'!$A:$A,0)-1,1,COUNTIF('Program and Results'!$A:$A,Tables!AC$1),4),MATCH($A172,OFFSET('Program and Results'!$A$1,MATCH(Tables!AC$1,'Program and Results'!$A:$A,0)-1,4,COUNTIF('Program and Results'!$A:$A,Tables!AC$1),1),0),3),"")))</f>
        <v/>
      </c>
      <c r="AD172">
        <f ca="1">IF(AD2="","",IF($A172="","",IFERROR(INDEX(OFFSET('Program and Results'!$A$1,MATCH(Tables!AD$1,'Program and Results'!$A:$A,0)-1,1,COUNTIF('Program and Results'!$A:$A,Tables!AD$1),4),MATCH($A172,OFFSET('Program and Results'!$A$1,MATCH(Tables!AD$1,'Program and Results'!$A:$A,0)-1,4,COUNTIF('Program and Results'!$A:$A,Tables!AD$1),1),0),3),"")))</f>
        <v>0</v>
      </c>
      <c r="AE172" t="str">
        <f ca="1">IF(AE2="","",IF($A172="","",IFERROR(INDEX(OFFSET('Program and Results'!$A$1,MATCH(Tables!AE$1,'Program and Results'!$A:$A,0)-1,1,COUNTIF('Program and Results'!$A:$A,Tables!AE$1),4),MATCH($A172,OFFSET('Program and Results'!$A$1,MATCH(Tables!AE$1,'Program and Results'!$A:$A,0)-1,4,COUNTIF('Program and Results'!$A:$A,Tables!AE$1),1),0),3),"")))</f>
        <v/>
      </c>
      <c r="AF172">
        <f ca="1">IF(AF2="","",IF($A172="","",IFERROR(INDEX(OFFSET('Program and Results'!$A$1,MATCH(Tables!AF$1,'Program and Results'!$A:$A,0)-1,1,COUNTIF('Program and Results'!$A:$A,Tables!AF$1),4),MATCH($A172,OFFSET('Program and Results'!$A$1,MATCH(Tables!AF$1,'Program and Results'!$A:$A,0)-1,4,COUNTIF('Program and Results'!$A:$A,Tables!AF$1),1),0),3),"")))</f>
        <v>2</v>
      </c>
      <c r="AG172" t="str">
        <f ca="1">IF(AG2="","",IF($A172="","",IFERROR(INDEX(OFFSET('Program and Results'!$A$1,MATCH(Tables!AG$1,'Program and Results'!$A:$A,0)-1,1,COUNTIF('Program and Results'!$A:$A,Tables!AG$1),4),MATCH($A172,OFFSET('Program and Results'!$A$1,MATCH(Tables!AG$1,'Program and Results'!$A:$A,0)-1,4,COUNTIF('Program and Results'!$A:$A,Tables!AG$1),1),0),3),"")))</f>
        <v/>
      </c>
      <c r="AH172">
        <f ca="1">IF(AH2="","",IF($A172="","",IFERROR(INDEX(OFFSET('Program and Results'!$A$1,MATCH(Tables!AH$1,'Program and Results'!$A:$A,0)-1,1,COUNTIF('Program and Results'!$A:$A,Tables!AH$1),4),MATCH($A172,OFFSET('Program and Results'!$A$1,MATCH(Tables!AH$1,'Program and Results'!$A:$A,0)-1,4,COUNTIF('Program and Results'!$A:$A,Tables!AH$1),1),0),3),"")))</f>
        <v>4</v>
      </c>
      <c r="AI172" t="str">
        <f ca="1">IF(AI2="","",IF($A172="","",IFERROR(INDEX(OFFSET('Program and Results'!$A$1,MATCH(Tables!AI$1,'Program and Results'!$A:$A,0)-1,1,COUNTIF('Program and Results'!$A:$A,Tables!AI$1),4),MATCH($A172,OFFSET('Program and Results'!$A$1,MATCH(Tables!AI$1,'Program and Results'!$A:$A,0)-1,4,COUNTIF('Program and Results'!$A:$A,Tables!AI$1),1),0),3),"")))</f>
        <v/>
      </c>
      <c r="AJ172" t="str">
        <f ca="1">IF(AJ2="","",IF($A172="","",IFERROR(INDEX(OFFSET('Program and Results'!$A$1,MATCH(Tables!AJ$1,'Program and Results'!$A:$A,0)-1,1,COUNTIF('Program and Results'!$A:$A,Tables!AJ$1),4),MATCH($A172,OFFSET('Program and Results'!$A$1,MATCH(Tables!AJ$1,'Program and Results'!$A:$A,0)-1,4,COUNTIF('Program and Results'!$A:$A,Tables!AJ$1),1),0),3),"")))</f>
        <v/>
      </c>
      <c r="AK172" t="str">
        <f ca="1">IF(AK2="","",IF($A172="","",IFERROR(INDEX(OFFSET('Program and Results'!$A$1,MATCH(Tables!AK$1,'Program and Results'!$A:$A,0)-1,1,COUNTIF('Program and Results'!$A:$A,Tables!AK$1),4),MATCH($A172,OFFSET('Program and Results'!$A$1,MATCH(Tables!AK$1,'Program and Results'!$A:$A,0)-1,4,COUNTIF('Program and Results'!$A:$A,Tables!AK$1),1),0),3),"")))</f>
        <v/>
      </c>
      <c r="AL172" t="str">
        <f ca="1">IF(AL2="","",IF($A172="","",IFERROR(INDEX(OFFSET('Program and Results'!$A$1,MATCH(Tables!AL$1,'Program and Results'!$A:$A,0)-1,1,COUNTIF('Program and Results'!$A:$A,Tables!AL$1),4),MATCH($A172,OFFSET('Program and Results'!$A$1,MATCH(Tables!AL$1,'Program and Results'!$A:$A,0)-1,4,COUNTIF('Program and Results'!$A:$A,Tables!AL$1),1),0),3),"")))</f>
        <v/>
      </c>
      <c r="AM172" t="str">
        <f ca="1">IF(AM2="","",IF($A172="","",IFERROR(INDEX(OFFSET('Program and Results'!$A$1,MATCH(Tables!AM$1,'Program and Results'!$A:$A,0)-1,1,COUNTIF('Program and Results'!$A:$A,Tables!AM$1),4),MATCH($A172,OFFSET('Program and Results'!$A$1,MATCH(Tables!AM$1,'Program and Results'!$A:$A,0)-1,4,COUNTIF('Program and Results'!$A:$A,Tables!AM$1),1),0),3),"")))</f>
        <v/>
      </c>
      <c r="AN172" t="str">
        <f ca="1">IF(AN2="","",IF($A172="","",IFERROR(INDEX(OFFSET('Program and Results'!$A$1,MATCH(Tables!AN$1,'Program and Results'!$A:$A,0)-1,1,COUNTIF('Program and Results'!$A:$A,Tables!AN$1),4),MATCH($A172,OFFSET('Program and Results'!$A$1,MATCH(Tables!AN$1,'Program and Results'!$A:$A,0)-1,4,COUNTIF('Program and Results'!$A:$A,Tables!AN$1),1),0),3),"")))</f>
        <v/>
      </c>
      <c r="AO172" t="str">
        <f ca="1">IF(AO2="","",IF($A172="","",IFERROR(INDEX(OFFSET('Program and Results'!$A$1,MATCH(Tables!AO$1,'Program and Results'!$A:$A,0)-1,1,COUNTIF('Program and Results'!$A:$A,Tables!AO$1),4),MATCH($A172,OFFSET('Program and Results'!$A$1,MATCH(Tables!AO$1,'Program and Results'!$A:$A,0)-1,4,COUNTIF('Program and Results'!$A:$A,Tables!AO$1),1),0),3),"")))</f>
        <v/>
      </c>
      <c r="AP172" t="str">
        <f ca="1">IF(AP2="","",IF($A172="","",IFERROR(INDEX(OFFSET('Program and Results'!$A$1,MATCH(Tables!AP$1,'Program and Results'!$A:$A,0)-1,1,COUNTIF('Program and Results'!$A:$A,Tables!AP$1),4),MATCH($A172,OFFSET('Program and Results'!$A$1,MATCH(Tables!AP$1,'Program and Results'!$A:$A,0)-1,4,COUNTIF('Program and Results'!$A:$A,Tables!AP$1),1),0),3),"")))</f>
        <v/>
      </c>
      <c r="AQ172" t="str">
        <f ca="1">IF(AQ2="","",IF($A172="","",IFERROR(INDEX(OFFSET('Program and Results'!$A$1,MATCH(Tables!AQ$1,'Program and Results'!$A:$A,0)-1,1,COUNTIF('Program and Results'!$A:$A,Tables!AQ$1),4),MATCH($A172,OFFSET('Program and Results'!$A$1,MATCH(Tables!AQ$1,'Program and Results'!$A:$A,0)-1,4,COUNTIF('Program and Results'!$A:$A,Tables!AQ$1),1),0),3),"")))</f>
        <v/>
      </c>
      <c r="AR172" t="str">
        <f ca="1">IF(AR2="","",IF($A172="","",IFERROR(INDEX(OFFSET('Program and Results'!$A$1,MATCH(Tables!AR$1,'Program and Results'!$A:$A,0)-1,1,COUNTIF('Program and Results'!$A:$A,Tables!AR$1),4),MATCH($A172,OFFSET('Program and Results'!$A$1,MATCH(Tables!AR$1,'Program and Results'!$A:$A,0)-1,4,COUNTIF('Program and Results'!$A:$A,Tables!AR$1),1),0),3),"")))</f>
        <v/>
      </c>
      <c r="AS172" t="str">
        <f ca="1">IF(AS2="","",IF($A172="","",IFERROR(INDEX(OFFSET('Program and Results'!$A$1,MATCH(Tables!AS$1,'Program and Results'!$A:$A,0)-1,1,COUNTIF('Program and Results'!$A:$A,Tables!AS$1),4),MATCH($A172,OFFSET('Program and Results'!$A$1,MATCH(Tables!AS$1,'Program and Results'!$A:$A,0)-1,4,COUNTIF('Program and Results'!$A:$A,Tables!AS$1),1),0),3),"")))</f>
        <v/>
      </c>
      <c r="AT172" t="str">
        <f ca="1">IF(AT2="","",IF($A172="","",IFERROR(INDEX(OFFSET('Program and Results'!$A$1,MATCH(Tables!AT$1,'Program and Results'!$A:$A,0)-1,1,COUNTIF('Program and Results'!$A:$A,Tables!AT$1),4),MATCH($A172,OFFSET('Program and Results'!$A$1,MATCH(Tables!AT$1,'Program and Results'!$A:$A,0)-1,4,COUNTIF('Program and Results'!$A:$A,Tables!AT$1),1),0),3),"")))</f>
        <v/>
      </c>
      <c r="AU172" t="str">
        <f ca="1">IF(AU2="","",IF($A172="","",IFERROR(INDEX(OFFSET('Program and Results'!$A$1,MATCH(Tables!AU$1,'Program and Results'!$A:$A,0)-1,1,COUNTIF('Program and Results'!$A:$A,Tables!AU$1),4),MATCH($A172,OFFSET('Program and Results'!$A$1,MATCH(Tables!AU$1,'Program and Results'!$A:$A,0)-1,4,COUNTIF('Program and Results'!$A:$A,Tables!AU$1),1),0),3),"")))</f>
        <v/>
      </c>
      <c r="AV172" t="str">
        <f ca="1">IF(AV2="","",IF($A172="","",IFERROR(INDEX(OFFSET('Program and Results'!$A$1,MATCH(Tables!AV$1,'Program and Results'!$A:$A,0)-1,1,COUNTIF('Program and Results'!$A:$A,Tables!AV$1),4),MATCH($A172,OFFSET('Program and Results'!$A$1,MATCH(Tables!AV$1,'Program and Results'!$A:$A,0)-1,4,COUNTIF('Program and Results'!$A:$A,Tables!AV$1),1),0),3),"")))</f>
        <v/>
      </c>
      <c r="AW172" t="str">
        <f ca="1">IF(AW2="","",IF($A172="","",IFERROR(INDEX(OFFSET('Program and Results'!$A$1,MATCH(Tables!AW$1,'Program and Results'!$A:$A,0)-1,1,COUNTIF('Program and Results'!$A:$A,Tables!AW$1),4),MATCH($A172,OFFSET('Program and Results'!$A$1,MATCH(Tables!AW$1,'Program and Results'!$A:$A,0)-1,4,COUNTIF('Program and Results'!$A:$A,Tables!AW$1),1),0),3),"")))</f>
        <v/>
      </c>
      <c r="AX172" t="str">
        <f ca="1">IF(AX2="","",IF($A172="","",IFERROR(INDEX(OFFSET('Program and Results'!$A$1,MATCH(Tables!AX$1,'Program and Results'!$A:$A,0)-1,1,COUNTIF('Program and Results'!$A:$A,Tables!AX$1),4),MATCH($A172,OFFSET('Program and Results'!$A$1,MATCH(Tables!AX$1,'Program and Results'!$A:$A,0)-1,4,COUNTIF('Program and Results'!$A:$A,Tables!AX$1),1),0),3),"")))</f>
        <v/>
      </c>
      <c r="AY172" t="str">
        <f ca="1">IF(AY2="","",IF($A172="","",IFERROR(INDEX(OFFSET('Program and Results'!$A$1,MATCH(Tables!AY$1,'Program and Results'!$A:$A,0)-1,1,COUNTIF('Program and Results'!$A:$A,Tables!AY$1),4),MATCH($A172,OFFSET('Program and Results'!$A$1,MATCH(Tables!AY$1,'Program and Results'!$A:$A,0)-1,4,COUNTIF('Program and Results'!$A:$A,Tables!AY$1),1),0),3),"")))</f>
        <v/>
      </c>
      <c r="AZ172" t="str">
        <f ca="1">IF(AZ2="","",IF($A172="","",IFERROR(INDEX(OFFSET('Program and Results'!$A$1,MATCH(Tables!AZ$1,'Program and Results'!$A:$A,0)-1,1,COUNTIF('Program and Results'!$A:$A,Tables!AZ$1),4),MATCH($A172,OFFSET('Program and Results'!$A$1,MATCH(Tables!AZ$1,'Program and Results'!$A:$A,0)-1,4,COUNTIF('Program and Results'!$A:$A,Tables!AZ$1),1),0),3),"")))</f>
        <v/>
      </c>
      <c r="BA172" t="str">
        <f ca="1">IF(BA2="","",IF($A172="","",IFERROR(INDEX(OFFSET('Program and Results'!$A$1,MATCH(Tables!BA$1,'Program and Results'!$A:$A,0)-1,1,COUNTIF('Program and Results'!$A:$A,Tables!BA$1),4),MATCH($A172,OFFSET('Program and Results'!$A$1,MATCH(Tables!BA$1,'Program and Results'!$A:$A,0)-1,4,COUNTIF('Program and Results'!$A:$A,Tables!BA$1),1),0),3),"")))</f>
        <v/>
      </c>
      <c r="BB172" t="str">
        <f ca="1">IF(BB2="","",IF($A172="","",IFERROR(INDEX(OFFSET('Program and Results'!$A$1,MATCH(Tables!BB$1,'Program and Results'!$A:$A,0)-1,1,COUNTIF('Program and Results'!$A:$A,Tables!BB$1),4),MATCH($A172,OFFSET('Program and Results'!$A$1,MATCH(Tables!BB$1,'Program and Results'!$A:$A,0)-1,4,COUNTIF('Program and Results'!$A:$A,Tables!BB$1),1),0),3),"")))</f>
        <v/>
      </c>
      <c r="BC172" t="str">
        <f ca="1">IF(BC2="","",IF($A172="","",IFERROR(INDEX(OFFSET('Program and Results'!$A$1,MATCH(Tables!BC$1,'Program and Results'!$A:$A,0)-1,1,COUNTIF('Program and Results'!$A:$A,Tables!BC$1),4),MATCH($A172,OFFSET('Program and Results'!$A$1,MATCH(Tables!BC$1,'Program and Results'!$A:$A,0)-1,4,COUNTIF('Program and Results'!$A:$A,Tables!BC$1),1),0),3),"")))</f>
        <v/>
      </c>
      <c r="BD172" t="str">
        <f ca="1">IF(BD2="","",IF($A172="","",IFERROR(INDEX(OFFSET('Program and Results'!$A$1,MATCH(Tables!BD$1,'Program and Results'!$A:$A,0)-1,1,COUNTIF('Program and Results'!$A:$A,Tables!BD$1),4),MATCH($A172,OFFSET('Program and Results'!$A$1,MATCH(Tables!BD$1,'Program and Results'!$A:$A,0)-1,4,COUNTIF('Program and Results'!$A:$A,Tables!BD$1),1),0),3),"")))</f>
        <v/>
      </c>
      <c r="BE172" t="str">
        <f ca="1">IF(BE2="","",IF($A172="","",IFERROR(INDEX(OFFSET('Program and Results'!$A$1,MATCH(Tables!BE$1,'Program and Results'!$A:$A,0)-1,1,COUNTIF('Program and Results'!$A:$A,Tables!BE$1),4),MATCH($A172,OFFSET('Program and Results'!$A$1,MATCH(Tables!BE$1,'Program and Results'!$A:$A,0)-1,4,COUNTIF('Program and Results'!$A:$A,Tables!BE$1),1),0),3),"")))</f>
        <v/>
      </c>
    </row>
    <row r="173" spans="1:57">
      <c r="A173" s="3" t="str">
        <f t="shared" ref="A173:A203" si="14">A3</f>
        <v>Augsburg</v>
      </c>
      <c r="B173" t="str">
        <f ca="1">IF(B3="","",IF($A173="","",IFERROR(INDEX(OFFSET('Program and Results'!$A$1,MATCH(Tables!B$1,'Program and Results'!$A:$A,0)-1,1,COUNTIF('Program and Results'!$A:$A,Tables!B$1),4),MATCH($A173,OFFSET('Program and Results'!$A$1,MATCH(Tables!B$1,'Program and Results'!$A:$A,0)-1,4,COUNTIF('Program and Results'!$A:$A,Tables!B$1),1),0),3),"")))</f>
        <v/>
      </c>
      <c r="C173">
        <f ca="1">IF(C3="","",IF($A173="","",IFERROR(INDEX(OFFSET('Program and Results'!$A$1,MATCH(Tables!C$1,'Program and Results'!$A:$A,0)-1,1,COUNTIF('Program and Results'!$A:$A,Tables!C$1),4),MATCH($A173,OFFSET('Program and Results'!$A$1,MATCH(Tables!C$1,'Program and Results'!$A:$A,0)-1,4,COUNTIF('Program and Results'!$A:$A,Tables!C$1),1),0),3),"")))</f>
        <v>0</v>
      </c>
      <c r="D173" t="str">
        <f ca="1">IF(D3="","",IF($A173="","",IFERROR(INDEX(OFFSET('Program and Results'!$A$1,MATCH(Tables!D$1,'Program and Results'!$A:$A,0)-1,1,COUNTIF('Program and Results'!$A:$A,Tables!D$1),4),MATCH($A173,OFFSET('Program and Results'!$A$1,MATCH(Tables!D$1,'Program and Results'!$A:$A,0)-1,4,COUNTIF('Program and Results'!$A:$A,Tables!D$1),1),0),3),"")))</f>
        <v/>
      </c>
      <c r="E173">
        <f ca="1">IF(E3="","",IF($A173="","",IFERROR(INDEX(OFFSET('Program and Results'!$A$1,MATCH(Tables!E$1,'Program and Results'!$A:$A,0)-1,1,COUNTIF('Program and Results'!$A:$A,Tables!E$1),4),MATCH($A173,OFFSET('Program and Results'!$A$1,MATCH(Tables!E$1,'Program and Results'!$A:$A,0)-1,4,COUNTIF('Program and Results'!$A:$A,Tables!E$1),1),0),3),"")))</f>
        <v>1</v>
      </c>
      <c r="F173" t="str">
        <f ca="1">IF(F3="","",IF($A173="","",IFERROR(INDEX(OFFSET('Program and Results'!$A$1,MATCH(Tables!F$1,'Program and Results'!$A:$A,0)-1,1,COUNTIF('Program and Results'!$A:$A,Tables!F$1),4),MATCH($A173,OFFSET('Program and Results'!$A$1,MATCH(Tables!F$1,'Program and Results'!$A:$A,0)-1,4,COUNTIF('Program and Results'!$A:$A,Tables!F$1),1),0),3),"")))</f>
        <v/>
      </c>
      <c r="G173">
        <f ca="1">IF(G3="","",IF($A173="","",IFERROR(INDEX(OFFSET('Program and Results'!$A$1,MATCH(Tables!G$1,'Program and Results'!$A:$A,0)-1,1,COUNTIF('Program and Results'!$A:$A,Tables!G$1),4),MATCH($A173,OFFSET('Program and Results'!$A$1,MATCH(Tables!G$1,'Program and Results'!$A:$A,0)-1,4,COUNTIF('Program and Results'!$A:$A,Tables!G$1),1),0),3),"")))</f>
        <v>1</v>
      </c>
      <c r="H173" t="str">
        <f ca="1">IF(H3="","",IF($A173="","",IFERROR(INDEX(OFFSET('Program and Results'!$A$1,MATCH(Tables!H$1,'Program and Results'!$A:$A,0)-1,1,COUNTIF('Program and Results'!$A:$A,Tables!H$1),4),MATCH($A173,OFFSET('Program and Results'!$A$1,MATCH(Tables!H$1,'Program and Results'!$A:$A,0)-1,4,COUNTIF('Program and Results'!$A:$A,Tables!H$1),1),0),3),"")))</f>
        <v/>
      </c>
      <c r="I173">
        <f ca="1">IF(I3="","",IF($A173="","",IFERROR(INDEX(OFFSET('Program and Results'!$A$1,MATCH(Tables!I$1,'Program and Results'!$A:$A,0)-1,1,COUNTIF('Program and Results'!$A:$A,Tables!I$1),4),MATCH($A173,OFFSET('Program and Results'!$A$1,MATCH(Tables!I$1,'Program and Results'!$A:$A,0)-1,4,COUNTIF('Program and Results'!$A:$A,Tables!I$1),1),0),3),"")))</f>
        <v>1</v>
      </c>
      <c r="J173" t="str">
        <f ca="1">IF(J3="","",IF($A173="","",IFERROR(INDEX(OFFSET('Program and Results'!$A$1,MATCH(Tables!J$1,'Program and Results'!$A:$A,0)-1,1,COUNTIF('Program and Results'!$A:$A,Tables!J$1),4),MATCH($A173,OFFSET('Program and Results'!$A$1,MATCH(Tables!J$1,'Program and Results'!$A:$A,0)-1,4,COUNTIF('Program and Results'!$A:$A,Tables!J$1),1),0),3),"")))</f>
        <v/>
      </c>
      <c r="K173">
        <f ca="1">IF(K3="","",IF($A173="","",IFERROR(INDEX(OFFSET('Program and Results'!$A$1,MATCH(Tables!K$1,'Program and Results'!$A:$A,0)-1,1,COUNTIF('Program and Results'!$A:$A,Tables!K$1),4),MATCH($A173,OFFSET('Program and Results'!$A$1,MATCH(Tables!K$1,'Program and Results'!$A:$A,0)-1,4,COUNTIF('Program and Results'!$A:$A,Tables!K$1),1),0),3),"")))</f>
        <v>1</v>
      </c>
      <c r="L173" t="str">
        <f ca="1">IF(L3="","",IF($A173="","",IFERROR(INDEX(OFFSET('Program and Results'!$A$1,MATCH(Tables!L$1,'Program and Results'!$A:$A,0)-1,1,COUNTIF('Program and Results'!$A:$A,Tables!L$1),4),MATCH($A173,OFFSET('Program and Results'!$A$1,MATCH(Tables!L$1,'Program and Results'!$A:$A,0)-1,4,COUNTIF('Program and Results'!$A:$A,Tables!L$1),1),0),3),"")))</f>
        <v/>
      </c>
      <c r="M173">
        <f ca="1">IF(M3="","",IF($A173="","",IFERROR(INDEX(OFFSET('Program and Results'!$A$1,MATCH(Tables!M$1,'Program and Results'!$A:$A,0)-1,1,COUNTIF('Program and Results'!$A:$A,Tables!M$1),4),MATCH($A173,OFFSET('Program and Results'!$A$1,MATCH(Tables!M$1,'Program and Results'!$A:$A,0)-1,4,COUNTIF('Program and Results'!$A:$A,Tables!M$1),1),0),3),"")))</f>
        <v>0</v>
      </c>
      <c r="N173" t="str">
        <f ca="1">IF(N3="","",IF($A173="","",IFERROR(INDEX(OFFSET('Program and Results'!$A$1,MATCH(Tables!N$1,'Program and Results'!$A:$A,0)-1,1,COUNTIF('Program and Results'!$A:$A,Tables!N$1),4),MATCH($A173,OFFSET('Program and Results'!$A$1,MATCH(Tables!N$1,'Program and Results'!$A:$A,0)-1,4,COUNTIF('Program and Results'!$A:$A,Tables!N$1),1),0),3),"")))</f>
        <v/>
      </c>
      <c r="O173">
        <f ca="1">IF(O3="","",IF($A173="","",IFERROR(INDEX(OFFSET('Program and Results'!$A$1,MATCH(Tables!O$1,'Program and Results'!$A:$A,0)-1,1,COUNTIF('Program and Results'!$A:$A,Tables!O$1),4),MATCH($A173,OFFSET('Program and Results'!$A$1,MATCH(Tables!O$1,'Program and Results'!$A:$A,0)-1,4,COUNTIF('Program and Results'!$A:$A,Tables!O$1),1),0),3),"")))</f>
        <v>0</v>
      </c>
      <c r="P173">
        <f ca="1">IF(P3="","",IF($A173="","",IFERROR(INDEX(OFFSET('Program and Results'!$A$1,MATCH(Tables!P$1,'Program and Results'!$A:$A,0)-1,1,COUNTIF('Program and Results'!$A:$A,Tables!P$1),4),MATCH($A173,OFFSET('Program and Results'!$A$1,MATCH(Tables!P$1,'Program and Results'!$A:$A,0)-1,4,COUNTIF('Program and Results'!$A:$A,Tables!P$1),1),0),3),"")))</f>
        <v>1</v>
      </c>
      <c r="Q173" t="str">
        <f ca="1">IF(Q3="","",IF($A173="","",IFERROR(INDEX(OFFSET('Program and Results'!$A$1,MATCH(Tables!Q$1,'Program and Results'!$A:$A,0)-1,1,COUNTIF('Program and Results'!$A:$A,Tables!Q$1),4),MATCH($A173,OFFSET('Program and Results'!$A$1,MATCH(Tables!Q$1,'Program and Results'!$A:$A,0)-1,4,COUNTIF('Program and Results'!$A:$A,Tables!Q$1),1),0),3),"")))</f>
        <v/>
      </c>
      <c r="R173">
        <f ca="1">IF(R3="","",IF($A173="","",IFERROR(INDEX(OFFSET('Program and Results'!$A$1,MATCH(Tables!R$1,'Program and Results'!$A:$A,0)-1,1,COUNTIF('Program and Results'!$A:$A,Tables!R$1),4),MATCH($A173,OFFSET('Program and Results'!$A$1,MATCH(Tables!R$1,'Program and Results'!$A:$A,0)-1,4,COUNTIF('Program and Results'!$A:$A,Tables!R$1),1),0),3),"")))</f>
        <v>1</v>
      </c>
      <c r="S173">
        <f ca="1">IF(S3="","",IF($A173="","",IFERROR(INDEX(OFFSET('Program and Results'!$A$1,MATCH(Tables!S$1,'Program and Results'!$A:$A,0)-1,1,COUNTIF('Program and Results'!$A:$A,Tables!S$1),4),MATCH($A173,OFFSET('Program and Results'!$A$1,MATCH(Tables!S$1,'Program and Results'!$A:$A,0)-1,4,COUNTIF('Program and Results'!$A:$A,Tables!S$1),1),0),3),"")))</f>
        <v>2</v>
      </c>
      <c r="T173" t="str">
        <f ca="1">IF(T3="","",IF($A173="","",IFERROR(INDEX(OFFSET('Program and Results'!$A$1,MATCH(Tables!T$1,'Program and Results'!$A:$A,0)-1,1,COUNTIF('Program and Results'!$A:$A,Tables!T$1),4),MATCH($A173,OFFSET('Program and Results'!$A$1,MATCH(Tables!T$1,'Program and Results'!$A:$A,0)-1,4,COUNTIF('Program and Results'!$A:$A,Tables!T$1),1),0),3),"")))</f>
        <v/>
      </c>
      <c r="U173">
        <f ca="1">IF(U3="","",IF($A173="","",IFERROR(INDEX(OFFSET('Program and Results'!$A$1,MATCH(Tables!U$1,'Program and Results'!$A:$A,0)-1,1,COUNTIF('Program and Results'!$A:$A,Tables!U$1),4),MATCH($A173,OFFSET('Program and Results'!$A$1,MATCH(Tables!U$1,'Program and Results'!$A:$A,0)-1,4,COUNTIF('Program and Results'!$A:$A,Tables!U$1),1),0),3),"")))</f>
        <v>4</v>
      </c>
      <c r="V173" t="str">
        <f ca="1">IF(V3="","",IF($A173="","",IFERROR(INDEX(OFFSET('Program and Results'!$A$1,MATCH(Tables!V$1,'Program and Results'!$A:$A,0)-1,1,COUNTIF('Program and Results'!$A:$A,Tables!V$1),4),MATCH($A173,OFFSET('Program and Results'!$A$1,MATCH(Tables!V$1,'Program and Results'!$A:$A,0)-1,4,COUNTIF('Program and Results'!$A:$A,Tables!V$1),1),0),3),"")))</f>
        <v/>
      </c>
      <c r="W173">
        <f ca="1">IF(W3="","",IF($A173="","",IFERROR(INDEX(OFFSET('Program and Results'!$A$1,MATCH(Tables!W$1,'Program and Results'!$A:$A,0)-1,1,COUNTIF('Program and Results'!$A:$A,Tables!W$1),4),MATCH($A173,OFFSET('Program and Results'!$A$1,MATCH(Tables!W$1,'Program and Results'!$A:$A,0)-1,4,COUNTIF('Program and Results'!$A:$A,Tables!W$1),1),0),3),"")))</f>
        <v>4</v>
      </c>
      <c r="X173" t="str">
        <f ca="1">IF(X3="","",IF($A173="","",IFERROR(INDEX(OFFSET('Program and Results'!$A$1,MATCH(Tables!X$1,'Program and Results'!$A:$A,0)-1,1,COUNTIF('Program and Results'!$A:$A,Tables!X$1),4),MATCH($A173,OFFSET('Program and Results'!$A$1,MATCH(Tables!X$1,'Program and Results'!$A:$A,0)-1,4,COUNTIF('Program and Results'!$A:$A,Tables!X$1),1),0),3),"")))</f>
        <v/>
      </c>
      <c r="Y173">
        <f ca="1">IF(Y3="","",IF($A173="","",IFERROR(INDEX(OFFSET('Program and Results'!$A$1,MATCH(Tables!Y$1,'Program and Results'!$A:$A,0)-1,1,COUNTIF('Program and Results'!$A:$A,Tables!Y$1),4),MATCH($A173,OFFSET('Program and Results'!$A$1,MATCH(Tables!Y$1,'Program and Results'!$A:$A,0)-1,4,COUNTIF('Program and Results'!$A:$A,Tables!Y$1),1),0),3),"")))</f>
        <v>2</v>
      </c>
      <c r="Z173" t="str">
        <f ca="1">IF(Z3="","",IF($A173="","",IFERROR(INDEX(OFFSET('Program and Results'!$A$1,MATCH(Tables!Z$1,'Program and Results'!$A:$A,0)-1,1,COUNTIF('Program and Results'!$A:$A,Tables!Z$1),4),MATCH($A173,OFFSET('Program and Results'!$A$1,MATCH(Tables!Z$1,'Program and Results'!$A:$A,0)-1,4,COUNTIF('Program and Results'!$A:$A,Tables!Z$1),1),0),3),"")))</f>
        <v/>
      </c>
      <c r="AA173">
        <f ca="1">IF(AA3="","",IF($A173="","",IFERROR(INDEX(OFFSET('Program and Results'!$A$1,MATCH(Tables!AA$1,'Program and Results'!$A:$A,0)-1,1,COUNTIF('Program and Results'!$A:$A,Tables!AA$1),4),MATCH($A173,OFFSET('Program and Results'!$A$1,MATCH(Tables!AA$1,'Program and Results'!$A:$A,0)-1,4,COUNTIF('Program and Results'!$A:$A,Tables!AA$1),1),0),3),"")))</f>
        <v>1</v>
      </c>
      <c r="AB173" t="str">
        <f ca="1">IF(AB3="","",IF($A173="","",IFERROR(INDEX(OFFSET('Program and Results'!$A$1,MATCH(Tables!AB$1,'Program and Results'!$A:$A,0)-1,1,COUNTIF('Program and Results'!$A:$A,Tables!AB$1),4),MATCH($A173,OFFSET('Program and Results'!$A$1,MATCH(Tables!AB$1,'Program and Results'!$A:$A,0)-1,4,COUNTIF('Program and Results'!$A:$A,Tables!AB$1),1),0),3),"")))</f>
        <v/>
      </c>
      <c r="AC173">
        <f ca="1">IF(AC3="","",IF($A173="","",IFERROR(INDEX(OFFSET('Program and Results'!$A$1,MATCH(Tables!AC$1,'Program and Results'!$A:$A,0)-1,1,COUNTIF('Program and Results'!$A:$A,Tables!AC$1),4),MATCH($A173,OFFSET('Program and Results'!$A$1,MATCH(Tables!AC$1,'Program and Results'!$A:$A,0)-1,4,COUNTIF('Program and Results'!$A:$A,Tables!AC$1),1),0),3),"")))</f>
        <v>0</v>
      </c>
      <c r="AD173" t="str">
        <f ca="1">IF(AD3="","",IF($A173="","",IFERROR(INDEX(OFFSET('Program and Results'!$A$1,MATCH(Tables!AD$1,'Program and Results'!$A:$A,0)-1,1,COUNTIF('Program and Results'!$A:$A,Tables!AD$1),4),MATCH($A173,OFFSET('Program and Results'!$A$1,MATCH(Tables!AD$1,'Program and Results'!$A:$A,0)-1,4,COUNTIF('Program and Results'!$A:$A,Tables!AD$1),1),0),3),"")))</f>
        <v/>
      </c>
      <c r="AE173">
        <f ca="1">IF(AE3="","",IF($A173="","",IFERROR(INDEX(OFFSET('Program and Results'!$A$1,MATCH(Tables!AE$1,'Program and Results'!$A:$A,0)-1,1,COUNTIF('Program and Results'!$A:$A,Tables!AE$1),4),MATCH($A173,OFFSET('Program and Results'!$A$1,MATCH(Tables!AE$1,'Program and Results'!$A:$A,0)-1,4,COUNTIF('Program and Results'!$A:$A,Tables!AE$1),1),0),3),"")))</f>
        <v>0</v>
      </c>
      <c r="AF173" t="str">
        <f ca="1">IF(AF3="","",IF($A173="","",IFERROR(INDEX(OFFSET('Program and Results'!$A$1,MATCH(Tables!AF$1,'Program and Results'!$A:$A,0)-1,1,COUNTIF('Program and Results'!$A:$A,Tables!AF$1),4),MATCH($A173,OFFSET('Program and Results'!$A$1,MATCH(Tables!AF$1,'Program and Results'!$A:$A,0)-1,4,COUNTIF('Program and Results'!$A:$A,Tables!AF$1),1),0),3),"")))</f>
        <v/>
      </c>
      <c r="AG173" t="str">
        <f ca="1">IF(AG3="","",IF($A173="","",IFERROR(INDEX(OFFSET('Program and Results'!$A$1,MATCH(Tables!AG$1,'Program and Results'!$A:$A,0)-1,1,COUNTIF('Program and Results'!$A:$A,Tables!AG$1),4),MATCH($A173,OFFSET('Program and Results'!$A$1,MATCH(Tables!AG$1,'Program and Results'!$A:$A,0)-1,4,COUNTIF('Program and Results'!$A:$A,Tables!AG$1),1),0),3),"")))</f>
        <v/>
      </c>
      <c r="AH173">
        <f ca="1">IF(AH3="","",IF($A173="","",IFERROR(INDEX(OFFSET('Program and Results'!$A$1,MATCH(Tables!AH$1,'Program and Results'!$A:$A,0)-1,1,COUNTIF('Program and Results'!$A:$A,Tables!AH$1),4),MATCH($A173,OFFSET('Program and Results'!$A$1,MATCH(Tables!AH$1,'Program and Results'!$A:$A,0)-1,4,COUNTIF('Program and Results'!$A:$A,Tables!AH$1),1),0),3),"")))</f>
        <v>1</v>
      </c>
      <c r="AI173" t="str">
        <f ca="1">IF(AI3="","",IF($A173="","",IFERROR(INDEX(OFFSET('Program and Results'!$A$1,MATCH(Tables!AI$1,'Program and Results'!$A:$A,0)-1,1,COUNTIF('Program and Results'!$A:$A,Tables!AI$1),4),MATCH($A173,OFFSET('Program and Results'!$A$1,MATCH(Tables!AI$1,'Program and Results'!$A:$A,0)-1,4,COUNTIF('Program and Results'!$A:$A,Tables!AI$1),1),0),3),"")))</f>
        <v/>
      </c>
      <c r="AJ173" t="str">
        <f ca="1">IF(AJ3="","",IF($A173="","",IFERROR(INDEX(OFFSET('Program and Results'!$A$1,MATCH(Tables!AJ$1,'Program and Results'!$A:$A,0)-1,1,COUNTIF('Program and Results'!$A:$A,Tables!AJ$1),4),MATCH($A173,OFFSET('Program and Results'!$A$1,MATCH(Tables!AJ$1,'Program and Results'!$A:$A,0)-1,4,COUNTIF('Program and Results'!$A:$A,Tables!AJ$1),1),0),3),"")))</f>
        <v/>
      </c>
      <c r="AK173" t="str">
        <f ca="1">IF(AK3="","",IF($A173="","",IFERROR(INDEX(OFFSET('Program and Results'!$A$1,MATCH(Tables!AK$1,'Program and Results'!$A:$A,0)-1,1,COUNTIF('Program and Results'!$A:$A,Tables!AK$1),4),MATCH($A173,OFFSET('Program and Results'!$A$1,MATCH(Tables!AK$1,'Program and Results'!$A:$A,0)-1,4,COUNTIF('Program and Results'!$A:$A,Tables!AK$1),1),0),3),"")))</f>
        <v/>
      </c>
      <c r="AL173" t="str">
        <f ca="1">IF(AL3="","",IF($A173="","",IFERROR(INDEX(OFFSET('Program and Results'!$A$1,MATCH(Tables!AL$1,'Program and Results'!$A:$A,0)-1,1,COUNTIF('Program and Results'!$A:$A,Tables!AL$1),4),MATCH($A173,OFFSET('Program and Results'!$A$1,MATCH(Tables!AL$1,'Program and Results'!$A:$A,0)-1,4,COUNTIF('Program and Results'!$A:$A,Tables!AL$1),1),0),3),"")))</f>
        <v/>
      </c>
      <c r="AM173" t="str">
        <f ca="1">IF(AM3="","",IF($A173="","",IFERROR(INDEX(OFFSET('Program and Results'!$A$1,MATCH(Tables!AM$1,'Program and Results'!$A:$A,0)-1,1,COUNTIF('Program and Results'!$A:$A,Tables!AM$1),4),MATCH($A173,OFFSET('Program and Results'!$A$1,MATCH(Tables!AM$1,'Program and Results'!$A:$A,0)-1,4,COUNTIF('Program and Results'!$A:$A,Tables!AM$1),1),0),3),"")))</f>
        <v/>
      </c>
      <c r="AN173" t="str">
        <f ca="1">IF(AN3="","",IF($A173="","",IFERROR(INDEX(OFFSET('Program and Results'!$A$1,MATCH(Tables!AN$1,'Program and Results'!$A:$A,0)-1,1,COUNTIF('Program and Results'!$A:$A,Tables!AN$1),4),MATCH($A173,OFFSET('Program and Results'!$A$1,MATCH(Tables!AN$1,'Program and Results'!$A:$A,0)-1,4,COUNTIF('Program and Results'!$A:$A,Tables!AN$1),1),0),3),"")))</f>
        <v/>
      </c>
      <c r="AO173" t="str">
        <f ca="1">IF(AO3="","",IF($A173="","",IFERROR(INDEX(OFFSET('Program and Results'!$A$1,MATCH(Tables!AO$1,'Program and Results'!$A:$A,0)-1,1,COUNTIF('Program and Results'!$A:$A,Tables!AO$1),4),MATCH($A173,OFFSET('Program and Results'!$A$1,MATCH(Tables!AO$1,'Program and Results'!$A:$A,0)-1,4,COUNTIF('Program and Results'!$A:$A,Tables!AO$1),1),0),3),"")))</f>
        <v/>
      </c>
      <c r="AP173" t="str">
        <f ca="1">IF(AP3="","",IF($A173="","",IFERROR(INDEX(OFFSET('Program and Results'!$A$1,MATCH(Tables!AP$1,'Program and Results'!$A:$A,0)-1,1,COUNTIF('Program and Results'!$A:$A,Tables!AP$1),4),MATCH($A173,OFFSET('Program and Results'!$A$1,MATCH(Tables!AP$1,'Program and Results'!$A:$A,0)-1,4,COUNTIF('Program and Results'!$A:$A,Tables!AP$1),1),0),3),"")))</f>
        <v/>
      </c>
      <c r="AQ173" t="str">
        <f ca="1">IF(AQ3="","",IF($A173="","",IFERROR(INDEX(OFFSET('Program and Results'!$A$1,MATCH(Tables!AQ$1,'Program and Results'!$A:$A,0)-1,1,COUNTIF('Program and Results'!$A:$A,Tables!AQ$1),4),MATCH($A173,OFFSET('Program and Results'!$A$1,MATCH(Tables!AQ$1,'Program and Results'!$A:$A,0)-1,4,COUNTIF('Program and Results'!$A:$A,Tables!AQ$1),1),0),3),"")))</f>
        <v/>
      </c>
      <c r="AR173" t="str">
        <f ca="1">IF(AR3="","",IF($A173="","",IFERROR(INDEX(OFFSET('Program and Results'!$A$1,MATCH(Tables!AR$1,'Program and Results'!$A:$A,0)-1,1,COUNTIF('Program and Results'!$A:$A,Tables!AR$1),4),MATCH($A173,OFFSET('Program and Results'!$A$1,MATCH(Tables!AR$1,'Program and Results'!$A:$A,0)-1,4,COUNTIF('Program and Results'!$A:$A,Tables!AR$1),1),0),3),"")))</f>
        <v/>
      </c>
      <c r="AS173" t="str">
        <f ca="1">IF(AS3="","",IF($A173="","",IFERROR(INDEX(OFFSET('Program and Results'!$A$1,MATCH(Tables!AS$1,'Program and Results'!$A:$A,0)-1,1,COUNTIF('Program and Results'!$A:$A,Tables!AS$1),4),MATCH($A173,OFFSET('Program and Results'!$A$1,MATCH(Tables!AS$1,'Program and Results'!$A:$A,0)-1,4,COUNTIF('Program and Results'!$A:$A,Tables!AS$1),1),0),3),"")))</f>
        <v/>
      </c>
      <c r="AT173" t="str">
        <f ca="1">IF(AT3="","",IF($A173="","",IFERROR(INDEX(OFFSET('Program and Results'!$A$1,MATCH(Tables!AT$1,'Program and Results'!$A:$A,0)-1,1,COUNTIF('Program and Results'!$A:$A,Tables!AT$1),4),MATCH($A173,OFFSET('Program and Results'!$A$1,MATCH(Tables!AT$1,'Program and Results'!$A:$A,0)-1,4,COUNTIF('Program and Results'!$A:$A,Tables!AT$1),1),0),3),"")))</f>
        <v/>
      </c>
      <c r="AU173" t="str">
        <f ca="1">IF(AU3="","",IF($A173="","",IFERROR(INDEX(OFFSET('Program and Results'!$A$1,MATCH(Tables!AU$1,'Program and Results'!$A:$A,0)-1,1,COUNTIF('Program and Results'!$A:$A,Tables!AU$1),4),MATCH($A173,OFFSET('Program and Results'!$A$1,MATCH(Tables!AU$1,'Program and Results'!$A:$A,0)-1,4,COUNTIF('Program and Results'!$A:$A,Tables!AU$1),1),0),3),"")))</f>
        <v/>
      </c>
      <c r="AV173" t="str">
        <f ca="1">IF(AV3="","",IF($A173="","",IFERROR(INDEX(OFFSET('Program and Results'!$A$1,MATCH(Tables!AV$1,'Program and Results'!$A:$A,0)-1,1,COUNTIF('Program and Results'!$A:$A,Tables!AV$1),4),MATCH($A173,OFFSET('Program and Results'!$A$1,MATCH(Tables!AV$1,'Program and Results'!$A:$A,0)-1,4,COUNTIF('Program and Results'!$A:$A,Tables!AV$1),1),0),3),"")))</f>
        <v/>
      </c>
      <c r="AW173" t="str">
        <f ca="1">IF(AW3="","",IF($A173="","",IFERROR(INDEX(OFFSET('Program and Results'!$A$1,MATCH(Tables!AW$1,'Program and Results'!$A:$A,0)-1,1,COUNTIF('Program and Results'!$A:$A,Tables!AW$1),4),MATCH($A173,OFFSET('Program and Results'!$A$1,MATCH(Tables!AW$1,'Program and Results'!$A:$A,0)-1,4,COUNTIF('Program and Results'!$A:$A,Tables!AW$1),1),0),3),"")))</f>
        <v/>
      </c>
      <c r="AX173" t="str">
        <f ca="1">IF(AX3="","",IF($A173="","",IFERROR(INDEX(OFFSET('Program and Results'!$A$1,MATCH(Tables!AX$1,'Program and Results'!$A:$A,0)-1,1,COUNTIF('Program and Results'!$A:$A,Tables!AX$1),4),MATCH($A173,OFFSET('Program and Results'!$A$1,MATCH(Tables!AX$1,'Program and Results'!$A:$A,0)-1,4,COUNTIF('Program and Results'!$A:$A,Tables!AX$1),1),0),3),"")))</f>
        <v/>
      </c>
      <c r="AY173" t="str">
        <f ca="1">IF(AY3="","",IF($A173="","",IFERROR(INDEX(OFFSET('Program and Results'!$A$1,MATCH(Tables!AY$1,'Program and Results'!$A:$A,0)-1,1,COUNTIF('Program and Results'!$A:$A,Tables!AY$1),4),MATCH($A173,OFFSET('Program and Results'!$A$1,MATCH(Tables!AY$1,'Program and Results'!$A:$A,0)-1,4,COUNTIF('Program and Results'!$A:$A,Tables!AY$1),1),0),3),"")))</f>
        <v/>
      </c>
      <c r="AZ173" t="str">
        <f ca="1">IF(AZ3="","",IF($A173="","",IFERROR(INDEX(OFFSET('Program and Results'!$A$1,MATCH(Tables!AZ$1,'Program and Results'!$A:$A,0)-1,1,COUNTIF('Program and Results'!$A:$A,Tables!AZ$1),4),MATCH($A173,OFFSET('Program and Results'!$A$1,MATCH(Tables!AZ$1,'Program and Results'!$A:$A,0)-1,4,COUNTIF('Program and Results'!$A:$A,Tables!AZ$1),1),0),3),"")))</f>
        <v/>
      </c>
      <c r="BA173" t="str">
        <f ca="1">IF(BA3="","",IF($A173="","",IFERROR(INDEX(OFFSET('Program and Results'!$A$1,MATCH(Tables!BA$1,'Program and Results'!$A:$A,0)-1,1,COUNTIF('Program and Results'!$A:$A,Tables!BA$1),4),MATCH($A173,OFFSET('Program and Results'!$A$1,MATCH(Tables!BA$1,'Program and Results'!$A:$A,0)-1,4,COUNTIF('Program and Results'!$A:$A,Tables!BA$1),1),0),3),"")))</f>
        <v/>
      </c>
      <c r="BB173" t="str">
        <f ca="1">IF(BB3="","",IF($A173="","",IFERROR(INDEX(OFFSET('Program and Results'!$A$1,MATCH(Tables!BB$1,'Program and Results'!$A:$A,0)-1,1,COUNTIF('Program and Results'!$A:$A,Tables!BB$1),4),MATCH($A173,OFFSET('Program and Results'!$A$1,MATCH(Tables!BB$1,'Program and Results'!$A:$A,0)-1,4,COUNTIF('Program and Results'!$A:$A,Tables!BB$1),1),0),3),"")))</f>
        <v/>
      </c>
      <c r="BC173" t="str">
        <f ca="1">IF(BC3="","",IF($A173="","",IFERROR(INDEX(OFFSET('Program and Results'!$A$1,MATCH(Tables!BC$1,'Program and Results'!$A:$A,0)-1,1,COUNTIF('Program and Results'!$A:$A,Tables!BC$1),4),MATCH($A173,OFFSET('Program and Results'!$A$1,MATCH(Tables!BC$1,'Program and Results'!$A:$A,0)-1,4,COUNTIF('Program and Results'!$A:$A,Tables!BC$1),1),0),3),"")))</f>
        <v/>
      </c>
      <c r="BD173" t="str">
        <f ca="1">IF(BD3="","",IF($A173="","",IFERROR(INDEX(OFFSET('Program and Results'!$A$1,MATCH(Tables!BD$1,'Program and Results'!$A:$A,0)-1,1,COUNTIF('Program and Results'!$A:$A,Tables!BD$1),4),MATCH($A173,OFFSET('Program and Results'!$A$1,MATCH(Tables!BD$1,'Program and Results'!$A:$A,0)-1,4,COUNTIF('Program and Results'!$A:$A,Tables!BD$1),1),0),3),"")))</f>
        <v/>
      </c>
      <c r="BE173" t="str">
        <f ca="1">IF(BE3="","",IF($A173="","",IFERROR(INDEX(OFFSET('Program and Results'!$A$1,MATCH(Tables!BE$1,'Program and Results'!$A:$A,0)-1,1,COUNTIF('Program and Results'!$A:$A,Tables!BE$1),4),MATCH($A173,OFFSET('Program and Results'!$A$1,MATCH(Tables!BE$1,'Program and Results'!$A:$A,0)-1,4,COUNTIF('Program and Results'!$A:$A,Tables!BE$1),1),0),3),"")))</f>
        <v/>
      </c>
    </row>
    <row r="174" spans="1:57">
      <c r="A174" s="3" t="str">
        <f t="shared" si="14"/>
        <v>Braunschweig</v>
      </c>
      <c r="B174" t="str">
        <f ca="1">IF(B4="","",IF($A174="","",IFERROR(INDEX(OFFSET('Program and Results'!$A$1,MATCH(Tables!B$1,'Program and Results'!$A:$A,0)-1,1,COUNTIF('Program and Results'!$A:$A,Tables!B$1),4),MATCH($A174,OFFSET('Program and Results'!$A$1,MATCH(Tables!B$1,'Program and Results'!$A:$A,0)-1,4,COUNTIF('Program and Results'!$A:$A,Tables!B$1),1),0),3),"")))</f>
        <v/>
      </c>
      <c r="C174">
        <f ca="1">IF(C4="","",IF($A174="","",IFERROR(INDEX(OFFSET('Program and Results'!$A$1,MATCH(Tables!C$1,'Program and Results'!$A:$A,0)-1,1,COUNTIF('Program and Results'!$A:$A,Tables!C$1),4),MATCH($A174,OFFSET('Program and Results'!$A$1,MATCH(Tables!C$1,'Program and Results'!$A:$A,0)-1,4,COUNTIF('Program and Results'!$A:$A,Tables!C$1),1),0),3),"")))</f>
        <v>1</v>
      </c>
      <c r="D174" t="str">
        <f ca="1">IF(D4="","",IF($A174="","",IFERROR(INDEX(OFFSET('Program and Results'!$A$1,MATCH(Tables!D$1,'Program and Results'!$A:$A,0)-1,1,COUNTIF('Program and Results'!$A:$A,Tables!D$1),4),MATCH($A174,OFFSET('Program and Results'!$A$1,MATCH(Tables!D$1,'Program and Results'!$A:$A,0)-1,4,COUNTIF('Program and Results'!$A:$A,Tables!D$1),1),0),3),"")))</f>
        <v/>
      </c>
      <c r="E174">
        <f ca="1">IF(E4="","",IF($A174="","",IFERROR(INDEX(OFFSET('Program and Results'!$A$1,MATCH(Tables!E$1,'Program and Results'!$A:$A,0)-1,1,COUNTIF('Program and Results'!$A:$A,Tables!E$1),4),MATCH($A174,OFFSET('Program and Results'!$A$1,MATCH(Tables!E$1,'Program and Results'!$A:$A,0)-1,4,COUNTIF('Program and Results'!$A:$A,Tables!E$1),1),0),3),"")))</f>
        <v>0</v>
      </c>
      <c r="F174" t="str">
        <f ca="1">IF(F4="","",IF($A174="","",IFERROR(INDEX(OFFSET('Program and Results'!$A$1,MATCH(Tables!F$1,'Program and Results'!$A:$A,0)-1,1,COUNTIF('Program and Results'!$A:$A,Tables!F$1),4),MATCH($A174,OFFSET('Program and Results'!$A$1,MATCH(Tables!F$1,'Program and Results'!$A:$A,0)-1,4,COUNTIF('Program and Results'!$A:$A,Tables!F$1),1),0),3),"")))</f>
        <v/>
      </c>
      <c r="G174">
        <f ca="1">IF(G4="","",IF($A174="","",IFERROR(INDEX(OFFSET('Program and Results'!$A$1,MATCH(Tables!G$1,'Program and Results'!$A:$A,0)-1,1,COUNTIF('Program and Results'!$A:$A,Tables!G$1),4),MATCH($A174,OFFSET('Program and Results'!$A$1,MATCH(Tables!G$1,'Program and Results'!$A:$A,0)-1,4,COUNTIF('Program and Results'!$A:$A,Tables!G$1),1),0),3),"")))</f>
        <v>1</v>
      </c>
      <c r="H174" t="str">
        <f ca="1">IF(H4="","",IF($A174="","",IFERROR(INDEX(OFFSET('Program and Results'!$A$1,MATCH(Tables!H$1,'Program and Results'!$A:$A,0)-1,1,COUNTIF('Program and Results'!$A:$A,Tables!H$1),4),MATCH($A174,OFFSET('Program and Results'!$A$1,MATCH(Tables!H$1,'Program and Results'!$A:$A,0)-1,4,COUNTIF('Program and Results'!$A:$A,Tables!H$1),1),0),3),"")))</f>
        <v/>
      </c>
      <c r="I174">
        <f ca="1">IF(I4="","",IF($A174="","",IFERROR(INDEX(OFFSET('Program and Results'!$A$1,MATCH(Tables!I$1,'Program and Results'!$A:$A,0)-1,1,COUNTIF('Program and Results'!$A:$A,Tables!I$1),4),MATCH($A174,OFFSET('Program and Results'!$A$1,MATCH(Tables!I$1,'Program and Results'!$A:$A,0)-1,4,COUNTIF('Program and Results'!$A:$A,Tables!I$1),1),0),3),"")))</f>
        <v>2</v>
      </c>
      <c r="J174" t="str">
        <f ca="1">IF(J4="","",IF($A174="","",IFERROR(INDEX(OFFSET('Program and Results'!$A$1,MATCH(Tables!J$1,'Program and Results'!$A:$A,0)-1,1,COUNTIF('Program and Results'!$A:$A,Tables!J$1),4),MATCH($A174,OFFSET('Program and Results'!$A$1,MATCH(Tables!J$1,'Program and Results'!$A:$A,0)-1,4,COUNTIF('Program and Results'!$A:$A,Tables!J$1),1),0),3),"")))</f>
        <v/>
      </c>
      <c r="K174">
        <f ca="1">IF(K4="","",IF($A174="","",IFERROR(INDEX(OFFSET('Program and Results'!$A$1,MATCH(Tables!K$1,'Program and Results'!$A:$A,0)-1,1,COUNTIF('Program and Results'!$A:$A,Tables!K$1),4),MATCH($A174,OFFSET('Program and Results'!$A$1,MATCH(Tables!K$1,'Program and Results'!$A:$A,0)-1,4,COUNTIF('Program and Results'!$A:$A,Tables!K$1),1),0),3),"")))</f>
        <v>0</v>
      </c>
      <c r="L174" t="str">
        <f ca="1">IF(L4="","",IF($A174="","",IFERROR(INDEX(OFFSET('Program and Results'!$A$1,MATCH(Tables!L$1,'Program and Results'!$A:$A,0)-1,1,COUNTIF('Program and Results'!$A:$A,Tables!L$1),4),MATCH($A174,OFFSET('Program and Results'!$A$1,MATCH(Tables!L$1,'Program and Results'!$A:$A,0)-1,4,COUNTIF('Program and Results'!$A:$A,Tables!L$1),1),0),3),"")))</f>
        <v/>
      </c>
      <c r="M174">
        <f ca="1">IF(M4="","",IF($A174="","",IFERROR(INDEX(OFFSET('Program and Results'!$A$1,MATCH(Tables!M$1,'Program and Results'!$A:$A,0)-1,1,COUNTIF('Program and Results'!$A:$A,Tables!M$1),4),MATCH($A174,OFFSET('Program and Results'!$A$1,MATCH(Tables!M$1,'Program and Results'!$A:$A,0)-1,4,COUNTIF('Program and Results'!$A:$A,Tables!M$1),1),0),3),"")))</f>
        <v>0</v>
      </c>
      <c r="N174" t="str">
        <f ca="1">IF(N4="","",IF($A174="","",IFERROR(INDEX(OFFSET('Program and Results'!$A$1,MATCH(Tables!N$1,'Program and Results'!$A:$A,0)-1,1,COUNTIF('Program and Results'!$A:$A,Tables!N$1),4),MATCH($A174,OFFSET('Program and Results'!$A$1,MATCH(Tables!N$1,'Program and Results'!$A:$A,0)-1,4,COUNTIF('Program and Results'!$A:$A,Tables!N$1),1),0),3),"")))</f>
        <v/>
      </c>
      <c r="O174">
        <f ca="1">IF(O4="","",IF($A174="","",IFERROR(INDEX(OFFSET('Program and Results'!$A$1,MATCH(Tables!O$1,'Program and Results'!$A:$A,0)-1,1,COUNTIF('Program and Results'!$A:$A,Tables!O$1),4),MATCH($A174,OFFSET('Program and Results'!$A$1,MATCH(Tables!O$1,'Program and Results'!$A:$A,0)-1,4,COUNTIF('Program and Results'!$A:$A,Tables!O$1),1),0),3),"")))</f>
        <v>0</v>
      </c>
      <c r="P174" t="str">
        <f ca="1">IF(P4="","",IF($A174="","",IFERROR(INDEX(OFFSET('Program and Results'!$A$1,MATCH(Tables!P$1,'Program and Results'!$A:$A,0)-1,1,COUNTIF('Program and Results'!$A:$A,Tables!P$1),4),MATCH($A174,OFFSET('Program and Results'!$A$1,MATCH(Tables!P$1,'Program and Results'!$A:$A,0)-1,4,COUNTIF('Program and Results'!$A:$A,Tables!P$1),1),0),3),"")))</f>
        <v/>
      </c>
      <c r="Q174">
        <f ca="1">IF(Q4="","",IF($A174="","",IFERROR(INDEX(OFFSET('Program and Results'!$A$1,MATCH(Tables!Q$1,'Program and Results'!$A:$A,0)-1,1,COUNTIF('Program and Results'!$A:$A,Tables!Q$1),4),MATCH($A174,OFFSET('Program and Results'!$A$1,MATCH(Tables!Q$1,'Program and Results'!$A:$A,0)-1,4,COUNTIF('Program and Results'!$A:$A,Tables!Q$1),1),0),3),"")))</f>
        <v>1</v>
      </c>
      <c r="R174" t="str">
        <f ca="1">IF(R4="","",IF($A174="","",IFERROR(INDEX(OFFSET('Program and Results'!$A$1,MATCH(Tables!R$1,'Program and Results'!$A:$A,0)-1,1,COUNTIF('Program and Results'!$A:$A,Tables!R$1),4),MATCH($A174,OFFSET('Program and Results'!$A$1,MATCH(Tables!R$1,'Program and Results'!$A:$A,0)-1,4,COUNTIF('Program and Results'!$A:$A,Tables!R$1),1),0),3),"")))</f>
        <v/>
      </c>
      <c r="S174">
        <f ca="1">IF(S4="","",IF($A174="","",IFERROR(INDEX(OFFSET('Program and Results'!$A$1,MATCH(Tables!S$1,'Program and Results'!$A:$A,0)-1,1,COUNTIF('Program and Results'!$A:$A,Tables!S$1),4),MATCH($A174,OFFSET('Program and Results'!$A$1,MATCH(Tables!S$1,'Program and Results'!$A:$A,0)-1,4,COUNTIF('Program and Results'!$A:$A,Tables!S$1),1),0),3),"")))</f>
        <v>0</v>
      </c>
      <c r="T174" t="str">
        <f ca="1">IF(T4="","",IF($A174="","",IFERROR(INDEX(OFFSET('Program and Results'!$A$1,MATCH(Tables!T$1,'Program and Results'!$A:$A,0)-1,1,COUNTIF('Program and Results'!$A:$A,Tables!T$1),4),MATCH($A174,OFFSET('Program and Results'!$A$1,MATCH(Tables!T$1,'Program and Results'!$A:$A,0)-1,4,COUNTIF('Program and Results'!$A:$A,Tables!T$1),1),0),3),"")))</f>
        <v/>
      </c>
      <c r="U174">
        <f ca="1">IF(U4="","",IF($A174="","",IFERROR(INDEX(OFFSET('Program and Results'!$A$1,MATCH(Tables!U$1,'Program and Results'!$A:$A,0)-1,1,COUNTIF('Program and Results'!$A:$A,Tables!U$1),4),MATCH($A174,OFFSET('Program and Results'!$A$1,MATCH(Tables!U$1,'Program and Results'!$A:$A,0)-1,4,COUNTIF('Program and Results'!$A:$A,Tables!U$1),1),0),3),"")))</f>
        <v>0</v>
      </c>
      <c r="V174" t="str">
        <f ca="1">IF(V4="","",IF($A174="","",IFERROR(INDEX(OFFSET('Program and Results'!$A$1,MATCH(Tables!V$1,'Program and Results'!$A:$A,0)-1,1,COUNTIF('Program and Results'!$A:$A,Tables!V$1),4),MATCH($A174,OFFSET('Program and Results'!$A$1,MATCH(Tables!V$1,'Program and Results'!$A:$A,0)-1,4,COUNTIF('Program and Results'!$A:$A,Tables!V$1),1),0),3),"")))</f>
        <v/>
      </c>
      <c r="W174">
        <f ca="1">IF(W4="","",IF($A174="","",IFERROR(INDEX(OFFSET('Program and Results'!$A$1,MATCH(Tables!W$1,'Program and Results'!$A:$A,0)-1,1,COUNTIF('Program and Results'!$A:$A,Tables!W$1),4),MATCH($A174,OFFSET('Program and Results'!$A$1,MATCH(Tables!W$1,'Program and Results'!$A:$A,0)-1,4,COUNTIF('Program and Results'!$A:$A,Tables!W$1),1),0),3),"")))</f>
        <v>1</v>
      </c>
      <c r="X174" t="str">
        <f ca="1">IF(X4="","",IF($A174="","",IFERROR(INDEX(OFFSET('Program and Results'!$A$1,MATCH(Tables!X$1,'Program and Results'!$A:$A,0)-1,1,COUNTIF('Program and Results'!$A:$A,Tables!X$1),4),MATCH($A174,OFFSET('Program and Results'!$A$1,MATCH(Tables!X$1,'Program and Results'!$A:$A,0)-1,4,COUNTIF('Program and Results'!$A:$A,Tables!X$1),1),0),3),"")))</f>
        <v/>
      </c>
      <c r="Y174">
        <f ca="1">IF(Y4="","",IF($A174="","",IFERROR(INDEX(OFFSET('Program and Results'!$A$1,MATCH(Tables!Y$1,'Program and Results'!$A:$A,0)-1,1,COUNTIF('Program and Results'!$A:$A,Tables!Y$1),4),MATCH($A174,OFFSET('Program and Results'!$A$1,MATCH(Tables!Y$1,'Program and Results'!$A:$A,0)-1,4,COUNTIF('Program and Results'!$A:$A,Tables!Y$1),1),0),3),"")))</f>
        <v>2</v>
      </c>
      <c r="Z174" t="str">
        <f ca="1">IF(Z4="","",IF($A174="","",IFERROR(INDEX(OFFSET('Program and Results'!$A$1,MATCH(Tables!Z$1,'Program and Results'!$A:$A,0)-1,1,COUNTIF('Program and Results'!$A:$A,Tables!Z$1),4),MATCH($A174,OFFSET('Program and Results'!$A$1,MATCH(Tables!Z$1,'Program and Results'!$A:$A,0)-1,4,COUNTIF('Program and Results'!$A:$A,Tables!Z$1),1),0),3),"")))</f>
        <v/>
      </c>
      <c r="AA174">
        <f ca="1">IF(AA4="","",IF($A174="","",IFERROR(INDEX(OFFSET('Program and Results'!$A$1,MATCH(Tables!AA$1,'Program and Results'!$A:$A,0)-1,1,COUNTIF('Program and Results'!$A:$A,Tables!AA$1),4),MATCH($A174,OFFSET('Program and Results'!$A$1,MATCH(Tables!AA$1,'Program and Results'!$A:$A,0)-1,4,COUNTIF('Program and Results'!$A:$A,Tables!AA$1),1),0),3),"")))</f>
        <v>1</v>
      </c>
      <c r="AB174" t="str">
        <f ca="1">IF(AB4="","",IF($A174="","",IFERROR(INDEX(OFFSET('Program and Results'!$A$1,MATCH(Tables!AB$1,'Program and Results'!$A:$A,0)-1,1,COUNTIF('Program and Results'!$A:$A,Tables!AB$1),4),MATCH($A174,OFFSET('Program and Results'!$A$1,MATCH(Tables!AB$1,'Program and Results'!$A:$A,0)-1,4,COUNTIF('Program and Results'!$A:$A,Tables!AB$1),1),0),3),"")))</f>
        <v/>
      </c>
      <c r="AC174">
        <f ca="1">IF(AC4="","",IF($A174="","",IFERROR(INDEX(OFFSET('Program and Results'!$A$1,MATCH(Tables!AC$1,'Program and Results'!$A:$A,0)-1,1,COUNTIF('Program and Results'!$A:$A,Tables!AC$1),4),MATCH($A174,OFFSET('Program and Results'!$A$1,MATCH(Tables!AC$1,'Program and Results'!$A:$A,0)-1,4,COUNTIF('Program and Results'!$A:$A,Tables!AC$1),1),0),3),"")))</f>
        <v>1</v>
      </c>
      <c r="AD174" t="str">
        <f ca="1">IF(AD4="","",IF($A174="","",IFERROR(INDEX(OFFSET('Program and Results'!$A$1,MATCH(Tables!AD$1,'Program and Results'!$A:$A,0)-1,1,COUNTIF('Program and Results'!$A:$A,Tables!AD$1),4),MATCH($A174,OFFSET('Program and Results'!$A$1,MATCH(Tables!AD$1,'Program and Results'!$A:$A,0)-1,4,COUNTIF('Program and Results'!$A:$A,Tables!AD$1),1),0),3),"")))</f>
        <v/>
      </c>
      <c r="AE174">
        <f ca="1">IF(AE4="","",IF($A174="","",IFERROR(INDEX(OFFSET('Program and Results'!$A$1,MATCH(Tables!AE$1,'Program and Results'!$A:$A,0)-1,1,COUNTIF('Program and Results'!$A:$A,Tables!AE$1),4),MATCH($A174,OFFSET('Program and Results'!$A$1,MATCH(Tables!AE$1,'Program and Results'!$A:$A,0)-1,4,COUNTIF('Program and Results'!$A:$A,Tables!AE$1),1),0),3),"")))</f>
        <v>0</v>
      </c>
      <c r="AF174" t="str">
        <f ca="1">IF(AF4="","",IF($A174="","",IFERROR(INDEX(OFFSET('Program and Results'!$A$1,MATCH(Tables!AF$1,'Program and Results'!$A:$A,0)-1,1,COUNTIF('Program and Results'!$A:$A,Tables!AF$1),4),MATCH($A174,OFFSET('Program and Results'!$A$1,MATCH(Tables!AF$1,'Program and Results'!$A:$A,0)-1,4,COUNTIF('Program and Results'!$A:$A,Tables!AF$1),1),0),3),"")))</f>
        <v/>
      </c>
      <c r="AG174">
        <f ca="1">IF(AG4="","",IF($A174="","",IFERROR(INDEX(OFFSET('Program and Results'!$A$1,MATCH(Tables!AG$1,'Program and Results'!$A:$A,0)-1,1,COUNTIF('Program and Results'!$A:$A,Tables!AG$1),4),MATCH($A174,OFFSET('Program and Results'!$A$1,MATCH(Tables!AG$1,'Program and Results'!$A:$A,0)-1,4,COUNTIF('Program and Results'!$A:$A,Tables!AG$1),1),0),3),"")))</f>
        <v>0</v>
      </c>
      <c r="AH174" t="str">
        <f ca="1">IF(AH4="","",IF($A174="","",IFERROR(INDEX(OFFSET('Program and Results'!$A$1,MATCH(Tables!AH$1,'Program and Results'!$A:$A,0)-1,1,COUNTIF('Program and Results'!$A:$A,Tables!AH$1),4),MATCH($A174,OFFSET('Program and Results'!$A$1,MATCH(Tables!AH$1,'Program and Results'!$A:$A,0)-1,4,COUNTIF('Program and Results'!$A:$A,Tables!AH$1),1),0),3),"")))</f>
        <v/>
      </c>
      <c r="AI174">
        <f ca="1">IF(AI4="","",IF($A174="","",IFERROR(INDEX(OFFSET('Program and Results'!$A$1,MATCH(Tables!AI$1,'Program and Results'!$A:$A,0)-1,1,COUNTIF('Program and Results'!$A:$A,Tables!AI$1),4),MATCH($A174,OFFSET('Program and Results'!$A$1,MATCH(Tables!AI$1,'Program and Results'!$A:$A,0)-1,4,COUNTIF('Program and Results'!$A:$A,Tables!AI$1),1),0),3),"")))</f>
        <v>1</v>
      </c>
      <c r="AJ174" t="str">
        <f ca="1">IF(AJ4="","",IF($A174="","",IFERROR(INDEX(OFFSET('Program and Results'!$A$1,MATCH(Tables!AJ$1,'Program and Results'!$A:$A,0)-1,1,COUNTIF('Program and Results'!$A:$A,Tables!AJ$1),4),MATCH($A174,OFFSET('Program and Results'!$A$1,MATCH(Tables!AJ$1,'Program and Results'!$A:$A,0)-1,4,COUNTIF('Program and Results'!$A:$A,Tables!AJ$1),1),0),3),"")))</f>
        <v/>
      </c>
      <c r="AK174" t="str">
        <f ca="1">IF(AK4="","",IF($A174="","",IFERROR(INDEX(OFFSET('Program and Results'!$A$1,MATCH(Tables!AK$1,'Program and Results'!$A:$A,0)-1,1,COUNTIF('Program and Results'!$A:$A,Tables!AK$1),4),MATCH($A174,OFFSET('Program and Results'!$A$1,MATCH(Tables!AK$1,'Program and Results'!$A:$A,0)-1,4,COUNTIF('Program and Results'!$A:$A,Tables!AK$1),1),0),3),"")))</f>
        <v/>
      </c>
      <c r="AL174" t="str">
        <f ca="1">IF(AL4="","",IF($A174="","",IFERROR(INDEX(OFFSET('Program and Results'!$A$1,MATCH(Tables!AL$1,'Program and Results'!$A:$A,0)-1,1,COUNTIF('Program and Results'!$A:$A,Tables!AL$1),4),MATCH($A174,OFFSET('Program and Results'!$A$1,MATCH(Tables!AL$1,'Program and Results'!$A:$A,0)-1,4,COUNTIF('Program and Results'!$A:$A,Tables!AL$1),1),0),3),"")))</f>
        <v/>
      </c>
      <c r="AM174" t="str">
        <f ca="1">IF(AM4="","",IF($A174="","",IFERROR(INDEX(OFFSET('Program and Results'!$A$1,MATCH(Tables!AM$1,'Program and Results'!$A:$A,0)-1,1,COUNTIF('Program and Results'!$A:$A,Tables!AM$1),4),MATCH($A174,OFFSET('Program and Results'!$A$1,MATCH(Tables!AM$1,'Program and Results'!$A:$A,0)-1,4,COUNTIF('Program and Results'!$A:$A,Tables!AM$1),1),0),3),"")))</f>
        <v/>
      </c>
      <c r="AN174" t="str">
        <f ca="1">IF(AN4="","",IF($A174="","",IFERROR(INDEX(OFFSET('Program and Results'!$A$1,MATCH(Tables!AN$1,'Program and Results'!$A:$A,0)-1,1,COUNTIF('Program and Results'!$A:$A,Tables!AN$1),4),MATCH($A174,OFFSET('Program and Results'!$A$1,MATCH(Tables!AN$1,'Program and Results'!$A:$A,0)-1,4,COUNTIF('Program and Results'!$A:$A,Tables!AN$1),1),0),3),"")))</f>
        <v/>
      </c>
      <c r="AO174" t="str">
        <f ca="1">IF(AO4="","",IF($A174="","",IFERROR(INDEX(OFFSET('Program and Results'!$A$1,MATCH(Tables!AO$1,'Program and Results'!$A:$A,0)-1,1,COUNTIF('Program and Results'!$A:$A,Tables!AO$1),4),MATCH($A174,OFFSET('Program and Results'!$A$1,MATCH(Tables!AO$1,'Program and Results'!$A:$A,0)-1,4,COUNTIF('Program and Results'!$A:$A,Tables!AO$1),1),0),3),"")))</f>
        <v/>
      </c>
      <c r="AP174" t="str">
        <f ca="1">IF(AP4="","",IF($A174="","",IFERROR(INDEX(OFFSET('Program and Results'!$A$1,MATCH(Tables!AP$1,'Program and Results'!$A:$A,0)-1,1,COUNTIF('Program and Results'!$A:$A,Tables!AP$1),4),MATCH($A174,OFFSET('Program and Results'!$A$1,MATCH(Tables!AP$1,'Program and Results'!$A:$A,0)-1,4,COUNTIF('Program and Results'!$A:$A,Tables!AP$1),1),0),3),"")))</f>
        <v/>
      </c>
      <c r="AQ174" t="str">
        <f ca="1">IF(AQ4="","",IF($A174="","",IFERROR(INDEX(OFFSET('Program and Results'!$A$1,MATCH(Tables!AQ$1,'Program and Results'!$A:$A,0)-1,1,COUNTIF('Program and Results'!$A:$A,Tables!AQ$1),4),MATCH($A174,OFFSET('Program and Results'!$A$1,MATCH(Tables!AQ$1,'Program and Results'!$A:$A,0)-1,4,COUNTIF('Program and Results'!$A:$A,Tables!AQ$1),1),0),3),"")))</f>
        <v/>
      </c>
      <c r="AR174" t="str">
        <f ca="1">IF(AR4="","",IF($A174="","",IFERROR(INDEX(OFFSET('Program and Results'!$A$1,MATCH(Tables!AR$1,'Program and Results'!$A:$A,0)-1,1,COUNTIF('Program and Results'!$A:$A,Tables!AR$1),4),MATCH($A174,OFFSET('Program and Results'!$A$1,MATCH(Tables!AR$1,'Program and Results'!$A:$A,0)-1,4,COUNTIF('Program and Results'!$A:$A,Tables!AR$1),1),0),3),"")))</f>
        <v/>
      </c>
      <c r="AS174" t="str">
        <f ca="1">IF(AS4="","",IF($A174="","",IFERROR(INDEX(OFFSET('Program and Results'!$A$1,MATCH(Tables!AS$1,'Program and Results'!$A:$A,0)-1,1,COUNTIF('Program and Results'!$A:$A,Tables!AS$1),4),MATCH($A174,OFFSET('Program and Results'!$A$1,MATCH(Tables!AS$1,'Program and Results'!$A:$A,0)-1,4,COUNTIF('Program and Results'!$A:$A,Tables!AS$1),1),0),3),"")))</f>
        <v/>
      </c>
      <c r="AT174" t="str">
        <f ca="1">IF(AT4="","",IF($A174="","",IFERROR(INDEX(OFFSET('Program and Results'!$A$1,MATCH(Tables!AT$1,'Program and Results'!$A:$A,0)-1,1,COUNTIF('Program and Results'!$A:$A,Tables!AT$1),4),MATCH($A174,OFFSET('Program and Results'!$A$1,MATCH(Tables!AT$1,'Program and Results'!$A:$A,0)-1,4,COUNTIF('Program and Results'!$A:$A,Tables!AT$1),1),0),3),"")))</f>
        <v/>
      </c>
      <c r="AU174" t="str">
        <f ca="1">IF(AU4="","",IF($A174="","",IFERROR(INDEX(OFFSET('Program and Results'!$A$1,MATCH(Tables!AU$1,'Program and Results'!$A:$A,0)-1,1,COUNTIF('Program and Results'!$A:$A,Tables!AU$1),4),MATCH($A174,OFFSET('Program and Results'!$A$1,MATCH(Tables!AU$1,'Program and Results'!$A:$A,0)-1,4,COUNTIF('Program and Results'!$A:$A,Tables!AU$1),1),0),3),"")))</f>
        <v/>
      </c>
      <c r="AV174" t="str">
        <f ca="1">IF(AV4="","",IF($A174="","",IFERROR(INDEX(OFFSET('Program and Results'!$A$1,MATCH(Tables!AV$1,'Program and Results'!$A:$A,0)-1,1,COUNTIF('Program and Results'!$A:$A,Tables!AV$1),4),MATCH($A174,OFFSET('Program and Results'!$A$1,MATCH(Tables!AV$1,'Program and Results'!$A:$A,0)-1,4,COUNTIF('Program and Results'!$A:$A,Tables!AV$1),1),0),3),"")))</f>
        <v/>
      </c>
      <c r="AW174" t="str">
        <f ca="1">IF(AW4="","",IF($A174="","",IFERROR(INDEX(OFFSET('Program and Results'!$A$1,MATCH(Tables!AW$1,'Program and Results'!$A:$A,0)-1,1,COUNTIF('Program and Results'!$A:$A,Tables!AW$1),4),MATCH($A174,OFFSET('Program and Results'!$A$1,MATCH(Tables!AW$1,'Program and Results'!$A:$A,0)-1,4,COUNTIF('Program and Results'!$A:$A,Tables!AW$1),1),0),3),"")))</f>
        <v/>
      </c>
      <c r="AX174" t="str">
        <f ca="1">IF(AX4="","",IF($A174="","",IFERROR(INDEX(OFFSET('Program and Results'!$A$1,MATCH(Tables!AX$1,'Program and Results'!$A:$A,0)-1,1,COUNTIF('Program and Results'!$A:$A,Tables!AX$1),4),MATCH($A174,OFFSET('Program and Results'!$A$1,MATCH(Tables!AX$1,'Program and Results'!$A:$A,0)-1,4,COUNTIF('Program and Results'!$A:$A,Tables!AX$1),1),0),3),"")))</f>
        <v/>
      </c>
      <c r="AY174" t="str">
        <f ca="1">IF(AY4="","",IF($A174="","",IFERROR(INDEX(OFFSET('Program and Results'!$A$1,MATCH(Tables!AY$1,'Program and Results'!$A:$A,0)-1,1,COUNTIF('Program and Results'!$A:$A,Tables!AY$1),4),MATCH($A174,OFFSET('Program and Results'!$A$1,MATCH(Tables!AY$1,'Program and Results'!$A:$A,0)-1,4,COUNTIF('Program and Results'!$A:$A,Tables!AY$1),1),0),3),"")))</f>
        <v/>
      </c>
      <c r="AZ174" t="str">
        <f ca="1">IF(AZ4="","",IF($A174="","",IFERROR(INDEX(OFFSET('Program and Results'!$A$1,MATCH(Tables!AZ$1,'Program and Results'!$A:$A,0)-1,1,COUNTIF('Program and Results'!$A:$A,Tables!AZ$1),4),MATCH($A174,OFFSET('Program and Results'!$A$1,MATCH(Tables!AZ$1,'Program and Results'!$A:$A,0)-1,4,COUNTIF('Program and Results'!$A:$A,Tables!AZ$1),1),0),3),"")))</f>
        <v/>
      </c>
      <c r="BA174" t="str">
        <f ca="1">IF(BA4="","",IF($A174="","",IFERROR(INDEX(OFFSET('Program and Results'!$A$1,MATCH(Tables!BA$1,'Program and Results'!$A:$A,0)-1,1,COUNTIF('Program and Results'!$A:$A,Tables!BA$1),4),MATCH($A174,OFFSET('Program and Results'!$A$1,MATCH(Tables!BA$1,'Program and Results'!$A:$A,0)-1,4,COUNTIF('Program and Results'!$A:$A,Tables!BA$1),1),0),3),"")))</f>
        <v/>
      </c>
      <c r="BB174" t="str">
        <f ca="1">IF(BB4="","",IF($A174="","",IFERROR(INDEX(OFFSET('Program and Results'!$A$1,MATCH(Tables!BB$1,'Program and Results'!$A:$A,0)-1,1,COUNTIF('Program and Results'!$A:$A,Tables!BB$1),4),MATCH($A174,OFFSET('Program and Results'!$A$1,MATCH(Tables!BB$1,'Program and Results'!$A:$A,0)-1,4,COUNTIF('Program and Results'!$A:$A,Tables!BB$1),1),0),3),"")))</f>
        <v/>
      </c>
      <c r="BC174" t="str">
        <f ca="1">IF(BC4="","",IF($A174="","",IFERROR(INDEX(OFFSET('Program and Results'!$A$1,MATCH(Tables!BC$1,'Program and Results'!$A:$A,0)-1,1,COUNTIF('Program and Results'!$A:$A,Tables!BC$1),4),MATCH($A174,OFFSET('Program and Results'!$A$1,MATCH(Tables!BC$1,'Program and Results'!$A:$A,0)-1,4,COUNTIF('Program and Results'!$A:$A,Tables!BC$1),1),0),3),"")))</f>
        <v/>
      </c>
      <c r="BD174" t="str">
        <f ca="1">IF(BD4="","",IF($A174="","",IFERROR(INDEX(OFFSET('Program and Results'!$A$1,MATCH(Tables!BD$1,'Program and Results'!$A:$A,0)-1,1,COUNTIF('Program and Results'!$A:$A,Tables!BD$1),4),MATCH($A174,OFFSET('Program and Results'!$A$1,MATCH(Tables!BD$1,'Program and Results'!$A:$A,0)-1,4,COUNTIF('Program and Results'!$A:$A,Tables!BD$1),1),0),3),"")))</f>
        <v/>
      </c>
      <c r="BE174" t="str">
        <f ca="1">IF(BE4="","",IF($A174="","",IFERROR(INDEX(OFFSET('Program and Results'!$A$1,MATCH(Tables!BE$1,'Program and Results'!$A:$A,0)-1,1,COUNTIF('Program and Results'!$A:$A,Tables!BE$1),4),MATCH($A174,OFFSET('Program and Results'!$A$1,MATCH(Tables!BE$1,'Program and Results'!$A:$A,0)-1,4,COUNTIF('Program and Results'!$A:$A,Tables!BE$1),1),0),3),"")))</f>
        <v/>
      </c>
    </row>
    <row r="175" spans="1:57">
      <c r="A175" s="3" t="str">
        <f t="shared" si="14"/>
        <v>Hannover</v>
      </c>
      <c r="B175" t="str">
        <f ca="1">IF(B5="","",IF($A175="","",IFERROR(INDEX(OFFSET('Program and Results'!$A$1,MATCH(Tables!B$1,'Program and Results'!$A:$A,0)-1,1,COUNTIF('Program and Results'!$A:$A,Tables!B$1),4),MATCH($A175,OFFSET('Program and Results'!$A$1,MATCH(Tables!B$1,'Program and Results'!$A:$A,0)-1,4,COUNTIF('Program and Results'!$A:$A,Tables!B$1),1),0),3),"")))</f>
        <v/>
      </c>
      <c r="C175">
        <f ca="1">IF(C5="","",IF($A175="","",IFERROR(INDEX(OFFSET('Program and Results'!$A$1,MATCH(Tables!C$1,'Program and Results'!$A:$A,0)-1,1,COUNTIF('Program and Results'!$A:$A,Tables!C$1),4),MATCH($A175,OFFSET('Program and Results'!$A$1,MATCH(Tables!C$1,'Program and Results'!$A:$A,0)-1,4,COUNTIF('Program and Results'!$A:$A,Tables!C$1),1),0),3),"")))</f>
        <v>0</v>
      </c>
      <c r="D175" t="str">
        <f ca="1">IF(D5="","",IF($A175="","",IFERROR(INDEX(OFFSET('Program and Results'!$A$1,MATCH(Tables!D$1,'Program and Results'!$A:$A,0)-1,1,COUNTIF('Program and Results'!$A:$A,Tables!D$1),4),MATCH($A175,OFFSET('Program and Results'!$A$1,MATCH(Tables!D$1,'Program and Results'!$A:$A,0)-1,4,COUNTIF('Program and Results'!$A:$A,Tables!D$1),1),0),3),"")))</f>
        <v/>
      </c>
      <c r="E175" t="str">
        <f ca="1">IF(E5="","",IF($A175="","",IFERROR(INDEX(OFFSET('Program and Results'!$A$1,MATCH(Tables!E$1,'Program and Results'!$A:$A,0)-1,1,COUNTIF('Program and Results'!$A:$A,Tables!E$1),4),MATCH($A175,OFFSET('Program and Results'!$A$1,MATCH(Tables!E$1,'Program and Results'!$A:$A,0)-1,4,COUNTIF('Program and Results'!$A:$A,Tables!E$1),1),0),3),"")))</f>
        <v/>
      </c>
      <c r="F175">
        <f ca="1">IF(F5="","",IF($A175="","",IFERROR(INDEX(OFFSET('Program and Results'!$A$1,MATCH(Tables!F$1,'Program and Results'!$A:$A,0)-1,1,COUNTIF('Program and Results'!$A:$A,Tables!F$1),4),MATCH($A175,OFFSET('Program and Results'!$A$1,MATCH(Tables!F$1,'Program and Results'!$A:$A,0)-1,4,COUNTIF('Program and Results'!$A:$A,Tables!F$1),1),0),3),"")))</f>
        <v>0</v>
      </c>
      <c r="G175" t="str">
        <f ca="1">IF(G5="","",IF($A175="","",IFERROR(INDEX(OFFSET('Program and Results'!$A$1,MATCH(Tables!G$1,'Program and Results'!$A:$A,0)-1,1,COUNTIF('Program and Results'!$A:$A,Tables!G$1),4),MATCH($A175,OFFSET('Program and Results'!$A$1,MATCH(Tables!G$1,'Program and Results'!$A:$A,0)-1,4,COUNTIF('Program and Results'!$A:$A,Tables!G$1),1),0),3),"")))</f>
        <v/>
      </c>
      <c r="H175">
        <f ca="1">IF(H5="","",IF($A175="","",IFERROR(INDEX(OFFSET('Program and Results'!$A$1,MATCH(Tables!H$1,'Program and Results'!$A:$A,0)-1,1,COUNTIF('Program and Results'!$A:$A,Tables!H$1),4),MATCH($A175,OFFSET('Program and Results'!$A$1,MATCH(Tables!H$1,'Program and Results'!$A:$A,0)-1,4,COUNTIF('Program and Results'!$A:$A,Tables!H$1),1),0),3),"")))</f>
        <v>0</v>
      </c>
      <c r="I175" t="str">
        <f ca="1">IF(I5="","",IF($A175="","",IFERROR(INDEX(OFFSET('Program and Results'!$A$1,MATCH(Tables!I$1,'Program and Results'!$A:$A,0)-1,1,COUNTIF('Program and Results'!$A:$A,Tables!I$1),4),MATCH($A175,OFFSET('Program and Results'!$A$1,MATCH(Tables!I$1,'Program and Results'!$A:$A,0)-1,4,COUNTIF('Program and Results'!$A:$A,Tables!I$1),1),0),3),"")))</f>
        <v/>
      </c>
      <c r="J175">
        <f ca="1">IF(J5="","",IF($A175="","",IFERROR(INDEX(OFFSET('Program and Results'!$A$1,MATCH(Tables!J$1,'Program and Results'!$A:$A,0)-1,1,COUNTIF('Program and Results'!$A:$A,Tables!J$1),4),MATCH($A175,OFFSET('Program and Results'!$A$1,MATCH(Tables!J$1,'Program and Results'!$A:$A,0)-1,4,COUNTIF('Program and Results'!$A:$A,Tables!J$1),1),0),3),"")))</f>
        <v>0</v>
      </c>
      <c r="K175" t="str">
        <f ca="1">IF(K5="","",IF($A175="","",IFERROR(INDEX(OFFSET('Program and Results'!$A$1,MATCH(Tables!K$1,'Program and Results'!$A:$A,0)-1,1,COUNTIF('Program and Results'!$A:$A,Tables!K$1),4),MATCH($A175,OFFSET('Program and Results'!$A$1,MATCH(Tables!K$1,'Program and Results'!$A:$A,0)-1,4,COUNTIF('Program and Results'!$A:$A,Tables!K$1),1),0),3),"")))</f>
        <v/>
      </c>
      <c r="L175">
        <f ca="1">IF(L5="","",IF($A175="","",IFERROR(INDEX(OFFSET('Program and Results'!$A$1,MATCH(Tables!L$1,'Program and Results'!$A:$A,0)-1,1,COUNTIF('Program and Results'!$A:$A,Tables!L$1),4),MATCH($A175,OFFSET('Program and Results'!$A$1,MATCH(Tables!L$1,'Program and Results'!$A:$A,0)-1,4,COUNTIF('Program and Results'!$A:$A,Tables!L$1),1),0),3),"")))</f>
        <v>2</v>
      </c>
      <c r="M175" t="str">
        <f ca="1">IF(M5="","",IF($A175="","",IFERROR(INDEX(OFFSET('Program and Results'!$A$1,MATCH(Tables!M$1,'Program and Results'!$A:$A,0)-1,1,COUNTIF('Program and Results'!$A:$A,Tables!M$1),4),MATCH($A175,OFFSET('Program and Results'!$A$1,MATCH(Tables!M$1,'Program and Results'!$A:$A,0)-1,4,COUNTIF('Program and Results'!$A:$A,Tables!M$1),1),0),3),"")))</f>
        <v/>
      </c>
      <c r="N175">
        <f ca="1">IF(N5="","",IF($A175="","",IFERROR(INDEX(OFFSET('Program and Results'!$A$1,MATCH(Tables!N$1,'Program and Results'!$A:$A,0)-1,1,COUNTIF('Program and Results'!$A:$A,Tables!N$1),4),MATCH($A175,OFFSET('Program and Results'!$A$1,MATCH(Tables!N$1,'Program and Results'!$A:$A,0)-1,4,COUNTIF('Program and Results'!$A:$A,Tables!N$1),1),0),3),"")))</f>
        <v>1</v>
      </c>
      <c r="O175" t="str">
        <f ca="1">IF(O5="","",IF($A175="","",IFERROR(INDEX(OFFSET('Program and Results'!$A$1,MATCH(Tables!O$1,'Program and Results'!$A:$A,0)-1,1,COUNTIF('Program and Results'!$A:$A,Tables!O$1),4),MATCH($A175,OFFSET('Program and Results'!$A$1,MATCH(Tables!O$1,'Program and Results'!$A:$A,0)-1,4,COUNTIF('Program and Results'!$A:$A,Tables!O$1),1),0),3),"")))</f>
        <v/>
      </c>
      <c r="P175">
        <f ca="1">IF(P5="","",IF($A175="","",IFERROR(INDEX(OFFSET('Program and Results'!$A$1,MATCH(Tables!P$1,'Program and Results'!$A:$A,0)-1,1,COUNTIF('Program and Results'!$A:$A,Tables!P$1),4),MATCH($A175,OFFSET('Program and Results'!$A$1,MATCH(Tables!P$1,'Program and Results'!$A:$A,0)-1,4,COUNTIF('Program and Results'!$A:$A,Tables!P$1),1),0),3),"")))</f>
        <v>2</v>
      </c>
      <c r="Q175" t="str">
        <f ca="1">IF(Q5="","",IF($A175="","",IFERROR(INDEX(OFFSET('Program and Results'!$A$1,MATCH(Tables!Q$1,'Program and Results'!$A:$A,0)-1,1,COUNTIF('Program and Results'!$A:$A,Tables!Q$1),4),MATCH($A175,OFFSET('Program and Results'!$A$1,MATCH(Tables!Q$1,'Program and Results'!$A:$A,0)-1,4,COUNTIF('Program and Results'!$A:$A,Tables!Q$1),1),0),3),"")))</f>
        <v/>
      </c>
      <c r="R175">
        <f ca="1">IF(R5="","",IF($A175="","",IFERROR(INDEX(OFFSET('Program and Results'!$A$1,MATCH(Tables!R$1,'Program and Results'!$A:$A,0)-1,1,COUNTIF('Program and Results'!$A:$A,Tables!R$1),4),MATCH($A175,OFFSET('Program and Results'!$A$1,MATCH(Tables!R$1,'Program and Results'!$A:$A,0)-1,4,COUNTIF('Program and Results'!$A:$A,Tables!R$1),1),0),3),"")))</f>
        <v>1</v>
      </c>
      <c r="S175">
        <f ca="1">IF(S5="","",IF($A175="","",IFERROR(INDEX(OFFSET('Program and Results'!$A$1,MATCH(Tables!S$1,'Program and Results'!$A:$A,0)-1,1,COUNTIF('Program and Results'!$A:$A,Tables!S$1),4),MATCH($A175,OFFSET('Program and Results'!$A$1,MATCH(Tables!S$1,'Program and Results'!$A:$A,0)-1,4,COUNTIF('Program and Results'!$A:$A,Tables!S$1),1),0),3),"")))</f>
        <v>3</v>
      </c>
      <c r="T175" t="str">
        <f ca="1">IF(T5="","",IF($A175="","",IFERROR(INDEX(OFFSET('Program and Results'!$A$1,MATCH(Tables!T$1,'Program and Results'!$A:$A,0)-1,1,COUNTIF('Program and Results'!$A:$A,Tables!T$1),4),MATCH($A175,OFFSET('Program and Results'!$A$1,MATCH(Tables!T$1,'Program and Results'!$A:$A,0)-1,4,COUNTIF('Program and Results'!$A:$A,Tables!T$1),1),0),3),"")))</f>
        <v/>
      </c>
      <c r="U175">
        <f ca="1">IF(U5="","",IF($A175="","",IFERROR(INDEX(OFFSET('Program and Results'!$A$1,MATCH(Tables!U$1,'Program and Results'!$A:$A,0)-1,1,COUNTIF('Program and Results'!$A:$A,Tables!U$1),4),MATCH($A175,OFFSET('Program and Results'!$A$1,MATCH(Tables!U$1,'Program and Results'!$A:$A,0)-1,4,COUNTIF('Program and Results'!$A:$A,Tables!U$1),1),0),3),"")))</f>
        <v>0</v>
      </c>
      <c r="V175">
        <f ca="1">IF(V5="","",IF($A175="","",IFERROR(INDEX(OFFSET('Program and Results'!$A$1,MATCH(Tables!V$1,'Program and Results'!$A:$A,0)-1,1,COUNTIF('Program and Results'!$A:$A,Tables!V$1),4),MATCH($A175,OFFSET('Program and Results'!$A$1,MATCH(Tables!V$1,'Program and Results'!$A:$A,0)-1,4,COUNTIF('Program and Results'!$A:$A,Tables!V$1),1),0),3),"")))</f>
        <v>0</v>
      </c>
      <c r="W175" t="str">
        <f ca="1">IF(W5="","",IF($A175="","",IFERROR(INDEX(OFFSET('Program and Results'!$A$1,MATCH(Tables!W$1,'Program and Results'!$A:$A,0)-1,1,COUNTIF('Program and Results'!$A:$A,Tables!W$1),4),MATCH($A175,OFFSET('Program and Results'!$A$1,MATCH(Tables!W$1,'Program and Results'!$A:$A,0)-1,4,COUNTIF('Program and Results'!$A:$A,Tables!W$1),1),0),3),"")))</f>
        <v/>
      </c>
      <c r="X175">
        <f ca="1">IF(X5="","",IF($A175="","",IFERROR(INDEX(OFFSET('Program and Results'!$A$1,MATCH(Tables!X$1,'Program and Results'!$A:$A,0)-1,1,COUNTIF('Program and Results'!$A:$A,Tables!X$1),4),MATCH($A175,OFFSET('Program and Results'!$A$1,MATCH(Tables!X$1,'Program and Results'!$A:$A,0)-1,4,COUNTIF('Program and Results'!$A:$A,Tables!X$1),1),0),3),"")))</f>
        <v>1</v>
      </c>
      <c r="Y175" t="str">
        <f ca="1">IF(Y5="","",IF($A175="","",IFERROR(INDEX(OFFSET('Program and Results'!$A$1,MATCH(Tables!Y$1,'Program and Results'!$A:$A,0)-1,1,COUNTIF('Program and Results'!$A:$A,Tables!Y$1),4),MATCH($A175,OFFSET('Program and Results'!$A$1,MATCH(Tables!Y$1,'Program and Results'!$A:$A,0)-1,4,COUNTIF('Program and Results'!$A:$A,Tables!Y$1),1),0),3),"")))</f>
        <v/>
      </c>
      <c r="Z175">
        <f ca="1">IF(Z5="","",IF($A175="","",IFERROR(INDEX(OFFSET('Program and Results'!$A$1,MATCH(Tables!Z$1,'Program and Results'!$A:$A,0)-1,1,COUNTIF('Program and Results'!$A:$A,Tables!Z$1),4),MATCH($A175,OFFSET('Program and Results'!$A$1,MATCH(Tables!Z$1,'Program and Results'!$A:$A,0)-1,4,COUNTIF('Program and Results'!$A:$A,Tables!Z$1),1),0),3),"")))</f>
        <v>3</v>
      </c>
      <c r="AA175" t="str">
        <f ca="1">IF(AA5="","",IF($A175="","",IFERROR(INDEX(OFFSET('Program and Results'!$A$1,MATCH(Tables!AA$1,'Program and Results'!$A:$A,0)-1,1,COUNTIF('Program and Results'!$A:$A,Tables!AA$1),4),MATCH($A175,OFFSET('Program and Results'!$A$1,MATCH(Tables!AA$1,'Program and Results'!$A:$A,0)-1,4,COUNTIF('Program and Results'!$A:$A,Tables!AA$1),1),0),3),"")))</f>
        <v/>
      </c>
      <c r="AB175">
        <f ca="1">IF(AB5="","",IF($A175="","",IFERROR(INDEX(OFFSET('Program and Results'!$A$1,MATCH(Tables!AB$1,'Program and Results'!$A:$A,0)-1,1,COUNTIF('Program and Results'!$A:$A,Tables!AB$1),4),MATCH($A175,OFFSET('Program and Results'!$A$1,MATCH(Tables!AB$1,'Program and Results'!$A:$A,0)-1,4,COUNTIF('Program and Results'!$A:$A,Tables!AB$1),1),0),3),"")))</f>
        <v>1</v>
      </c>
      <c r="AC175" t="str">
        <f ca="1">IF(AC5="","",IF($A175="","",IFERROR(INDEX(OFFSET('Program and Results'!$A$1,MATCH(Tables!AC$1,'Program and Results'!$A:$A,0)-1,1,COUNTIF('Program and Results'!$A:$A,Tables!AC$1),4),MATCH($A175,OFFSET('Program and Results'!$A$1,MATCH(Tables!AC$1,'Program and Results'!$A:$A,0)-1,4,COUNTIF('Program and Results'!$A:$A,Tables!AC$1),1),0),3),"")))</f>
        <v/>
      </c>
      <c r="AD175">
        <f ca="1">IF(AD5="","",IF($A175="","",IFERROR(INDEX(OFFSET('Program and Results'!$A$1,MATCH(Tables!AD$1,'Program and Results'!$A:$A,0)-1,1,COUNTIF('Program and Results'!$A:$A,Tables!AD$1),4),MATCH($A175,OFFSET('Program and Results'!$A$1,MATCH(Tables!AD$1,'Program and Results'!$A:$A,0)-1,4,COUNTIF('Program and Results'!$A:$A,Tables!AD$1),1),0),3),"")))</f>
        <v>0</v>
      </c>
      <c r="AE175" t="str">
        <f ca="1">IF(AE5="","",IF($A175="","",IFERROR(INDEX(OFFSET('Program and Results'!$A$1,MATCH(Tables!AE$1,'Program and Results'!$A:$A,0)-1,1,COUNTIF('Program and Results'!$A:$A,Tables!AE$1),4),MATCH($A175,OFFSET('Program and Results'!$A$1,MATCH(Tables!AE$1,'Program and Results'!$A:$A,0)-1,4,COUNTIF('Program and Results'!$A:$A,Tables!AE$1),1),0),3),"")))</f>
        <v/>
      </c>
      <c r="AF175">
        <f ca="1">IF(AF5="","",IF($A175="","",IFERROR(INDEX(OFFSET('Program and Results'!$A$1,MATCH(Tables!AF$1,'Program and Results'!$A:$A,0)-1,1,COUNTIF('Program and Results'!$A:$A,Tables!AF$1),4),MATCH($A175,OFFSET('Program and Results'!$A$1,MATCH(Tables!AF$1,'Program and Results'!$A:$A,0)-1,4,COUNTIF('Program and Results'!$A:$A,Tables!AF$1),1),0),3),"")))</f>
        <v>3</v>
      </c>
      <c r="AG175" t="str">
        <f ca="1">IF(AG5="","",IF($A175="","",IFERROR(INDEX(OFFSET('Program and Results'!$A$1,MATCH(Tables!AG$1,'Program and Results'!$A:$A,0)-1,1,COUNTIF('Program and Results'!$A:$A,Tables!AG$1),4),MATCH($A175,OFFSET('Program and Results'!$A$1,MATCH(Tables!AG$1,'Program and Results'!$A:$A,0)-1,4,COUNTIF('Program and Results'!$A:$A,Tables!AG$1),1),0),3),"")))</f>
        <v/>
      </c>
      <c r="AH175">
        <f ca="1">IF(AH5="","",IF($A175="","",IFERROR(INDEX(OFFSET('Program and Results'!$A$1,MATCH(Tables!AH$1,'Program and Results'!$A:$A,0)-1,1,COUNTIF('Program and Results'!$A:$A,Tables!AH$1),4),MATCH($A175,OFFSET('Program and Results'!$A$1,MATCH(Tables!AH$1,'Program and Results'!$A:$A,0)-1,4,COUNTIF('Program and Results'!$A:$A,Tables!AH$1),1),0),3),"")))</f>
        <v>2</v>
      </c>
      <c r="AI175" t="str">
        <f ca="1">IF(AI5="","",IF($A175="","",IFERROR(INDEX(OFFSET('Program and Results'!$A$1,MATCH(Tables!AI$1,'Program and Results'!$A:$A,0)-1,1,COUNTIF('Program and Results'!$A:$A,Tables!AI$1),4),MATCH($A175,OFFSET('Program and Results'!$A$1,MATCH(Tables!AI$1,'Program and Results'!$A:$A,0)-1,4,COUNTIF('Program and Results'!$A:$A,Tables!AI$1),1),0),3),"")))</f>
        <v/>
      </c>
      <c r="AJ175" t="str">
        <f ca="1">IF(AJ5="","",IF($A175="","",IFERROR(INDEX(OFFSET('Program and Results'!$A$1,MATCH(Tables!AJ$1,'Program and Results'!$A:$A,0)-1,1,COUNTIF('Program and Results'!$A:$A,Tables!AJ$1),4),MATCH($A175,OFFSET('Program and Results'!$A$1,MATCH(Tables!AJ$1,'Program and Results'!$A:$A,0)-1,4,COUNTIF('Program and Results'!$A:$A,Tables!AJ$1),1),0),3),"")))</f>
        <v/>
      </c>
      <c r="AK175" t="str">
        <f ca="1">IF(AK5="","",IF($A175="","",IFERROR(INDEX(OFFSET('Program and Results'!$A$1,MATCH(Tables!AK$1,'Program and Results'!$A:$A,0)-1,1,COUNTIF('Program and Results'!$A:$A,Tables!AK$1),4),MATCH($A175,OFFSET('Program and Results'!$A$1,MATCH(Tables!AK$1,'Program and Results'!$A:$A,0)-1,4,COUNTIF('Program and Results'!$A:$A,Tables!AK$1),1),0),3),"")))</f>
        <v/>
      </c>
      <c r="AL175" t="str">
        <f ca="1">IF(AL5="","",IF($A175="","",IFERROR(INDEX(OFFSET('Program and Results'!$A$1,MATCH(Tables!AL$1,'Program and Results'!$A:$A,0)-1,1,COUNTIF('Program and Results'!$A:$A,Tables!AL$1),4),MATCH($A175,OFFSET('Program and Results'!$A$1,MATCH(Tables!AL$1,'Program and Results'!$A:$A,0)-1,4,COUNTIF('Program and Results'!$A:$A,Tables!AL$1),1),0),3),"")))</f>
        <v/>
      </c>
      <c r="AM175" t="str">
        <f ca="1">IF(AM5="","",IF($A175="","",IFERROR(INDEX(OFFSET('Program and Results'!$A$1,MATCH(Tables!AM$1,'Program and Results'!$A:$A,0)-1,1,COUNTIF('Program and Results'!$A:$A,Tables!AM$1),4),MATCH($A175,OFFSET('Program and Results'!$A$1,MATCH(Tables!AM$1,'Program and Results'!$A:$A,0)-1,4,COUNTIF('Program and Results'!$A:$A,Tables!AM$1),1),0),3),"")))</f>
        <v/>
      </c>
      <c r="AN175" t="str">
        <f ca="1">IF(AN5="","",IF($A175="","",IFERROR(INDEX(OFFSET('Program and Results'!$A$1,MATCH(Tables!AN$1,'Program and Results'!$A:$A,0)-1,1,COUNTIF('Program and Results'!$A:$A,Tables!AN$1),4),MATCH($A175,OFFSET('Program and Results'!$A$1,MATCH(Tables!AN$1,'Program and Results'!$A:$A,0)-1,4,COUNTIF('Program and Results'!$A:$A,Tables!AN$1),1),0),3),"")))</f>
        <v/>
      </c>
      <c r="AO175" t="str">
        <f ca="1">IF(AO5="","",IF($A175="","",IFERROR(INDEX(OFFSET('Program and Results'!$A$1,MATCH(Tables!AO$1,'Program and Results'!$A:$A,0)-1,1,COUNTIF('Program and Results'!$A:$A,Tables!AO$1),4),MATCH($A175,OFFSET('Program and Results'!$A$1,MATCH(Tables!AO$1,'Program and Results'!$A:$A,0)-1,4,COUNTIF('Program and Results'!$A:$A,Tables!AO$1),1),0),3),"")))</f>
        <v/>
      </c>
      <c r="AP175" t="str">
        <f ca="1">IF(AP5="","",IF($A175="","",IFERROR(INDEX(OFFSET('Program and Results'!$A$1,MATCH(Tables!AP$1,'Program and Results'!$A:$A,0)-1,1,COUNTIF('Program and Results'!$A:$A,Tables!AP$1),4),MATCH($A175,OFFSET('Program and Results'!$A$1,MATCH(Tables!AP$1,'Program and Results'!$A:$A,0)-1,4,COUNTIF('Program and Results'!$A:$A,Tables!AP$1),1),0),3),"")))</f>
        <v/>
      </c>
      <c r="AQ175" t="str">
        <f ca="1">IF(AQ5="","",IF($A175="","",IFERROR(INDEX(OFFSET('Program and Results'!$A$1,MATCH(Tables!AQ$1,'Program and Results'!$A:$A,0)-1,1,COUNTIF('Program and Results'!$A:$A,Tables!AQ$1),4),MATCH($A175,OFFSET('Program and Results'!$A$1,MATCH(Tables!AQ$1,'Program and Results'!$A:$A,0)-1,4,COUNTIF('Program and Results'!$A:$A,Tables!AQ$1),1),0),3),"")))</f>
        <v/>
      </c>
      <c r="AR175" t="str">
        <f ca="1">IF(AR5="","",IF($A175="","",IFERROR(INDEX(OFFSET('Program and Results'!$A$1,MATCH(Tables!AR$1,'Program and Results'!$A:$A,0)-1,1,COUNTIF('Program and Results'!$A:$A,Tables!AR$1),4),MATCH($A175,OFFSET('Program and Results'!$A$1,MATCH(Tables!AR$1,'Program and Results'!$A:$A,0)-1,4,COUNTIF('Program and Results'!$A:$A,Tables!AR$1),1),0),3),"")))</f>
        <v/>
      </c>
      <c r="AS175" t="str">
        <f ca="1">IF(AS5="","",IF($A175="","",IFERROR(INDEX(OFFSET('Program and Results'!$A$1,MATCH(Tables!AS$1,'Program and Results'!$A:$A,0)-1,1,COUNTIF('Program and Results'!$A:$A,Tables!AS$1),4),MATCH($A175,OFFSET('Program and Results'!$A$1,MATCH(Tables!AS$1,'Program and Results'!$A:$A,0)-1,4,COUNTIF('Program and Results'!$A:$A,Tables!AS$1),1),0),3),"")))</f>
        <v/>
      </c>
      <c r="AT175" t="str">
        <f ca="1">IF(AT5="","",IF($A175="","",IFERROR(INDEX(OFFSET('Program and Results'!$A$1,MATCH(Tables!AT$1,'Program and Results'!$A:$A,0)-1,1,COUNTIF('Program and Results'!$A:$A,Tables!AT$1),4),MATCH($A175,OFFSET('Program and Results'!$A$1,MATCH(Tables!AT$1,'Program and Results'!$A:$A,0)-1,4,COUNTIF('Program and Results'!$A:$A,Tables!AT$1),1),0),3),"")))</f>
        <v/>
      </c>
      <c r="AU175" t="str">
        <f ca="1">IF(AU5="","",IF($A175="","",IFERROR(INDEX(OFFSET('Program and Results'!$A$1,MATCH(Tables!AU$1,'Program and Results'!$A:$A,0)-1,1,COUNTIF('Program and Results'!$A:$A,Tables!AU$1),4),MATCH($A175,OFFSET('Program and Results'!$A$1,MATCH(Tables!AU$1,'Program and Results'!$A:$A,0)-1,4,COUNTIF('Program and Results'!$A:$A,Tables!AU$1),1),0),3),"")))</f>
        <v/>
      </c>
      <c r="AV175" t="str">
        <f ca="1">IF(AV5="","",IF($A175="","",IFERROR(INDEX(OFFSET('Program and Results'!$A$1,MATCH(Tables!AV$1,'Program and Results'!$A:$A,0)-1,1,COUNTIF('Program and Results'!$A:$A,Tables!AV$1),4),MATCH($A175,OFFSET('Program and Results'!$A$1,MATCH(Tables!AV$1,'Program and Results'!$A:$A,0)-1,4,COUNTIF('Program and Results'!$A:$A,Tables!AV$1),1),0),3),"")))</f>
        <v/>
      </c>
      <c r="AW175" t="str">
        <f ca="1">IF(AW5="","",IF($A175="","",IFERROR(INDEX(OFFSET('Program and Results'!$A$1,MATCH(Tables!AW$1,'Program and Results'!$A:$A,0)-1,1,COUNTIF('Program and Results'!$A:$A,Tables!AW$1),4),MATCH($A175,OFFSET('Program and Results'!$A$1,MATCH(Tables!AW$1,'Program and Results'!$A:$A,0)-1,4,COUNTIF('Program and Results'!$A:$A,Tables!AW$1),1),0),3),"")))</f>
        <v/>
      </c>
      <c r="AX175" t="str">
        <f ca="1">IF(AX5="","",IF($A175="","",IFERROR(INDEX(OFFSET('Program and Results'!$A$1,MATCH(Tables!AX$1,'Program and Results'!$A:$A,0)-1,1,COUNTIF('Program and Results'!$A:$A,Tables!AX$1),4),MATCH($A175,OFFSET('Program and Results'!$A$1,MATCH(Tables!AX$1,'Program and Results'!$A:$A,0)-1,4,COUNTIF('Program and Results'!$A:$A,Tables!AX$1),1),0),3),"")))</f>
        <v/>
      </c>
      <c r="AY175" t="str">
        <f ca="1">IF(AY5="","",IF($A175="","",IFERROR(INDEX(OFFSET('Program and Results'!$A$1,MATCH(Tables!AY$1,'Program and Results'!$A:$A,0)-1,1,COUNTIF('Program and Results'!$A:$A,Tables!AY$1),4),MATCH($A175,OFFSET('Program and Results'!$A$1,MATCH(Tables!AY$1,'Program and Results'!$A:$A,0)-1,4,COUNTIF('Program and Results'!$A:$A,Tables!AY$1),1),0),3),"")))</f>
        <v/>
      </c>
      <c r="AZ175" t="str">
        <f ca="1">IF(AZ5="","",IF($A175="","",IFERROR(INDEX(OFFSET('Program and Results'!$A$1,MATCH(Tables!AZ$1,'Program and Results'!$A:$A,0)-1,1,COUNTIF('Program and Results'!$A:$A,Tables!AZ$1),4),MATCH($A175,OFFSET('Program and Results'!$A$1,MATCH(Tables!AZ$1,'Program and Results'!$A:$A,0)-1,4,COUNTIF('Program and Results'!$A:$A,Tables!AZ$1),1),0),3),"")))</f>
        <v/>
      </c>
      <c r="BA175" t="str">
        <f ca="1">IF(BA5="","",IF($A175="","",IFERROR(INDEX(OFFSET('Program and Results'!$A$1,MATCH(Tables!BA$1,'Program and Results'!$A:$A,0)-1,1,COUNTIF('Program and Results'!$A:$A,Tables!BA$1),4),MATCH($A175,OFFSET('Program and Results'!$A$1,MATCH(Tables!BA$1,'Program and Results'!$A:$A,0)-1,4,COUNTIF('Program and Results'!$A:$A,Tables!BA$1),1),0),3),"")))</f>
        <v/>
      </c>
      <c r="BB175" t="str">
        <f ca="1">IF(BB5="","",IF($A175="","",IFERROR(INDEX(OFFSET('Program and Results'!$A$1,MATCH(Tables!BB$1,'Program and Results'!$A:$A,0)-1,1,COUNTIF('Program and Results'!$A:$A,Tables!BB$1),4),MATCH($A175,OFFSET('Program and Results'!$A$1,MATCH(Tables!BB$1,'Program and Results'!$A:$A,0)-1,4,COUNTIF('Program and Results'!$A:$A,Tables!BB$1),1),0),3),"")))</f>
        <v/>
      </c>
      <c r="BC175" t="str">
        <f ca="1">IF(BC5="","",IF($A175="","",IFERROR(INDEX(OFFSET('Program and Results'!$A$1,MATCH(Tables!BC$1,'Program and Results'!$A:$A,0)-1,1,COUNTIF('Program and Results'!$A:$A,Tables!BC$1),4),MATCH($A175,OFFSET('Program and Results'!$A$1,MATCH(Tables!BC$1,'Program and Results'!$A:$A,0)-1,4,COUNTIF('Program and Results'!$A:$A,Tables!BC$1),1),0),3),"")))</f>
        <v/>
      </c>
      <c r="BD175" t="str">
        <f ca="1">IF(BD5="","",IF($A175="","",IFERROR(INDEX(OFFSET('Program and Results'!$A$1,MATCH(Tables!BD$1,'Program and Results'!$A:$A,0)-1,1,COUNTIF('Program and Results'!$A:$A,Tables!BD$1),4),MATCH($A175,OFFSET('Program and Results'!$A$1,MATCH(Tables!BD$1,'Program and Results'!$A:$A,0)-1,4,COUNTIF('Program and Results'!$A:$A,Tables!BD$1),1),0),3),"")))</f>
        <v/>
      </c>
      <c r="BE175" t="str">
        <f ca="1">IF(BE5="","",IF($A175="","",IFERROR(INDEX(OFFSET('Program and Results'!$A$1,MATCH(Tables!BE$1,'Program and Results'!$A:$A,0)-1,1,COUNTIF('Program and Results'!$A:$A,Tables!BE$1),4),MATCH($A175,OFFSET('Program and Results'!$A$1,MATCH(Tables!BE$1,'Program and Results'!$A:$A,0)-1,4,COUNTIF('Program and Results'!$A:$A,Tables!BE$1),1),0),3),"")))</f>
        <v/>
      </c>
    </row>
    <row r="176" spans="1:57">
      <c r="A176" s="3" t="str">
        <f t="shared" si="14"/>
        <v>Hertha</v>
      </c>
      <c r="B176" t="str">
        <f ca="1">IF(B6="","",IF($A176="","",IFERROR(INDEX(OFFSET('Program and Results'!$A$1,MATCH(Tables!B$1,'Program and Results'!$A:$A,0)-1,1,COUNTIF('Program and Results'!$A:$A,Tables!B$1),4),MATCH($A176,OFFSET('Program and Results'!$A$1,MATCH(Tables!B$1,'Program and Results'!$A:$A,0)-1,4,COUNTIF('Program and Results'!$A:$A,Tables!B$1),1),0),3),"")))</f>
        <v/>
      </c>
      <c r="C176">
        <f ca="1">IF(C6="","",IF($A176="","",IFERROR(INDEX(OFFSET('Program and Results'!$A$1,MATCH(Tables!C$1,'Program and Results'!$A:$A,0)-1,1,COUNTIF('Program and Results'!$A:$A,Tables!C$1),4),MATCH($A176,OFFSET('Program and Results'!$A$1,MATCH(Tables!C$1,'Program and Results'!$A:$A,0)-1,4,COUNTIF('Program and Results'!$A:$A,Tables!C$1),1),0),3),"")))</f>
        <v>2</v>
      </c>
      <c r="D176" t="str">
        <f ca="1">IF(D6="","",IF($A176="","",IFERROR(INDEX(OFFSET('Program and Results'!$A$1,MATCH(Tables!D$1,'Program and Results'!$A:$A,0)-1,1,COUNTIF('Program and Results'!$A:$A,Tables!D$1),4),MATCH($A176,OFFSET('Program and Results'!$A$1,MATCH(Tables!D$1,'Program and Results'!$A:$A,0)-1,4,COUNTIF('Program and Results'!$A:$A,Tables!D$1),1),0),3),"")))</f>
        <v/>
      </c>
      <c r="E176">
        <f ca="1">IF(E6="","",IF($A176="","",IFERROR(INDEX(OFFSET('Program and Results'!$A$1,MATCH(Tables!E$1,'Program and Results'!$A:$A,0)-1,1,COUNTIF('Program and Results'!$A:$A,Tables!E$1),4),MATCH($A176,OFFSET('Program and Results'!$A$1,MATCH(Tables!E$1,'Program and Results'!$A:$A,0)-1,4,COUNTIF('Program and Results'!$A:$A,Tables!E$1),1),0),3),"")))</f>
        <v>0</v>
      </c>
      <c r="F176" t="str">
        <f ca="1">IF(F6="","",IF($A176="","",IFERROR(INDEX(OFFSET('Program and Results'!$A$1,MATCH(Tables!F$1,'Program and Results'!$A:$A,0)-1,1,COUNTIF('Program and Results'!$A:$A,Tables!F$1),4),MATCH($A176,OFFSET('Program and Results'!$A$1,MATCH(Tables!F$1,'Program and Results'!$A:$A,0)-1,4,COUNTIF('Program and Results'!$A:$A,Tables!F$1),1),0),3),"")))</f>
        <v/>
      </c>
      <c r="G176">
        <f ca="1">IF(G6="","",IF($A176="","",IFERROR(INDEX(OFFSET('Program and Results'!$A$1,MATCH(Tables!G$1,'Program and Results'!$A:$A,0)-1,1,COUNTIF('Program and Results'!$A:$A,Tables!G$1),4),MATCH($A176,OFFSET('Program and Results'!$A$1,MATCH(Tables!G$1,'Program and Results'!$A:$A,0)-1,4,COUNTIF('Program and Results'!$A:$A,Tables!G$1),1),0),3),"")))</f>
        <v>1</v>
      </c>
      <c r="H176" t="str">
        <f ca="1">IF(H6="","",IF($A176="","",IFERROR(INDEX(OFFSET('Program and Results'!$A$1,MATCH(Tables!H$1,'Program and Results'!$A:$A,0)-1,1,COUNTIF('Program and Results'!$A:$A,Tables!H$1),4),MATCH($A176,OFFSET('Program and Results'!$A$1,MATCH(Tables!H$1,'Program and Results'!$A:$A,0)-1,4,COUNTIF('Program and Results'!$A:$A,Tables!H$1),1),0),3),"")))</f>
        <v/>
      </c>
      <c r="I176">
        <f ca="1">IF(I6="","",IF($A176="","",IFERROR(INDEX(OFFSET('Program and Results'!$A$1,MATCH(Tables!I$1,'Program and Results'!$A:$A,0)-1,1,COUNTIF('Program and Results'!$A:$A,Tables!I$1),4),MATCH($A176,OFFSET('Program and Results'!$A$1,MATCH(Tables!I$1,'Program and Results'!$A:$A,0)-1,4,COUNTIF('Program and Results'!$A:$A,Tables!I$1),1),0),3),"")))</f>
        <v>1</v>
      </c>
      <c r="J176" t="str">
        <f ca="1">IF(J6="","",IF($A176="","",IFERROR(INDEX(OFFSET('Program and Results'!$A$1,MATCH(Tables!J$1,'Program and Results'!$A:$A,0)-1,1,COUNTIF('Program and Results'!$A:$A,Tables!J$1),4),MATCH($A176,OFFSET('Program and Results'!$A$1,MATCH(Tables!J$1,'Program and Results'!$A:$A,0)-1,4,COUNTIF('Program and Results'!$A:$A,Tables!J$1),1),0),3),"")))</f>
        <v/>
      </c>
      <c r="K176">
        <f ca="1">IF(K6="","",IF($A176="","",IFERROR(INDEX(OFFSET('Program and Results'!$A$1,MATCH(Tables!K$1,'Program and Results'!$A:$A,0)-1,1,COUNTIF('Program and Results'!$A:$A,Tables!K$1),4),MATCH($A176,OFFSET('Program and Results'!$A$1,MATCH(Tables!K$1,'Program and Results'!$A:$A,0)-1,4,COUNTIF('Program and Results'!$A:$A,Tables!K$1),1),0),3),"")))</f>
        <v>2</v>
      </c>
      <c r="L176" t="str">
        <f ca="1">IF(L6="","",IF($A176="","",IFERROR(INDEX(OFFSET('Program and Results'!$A$1,MATCH(Tables!L$1,'Program and Results'!$A:$A,0)-1,1,COUNTIF('Program and Results'!$A:$A,Tables!L$1),4),MATCH($A176,OFFSET('Program and Results'!$A$1,MATCH(Tables!L$1,'Program and Results'!$A:$A,0)-1,4,COUNTIF('Program and Results'!$A:$A,Tables!L$1),1),0),3),"")))</f>
        <v/>
      </c>
      <c r="M176">
        <f ca="1">IF(M6="","",IF($A176="","",IFERROR(INDEX(OFFSET('Program and Results'!$A$1,MATCH(Tables!M$1,'Program and Results'!$A:$A,0)-1,1,COUNTIF('Program and Results'!$A:$A,Tables!M$1),4),MATCH($A176,OFFSET('Program and Results'!$A$1,MATCH(Tables!M$1,'Program and Results'!$A:$A,0)-1,4,COUNTIF('Program and Results'!$A:$A,Tables!M$1),1),0),3),"")))</f>
        <v>3</v>
      </c>
      <c r="N176" t="str">
        <f ca="1">IF(N6="","",IF($A176="","",IFERROR(INDEX(OFFSET('Program and Results'!$A$1,MATCH(Tables!N$1,'Program and Results'!$A:$A,0)-1,1,COUNTIF('Program and Results'!$A:$A,Tables!N$1),4),MATCH($A176,OFFSET('Program and Results'!$A$1,MATCH(Tables!N$1,'Program and Results'!$A:$A,0)-1,4,COUNTIF('Program and Results'!$A:$A,Tables!N$1),1),0),3),"")))</f>
        <v/>
      </c>
      <c r="O176" t="str">
        <f ca="1">IF(O6="","",IF($A176="","",IFERROR(INDEX(OFFSET('Program and Results'!$A$1,MATCH(Tables!O$1,'Program and Results'!$A:$A,0)-1,1,COUNTIF('Program and Results'!$A:$A,Tables!O$1),4),MATCH($A176,OFFSET('Program and Results'!$A$1,MATCH(Tables!O$1,'Program and Results'!$A:$A,0)-1,4,COUNTIF('Program and Results'!$A:$A,Tables!O$1),1),0),3),"")))</f>
        <v/>
      </c>
      <c r="P176">
        <f ca="1">IF(P6="","",IF($A176="","",IFERROR(INDEX(OFFSET('Program and Results'!$A$1,MATCH(Tables!P$1,'Program and Results'!$A:$A,0)-1,1,COUNTIF('Program and Results'!$A:$A,Tables!P$1),4),MATCH($A176,OFFSET('Program and Results'!$A$1,MATCH(Tables!P$1,'Program and Results'!$A:$A,0)-1,4,COUNTIF('Program and Results'!$A:$A,Tables!P$1),1),0),3),"")))</f>
        <v>2</v>
      </c>
      <c r="Q176" t="str">
        <f ca="1">IF(Q6="","",IF($A176="","",IFERROR(INDEX(OFFSET('Program and Results'!$A$1,MATCH(Tables!Q$1,'Program and Results'!$A:$A,0)-1,1,COUNTIF('Program and Results'!$A:$A,Tables!Q$1),4),MATCH($A176,OFFSET('Program and Results'!$A$1,MATCH(Tables!Q$1,'Program and Results'!$A:$A,0)-1,4,COUNTIF('Program and Results'!$A:$A,Tables!Q$1),1),0),3),"")))</f>
        <v/>
      </c>
      <c r="R176">
        <f ca="1">IF(R6="","",IF($A176="","",IFERROR(INDEX(OFFSET('Program and Results'!$A$1,MATCH(Tables!R$1,'Program and Results'!$A:$A,0)-1,1,COUNTIF('Program and Results'!$A:$A,Tables!R$1),4),MATCH($A176,OFFSET('Program and Results'!$A$1,MATCH(Tables!R$1,'Program and Results'!$A:$A,0)-1,4,COUNTIF('Program and Results'!$A:$A,Tables!R$1),1),0),3),"")))</f>
        <v>2</v>
      </c>
      <c r="S176">
        <f ca="1">IF(S6="","",IF($A176="","",IFERROR(INDEX(OFFSET('Program and Results'!$A$1,MATCH(Tables!S$1,'Program and Results'!$A:$A,0)-1,1,COUNTIF('Program and Results'!$A:$A,Tables!S$1),4),MATCH($A176,OFFSET('Program and Results'!$A$1,MATCH(Tables!S$1,'Program and Results'!$A:$A,0)-1,4,COUNTIF('Program and Results'!$A:$A,Tables!S$1),1),0),3),"")))</f>
        <v>0</v>
      </c>
      <c r="T176" t="str">
        <f ca="1">IF(T6="","",IF($A176="","",IFERROR(INDEX(OFFSET('Program and Results'!$A$1,MATCH(Tables!T$1,'Program and Results'!$A:$A,0)-1,1,COUNTIF('Program and Results'!$A:$A,Tables!T$1),4),MATCH($A176,OFFSET('Program and Results'!$A$1,MATCH(Tables!T$1,'Program and Results'!$A:$A,0)-1,4,COUNTIF('Program and Results'!$A:$A,Tables!T$1),1),0),3),"")))</f>
        <v/>
      </c>
      <c r="U176">
        <f ca="1">IF(U6="","",IF($A176="","",IFERROR(INDEX(OFFSET('Program and Results'!$A$1,MATCH(Tables!U$1,'Program and Results'!$A:$A,0)-1,1,COUNTIF('Program and Results'!$A:$A,Tables!U$1),4),MATCH($A176,OFFSET('Program and Results'!$A$1,MATCH(Tables!U$1,'Program and Results'!$A:$A,0)-1,4,COUNTIF('Program and Results'!$A:$A,Tables!U$1),1),0),3),"")))</f>
        <v>3</v>
      </c>
      <c r="V176" t="str">
        <f ca="1">IF(V6="","",IF($A176="","",IFERROR(INDEX(OFFSET('Program and Results'!$A$1,MATCH(Tables!V$1,'Program and Results'!$A:$A,0)-1,1,COUNTIF('Program and Results'!$A:$A,Tables!V$1),4),MATCH($A176,OFFSET('Program and Results'!$A$1,MATCH(Tables!V$1,'Program and Results'!$A:$A,0)-1,4,COUNTIF('Program and Results'!$A:$A,Tables!V$1),1),0),3),"")))</f>
        <v/>
      </c>
      <c r="W176">
        <f ca="1">IF(W6="","",IF($A176="","",IFERROR(INDEX(OFFSET('Program and Results'!$A$1,MATCH(Tables!W$1,'Program and Results'!$A:$A,0)-1,1,COUNTIF('Program and Results'!$A:$A,Tables!W$1),4),MATCH($A176,OFFSET('Program and Results'!$A$1,MATCH(Tables!W$1,'Program and Results'!$A:$A,0)-1,4,COUNTIF('Program and Results'!$A:$A,Tables!W$1),1),0),3),"")))</f>
        <v>2</v>
      </c>
      <c r="X176" t="str">
        <f ca="1">IF(X6="","",IF($A176="","",IFERROR(INDEX(OFFSET('Program and Results'!$A$1,MATCH(Tables!X$1,'Program and Results'!$A:$A,0)-1,1,COUNTIF('Program and Results'!$A:$A,Tables!X$1),4),MATCH($A176,OFFSET('Program and Results'!$A$1,MATCH(Tables!X$1,'Program and Results'!$A:$A,0)-1,4,COUNTIF('Program and Results'!$A:$A,Tables!X$1),1),0),3),"")))</f>
        <v/>
      </c>
      <c r="Y176">
        <f ca="1">IF(Y6="","",IF($A176="","",IFERROR(INDEX(OFFSET('Program and Results'!$A$1,MATCH(Tables!Y$1,'Program and Results'!$A:$A,0)-1,1,COUNTIF('Program and Results'!$A:$A,Tables!Y$1),4),MATCH($A176,OFFSET('Program and Results'!$A$1,MATCH(Tables!Y$1,'Program and Results'!$A:$A,0)-1,4,COUNTIF('Program and Results'!$A:$A,Tables!Y$1),1),0),3),"")))</f>
        <v>1</v>
      </c>
      <c r="Z176" t="str">
        <f ca="1">IF(Z6="","",IF($A176="","",IFERROR(INDEX(OFFSET('Program and Results'!$A$1,MATCH(Tables!Z$1,'Program and Results'!$A:$A,0)-1,1,COUNTIF('Program and Results'!$A:$A,Tables!Z$1),4),MATCH($A176,OFFSET('Program and Results'!$A$1,MATCH(Tables!Z$1,'Program and Results'!$A:$A,0)-1,4,COUNTIF('Program and Results'!$A:$A,Tables!Z$1),1),0),3),"")))</f>
        <v/>
      </c>
      <c r="AA176">
        <f ca="1">IF(AA6="","",IF($A176="","",IFERROR(INDEX(OFFSET('Program and Results'!$A$1,MATCH(Tables!AA$1,'Program and Results'!$A:$A,0)-1,1,COUNTIF('Program and Results'!$A:$A,Tables!AA$1),4),MATCH($A176,OFFSET('Program and Results'!$A$1,MATCH(Tables!AA$1,'Program and Results'!$A:$A,0)-1,4,COUNTIF('Program and Results'!$A:$A,Tables!AA$1),1),0),3),"")))</f>
        <v>0</v>
      </c>
      <c r="AB176" t="str">
        <f ca="1">IF(AB6="","",IF($A176="","",IFERROR(INDEX(OFFSET('Program and Results'!$A$1,MATCH(Tables!AB$1,'Program and Results'!$A:$A,0)-1,1,COUNTIF('Program and Results'!$A:$A,Tables!AB$1),4),MATCH($A176,OFFSET('Program and Results'!$A$1,MATCH(Tables!AB$1,'Program and Results'!$A:$A,0)-1,4,COUNTIF('Program and Results'!$A:$A,Tables!AB$1),1),0),3),"")))</f>
        <v/>
      </c>
      <c r="AC176">
        <f ca="1">IF(AC6="","",IF($A176="","",IFERROR(INDEX(OFFSET('Program and Results'!$A$1,MATCH(Tables!AC$1,'Program and Results'!$A:$A,0)-1,1,COUNTIF('Program and Results'!$A:$A,Tables!AC$1),4),MATCH($A176,OFFSET('Program and Results'!$A$1,MATCH(Tables!AC$1,'Program and Results'!$A:$A,0)-1,4,COUNTIF('Program and Results'!$A:$A,Tables!AC$1),1),0),3),"")))</f>
        <v>0</v>
      </c>
      <c r="AD176" t="str">
        <f ca="1">IF(AD6="","",IF($A176="","",IFERROR(INDEX(OFFSET('Program and Results'!$A$1,MATCH(Tables!AD$1,'Program and Results'!$A:$A,0)-1,1,COUNTIF('Program and Results'!$A:$A,Tables!AD$1),4),MATCH($A176,OFFSET('Program and Results'!$A$1,MATCH(Tables!AD$1,'Program and Results'!$A:$A,0)-1,4,COUNTIF('Program and Results'!$A:$A,Tables!AD$1),1),0),3),"")))</f>
        <v/>
      </c>
      <c r="AE176">
        <f ca="1">IF(AE6="","",IF($A176="","",IFERROR(INDEX(OFFSET('Program and Results'!$A$1,MATCH(Tables!AE$1,'Program and Results'!$A:$A,0)-1,1,COUNTIF('Program and Results'!$A:$A,Tables!AE$1),4),MATCH($A176,OFFSET('Program and Results'!$A$1,MATCH(Tables!AE$1,'Program and Results'!$A:$A,0)-1,4,COUNTIF('Program and Results'!$A:$A,Tables!AE$1),1),0),3),"")))</f>
        <v>1</v>
      </c>
      <c r="AF176">
        <f ca="1">IF(AF6="","",IF($A176="","",IFERROR(INDEX(OFFSET('Program and Results'!$A$1,MATCH(Tables!AF$1,'Program and Results'!$A:$A,0)-1,1,COUNTIF('Program and Results'!$A:$A,Tables!AF$1),4),MATCH($A176,OFFSET('Program and Results'!$A$1,MATCH(Tables!AF$1,'Program and Results'!$A:$A,0)-1,4,COUNTIF('Program and Results'!$A:$A,Tables!AF$1),1),0),3),"")))</f>
        <v>0</v>
      </c>
      <c r="AG176" t="str">
        <f ca="1">IF(AG6="","",IF($A176="","",IFERROR(INDEX(OFFSET('Program and Results'!$A$1,MATCH(Tables!AG$1,'Program and Results'!$A:$A,0)-1,1,COUNTIF('Program and Results'!$A:$A,Tables!AG$1),4),MATCH($A176,OFFSET('Program and Results'!$A$1,MATCH(Tables!AG$1,'Program and Results'!$A:$A,0)-1,4,COUNTIF('Program and Results'!$A:$A,Tables!AG$1),1),0),3),"")))</f>
        <v/>
      </c>
      <c r="AH176">
        <f ca="1">IF(AH6="","",IF($A176="","",IFERROR(INDEX(OFFSET('Program and Results'!$A$1,MATCH(Tables!AH$1,'Program and Results'!$A:$A,0)-1,1,COUNTIF('Program and Results'!$A:$A,Tables!AH$1),4),MATCH($A176,OFFSET('Program and Results'!$A$1,MATCH(Tables!AH$1,'Program and Results'!$A:$A,0)-1,4,COUNTIF('Program and Results'!$A:$A,Tables!AH$1),1),0),3),"")))</f>
        <v>0</v>
      </c>
      <c r="AI176" t="str">
        <f ca="1">IF(AI6="","",IF($A176="","",IFERROR(INDEX(OFFSET('Program and Results'!$A$1,MATCH(Tables!AI$1,'Program and Results'!$A:$A,0)-1,1,COUNTIF('Program and Results'!$A:$A,Tables!AI$1),4),MATCH($A176,OFFSET('Program and Results'!$A$1,MATCH(Tables!AI$1,'Program and Results'!$A:$A,0)-1,4,COUNTIF('Program and Results'!$A:$A,Tables!AI$1),1),0),3),"")))</f>
        <v/>
      </c>
      <c r="AJ176" t="str">
        <f ca="1">IF(AJ6="","",IF($A176="","",IFERROR(INDEX(OFFSET('Program and Results'!$A$1,MATCH(Tables!AJ$1,'Program and Results'!$A:$A,0)-1,1,COUNTIF('Program and Results'!$A:$A,Tables!AJ$1),4),MATCH($A176,OFFSET('Program and Results'!$A$1,MATCH(Tables!AJ$1,'Program and Results'!$A:$A,0)-1,4,COUNTIF('Program and Results'!$A:$A,Tables!AJ$1),1),0),3),"")))</f>
        <v/>
      </c>
      <c r="AK176" t="str">
        <f ca="1">IF(AK6="","",IF($A176="","",IFERROR(INDEX(OFFSET('Program and Results'!$A$1,MATCH(Tables!AK$1,'Program and Results'!$A:$A,0)-1,1,COUNTIF('Program and Results'!$A:$A,Tables!AK$1),4),MATCH($A176,OFFSET('Program and Results'!$A$1,MATCH(Tables!AK$1,'Program and Results'!$A:$A,0)-1,4,COUNTIF('Program and Results'!$A:$A,Tables!AK$1),1),0),3),"")))</f>
        <v/>
      </c>
      <c r="AL176" t="str">
        <f ca="1">IF(AL6="","",IF($A176="","",IFERROR(INDEX(OFFSET('Program and Results'!$A$1,MATCH(Tables!AL$1,'Program and Results'!$A:$A,0)-1,1,COUNTIF('Program and Results'!$A:$A,Tables!AL$1),4),MATCH($A176,OFFSET('Program and Results'!$A$1,MATCH(Tables!AL$1,'Program and Results'!$A:$A,0)-1,4,COUNTIF('Program and Results'!$A:$A,Tables!AL$1),1),0),3),"")))</f>
        <v/>
      </c>
      <c r="AM176" t="str">
        <f ca="1">IF(AM6="","",IF($A176="","",IFERROR(INDEX(OFFSET('Program and Results'!$A$1,MATCH(Tables!AM$1,'Program and Results'!$A:$A,0)-1,1,COUNTIF('Program and Results'!$A:$A,Tables!AM$1),4),MATCH($A176,OFFSET('Program and Results'!$A$1,MATCH(Tables!AM$1,'Program and Results'!$A:$A,0)-1,4,COUNTIF('Program and Results'!$A:$A,Tables!AM$1),1),0),3),"")))</f>
        <v/>
      </c>
      <c r="AN176" t="str">
        <f ca="1">IF(AN6="","",IF($A176="","",IFERROR(INDEX(OFFSET('Program and Results'!$A$1,MATCH(Tables!AN$1,'Program and Results'!$A:$A,0)-1,1,COUNTIF('Program and Results'!$A:$A,Tables!AN$1),4),MATCH($A176,OFFSET('Program and Results'!$A$1,MATCH(Tables!AN$1,'Program and Results'!$A:$A,0)-1,4,COUNTIF('Program and Results'!$A:$A,Tables!AN$1),1),0),3),"")))</f>
        <v/>
      </c>
      <c r="AO176" t="str">
        <f ca="1">IF(AO6="","",IF($A176="","",IFERROR(INDEX(OFFSET('Program and Results'!$A$1,MATCH(Tables!AO$1,'Program and Results'!$A:$A,0)-1,1,COUNTIF('Program and Results'!$A:$A,Tables!AO$1),4),MATCH($A176,OFFSET('Program and Results'!$A$1,MATCH(Tables!AO$1,'Program and Results'!$A:$A,0)-1,4,COUNTIF('Program and Results'!$A:$A,Tables!AO$1),1),0),3),"")))</f>
        <v/>
      </c>
      <c r="AP176" t="str">
        <f ca="1">IF(AP6="","",IF($A176="","",IFERROR(INDEX(OFFSET('Program and Results'!$A$1,MATCH(Tables!AP$1,'Program and Results'!$A:$A,0)-1,1,COUNTIF('Program and Results'!$A:$A,Tables!AP$1),4),MATCH($A176,OFFSET('Program and Results'!$A$1,MATCH(Tables!AP$1,'Program and Results'!$A:$A,0)-1,4,COUNTIF('Program and Results'!$A:$A,Tables!AP$1),1),0),3),"")))</f>
        <v/>
      </c>
      <c r="AQ176" t="str">
        <f ca="1">IF(AQ6="","",IF($A176="","",IFERROR(INDEX(OFFSET('Program and Results'!$A$1,MATCH(Tables!AQ$1,'Program and Results'!$A:$A,0)-1,1,COUNTIF('Program and Results'!$A:$A,Tables!AQ$1),4),MATCH($A176,OFFSET('Program and Results'!$A$1,MATCH(Tables!AQ$1,'Program and Results'!$A:$A,0)-1,4,COUNTIF('Program and Results'!$A:$A,Tables!AQ$1),1),0),3),"")))</f>
        <v/>
      </c>
      <c r="AR176" t="str">
        <f ca="1">IF(AR6="","",IF($A176="","",IFERROR(INDEX(OFFSET('Program and Results'!$A$1,MATCH(Tables!AR$1,'Program and Results'!$A:$A,0)-1,1,COUNTIF('Program and Results'!$A:$A,Tables!AR$1),4),MATCH($A176,OFFSET('Program and Results'!$A$1,MATCH(Tables!AR$1,'Program and Results'!$A:$A,0)-1,4,COUNTIF('Program and Results'!$A:$A,Tables!AR$1),1),0),3),"")))</f>
        <v/>
      </c>
      <c r="AS176" t="str">
        <f ca="1">IF(AS6="","",IF($A176="","",IFERROR(INDEX(OFFSET('Program and Results'!$A$1,MATCH(Tables!AS$1,'Program and Results'!$A:$A,0)-1,1,COUNTIF('Program and Results'!$A:$A,Tables!AS$1),4),MATCH($A176,OFFSET('Program and Results'!$A$1,MATCH(Tables!AS$1,'Program and Results'!$A:$A,0)-1,4,COUNTIF('Program and Results'!$A:$A,Tables!AS$1),1),0),3),"")))</f>
        <v/>
      </c>
      <c r="AT176" t="str">
        <f ca="1">IF(AT6="","",IF($A176="","",IFERROR(INDEX(OFFSET('Program and Results'!$A$1,MATCH(Tables!AT$1,'Program and Results'!$A:$A,0)-1,1,COUNTIF('Program and Results'!$A:$A,Tables!AT$1),4),MATCH($A176,OFFSET('Program and Results'!$A$1,MATCH(Tables!AT$1,'Program and Results'!$A:$A,0)-1,4,COUNTIF('Program and Results'!$A:$A,Tables!AT$1),1),0),3),"")))</f>
        <v/>
      </c>
      <c r="AU176" t="str">
        <f ca="1">IF(AU6="","",IF($A176="","",IFERROR(INDEX(OFFSET('Program and Results'!$A$1,MATCH(Tables!AU$1,'Program and Results'!$A:$A,0)-1,1,COUNTIF('Program and Results'!$A:$A,Tables!AU$1),4),MATCH($A176,OFFSET('Program and Results'!$A$1,MATCH(Tables!AU$1,'Program and Results'!$A:$A,0)-1,4,COUNTIF('Program and Results'!$A:$A,Tables!AU$1),1),0),3),"")))</f>
        <v/>
      </c>
      <c r="AV176" t="str">
        <f ca="1">IF(AV6="","",IF($A176="","",IFERROR(INDEX(OFFSET('Program and Results'!$A$1,MATCH(Tables!AV$1,'Program and Results'!$A:$A,0)-1,1,COUNTIF('Program and Results'!$A:$A,Tables!AV$1),4),MATCH($A176,OFFSET('Program and Results'!$A$1,MATCH(Tables!AV$1,'Program and Results'!$A:$A,0)-1,4,COUNTIF('Program and Results'!$A:$A,Tables!AV$1),1),0),3),"")))</f>
        <v/>
      </c>
      <c r="AW176" t="str">
        <f ca="1">IF(AW6="","",IF($A176="","",IFERROR(INDEX(OFFSET('Program and Results'!$A$1,MATCH(Tables!AW$1,'Program and Results'!$A:$A,0)-1,1,COUNTIF('Program and Results'!$A:$A,Tables!AW$1),4),MATCH($A176,OFFSET('Program and Results'!$A$1,MATCH(Tables!AW$1,'Program and Results'!$A:$A,0)-1,4,COUNTIF('Program and Results'!$A:$A,Tables!AW$1),1),0),3),"")))</f>
        <v/>
      </c>
      <c r="AX176" t="str">
        <f ca="1">IF(AX6="","",IF($A176="","",IFERROR(INDEX(OFFSET('Program and Results'!$A$1,MATCH(Tables!AX$1,'Program and Results'!$A:$A,0)-1,1,COUNTIF('Program and Results'!$A:$A,Tables!AX$1),4),MATCH($A176,OFFSET('Program and Results'!$A$1,MATCH(Tables!AX$1,'Program and Results'!$A:$A,0)-1,4,COUNTIF('Program and Results'!$A:$A,Tables!AX$1),1),0),3),"")))</f>
        <v/>
      </c>
      <c r="AY176" t="str">
        <f ca="1">IF(AY6="","",IF($A176="","",IFERROR(INDEX(OFFSET('Program and Results'!$A$1,MATCH(Tables!AY$1,'Program and Results'!$A:$A,0)-1,1,COUNTIF('Program and Results'!$A:$A,Tables!AY$1),4),MATCH($A176,OFFSET('Program and Results'!$A$1,MATCH(Tables!AY$1,'Program and Results'!$A:$A,0)-1,4,COUNTIF('Program and Results'!$A:$A,Tables!AY$1),1),0),3),"")))</f>
        <v/>
      </c>
      <c r="AZ176" t="str">
        <f ca="1">IF(AZ6="","",IF($A176="","",IFERROR(INDEX(OFFSET('Program and Results'!$A$1,MATCH(Tables!AZ$1,'Program and Results'!$A:$A,0)-1,1,COUNTIF('Program and Results'!$A:$A,Tables!AZ$1),4),MATCH($A176,OFFSET('Program and Results'!$A$1,MATCH(Tables!AZ$1,'Program and Results'!$A:$A,0)-1,4,COUNTIF('Program and Results'!$A:$A,Tables!AZ$1),1),0),3),"")))</f>
        <v/>
      </c>
      <c r="BA176" t="str">
        <f ca="1">IF(BA6="","",IF($A176="","",IFERROR(INDEX(OFFSET('Program and Results'!$A$1,MATCH(Tables!BA$1,'Program and Results'!$A:$A,0)-1,1,COUNTIF('Program and Results'!$A:$A,Tables!BA$1),4),MATCH($A176,OFFSET('Program and Results'!$A$1,MATCH(Tables!BA$1,'Program and Results'!$A:$A,0)-1,4,COUNTIF('Program and Results'!$A:$A,Tables!BA$1),1),0),3),"")))</f>
        <v/>
      </c>
      <c r="BB176" t="str">
        <f ca="1">IF(BB6="","",IF($A176="","",IFERROR(INDEX(OFFSET('Program and Results'!$A$1,MATCH(Tables!BB$1,'Program and Results'!$A:$A,0)-1,1,COUNTIF('Program and Results'!$A:$A,Tables!BB$1),4),MATCH($A176,OFFSET('Program and Results'!$A$1,MATCH(Tables!BB$1,'Program and Results'!$A:$A,0)-1,4,COUNTIF('Program and Results'!$A:$A,Tables!BB$1),1),0),3),"")))</f>
        <v/>
      </c>
      <c r="BC176" t="str">
        <f ca="1">IF(BC6="","",IF($A176="","",IFERROR(INDEX(OFFSET('Program and Results'!$A$1,MATCH(Tables!BC$1,'Program and Results'!$A:$A,0)-1,1,COUNTIF('Program and Results'!$A:$A,Tables!BC$1),4),MATCH($A176,OFFSET('Program and Results'!$A$1,MATCH(Tables!BC$1,'Program and Results'!$A:$A,0)-1,4,COUNTIF('Program and Results'!$A:$A,Tables!BC$1),1),0),3),"")))</f>
        <v/>
      </c>
      <c r="BD176" t="str">
        <f ca="1">IF(BD6="","",IF($A176="","",IFERROR(INDEX(OFFSET('Program and Results'!$A$1,MATCH(Tables!BD$1,'Program and Results'!$A:$A,0)-1,1,COUNTIF('Program and Results'!$A:$A,Tables!BD$1),4),MATCH($A176,OFFSET('Program and Results'!$A$1,MATCH(Tables!BD$1,'Program and Results'!$A:$A,0)-1,4,COUNTIF('Program and Results'!$A:$A,Tables!BD$1),1),0),3),"")))</f>
        <v/>
      </c>
      <c r="BE176" t="str">
        <f ca="1">IF(BE6="","",IF($A176="","",IFERROR(INDEX(OFFSET('Program and Results'!$A$1,MATCH(Tables!BE$1,'Program and Results'!$A:$A,0)-1,1,COUNTIF('Program and Results'!$A:$A,Tables!BE$1),4),MATCH($A176,OFFSET('Program and Results'!$A$1,MATCH(Tables!BE$1,'Program and Results'!$A:$A,0)-1,4,COUNTIF('Program and Results'!$A:$A,Tables!BE$1),1),0),3),"")))</f>
        <v/>
      </c>
    </row>
    <row r="177" spans="1:57">
      <c r="A177" s="3" t="str">
        <f t="shared" si="14"/>
        <v>Hoffenheim</v>
      </c>
      <c r="B177" t="str">
        <f ca="1">IF(B7="","",IF($A177="","",IFERROR(INDEX(OFFSET('Program and Results'!$A$1,MATCH(Tables!B$1,'Program and Results'!$A:$A,0)-1,1,COUNTIF('Program and Results'!$A:$A,Tables!B$1),4),MATCH($A177,OFFSET('Program and Results'!$A$1,MATCH(Tables!B$1,'Program and Results'!$A:$A,0)-1,4,COUNTIF('Program and Results'!$A:$A,Tables!B$1),1),0),3),"")))</f>
        <v/>
      </c>
      <c r="C177">
        <f ca="1">IF(C7="","",IF($A177="","",IFERROR(INDEX(OFFSET('Program and Results'!$A$1,MATCH(Tables!C$1,'Program and Results'!$A:$A,0)-1,1,COUNTIF('Program and Results'!$A:$A,Tables!C$1),4),MATCH($A177,OFFSET('Program and Results'!$A$1,MATCH(Tables!C$1,'Program and Results'!$A:$A,0)-1,4,COUNTIF('Program and Results'!$A:$A,Tables!C$1),1),0),3),"")))</f>
        <v>5</v>
      </c>
      <c r="D177" t="str">
        <f ca="1">IF(D7="","",IF($A177="","",IFERROR(INDEX(OFFSET('Program and Results'!$A$1,MATCH(Tables!D$1,'Program and Results'!$A:$A,0)-1,1,COUNTIF('Program and Results'!$A:$A,Tables!D$1),4),MATCH($A177,OFFSET('Program and Results'!$A$1,MATCH(Tables!D$1,'Program and Results'!$A:$A,0)-1,4,COUNTIF('Program and Results'!$A:$A,Tables!D$1),1),0),3),"")))</f>
        <v/>
      </c>
      <c r="E177">
        <f ca="1">IF(E7="","",IF($A177="","",IFERROR(INDEX(OFFSET('Program and Results'!$A$1,MATCH(Tables!E$1,'Program and Results'!$A:$A,0)-1,1,COUNTIF('Program and Results'!$A:$A,Tables!E$1),4),MATCH($A177,OFFSET('Program and Results'!$A$1,MATCH(Tables!E$1,'Program and Results'!$A:$A,0)-1,4,COUNTIF('Program and Results'!$A:$A,Tables!E$1),1),0),3),"")))</f>
        <v>2</v>
      </c>
      <c r="F177" t="str">
        <f ca="1">IF(F7="","",IF($A177="","",IFERROR(INDEX(OFFSET('Program and Results'!$A$1,MATCH(Tables!F$1,'Program and Results'!$A:$A,0)-1,1,COUNTIF('Program and Results'!$A:$A,Tables!F$1),4),MATCH($A177,OFFSET('Program and Results'!$A$1,MATCH(Tables!F$1,'Program and Results'!$A:$A,0)-1,4,COUNTIF('Program and Results'!$A:$A,Tables!F$1),1),0),3),"")))</f>
        <v/>
      </c>
      <c r="G177">
        <f ca="1">IF(G7="","",IF($A177="","",IFERROR(INDEX(OFFSET('Program and Results'!$A$1,MATCH(Tables!G$1,'Program and Results'!$A:$A,0)-1,1,COUNTIF('Program and Results'!$A:$A,Tables!G$1),4),MATCH($A177,OFFSET('Program and Results'!$A$1,MATCH(Tables!G$1,'Program and Results'!$A:$A,0)-1,4,COUNTIF('Program and Results'!$A:$A,Tables!G$1),1),0),3),"")))</f>
        <v>1</v>
      </c>
      <c r="H177" t="str">
        <f ca="1">IF(H7="","",IF($A177="","",IFERROR(INDEX(OFFSET('Program and Results'!$A$1,MATCH(Tables!H$1,'Program and Results'!$A:$A,0)-1,1,COUNTIF('Program and Results'!$A:$A,Tables!H$1),4),MATCH($A177,OFFSET('Program and Results'!$A$1,MATCH(Tables!H$1,'Program and Results'!$A:$A,0)-1,4,COUNTIF('Program and Results'!$A:$A,Tables!H$1),1),0),3),"")))</f>
        <v/>
      </c>
      <c r="I177">
        <f ca="1">IF(I7="","",IF($A177="","",IFERROR(INDEX(OFFSET('Program and Results'!$A$1,MATCH(Tables!I$1,'Program and Results'!$A:$A,0)-1,1,COUNTIF('Program and Results'!$A:$A,Tables!I$1),4),MATCH($A177,OFFSET('Program and Results'!$A$1,MATCH(Tables!I$1,'Program and Results'!$A:$A,0)-1,4,COUNTIF('Program and Results'!$A:$A,Tables!I$1),1),0),3),"")))</f>
        <v>2</v>
      </c>
      <c r="J177" t="str">
        <f ca="1">IF(J7="","",IF($A177="","",IFERROR(INDEX(OFFSET('Program and Results'!$A$1,MATCH(Tables!J$1,'Program and Results'!$A:$A,0)-1,1,COUNTIF('Program and Results'!$A:$A,Tables!J$1),4),MATCH($A177,OFFSET('Program and Results'!$A$1,MATCH(Tables!J$1,'Program and Results'!$A:$A,0)-1,4,COUNTIF('Program and Results'!$A:$A,Tables!J$1),1),0),3),"")))</f>
        <v/>
      </c>
      <c r="K177">
        <f ca="1">IF(K7="","",IF($A177="","",IFERROR(INDEX(OFFSET('Program and Results'!$A$1,MATCH(Tables!K$1,'Program and Results'!$A:$A,0)-1,1,COUNTIF('Program and Results'!$A:$A,Tables!K$1),4),MATCH($A177,OFFSET('Program and Results'!$A$1,MATCH(Tables!K$1,'Program and Results'!$A:$A,0)-1,4,COUNTIF('Program and Results'!$A:$A,Tables!K$1),1),0),3),"")))</f>
        <v>4</v>
      </c>
      <c r="L177" t="str">
        <f ca="1">IF(L7="","",IF($A177="","",IFERROR(INDEX(OFFSET('Program and Results'!$A$1,MATCH(Tables!L$1,'Program and Results'!$A:$A,0)-1,1,COUNTIF('Program and Results'!$A:$A,Tables!L$1),4),MATCH($A177,OFFSET('Program and Results'!$A$1,MATCH(Tables!L$1,'Program and Results'!$A:$A,0)-1,4,COUNTIF('Program and Results'!$A:$A,Tables!L$1),1),0),3),"")))</f>
        <v/>
      </c>
      <c r="M177" t="str">
        <f ca="1">IF(M7="","",IF($A177="","",IFERROR(INDEX(OFFSET('Program and Results'!$A$1,MATCH(Tables!M$1,'Program and Results'!$A:$A,0)-1,1,COUNTIF('Program and Results'!$A:$A,Tables!M$1),4),MATCH($A177,OFFSET('Program and Results'!$A$1,MATCH(Tables!M$1,'Program and Results'!$A:$A,0)-1,4,COUNTIF('Program and Results'!$A:$A,Tables!M$1),1),0),3),"")))</f>
        <v/>
      </c>
      <c r="N177">
        <f ca="1">IF(N7="","",IF($A177="","",IFERROR(INDEX(OFFSET('Program and Results'!$A$1,MATCH(Tables!N$1,'Program and Results'!$A:$A,0)-1,1,COUNTIF('Program and Results'!$A:$A,Tables!N$1),4),MATCH($A177,OFFSET('Program and Results'!$A$1,MATCH(Tables!N$1,'Program and Results'!$A:$A,0)-1,4,COUNTIF('Program and Results'!$A:$A,Tables!N$1),1),0),3),"")))</f>
        <v>0</v>
      </c>
      <c r="O177" t="str">
        <f ca="1">IF(O7="","",IF($A177="","",IFERROR(INDEX(OFFSET('Program and Results'!$A$1,MATCH(Tables!O$1,'Program and Results'!$A:$A,0)-1,1,COUNTIF('Program and Results'!$A:$A,Tables!O$1),4),MATCH($A177,OFFSET('Program and Results'!$A$1,MATCH(Tables!O$1,'Program and Results'!$A:$A,0)-1,4,COUNTIF('Program and Results'!$A:$A,Tables!O$1),1),0),3),"")))</f>
        <v/>
      </c>
      <c r="P177">
        <f ca="1">IF(P7="","",IF($A177="","",IFERROR(INDEX(OFFSET('Program and Results'!$A$1,MATCH(Tables!P$1,'Program and Results'!$A:$A,0)-1,1,COUNTIF('Program and Results'!$A:$A,Tables!P$1),4),MATCH($A177,OFFSET('Program and Results'!$A$1,MATCH(Tables!P$1,'Program and Results'!$A:$A,0)-1,4,COUNTIF('Program and Results'!$A:$A,Tables!P$1),1),0),3),"")))</f>
        <v>2</v>
      </c>
      <c r="Q177" t="str">
        <f ca="1">IF(Q7="","",IF($A177="","",IFERROR(INDEX(OFFSET('Program and Results'!$A$1,MATCH(Tables!Q$1,'Program and Results'!$A:$A,0)-1,1,COUNTIF('Program and Results'!$A:$A,Tables!Q$1),4),MATCH($A177,OFFSET('Program and Results'!$A$1,MATCH(Tables!Q$1,'Program and Results'!$A:$A,0)-1,4,COUNTIF('Program and Results'!$A:$A,Tables!Q$1),1),0),3),"")))</f>
        <v/>
      </c>
      <c r="R177">
        <f ca="1">IF(R7="","",IF($A177="","",IFERROR(INDEX(OFFSET('Program and Results'!$A$1,MATCH(Tables!R$1,'Program and Results'!$A:$A,0)-1,1,COUNTIF('Program and Results'!$A:$A,Tables!R$1),4),MATCH($A177,OFFSET('Program and Results'!$A$1,MATCH(Tables!R$1,'Program and Results'!$A:$A,0)-1,4,COUNTIF('Program and Results'!$A:$A,Tables!R$1),1),0),3),"")))</f>
        <v>0</v>
      </c>
      <c r="S177">
        <f ca="1">IF(S7="","",IF($A177="","",IFERROR(INDEX(OFFSET('Program and Results'!$A$1,MATCH(Tables!S$1,'Program and Results'!$A:$A,0)-1,1,COUNTIF('Program and Results'!$A:$A,Tables!S$1),4),MATCH($A177,OFFSET('Program and Results'!$A$1,MATCH(Tables!S$1,'Program and Results'!$A:$A,0)-1,4,COUNTIF('Program and Results'!$A:$A,Tables!S$1),1),0),3),"")))</f>
        <v>0</v>
      </c>
      <c r="T177" t="str">
        <f ca="1">IF(T7="","",IF($A177="","",IFERROR(INDEX(OFFSET('Program and Results'!$A$1,MATCH(Tables!T$1,'Program and Results'!$A:$A,0)-1,1,COUNTIF('Program and Results'!$A:$A,Tables!T$1),4),MATCH($A177,OFFSET('Program and Results'!$A$1,MATCH(Tables!T$1,'Program and Results'!$A:$A,0)-1,4,COUNTIF('Program and Results'!$A:$A,Tables!T$1),1),0),3),"")))</f>
        <v/>
      </c>
      <c r="U177">
        <f ca="1">IF(U7="","",IF($A177="","",IFERROR(INDEX(OFFSET('Program and Results'!$A$1,MATCH(Tables!U$1,'Program and Results'!$A:$A,0)-1,1,COUNTIF('Program and Results'!$A:$A,Tables!U$1),4),MATCH($A177,OFFSET('Program and Results'!$A$1,MATCH(Tables!U$1,'Program and Results'!$A:$A,0)-1,4,COUNTIF('Program and Results'!$A:$A,Tables!U$1),1),0),3),"")))</f>
        <v>1</v>
      </c>
      <c r="V177" t="str">
        <f ca="1">IF(V7="","",IF($A177="","",IFERROR(INDEX(OFFSET('Program and Results'!$A$1,MATCH(Tables!V$1,'Program and Results'!$A:$A,0)-1,1,COUNTIF('Program and Results'!$A:$A,Tables!V$1),4),MATCH($A177,OFFSET('Program and Results'!$A$1,MATCH(Tables!V$1,'Program and Results'!$A:$A,0)-1,4,COUNTIF('Program and Results'!$A:$A,Tables!V$1),1),0),3),"")))</f>
        <v/>
      </c>
      <c r="W177">
        <f ca="1">IF(W7="","",IF($A177="","",IFERROR(INDEX(OFFSET('Program and Results'!$A$1,MATCH(Tables!W$1,'Program and Results'!$A:$A,0)-1,1,COUNTIF('Program and Results'!$A:$A,Tables!W$1),4),MATCH($A177,OFFSET('Program and Results'!$A$1,MATCH(Tables!W$1,'Program and Results'!$A:$A,0)-1,4,COUNTIF('Program and Results'!$A:$A,Tables!W$1),1),0),3),"")))</f>
        <v>2</v>
      </c>
      <c r="X177" t="str">
        <f ca="1">IF(X7="","",IF($A177="","",IFERROR(INDEX(OFFSET('Program and Results'!$A$1,MATCH(Tables!X$1,'Program and Results'!$A:$A,0)-1,1,COUNTIF('Program and Results'!$A:$A,Tables!X$1),4),MATCH($A177,OFFSET('Program and Results'!$A$1,MATCH(Tables!X$1,'Program and Results'!$A:$A,0)-1,4,COUNTIF('Program and Results'!$A:$A,Tables!X$1),1),0),3),"")))</f>
        <v/>
      </c>
      <c r="Y177">
        <f ca="1">IF(Y7="","",IF($A177="","",IFERROR(INDEX(OFFSET('Program and Results'!$A$1,MATCH(Tables!Y$1,'Program and Results'!$A:$A,0)-1,1,COUNTIF('Program and Results'!$A:$A,Tables!Y$1),4),MATCH($A177,OFFSET('Program and Results'!$A$1,MATCH(Tables!Y$1,'Program and Results'!$A:$A,0)-1,4,COUNTIF('Program and Results'!$A:$A,Tables!Y$1),1),0),3),"")))</f>
        <v>0</v>
      </c>
      <c r="Z177" t="str">
        <f ca="1">IF(Z7="","",IF($A177="","",IFERROR(INDEX(OFFSET('Program and Results'!$A$1,MATCH(Tables!Z$1,'Program and Results'!$A:$A,0)-1,1,COUNTIF('Program and Results'!$A:$A,Tables!Z$1),4),MATCH($A177,OFFSET('Program and Results'!$A$1,MATCH(Tables!Z$1,'Program and Results'!$A:$A,0)-1,4,COUNTIF('Program and Results'!$A:$A,Tables!Z$1),1),0),3),"")))</f>
        <v/>
      </c>
      <c r="AA177">
        <f ca="1">IF(AA7="","",IF($A177="","",IFERROR(INDEX(OFFSET('Program and Results'!$A$1,MATCH(Tables!AA$1,'Program and Results'!$A:$A,0)-1,1,COUNTIF('Program and Results'!$A:$A,Tables!AA$1),4),MATCH($A177,OFFSET('Program and Results'!$A$1,MATCH(Tables!AA$1,'Program and Results'!$A:$A,0)-1,4,COUNTIF('Program and Results'!$A:$A,Tables!AA$1),1),0),3),"")))</f>
        <v>3</v>
      </c>
      <c r="AB177" t="str">
        <f ca="1">IF(AB7="","",IF($A177="","",IFERROR(INDEX(OFFSET('Program and Results'!$A$1,MATCH(Tables!AB$1,'Program and Results'!$A:$A,0)-1,1,COUNTIF('Program and Results'!$A:$A,Tables!AB$1),4),MATCH($A177,OFFSET('Program and Results'!$A$1,MATCH(Tables!AB$1,'Program and Results'!$A:$A,0)-1,4,COUNTIF('Program and Results'!$A:$A,Tables!AB$1),1),0),3),"")))</f>
        <v/>
      </c>
      <c r="AC177">
        <f ca="1">IF(AC7="","",IF($A177="","",IFERROR(INDEX(OFFSET('Program and Results'!$A$1,MATCH(Tables!AC$1,'Program and Results'!$A:$A,0)-1,1,COUNTIF('Program and Results'!$A:$A,Tables!AC$1),4),MATCH($A177,OFFSET('Program and Results'!$A$1,MATCH(Tables!AC$1,'Program and Results'!$A:$A,0)-1,4,COUNTIF('Program and Results'!$A:$A,Tables!AC$1),1),0),3),"")))</f>
        <v>3</v>
      </c>
      <c r="AD177">
        <f ca="1">IF(AD7="","",IF($A177="","",IFERROR(INDEX(OFFSET('Program and Results'!$A$1,MATCH(Tables!AD$1,'Program and Results'!$A:$A,0)-1,1,COUNTIF('Program and Results'!$A:$A,Tables!AD$1),4),MATCH($A177,OFFSET('Program and Results'!$A$1,MATCH(Tables!AD$1,'Program and Results'!$A:$A,0)-1,4,COUNTIF('Program and Results'!$A:$A,Tables!AD$1),1),0),3),"")))</f>
        <v>1</v>
      </c>
      <c r="AE177" t="str">
        <f ca="1">IF(AE7="","",IF($A177="","",IFERROR(INDEX(OFFSET('Program and Results'!$A$1,MATCH(Tables!AE$1,'Program and Results'!$A:$A,0)-1,1,COUNTIF('Program and Results'!$A:$A,Tables!AE$1),4),MATCH($A177,OFFSET('Program and Results'!$A$1,MATCH(Tables!AE$1,'Program and Results'!$A:$A,0)-1,4,COUNTIF('Program and Results'!$A:$A,Tables!AE$1),1),0),3),"")))</f>
        <v/>
      </c>
      <c r="AF177">
        <f ca="1">IF(AF7="","",IF($A177="","",IFERROR(INDEX(OFFSET('Program and Results'!$A$1,MATCH(Tables!AF$1,'Program and Results'!$A:$A,0)-1,1,COUNTIF('Program and Results'!$A:$A,Tables!AF$1),4),MATCH($A177,OFFSET('Program and Results'!$A$1,MATCH(Tables!AF$1,'Program and Results'!$A:$A,0)-1,4,COUNTIF('Program and Results'!$A:$A,Tables!AF$1),1),0),3),"")))</f>
        <v>1</v>
      </c>
      <c r="AG177" t="str">
        <f ca="1">IF(AG7="","",IF($A177="","",IFERROR(INDEX(OFFSET('Program and Results'!$A$1,MATCH(Tables!AG$1,'Program and Results'!$A:$A,0)-1,1,COUNTIF('Program and Results'!$A:$A,Tables!AG$1),4),MATCH($A177,OFFSET('Program and Results'!$A$1,MATCH(Tables!AG$1,'Program and Results'!$A:$A,0)-1,4,COUNTIF('Program and Results'!$A:$A,Tables!AG$1),1),0),3),"")))</f>
        <v/>
      </c>
      <c r="AH177">
        <f ca="1">IF(AH7="","",IF($A177="","",IFERROR(INDEX(OFFSET('Program and Results'!$A$1,MATCH(Tables!AH$1,'Program and Results'!$A:$A,0)-1,1,COUNTIF('Program and Results'!$A:$A,Tables!AH$1),4),MATCH($A177,OFFSET('Program and Results'!$A$1,MATCH(Tables!AH$1,'Program and Results'!$A:$A,0)-1,4,COUNTIF('Program and Results'!$A:$A,Tables!AH$1),1),0),3),"")))</f>
        <v>2</v>
      </c>
      <c r="AI177" t="str">
        <f ca="1">IF(AI7="","",IF($A177="","",IFERROR(INDEX(OFFSET('Program and Results'!$A$1,MATCH(Tables!AI$1,'Program and Results'!$A:$A,0)-1,1,COUNTIF('Program and Results'!$A:$A,Tables!AI$1),4),MATCH($A177,OFFSET('Program and Results'!$A$1,MATCH(Tables!AI$1,'Program and Results'!$A:$A,0)-1,4,COUNTIF('Program and Results'!$A:$A,Tables!AI$1),1),0),3),"")))</f>
        <v/>
      </c>
      <c r="AJ177" t="str">
        <f ca="1">IF(AJ7="","",IF($A177="","",IFERROR(INDEX(OFFSET('Program and Results'!$A$1,MATCH(Tables!AJ$1,'Program and Results'!$A:$A,0)-1,1,COUNTIF('Program and Results'!$A:$A,Tables!AJ$1),4),MATCH($A177,OFFSET('Program and Results'!$A$1,MATCH(Tables!AJ$1,'Program and Results'!$A:$A,0)-1,4,COUNTIF('Program and Results'!$A:$A,Tables!AJ$1),1),0),3),"")))</f>
        <v/>
      </c>
      <c r="AK177" t="str">
        <f ca="1">IF(AK7="","",IF($A177="","",IFERROR(INDEX(OFFSET('Program and Results'!$A$1,MATCH(Tables!AK$1,'Program and Results'!$A:$A,0)-1,1,COUNTIF('Program and Results'!$A:$A,Tables!AK$1),4),MATCH($A177,OFFSET('Program and Results'!$A$1,MATCH(Tables!AK$1,'Program and Results'!$A:$A,0)-1,4,COUNTIF('Program and Results'!$A:$A,Tables!AK$1),1),0),3),"")))</f>
        <v/>
      </c>
      <c r="AL177" t="str">
        <f ca="1">IF(AL7="","",IF($A177="","",IFERROR(INDEX(OFFSET('Program and Results'!$A$1,MATCH(Tables!AL$1,'Program and Results'!$A:$A,0)-1,1,COUNTIF('Program and Results'!$A:$A,Tables!AL$1),4),MATCH($A177,OFFSET('Program and Results'!$A$1,MATCH(Tables!AL$1,'Program and Results'!$A:$A,0)-1,4,COUNTIF('Program and Results'!$A:$A,Tables!AL$1),1),0),3),"")))</f>
        <v/>
      </c>
      <c r="AM177" t="str">
        <f ca="1">IF(AM7="","",IF($A177="","",IFERROR(INDEX(OFFSET('Program and Results'!$A$1,MATCH(Tables!AM$1,'Program and Results'!$A:$A,0)-1,1,COUNTIF('Program and Results'!$A:$A,Tables!AM$1),4),MATCH($A177,OFFSET('Program and Results'!$A$1,MATCH(Tables!AM$1,'Program and Results'!$A:$A,0)-1,4,COUNTIF('Program and Results'!$A:$A,Tables!AM$1),1),0),3),"")))</f>
        <v/>
      </c>
      <c r="AN177" t="str">
        <f ca="1">IF(AN7="","",IF($A177="","",IFERROR(INDEX(OFFSET('Program and Results'!$A$1,MATCH(Tables!AN$1,'Program and Results'!$A:$A,0)-1,1,COUNTIF('Program and Results'!$A:$A,Tables!AN$1),4),MATCH($A177,OFFSET('Program and Results'!$A$1,MATCH(Tables!AN$1,'Program and Results'!$A:$A,0)-1,4,COUNTIF('Program and Results'!$A:$A,Tables!AN$1),1),0),3),"")))</f>
        <v/>
      </c>
      <c r="AO177" t="str">
        <f ca="1">IF(AO7="","",IF($A177="","",IFERROR(INDEX(OFFSET('Program and Results'!$A$1,MATCH(Tables!AO$1,'Program and Results'!$A:$A,0)-1,1,COUNTIF('Program and Results'!$A:$A,Tables!AO$1),4),MATCH($A177,OFFSET('Program and Results'!$A$1,MATCH(Tables!AO$1,'Program and Results'!$A:$A,0)-1,4,COUNTIF('Program and Results'!$A:$A,Tables!AO$1),1),0),3),"")))</f>
        <v/>
      </c>
      <c r="AP177" t="str">
        <f ca="1">IF(AP7="","",IF($A177="","",IFERROR(INDEX(OFFSET('Program and Results'!$A$1,MATCH(Tables!AP$1,'Program and Results'!$A:$A,0)-1,1,COUNTIF('Program and Results'!$A:$A,Tables!AP$1),4),MATCH($A177,OFFSET('Program and Results'!$A$1,MATCH(Tables!AP$1,'Program and Results'!$A:$A,0)-1,4,COUNTIF('Program and Results'!$A:$A,Tables!AP$1),1),0),3),"")))</f>
        <v/>
      </c>
      <c r="AQ177" t="str">
        <f ca="1">IF(AQ7="","",IF($A177="","",IFERROR(INDEX(OFFSET('Program and Results'!$A$1,MATCH(Tables!AQ$1,'Program and Results'!$A:$A,0)-1,1,COUNTIF('Program and Results'!$A:$A,Tables!AQ$1),4),MATCH($A177,OFFSET('Program and Results'!$A$1,MATCH(Tables!AQ$1,'Program and Results'!$A:$A,0)-1,4,COUNTIF('Program and Results'!$A:$A,Tables!AQ$1),1),0),3),"")))</f>
        <v/>
      </c>
      <c r="AR177" t="str">
        <f ca="1">IF(AR7="","",IF($A177="","",IFERROR(INDEX(OFFSET('Program and Results'!$A$1,MATCH(Tables!AR$1,'Program and Results'!$A:$A,0)-1,1,COUNTIF('Program and Results'!$A:$A,Tables!AR$1),4),MATCH($A177,OFFSET('Program and Results'!$A$1,MATCH(Tables!AR$1,'Program and Results'!$A:$A,0)-1,4,COUNTIF('Program and Results'!$A:$A,Tables!AR$1),1),0),3),"")))</f>
        <v/>
      </c>
      <c r="AS177" t="str">
        <f ca="1">IF(AS7="","",IF($A177="","",IFERROR(INDEX(OFFSET('Program and Results'!$A$1,MATCH(Tables!AS$1,'Program and Results'!$A:$A,0)-1,1,COUNTIF('Program and Results'!$A:$A,Tables!AS$1),4),MATCH($A177,OFFSET('Program and Results'!$A$1,MATCH(Tables!AS$1,'Program and Results'!$A:$A,0)-1,4,COUNTIF('Program and Results'!$A:$A,Tables!AS$1),1),0),3),"")))</f>
        <v/>
      </c>
      <c r="AT177" t="str">
        <f ca="1">IF(AT7="","",IF($A177="","",IFERROR(INDEX(OFFSET('Program and Results'!$A$1,MATCH(Tables!AT$1,'Program and Results'!$A:$A,0)-1,1,COUNTIF('Program and Results'!$A:$A,Tables!AT$1),4),MATCH($A177,OFFSET('Program and Results'!$A$1,MATCH(Tables!AT$1,'Program and Results'!$A:$A,0)-1,4,COUNTIF('Program and Results'!$A:$A,Tables!AT$1),1),0),3),"")))</f>
        <v/>
      </c>
      <c r="AU177" t="str">
        <f ca="1">IF(AU7="","",IF($A177="","",IFERROR(INDEX(OFFSET('Program and Results'!$A$1,MATCH(Tables!AU$1,'Program and Results'!$A:$A,0)-1,1,COUNTIF('Program and Results'!$A:$A,Tables!AU$1),4),MATCH($A177,OFFSET('Program and Results'!$A$1,MATCH(Tables!AU$1,'Program and Results'!$A:$A,0)-1,4,COUNTIF('Program and Results'!$A:$A,Tables!AU$1),1),0),3),"")))</f>
        <v/>
      </c>
      <c r="AV177" t="str">
        <f ca="1">IF(AV7="","",IF($A177="","",IFERROR(INDEX(OFFSET('Program and Results'!$A$1,MATCH(Tables!AV$1,'Program and Results'!$A:$A,0)-1,1,COUNTIF('Program and Results'!$A:$A,Tables!AV$1),4),MATCH($A177,OFFSET('Program and Results'!$A$1,MATCH(Tables!AV$1,'Program and Results'!$A:$A,0)-1,4,COUNTIF('Program and Results'!$A:$A,Tables!AV$1),1),0),3),"")))</f>
        <v/>
      </c>
      <c r="AW177" t="str">
        <f ca="1">IF(AW7="","",IF($A177="","",IFERROR(INDEX(OFFSET('Program and Results'!$A$1,MATCH(Tables!AW$1,'Program and Results'!$A:$A,0)-1,1,COUNTIF('Program and Results'!$A:$A,Tables!AW$1),4),MATCH($A177,OFFSET('Program and Results'!$A$1,MATCH(Tables!AW$1,'Program and Results'!$A:$A,0)-1,4,COUNTIF('Program and Results'!$A:$A,Tables!AW$1),1),0),3),"")))</f>
        <v/>
      </c>
      <c r="AX177" t="str">
        <f ca="1">IF(AX7="","",IF($A177="","",IFERROR(INDEX(OFFSET('Program and Results'!$A$1,MATCH(Tables!AX$1,'Program and Results'!$A:$A,0)-1,1,COUNTIF('Program and Results'!$A:$A,Tables!AX$1),4),MATCH($A177,OFFSET('Program and Results'!$A$1,MATCH(Tables!AX$1,'Program and Results'!$A:$A,0)-1,4,COUNTIF('Program and Results'!$A:$A,Tables!AX$1),1),0),3),"")))</f>
        <v/>
      </c>
      <c r="AY177" t="str">
        <f ca="1">IF(AY7="","",IF($A177="","",IFERROR(INDEX(OFFSET('Program and Results'!$A$1,MATCH(Tables!AY$1,'Program and Results'!$A:$A,0)-1,1,COUNTIF('Program and Results'!$A:$A,Tables!AY$1),4),MATCH($A177,OFFSET('Program and Results'!$A$1,MATCH(Tables!AY$1,'Program and Results'!$A:$A,0)-1,4,COUNTIF('Program and Results'!$A:$A,Tables!AY$1),1),0),3),"")))</f>
        <v/>
      </c>
      <c r="AZ177" t="str">
        <f ca="1">IF(AZ7="","",IF($A177="","",IFERROR(INDEX(OFFSET('Program and Results'!$A$1,MATCH(Tables!AZ$1,'Program and Results'!$A:$A,0)-1,1,COUNTIF('Program and Results'!$A:$A,Tables!AZ$1),4),MATCH($A177,OFFSET('Program and Results'!$A$1,MATCH(Tables!AZ$1,'Program and Results'!$A:$A,0)-1,4,COUNTIF('Program and Results'!$A:$A,Tables!AZ$1),1),0),3),"")))</f>
        <v/>
      </c>
      <c r="BA177" t="str">
        <f ca="1">IF(BA7="","",IF($A177="","",IFERROR(INDEX(OFFSET('Program and Results'!$A$1,MATCH(Tables!BA$1,'Program and Results'!$A:$A,0)-1,1,COUNTIF('Program and Results'!$A:$A,Tables!BA$1),4),MATCH($A177,OFFSET('Program and Results'!$A$1,MATCH(Tables!BA$1,'Program and Results'!$A:$A,0)-1,4,COUNTIF('Program and Results'!$A:$A,Tables!BA$1),1),0),3),"")))</f>
        <v/>
      </c>
      <c r="BB177" t="str">
        <f ca="1">IF(BB7="","",IF($A177="","",IFERROR(INDEX(OFFSET('Program and Results'!$A$1,MATCH(Tables!BB$1,'Program and Results'!$A:$A,0)-1,1,COUNTIF('Program and Results'!$A:$A,Tables!BB$1),4),MATCH($A177,OFFSET('Program and Results'!$A$1,MATCH(Tables!BB$1,'Program and Results'!$A:$A,0)-1,4,COUNTIF('Program and Results'!$A:$A,Tables!BB$1),1),0),3),"")))</f>
        <v/>
      </c>
      <c r="BC177" t="str">
        <f ca="1">IF(BC7="","",IF($A177="","",IFERROR(INDEX(OFFSET('Program and Results'!$A$1,MATCH(Tables!BC$1,'Program and Results'!$A:$A,0)-1,1,COUNTIF('Program and Results'!$A:$A,Tables!BC$1),4),MATCH($A177,OFFSET('Program and Results'!$A$1,MATCH(Tables!BC$1,'Program and Results'!$A:$A,0)-1,4,COUNTIF('Program and Results'!$A:$A,Tables!BC$1),1),0),3),"")))</f>
        <v/>
      </c>
      <c r="BD177" t="str">
        <f ca="1">IF(BD7="","",IF($A177="","",IFERROR(INDEX(OFFSET('Program and Results'!$A$1,MATCH(Tables!BD$1,'Program and Results'!$A:$A,0)-1,1,COUNTIF('Program and Results'!$A:$A,Tables!BD$1),4),MATCH($A177,OFFSET('Program and Results'!$A$1,MATCH(Tables!BD$1,'Program and Results'!$A:$A,0)-1,4,COUNTIF('Program and Results'!$A:$A,Tables!BD$1),1),0),3),"")))</f>
        <v/>
      </c>
      <c r="BE177" t="str">
        <f ca="1">IF(BE7="","",IF($A177="","",IFERROR(INDEX(OFFSET('Program and Results'!$A$1,MATCH(Tables!BE$1,'Program and Results'!$A:$A,0)-1,1,COUNTIF('Program and Results'!$A:$A,Tables!BE$1),4),MATCH($A177,OFFSET('Program and Results'!$A$1,MATCH(Tables!BE$1,'Program and Results'!$A:$A,0)-1,4,COUNTIF('Program and Results'!$A:$A,Tables!BE$1),1),0),3),"")))</f>
        <v/>
      </c>
    </row>
    <row r="178" spans="1:57">
      <c r="A178" s="3" t="str">
        <f t="shared" si="14"/>
        <v>Leverkusen</v>
      </c>
      <c r="B178" t="str">
        <f ca="1">IF(B8="","",IF($A178="","",IFERROR(INDEX(OFFSET('Program and Results'!$A$1,MATCH(Tables!B$1,'Program and Results'!$A:$A,0)-1,1,COUNTIF('Program and Results'!$A:$A,Tables!B$1),4),MATCH($A178,OFFSET('Program and Results'!$A$1,MATCH(Tables!B$1,'Program and Results'!$A:$A,0)-1,4,COUNTIF('Program and Results'!$A:$A,Tables!B$1),1),0),3),"")))</f>
        <v/>
      </c>
      <c r="C178">
        <f ca="1">IF(C8="","",IF($A178="","",IFERROR(INDEX(OFFSET('Program and Results'!$A$1,MATCH(Tables!C$1,'Program and Results'!$A:$A,0)-1,1,COUNTIF('Program and Results'!$A:$A,Tables!C$1),4),MATCH($A178,OFFSET('Program and Results'!$A$1,MATCH(Tables!C$1,'Program and Results'!$A:$A,0)-1,4,COUNTIF('Program and Results'!$A:$A,Tables!C$1),1),0),3),"")))</f>
        <v>1</v>
      </c>
      <c r="D178" t="str">
        <f ca="1">IF(D8="","",IF($A178="","",IFERROR(INDEX(OFFSET('Program and Results'!$A$1,MATCH(Tables!D$1,'Program and Results'!$A:$A,0)-1,1,COUNTIF('Program and Results'!$A:$A,Tables!D$1),4),MATCH($A178,OFFSET('Program and Results'!$A$1,MATCH(Tables!D$1,'Program and Results'!$A:$A,0)-1,4,COUNTIF('Program and Results'!$A:$A,Tables!D$1),1),0),3),"")))</f>
        <v/>
      </c>
      <c r="E178">
        <f ca="1">IF(E8="","",IF($A178="","",IFERROR(INDEX(OFFSET('Program and Results'!$A$1,MATCH(Tables!E$1,'Program and Results'!$A:$A,0)-1,1,COUNTIF('Program and Results'!$A:$A,Tables!E$1),4),MATCH($A178,OFFSET('Program and Results'!$A$1,MATCH(Tables!E$1,'Program and Results'!$A:$A,0)-1,4,COUNTIF('Program and Results'!$A:$A,Tables!E$1),1),0),3),"")))</f>
        <v>0</v>
      </c>
      <c r="F178" t="str">
        <f ca="1">IF(F8="","",IF($A178="","",IFERROR(INDEX(OFFSET('Program and Results'!$A$1,MATCH(Tables!F$1,'Program and Results'!$A:$A,0)-1,1,COUNTIF('Program and Results'!$A:$A,Tables!F$1),4),MATCH($A178,OFFSET('Program and Results'!$A$1,MATCH(Tables!F$1,'Program and Results'!$A:$A,0)-1,4,COUNTIF('Program and Results'!$A:$A,Tables!F$1),1),0),3),"")))</f>
        <v/>
      </c>
      <c r="G178">
        <f ca="1">IF(G8="","",IF($A178="","",IFERROR(INDEX(OFFSET('Program and Results'!$A$1,MATCH(Tables!G$1,'Program and Results'!$A:$A,0)-1,1,COUNTIF('Program and Results'!$A:$A,Tables!G$1),4),MATCH($A178,OFFSET('Program and Results'!$A$1,MATCH(Tables!G$1,'Program and Results'!$A:$A,0)-1,4,COUNTIF('Program and Results'!$A:$A,Tables!G$1),1),0),3),"")))</f>
        <v>4</v>
      </c>
      <c r="H178" t="str">
        <f ca="1">IF(H8="","",IF($A178="","",IFERROR(INDEX(OFFSET('Program and Results'!$A$1,MATCH(Tables!H$1,'Program and Results'!$A:$A,0)-1,1,COUNTIF('Program and Results'!$A:$A,Tables!H$1),4),MATCH($A178,OFFSET('Program and Results'!$A$1,MATCH(Tables!H$1,'Program and Results'!$A:$A,0)-1,4,COUNTIF('Program and Results'!$A:$A,Tables!H$1),1),0),3),"")))</f>
        <v/>
      </c>
      <c r="I178" t="str">
        <f ca="1">IF(I8="","",IF($A178="","",IFERROR(INDEX(OFFSET('Program and Results'!$A$1,MATCH(Tables!I$1,'Program and Results'!$A:$A,0)-1,1,COUNTIF('Program and Results'!$A:$A,Tables!I$1),4),MATCH($A178,OFFSET('Program and Results'!$A$1,MATCH(Tables!I$1,'Program and Results'!$A:$A,0)-1,4,COUNTIF('Program and Results'!$A:$A,Tables!I$1),1),0),3),"")))</f>
        <v/>
      </c>
      <c r="J178">
        <f ca="1">IF(J8="","",IF($A178="","",IFERROR(INDEX(OFFSET('Program and Results'!$A$1,MATCH(Tables!J$1,'Program and Results'!$A:$A,0)-1,1,COUNTIF('Program and Results'!$A:$A,Tables!J$1),4),MATCH($A178,OFFSET('Program and Results'!$A$1,MATCH(Tables!J$1,'Program and Results'!$A:$A,0)-1,4,COUNTIF('Program and Results'!$A:$A,Tables!J$1),1),0),3),"")))</f>
        <v>2</v>
      </c>
      <c r="K178" t="str">
        <f ca="1">IF(K8="","",IF($A178="","",IFERROR(INDEX(OFFSET('Program and Results'!$A$1,MATCH(Tables!K$1,'Program and Results'!$A:$A,0)-1,1,COUNTIF('Program and Results'!$A:$A,Tables!K$1),4),MATCH($A178,OFFSET('Program and Results'!$A$1,MATCH(Tables!K$1,'Program and Results'!$A:$A,0)-1,4,COUNTIF('Program and Results'!$A:$A,Tables!K$1),1),0),3),"")))</f>
        <v/>
      </c>
      <c r="L178">
        <f ca="1">IF(L8="","",IF($A178="","",IFERROR(INDEX(OFFSET('Program and Results'!$A$1,MATCH(Tables!L$1,'Program and Results'!$A:$A,0)-1,1,COUNTIF('Program and Results'!$A:$A,Tables!L$1),4),MATCH($A178,OFFSET('Program and Results'!$A$1,MATCH(Tables!L$1,'Program and Results'!$A:$A,0)-1,4,COUNTIF('Program and Results'!$A:$A,Tables!L$1),1),0),3),"")))</f>
        <v>0</v>
      </c>
      <c r="M178" t="str">
        <f ca="1">IF(M8="","",IF($A178="","",IFERROR(INDEX(OFFSET('Program and Results'!$A$1,MATCH(Tables!M$1,'Program and Results'!$A:$A,0)-1,1,COUNTIF('Program and Results'!$A:$A,Tables!M$1),4),MATCH($A178,OFFSET('Program and Results'!$A$1,MATCH(Tables!M$1,'Program and Results'!$A:$A,0)-1,4,COUNTIF('Program and Results'!$A:$A,Tables!M$1),1),0),3),"")))</f>
        <v/>
      </c>
      <c r="N178">
        <f ca="1">IF(N8="","",IF($A178="","",IFERROR(INDEX(OFFSET('Program and Results'!$A$1,MATCH(Tables!N$1,'Program and Results'!$A:$A,0)-1,1,COUNTIF('Program and Results'!$A:$A,Tables!N$1),4),MATCH($A178,OFFSET('Program and Results'!$A$1,MATCH(Tables!N$1,'Program and Results'!$A:$A,0)-1,4,COUNTIF('Program and Results'!$A:$A,Tables!N$1),1),0),3),"")))</f>
        <v>1</v>
      </c>
      <c r="O178" t="str">
        <f ca="1">IF(O8="","",IF($A178="","",IFERROR(INDEX(OFFSET('Program and Results'!$A$1,MATCH(Tables!O$1,'Program and Results'!$A:$A,0)-1,1,COUNTIF('Program and Results'!$A:$A,Tables!O$1),4),MATCH($A178,OFFSET('Program and Results'!$A$1,MATCH(Tables!O$1,'Program and Results'!$A:$A,0)-1,4,COUNTIF('Program and Results'!$A:$A,Tables!O$1),1),0),3),"")))</f>
        <v/>
      </c>
      <c r="P178">
        <f ca="1">IF(P8="","",IF($A178="","",IFERROR(INDEX(OFFSET('Program and Results'!$A$1,MATCH(Tables!P$1,'Program and Results'!$A:$A,0)-1,1,COUNTIF('Program and Results'!$A:$A,Tables!P$1),4),MATCH($A178,OFFSET('Program and Results'!$A$1,MATCH(Tables!P$1,'Program and Results'!$A:$A,0)-1,4,COUNTIF('Program and Results'!$A:$A,Tables!P$1),1),0),3),"")))</f>
        <v>1</v>
      </c>
      <c r="Q178" t="str">
        <f ca="1">IF(Q8="","",IF($A178="","",IFERROR(INDEX(OFFSET('Program and Results'!$A$1,MATCH(Tables!Q$1,'Program and Results'!$A:$A,0)-1,1,COUNTIF('Program and Results'!$A:$A,Tables!Q$1),4),MATCH($A178,OFFSET('Program and Results'!$A$1,MATCH(Tables!Q$1,'Program and Results'!$A:$A,0)-1,4,COUNTIF('Program and Results'!$A:$A,Tables!Q$1),1),0),3),"")))</f>
        <v/>
      </c>
      <c r="R178">
        <f ca="1">IF(R8="","",IF($A178="","",IFERROR(INDEX(OFFSET('Program and Results'!$A$1,MATCH(Tables!R$1,'Program and Results'!$A:$A,0)-1,1,COUNTIF('Program and Results'!$A:$A,Tables!R$1),4),MATCH($A178,OFFSET('Program and Results'!$A$1,MATCH(Tables!R$1,'Program and Results'!$A:$A,0)-1,4,COUNTIF('Program and Results'!$A:$A,Tables!R$1),1),0),3),"")))</f>
        <v>0</v>
      </c>
      <c r="S178">
        <f ca="1">IF(S8="","",IF($A178="","",IFERROR(INDEX(OFFSET('Program and Results'!$A$1,MATCH(Tables!S$1,'Program and Results'!$A:$A,0)-1,1,COUNTIF('Program and Results'!$A:$A,Tables!S$1),4),MATCH($A178,OFFSET('Program and Results'!$A$1,MATCH(Tables!S$1,'Program and Results'!$A:$A,0)-1,4,COUNTIF('Program and Results'!$A:$A,Tables!S$1),1),0),3),"")))</f>
        <v>2</v>
      </c>
      <c r="T178" t="str">
        <f ca="1">IF(T8="","",IF($A178="","",IFERROR(INDEX(OFFSET('Program and Results'!$A$1,MATCH(Tables!T$1,'Program and Results'!$A:$A,0)-1,1,COUNTIF('Program and Results'!$A:$A,Tables!T$1),4),MATCH($A178,OFFSET('Program and Results'!$A$1,MATCH(Tables!T$1,'Program and Results'!$A:$A,0)-1,4,COUNTIF('Program and Results'!$A:$A,Tables!T$1),1),0),3),"")))</f>
        <v/>
      </c>
      <c r="U178">
        <f ca="1">IF(U8="","",IF($A178="","",IFERROR(INDEX(OFFSET('Program and Results'!$A$1,MATCH(Tables!U$1,'Program and Results'!$A:$A,0)-1,1,COUNTIF('Program and Results'!$A:$A,Tables!U$1),4),MATCH($A178,OFFSET('Program and Results'!$A$1,MATCH(Tables!U$1,'Program and Results'!$A:$A,0)-1,4,COUNTIF('Program and Results'!$A:$A,Tables!U$1),1),0),3),"")))</f>
        <v>1</v>
      </c>
      <c r="V178" t="str">
        <f ca="1">IF(V8="","",IF($A178="","",IFERROR(INDEX(OFFSET('Program and Results'!$A$1,MATCH(Tables!V$1,'Program and Results'!$A:$A,0)-1,1,COUNTIF('Program and Results'!$A:$A,Tables!V$1),4),MATCH($A178,OFFSET('Program and Results'!$A$1,MATCH(Tables!V$1,'Program and Results'!$A:$A,0)-1,4,COUNTIF('Program and Results'!$A:$A,Tables!V$1),1),0),3),"")))</f>
        <v/>
      </c>
      <c r="W178">
        <f ca="1">IF(W8="","",IF($A178="","",IFERROR(INDEX(OFFSET('Program and Results'!$A$1,MATCH(Tables!W$1,'Program and Results'!$A:$A,0)-1,1,COUNTIF('Program and Results'!$A:$A,Tables!W$1),4),MATCH($A178,OFFSET('Program and Results'!$A$1,MATCH(Tables!W$1,'Program and Results'!$A:$A,0)-1,4,COUNTIF('Program and Results'!$A:$A,Tables!W$1),1),0),3),"")))</f>
        <v>1</v>
      </c>
      <c r="X178" t="str">
        <f ca="1">IF(X8="","",IF($A178="","",IFERROR(INDEX(OFFSET('Program and Results'!$A$1,MATCH(Tables!X$1,'Program and Results'!$A:$A,0)-1,1,COUNTIF('Program and Results'!$A:$A,Tables!X$1),4),MATCH($A178,OFFSET('Program and Results'!$A$1,MATCH(Tables!X$1,'Program and Results'!$A:$A,0)-1,4,COUNTIF('Program and Results'!$A:$A,Tables!X$1),1),0),3),"")))</f>
        <v/>
      </c>
      <c r="Y178">
        <f ca="1">IF(Y8="","",IF($A178="","",IFERROR(INDEX(OFFSET('Program and Results'!$A$1,MATCH(Tables!Y$1,'Program and Results'!$A:$A,0)-1,1,COUNTIF('Program and Results'!$A:$A,Tables!Y$1),4),MATCH($A178,OFFSET('Program and Results'!$A$1,MATCH(Tables!Y$1,'Program and Results'!$A:$A,0)-1,4,COUNTIF('Program and Results'!$A:$A,Tables!Y$1),1),0),3),"")))</f>
        <v>1</v>
      </c>
      <c r="Z178">
        <f ca="1">IF(Z8="","",IF($A178="","",IFERROR(INDEX(OFFSET('Program and Results'!$A$1,MATCH(Tables!Z$1,'Program and Results'!$A:$A,0)-1,1,COUNTIF('Program and Results'!$A:$A,Tables!Z$1),4),MATCH($A178,OFFSET('Program and Results'!$A$1,MATCH(Tables!Z$1,'Program and Results'!$A:$A,0)-1,4,COUNTIF('Program and Results'!$A:$A,Tables!Z$1),1),0),3),"")))</f>
        <v>1</v>
      </c>
      <c r="AA178" t="str">
        <f ca="1">IF(AA8="","",IF($A178="","",IFERROR(INDEX(OFFSET('Program and Results'!$A$1,MATCH(Tables!AA$1,'Program and Results'!$A:$A,0)-1,1,COUNTIF('Program and Results'!$A:$A,Tables!AA$1),4),MATCH($A178,OFFSET('Program and Results'!$A$1,MATCH(Tables!AA$1,'Program and Results'!$A:$A,0)-1,4,COUNTIF('Program and Results'!$A:$A,Tables!AA$1),1),0),3),"")))</f>
        <v/>
      </c>
      <c r="AB178">
        <f ca="1">IF(AB8="","",IF($A178="","",IFERROR(INDEX(OFFSET('Program and Results'!$A$1,MATCH(Tables!AB$1,'Program and Results'!$A:$A,0)-1,1,COUNTIF('Program and Results'!$A:$A,Tables!AB$1),4),MATCH($A178,OFFSET('Program and Results'!$A$1,MATCH(Tables!AB$1,'Program and Results'!$A:$A,0)-1,4,COUNTIF('Program and Results'!$A:$A,Tables!AB$1),1),0),3),"")))</f>
        <v>3</v>
      </c>
      <c r="AC178" t="str">
        <f ca="1">IF(AC8="","",IF($A178="","",IFERROR(INDEX(OFFSET('Program and Results'!$A$1,MATCH(Tables!AC$1,'Program and Results'!$A:$A,0)-1,1,COUNTIF('Program and Results'!$A:$A,Tables!AC$1),4),MATCH($A178,OFFSET('Program and Results'!$A$1,MATCH(Tables!AC$1,'Program and Results'!$A:$A,0)-1,4,COUNTIF('Program and Results'!$A:$A,Tables!AC$1),1),0),3),"")))</f>
        <v/>
      </c>
      <c r="AD178">
        <f ca="1">IF(AD8="","",IF($A178="","",IFERROR(INDEX(OFFSET('Program and Results'!$A$1,MATCH(Tables!AD$1,'Program and Results'!$A:$A,0)-1,1,COUNTIF('Program and Results'!$A:$A,Tables!AD$1),4),MATCH($A178,OFFSET('Program and Results'!$A$1,MATCH(Tables!AD$1,'Program and Results'!$A:$A,0)-1,4,COUNTIF('Program and Results'!$A:$A,Tables!AD$1),1),0),3),"")))</f>
        <v>1</v>
      </c>
      <c r="AE178" t="str">
        <f ca="1">IF(AE8="","",IF($A178="","",IFERROR(INDEX(OFFSET('Program and Results'!$A$1,MATCH(Tables!AE$1,'Program and Results'!$A:$A,0)-1,1,COUNTIF('Program and Results'!$A:$A,Tables!AE$1),4),MATCH($A178,OFFSET('Program and Results'!$A$1,MATCH(Tables!AE$1,'Program and Results'!$A:$A,0)-1,4,COUNTIF('Program and Results'!$A:$A,Tables!AE$1),1),0),3),"")))</f>
        <v/>
      </c>
      <c r="AF178">
        <f ca="1">IF(AF8="","",IF($A178="","",IFERROR(INDEX(OFFSET('Program and Results'!$A$1,MATCH(Tables!AF$1,'Program and Results'!$A:$A,0)-1,1,COUNTIF('Program and Results'!$A:$A,Tables!AF$1),4),MATCH($A178,OFFSET('Program and Results'!$A$1,MATCH(Tables!AF$1,'Program and Results'!$A:$A,0)-1,4,COUNTIF('Program and Results'!$A:$A,Tables!AF$1),1),0),3),"")))</f>
        <v>4</v>
      </c>
      <c r="AG178" t="str">
        <f ca="1">IF(AG8="","",IF($A178="","",IFERROR(INDEX(OFFSET('Program and Results'!$A$1,MATCH(Tables!AG$1,'Program and Results'!$A:$A,0)-1,1,COUNTIF('Program and Results'!$A:$A,Tables!AG$1),4),MATCH($A178,OFFSET('Program and Results'!$A$1,MATCH(Tables!AG$1,'Program and Results'!$A:$A,0)-1,4,COUNTIF('Program and Results'!$A:$A,Tables!AG$1),1),0),3),"")))</f>
        <v/>
      </c>
      <c r="AH178">
        <f ca="1">IF(AH8="","",IF($A178="","",IFERROR(INDEX(OFFSET('Program and Results'!$A$1,MATCH(Tables!AH$1,'Program and Results'!$A:$A,0)-1,1,COUNTIF('Program and Results'!$A:$A,Tables!AH$1),4),MATCH($A178,OFFSET('Program and Results'!$A$1,MATCH(Tables!AH$1,'Program and Results'!$A:$A,0)-1,4,COUNTIF('Program and Results'!$A:$A,Tables!AH$1),1),0),3),"")))</f>
        <v>2</v>
      </c>
      <c r="AI178" t="str">
        <f ca="1">IF(AI8="","",IF($A178="","",IFERROR(INDEX(OFFSET('Program and Results'!$A$1,MATCH(Tables!AI$1,'Program and Results'!$A:$A,0)-1,1,COUNTIF('Program and Results'!$A:$A,Tables!AI$1),4),MATCH($A178,OFFSET('Program and Results'!$A$1,MATCH(Tables!AI$1,'Program and Results'!$A:$A,0)-1,4,COUNTIF('Program and Results'!$A:$A,Tables!AI$1),1),0),3),"")))</f>
        <v/>
      </c>
      <c r="AJ178" t="str">
        <f ca="1">IF(AJ8="","",IF($A178="","",IFERROR(INDEX(OFFSET('Program and Results'!$A$1,MATCH(Tables!AJ$1,'Program and Results'!$A:$A,0)-1,1,COUNTIF('Program and Results'!$A:$A,Tables!AJ$1),4),MATCH($A178,OFFSET('Program and Results'!$A$1,MATCH(Tables!AJ$1,'Program and Results'!$A:$A,0)-1,4,COUNTIF('Program and Results'!$A:$A,Tables!AJ$1),1),0),3),"")))</f>
        <v/>
      </c>
      <c r="AK178" t="str">
        <f ca="1">IF(AK8="","",IF($A178="","",IFERROR(INDEX(OFFSET('Program and Results'!$A$1,MATCH(Tables!AK$1,'Program and Results'!$A:$A,0)-1,1,COUNTIF('Program and Results'!$A:$A,Tables!AK$1),4),MATCH($A178,OFFSET('Program and Results'!$A$1,MATCH(Tables!AK$1,'Program and Results'!$A:$A,0)-1,4,COUNTIF('Program and Results'!$A:$A,Tables!AK$1),1),0),3),"")))</f>
        <v/>
      </c>
      <c r="AL178" t="str">
        <f ca="1">IF(AL8="","",IF($A178="","",IFERROR(INDEX(OFFSET('Program and Results'!$A$1,MATCH(Tables!AL$1,'Program and Results'!$A:$A,0)-1,1,COUNTIF('Program and Results'!$A:$A,Tables!AL$1),4),MATCH($A178,OFFSET('Program and Results'!$A$1,MATCH(Tables!AL$1,'Program and Results'!$A:$A,0)-1,4,COUNTIF('Program and Results'!$A:$A,Tables!AL$1),1),0),3),"")))</f>
        <v/>
      </c>
      <c r="AM178" t="str">
        <f ca="1">IF(AM8="","",IF($A178="","",IFERROR(INDEX(OFFSET('Program and Results'!$A$1,MATCH(Tables!AM$1,'Program and Results'!$A:$A,0)-1,1,COUNTIF('Program and Results'!$A:$A,Tables!AM$1),4),MATCH($A178,OFFSET('Program and Results'!$A$1,MATCH(Tables!AM$1,'Program and Results'!$A:$A,0)-1,4,COUNTIF('Program and Results'!$A:$A,Tables!AM$1),1),0),3),"")))</f>
        <v/>
      </c>
      <c r="AN178" t="str">
        <f ca="1">IF(AN8="","",IF($A178="","",IFERROR(INDEX(OFFSET('Program and Results'!$A$1,MATCH(Tables!AN$1,'Program and Results'!$A:$A,0)-1,1,COUNTIF('Program and Results'!$A:$A,Tables!AN$1),4),MATCH($A178,OFFSET('Program and Results'!$A$1,MATCH(Tables!AN$1,'Program and Results'!$A:$A,0)-1,4,COUNTIF('Program and Results'!$A:$A,Tables!AN$1),1),0),3),"")))</f>
        <v/>
      </c>
      <c r="AO178" t="str">
        <f ca="1">IF(AO8="","",IF($A178="","",IFERROR(INDEX(OFFSET('Program and Results'!$A$1,MATCH(Tables!AO$1,'Program and Results'!$A:$A,0)-1,1,COUNTIF('Program and Results'!$A:$A,Tables!AO$1),4),MATCH($A178,OFFSET('Program and Results'!$A$1,MATCH(Tables!AO$1,'Program and Results'!$A:$A,0)-1,4,COUNTIF('Program and Results'!$A:$A,Tables!AO$1),1),0),3),"")))</f>
        <v/>
      </c>
      <c r="AP178" t="str">
        <f ca="1">IF(AP8="","",IF($A178="","",IFERROR(INDEX(OFFSET('Program and Results'!$A$1,MATCH(Tables!AP$1,'Program and Results'!$A:$A,0)-1,1,COUNTIF('Program and Results'!$A:$A,Tables!AP$1),4),MATCH($A178,OFFSET('Program and Results'!$A$1,MATCH(Tables!AP$1,'Program and Results'!$A:$A,0)-1,4,COUNTIF('Program and Results'!$A:$A,Tables!AP$1),1),0),3),"")))</f>
        <v/>
      </c>
      <c r="AQ178" t="str">
        <f ca="1">IF(AQ8="","",IF($A178="","",IFERROR(INDEX(OFFSET('Program and Results'!$A$1,MATCH(Tables!AQ$1,'Program and Results'!$A:$A,0)-1,1,COUNTIF('Program and Results'!$A:$A,Tables!AQ$1),4),MATCH($A178,OFFSET('Program and Results'!$A$1,MATCH(Tables!AQ$1,'Program and Results'!$A:$A,0)-1,4,COUNTIF('Program and Results'!$A:$A,Tables!AQ$1),1),0),3),"")))</f>
        <v/>
      </c>
      <c r="AR178" t="str">
        <f ca="1">IF(AR8="","",IF($A178="","",IFERROR(INDEX(OFFSET('Program and Results'!$A$1,MATCH(Tables!AR$1,'Program and Results'!$A:$A,0)-1,1,COUNTIF('Program and Results'!$A:$A,Tables!AR$1),4),MATCH($A178,OFFSET('Program and Results'!$A$1,MATCH(Tables!AR$1,'Program and Results'!$A:$A,0)-1,4,COUNTIF('Program and Results'!$A:$A,Tables!AR$1),1),0),3),"")))</f>
        <v/>
      </c>
      <c r="AS178" t="str">
        <f ca="1">IF(AS8="","",IF($A178="","",IFERROR(INDEX(OFFSET('Program and Results'!$A$1,MATCH(Tables!AS$1,'Program and Results'!$A:$A,0)-1,1,COUNTIF('Program and Results'!$A:$A,Tables!AS$1),4),MATCH($A178,OFFSET('Program and Results'!$A$1,MATCH(Tables!AS$1,'Program and Results'!$A:$A,0)-1,4,COUNTIF('Program and Results'!$A:$A,Tables!AS$1),1),0),3),"")))</f>
        <v/>
      </c>
      <c r="AT178" t="str">
        <f ca="1">IF(AT8="","",IF($A178="","",IFERROR(INDEX(OFFSET('Program and Results'!$A$1,MATCH(Tables!AT$1,'Program and Results'!$A:$A,0)-1,1,COUNTIF('Program and Results'!$A:$A,Tables!AT$1),4),MATCH($A178,OFFSET('Program and Results'!$A$1,MATCH(Tables!AT$1,'Program and Results'!$A:$A,0)-1,4,COUNTIF('Program and Results'!$A:$A,Tables!AT$1),1),0),3),"")))</f>
        <v/>
      </c>
      <c r="AU178" t="str">
        <f ca="1">IF(AU8="","",IF($A178="","",IFERROR(INDEX(OFFSET('Program and Results'!$A$1,MATCH(Tables!AU$1,'Program and Results'!$A:$A,0)-1,1,COUNTIF('Program and Results'!$A:$A,Tables!AU$1),4),MATCH($A178,OFFSET('Program and Results'!$A$1,MATCH(Tables!AU$1,'Program and Results'!$A:$A,0)-1,4,COUNTIF('Program and Results'!$A:$A,Tables!AU$1),1),0),3),"")))</f>
        <v/>
      </c>
      <c r="AV178" t="str">
        <f ca="1">IF(AV8="","",IF($A178="","",IFERROR(INDEX(OFFSET('Program and Results'!$A$1,MATCH(Tables!AV$1,'Program and Results'!$A:$A,0)-1,1,COUNTIF('Program and Results'!$A:$A,Tables!AV$1),4),MATCH($A178,OFFSET('Program and Results'!$A$1,MATCH(Tables!AV$1,'Program and Results'!$A:$A,0)-1,4,COUNTIF('Program and Results'!$A:$A,Tables!AV$1),1),0),3),"")))</f>
        <v/>
      </c>
      <c r="AW178" t="str">
        <f ca="1">IF(AW8="","",IF($A178="","",IFERROR(INDEX(OFFSET('Program and Results'!$A$1,MATCH(Tables!AW$1,'Program and Results'!$A:$A,0)-1,1,COUNTIF('Program and Results'!$A:$A,Tables!AW$1),4),MATCH($A178,OFFSET('Program and Results'!$A$1,MATCH(Tables!AW$1,'Program and Results'!$A:$A,0)-1,4,COUNTIF('Program and Results'!$A:$A,Tables!AW$1),1),0),3),"")))</f>
        <v/>
      </c>
      <c r="AX178" t="str">
        <f ca="1">IF(AX8="","",IF($A178="","",IFERROR(INDEX(OFFSET('Program and Results'!$A$1,MATCH(Tables!AX$1,'Program and Results'!$A:$A,0)-1,1,COUNTIF('Program and Results'!$A:$A,Tables!AX$1),4),MATCH($A178,OFFSET('Program and Results'!$A$1,MATCH(Tables!AX$1,'Program and Results'!$A:$A,0)-1,4,COUNTIF('Program and Results'!$A:$A,Tables!AX$1),1),0),3),"")))</f>
        <v/>
      </c>
      <c r="AY178" t="str">
        <f ca="1">IF(AY8="","",IF($A178="","",IFERROR(INDEX(OFFSET('Program and Results'!$A$1,MATCH(Tables!AY$1,'Program and Results'!$A:$A,0)-1,1,COUNTIF('Program and Results'!$A:$A,Tables!AY$1),4),MATCH($A178,OFFSET('Program and Results'!$A$1,MATCH(Tables!AY$1,'Program and Results'!$A:$A,0)-1,4,COUNTIF('Program and Results'!$A:$A,Tables!AY$1),1),0),3),"")))</f>
        <v/>
      </c>
      <c r="AZ178" t="str">
        <f ca="1">IF(AZ8="","",IF($A178="","",IFERROR(INDEX(OFFSET('Program and Results'!$A$1,MATCH(Tables!AZ$1,'Program and Results'!$A:$A,0)-1,1,COUNTIF('Program and Results'!$A:$A,Tables!AZ$1),4),MATCH($A178,OFFSET('Program and Results'!$A$1,MATCH(Tables!AZ$1,'Program and Results'!$A:$A,0)-1,4,COUNTIF('Program and Results'!$A:$A,Tables!AZ$1),1),0),3),"")))</f>
        <v/>
      </c>
      <c r="BA178" t="str">
        <f ca="1">IF(BA8="","",IF($A178="","",IFERROR(INDEX(OFFSET('Program and Results'!$A$1,MATCH(Tables!BA$1,'Program and Results'!$A:$A,0)-1,1,COUNTIF('Program and Results'!$A:$A,Tables!BA$1),4),MATCH($A178,OFFSET('Program and Results'!$A$1,MATCH(Tables!BA$1,'Program and Results'!$A:$A,0)-1,4,COUNTIF('Program and Results'!$A:$A,Tables!BA$1),1),0),3),"")))</f>
        <v/>
      </c>
      <c r="BB178" t="str">
        <f ca="1">IF(BB8="","",IF($A178="","",IFERROR(INDEX(OFFSET('Program and Results'!$A$1,MATCH(Tables!BB$1,'Program and Results'!$A:$A,0)-1,1,COUNTIF('Program and Results'!$A:$A,Tables!BB$1),4),MATCH($A178,OFFSET('Program and Results'!$A$1,MATCH(Tables!BB$1,'Program and Results'!$A:$A,0)-1,4,COUNTIF('Program and Results'!$A:$A,Tables!BB$1),1),0),3),"")))</f>
        <v/>
      </c>
      <c r="BC178" t="str">
        <f ca="1">IF(BC8="","",IF($A178="","",IFERROR(INDEX(OFFSET('Program and Results'!$A$1,MATCH(Tables!BC$1,'Program and Results'!$A:$A,0)-1,1,COUNTIF('Program and Results'!$A:$A,Tables!BC$1),4),MATCH($A178,OFFSET('Program and Results'!$A$1,MATCH(Tables!BC$1,'Program and Results'!$A:$A,0)-1,4,COUNTIF('Program and Results'!$A:$A,Tables!BC$1),1),0),3),"")))</f>
        <v/>
      </c>
      <c r="BD178" t="str">
        <f ca="1">IF(BD8="","",IF($A178="","",IFERROR(INDEX(OFFSET('Program and Results'!$A$1,MATCH(Tables!BD$1,'Program and Results'!$A:$A,0)-1,1,COUNTIF('Program and Results'!$A:$A,Tables!BD$1),4),MATCH($A178,OFFSET('Program and Results'!$A$1,MATCH(Tables!BD$1,'Program and Results'!$A:$A,0)-1,4,COUNTIF('Program and Results'!$A:$A,Tables!BD$1),1),0),3),"")))</f>
        <v/>
      </c>
      <c r="BE178" t="str">
        <f ca="1">IF(BE8="","",IF($A178="","",IFERROR(INDEX(OFFSET('Program and Results'!$A$1,MATCH(Tables!BE$1,'Program and Results'!$A:$A,0)-1,1,COUNTIF('Program and Results'!$A:$A,Tables!BE$1),4),MATCH($A178,OFFSET('Program and Results'!$A$1,MATCH(Tables!BE$1,'Program and Results'!$A:$A,0)-1,4,COUNTIF('Program and Results'!$A:$A,Tables!BE$1),1),0),3),"")))</f>
        <v/>
      </c>
    </row>
    <row r="179" spans="1:57">
      <c r="A179" s="3" t="str">
        <f t="shared" si="14"/>
        <v>Mainz</v>
      </c>
      <c r="B179" t="str">
        <f ca="1">IF(B9="","",IF($A179="","",IFERROR(INDEX(OFFSET('Program and Results'!$A$1,MATCH(Tables!B$1,'Program and Results'!$A:$A,0)-1,1,COUNTIF('Program and Results'!$A:$A,Tables!B$1),4),MATCH($A179,OFFSET('Program and Results'!$A$1,MATCH(Tables!B$1,'Program and Results'!$A:$A,0)-1,4,COUNTIF('Program and Results'!$A:$A,Tables!B$1),1),0),3),"")))</f>
        <v/>
      </c>
      <c r="C179">
        <f ca="1">IF(C9="","",IF($A179="","",IFERROR(INDEX(OFFSET('Program and Results'!$A$1,MATCH(Tables!C$1,'Program and Results'!$A:$A,0)-1,1,COUNTIF('Program and Results'!$A:$A,Tables!C$1),4),MATCH($A179,OFFSET('Program and Results'!$A$1,MATCH(Tables!C$1,'Program and Results'!$A:$A,0)-1,4,COUNTIF('Program and Results'!$A:$A,Tables!C$1),1),0),3),"")))</f>
        <v>2</v>
      </c>
      <c r="D179" t="str">
        <f ca="1">IF(D9="","",IF($A179="","",IFERROR(INDEX(OFFSET('Program and Results'!$A$1,MATCH(Tables!D$1,'Program and Results'!$A:$A,0)-1,1,COUNTIF('Program and Results'!$A:$A,Tables!D$1),4),MATCH($A179,OFFSET('Program and Results'!$A$1,MATCH(Tables!D$1,'Program and Results'!$A:$A,0)-1,4,COUNTIF('Program and Results'!$A:$A,Tables!D$1),1),0),3),"")))</f>
        <v/>
      </c>
      <c r="E179">
        <f ca="1">IF(E9="","",IF($A179="","",IFERROR(INDEX(OFFSET('Program and Results'!$A$1,MATCH(Tables!E$1,'Program and Results'!$A:$A,0)-1,1,COUNTIF('Program and Results'!$A:$A,Tables!E$1),4),MATCH($A179,OFFSET('Program and Results'!$A$1,MATCH(Tables!E$1,'Program and Results'!$A:$A,0)-1,4,COUNTIF('Program and Results'!$A:$A,Tables!E$1),1),0),3),"")))</f>
        <v>1</v>
      </c>
      <c r="F179" t="str">
        <f ca="1">IF(F9="","",IF($A179="","",IFERROR(INDEX(OFFSET('Program and Results'!$A$1,MATCH(Tables!F$1,'Program and Results'!$A:$A,0)-1,1,COUNTIF('Program and Results'!$A:$A,Tables!F$1),4),MATCH($A179,OFFSET('Program and Results'!$A$1,MATCH(Tables!F$1,'Program and Results'!$A:$A,0)-1,4,COUNTIF('Program and Results'!$A:$A,Tables!F$1),1),0),3),"")))</f>
        <v/>
      </c>
      <c r="G179" t="str">
        <f ca="1">IF(G9="","",IF($A179="","",IFERROR(INDEX(OFFSET('Program and Results'!$A$1,MATCH(Tables!G$1,'Program and Results'!$A:$A,0)-1,1,COUNTIF('Program and Results'!$A:$A,Tables!G$1),4),MATCH($A179,OFFSET('Program and Results'!$A$1,MATCH(Tables!G$1,'Program and Results'!$A:$A,0)-1,4,COUNTIF('Program and Results'!$A:$A,Tables!G$1),1),0),3),"")))</f>
        <v/>
      </c>
      <c r="H179">
        <f ca="1">IF(H9="","",IF($A179="","",IFERROR(INDEX(OFFSET('Program and Results'!$A$1,MATCH(Tables!H$1,'Program and Results'!$A:$A,0)-1,1,COUNTIF('Program and Results'!$A:$A,Tables!H$1),4),MATCH($A179,OFFSET('Program and Results'!$A$1,MATCH(Tables!H$1,'Program and Results'!$A:$A,0)-1,4,COUNTIF('Program and Results'!$A:$A,Tables!H$1),1),0),3),"")))</f>
        <v>1</v>
      </c>
      <c r="I179" t="str">
        <f ca="1">IF(I9="","",IF($A179="","",IFERROR(INDEX(OFFSET('Program and Results'!$A$1,MATCH(Tables!I$1,'Program and Results'!$A:$A,0)-1,1,COUNTIF('Program and Results'!$A:$A,Tables!I$1),4),MATCH($A179,OFFSET('Program and Results'!$A$1,MATCH(Tables!I$1,'Program and Results'!$A:$A,0)-1,4,COUNTIF('Program and Results'!$A:$A,Tables!I$1),1),0),3),"")))</f>
        <v/>
      </c>
      <c r="J179">
        <f ca="1">IF(J9="","",IF($A179="","",IFERROR(INDEX(OFFSET('Program and Results'!$A$1,MATCH(Tables!J$1,'Program and Results'!$A:$A,0)-1,1,COUNTIF('Program and Results'!$A:$A,Tables!J$1),4),MATCH($A179,OFFSET('Program and Results'!$A$1,MATCH(Tables!J$1,'Program and Results'!$A:$A,0)-1,4,COUNTIF('Program and Results'!$A:$A,Tables!J$1),1),0),3),"")))</f>
        <v>1</v>
      </c>
      <c r="K179" t="str">
        <f ca="1">IF(K9="","",IF($A179="","",IFERROR(INDEX(OFFSET('Program and Results'!$A$1,MATCH(Tables!K$1,'Program and Results'!$A:$A,0)-1,1,COUNTIF('Program and Results'!$A:$A,Tables!K$1),4),MATCH($A179,OFFSET('Program and Results'!$A$1,MATCH(Tables!K$1,'Program and Results'!$A:$A,0)-1,4,COUNTIF('Program and Results'!$A:$A,Tables!K$1),1),0),3),"")))</f>
        <v/>
      </c>
      <c r="L179">
        <f ca="1">IF(L9="","",IF($A179="","",IFERROR(INDEX(OFFSET('Program and Results'!$A$1,MATCH(Tables!L$1,'Program and Results'!$A:$A,0)-1,1,COUNTIF('Program and Results'!$A:$A,Tables!L$1),4),MATCH($A179,OFFSET('Program and Results'!$A$1,MATCH(Tables!L$1,'Program and Results'!$A:$A,0)-1,4,COUNTIF('Program and Results'!$A:$A,Tables!L$1),1),0),3),"")))</f>
        <v>1</v>
      </c>
      <c r="M179" t="str">
        <f ca="1">IF(M9="","",IF($A179="","",IFERROR(INDEX(OFFSET('Program and Results'!$A$1,MATCH(Tables!M$1,'Program and Results'!$A:$A,0)-1,1,COUNTIF('Program and Results'!$A:$A,Tables!M$1),4),MATCH($A179,OFFSET('Program and Results'!$A$1,MATCH(Tables!M$1,'Program and Results'!$A:$A,0)-1,4,COUNTIF('Program and Results'!$A:$A,Tables!M$1),1),0),3),"")))</f>
        <v/>
      </c>
      <c r="N179">
        <f ca="1">IF(N9="","",IF($A179="","",IFERROR(INDEX(OFFSET('Program and Results'!$A$1,MATCH(Tables!N$1,'Program and Results'!$A:$A,0)-1,1,COUNTIF('Program and Results'!$A:$A,Tables!N$1),4),MATCH($A179,OFFSET('Program and Results'!$A$1,MATCH(Tables!N$1,'Program and Results'!$A:$A,0)-1,4,COUNTIF('Program and Results'!$A:$A,Tables!N$1),1),0),3),"")))</f>
        <v>3</v>
      </c>
      <c r="O179" t="str">
        <f ca="1">IF(O9="","",IF($A179="","",IFERROR(INDEX(OFFSET('Program and Results'!$A$1,MATCH(Tables!O$1,'Program and Results'!$A:$A,0)-1,1,COUNTIF('Program and Results'!$A:$A,Tables!O$1),4),MATCH($A179,OFFSET('Program and Results'!$A$1,MATCH(Tables!O$1,'Program and Results'!$A:$A,0)-1,4,COUNTIF('Program and Results'!$A:$A,Tables!O$1),1),0),3),"")))</f>
        <v/>
      </c>
      <c r="P179">
        <f ca="1">IF(P9="","",IF($A179="","",IFERROR(INDEX(OFFSET('Program and Results'!$A$1,MATCH(Tables!P$1,'Program and Results'!$A:$A,0)-1,1,COUNTIF('Program and Results'!$A:$A,Tables!P$1),4),MATCH($A179,OFFSET('Program and Results'!$A$1,MATCH(Tables!P$1,'Program and Results'!$A:$A,0)-1,4,COUNTIF('Program and Results'!$A:$A,Tables!P$1),1),0),3),"")))</f>
        <v>1</v>
      </c>
      <c r="Q179" t="str">
        <f ca="1">IF(Q9="","",IF($A179="","",IFERROR(INDEX(OFFSET('Program and Results'!$A$1,MATCH(Tables!Q$1,'Program and Results'!$A:$A,0)-1,1,COUNTIF('Program and Results'!$A:$A,Tables!Q$1),4),MATCH($A179,OFFSET('Program and Results'!$A$1,MATCH(Tables!Q$1,'Program and Results'!$A:$A,0)-1,4,COUNTIF('Program and Results'!$A:$A,Tables!Q$1),1),0),3),"")))</f>
        <v/>
      </c>
      <c r="R179">
        <f ca="1">IF(R9="","",IF($A179="","",IFERROR(INDEX(OFFSET('Program and Results'!$A$1,MATCH(Tables!R$1,'Program and Results'!$A:$A,0)-1,1,COUNTIF('Program and Results'!$A:$A,Tables!R$1),4),MATCH($A179,OFFSET('Program and Results'!$A$1,MATCH(Tables!R$1,'Program and Results'!$A:$A,0)-1,4,COUNTIF('Program and Results'!$A:$A,Tables!R$1),1),0),3),"")))</f>
        <v>3</v>
      </c>
      <c r="S179">
        <f ca="1">IF(S9="","",IF($A179="","",IFERROR(INDEX(OFFSET('Program and Results'!$A$1,MATCH(Tables!S$1,'Program and Results'!$A:$A,0)-1,1,COUNTIF('Program and Results'!$A:$A,Tables!S$1),4),MATCH($A179,OFFSET('Program and Results'!$A$1,MATCH(Tables!S$1,'Program and Results'!$A:$A,0)-1,4,COUNTIF('Program and Results'!$A:$A,Tables!S$1),1),0),3),"")))</f>
        <v>2</v>
      </c>
      <c r="T179" t="str">
        <f ca="1">IF(T9="","",IF($A179="","",IFERROR(INDEX(OFFSET('Program and Results'!$A$1,MATCH(Tables!T$1,'Program and Results'!$A:$A,0)-1,1,COUNTIF('Program and Results'!$A:$A,Tables!T$1),4),MATCH($A179,OFFSET('Program and Results'!$A$1,MATCH(Tables!T$1,'Program and Results'!$A:$A,0)-1,4,COUNTIF('Program and Results'!$A:$A,Tables!T$1),1),0),3),"")))</f>
        <v/>
      </c>
      <c r="U179">
        <f ca="1">IF(U9="","",IF($A179="","",IFERROR(INDEX(OFFSET('Program and Results'!$A$1,MATCH(Tables!U$1,'Program and Results'!$A:$A,0)-1,1,COUNTIF('Program and Results'!$A:$A,Tables!U$1),4),MATCH($A179,OFFSET('Program and Results'!$A$1,MATCH(Tables!U$1,'Program and Results'!$A:$A,0)-1,4,COUNTIF('Program and Results'!$A:$A,Tables!U$1),1),0),3),"")))</f>
        <v>0</v>
      </c>
      <c r="V179" t="str">
        <f ca="1">IF(V9="","",IF($A179="","",IFERROR(INDEX(OFFSET('Program and Results'!$A$1,MATCH(Tables!V$1,'Program and Results'!$A:$A,0)-1,1,COUNTIF('Program and Results'!$A:$A,Tables!V$1),4),MATCH($A179,OFFSET('Program and Results'!$A$1,MATCH(Tables!V$1,'Program and Results'!$A:$A,0)-1,4,COUNTIF('Program and Results'!$A:$A,Tables!V$1),1),0),3),"")))</f>
        <v/>
      </c>
      <c r="W179">
        <f ca="1">IF(W9="","",IF($A179="","",IFERROR(INDEX(OFFSET('Program and Results'!$A$1,MATCH(Tables!W$1,'Program and Results'!$A:$A,0)-1,1,COUNTIF('Program and Results'!$A:$A,Tables!W$1),4),MATCH($A179,OFFSET('Program and Results'!$A$1,MATCH(Tables!W$1,'Program and Results'!$A:$A,0)-1,4,COUNTIF('Program and Results'!$A:$A,Tables!W$1),1),0),3),"")))</f>
        <v>0</v>
      </c>
      <c r="X179">
        <f ca="1">IF(X9="","",IF($A179="","",IFERROR(INDEX(OFFSET('Program and Results'!$A$1,MATCH(Tables!X$1,'Program and Results'!$A:$A,0)-1,1,COUNTIF('Program and Results'!$A:$A,Tables!X$1),4),MATCH($A179,OFFSET('Program and Results'!$A$1,MATCH(Tables!X$1,'Program and Results'!$A:$A,0)-1,4,COUNTIF('Program and Results'!$A:$A,Tables!X$1),1),0),3),"")))</f>
        <v>1</v>
      </c>
      <c r="Y179" t="str">
        <f ca="1">IF(Y9="","",IF($A179="","",IFERROR(INDEX(OFFSET('Program and Results'!$A$1,MATCH(Tables!Y$1,'Program and Results'!$A:$A,0)-1,1,COUNTIF('Program and Results'!$A:$A,Tables!Y$1),4),MATCH($A179,OFFSET('Program and Results'!$A$1,MATCH(Tables!Y$1,'Program and Results'!$A:$A,0)-1,4,COUNTIF('Program and Results'!$A:$A,Tables!Y$1),1),0),3),"")))</f>
        <v/>
      </c>
      <c r="Z179">
        <f ca="1">IF(Z9="","",IF($A179="","",IFERROR(INDEX(OFFSET('Program and Results'!$A$1,MATCH(Tables!Z$1,'Program and Results'!$A:$A,0)-1,1,COUNTIF('Program and Results'!$A:$A,Tables!Z$1),4),MATCH($A179,OFFSET('Program and Results'!$A$1,MATCH(Tables!Z$1,'Program and Results'!$A:$A,0)-1,4,COUNTIF('Program and Results'!$A:$A,Tables!Z$1),1),0),3),"")))</f>
        <v>4</v>
      </c>
      <c r="AA179" t="str">
        <f ca="1">IF(AA9="","",IF($A179="","",IFERROR(INDEX(OFFSET('Program and Results'!$A$1,MATCH(Tables!AA$1,'Program and Results'!$A:$A,0)-1,1,COUNTIF('Program and Results'!$A:$A,Tables!AA$1),4),MATCH($A179,OFFSET('Program and Results'!$A$1,MATCH(Tables!AA$1,'Program and Results'!$A:$A,0)-1,4,COUNTIF('Program and Results'!$A:$A,Tables!AA$1),1),0),3),"")))</f>
        <v/>
      </c>
      <c r="AB179">
        <f ca="1">IF(AB9="","",IF($A179="","",IFERROR(INDEX(OFFSET('Program and Results'!$A$1,MATCH(Tables!AB$1,'Program and Results'!$A:$A,0)-1,1,COUNTIF('Program and Results'!$A:$A,Tables!AB$1),4),MATCH($A179,OFFSET('Program and Results'!$A$1,MATCH(Tables!AB$1,'Program and Results'!$A:$A,0)-1,4,COUNTIF('Program and Results'!$A:$A,Tables!AB$1),1),0),3),"")))</f>
        <v>1</v>
      </c>
      <c r="AC179" t="str">
        <f ca="1">IF(AC9="","",IF($A179="","",IFERROR(INDEX(OFFSET('Program and Results'!$A$1,MATCH(Tables!AC$1,'Program and Results'!$A:$A,0)-1,1,COUNTIF('Program and Results'!$A:$A,Tables!AC$1),4),MATCH($A179,OFFSET('Program and Results'!$A$1,MATCH(Tables!AC$1,'Program and Results'!$A:$A,0)-1,4,COUNTIF('Program and Results'!$A:$A,Tables!AC$1),1),0),3),"")))</f>
        <v/>
      </c>
      <c r="AD179">
        <f ca="1">IF(AD9="","",IF($A179="","",IFERROR(INDEX(OFFSET('Program and Results'!$A$1,MATCH(Tables!AD$1,'Program and Results'!$A:$A,0)-1,1,COUNTIF('Program and Results'!$A:$A,Tables!AD$1),4),MATCH($A179,OFFSET('Program and Results'!$A$1,MATCH(Tables!AD$1,'Program and Results'!$A:$A,0)-1,4,COUNTIF('Program and Results'!$A:$A,Tables!AD$1),1),0),3),"")))</f>
        <v>0</v>
      </c>
      <c r="AE179" t="str">
        <f ca="1">IF(AE9="","",IF($A179="","",IFERROR(INDEX(OFFSET('Program and Results'!$A$1,MATCH(Tables!AE$1,'Program and Results'!$A:$A,0)-1,1,COUNTIF('Program and Results'!$A:$A,Tables!AE$1),4),MATCH($A179,OFFSET('Program and Results'!$A$1,MATCH(Tables!AE$1,'Program and Results'!$A:$A,0)-1,4,COUNTIF('Program and Results'!$A:$A,Tables!AE$1),1),0),3),"")))</f>
        <v/>
      </c>
      <c r="AF179">
        <f ca="1">IF(AF9="","",IF($A179="","",IFERROR(INDEX(OFFSET('Program and Results'!$A$1,MATCH(Tables!AF$1,'Program and Results'!$A:$A,0)-1,1,COUNTIF('Program and Results'!$A:$A,Tables!AF$1),4),MATCH($A179,OFFSET('Program and Results'!$A$1,MATCH(Tables!AF$1,'Program and Results'!$A:$A,0)-1,4,COUNTIF('Program and Results'!$A:$A,Tables!AF$1),1),0),3),"")))</f>
        <v>2</v>
      </c>
      <c r="AG179" t="str">
        <f ca="1">IF(AG9="","",IF($A179="","",IFERROR(INDEX(OFFSET('Program and Results'!$A$1,MATCH(Tables!AG$1,'Program and Results'!$A:$A,0)-1,1,COUNTIF('Program and Results'!$A:$A,Tables!AG$1),4),MATCH($A179,OFFSET('Program and Results'!$A$1,MATCH(Tables!AG$1,'Program and Results'!$A:$A,0)-1,4,COUNTIF('Program and Results'!$A:$A,Tables!AG$1),1),0),3),"")))</f>
        <v/>
      </c>
      <c r="AH179">
        <f ca="1">IF(AH9="","",IF($A179="","",IFERROR(INDEX(OFFSET('Program and Results'!$A$1,MATCH(Tables!AH$1,'Program and Results'!$A:$A,0)-1,1,COUNTIF('Program and Results'!$A:$A,Tables!AH$1),4),MATCH($A179,OFFSET('Program and Results'!$A$1,MATCH(Tables!AH$1,'Program and Results'!$A:$A,0)-1,4,COUNTIF('Program and Results'!$A:$A,Tables!AH$1),1),0),3),"")))</f>
        <v>1</v>
      </c>
      <c r="AI179" t="str">
        <f ca="1">IF(AI9="","",IF($A179="","",IFERROR(INDEX(OFFSET('Program and Results'!$A$1,MATCH(Tables!AI$1,'Program and Results'!$A:$A,0)-1,1,COUNTIF('Program and Results'!$A:$A,Tables!AI$1),4),MATCH($A179,OFFSET('Program and Results'!$A$1,MATCH(Tables!AI$1,'Program and Results'!$A:$A,0)-1,4,COUNTIF('Program and Results'!$A:$A,Tables!AI$1),1),0),3),"")))</f>
        <v/>
      </c>
      <c r="AJ179" t="str">
        <f ca="1">IF(AJ9="","",IF($A179="","",IFERROR(INDEX(OFFSET('Program and Results'!$A$1,MATCH(Tables!AJ$1,'Program and Results'!$A:$A,0)-1,1,COUNTIF('Program and Results'!$A:$A,Tables!AJ$1),4),MATCH($A179,OFFSET('Program and Results'!$A$1,MATCH(Tables!AJ$1,'Program and Results'!$A:$A,0)-1,4,COUNTIF('Program and Results'!$A:$A,Tables!AJ$1),1),0),3),"")))</f>
        <v/>
      </c>
      <c r="AK179" t="str">
        <f ca="1">IF(AK9="","",IF($A179="","",IFERROR(INDEX(OFFSET('Program and Results'!$A$1,MATCH(Tables!AK$1,'Program and Results'!$A:$A,0)-1,1,COUNTIF('Program and Results'!$A:$A,Tables!AK$1),4),MATCH($A179,OFFSET('Program and Results'!$A$1,MATCH(Tables!AK$1,'Program and Results'!$A:$A,0)-1,4,COUNTIF('Program and Results'!$A:$A,Tables!AK$1),1),0),3),"")))</f>
        <v/>
      </c>
      <c r="AL179" t="str">
        <f ca="1">IF(AL9="","",IF($A179="","",IFERROR(INDEX(OFFSET('Program and Results'!$A$1,MATCH(Tables!AL$1,'Program and Results'!$A:$A,0)-1,1,COUNTIF('Program and Results'!$A:$A,Tables!AL$1),4),MATCH($A179,OFFSET('Program and Results'!$A$1,MATCH(Tables!AL$1,'Program and Results'!$A:$A,0)-1,4,COUNTIF('Program and Results'!$A:$A,Tables!AL$1),1),0),3),"")))</f>
        <v/>
      </c>
      <c r="AM179" t="str">
        <f ca="1">IF(AM9="","",IF($A179="","",IFERROR(INDEX(OFFSET('Program and Results'!$A$1,MATCH(Tables!AM$1,'Program and Results'!$A:$A,0)-1,1,COUNTIF('Program and Results'!$A:$A,Tables!AM$1),4),MATCH($A179,OFFSET('Program and Results'!$A$1,MATCH(Tables!AM$1,'Program and Results'!$A:$A,0)-1,4,COUNTIF('Program and Results'!$A:$A,Tables!AM$1),1),0),3),"")))</f>
        <v/>
      </c>
      <c r="AN179" t="str">
        <f ca="1">IF(AN9="","",IF($A179="","",IFERROR(INDEX(OFFSET('Program and Results'!$A$1,MATCH(Tables!AN$1,'Program and Results'!$A:$A,0)-1,1,COUNTIF('Program and Results'!$A:$A,Tables!AN$1),4),MATCH($A179,OFFSET('Program and Results'!$A$1,MATCH(Tables!AN$1,'Program and Results'!$A:$A,0)-1,4,COUNTIF('Program and Results'!$A:$A,Tables!AN$1),1),0),3),"")))</f>
        <v/>
      </c>
      <c r="AO179" t="str">
        <f ca="1">IF(AO9="","",IF($A179="","",IFERROR(INDEX(OFFSET('Program and Results'!$A$1,MATCH(Tables!AO$1,'Program and Results'!$A:$A,0)-1,1,COUNTIF('Program and Results'!$A:$A,Tables!AO$1),4),MATCH($A179,OFFSET('Program and Results'!$A$1,MATCH(Tables!AO$1,'Program and Results'!$A:$A,0)-1,4,COUNTIF('Program and Results'!$A:$A,Tables!AO$1),1),0),3),"")))</f>
        <v/>
      </c>
      <c r="AP179" t="str">
        <f ca="1">IF(AP9="","",IF($A179="","",IFERROR(INDEX(OFFSET('Program and Results'!$A$1,MATCH(Tables!AP$1,'Program and Results'!$A:$A,0)-1,1,COUNTIF('Program and Results'!$A:$A,Tables!AP$1),4),MATCH($A179,OFFSET('Program and Results'!$A$1,MATCH(Tables!AP$1,'Program and Results'!$A:$A,0)-1,4,COUNTIF('Program and Results'!$A:$A,Tables!AP$1),1),0),3),"")))</f>
        <v/>
      </c>
      <c r="AQ179" t="str">
        <f ca="1">IF(AQ9="","",IF($A179="","",IFERROR(INDEX(OFFSET('Program and Results'!$A$1,MATCH(Tables!AQ$1,'Program and Results'!$A:$A,0)-1,1,COUNTIF('Program and Results'!$A:$A,Tables!AQ$1),4),MATCH($A179,OFFSET('Program and Results'!$A$1,MATCH(Tables!AQ$1,'Program and Results'!$A:$A,0)-1,4,COUNTIF('Program and Results'!$A:$A,Tables!AQ$1),1),0),3),"")))</f>
        <v/>
      </c>
      <c r="AR179" t="str">
        <f ca="1">IF(AR9="","",IF($A179="","",IFERROR(INDEX(OFFSET('Program and Results'!$A$1,MATCH(Tables!AR$1,'Program and Results'!$A:$A,0)-1,1,COUNTIF('Program and Results'!$A:$A,Tables!AR$1),4),MATCH($A179,OFFSET('Program and Results'!$A$1,MATCH(Tables!AR$1,'Program and Results'!$A:$A,0)-1,4,COUNTIF('Program and Results'!$A:$A,Tables!AR$1),1),0),3),"")))</f>
        <v/>
      </c>
      <c r="AS179" t="str">
        <f ca="1">IF(AS9="","",IF($A179="","",IFERROR(INDEX(OFFSET('Program and Results'!$A$1,MATCH(Tables!AS$1,'Program and Results'!$A:$A,0)-1,1,COUNTIF('Program and Results'!$A:$A,Tables!AS$1),4),MATCH($A179,OFFSET('Program and Results'!$A$1,MATCH(Tables!AS$1,'Program and Results'!$A:$A,0)-1,4,COUNTIF('Program and Results'!$A:$A,Tables!AS$1),1),0),3),"")))</f>
        <v/>
      </c>
      <c r="AT179" t="str">
        <f ca="1">IF(AT9="","",IF($A179="","",IFERROR(INDEX(OFFSET('Program and Results'!$A$1,MATCH(Tables!AT$1,'Program and Results'!$A:$A,0)-1,1,COUNTIF('Program and Results'!$A:$A,Tables!AT$1),4),MATCH($A179,OFFSET('Program and Results'!$A$1,MATCH(Tables!AT$1,'Program and Results'!$A:$A,0)-1,4,COUNTIF('Program and Results'!$A:$A,Tables!AT$1),1),0),3),"")))</f>
        <v/>
      </c>
      <c r="AU179" t="str">
        <f ca="1">IF(AU9="","",IF($A179="","",IFERROR(INDEX(OFFSET('Program and Results'!$A$1,MATCH(Tables!AU$1,'Program and Results'!$A:$A,0)-1,1,COUNTIF('Program and Results'!$A:$A,Tables!AU$1),4),MATCH($A179,OFFSET('Program and Results'!$A$1,MATCH(Tables!AU$1,'Program and Results'!$A:$A,0)-1,4,COUNTIF('Program and Results'!$A:$A,Tables!AU$1),1),0),3),"")))</f>
        <v/>
      </c>
      <c r="AV179" t="str">
        <f ca="1">IF(AV9="","",IF($A179="","",IFERROR(INDEX(OFFSET('Program and Results'!$A$1,MATCH(Tables!AV$1,'Program and Results'!$A:$A,0)-1,1,COUNTIF('Program and Results'!$A:$A,Tables!AV$1),4),MATCH($A179,OFFSET('Program and Results'!$A$1,MATCH(Tables!AV$1,'Program and Results'!$A:$A,0)-1,4,COUNTIF('Program and Results'!$A:$A,Tables!AV$1),1),0),3),"")))</f>
        <v/>
      </c>
      <c r="AW179" t="str">
        <f ca="1">IF(AW9="","",IF($A179="","",IFERROR(INDEX(OFFSET('Program and Results'!$A$1,MATCH(Tables!AW$1,'Program and Results'!$A:$A,0)-1,1,COUNTIF('Program and Results'!$A:$A,Tables!AW$1),4),MATCH($A179,OFFSET('Program and Results'!$A$1,MATCH(Tables!AW$1,'Program and Results'!$A:$A,0)-1,4,COUNTIF('Program and Results'!$A:$A,Tables!AW$1),1),0),3),"")))</f>
        <v/>
      </c>
      <c r="AX179" t="str">
        <f ca="1">IF(AX9="","",IF($A179="","",IFERROR(INDEX(OFFSET('Program and Results'!$A$1,MATCH(Tables!AX$1,'Program and Results'!$A:$A,0)-1,1,COUNTIF('Program and Results'!$A:$A,Tables!AX$1),4),MATCH($A179,OFFSET('Program and Results'!$A$1,MATCH(Tables!AX$1,'Program and Results'!$A:$A,0)-1,4,COUNTIF('Program and Results'!$A:$A,Tables!AX$1),1),0),3),"")))</f>
        <v/>
      </c>
      <c r="AY179" t="str">
        <f ca="1">IF(AY9="","",IF($A179="","",IFERROR(INDEX(OFFSET('Program and Results'!$A$1,MATCH(Tables!AY$1,'Program and Results'!$A:$A,0)-1,1,COUNTIF('Program and Results'!$A:$A,Tables!AY$1),4),MATCH($A179,OFFSET('Program and Results'!$A$1,MATCH(Tables!AY$1,'Program and Results'!$A:$A,0)-1,4,COUNTIF('Program and Results'!$A:$A,Tables!AY$1),1),0),3),"")))</f>
        <v/>
      </c>
      <c r="AZ179" t="str">
        <f ca="1">IF(AZ9="","",IF($A179="","",IFERROR(INDEX(OFFSET('Program and Results'!$A$1,MATCH(Tables!AZ$1,'Program and Results'!$A:$A,0)-1,1,COUNTIF('Program and Results'!$A:$A,Tables!AZ$1),4),MATCH($A179,OFFSET('Program and Results'!$A$1,MATCH(Tables!AZ$1,'Program and Results'!$A:$A,0)-1,4,COUNTIF('Program and Results'!$A:$A,Tables!AZ$1),1),0),3),"")))</f>
        <v/>
      </c>
      <c r="BA179" t="str">
        <f ca="1">IF(BA9="","",IF($A179="","",IFERROR(INDEX(OFFSET('Program and Results'!$A$1,MATCH(Tables!BA$1,'Program and Results'!$A:$A,0)-1,1,COUNTIF('Program and Results'!$A:$A,Tables!BA$1),4),MATCH($A179,OFFSET('Program and Results'!$A$1,MATCH(Tables!BA$1,'Program and Results'!$A:$A,0)-1,4,COUNTIF('Program and Results'!$A:$A,Tables!BA$1),1),0),3),"")))</f>
        <v/>
      </c>
      <c r="BB179" t="str">
        <f ca="1">IF(BB9="","",IF($A179="","",IFERROR(INDEX(OFFSET('Program and Results'!$A$1,MATCH(Tables!BB$1,'Program and Results'!$A:$A,0)-1,1,COUNTIF('Program and Results'!$A:$A,Tables!BB$1),4),MATCH($A179,OFFSET('Program and Results'!$A$1,MATCH(Tables!BB$1,'Program and Results'!$A:$A,0)-1,4,COUNTIF('Program and Results'!$A:$A,Tables!BB$1),1),0),3),"")))</f>
        <v/>
      </c>
      <c r="BC179" t="str">
        <f ca="1">IF(BC9="","",IF($A179="","",IFERROR(INDEX(OFFSET('Program and Results'!$A$1,MATCH(Tables!BC$1,'Program and Results'!$A:$A,0)-1,1,COUNTIF('Program and Results'!$A:$A,Tables!BC$1),4),MATCH($A179,OFFSET('Program and Results'!$A$1,MATCH(Tables!BC$1,'Program and Results'!$A:$A,0)-1,4,COUNTIF('Program and Results'!$A:$A,Tables!BC$1),1),0),3),"")))</f>
        <v/>
      </c>
      <c r="BD179" t="str">
        <f ca="1">IF(BD9="","",IF($A179="","",IFERROR(INDEX(OFFSET('Program and Results'!$A$1,MATCH(Tables!BD$1,'Program and Results'!$A:$A,0)-1,1,COUNTIF('Program and Results'!$A:$A,Tables!BD$1),4),MATCH($A179,OFFSET('Program and Results'!$A$1,MATCH(Tables!BD$1,'Program and Results'!$A:$A,0)-1,4,COUNTIF('Program and Results'!$A:$A,Tables!BD$1),1),0),3),"")))</f>
        <v/>
      </c>
      <c r="BE179" t="str">
        <f ca="1">IF(BE9="","",IF($A179="","",IFERROR(INDEX(OFFSET('Program and Results'!$A$1,MATCH(Tables!BE$1,'Program and Results'!$A:$A,0)-1,1,COUNTIF('Program and Results'!$A:$A,Tables!BE$1),4),MATCH($A179,OFFSET('Program and Results'!$A$1,MATCH(Tables!BE$1,'Program and Results'!$A:$A,0)-1,4,COUNTIF('Program and Results'!$A:$A,Tables!BE$1),1),0),3),"")))</f>
        <v/>
      </c>
    </row>
    <row r="180" spans="1:57">
      <c r="A180" s="3" t="str">
        <f t="shared" si="14"/>
        <v>Schalke 04</v>
      </c>
      <c r="B180" t="str">
        <f ca="1">IF(B10="","",IF($A180="","",IFERROR(INDEX(OFFSET('Program and Results'!$A$1,MATCH(Tables!B$1,'Program and Results'!$A:$A,0)-1,1,COUNTIF('Program and Results'!$A:$A,Tables!B$1),4),MATCH($A180,OFFSET('Program and Results'!$A$1,MATCH(Tables!B$1,'Program and Results'!$A:$A,0)-1,4,COUNTIF('Program and Results'!$A:$A,Tables!B$1),1),0),3),"")))</f>
        <v/>
      </c>
      <c r="C180">
        <f ca="1">IF(C10="","",IF($A180="","",IFERROR(INDEX(OFFSET('Program and Results'!$A$1,MATCH(Tables!C$1,'Program and Results'!$A:$A,0)-1,1,COUNTIF('Program and Results'!$A:$A,Tables!C$1),4),MATCH($A180,OFFSET('Program and Results'!$A$1,MATCH(Tables!C$1,'Program and Results'!$A:$A,0)-1,4,COUNTIF('Program and Results'!$A:$A,Tables!C$1),1),0),3),"")))</f>
        <v>0</v>
      </c>
      <c r="D180">
        <f ca="1">IF(D10="","",IF($A180="","",IFERROR(INDEX(OFFSET('Program and Results'!$A$1,MATCH(Tables!D$1,'Program and Results'!$A:$A,0)-1,1,COUNTIF('Program and Results'!$A:$A,Tables!D$1),4),MATCH($A180,OFFSET('Program and Results'!$A$1,MATCH(Tables!D$1,'Program and Results'!$A:$A,0)-1,4,COUNTIF('Program and Results'!$A:$A,Tables!D$1),1),0),3),"")))</f>
        <v>1</v>
      </c>
      <c r="E180" t="str">
        <f ca="1">IF(E10="","",IF($A180="","",IFERROR(INDEX(OFFSET('Program and Results'!$A$1,MATCH(Tables!E$1,'Program and Results'!$A:$A,0)-1,1,COUNTIF('Program and Results'!$A:$A,Tables!E$1),4),MATCH($A180,OFFSET('Program and Results'!$A$1,MATCH(Tables!E$1,'Program and Results'!$A:$A,0)-1,4,COUNTIF('Program and Results'!$A:$A,Tables!E$1),1),0),3),"")))</f>
        <v/>
      </c>
      <c r="F180">
        <f ca="1">IF(F10="","",IF($A180="","",IFERROR(INDEX(OFFSET('Program and Results'!$A$1,MATCH(Tables!F$1,'Program and Results'!$A:$A,0)-1,1,COUNTIF('Program and Results'!$A:$A,Tables!F$1),4),MATCH($A180,OFFSET('Program and Results'!$A$1,MATCH(Tables!F$1,'Program and Results'!$A:$A,0)-1,4,COUNTIF('Program and Results'!$A:$A,Tables!F$1),1),0),3),"")))</f>
        <v>1</v>
      </c>
      <c r="G180" t="str">
        <f ca="1">IF(G10="","",IF($A180="","",IFERROR(INDEX(OFFSET('Program and Results'!$A$1,MATCH(Tables!G$1,'Program and Results'!$A:$A,0)-1,1,COUNTIF('Program and Results'!$A:$A,Tables!G$1),4),MATCH($A180,OFFSET('Program and Results'!$A$1,MATCH(Tables!G$1,'Program and Results'!$A:$A,0)-1,4,COUNTIF('Program and Results'!$A:$A,Tables!G$1),1),0),3),"")))</f>
        <v/>
      </c>
      <c r="H180">
        <f ca="1">IF(H10="","",IF($A180="","",IFERROR(INDEX(OFFSET('Program and Results'!$A$1,MATCH(Tables!H$1,'Program and Results'!$A:$A,0)-1,1,COUNTIF('Program and Results'!$A:$A,Tables!H$1),4),MATCH($A180,OFFSET('Program and Results'!$A$1,MATCH(Tables!H$1,'Program and Results'!$A:$A,0)-1,4,COUNTIF('Program and Results'!$A:$A,Tables!H$1),1),0),3),"")))</f>
        <v>3</v>
      </c>
      <c r="I180" t="str">
        <f ca="1">IF(I10="","",IF($A180="","",IFERROR(INDEX(OFFSET('Program and Results'!$A$1,MATCH(Tables!I$1,'Program and Results'!$A:$A,0)-1,1,COUNTIF('Program and Results'!$A:$A,Tables!I$1),4),MATCH($A180,OFFSET('Program and Results'!$A$1,MATCH(Tables!I$1,'Program and Results'!$A:$A,0)-1,4,COUNTIF('Program and Results'!$A:$A,Tables!I$1),1),0),3),"")))</f>
        <v/>
      </c>
      <c r="J180">
        <f ca="1">IF(J10="","",IF($A180="","",IFERROR(INDEX(OFFSET('Program and Results'!$A$1,MATCH(Tables!J$1,'Program and Results'!$A:$A,0)-1,1,COUNTIF('Program and Results'!$A:$A,Tables!J$1),4),MATCH($A180,OFFSET('Program and Results'!$A$1,MATCH(Tables!J$1,'Program and Results'!$A:$A,0)-1,4,COUNTIF('Program and Results'!$A:$A,Tables!J$1),1),0),3),"")))</f>
        <v>3</v>
      </c>
      <c r="K180" t="str">
        <f ca="1">IF(K10="","",IF($A180="","",IFERROR(INDEX(OFFSET('Program and Results'!$A$1,MATCH(Tables!K$1,'Program and Results'!$A:$A,0)-1,1,COUNTIF('Program and Results'!$A:$A,Tables!K$1),4),MATCH($A180,OFFSET('Program and Results'!$A$1,MATCH(Tables!K$1,'Program and Results'!$A:$A,0)-1,4,COUNTIF('Program and Results'!$A:$A,Tables!K$1),1),0),3),"")))</f>
        <v/>
      </c>
      <c r="L180">
        <f ca="1">IF(L10="","",IF($A180="","",IFERROR(INDEX(OFFSET('Program and Results'!$A$1,MATCH(Tables!L$1,'Program and Results'!$A:$A,0)-1,1,COUNTIF('Program and Results'!$A:$A,Tables!L$1),4),MATCH($A180,OFFSET('Program and Results'!$A$1,MATCH(Tables!L$1,'Program and Results'!$A:$A,0)-1,4,COUNTIF('Program and Results'!$A:$A,Tables!L$1),1),0),3),"")))</f>
        <v>2</v>
      </c>
      <c r="M180" t="str">
        <f ca="1">IF(M10="","",IF($A180="","",IFERROR(INDEX(OFFSET('Program and Results'!$A$1,MATCH(Tables!M$1,'Program and Results'!$A:$A,0)-1,1,COUNTIF('Program and Results'!$A:$A,Tables!M$1),4),MATCH($A180,OFFSET('Program and Results'!$A$1,MATCH(Tables!M$1,'Program and Results'!$A:$A,0)-1,4,COUNTIF('Program and Results'!$A:$A,Tables!M$1),1),0),3),"")))</f>
        <v/>
      </c>
      <c r="N180">
        <f ca="1">IF(N10="","",IF($A180="","",IFERROR(INDEX(OFFSET('Program and Results'!$A$1,MATCH(Tables!N$1,'Program and Results'!$A:$A,0)-1,1,COUNTIF('Program and Results'!$A:$A,Tables!N$1),4),MATCH($A180,OFFSET('Program and Results'!$A$1,MATCH(Tables!N$1,'Program and Results'!$A:$A,0)-1,4,COUNTIF('Program and Results'!$A:$A,Tables!N$1),1),0),3),"")))</f>
        <v>3</v>
      </c>
      <c r="O180" t="str">
        <f ca="1">IF(O10="","",IF($A180="","",IFERROR(INDEX(OFFSET('Program and Results'!$A$1,MATCH(Tables!O$1,'Program and Results'!$A:$A,0)-1,1,COUNTIF('Program and Results'!$A:$A,Tables!O$1),4),MATCH($A180,OFFSET('Program and Results'!$A$1,MATCH(Tables!O$1,'Program and Results'!$A:$A,0)-1,4,COUNTIF('Program and Results'!$A:$A,Tables!O$1),1),0),3),"")))</f>
        <v/>
      </c>
      <c r="P180">
        <f ca="1">IF(P10="","",IF($A180="","",IFERROR(INDEX(OFFSET('Program and Results'!$A$1,MATCH(Tables!P$1,'Program and Results'!$A:$A,0)-1,1,COUNTIF('Program and Results'!$A:$A,Tables!P$1),4),MATCH($A180,OFFSET('Program and Results'!$A$1,MATCH(Tables!P$1,'Program and Results'!$A:$A,0)-1,4,COUNTIF('Program and Results'!$A:$A,Tables!P$1),1),0),3),"")))</f>
        <v>1</v>
      </c>
      <c r="Q180" t="str">
        <f ca="1">IF(Q10="","",IF($A180="","",IFERROR(INDEX(OFFSET('Program and Results'!$A$1,MATCH(Tables!Q$1,'Program and Results'!$A:$A,0)-1,1,COUNTIF('Program and Results'!$A:$A,Tables!Q$1),4),MATCH($A180,OFFSET('Program and Results'!$A$1,MATCH(Tables!Q$1,'Program and Results'!$A:$A,0)-1,4,COUNTIF('Program and Results'!$A:$A,Tables!Q$1),1),0),3),"")))</f>
        <v/>
      </c>
      <c r="R180">
        <f ca="1">IF(R10="","",IF($A180="","",IFERROR(INDEX(OFFSET('Program and Results'!$A$1,MATCH(Tables!R$1,'Program and Results'!$A:$A,0)-1,1,COUNTIF('Program and Results'!$A:$A,Tables!R$1),4),MATCH($A180,OFFSET('Program and Results'!$A$1,MATCH(Tables!R$1,'Program and Results'!$A:$A,0)-1,4,COUNTIF('Program and Results'!$A:$A,Tables!R$1),1),0),3),"")))</f>
        <v>0</v>
      </c>
      <c r="S180">
        <f ca="1">IF(S10="","",IF($A180="","",IFERROR(INDEX(OFFSET('Program and Results'!$A$1,MATCH(Tables!S$1,'Program and Results'!$A:$A,0)-1,1,COUNTIF('Program and Results'!$A:$A,Tables!S$1),4),MATCH($A180,OFFSET('Program and Results'!$A$1,MATCH(Tables!S$1,'Program and Results'!$A:$A,0)-1,4,COUNTIF('Program and Results'!$A:$A,Tables!S$1),1),0),3),"")))</f>
        <v>3</v>
      </c>
      <c r="T180" t="str">
        <f ca="1">IF(T10="","",IF($A180="","",IFERROR(INDEX(OFFSET('Program and Results'!$A$1,MATCH(Tables!T$1,'Program and Results'!$A:$A,0)-1,1,COUNTIF('Program and Results'!$A:$A,Tables!T$1),4),MATCH($A180,OFFSET('Program and Results'!$A$1,MATCH(Tables!T$1,'Program and Results'!$A:$A,0)-1,4,COUNTIF('Program and Results'!$A:$A,Tables!T$1),1),0),3),"")))</f>
        <v/>
      </c>
      <c r="U180" t="str">
        <f ca="1">IF(U10="","",IF($A180="","",IFERROR(INDEX(OFFSET('Program and Results'!$A$1,MATCH(Tables!U$1,'Program and Results'!$A:$A,0)-1,1,COUNTIF('Program and Results'!$A:$A,Tables!U$1),4),MATCH($A180,OFFSET('Program and Results'!$A$1,MATCH(Tables!U$1,'Program and Results'!$A:$A,0)-1,4,COUNTIF('Program and Results'!$A:$A,Tables!U$1),1),0),3),"")))</f>
        <v/>
      </c>
      <c r="V180">
        <f ca="1">IF(V10="","",IF($A180="","",IFERROR(INDEX(OFFSET('Program and Results'!$A$1,MATCH(Tables!V$1,'Program and Results'!$A:$A,0)-1,1,COUNTIF('Program and Results'!$A:$A,Tables!V$1),4),MATCH($A180,OFFSET('Program and Results'!$A$1,MATCH(Tables!V$1,'Program and Results'!$A:$A,0)-1,4,COUNTIF('Program and Results'!$A:$A,Tables!V$1),1),0),3),"")))</f>
        <v>2</v>
      </c>
      <c r="W180" t="str">
        <f ca="1">IF(W10="","",IF($A180="","",IFERROR(INDEX(OFFSET('Program and Results'!$A$1,MATCH(Tables!W$1,'Program and Results'!$A:$A,0)-1,1,COUNTIF('Program and Results'!$A:$A,Tables!W$1),4),MATCH($A180,OFFSET('Program and Results'!$A$1,MATCH(Tables!W$1,'Program and Results'!$A:$A,0)-1,4,COUNTIF('Program and Results'!$A:$A,Tables!W$1),1),0),3),"")))</f>
        <v/>
      </c>
      <c r="X180">
        <f ca="1">IF(X10="","",IF($A180="","",IFERROR(INDEX(OFFSET('Program and Results'!$A$1,MATCH(Tables!X$1,'Program and Results'!$A:$A,0)-1,1,COUNTIF('Program and Results'!$A:$A,Tables!X$1),4),MATCH($A180,OFFSET('Program and Results'!$A$1,MATCH(Tables!X$1,'Program and Results'!$A:$A,0)-1,4,COUNTIF('Program and Results'!$A:$A,Tables!X$1),1),0),3),"")))</f>
        <v>1</v>
      </c>
      <c r="Y180" t="str">
        <f ca="1">IF(Y10="","",IF($A180="","",IFERROR(INDEX(OFFSET('Program and Results'!$A$1,MATCH(Tables!Y$1,'Program and Results'!$A:$A,0)-1,1,COUNTIF('Program and Results'!$A:$A,Tables!Y$1),4),MATCH($A180,OFFSET('Program and Results'!$A$1,MATCH(Tables!Y$1,'Program and Results'!$A:$A,0)-1,4,COUNTIF('Program and Results'!$A:$A,Tables!Y$1),1),0),3),"")))</f>
        <v/>
      </c>
      <c r="Z180">
        <f ca="1">IF(Z10="","",IF($A180="","",IFERROR(INDEX(OFFSET('Program and Results'!$A$1,MATCH(Tables!Z$1,'Program and Results'!$A:$A,0)-1,1,COUNTIF('Program and Results'!$A:$A,Tables!Z$1),4),MATCH($A180,OFFSET('Program and Results'!$A$1,MATCH(Tables!Z$1,'Program and Results'!$A:$A,0)-1,4,COUNTIF('Program and Results'!$A:$A,Tables!Z$1),1),0),3),"")))</f>
        <v>2</v>
      </c>
      <c r="AA180" t="str">
        <f ca="1">IF(AA10="","",IF($A180="","",IFERROR(INDEX(OFFSET('Program and Results'!$A$1,MATCH(Tables!AA$1,'Program and Results'!$A:$A,0)-1,1,COUNTIF('Program and Results'!$A:$A,Tables!AA$1),4),MATCH($A180,OFFSET('Program and Results'!$A$1,MATCH(Tables!AA$1,'Program and Results'!$A:$A,0)-1,4,COUNTIF('Program and Results'!$A:$A,Tables!AA$1),1),0),3),"")))</f>
        <v/>
      </c>
      <c r="AB180">
        <f ca="1">IF(AB10="","",IF($A180="","",IFERROR(INDEX(OFFSET('Program and Results'!$A$1,MATCH(Tables!AB$1,'Program and Results'!$A:$A,0)-1,1,COUNTIF('Program and Results'!$A:$A,Tables!AB$1),4),MATCH($A180,OFFSET('Program and Results'!$A$1,MATCH(Tables!AB$1,'Program and Results'!$A:$A,0)-1,4,COUNTIF('Program and Results'!$A:$A,Tables!AB$1),1),0),3),"")))</f>
        <v>0</v>
      </c>
      <c r="AC180" t="str">
        <f ca="1">IF(AC10="","",IF($A180="","",IFERROR(INDEX(OFFSET('Program and Results'!$A$1,MATCH(Tables!AC$1,'Program and Results'!$A:$A,0)-1,1,COUNTIF('Program and Results'!$A:$A,Tables!AC$1),4),MATCH($A180,OFFSET('Program and Results'!$A$1,MATCH(Tables!AC$1,'Program and Results'!$A:$A,0)-1,4,COUNTIF('Program and Results'!$A:$A,Tables!AC$1),1),0),3),"")))</f>
        <v/>
      </c>
      <c r="AD180">
        <f ca="1">IF(AD10="","",IF($A180="","",IFERROR(INDEX(OFFSET('Program and Results'!$A$1,MATCH(Tables!AD$1,'Program and Results'!$A:$A,0)-1,1,COUNTIF('Program and Results'!$A:$A,Tables!AD$1),4),MATCH($A180,OFFSET('Program and Results'!$A$1,MATCH(Tables!AD$1,'Program and Results'!$A:$A,0)-1,4,COUNTIF('Program and Results'!$A:$A,Tables!AD$1),1),0),3),"")))</f>
        <v>1</v>
      </c>
      <c r="AE180" t="str">
        <f ca="1">IF(AE10="","",IF($A180="","",IFERROR(INDEX(OFFSET('Program and Results'!$A$1,MATCH(Tables!AE$1,'Program and Results'!$A:$A,0)-1,1,COUNTIF('Program and Results'!$A:$A,Tables!AE$1),4),MATCH($A180,OFFSET('Program and Results'!$A$1,MATCH(Tables!AE$1,'Program and Results'!$A:$A,0)-1,4,COUNTIF('Program and Results'!$A:$A,Tables!AE$1),1),0),3),"")))</f>
        <v/>
      </c>
      <c r="AF180">
        <f ca="1">IF(AF10="","",IF($A180="","",IFERROR(INDEX(OFFSET('Program and Results'!$A$1,MATCH(Tables!AF$1,'Program and Results'!$A:$A,0)-1,1,COUNTIF('Program and Results'!$A:$A,Tables!AF$1),4),MATCH($A180,OFFSET('Program and Results'!$A$1,MATCH(Tables!AF$1,'Program and Results'!$A:$A,0)-1,4,COUNTIF('Program and Results'!$A:$A,Tables!AF$1),1),0),3),"")))</f>
        <v>1</v>
      </c>
      <c r="AG180" t="str">
        <f ca="1">IF(AG10="","",IF($A180="","",IFERROR(INDEX(OFFSET('Program and Results'!$A$1,MATCH(Tables!AG$1,'Program and Results'!$A:$A,0)-1,1,COUNTIF('Program and Results'!$A:$A,Tables!AG$1),4),MATCH($A180,OFFSET('Program and Results'!$A$1,MATCH(Tables!AG$1,'Program and Results'!$A:$A,0)-1,4,COUNTIF('Program and Results'!$A:$A,Tables!AG$1),1),0),3),"")))</f>
        <v/>
      </c>
      <c r="AH180">
        <f ca="1">IF(AH10="","",IF($A180="","",IFERROR(INDEX(OFFSET('Program and Results'!$A$1,MATCH(Tables!AH$1,'Program and Results'!$A:$A,0)-1,1,COUNTIF('Program and Results'!$A:$A,Tables!AH$1),4),MATCH($A180,OFFSET('Program and Results'!$A$1,MATCH(Tables!AH$1,'Program and Results'!$A:$A,0)-1,4,COUNTIF('Program and Results'!$A:$A,Tables!AH$1),1),0),3),"")))</f>
        <v>2</v>
      </c>
      <c r="AI180" t="str">
        <f ca="1">IF(AI10="","",IF($A180="","",IFERROR(INDEX(OFFSET('Program and Results'!$A$1,MATCH(Tables!AI$1,'Program and Results'!$A:$A,0)-1,1,COUNTIF('Program and Results'!$A:$A,Tables!AI$1),4),MATCH($A180,OFFSET('Program and Results'!$A$1,MATCH(Tables!AI$1,'Program and Results'!$A:$A,0)-1,4,COUNTIF('Program and Results'!$A:$A,Tables!AI$1),1),0),3),"")))</f>
        <v/>
      </c>
      <c r="AJ180" t="str">
        <f ca="1">IF(AJ10="","",IF($A180="","",IFERROR(INDEX(OFFSET('Program and Results'!$A$1,MATCH(Tables!AJ$1,'Program and Results'!$A:$A,0)-1,1,COUNTIF('Program and Results'!$A:$A,Tables!AJ$1),4),MATCH($A180,OFFSET('Program and Results'!$A$1,MATCH(Tables!AJ$1,'Program and Results'!$A:$A,0)-1,4,COUNTIF('Program and Results'!$A:$A,Tables!AJ$1),1),0),3),"")))</f>
        <v/>
      </c>
      <c r="AK180" t="str">
        <f ca="1">IF(AK10="","",IF($A180="","",IFERROR(INDEX(OFFSET('Program and Results'!$A$1,MATCH(Tables!AK$1,'Program and Results'!$A:$A,0)-1,1,COUNTIF('Program and Results'!$A:$A,Tables!AK$1),4),MATCH($A180,OFFSET('Program and Results'!$A$1,MATCH(Tables!AK$1,'Program and Results'!$A:$A,0)-1,4,COUNTIF('Program and Results'!$A:$A,Tables!AK$1),1),0),3),"")))</f>
        <v/>
      </c>
      <c r="AL180" t="str">
        <f ca="1">IF(AL10="","",IF($A180="","",IFERROR(INDEX(OFFSET('Program and Results'!$A$1,MATCH(Tables!AL$1,'Program and Results'!$A:$A,0)-1,1,COUNTIF('Program and Results'!$A:$A,Tables!AL$1),4),MATCH($A180,OFFSET('Program and Results'!$A$1,MATCH(Tables!AL$1,'Program and Results'!$A:$A,0)-1,4,COUNTIF('Program and Results'!$A:$A,Tables!AL$1),1),0),3),"")))</f>
        <v/>
      </c>
      <c r="AM180" t="str">
        <f ca="1">IF(AM10="","",IF($A180="","",IFERROR(INDEX(OFFSET('Program and Results'!$A$1,MATCH(Tables!AM$1,'Program and Results'!$A:$A,0)-1,1,COUNTIF('Program and Results'!$A:$A,Tables!AM$1),4),MATCH($A180,OFFSET('Program and Results'!$A$1,MATCH(Tables!AM$1,'Program and Results'!$A:$A,0)-1,4,COUNTIF('Program and Results'!$A:$A,Tables!AM$1),1),0),3),"")))</f>
        <v/>
      </c>
      <c r="AN180" t="str">
        <f ca="1">IF(AN10="","",IF($A180="","",IFERROR(INDEX(OFFSET('Program and Results'!$A$1,MATCH(Tables!AN$1,'Program and Results'!$A:$A,0)-1,1,COUNTIF('Program and Results'!$A:$A,Tables!AN$1),4),MATCH($A180,OFFSET('Program and Results'!$A$1,MATCH(Tables!AN$1,'Program and Results'!$A:$A,0)-1,4,COUNTIF('Program and Results'!$A:$A,Tables!AN$1),1),0),3),"")))</f>
        <v/>
      </c>
      <c r="AO180" t="str">
        <f ca="1">IF(AO10="","",IF($A180="","",IFERROR(INDEX(OFFSET('Program and Results'!$A$1,MATCH(Tables!AO$1,'Program and Results'!$A:$A,0)-1,1,COUNTIF('Program and Results'!$A:$A,Tables!AO$1),4),MATCH($A180,OFFSET('Program and Results'!$A$1,MATCH(Tables!AO$1,'Program and Results'!$A:$A,0)-1,4,COUNTIF('Program and Results'!$A:$A,Tables!AO$1),1),0),3),"")))</f>
        <v/>
      </c>
      <c r="AP180" t="str">
        <f ca="1">IF(AP10="","",IF($A180="","",IFERROR(INDEX(OFFSET('Program and Results'!$A$1,MATCH(Tables!AP$1,'Program and Results'!$A:$A,0)-1,1,COUNTIF('Program and Results'!$A:$A,Tables!AP$1),4),MATCH($A180,OFFSET('Program and Results'!$A$1,MATCH(Tables!AP$1,'Program and Results'!$A:$A,0)-1,4,COUNTIF('Program and Results'!$A:$A,Tables!AP$1),1),0),3),"")))</f>
        <v/>
      </c>
      <c r="AQ180" t="str">
        <f ca="1">IF(AQ10="","",IF($A180="","",IFERROR(INDEX(OFFSET('Program and Results'!$A$1,MATCH(Tables!AQ$1,'Program and Results'!$A:$A,0)-1,1,COUNTIF('Program and Results'!$A:$A,Tables!AQ$1),4),MATCH($A180,OFFSET('Program and Results'!$A$1,MATCH(Tables!AQ$1,'Program and Results'!$A:$A,0)-1,4,COUNTIF('Program and Results'!$A:$A,Tables!AQ$1),1),0),3),"")))</f>
        <v/>
      </c>
      <c r="AR180" t="str">
        <f ca="1">IF(AR10="","",IF($A180="","",IFERROR(INDEX(OFFSET('Program and Results'!$A$1,MATCH(Tables!AR$1,'Program and Results'!$A:$A,0)-1,1,COUNTIF('Program and Results'!$A:$A,Tables!AR$1),4),MATCH($A180,OFFSET('Program and Results'!$A$1,MATCH(Tables!AR$1,'Program and Results'!$A:$A,0)-1,4,COUNTIF('Program and Results'!$A:$A,Tables!AR$1),1),0),3),"")))</f>
        <v/>
      </c>
      <c r="AS180" t="str">
        <f ca="1">IF(AS10="","",IF($A180="","",IFERROR(INDEX(OFFSET('Program and Results'!$A$1,MATCH(Tables!AS$1,'Program and Results'!$A:$A,0)-1,1,COUNTIF('Program and Results'!$A:$A,Tables!AS$1),4),MATCH($A180,OFFSET('Program and Results'!$A$1,MATCH(Tables!AS$1,'Program and Results'!$A:$A,0)-1,4,COUNTIF('Program and Results'!$A:$A,Tables!AS$1),1),0),3),"")))</f>
        <v/>
      </c>
      <c r="AT180" t="str">
        <f ca="1">IF(AT10="","",IF($A180="","",IFERROR(INDEX(OFFSET('Program and Results'!$A$1,MATCH(Tables!AT$1,'Program and Results'!$A:$A,0)-1,1,COUNTIF('Program and Results'!$A:$A,Tables!AT$1),4),MATCH($A180,OFFSET('Program and Results'!$A$1,MATCH(Tables!AT$1,'Program and Results'!$A:$A,0)-1,4,COUNTIF('Program and Results'!$A:$A,Tables!AT$1),1),0),3),"")))</f>
        <v/>
      </c>
      <c r="AU180" t="str">
        <f ca="1">IF(AU10="","",IF($A180="","",IFERROR(INDEX(OFFSET('Program and Results'!$A$1,MATCH(Tables!AU$1,'Program and Results'!$A:$A,0)-1,1,COUNTIF('Program and Results'!$A:$A,Tables!AU$1),4),MATCH($A180,OFFSET('Program and Results'!$A$1,MATCH(Tables!AU$1,'Program and Results'!$A:$A,0)-1,4,COUNTIF('Program and Results'!$A:$A,Tables!AU$1),1),0),3),"")))</f>
        <v/>
      </c>
      <c r="AV180" t="str">
        <f ca="1">IF(AV10="","",IF($A180="","",IFERROR(INDEX(OFFSET('Program and Results'!$A$1,MATCH(Tables!AV$1,'Program and Results'!$A:$A,0)-1,1,COUNTIF('Program and Results'!$A:$A,Tables!AV$1),4),MATCH($A180,OFFSET('Program and Results'!$A$1,MATCH(Tables!AV$1,'Program and Results'!$A:$A,0)-1,4,COUNTIF('Program and Results'!$A:$A,Tables!AV$1),1),0),3),"")))</f>
        <v/>
      </c>
      <c r="AW180" t="str">
        <f ca="1">IF(AW10="","",IF($A180="","",IFERROR(INDEX(OFFSET('Program and Results'!$A$1,MATCH(Tables!AW$1,'Program and Results'!$A:$A,0)-1,1,COUNTIF('Program and Results'!$A:$A,Tables!AW$1),4),MATCH($A180,OFFSET('Program and Results'!$A$1,MATCH(Tables!AW$1,'Program and Results'!$A:$A,0)-1,4,COUNTIF('Program and Results'!$A:$A,Tables!AW$1),1),0),3),"")))</f>
        <v/>
      </c>
      <c r="AX180" t="str">
        <f ca="1">IF(AX10="","",IF($A180="","",IFERROR(INDEX(OFFSET('Program and Results'!$A$1,MATCH(Tables!AX$1,'Program and Results'!$A:$A,0)-1,1,COUNTIF('Program and Results'!$A:$A,Tables!AX$1),4),MATCH($A180,OFFSET('Program and Results'!$A$1,MATCH(Tables!AX$1,'Program and Results'!$A:$A,0)-1,4,COUNTIF('Program and Results'!$A:$A,Tables!AX$1),1),0),3),"")))</f>
        <v/>
      </c>
      <c r="AY180" t="str">
        <f ca="1">IF(AY10="","",IF($A180="","",IFERROR(INDEX(OFFSET('Program and Results'!$A$1,MATCH(Tables!AY$1,'Program and Results'!$A:$A,0)-1,1,COUNTIF('Program and Results'!$A:$A,Tables!AY$1),4),MATCH($A180,OFFSET('Program and Results'!$A$1,MATCH(Tables!AY$1,'Program and Results'!$A:$A,0)-1,4,COUNTIF('Program and Results'!$A:$A,Tables!AY$1),1),0),3),"")))</f>
        <v/>
      </c>
      <c r="AZ180" t="str">
        <f ca="1">IF(AZ10="","",IF($A180="","",IFERROR(INDEX(OFFSET('Program and Results'!$A$1,MATCH(Tables!AZ$1,'Program and Results'!$A:$A,0)-1,1,COUNTIF('Program and Results'!$A:$A,Tables!AZ$1),4),MATCH($A180,OFFSET('Program and Results'!$A$1,MATCH(Tables!AZ$1,'Program and Results'!$A:$A,0)-1,4,COUNTIF('Program and Results'!$A:$A,Tables!AZ$1),1),0),3),"")))</f>
        <v/>
      </c>
      <c r="BA180" t="str">
        <f ca="1">IF(BA10="","",IF($A180="","",IFERROR(INDEX(OFFSET('Program and Results'!$A$1,MATCH(Tables!BA$1,'Program and Results'!$A:$A,0)-1,1,COUNTIF('Program and Results'!$A:$A,Tables!BA$1),4),MATCH($A180,OFFSET('Program and Results'!$A$1,MATCH(Tables!BA$1,'Program and Results'!$A:$A,0)-1,4,COUNTIF('Program and Results'!$A:$A,Tables!BA$1),1),0),3),"")))</f>
        <v/>
      </c>
      <c r="BB180" t="str">
        <f ca="1">IF(BB10="","",IF($A180="","",IFERROR(INDEX(OFFSET('Program and Results'!$A$1,MATCH(Tables!BB$1,'Program and Results'!$A:$A,0)-1,1,COUNTIF('Program and Results'!$A:$A,Tables!BB$1),4),MATCH($A180,OFFSET('Program and Results'!$A$1,MATCH(Tables!BB$1,'Program and Results'!$A:$A,0)-1,4,COUNTIF('Program and Results'!$A:$A,Tables!BB$1),1),0),3),"")))</f>
        <v/>
      </c>
      <c r="BC180" t="str">
        <f ca="1">IF(BC10="","",IF($A180="","",IFERROR(INDEX(OFFSET('Program and Results'!$A$1,MATCH(Tables!BC$1,'Program and Results'!$A:$A,0)-1,1,COUNTIF('Program and Results'!$A:$A,Tables!BC$1),4),MATCH($A180,OFFSET('Program and Results'!$A$1,MATCH(Tables!BC$1,'Program and Results'!$A:$A,0)-1,4,COUNTIF('Program and Results'!$A:$A,Tables!BC$1),1),0),3),"")))</f>
        <v/>
      </c>
      <c r="BD180" t="str">
        <f ca="1">IF(BD10="","",IF($A180="","",IFERROR(INDEX(OFFSET('Program and Results'!$A$1,MATCH(Tables!BD$1,'Program and Results'!$A:$A,0)-1,1,COUNTIF('Program and Results'!$A:$A,Tables!BD$1),4),MATCH($A180,OFFSET('Program and Results'!$A$1,MATCH(Tables!BD$1,'Program and Results'!$A:$A,0)-1,4,COUNTIF('Program and Results'!$A:$A,Tables!BD$1),1),0),3),"")))</f>
        <v/>
      </c>
      <c r="BE180" t="str">
        <f ca="1">IF(BE10="","",IF($A180="","",IFERROR(INDEX(OFFSET('Program and Results'!$A$1,MATCH(Tables!BE$1,'Program and Results'!$A:$A,0)-1,1,COUNTIF('Program and Results'!$A:$A,Tables!BE$1),4),MATCH($A180,OFFSET('Program and Results'!$A$1,MATCH(Tables!BE$1,'Program and Results'!$A:$A,0)-1,4,COUNTIF('Program and Results'!$A:$A,Tables!BE$1),1),0),3),"")))</f>
        <v/>
      </c>
    </row>
    <row r="181" spans="1:57">
      <c r="A181" s="3" t="str">
        <f t="shared" si="14"/>
        <v>Ein Frankfurt</v>
      </c>
      <c r="B181">
        <f ca="1">IF(B11="","",IF($A181="","",IFERROR(INDEX(OFFSET('Program and Results'!$A$1,MATCH(Tables!B$1,'Program and Results'!$A:$A,0)-1,1,COUNTIF('Program and Results'!$A:$A,Tables!B$1),4),MATCH($A181,OFFSET('Program and Results'!$A$1,MATCH(Tables!B$1,'Program and Results'!$A:$A,0)-1,4,COUNTIF('Program and Results'!$A:$A,Tables!B$1),1),0),3),"")))</f>
        <v>1</v>
      </c>
      <c r="C181" t="str">
        <f ca="1">IF(C11="","",IF($A181="","",IFERROR(INDEX(OFFSET('Program and Results'!$A$1,MATCH(Tables!C$1,'Program and Results'!$A:$A,0)-1,1,COUNTIF('Program and Results'!$A:$A,Tables!C$1),4),MATCH($A181,OFFSET('Program and Results'!$A$1,MATCH(Tables!C$1,'Program and Results'!$A:$A,0)-1,4,COUNTIF('Program and Results'!$A:$A,Tables!C$1),1),0),3),"")))</f>
        <v/>
      </c>
      <c r="D181">
        <f ca="1">IF(D11="","",IF($A181="","",IFERROR(INDEX(OFFSET('Program and Results'!$A$1,MATCH(Tables!D$1,'Program and Results'!$A:$A,0)-1,1,COUNTIF('Program and Results'!$A:$A,Tables!D$1),4),MATCH($A181,OFFSET('Program and Results'!$A$1,MATCH(Tables!D$1,'Program and Results'!$A:$A,0)-1,4,COUNTIF('Program and Results'!$A:$A,Tables!D$1),1),0),3),"")))</f>
        <v>2</v>
      </c>
      <c r="E181" t="str">
        <f ca="1">IF(E11="","",IF($A181="","",IFERROR(INDEX(OFFSET('Program and Results'!$A$1,MATCH(Tables!E$1,'Program and Results'!$A:$A,0)-1,1,COUNTIF('Program and Results'!$A:$A,Tables!E$1),4),MATCH($A181,OFFSET('Program and Results'!$A$1,MATCH(Tables!E$1,'Program and Results'!$A:$A,0)-1,4,COUNTIF('Program and Results'!$A:$A,Tables!E$1),1),0),3),"")))</f>
        <v/>
      </c>
      <c r="F181">
        <f ca="1">IF(F11="","",IF($A181="","",IFERROR(INDEX(OFFSET('Program and Results'!$A$1,MATCH(Tables!F$1,'Program and Results'!$A:$A,0)-1,1,COUNTIF('Program and Results'!$A:$A,Tables!F$1),4),MATCH($A181,OFFSET('Program and Results'!$A$1,MATCH(Tables!F$1,'Program and Results'!$A:$A,0)-1,4,COUNTIF('Program and Results'!$A:$A,Tables!F$1),1),0),3),"")))</f>
        <v>3</v>
      </c>
      <c r="G181">
        <f ca="1">IF(G11="","",IF($A181="","",IFERROR(INDEX(OFFSET('Program and Results'!$A$1,MATCH(Tables!G$1,'Program and Results'!$A:$A,0)-1,1,COUNTIF('Program and Results'!$A:$A,Tables!G$1),4),MATCH($A181,OFFSET('Program and Results'!$A$1,MATCH(Tables!G$1,'Program and Results'!$A:$A,0)-1,4,COUNTIF('Program and Results'!$A:$A,Tables!G$1),1),0),3),"")))</f>
        <v>1</v>
      </c>
      <c r="H181" t="str">
        <f ca="1">IF(H11="","",IF($A181="","",IFERROR(INDEX(OFFSET('Program and Results'!$A$1,MATCH(Tables!H$1,'Program and Results'!$A:$A,0)-1,1,COUNTIF('Program and Results'!$A:$A,Tables!H$1),4),MATCH($A181,OFFSET('Program and Results'!$A$1,MATCH(Tables!H$1,'Program and Results'!$A:$A,0)-1,4,COUNTIF('Program and Results'!$A:$A,Tables!H$1),1),0),3),"")))</f>
        <v/>
      </c>
      <c r="I181">
        <f ca="1">IF(I11="","",IF($A181="","",IFERROR(INDEX(OFFSET('Program and Results'!$A$1,MATCH(Tables!I$1,'Program and Results'!$A:$A,0)-1,1,COUNTIF('Program and Results'!$A:$A,Tables!I$1),4),MATCH($A181,OFFSET('Program and Results'!$A$1,MATCH(Tables!I$1,'Program and Results'!$A:$A,0)-1,4,COUNTIF('Program and Results'!$A:$A,Tables!I$1),1),0),3),"")))</f>
        <v>1</v>
      </c>
      <c r="J181" t="str">
        <f ca="1">IF(J11="","",IF($A181="","",IFERROR(INDEX(OFFSET('Program and Results'!$A$1,MATCH(Tables!J$1,'Program and Results'!$A:$A,0)-1,1,COUNTIF('Program and Results'!$A:$A,Tables!J$1),4),MATCH($A181,OFFSET('Program and Results'!$A$1,MATCH(Tables!J$1,'Program and Results'!$A:$A,0)-1,4,COUNTIF('Program and Results'!$A:$A,Tables!J$1),1),0),3),"")))</f>
        <v/>
      </c>
      <c r="K181">
        <f ca="1">IF(K11="","",IF($A181="","",IFERROR(INDEX(OFFSET('Program and Results'!$A$1,MATCH(Tables!K$1,'Program and Results'!$A:$A,0)-1,1,COUNTIF('Program and Results'!$A:$A,Tables!K$1),4),MATCH($A181,OFFSET('Program and Results'!$A$1,MATCH(Tables!K$1,'Program and Results'!$A:$A,0)-1,4,COUNTIF('Program and Results'!$A:$A,Tables!K$1),1),0),3),"")))</f>
        <v>1</v>
      </c>
      <c r="L181" t="str">
        <f ca="1">IF(L11="","",IF($A181="","",IFERROR(INDEX(OFFSET('Program and Results'!$A$1,MATCH(Tables!L$1,'Program and Results'!$A:$A,0)-1,1,COUNTIF('Program and Results'!$A:$A,Tables!L$1),4),MATCH($A181,OFFSET('Program and Results'!$A$1,MATCH(Tables!L$1,'Program and Results'!$A:$A,0)-1,4,COUNTIF('Program and Results'!$A:$A,Tables!L$1),1),0),3),"")))</f>
        <v/>
      </c>
      <c r="M181">
        <f ca="1">IF(M11="","",IF($A181="","",IFERROR(INDEX(OFFSET('Program and Results'!$A$1,MATCH(Tables!M$1,'Program and Results'!$A:$A,0)-1,1,COUNTIF('Program and Results'!$A:$A,Tables!M$1),4),MATCH($A181,OFFSET('Program and Results'!$A$1,MATCH(Tables!M$1,'Program and Results'!$A:$A,0)-1,4,COUNTIF('Program and Results'!$A:$A,Tables!M$1),1),0),3),"")))</f>
        <v>0</v>
      </c>
      <c r="N181" t="str">
        <f ca="1">IF(N11="","",IF($A181="","",IFERROR(INDEX(OFFSET('Program and Results'!$A$1,MATCH(Tables!N$1,'Program and Results'!$A:$A,0)-1,1,COUNTIF('Program and Results'!$A:$A,Tables!N$1),4),MATCH($A181,OFFSET('Program and Results'!$A$1,MATCH(Tables!N$1,'Program and Results'!$A:$A,0)-1,4,COUNTIF('Program and Results'!$A:$A,Tables!N$1),1),0),3),"")))</f>
        <v/>
      </c>
      <c r="O181">
        <f ca="1">IF(O11="","",IF($A181="","",IFERROR(INDEX(OFFSET('Program and Results'!$A$1,MATCH(Tables!O$1,'Program and Results'!$A:$A,0)-1,1,COUNTIF('Program and Results'!$A:$A,Tables!O$1),4),MATCH($A181,OFFSET('Program and Results'!$A$1,MATCH(Tables!O$1,'Program and Results'!$A:$A,0)-1,4,COUNTIF('Program and Results'!$A:$A,Tables!O$1),1),0),3),"")))</f>
        <v>0</v>
      </c>
      <c r="P181" t="str">
        <f ca="1">IF(P11="","",IF($A181="","",IFERROR(INDEX(OFFSET('Program and Results'!$A$1,MATCH(Tables!P$1,'Program and Results'!$A:$A,0)-1,1,COUNTIF('Program and Results'!$A:$A,Tables!P$1),4),MATCH($A181,OFFSET('Program and Results'!$A$1,MATCH(Tables!P$1,'Program and Results'!$A:$A,0)-1,4,COUNTIF('Program and Results'!$A:$A,Tables!P$1),1),0),3),"")))</f>
        <v/>
      </c>
      <c r="Q181">
        <f ca="1">IF(Q11="","",IF($A181="","",IFERROR(INDEX(OFFSET('Program and Results'!$A$1,MATCH(Tables!Q$1,'Program and Results'!$A:$A,0)-1,1,COUNTIF('Program and Results'!$A:$A,Tables!Q$1),4),MATCH($A181,OFFSET('Program and Results'!$A$1,MATCH(Tables!Q$1,'Program and Results'!$A:$A,0)-1,4,COUNTIF('Program and Results'!$A:$A,Tables!Q$1),1),0),3),"")))</f>
        <v>1</v>
      </c>
      <c r="R181" t="str">
        <f ca="1">IF(R11="","",IF($A181="","",IFERROR(INDEX(OFFSET('Program and Results'!$A$1,MATCH(Tables!R$1,'Program and Results'!$A:$A,0)-1,1,COUNTIF('Program and Results'!$A:$A,Tables!R$1),4),MATCH($A181,OFFSET('Program and Results'!$A$1,MATCH(Tables!R$1,'Program and Results'!$A:$A,0)-1,4,COUNTIF('Program and Results'!$A:$A,Tables!R$1),1),0),3),"")))</f>
        <v/>
      </c>
      <c r="S181" t="str">
        <f ca="1">IF(S11="","",IF($A181="","",IFERROR(INDEX(OFFSET('Program and Results'!$A$1,MATCH(Tables!S$1,'Program and Results'!$A:$A,0)-1,1,COUNTIF('Program and Results'!$A:$A,Tables!S$1),4),MATCH($A181,OFFSET('Program and Results'!$A$1,MATCH(Tables!S$1,'Program and Results'!$A:$A,0)-1,4,COUNTIF('Program and Results'!$A:$A,Tables!S$1),1),0),3),"")))</f>
        <v/>
      </c>
      <c r="T181">
        <f ca="1">IF(T11="","",IF($A181="","",IFERROR(INDEX(OFFSET('Program and Results'!$A$1,MATCH(Tables!T$1,'Program and Results'!$A:$A,0)-1,1,COUNTIF('Program and Results'!$A:$A,Tables!T$1),4),MATCH($A181,OFFSET('Program and Results'!$A$1,MATCH(Tables!T$1,'Program and Results'!$A:$A,0)-1,4,COUNTIF('Program and Results'!$A:$A,Tables!T$1),1),0),3),"")))</f>
        <v>0</v>
      </c>
      <c r="U181" t="str">
        <f ca="1">IF(U11="","",IF($A181="","",IFERROR(INDEX(OFFSET('Program and Results'!$A$1,MATCH(Tables!U$1,'Program and Results'!$A:$A,0)-1,1,COUNTIF('Program and Results'!$A:$A,Tables!U$1),4),MATCH($A181,OFFSET('Program and Results'!$A$1,MATCH(Tables!U$1,'Program and Results'!$A:$A,0)-1,4,COUNTIF('Program and Results'!$A:$A,Tables!U$1),1),0),3),"")))</f>
        <v/>
      </c>
      <c r="V181">
        <f ca="1">IF(V11="","",IF($A181="","",IFERROR(INDEX(OFFSET('Program and Results'!$A$1,MATCH(Tables!V$1,'Program and Results'!$A:$A,0)-1,1,COUNTIF('Program and Results'!$A:$A,Tables!V$1),4),MATCH($A181,OFFSET('Program and Results'!$A$1,MATCH(Tables!V$1,'Program and Results'!$A:$A,0)-1,4,COUNTIF('Program and Results'!$A:$A,Tables!V$1),1),0),3),"")))</f>
        <v>0</v>
      </c>
      <c r="W181" t="str">
        <f ca="1">IF(W11="","",IF($A181="","",IFERROR(INDEX(OFFSET('Program and Results'!$A$1,MATCH(Tables!W$1,'Program and Results'!$A:$A,0)-1,1,COUNTIF('Program and Results'!$A:$A,Tables!W$1),4),MATCH($A181,OFFSET('Program and Results'!$A$1,MATCH(Tables!W$1,'Program and Results'!$A:$A,0)-1,4,COUNTIF('Program and Results'!$A:$A,Tables!W$1),1),0),3),"")))</f>
        <v/>
      </c>
      <c r="X181" t="str">
        <f ca="1">IF(X11="","",IF($A181="","",IFERROR(INDEX(OFFSET('Program and Results'!$A$1,MATCH(Tables!X$1,'Program and Results'!$A:$A,0)-1,1,COUNTIF('Program and Results'!$A:$A,Tables!X$1),4),MATCH($A181,OFFSET('Program and Results'!$A$1,MATCH(Tables!X$1,'Program and Results'!$A:$A,0)-1,4,COUNTIF('Program and Results'!$A:$A,Tables!X$1),1),0),3),"")))</f>
        <v/>
      </c>
      <c r="Y181">
        <f ca="1">IF(Y11="","",IF($A181="","",IFERROR(INDEX(OFFSET('Program and Results'!$A$1,MATCH(Tables!Y$1,'Program and Results'!$A:$A,0)-1,1,COUNTIF('Program and Results'!$A:$A,Tables!Y$1),4),MATCH($A181,OFFSET('Program and Results'!$A$1,MATCH(Tables!Y$1,'Program and Results'!$A:$A,0)-1,4,COUNTIF('Program and Results'!$A:$A,Tables!Y$1),1),0),3),"")))</f>
        <v>1</v>
      </c>
      <c r="Z181" t="str">
        <f ca="1">IF(Z11="","",IF($A181="","",IFERROR(INDEX(OFFSET('Program and Results'!$A$1,MATCH(Tables!Z$1,'Program and Results'!$A:$A,0)-1,1,COUNTIF('Program and Results'!$A:$A,Tables!Z$1),4),MATCH($A181,OFFSET('Program and Results'!$A$1,MATCH(Tables!Z$1,'Program and Results'!$A:$A,0)-1,4,COUNTIF('Program and Results'!$A:$A,Tables!Z$1),1),0),3),"")))</f>
        <v/>
      </c>
      <c r="AA181">
        <f ca="1">IF(AA11="","",IF($A181="","",IFERROR(INDEX(OFFSET('Program and Results'!$A$1,MATCH(Tables!AA$1,'Program and Results'!$A:$A,0)-1,1,COUNTIF('Program and Results'!$A:$A,Tables!AA$1),4),MATCH($A181,OFFSET('Program and Results'!$A$1,MATCH(Tables!AA$1,'Program and Results'!$A:$A,0)-1,4,COUNTIF('Program and Results'!$A:$A,Tables!AA$1),1),0),3),"")))</f>
        <v>5</v>
      </c>
      <c r="AB181" t="str">
        <f ca="1">IF(AB11="","",IF($A181="","",IFERROR(INDEX(OFFSET('Program and Results'!$A$1,MATCH(Tables!AB$1,'Program and Results'!$A:$A,0)-1,1,COUNTIF('Program and Results'!$A:$A,Tables!AB$1),4),MATCH($A181,OFFSET('Program and Results'!$A$1,MATCH(Tables!AB$1,'Program and Results'!$A:$A,0)-1,4,COUNTIF('Program and Results'!$A:$A,Tables!AB$1),1),0),3),"")))</f>
        <v/>
      </c>
      <c r="AC181">
        <f ca="1">IF(AC11="","",IF($A181="","",IFERROR(INDEX(OFFSET('Program and Results'!$A$1,MATCH(Tables!AC$1,'Program and Results'!$A:$A,0)-1,1,COUNTIF('Program and Results'!$A:$A,Tables!AC$1),4),MATCH($A181,OFFSET('Program and Results'!$A$1,MATCH(Tables!AC$1,'Program and Results'!$A:$A,0)-1,4,COUNTIF('Program and Results'!$A:$A,Tables!AC$1),1),0),3),"")))</f>
        <v>1</v>
      </c>
      <c r="AD181" t="str">
        <f ca="1">IF(AD11="","",IF($A181="","",IFERROR(INDEX(OFFSET('Program and Results'!$A$1,MATCH(Tables!AD$1,'Program and Results'!$A:$A,0)-1,1,COUNTIF('Program and Results'!$A:$A,Tables!AD$1),4),MATCH($A181,OFFSET('Program and Results'!$A$1,MATCH(Tables!AD$1,'Program and Results'!$A:$A,0)-1,4,COUNTIF('Program and Results'!$A:$A,Tables!AD$1),1),0),3),"")))</f>
        <v/>
      </c>
      <c r="AE181">
        <f ca="1">IF(AE11="","",IF($A181="","",IFERROR(INDEX(OFFSET('Program and Results'!$A$1,MATCH(Tables!AE$1,'Program and Results'!$A:$A,0)-1,1,COUNTIF('Program and Results'!$A:$A,Tables!AE$1),4),MATCH($A181,OFFSET('Program and Results'!$A$1,MATCH(Tables!AE$1,'Program and Results'!$A:$A,0)-1,4,COUNTIF('Program and Results'!$A:$A,Tables!AE$1),1),0),3),"")))</f>
        <v>0</v>
      </c>
      <c r="AF181" t="str">
        <f ca="1">IF(AF11="","",IF($A181="","",IFERROR(INDEX(OFFSET('Program and Results'!$A$1,MATCH(Tables!AF$1,'Program and Results'!$A:$A,0)-1,1,COUNTIF('Program and Results'!$A:$A,Tables!AF$1),4),MATCH($A181,OFFSET('Program and Results'!$A$1,MATCH(Tables!AF$1,'Program and Results'!$A:$A,0)-1,4,COUNTIF('Program and Results'!$A:$A,Tables!AF$1),1),0),3),"")))</f>
        <v/>
      </c>
      <c r="AG181">
        <f ca="1">IF(AG11="","",IF($A181="","",IFERROR(INDEX(OFFSET('Program and Results'!$A$1,MATCH(Tables!AG$1,'Program and Results'!$A:$A,0)-1,1,COUNTIF('Program and Results'!$A:$A,Tables!AG$1),4),MATCH($A181,OFFSET('Program and Results'!$A$1,MATCH(Tables!AG$1,'Program and Results'!$A:$A,0)-1,4,COUNTIF('Program and Results'!$A:$A,Tables!AG$1),1),0),3),"")))</f>
        <v>0</v>
      </c>
      <c r="AH181" t="str">
        <f ca="1">IF(AH11="","",IF($A181="","",IFERROR(INDEX(OFFSET('Program and Results'!$A$1,MATCH(Tables!AH$1,'Program and Results'!$A:$A,0)-1,1,COUNTIF('Program and Results'!$A:$A,Tables!AH$1),4),MATCH($A181,OFFSET('Program and Results'!$A$1,MATCH(Tables!AH$1,'Program and Results'!$A:$A,0)-1,4,COUNTIF('Program and Results'!$A:$A,Tables!AH$1),1),0),3),"")))</f>
        <v/>
      </c>
      <c r="AI181">
        <f ca="1">IF(AI11="","",IF($A181="","",IFERROR(INDEX(OFFSET('Program and Results'!$A$1,MATCH(Tables!AI$1,'Program and Results'!$A:$A,0)-1,1,COUNTIF('Program and Results'!$A:$A,Tables!AI$1),4),MATCH($A181,OFFSET('Program and Results'!$A$1,MATCH(Tables!AI$1,'Program and Results'!$A:$A,0)-1,4,COUNTIF('Program and Results'!$A:$A,Tables!AI$1),1),0),3),"")))</f>
        <v>1</v>
      </c>
      <c r="AJ181" t="str">
        <f ca="1">IF(AJ11="","",IF($A181="","",IFERROR(INDEX(OFFSET('Program and Results'!$A$1,MATCH(Tables!AJ$1,'Program and Results'!$A:$A,0)-1,1,COUNTIF('Program and Results'!$A:$A,Tables!AJ$1),4),MATCH($A181,OFFSET('Program and Results'!$A$1,MATCH(Tables!AJ$1,'Program and Results'!$A:$A,0)-1,4,COUNTIF('Program and Results'!$A:$A,Tables!AJ$1),1),0),3),"")))</f>
        <v/>
      </c>
      <c r="AK181" t="str">
        <f ca="1">IF(AK11="","",IF($A181="","",IFERROR(INDEX(OFFSET('Program and Results'!$A$1,MATCH(Tables!AK$1,'Program and Results'!$A:$A,0)-1,1,COUNTIF('Program and Results'!$A:$A,Tables!AK$1),4),MATCH($A181,OFFSET('Program and Results'!$A$1,MATCH(Tables!AK$1,'Program and Results'!$A:$A,0)-1,4,COUNTIF('Program and Results'!$A:$A,Tables!AK$1),1),0),3),"")))</f>
        <v/>
      </c>
      <c r="AL181" t="str">
        <f ca="1">IF(AL11="","",IF($A181="","",IFERROR(INDEX(OFFSET('Program and Results'!$A$1,MATCH(Tables!AL$1,'Program and Results'!$A:$A,0)-1,1,COUNTIF('Program and Results'!$A:$A,Tables!AL$1),4),MATCH($A181,OFFSET('Program and Results'!$A$1,MATCH(Tables!AL$1,'Program and Results'!$A:$A,0)-1,4,COUNTIF('Program and Results'!$A:$A,Tables!AL$1),1),0),3),"")))</f>
        <v/>
      </c>
      <c r="AM181" t="str">
        <f ca="1">IF(AM11="","",IF($A181="","",IFERROR(INDEX(OFFSET('Program and Results'!$A$1,MATCH(Tables!AM$1,'Program and Results'!$A:$A,0)-1,1,COUNTIF('Program and Results'!$A:$A,Tables!AM$1),4),MATCH($A181,OFFSET('Program and Results'!$A$1,MATCH(Tables!AM$1,'Program and Results'!$A:$A,0)-1,4,COUNTIF('Program and Results'!$A:$A,Tables!AM$1),1),0),3),"")))</f>
        <v/>
      </c>
      <c r="AN181" t="str">
        <f ca="1">IF(AN11="","",IF($A181="","",IFERROR(INDEX(OFFSET('Program and Results'!$A$1,MATCH(Tables!AN$1,'Program and Results'!$A:$A,0)-1,1,COUNTIF('Program and Results'!$A:$A,Tables!AN$1),4),MATCH($A181,OFFSET('Program and Results'!$A$1,MATCH(Tables!AN$1,'Program and Results'!$A:$A,0)-1,4,COUNTIF('Program and Results'!$A:$A,Tables!AN$1),1),0),3),"")))</f>
        <v/>
      </c>
      <c r="AO181" t="str">
        <f ca="1">IF(AO11="","",IF($A181="","",IFERROR(INDEX(OFFSET('Program and Results'!$A$1,MATCH(Tables!AO$1,'Program and Results'!$A:$A,0)-1,1,COUNTIF('Program and Results'!$A:$A,Tables!AO$1),4),MATCH($A181,OFFSET('Program and Results'!$A$1,MATCH(Tables!AO$1,'Program and Results'!$A:$A,0)-1,4,COUNTIF('Program and Results'!$A:$A,Tables!AO$1),1),0),3),"")))</f>
        <v/>
      </c>
      <c r="AP181" t="str">
        <f ca="1">IF(AP11="","",IF($A181="","",IFERROR(INDEX(OFFSET('Program and Results'!$A$1,MATCH(Tables!AP$1,'Program and Results'!$A:$A,0)-1,1,COUNTIF('Program and Results'!$A:$A,Tables!AP$1),4),MATCH($A181,OFFSET('Program and Results'!$A$1,MATCH(Tables!AP$1,'Program and Results'!$A:$A,0)-1,4,COUNTIF('Program and Results'!$A:$A,Tables!AP$1),1),0),3),"")))</f>
        <v/>
      </c>
      <c r="AQ181" t="str">
        <f ca="1">IF(AQ11="","",IF($A181="","",IFERROR(INDEX(OFFSET('Program and Results'!$A$1,MATCH(Tables!AQ$1,'Program and Results'!$A:$A,0)-1,1,COUNTIF('Program and Results'!$A:$A,Tables!AQ$1),4),MATCH($A181,OFFSET('Program and Results'!$A$1,MATCH(Tables!AQ$1,'Program and Results'!$A:$A,0)-1,4,COUNTIF('Program and Results'!$A:$A,Tables!AQ$1),1),0),3),"")))</f>
        <v/>
      </c>
      <c r="AR181" t="str">
        <f ca="1">IF(AR11="","",IF($A181="","",IFERROR(INDEX(OFFSET('Program and Results'!$A$1,MATCH(Tables!AR$1,'Program and Results'!$A:$A,0)-1,1,COUNTIF('Program and Results'!$A:$A,Tables!AR$1),4),MATCH($A181,OFFSET('Program and Results'!$A$1,MATCH(Tables!AR$1,'Program and Results'!$A:$A,0)-1,4,COUNTIF('Program and Results'!$A:$A,Tables!AR$1),1),0),3),"")))</f>
        <v/>
      </c>
      <c r="AS181" t="str">
        <f ca="1">IF(AS11="","",IF($A181="","",IFERROR(INDEX(OFFSET('Program and Results'!$A$1,MATCH(Tables!AS$1,'Program and Results'!$A:$A,0)-1,1,COUNTIF('Program and Results'!$A:$A,Tables!AS$1),4),MATCH($A181,OFFSET('Program and Results'!$A$1,MATCH(Tables!AS$1,'Program and Results'!$A:$A,0)-1,4,COUNTIF('Program and Results'!$A:$A,Tables!AS$1),1),0),3),"")))</f>
        <v/>
      </c>
      <c r="AT181" t="str">
        <f ca="1">IF(AT11="","",IF($A181="","",IFERROR(INDEX(OFFSET('Program and Results'!$A$1,MATCH(Tables!AT$1,'Program and Results'!$A:$A,0)-1,1,COUNTIF('Program and Results'!$A:$A,Tables!AT$1),4),MATCH($A181,OFFSET('Program and Results'!$A$1,MATCH(Tables!AT$1,'Program and Results'!$A:$A,0)-1,4,COUNTIF('Program and Results'!$A:$A,Tables!AT$1),1),0),3),"")))</f>
        <v/>
      </c>
      <c r="AU181" t="str">
        <f ca="1">IF(AU11="","",IF($A181="","",IFERROR(INDEX(OFFSET('Program and Results'!$A$1,MATCH(Tables!AU$1,'Program and Results'!$A:$A,0)-1,1,COUNTIF('Program and Results'!$A:$A,Tables!AU$1),4),MATCH($A181,OFFSET('Program and Results'!$A$1,MATCH(Tables!AU$1,'Program and Results'!$A:$A,0)-1,4,COUNTIF('Program and Results'!$A:$A,Tables!AU$1),1),0),3),"")))</f>
        <v/>
      </c>
      <c r="AV181" t="str">
        <f ca="1">IF(AV11="","",IF($A181="","",IFERROR(INDEX(OFFSET('Program and Results'!$A$1,MATCH(Tables!AV$1,'Program and Results'!$A:$A,0)-1,1,COUNTIF('Program and Results'!$A:$A,Tables!AV$1),4),MATCH($A181,OFFSET('Program and Results'!$A$1,MATCH(Tables!AV$1,'Program and Results'!$A:$A,0)-1,4,COUNTIF('Program and Results'!$A:$A,Tables!AV$1),1),0),3),"")))</f>
        <v/>
      </c>
      <c r="AW181" t="str">
        <f ca="1">IF(AW11="","",IF($A181="","",IFERROR(INDEX(OFFSET('Program and Results'!$A$1,MATCH(Tables!AW$1,'Program and Results'!$A:$A,0)-1,1,COUNTIF('Program and Results'!$A:$A,Tables!AW$1),4),MATCH($A181,OFFSET('Program and Results'!$A$1,MATCH(Tables!AW$1,'Program and Results'!$A:$A,0)-1,4,COUNTIF('Program and Results'!$A:$A,Tables!AW$1),1),0),3),"")))</f>
        <v/>
      </c>
      <c r="AX181" t="str">
        <f ca="1">IF(AX11="","",IF($A181="","",IFERROR(INDEX(OFFSET('Program and Results'!$A$1,MATCH(Tables!AX$1,'Program and Results'!$A:$A,0)-1,1,COUNTIF('Program and Results'!$A:$A,Tables!AX$1),4),MATCH($A181,OFFSET('Program and Results'!$A$1,MATCH(Tables!AX$1,'Program and Results'!$A:$A,0)-1,4,COUNTIF('Program and Results'!$A:$A,Tables!AX$1),1),0),3),"")))</f>
        <v/>
      </c>
      <c r="AY181" t="str">
        <f ca="1">IF(AY11="","",IF($A181="","",IFERROR(INDEX(OFFSET('Program and Results'!$A$1,MATCH(Tables!AY$1,'Program and Results'!$A:$A,0)-1,1,COUNTIF('Program and Results'!$A:$A,Tables!AY$1),4),MATCH($A181,OFFSET('Program and Results'!$A$1,MATCH(Tables!AY$1,'Program and Results'!$A:$A,0)-1,4,COUNTIF('Program and Results'!$A:$A,Tables!AY$1),1),0),3),"")))</f>
        <v/>
      </c>
      <c r="AZ181" t="str">
        <f ca="1">IF(AZ11="","",IF($A181="","",IFERROR(INDEX(OFFSET('Program and Results'!$A$1,MATCH(Tables!AZ$1,'Program and Results'!$A:$A,0)-1,1,COUNTIF('Program and Results'!$A:$A,Tables!AZ$1),4),MATCH($A181,OFFSET('Program and Results'!$A$1,MATCH(Tables!AZ$1,'Program and Results'!$A:$A,0)-1,4,COUNTIF('Program and Results'!$A:$A,Tables!AZ$1),1),0),3),"")))</f>
        <v/>
      </c>
      <c r="BA181" t="str">
        <f ca="1">IF(BA11="","",IF($A181="","",IFERROR(INDEX(OFFSET('Program and Results'!$A$1,MATCH(Tables!BA$1,'Program and Results'!$A:$A,0)-1,1,COUNTIF('Program and Results'!$A:$A,Tables!BA$1),4),MATCH($A181,OFFSET('Program and Results'!$A$1,MATCH(Tables!BA$1,'Program and Results'!$A:$A,0)-1,4,COUNTIF('Program and Results'!$A:$A,Tables!BA$1),1),0),3),"")))</f>
        <v/>
      </c>
      <c r="BB181" t="str">
        <f ca="1">IF(BB11="","",IF($A181="","",IFERROR(INDEX(OFFSET('Program and Results'!$A$1,MATCH(Tables!BB$1,'Program and Results'!$A:$A,0)-1,1,COUNTIF('Program and Results'!$A:$A,Tables!BB$1),4),MATCH($A181,OFFSET('Program and Results'!$A$1,MATCH(Tables!BB$1,'Program and Results'!$A:$A,0)-1,4,COUNTIF('Program and Results'!$A:$A,Tables!BB$1),1),0),3),"")))</f>
        <v/>
      </c>
      <c r="BC181" t="str">
        <f ca="1">IF(BC11="","",IF($A181="","",IFERROR(INDEX(OFFSET('Program and Results'!$A$1,MATCH(Tables!BC$1,'Program and Results'!$A:$A,0)-1,1,COUNTIF('Program and Results'!$A:$A,Tables!BC$1),4),MATCH($A181,OFFSET('Program and Results'!$A$1,MATCH(Tables!BC$1,'Program and Results'!$A:$A,0)-1,4,COUNTIF('Program and Results'!$A:$A,Tables!BC$1),1),0),3),"")))</f>
        <v/>
      </c>
      <c r="BD181" t="str">
        <f ca="1">IF(BD11="","",IF($A181="","",IFERROR(INDEX(OFFSET('Program and Results'!$A$1,MATCH(Tables!BD$1,'Program and Results'!$A:$A,0)-1,1,COUNTIF('Program and Results'!$A:$A,Tables!BD$1),4),MATCH($A181,OFFSET('Program and Results'!$A$1,MATCH(Tables!BD$1,'Program and Results'!$A:$A,0)-1,4,COUNTIF('Program and Results'!$A:$A,Tables!BD$1),1),0),3),"")))</f>
        <v/>
      </c>
      <c r="BE181" t="str">
        <f ca="1">IF(BE11="","",IF($A181="","",IFERROR(INDEX(OFFSET('Program and Results'!$A$1,MATCH(Tables!BE$1,'Program and Results'!$A:$A,0)-1,1,COUNTIF('Program and Results'!$A:$A,Tables!BE$1),4),MATCH($A181,OFFSET('Program and Results'!$A$1,MATCH(Tables!BE$1,'Program and Results'!$A:$A,0)-1,4,COUNTIF('Program and Results'!$A:$A,Tables!BE$1),1),0),3),"")))</f>
        <v/>
      </c>
    </row>
    <row r="182" spans="1:57">
      <c r="A182" s="3" t="str">
        <f t="shared" si="14"/>
        <v>Freiburg</v>
      </c>
      <c r="B182">
        <f ca="1">IF(B12="","",IF($A182="","",IFERROR(INDEX(OFFSET('Program and Results'!$A$1,MATCH(Tables!B$1,'Program and Results'!$A:$A,0)-1,1,COUNTIF('Program and Results'!$A:$A,Tables!B$1),4),MATCH($A182,OFFSET('Program and Results'!$A$1,MATCH(Tables!B$1,'Program and Results'!$A:$A,0)-1,4,COUNTIF('Program and Results'!$A:$A,Tables!B$1),1),0),3),"")))</f>
        <v>1</v>
      </c>
      <c r="C182" t="str">
        <f ca="1">IF(C12="","",IF($A182="","",IFERROR(INDEX(OFFSET('Program and Results'!$A$1,MATCH(Tables!C$1,'Program and Results'!$A:$A,0)-1,1,COUNTIF('Program and Results'!$A:$A,Tables!C$1),4),MATCH($A182,OFFSET('Program and Results'!$A$1,MATCH(Tables!C$1,'Program and Results'!$A:$A,0)-1,4,COUNTIF('Program and Results'!$A:$A,Tables!C$1),1),0),3),"")))</f>
        <v/>
      </c>
      <c r="D182">
        <f ca="1">IF(D12="","",IF($A182="","",IFERROR(INDEX(OFFSET('Program and Results'!$A$1,MATCH(Tables!D$1,'Program and Results'!$A:$A,0)-1,1,COUNTIF('Program and Results'!$A:$A,Tables!D$1),4),MATCH($A182,OFFSET('Program and Results'!$A$1,MATCH(Tables!D$1,'Program and Results'!$A:$A,0)-1,4,COUNTIF('Program and Results'!$A:$A,Tables!D$1),1),0),3),"")))</f>
        <v>3</v>
      </c>
      <c r="E182" t="str">
        <f ca="1">IF(E12="","",IF($A182="","",IFERROR(INDEX(OFFSET('Program and Results'!$A$1,MATCH(Tables!E$1,'Program and Results'!$A:$A,0)-1,1,COUNTIF('Program and Results'!$A:$A,Tables!E$1),4),MATCH($A182,OFFSET('Program and Results'!$A$1,MATCH(Tables!E$1,'Program and Results'!$A:$A,0)-1,4,COUNTIF('Program and Results'!$A:$A,Tables!E$1),1),0),3),"")))</f>
        <v/>
      </c>
      <c r="F182">
        <f ca="1">IF(F12="","",IF($A182="","",IFERROR(INDEX(OFFSET('Program and Results'!$A$1,MATCH(Tables!F$1,'Program and Results'!$A:$A,0)-1,1,COUNTIF('Program and Results'!$A:$A,Tables!F$1),4),MATCH($A182,OFFSET('Program and Results'!$A$1,MATCH(Tables!F$1,'Program and Results'!$A:$A,0)-1,4,COUNTIF('Program and Results'!$A:$A,Tables!F$1),1),0),3),"")))</f>
        <v>1</v>
      </c>
      <c r="G182" t="str">
        <f ca="1">IF(G12="","",IF($A182="","",IFERROR(INDEX(OFFSET('Program and Results'!$A$1,MATCH(Tables!G$1,'Program and Results'!$A:$A,0)-1,1,COUNTIF('Program and Results'!$A:$A,Tables!G$1),4),MATCH($A182,OFFSET('Program and Results'!$A$1,MATCH(Tables!G$1,'Program and Results'!$A:$A,0)-1,4,COUNTIF('Program and Results'!$A:$A,Tables!G$1),1),0),3),"")))</f>
        <v/>
      </c>
      <c r="H182">
        <f ca="1">IF(H12="","",IF($A182="","",IFERROR(INDEX(OFFSET('Program and Results'!$A$1,MATCH(Tables!H$1,'Program and Results'!$A:$A,0)-1,1,COUNTIF('Program and Results'!$A:$A,Tables!H$1),4),MATCH($A182,OFFSET('Program and Results'!$A$1,MATCH(Tables!H$1,'Program and Results'!$A:$A,0)-1,4,COUNTIF('Program and Results'!$A:$A,Tables!H$1),1),0),3),"")))</f>
        <v>0</v>
      </c>
      <c r="I182" t="str">
        <f ca="1">IF(I12="","",IF($A182="","",IFERROR(INDEX(OFFSET('Program and Results'!$A$1,MATCH(Tables!I$1,'Program and Results'!$A:$A,0)-1,1,COUNTIF('Program and Results'!$A:$A,Tables!I$1),4),MATCH($A182,OFFSET('Program and Results'!$A$1,MATCH(Tables!I$1,'Program and Results'!$A:$A,0)-1,4,COUNTIF('Program and Results'!$A:$A,Tables!I$1),1),0),3),"")))</f>
        <v/>
      </c>
      <c r="J182">
        <f ca="1">IF(J12="","",IF($A182="","",IFERROR(INDEX(OFFSET('Program and Results'!$A$1,MATCH(Tables!J$1,'Program and Results'!$A:$A,0)-1,1,COUNTIF('Program and Results'!$A:$A,Tables!J$1),4),MATCH($A182,OFFSET('Program and Results'!$A$1,MATCH(Tables!J$1,'Program and Results'!$A:$A,0)-1,4,COUNTIF('Program and Results'!$A:$A,Tables!J$1),1),0),3),"")))</f>
        <v>0</v>
      </c>
      <c r="K182" t="str">
        <f ca="1">IF(K12="","",IF($A182="","",IFERROR(INDEX(OFFSET('Program and Results'!$A$1,MATCH(Tables!K$1,'Program and Results'!$A:$A,0)-1,1,COUNTIF('Program and Results'!$A:$A,Tables!K$1),4),MATCH($A182,OFFSET('Program and Results'!$A$1,MATCH(Tables!K$1,'Program and Results'!$A:$A,0)-1,4,COUNTIF('Program and Results'!$A:$A,Tables!K$1),1),0),3),"")))</f>
        <v/>
      </c>
      <c r="L182">
        <f ca="1">IF(L12="","",IF($A182="","",IFERROR(INDEX(OFFSET('Program and Results'!$A$1,MATCH(Tables!L$1,'Program and Results'!$A:$A,0)-1,1,COUNTIF('Program and Results'!$A:$A,Tables!L$1),4),MATCH($A182,OFFSET('Program and Results'!$A$1,MATCH(Tables!L$1,'Program and Results'!$A:$A,0)-1,4,COUNTIF('Program and Results'!$A:$A,Tables!L$1),1),0),3),"")))</f>
        <v>3</v>
      </c>
      <c r="M182" t="str">
        <f ca="1">IF(M12="","",IF($A182="","",IFERROR(INDEX(OFFSET('Program and Results'!$A$1,MATCH(Tables!M$1,'Program and Results'!$A:$A,0)-1,1,COUNTIF('Program and Results'!$A:$A,Tables!M$1),4),MATCH($A182,OFFSET('Program and Results'!$A$1,MATCH(Tables!M$1,'Program and Results'!$A:$A,0)-1,4,COUNTIF('Program and Results'!$A:$A,Tables!M$1),1),0),3),"")))</f>
        <v/>
      </c>
      <c r="N182">
        <f ca="1">IF(N12="","",IF($A182="","",IFERROR(INDEX(OFFSET('Program and Results'!$A$1,MATCH(Tables!N$1,'Program and Results'!$A:$A,0)-1,1,COUNTIF('Program and Results'!$A:$A,Tables!N$1),4),MATCH($A182,OFFSET('Program and Results'!$A$1,MATCH(Tables!N$1,'Program and Results'!$A:$A,0)-1,4,COUNTIF('Program and Results'!$A:$A,Tables!N$1),1),0),3),"")))</f>
        <v>1</v>
      </c>
      <c r="O182">
        <f ca="1">IF(O12="","",IF($A182="","",IFERROR(INDEX(OFFSET('Program and Results'!$A$1,MATCH(Tables!O$1,'Program and Results'!$A:$A,0)-1,1,COUNTIF('Program and Results'!$A:$A,Tables!O$1),4),MATCH($A182,OFFSET('Program and Results'!$A$1,MATCH(Tables!O$1,'Program and Results'!$A:$A,0)-1,4,COUNTIF('Program and Results'!$A:$A,Tables!O$1),1),0),3),"")))</f>
        <v>0</v>
      </c>
      <c r="P182" t="str">
        <f ca="1">IF(P12="","",IF($A182="","",IFERROR(INDEX(OFFSET('Program and Results'!$A$1,MATCH(Tables!P$1,'Program and Results'!$A:$A,0)-1,1,COUNTIF('Program and Results'!$A:$A,Tables!P$1),4),MATCH($A182,OFFSET('Program and Results'!$A$1,MATCH(Tables!P$1,'Program and Results'!$A:$A,0)-1,4,COUNTIF('Program and Results'!$A:$A,Tables!P$1),1),0),3),"")))</f>
        <v/>
      </c>
      <c r="Q182">
        <f ca="1">IF(Q12="","",IF($A182="","",IFERROR(INDEX(OFFSET('Program and Results'!$A$1,MATCH(Tables!Q$1,'Program and Results'!$A:$A,0)-1,1,COUNTIF('Program and Results'!$A:$A,Tables!Q$1),4),MATCH($A182,OFFSET('Program and Results'!$A$1,MATCH(Tables!Q$1,'Program and Results'!$A:$A,0)-1,4,COUNTIF('Program and Results'!$A:$A,Tables!Q$1),1),0),3),"")))</f>
        <v>0</v>
      </c>
      <c r="R182" t="str">
        <f ca="1">IF(R12="","",IF($A182="","",IFERROR(INDEX(OFFSET('Program and Results'!$A$1,MATCH(Tables!R$1,'Program and Results'!$A:$A,0)-1,1,COUNTIF('Program and Results'!$A:$A,Tables!R$1),4),MATCH($A182,OFFSET('Program and Results'!$A$1,MATCH(Tables!R$1,'Program and Results'!$A:$A,0)-1,4,COUNTIF('Program and Results'!$A:$A,Tables!R$1),1),0),3),"")))</f>
        <v/>
      </c>
      <c r="S182" t="str">
        <f ca="1">IF(S12="","",IF($A182="","",IFERROR(INDEX(OFFSET('Program and Results'!$A$1,MATCH(Tables!S$1,'Program and Results'!$A:$A,0)-1,1,COUNTIF('Program and Results'!$A:$A,Tables!S$1),4),MATCH($A182,OFFSET('Program and Results'!$A$1,MATCH(Tables!S$1,'Program and Results'!$A:$A,0)-1,4,COUNTIF('Program and Results'!$A:$A,Tables!S$1),1),0),3),"")))</f>
        <v/>
      </c>
      <c r="T182">
        <f ca="1">IF(T12="","",IF($A182="","",IFERROR(INDEX(OFFSET('Program and Results'!$A$1,MATCH(Tables!T$1,'Program and Results'!$A:$A,0)-1,1,COUNTIF('Program and Results'!$A:$A,Tables!T$1),4),MATCH($A182,OFFSET('Program and Results'!$A$1,MATCH(Tables!T$1,'Program and Results'!$A:$A,0)-1,4,COUNTIF('Program and Results'!$A:$A,Tables!T$1),1),0),3),"")))</f>
        <v>0</v>
      </c>
      <c r="U182" t="str">
        <f ca="1">IF(U12="","",IF($A182="","",IFERROR(INDEX(OFFSET('Program and Results'!$A$1,MATCH(Tables!U$1,'Program and Results'!$A:$A,0)-1,1,COUNTIF('Program and Results'!$A:$A,Tables!U$1),4),MATCH($A182,OFFSET('Program and Results'!$A$1,MATCH(Tables!U$1,'Program and Results'!$A:$A,0)-1,4,COUNTIF('Program and Results'!$A:$A,Tables!U$1),1),0),3),"")))</f>
        <v/>
      </c>
      <c r="V182">
        <f ca="1">IF(V12="","",IF($A182="","",IFERROR(INDEX(OFFSET('Program and Results'!$A$1,MATCH(Tables!V$1,'Program and Results'!$A:$A,0)-1,1,COUNTIF('Program and Results'!$A:$A,Tables!V$1),4),MATCH($A182,OFFSET('Program and Results'!$A$1,MATCH(Tables!V$1,'Program and Results'!$A:$A,0)-1,4,COUNTIF('Program and Results'!$A:$A,Tables!V$1),1),0),3),"")))</f>
        <v>0</v>
      </c>
      <c r="W182" t="str">
        <f ca="1">IF(W12="","",IF($A182="","",IFERROR(INDEX(OFFSET('Program and Results'!$A$1,MATCH(Tables!W$1,'Program and Results'!$A:$A,0)-1,1,COUNTIF('Program and Results'!$A:$A,Tables!W$1),4),MATCH($A182,OFFSET('Program and Results'!$A$1,MATCH(Tables!W$1,'Program and Results'!$A:$A,0)-1,4,COUNTIF('Program and Results'!$A:$A,Tables!W$1),1),0),3),"")))</f>
        <v/>
      </c>
      <c r="X182">
        <f ca="1">IF(X12="","",IF($A182="","",IFERROR(INDEX(OFFSET('Program and Results'!$A$1,MATCH(Tables!X$1,'Program and Results'!$A:$A,0)-1,1,COUNTIF('Program and Results'!$A:$A,Tables!X$1),4),MATCH($A182,OFFSET('Program and Results'!$A$1,MATCH(Tables!X$1,'Program and Results'!$A:$A,0)-1,4,COUNTIF('Program and Results'!$A:$A,Tables!X$1),1),0),3),"")))</f>
        <v>0</v>
      </c>
      <c r="Y182" t="str">
        <f ca="1">IF(Y12="","",IF($A182="","",IFERROR(INDEX(OFFSET('Program and Results'!$A$1,MATCH(Tables!Y$1,'Program and Results'!$A:$A,0)-1,1,COUNTIF('Program and Results'!$A:$A,Tables!Y$1),4),MATCH($A182,OFFSET('Program and Results'!$A$1,MATCH(Tables!Y$1,'Program and Results'!$A:$A,0)-1,4,COUNTIF('Program and Results'!$A:$A,Tables!Y$1),1),0),3),"")))</f>
        <v/>
      </c>
      <c r="Z182">
        <f ca="1">IF(Z12="","",IF($A182="","",IFERROR(INDEX(OFFSET('Program and Results'!$A$1,MATCH(Tables!Z$1,'Program and Results'!$A:$A,0)-1,1,COUNTIF('Program and Results'!$A:$A,Tables!Z$1),4),MATCH($A182,OFFSET('Program and Results'!$A$1,MATCH(Tables!Z$1,'Program and Results'!$A:$A,0)-1,4,COUNTIF('Program and Results'!$A:$A,Tables!Z$1),1),0),3),"")))</f>
        <v>4</v>
      </c>
      <c r="AA182" t="str">
        <f ca="1">IF(AA12="","",IF($A182="","",IFERROR(INDEX(OFFSET('Program and Results'!$A$1,MATCH(Tables!AA$1,'Program and Results'!$A:$A,0)-1,1,COUNTIF('Program and Results'!$A:$A,Tables!AA$1),4),MATCH($A182,OFFSET('Program and Results'!$A$1,MATCH(Tables!AA$1,'Program and Results'!$A:$A,0)-1,4,COUNTIF('Program and Results'!$A:$A,Tables!AA$1),1),0),3),"")))</f>
        <v/>
      </c>
      <c r="AB182">
        <f ca="1">IF(AB12="","",IF($A182="","",IFERROR(INDEX(OFFSET('Program and Results'!$A$1,MATCH(Tables!AB$1,'Program and Results'!$A:$A,0)-1,1,COUNTIF('Program and Results'!$A:$A,Tables!AB$1),4),MATCH($A182,OFFSET('Program and Results'!$A$1,MATCH(Tables!AB$1,'Program and Results'!$A:$A,0)-1,4,COUNTIF('Program and Results'!$A:$A,Tables!AB$1),1),0),3),"")))</f>
        <v>1</v>
      </c>
      <c r="AC182" t="str">
        <f ca="1">IF(AC12="","",IF($A182="","",IFERROR(INDEX(OFFSET('Program and Results'!$A$1,MATCH(Tables!AC$1,'Program and Results'!$A:$A,0)-1,1,COUNTIF('Program and Results'!$A:$A,Tables!AC$1),4),MATCH($A182,OFFSET('Program and Results'!$A$1,MATCH(Tables!AC$1,'Program and Results'!$A:$A,0)-1,4,COUNTIF('Program and Results'!$A:$A,Tables!AC$1),1),0),3),"")))</f>
        <v/>
      </c>
      <c r="AD182">
        <f ca="1">IF(AD12="","",IF($A182="","",IFERROR(INDEX(OFFSET('Program and Results'!$A$1,MATCH(Tables!AD$1,'Program and Results'!$A:$A,0)-1,1,COUNTIF('Program and Results'!$A:$A,Tables!AD$1),4),MATCH($A182,OFFSET('Program and Results'!$A$1,MATCH(Tables!AD$1,'Program and Results'!$A:$A,0)-1,4,COUNTIF('Program and Results'!$A:$A,Tables!AD$1),1),0),3),"")))</f>
        <v>0</v>
      </c>
      <c r="AE182" t="str">
        <f ca="1">IF(AE12="","",IF($A182="","",IFERROR(INDEX(OFFSET('Program and Results'!$A$1,MATCH(Tables!AE$1,'Program and Results'!$A:$A,0)-1,1,COUNTIF('Program and Results'!$A:$A,Tables!AE$1),4),MATCH($A182,OFFSET('Program and Results'!$A$1,MATCH(Tables!AE$1,'Program and Results'!$A:$A,0)-1,4,COUNTIF('Program and Results'!$A:$A,Tables!AE$1),1),0),3),"")))</f>
        <v/>
      </c>
      <c r="AF182" t="str">
        <f ca="1">IF(AF12="","",IF($A182="","",IFERROR(INDEX(OFFSET('Program and Results'!$A$1,MATCH(Tables!AF$1,'Program and Results'!$A:$A,0)-1,1,COUNTIF('Program and Results'!$A:$A,Tables!AF$1),4),MATCH($A182,OFFSET('Program and Results'!$A$1,MATCH(Tables!AF$1,'Program and Results'!$A:$A,0)-1,4,COUNTIF('Program and Results'!$A:$A,Tables!AF$1),1),0),3),"")))</f>
        <v/>
      </c>
      <c r="AG182">
        <f ca="1">IF(AG12="","",IF($A182="","",IFERROR(INDEX(OFFSET('Program and Results'!$A$1,MATCH(Tables!AG$1,'Program and Results'!$A:$A,0)-1,1,COUNTIF('Program and Results'!$A:$A,Tables!AG$1),4),MATCH($A182,OFFSET('Program and Results'!$A$1,MATCH(Tables!AG$1,'Program and Results'!$A:$A,0)-1,4,COUNTIF('Program and Results'!$A:$A,Tables!AG$1),1),0),3),"")))</f>
        <v>2</v>
      </c>
      <c r="AH182" t="str">
        <f ca="1">IF(AH12="","",IF($A182="","",IFERROR(INDEX(OFFSET('Program and Results'!$A$1,MATCH(Tables!AH$1,'Program and Results'!$A:$A,0)-1,1,COUNTIF('Program and Results'!$A:$A,Tables!AH$1),4),MATCH($A182,OFFSET('Program and Results'!$A$1,MATCH(Tables!AH$1,'Program and Results'!$A:$A,0)-1,4,COUNTIF('Program and Results'!$A:$A,Tables!AH$1),1),0),3),"")))</f>
        <v/>
      </c>
      <c r="AI182">
        <f ca="1">IF(AI12="","",IF($A182="","",IFERROR(INDEX(OFFSET('Program and Results'!$A$1,MATCH(Tables!AI$1,'Program and Results'!$A:$A,0)-1,1,COUNTIF('Program and Results'!$A:$A,Tables!AI$1),4),MATCH($A182,OFFSET('Program and Results'!$A$1,MATCH(Tables!AI$1,'Program and Results'!$A:$A,0)-1,4,COUNTIF('Program and Results'!$A:$A,Tables!AI$1),1),0),3),"")))</f>
        <v>2</v>
      </c>
      <c r="AJ182" t="str">
        <f ca="1">IF(AJ12="","",IF($A182="","",IFERROR(INDEX(OFFSET('Program and Results'!$A$1,MATCH(Tables!AJ$1,'Program and Results'!$A:$A,0)-1,1,COUNTIF('Program and Results'!$A:$A,Tables!AJ$1),4),MATCH($A182,OFFSET('Program and Results'!$A$1,MATCH(Tables!AJ$1,'Program and Results'!$A:$A,0)-1,4,COUNTIF('Program and Results'!$A:$A,Tables!AJ$1),1),0),3),"")))</f>
        <v/>
      </c>
      <c r="AK182" t="str">
        <f ca="1">IF(AK12="","",IF($A182="","",IFERROR(INDEX(OFFSET('Program and Results'!$A$1,MATCH(Tables!AK$1,'Program and Results'!$A:$A,0)-1,1,COUNTIF('Program and Results'!$A:$A,Tables!AK$1),4),MATCH($A182,OFFSET('Program and Results'!$A$1,MATCH(Tables!AK$1,'Program and Results'!$A:$A,0)-1,4,COUNTIF('Program and Results'!$A:$A,Tables!AK$1),1),0),3),"")))</f>
        <v/>
      </c>
      <c r="AL182" t="str">
        <f ca="1">IF(AL12="","",IF($A182="","",IFERROR(INDEX(OFFSET('Program and Results'!$A$1,MATCH(Tables!AL$1,'Program and Results'!$A:$A,0)-1,1,COUNTIF('Program and Results'!$A:$A,Tables!AL$1),4),MATCH($A182,OFFSET('Program and Results'!$A$1,MATCH(Tables!AL$1,'Program and Results'!$A:$A,0)-1,4,COUNTIF('Program and Results'!$A:$A,Tables!AL$1),1),0),3),"")))</f>
        <v/>
      </c>
      <c r="AM182" t="str">
        <f ca="1">IF(AM12="","",IF($A182="","",IFERROR(INDEX(OFFSET('Program and Results'!$A$1,MATCH(Tables!AM$1,'Program and Results'!$A:$A,0)-1,1,COUNTIF('Program and Results'!$A:$A,Tables!AM$1),4),MATCH($A182,OFFSET('Program and Results'!$A$1,MATCH(Tables!AM$1,'Program and Results'!$A:$A,0)-1,4,COUNTIF('Program and Results'!$A:$A,Tables!AM$1),1),0),3),"")))</f>
        <v/>
      </c>
      <c r="AN182" t="str">
        <f ca="1">IF(AN12="","",IF($A182="","",IFERROR(INDEX(OFFSET('Program and Results'!$A$1,MATCH(Tables!AN$1,'Program and Results'!$A:$A,0)-1,1,COUNTIF('Program and Results'!$A:$A,Tables!AN$1),4),MATCH($A182,OFFSET('Program and Results'!$A$1,MATCH(Tables!AN$1,'Program and Results'!$A:$A,0)-1,4,COUNTIF('Program and Results'!$A:$A,Tables!AN$1),1),0),3),"")))</f>
        <v/>
      </c>
      <c r="AO182" t="str">
        <f ca="1">IF(AO12="","",IF($A182="","",IFERROR(INDEX(OFFSET('Program and Results'!$A$1,MATCH(Tables!AO$1,'Program and Results'!$A:$A,0)-1,1,COUNTIF('Program and Results'!$A:$A,Tables!AO$1),4),MATCH($A182,OFFSET('Program and Results'!$A$1,MATCH(Tables!AO$1,'Program and Results'!$A:$A,0)-1,4,COUNTIF('Program and Results'!$A:$A,Tables!AO$1),1),0),3),"")))</f>
        <v/>
      </c>
      <c r="AP182" t="str">
        <f ca="1">IF(AP12="","",IF($A182="","",IFERROR(INDEX(OFFSET('Program and Results'!$A$1,MATCH(Tables!AP$1,'Program and Results'!$A:$A,0)-1,1,COUNTIF('Program and Results'!$A:$A,Tables!AP$1),4),MATCH($A182,OFFSET('Program and Results'!$A$1,MATCH(Tables!AP$1,'Program and Results'!$A:$A,0)-1,4,COUNTIF('Program and Results'!$A:$A,Tables!AP$1),1),0),3),"")))</f>
        <v/>
      </c>
      <c r="AQ182" t="str">
        <f ca="1">IF(AQ12="","",IF($A182="","",IFERROR(INDEX(OFFSET('Program and Results'!$A$1,MATCH(Tables!AQ$1,'Program and Results'!$A:$A,0)-1,1,COUNTIF('Program and Results'!$A:$A,Tables!AQ$1),4),MATCH($A182,OFFSET('Program and Results'!$A$1,MATCH(Tables!AQ$1,'Program and Results'!$A:$A,0)-1,4,COUNTIF('Program and Results'!$A:$A,Tables!AQ$1),1),0),3),"")))</f>
        <v/>
      </c>
      <c r="AR182" t="str">
        <f ca="1">IF(AR12="","",IF($A182="","",IFERROR(INDEX(OFFSET('Program and Results'!$A$1,MATCH(Tables!AR$1,'Program and Results'!$A:$A,0)-1,1,COUNTIF('Program and Results'!$A:$A,Tables!AR$1),4),MATCH($A182,OFFSET('Program and Results'!$A$1,MATCH(Tables!AR$1,'Program and Results'!$A:$A,0)-1,4,COUNTIF('Program and Results'!$A:$A,Tables!AR$1),1),0),3),"")))</f>
        <v/>
      </c>
      <c r="AS182" t="str">
        <f ca="1">IF(AS12="","",IF($A182="","",IFERROR(INDEX(OFFSET('Program and Results'!$A$1,MATCH(Tables!AS$1,'Program and Results'!$A:$A,0)-1,1,COUNTIF('Program and Results'!$A:$A,Tables!AS$1),4),MATCH($A182,OFFSET('Program and Results'!$A$1,MATCH(Tables!AS$1,'Program and Results'!$A:$A,0)-1,4,COUNTIF('Program and Results'!$A:$A,Tables!AS$1),1),0),3),"")))</f>
        <v/>
      </c>
      <c r="AT182" t="str">
        <f ca="1">IF(AT12="","",IF($A182="","",IFERROR(INDEX(OFFSET('Program and Results'!$A$1,MATCH(Tables!AT$1,'Program and Results'!$A:$A,0)-1,1,COUNTIF('Program and Results'!$A:$A,Tables!AT$1),4),MATCH($A182,OFFSET('Program and Results'!$A$1,MATCH(Tables!AT$1,'Program and Results'!$A:$A,0)-1,4,COUNTIF('Program and Results'!$A:$A,Tables!AT$1),1),0),3),"")))</f>
        <v/>
      </c>
      <c r="AU182" t="str">
        <f ca="1">IF(AU12="","",IF($A182="","",IFERROR(INDEX(OFFSET('Program and Results'!$A$1,MATCH(Tables!AU$1,'Program and Results'!$A:$A,0)-1,1,COUNTIF('Program and Results'!$A:$A,Tables!AU$1),4),MATCH($A182,OFFSET('Program and Results'!$A$1,MATCH(Tables!AU$1,'Program and Results'!$A:$A,0)-1,4,COUNTIF('Program and Results'!$A:$A,Tables!AU$1),1),0),3),"")))</f>
        <v/>
      </c>
      <c r="AV182" t="str">
        <f ca="1">IF(AV12="","",IF($A182="","",IFERROR(INDEX(OFFSET('Program and Results'!$A$1,MATCH(Tables!AV$1,'Program and Results'!$A:$A,0)-1,1,COUNTIF('Program and Results'!$A:$A,Tables!AV$1),4),MATCH($A182,OFFSET('Program and Results'!$A$1,MATCH(Tables!AV$1,'Program and Results'!$A:$A,0)-1,4,COUNTIF('Program and Results'!$A:$A,Tables!AV$1),1),0),3),"")))</f>
        <v/>
      </c>
      <c r="AW182" t="str">
        <f ca="1">IF(AW12="","",IF($A182="","",IFERROR(INDEX(OFFSET('Program and Results'!$A$1,MATCH(Tables!AW$1,'Program and Results'!$A:$A,0)-1,1,COUNTIF('Program and Results'!$A:$A,Tables!AW$1),4),MATCH($A182,OFFSET('Program and Results'!$A$1,MATCH(Tables!AW$1,'Program and Results'!$A:$A,0)-1,4,COUNTIF('Program and Results'!$A:$A,Tables!AW$1),1),0),3),"")))</f>
        <v/>
      </c>
      <c r="AX182" t="str">
        <f ca="1">IF(AX12="","",IF($A182="","",IFERROR(INDEX(OFFSET('Program and Results'!$A$1,MATCH(Tables!AX$1,'Program and Results'!$A:$A,0)-1,1,COUNTIF('Program and Results'!$A:$A,Tables!AX$1),4),MATCH($A182,OFFSET('Program and Results'!$A$1,MATCH(Tables!AX$1,'Program and Results'!$A:$A,0)-1,4,COUNTIF('Program and Results'!$A:$A,Tables!AX$1),1),0),3),"")))</f>
        <v/>
      </c>
      <c r="AY182" t="str">
        <f ca="1">IF(AY12="","",IF($A182="","",IFERROR(INDEX(OFFSET('Program and Results'!$A$1,MATCH(Tables!AY$1,'Program and Results'!$A:$A,0)-1,1,COUNTIF('Program and Results'!$A:$A,Tables!AY$1),4),MATCH($A182,OFFSET('Program and Results'!$A$1,MATCH(Tables!AY$1,'Program and Results'!$A:$A,0)-1,4,COUNTIF('Program and Results'!$A:$A,Tables!AY$1),1),0),3),"")))</f>
        <v/>
      </c>
      <c r="AZ182" t="str">
        <f ca="1">IF(AZ12="","",IF($A182="","",IFERROR(INDEX(OFFSET('Program and Results'!$A$1,MATCH(Tables!AZ$1,'Program and Results'!$A:$A,0)-1,1,COUNTIF('Program and Results'!$A:$A,Tables!AZ$1),4),MATCH($A182,OFFSET('Program and Results'!$A$1,MATCH(Tables!AZ$1,'Program and Results'!$A:$A,0)-1,4,COUNTIF('Program and Results'!$A:$A,Tables!AZ$1),1),0),3),"")))</f>
        <v/>
      </c>
      <c r="BA182" t="str">
        <f ca="1">IF(BA12="","",IF($A182="","",IFERROR(INDEX(OFFSET('Program and Results'!$A$1,MATCH(Tables!BA$1,'Program and Results'!$A:$A,0)-1,1,COUNTIF('Program and Results'!$A:$A,Tables!BA$1),4),MATCH($A182,OFFSET('Program and Results'!$A$1,MATCH(Tables!BA$1,'Program and Results'!$A:$A,0)-1,4,COUNTIF('Program and Results'!$A:$A,Tables!BA$1),1),0),3),"")))</f>
        <v/>
      </c>
      <c r="BB182" t="str">
        <f ca="1">IF(BB12="","",IF($A182="","",IFERROR(INDEX(OFFSET('Program and Results'!$A$1,MATCH(Tables!BB$1,'Program and Results'!$A:$A,0)-1,1,COUNTIF('Program and Results'!$A:$A,Tables!BB$1),4),MATCH($A182,OFFSET('Program and Results'!$A$1,MATCH(Tables!BB$1,'Program and Results'!$A:$A,0)-1,4,COUNTIF('Program and Results'!$A:$A,Tables!BB$1),1),0),3),"")))</f>
        <v/>
      </c>
      <c r="BC182" t="str">
        <f ca="1">IF(BC12="","",IF($A182="","",IFERROR(INDEX(OFFSET('Program and Results'!$A$1,MATCH(Tables!BC$1,'Program and Results'!$A:$A,0)-1,1,COUNTIF('Program and Results'!$A:$A,Tables!BC$1),4),MATCH($A182,OFFSET('Program and Results'!$A$1,MATCH(Tables!BC$1,'Program and Results'!$A:$A,0)-1,4,COUNTIF('Program and Results'!$A:$A,Tables!BC$1),1),0),3),"")))</f>
        <v/>
      </c>
      <c r="BD182" t="str">
        <f ca="1">IF(BD12="","",IF($A182="","",IFERROR(INDEX(OFFSET('Program and Results'!$A$1,MATCH(Tables!BD$1,'Program and Results'!$A:$A,0)-1,1,COUNTIF('Program and Results'!$A:$A,Tables!BD$1),4),MATCH($A182,OFFSET('Program and Results'!$A$1,MATCH(Tables!BD$1,'Program and Results'!$A:$A,0)-1,4,COUNTIF('Program and Results'!$A:$A,Tables!BD$1),1),0),3),"")))</f>
        <v/>
      </c>
      <c r="BE182" t="str">
        <f ca="1">IF(BE12="","",IF($A182="","",IFERROR(INDEX(OFFSET('Program and Results'!$A$1,MATCH(Tables!BE$1,'Program and Results'!$A:$A,0)-1,1,COUNTIF('Program and Results'!$A:$A,Tables!BE$1),4),MATCH($A182,OFFSET('Program and Results'!$A$1,MATCH(Tables!BE$1,'Program and Results'!$A:$A,0)-1,4,COUNTIF('Program and Results'!$A:$A,Tables!BE$1),1),0),3),"")))</f>
        <v/>
      </c>
    </row>
    <row r="183" spans="1:57">
      <c r="A183" s="3" t="str">
        <f t="shared" si="14"/>
        <v>Hamburg</v>
      </c>
      <c r="B183">
        <f ca="1">IF(B13="","",IF($A183="","",IFERROR(INDEX(OFFSET('Program and Results'!$A$1,MATCH(Tables!B$1,'Program and Results'!$A:$A,0)-1,1,COUNTIF('Program and Results'!$A:$A,Tables!B$1),4),MATCH($A183,OFFSET('Program and Results'!$A$1,MATCH(Tables!B$1,'Program and Results'!$A:$A,0)-1,4,COUNTIF('Program and Results'!$A:$A,Tables!B$1),1),0),3),"")))</f>
        <v>3</v>
      </c>
      <c r="C183" t="str">
        <f ca="1">IF(C13="","",IF($A183="","",IFERROR(INDEX(OFFSET('Program and Results'!$A$1,MATCH(Tables!C$1,'Program and Results'!$A:$A,0)-1,1,COUNTIF('Program and Results'!$A:$A,Tables!C$1),4),MATCH($A183,OFFSET('Program and Results'!$A$1,MATCH(Tables!C$1,'Program and Results'!$A:$A,0)-1,4,COUNTIF('Program and Results'!$A:$A,Tables!C$1),1),0),3),"")))</f>
        <v/>
      </c>
      <c r="D183">
        <f ca="1">IF(D13="","",IF($A183="","",IFERROR(INDEX(OFFSET('Program and Results'!$A$1,MATCH(Tables!D$1,'Program and Results'!$A:$A,0)-1,1,COUNTIF('Program and Results'!$A:$A,Tables!D$1),4),MATCH($A183,OFFSET('Program and Results'!$A$1,MATCH(Tables!D$1,'Program and Results'!$A:$A,0)-1,4,COUNTIF('Program and Results'!$A:$A,Tables!D$1),1),0),3),"")))</f>
        <v>0</v>
      </c>
      <c r="E183" t="str">
        <f ca="1">IF(E13="","",IF($A183="","",IFERROR(INDEX(OFFSET('Program and Results'!$A$1,MATCH(Tables!E$1,'Program and Results'!$A:$A,0)-1,1,COUNTIF('Program and Results'!$A:$A,Tables!E$1),4),MATCH($A183,OFFSET('Program and Results'!$A$1,MATCH(Tables!E$1,'Program and Results'!$A:$A,0)-1,4,COUNTIF('Program and Results'!$A:$A,Tables!E$1),1),0),3),"")))</f>
        <v/>
      </c>
      <c r="F183">
        <f ca="1">IF(F13="","",IF($A183="","",IFERROR(INDEX(OFFSET('Program and Results'!$A$1,MATCH(Tables!F$1,'Program and Results'!$A:$A,0)-1,1,COUNTIF('Program and Results'!$A:$A,Tables!F$1),4),MATCH($A183,OFFSET('Program and Results'!$A$1,MATCH(Tables!F$1,'Program and Results'!$A:$A,0)-1,4,COUNTIF('Program and Results'!$A:$A,Tables!F$1),1),0),3),"")))</f>
        <v>2</v>
      </c>
      <c r="G183" t="str">
        <f ca="1">IF(G13="","",IF($A183="","",IFERROR(INDEX(OFFSET('Program and Results'!$A$1,MATCH(Tables!G$1,'Program and Results'!$A:$A,0)-1,1,COUNTIF('Program and Results'!$A:$A,Tables!G$1),4),MATCH($A183,OFFSET('Program and Results'!$A$1,MATCH(Tables!G$1,'Program and Results'!$A:$A,0)-1,4,COUNTIF('Program and Results'!$A:$A,Tables!G$1),1),0),3),"")))</f>
        <v/>
      </c>
      <c r="H183">
        <f ca="1">IF(H13="","",IF($A183="","",IFERROR(INDEX(OFFSET('Program and Results'!$A$1,MATCH(Tables!H$1,'Program and Results'!$A:$A,0)-1,1,COUNTIF('Program and Results'!$A:$A,Tables!H$1),4),MATCH($A183,OFFSET('Program and Results'!$A$1,MATCH(Tables!H$1,'Program and Results'!$A:$A,0)-1,4,COUNTIF('Program and Results'!$A:$A,Tables!H$1),1),0),3),"")))</f>
        <v>2</v>
      </c>
      <c r="I183">
        <f ca="1">IF(I13="","",IF($A183="","",IFERROR(INDEX(OFFSET('Program and Results'!$A$1,MATCH(Tables!I$1,'Program and Results'!$A:$A,0)-1,1,COUNTIF('Program and Results'!$A:$A,Tables!I$1),4),MATCH($A183,OFFSET('Program and Results'!$A$1,MATCH(Tables!I$1,'Program and Results'!$A:$A,0)-1,4,COUNTIF('Program and Results'!$A:$A,Tables!I$1),1),0),3),"")))</f>
        <v>5</v>
      </c>
      <c r="J183" t="str">
        <f ca="1">IF(J13="","",IF($A183="","",IFERROR(INDEX(OFFSET('Program and Results'!$A$1,MATCH(Tables!J$1,'Program and Results'!$A:$A,0)-1,1,COUNTIF('Program and Results'!$A:$A,Tables!J$1),4),MATCH($A183,OFFSET('Program and Results'!$A$1,MATCH(Tables!J$1,'Program and Results'!$A:$A,0)-1,4,COUNTIF('Program and Results'!$A:$A,Tables!J$1),1),0),3),"")))</f>
        <v/>
      </c>
      <c r="K183">
        <f ca="1">IF(K13="","",IF($A183="","",IFERROR(INDEX(OFFSET('Program and Results'!$A$1,MATCH(Tables!K$1,'Program and Results'!$A:$A,0)-1,1,COUNTIF('Program and Results'!$A:$A,Tables!K$1),4),MATCH($A183,OFFSET('Program and Results'!$A$1,MATCH(Tables!K$1,'Program and Results'!$A:$A,0)-1,4,COUNTIF('Program and Results'!$A:$A,Tables!K$1),1),0),3),"")))</f>
        <v>3</v>
      </c>
      <c r="L183" t="str">
        <f ca="1">IF(L13="","",IF($A183="","",IFERROR(INDEX(OFFSET('Program and Results'!$A$1,MATCH(Tables!L$1,'Program and Results'!$A:$A,0)-1,1,COUNTIF('Program and Results'!$A:$A,Tables!L$1),4),MATCH($A183,OFFSET('Program and Results'!$A$1,MATCH(Tables!L$1,'Program and Results'!$A:$A,0)-1,4,COUNTIF('Program and Results'!$A:$A,Tables!L$1),1),0),3),"")))</f>
        <v/>
      </c>
      <c r="M183">
        <f ca="1">IF(M13="","",IF($A183="","",IFERROR(INDEX(OFFSET('Program and Results'!$A$1,MATCH(Tables!M$1,'Program and Results'!$A:$A,0)-1,1,COUNTIF('Program and Results'!$A:$A,Tables!M$1),4),MATCH($A183,OFFSET('Program and Results'!$A$1,MATCH(Tables!M$1,'Program and Results'!$A:$A,0)-1,4,COUNTIF('Program and Results'!$A:$A,Tables!M$1),1),0),3),"")))</f>
        <v>3</v>
      </c>
      <c r="N183" t="str">
        <f ca="1">IF(N13="","",IF($A183="","",IFERROR(INDEX(OFFSET('Program and Results'!$A$1,MATCH(Tables!N$1,'Program and Results'!$A:$A,0)-1,1,COUNTIF('Program and Results'!$A:$A,Tables!N$1),4),MATCH($A183,OFFSET('Program and Results'!$A$1,MATCH(Tables!N$1,'Program and Results'!$A:$A,0)-1,4,COUNTIF('Program and Results'!$A:$A,Tables!N$1),1),0),3),"")))</f>
        <v/>
      </c>
      <c r="O183">
        <f ca="1">IF(O13="","",IF($A183="","",IFERROR(INDEX(OFFSET('Program and Results'!$A$1,MATCH(Tables!O$1,'Program and Results'!$A:$A,0)-1,1,COUNTIF('Program and Results'!$A:$A,Tables!O$1),4),MATCH($A183,OFFSET('Program and Results'!$A$1,MATCH(Tables!O$1,'Program and Results'!$A:$A,0)-1,4,COUNTIF('Program and Results'!$A:$A,Tables!O$1),1),0),3),"")))</f>
        <v>1</v>
      </c>
      <c r="P183" t="str">
        <f ca="1">IF(P13="","",IF($A183="","",IFERROR(INDEX(OFFSET('Program and Results'!$A$1,MATCH(Tables!P$1,'Program and Results'!$A:$A,0)-1,1,COUNTIF('Program and Results'!$A:$A,Tables!P$1),4),MATCH($A183,OFFSET('Program and Results'!$A$1,MATCH(Tables!P$1,'Program and Results'!$A:$A,0)-1,4,COUNTIF('Program and Results'!$A:$A,Tables!P$1),1),0),3),"")))</f>
        <v/>
      </c>
      <c r="Q183">
        <f ca="1">IF(Q13="","",IF($A183="","",IFERROR(INDEX(OFFSET('Program and Results'!$A$1,MATCH(Tables!Q$1,'Program and Results'!$A:$A,0)-1,1,COUNTIF('Program and Results'!$A:$A,Tables!Q$1),4),MATCH($A183,OFFSET('Program and Results'!$A$1,MATCH(Tables!Q$1,'Program and Results'!$A:$A,0)-1,4,COUNTIF('Program and Results'!$A:$A,Tables!Q$1),1),0),3),"")))</f>
        <v>1</v>
      </c>
      <c r="R183" t="str">
        <f ca="1">IF(R13="","",IF($A183="","",IFERROR(INDEX(OFFSET('Program and Results'!$A$1,MATCH(Tables!R$1,'Program and Results'!$A:$A,0)-1,1,COUNTIF('Program and Results'!$A:$A,Tables!R$1),4),MATCH($A183,OFFSET('Program and Results'!$A$1,MATCH(Tables!R$1,'Program and Results'!$A:$A,0)-1,4,COUNTIF('Program and Results'!$A:$A,Tables!R$1),1),0),3),"")))</f>
        <v/>
      </c>
      <c r="S183" t="str">
        <f ca="1">IF(S13="","",IF($A183="","",IFERROR(INDEX(OFFSET('Program and Results'!$A$1,MATCH(Tables!S$1,'Program and Results'!$A:$A,0)-1,1,COUNTIF('Program and Results'!$A:$A,Tables!S$1),4),MATCH($A183,OFFSET('Program and Results'!$A$1,MATCH(Tables!S$1,'Program and Results'!$A:$A,0)-1,4,COUNTIF('Program and Results'!$A:$A,Tables!S$1),1),0),3),"")))</f>
        <v/>
      </c>
      <c r="T183">
        <f ca="1">IF(T13="","",IF($A183="","",IFERROR(INDEX(OFFSET('Program and Results'!$A$1,MATCH(Tables!T$1,'Program and Results'!$A:$A,0)-1,1,COUNTIF('Program and Results'!$A:$A,Tables!T$1),4),MATCH($A183,OFFSET('Program and Results'!$A$1,MATCH(Tables!T$1,'Program and Results'!$A:$A,0)-1,4,COUNTIF('Program and Results'!$A:$A,Tables!T$1),1),0),3),"")))</f>
        <v>0</v>
      </c>
      <c r="U183" t="str">
        <f ca="1">IF(U13="","",IF($A183="","",IFERROR(INDEX(OFFSET('Program and Results'!$A$1,MATCH(Tables!U$1,'Program and Results'!$A:$A,0)-1,1,COUNTIF('Program and Results'!$A:$A,Tables!U$1),4),MATCH($A183,OFFSET('Program and Results'!$A$1,MATCH(Tables!U$1,'Program and Results'!$A:$A,0)-1,4,COUNTIF('Program and Results'!$A:$A,Tables!U$1),1),0),3),"")))</f>
        <v/>
      </c>
      <c r="V183">
        <f ca="1">IF(V13="","",IF($A183="","",IFERROR(INDEX(OFFSET('Program and Results'!$A$1,MATCH(Tables!V$1,'Program and Results'!$A:$A,0)-1,1,COUNTIF('Program and Results'!$A:$A,Tables!V$1),4),MATCH($A183,OFFSET('Program and Results'!$A$1,MATCH(Tables!V$1,'Program and Results'!$A:$A,0)-1,4,COUNTIF('Program and Results'!$A:$A,Tables!V$1),1),0),3),"")))</f>
        <v>2</v>
      </c>
      <c r="W183" t="str">
        <f ca="1">IF(W13="","",IF($A183="","",IFERROR(INDEX(OFFSET('Program and Results'!$A$1,MATCH(Tables!W$1,'Program and Results'!$A:$A,0)-1,1,COUNTIF('Program and Results'!$A:$A,Tables!W$1),4),MATCH($A183,OFFSET('Program and Results'!$A$1,MATCH(Tables!W$1,'Program and Results'!$A:$A,0)-1,4,COUNTIF('Program and Results'!$A:$A,Tables!W$1),1),0),3),"")))</f>
        <v/>
      </c>
      <c r="X183">
        <f ca="1">IF(X13="","",IF($A183="","",IFERROR(INDEX(OFFSET('Program and Results'!$A$1,MATCH(Tables!X$1,'Program and Results'!$A:$A,0)-1,1,COUNTIF('Program and Results'!$A:$A,Tables!X$1),4),MATCH($A183,OFFSET('Program and Results'!$A$1,MATCH(Tables!X$1,'Program and Results'!$A:$A,0)-1,4,COUNTIF('Program and Results'!$A:$A,Tables!X$1),1),0),3),"")))</f>
        <v>0</v>
      </c>
      <c r="Y183" t="str">
        <f ca="1">IF(Y13="","",IF($A183="","",IFERROR(INDEX(OFFSET('Program and Results'!$A$1,MATCH(Tables!Y$1,'Program and Results'!$A:$A,0)-1,1,COUNTIF('Program and Results'!$A:$A,Tables!Y$1),4),MATCH($A183,OFFSET('Program and Results'!$A$1,MATCH(Tables!Y$1,'Program and Results'!$A:$A,0)-1,4,COUNTIF('Program and Results'!$A:$A,Tables!Y$1),1),0),3),"")))</f>
        <v/>
      </c>
      <c r="Z183" t="str">
        <f ca="1">IF(Z13="","",IF($A183="","",IFERROR(INDEX(OFFSET('Program and Results'!$A$1,MATCH(Tables!Z$1,'Program and Results'!$A:$A,0)-1,1,COUNTIF('Program and Results'!$A:$A,Tables!Z$1),4),MATCH($A183,OFFSET('Program and Results'!$A$1,MATCH(Tables!Z$1,'Program and Results'!$A:$A,0)-1,4,COUNTIF('Program and Results'!$A:$A,Tables!Z$1),1),0),3),"")))</f>
        <v/>
      </c>
      <c r="AA183">
        <f ca="1">IF(AA13="","",IF($A183="","",IFERROR(INDEX(OFFSET('Program and Results'!$A$1,MATCH(Tables!AA$1,'Program and Results'!$A:$A,0)-1,1,COUNTIF('Program and Results'!$A:$A,Tables!AA$1),4),MATCH($A183,OFFSET('Program and Results'!$A$1,MATCH(Tables!AA$1,'Program and Results'!$A:$A,0)-1,4,COUNTIF('Program and Results'!$A:$A,Tables!AA$1),1),0),3),"")))</f>
        <v>0</v>
      </c>
      <c r="AB183" t="str">
        <f ca="1">IF(AB13="","",IF($A183="","",IFERROR(INDEX(OFFSET('Program and Results'!$A$1,MATCH(Tables!AB$1,'Program and Results'!$A:$A,0)-1,1,COUNTIF('Program and Results'!$A:$A,Tables!AB$1),4),MATCH($A183,OFFSET('Program and Results'!$A$1,MATCH(Tables!AB$1,'Program and Results'!$A:$A,0)-1,4,COUNTIF('Program and Results'!$A:$A,Tables!AB$1),1),0),3),"")))</f>
        <v/>
      </c>
      <c r="AC183">
        <f ca="1">IF(AC13="","",IF($A183="","",IFERROR(INDEX(OFFSET('Program and Results'!$A$1,MATCH(Tables!AC$1,'Program and Results'!$A:$A,0)-1,1,COUNTIF('Program and Results'!$A:$A,Tables!AC$1),4),MATCH($A183,OFFSET('Program and Results'!$A$1,MATCH(Tables!AC$1,'Program and Results'!$A:$A,0)-1,4,COUNTIF('Program and Results'!$A:$A,Tables!AC$1),1),0),3),"")))</f>
        <v>1</v>
      </c>
      <c r="AD183" t="str">
        <f ca="1">IF(AD13="","",IF($A183="","",IFERROR(INDEX(OFFSET('Program and Results'!$A$1,MATCH(Tables!AD$1,'Program and Results'!$A:$A,0)-1,1,COUNTIF('Program and Results'!$A:$A,Tables!AD$1),4),MATCH($A183,OFFSET('Program and Results'!$A$1,MATCH(Tables!AD$1,'Program and Results'!$A:$A,0)-1,4,COUNTIF('Program and Results'!$A:$A,Tables!AD$1),1),0),3),"")))</f>
        <v/>
      </c>
      <c r="AE183">
        <f ca="1">IF(AE13="","",IF($A183="","",IFERROR(INDEX(OFFSET('Program and Results'!$A$1,MATCH(Tables!AE$1,'Program and Results'!$A:$A,0)-1,1,COUNTIF('Program and Results'!$A:$A,Tables!AE$1),4),MATCH($A183,OFFSET('Program and Results'!$A$1,MATCH(Tables!AE$1,'Program and Results'!$A:$A,0)-1,4,COUNTIF('Program and Results'!$A:$A,Tables!AE$1),1),0),3),"")))</f>
        <v>1</v>
      </c>
      <c r="AF183" t="str">
        <f ca="1">IF(AF13="","",IF($A183="","",IFERROR(INDEX(OFFSET('Program and Results'!$A$1,MATCH(Tables!AF$1,'Program and Results'!$A:$A,0)-1,1,COUNTIF('Program and Results'!$A:$A,Tables!AF$1),4),MATCH($A183,OFFSET('Program and Results'!$A$1,MATCH(Tables!AF$1,'Program and Results'!$A:$A,0)-1,4,COUNTIF('Program and Results'!$A:$A,Tables!AF$1),1),0),3),"")))</f>
        <v/>
      </c>
      <c r="AG183">
        <f ca="1">IF(AG13="","",IF($A183="","",IFERROR(INDEX(OFFSET('Program and Results'!$A$1,MATCH(Tables!AG$1,'Program and Results'!$A:$A,0)-1,1,COUNTIF('Program and Results'!$A:$A,Tables!AG$1),4),MATCH($A183,OFFSET('Program and Results'!$A$1,MATCH(Tables!AG$1,'Program and Results'!$A:$A,0)-1,4,COUNTIF('Program and Results'!$A:$A,Tables!AG$1),1),0),3),"")))</f>
        <v>1</v>
      </c>
      <c r="AH183" t="str">
        <f ca="1">IF(AH13="","",IF($A183="","",IFERROR(INDEX(OFFSET('Program and Results'!$A$1,MATCH(Tables!AH$1,'Program and Results'!$A:$A,0)-1,1,COUNTIF('Program and Results'!$A:$A,Tables!AH$1),4),MATCH($A183,OFFSET('Program and Results'!$A$1,MATCH(Tables!AH$1,'Program and Results'!$A:$A,0)-1,4,COUNTIF('Program and Results'!$A:$A,Tables!AH$1),1),0),3),"")))</f>
        <v/>
      </c>
      <c r="AI183">
        <f ca="1">IF(AI13="","",IF($A183="","",IFERROR(INDEX(OFFSET('Program and Results'!$A$1,MATCH(Tables!AI$1,'Program and Results'!$A:$A,0)-1,1,COUNTIF('Program and Results'!$A:$A,Tables!AI$1),4),MATCH($A183,OFFSET('Program and Results'!$A$1,MATCH(Tables!AI$1,'Program and Results'!$A:$A,0)-1,4,COUNTIF('Program and Results'!$A:$A,Tables!AI$1),1),0),3),"")))</f>
        <v>2</v>
      </c>
      <c r="AJ183" t="str">
        <f ca="1">IF(AJ13="","",IF($A183="","",IFERROR(INDEX(OFFSET('Program and Results'!$A$1,MATCH(Tables!AJ$1,'Program and Results'!$A:$A,0)-1,1,COUNTIF('Program and Results'!$A:$A,Tables!AJ$1),4),MATCH($A183,OFFSET('Program and Results'!$A$1,MATCH(Tables!AJ$1,'Program and Results'!$A:$A,0)-1,4,COUNTIF('Program and Results'!$A:$A,Tables!AJ$1),1),0),3),"")))</f>
        <v/>
      </c>
      <c r="AK183" t="str">
        <f ca="1">IF(AK13="","",IF($A183="","",IFERROR(INDEX(OFFSET('Program and Results'!$A$1,MATCH(Tables!AK$1,'Program and Results'!$A:$A,0)-1,1,COUNTIF('Program and Results'!$A:$A,Tables!AK$1),4),MATCH($A183,OFFSET('Program and Results'!$A$1,MATCH(Tables!AK$1,'Program and Results'!$A:$A,0)-1,4,COUNTIF('Program and Results'!$A:$A,Tables!AK$1),1),0),3),"")))</f>
        <v/>
      </c>
      <c r="AL183" t="str">
        <f ca="1">IF(AL13="","",IF($A183="","",IFERROR(INDEX(OFFSET('Program and Results'!$A$1,MATCH(Tables!AL$1,'Program and Results'!$A:$A,0)-1,1,COUNTIF('Program and Results'!$A:$A,Tables!AL$1),4),MATCH($A183,OFFSET('Program and Results'!$A$1,MATCH(Tables!AL$1,'Program and Results'!$A:$A,0)-1,4,COUNTIF('Program and Results'!$A:$A,Tables!AL$1),1),0),3),"")))</f>
        <v/>
      </c>
      <c r="AM183" t="str">
        <f ca="1">IF(AM13="","",IF($A183="","",IFERROR(INDEX(OFFSET('Program and Results'!$A$1,MATCH(Tables!AM$1,'Program and Results'!$A:$A,0)-1,1,COUNTIF('Program and Results'!$A:$A,Tables!AM$1),4),MATCH($A183,OFFSET('Program and Results'!$A$1,MATCH(Tables!AM$1,'Program and Results'!$A:$A,0)-1,4,COUNTIF('Program and Results'!$A:$A,Tables!AM$1),1),0),3),"")))</f>
        <v/>
      </c>
      <c r="AN183" t="str">
        <f ca="1">IF(AN13="","",IF($A183="","",IFERROR(INDEX(OFFSET('Program and Results'!$A$1,MATCH(Tables!AN$1,'Program and Results'!$A:$A,0)-1,1,COUNTIF('Program and Results'!$A:$A,Tables!AN$1),4),MATCH($A183,OFFSET('Program and Results'!$A$1,MATCH(Tables!AN$1,'Program and Results'!$A:$A,0)-1,4,COUNTIF('Program and Results'!$A:$A,Tables!AN$1),1),0),3),"")))</f>
        <v/>
      </c>
      <c r="AO183" t="str">
        <f ca="1">IF(AO13="","",IF($A183="","",IFERROR(INDEX(OFFSET('Program and Results'!$A$1,MATCH(Tables!AO$1,'Program and Results'!$A:$A,0)-1,1,COUNTIF('Program and Results'!$A:$A,Tables!AO$1),4),MATCH($A183,OFFSET('Program and Results'!$A$1,MATCH(Tables!AO$1,'Program and Results'!$A:$A,0)-1,4,COUNTIF('Program and Results'!$A:$A,Tables!AO$1),1),0),3),"")))</f>
        <v/>
      </c>
      <c r="AP183" t="str">
        <f ca="1">IF(AP13="","",IF($A183="","",IFERROR(INDEX(OFFSET('Program and Results'!$A$1,MATCH(Tables!AP$1,'Program and Results'!$A:$A,0)-1,1,COUNTIF('Program and Results'!$A:$A,Tables!AP$1),4),MATCH($A183,OFFSET('Program and Results'!$A$1,MATCH(Tables!AP$1,'Program and Results'!$A:$A,0)-1,4,COUNTIF('Program and Results'!$A:$A,Tables!AP$1),1),0),3),"")))</f>
        <v/>
      </c>
      <c r="AQ183" t="str">
        <f ca="1">IF(AQ13="","",IF($A183="","",IFERROR(INDEX(OFFSET('Program and Results'!$A$1,MATCH(Tables!AQ$1,'Program and Results'!$A:$A,0)-1,1,COUNTIF('Program and Results'!$A:$A,Tables!AQ$1),4),MATCH($A183,OFFSET('Program and Results'!$A$1,MATCH(Tables!AQ$1,'Program and Results'!$A:$A,0)-1,4,COUNTIF('Program and Results'!$A:$A,Tables!AQ$1),1),0),3),"")))</f>
        <v/>
      </c>
      <c r="AR183" t="str">
        <f ca="1">IF(AR13="","",IF($A183="","",IFERROR(INDEX(OFFSET('Program and Results'!$A$1,MATCH(Tables!AR$1,'Program and Results'!$A:$A,0)-1,1,COUNTIF('Program and Results'!$A:$A,Tables!AR$1),4),MATCH($A183,OFFSET('Program and Results'!$A$1,MATCH(Tables!AR$1,'Program and Results'!$A:$A,0)-1,4,COUNTIF('Program and Results'!$A:$A,Tables!AR$1),1),0),3),"")))</f>
        <v/>
      </c>
      <c r="AS183" t="str">
        <f ca="1">IF(AS13="","",IF($A183="","",IFERROR(INDEX(OFFSET('Program and Results'!$A$1,MATCH(Tables!AS$1,'Program and Results'!$A:$A,0)-1,1,COUNTIF('Program and Results'!$A:$A,Tables!AS$1),4),MATCH($A183,OFFSET('Program and Results'!$A$1,MATCH(Tables!AS$1,'Program and Results'!$A:$A,0)-1,4,COUNTIF('Program and Results'!$A:$A,Tables!AS$1),1),0),3),"")))</f>
        <v/>
      </c>
      <c r="AT183" t="str">
        <f ca="1">IF(AT13="","",IF($A183="","",IFERROR(INDEX(OFFSET('Program and Results'!$A$1,MATCH(Tables!AT$1,'Program and Results'!$A:$A,0)-1,1,COUNTIF('Program and Results'!$A:$A,Tables!AT$1),4),MATCH($A183,OFFSET('Program and Results'!$A$1,MATCH(Tables!AT$1,'Program and Results'!$A:$A,0)-1,4,COUNTIF('Program and Results'!$A:$A,Tables!AT$1),1),0),3),"")))</f>
        <v/>
      </c>
      <c r="AU183" t="str">
        <f ca="1">IF(AU13="","",IF($A183="","",IFERROR(INDEX(OFFSET('Program and Results'!$A$1,MATCH(Tables!AU$1,'Program and Results'!$A:$A,0)-1,1,COUNTIF('Program and Results'!$A:$A,Tables!AU$1),4),MATCH($A183,OFFSET('Program and Results'!$A$1,MATCH(Tables!AU$1,'Program and Results'!$A:$A,0)-1,4,COUNTIF('Program and Results'!$A:$A,Tables!AU$1),1),0),3),"")))</f>
        <v/>
      </c>
      <c r="AV183" t="str">
        <f ca="1">IF(AV13="","",IF($A183="","",IFERROR(INDEX(OFFSET('Program and Results'!$A$1,MATCH(Tables!AV$1,'Program and Results'!$A:$A,0)-1,1,COUNTIF('Program and Results'!$A:$A,Tables!AV$1),4),MATCH($A183,OFFSET('Program and Results'!$A$1,MATCH(Tables!AV$1,'Program and Results'!$A:$A,0)-1,4,COUNTIF('Program and Results'!$A:$A,Tables!AV$1),1),0),3),"")))</f>
        <v/>
      </c>
      <c r="AW183" t="str">
        <f ca="1">IF(AW13="","",IF($A183="","",IFERROR(INDEX(OFFSET('Program and Results'!$A$1,MATCH(Tables!AW$1,'Program and Results'!$A:$A,0)-1,1,COUNTIF('Program and Results'!$A:$A,Tables!AW$1),4),MATCH($A183,OFFSET('Program and Results'!$A$1,MATCH(Tables!AW$1,'Program and Results'!$A:$A,0)-1,4,COUNTIF('Program and Results'!$A:$A,Tables!AW$1),1),0),3),"")))</f>
        <v/>
      </c>
      <c r="AX183" t="str">
        <f ca="1">IF(AX13="","",IF($A183="","",IFERROR(INDEX(OFFSET('Program and Results'!$A$1,MATCH(Tables!AX$1,'Program and Results'!$A:$A,0)-1,1,COUNTIF('Program and Results'!$A:$A,Tables!AX$1),4),MATCH($A183,OFFSET('Program and Results'!$A$1,MATCH(Tables!AX$1,'Program and Results'!$A:$A,0)-1,4,COUNTIF('Program and Results'!$A:$A,Tables!AX$1),1),0),3),"")))</f>
        <v/>
      </c>
      <c r="AY183" t="str">
        <f ca="1">IF(AY13="","",IF($A183="","",IFERROR(INDEX(OFFSET('Program and Results'!$A$1,MATCH(Tables!AY$1,'Program and Results'!$A:$A,0)-1,1,COUNTIF('Program and Results'!$A:$A,Tables!AY$1),4),MATCH($A183,OFFSET('Program and Results'!$A$1,MATCH(Tables!AY$1,'Program and Results'!$A:$A,0)-1,4,COUNTIF('Program and Results'!$A:$A,Tables!AY$1),1),0),3),"")))</f>
        <v/>
      </c>
      <c r="AZ183" t="str">
        <f ca="1">IF(AZ13="","",IF($A183="","",IFERROR(INDEX(OFFSET('Program and Results'!$A$1,MATCH(Tables!AZ$1,'Program and Results'!$A:$A,0)-1,1,COUNTIF('Program and Results'!$A:$A,Tables!AZ$1),4),MATCH($A183,OFFSET('Program and Results'!$A$1,MATCH(Tables!AZ$1,'Program and Results'!$A:$A,0)-1,4,COUNTIF('Program and Results'!$A:$A,Tables!AZ$1),1),0),3),"")))</f>
        <v/>
      </c>
      <c r="BA183" t="str">
        <f ca="1">IF(BA13="","",IF($A183="","",IFERROR(INDEX(OFFSET('Program and Results'!$A$1,MATCH(Tables!BA$1,'Program and Results'!$A:$A,0)-1,1,COUNTIF('Program and Results'!$A:$A,Tables!BA$1),4),MATCH($A183,OFFSET('Program and Results'!$A$1,MATCH(Tables!BA$1,'Program and Results'!$A:$A,0)-1,4,COUNTIF('Program and Results'!$A:$A,Tables!BA$1),1),0),3),"")))</f>
        <v/>
      </c>
      <c r="BB183" t="str">
        <f ca="1">IF(BB13="","",IF($A183="","",IFERROR(INDEX(OFFSET('Program and Results'!$A$1,MATCH(Tables!BB$1,'Program and Results'!$A:$A,0)-1,1,COUNTIF('Program and Results'!$A:$A,Tables!BB$1),4),MATCH($A183,OFFSET('Program and Results'!$A$1,MATCH(Tables!BB$1,'Program and Results'!$A:$A,0)-1,4,COUNTIF('Program and Results'!$A:$A,Tables!BB$1),1),0),3),"")))</f>
        <v/>
      </c>
      <c r="BC183" t="str">
        <f ca="1">IF(BC13="","",IF($A183="","",IFERROR(INDEX(OFFSET('Program and Results'!$A$1,MATCH(Tables!BC$1,'Program and Results'!$A:$A,0)-1,1,COUNTIF('Program and Results'!$A:$A,Tables!BC$1),4),MATCH($A183,OFFSET('Program and Results'!$A$1,MATCH(Tables!BC$1,'Program and Results'!$A:$A,0)-1,4,COUNTIF('Program and Results'!$A:$A,Tables!BC$1),1),0),3),"")))</f>
        <v/>
      </c>
      <c r="BD183" t="str">
        <f ca="1">IF(BD13="","",IF($A183="","",IFERROR(INDEX(OFFSET('Program and Results'!$A$1,MATCH(Tables!BD$1,'Program and Results'!$A:$A,0)-1,1,COUNTIF('Program and Results'!$A:$A,Tables!BD$1),4),MATCH($A183,OFFSET('Program and Results'!$A$1,MATCH(Tables!BD$1,'Program and Results'!$A:$A,0)-1,4,COUNTIF('Program and Results'!$A:$A,Tables!BD$1),1),0),3),"")))</f>
        <v/>
      </c>
      <c r="BE183" t="str">
        <f ca="1">IF(BE13="","",IF($A183="","",IFERROR(INDEX(OFFSET('Program and Results'!$A$1,MATCH(Tables!BE$1,'Program and Results'!$A:$A,0)-1,1,COUNTIF('Program and Results'!$A:$A,Tables!BE$1),4),MATCH($A183,OFFSET('Program and Results'!$A$1,MATCH(Tables!BE$1,'Program and Results'!$A:$A,0)-1,4,COUNTIF('Program and Results'!$A:$A,Tables!BE$1),1),0),3),"")))</f>
        <v/>
      </c>
    </row>
    <row r="184" spans="1:57">
      <c r="A184" s="3" t="str">
        <f t="shared" si="14"/>
        <v>M'gladbach</v>
      </c>
      <c r="B184">
        <f ca="1">IF(B14="","",IF($A184="","",IFERROR(INDEX(OFFSET('Program and Results'!$A$1,MATCH(Tables!B$1,'Program and Results'!$A:$A,0)-1,1,COUNTIF('Program and Results'!$A:$A,Tables!B$1),4),MATCH($A184,OFFSET('Program and Results'!$A$1,MATCH(Tables!B$1,'Program and Results'!$A:$A,0)-1,4,COUNTIF('Program and Results'!$A:$A,Tables!B$1),1),0),3),"")))</f>
        <v>1</v>
      </c>
      <c r="C184" t="str">
        <f ca="1">IF(C14="","",IF($A184="","",IFERROR(INDEX(OFFSET('Program and Results'!$A$1,MATCH(Tables!C$1,'Program and Results'!$A:$A,0)-1,1,COUNTIF('Program and Results'!$A:$A,Tables!C$1),4),MATCH($A184,OFFSET('Program and Results'!$A$1,MATCH(Tables!C$1,'Program and Results'!$A:$A,0)-1,4,COUNTIF('Program and Results'!$A:$A,Tables!C$1),1),0),3),"")))</f>
        <v/>
      </c>
      <c r="D184">
        <f ca="1">IF(D14="","",IF($A184="","",IFERROR(INDEX(OFFSET('Program and Results'!$A$1,MATCH(Tables!D$1,'Program and Results'!$A:$A,0)-1,1,COUNTIF('Program and Results'!$A:$A,Tables!D$1),4),MATCH($A184,OFFSET('Program and Results'!$A$1,MATCH(Tables!D$1,'Program and Results'!$A:$A,0)-1,4,COUNTIF('Program and Results'!$A:$A,Tables!D$1),1),0),3),"")))</f>
        <v>2</v>
      </c>
      <c r="E184" t="str">
        <f ca="1">IF(E14="","",IF($A184="","",IFERROR(INDEX(OFFSET('Program and Results'!$A$1,MATCH(Tables!E$1,'Program and Results'!$A:$A,0)-1,1,COUNTIF('Program and Results'!$A:$A,Tables!E$1),4),MATCH($A184,OFFSET('Program and Results'!$A$1,MATCH(Tables!E$1,'Program and Results'!$A:$A,0)-1,4,COUNTIF('Program and Results'!$A:$A,Tables!E$1),1),0),3),"")))</f>
        <v/>
      </c>
      <c r="F184">
        <f ca="1">IF(F14="","",IF($A184="","",IFERROR(INDEX(OFFSET('Program and Results'!$A$1,MATCH(Tables!F$1,'Program and Results'!$A:$A,0)-1,1,COUNTIF('Program and Results'!$A:$A,Tables!F$1),4),MATCH($A184,OFFSET('Program and Results'!$A$1,MATCH(Tables!F$1,'Program and Results'!$A:$A,0)-1,4,COUNTIF('Program and Results'!$A:$A,Tables!F$1),1),0),3),"")))</f>
        <v>1</v>
      </c>
      <c r="G184" t="str">
        <f ca="1">IF(G14="","",IF($A184="","",IFERROR(INDEX(OFFSET('Program and Results'!$A$1,MATCH(Tables!G$1,'Program and Results'!$A:$A,0)-1,1,COUNTIF('Program and Results'!$A:$A,Tables!G$1),4),MATCH($A184,OFFSET('Program and Results'!$A$1,MATCH(Tables!G$1,'Program and Results'!$A:$A,0)-1,4,COUNTIF('Program and Results'!$A:$A,Tables!G$1),1),0),3),"")))</f>
        <v/>
      </c>
      <c r="H184">
        <f ca="1">IF(H14="","",IF($A184="","",IFERROR(INDEX(OFFSET('Program and Results'!$A$1,MATCH(Tables!H$1,'Program and Results'!$A:$A,0)-1,1,COUNTIF('Program and Results'!$A:$A,Tables!H$1),4),MATCH($A184,OFFSET('Program and Results'!$A$1,MATCH(Tables!H$1,'Program and Results'!$A:$A,0)-1,4,COUNTIF('Program and Results'!$A:$A,Tables!H$1),1),0),3),"")))</f>
        <v>2</v>
      </c>
      <c r="I184" t="str">
        <f ca="1">IF(I14="","",IF($A184="","",IFERROR(INDEX(OFFSET('Program and Results'!$A$1,MATCH(Tables!I$1,'Program and Results'!$A:$A,0)-1,1,COUNTIF('Program and Results'!$A:$A,Tables!I$1),4),MATCH($A184,OFFSET('Program and Results'!$A$1,MATCH(Tables!I$1,'Program and Results'!$A:$A,0)-1,4,COUNTIF('Program and Results'!$A:$A,Tables!I$1),1),0),3),"")))</f>
        <v/>
      </c>
      <c r="J184">
        <f ca="1">IF(J14="","",IF($A184="","",IFERROR(INDEX(OFFSET('Program and Results'!$A$1,MATCH(Tables!J$1,'Program and Results'!$A:$A,0)-1,1,COUNTIF('Program and Results'!$A:$A,Tables!J$1),4),MATCH($A184,OFFSET('Program and Results'!$A$1,MATCH(Tables!J$1,'Program and Results'!$A:$A,0)-1,4,COUNTIF('Program and Results'!$A:$A,Tables!J$1),1),0),3),"")))</f>
        <v>0</v>
      </c>
      <c r="K184" t="str">
        <f ca="1">IF(K14="","",IF($A184="","",IFERROR(INDEX(OFFSET('Program and Results'!$A$1,MATCH(Tables!K$1,'Program and Results'!$A:$A,0)-1,1,COUNTIF('Program and Results'!$A:$A,Tables!K$1),4),MATCH($A184,OFFSET('Program and Results'!$A$1,MATCH(Tables!K$1,'Program and Results'!$A:$A,0)-1,4,COUNTIF('Program and Results'!$A:$A,Tables!K$1),1),0),3),"")))</f>
        <v/>
      </c>
      <c r="L184">
        <f ca="1">IF(L14="","",IF($A184="","",IFERROR(INDEX(OFFSET('Program and Results'!$A$1,MATCH(Tables!L$1,'Program and Results'!$A:$A,0)-1,1,COUNTIF('Program and Results'!$A:$A,Tables!L$1),4),MATCH($A184,OFFSET('Program and Results'!$A$1,MATCH(Tables!L$1,'Program and Results'!$A:$A,0)-1,4,COUNTIF('Program and Results'!$A:$A,Tables!L$1),1),0),3),"")))</f>
        <v>2</v>
      </c>
      <c r="M184" t="str">
        <f ca="1">IF(M14="","",IF($A184="","",IFERROR(INDEX(OFFSET('Program and Results'!$A$1,MATCH(Tables!M$1,'Program and Results'!$A:$A,0)-1,1,COUNTIF('Program and Results'!$A:$A,Tables!M$1),4),MATCH($A184,OFFSET('Program and Results'!$A$1,MATCH(Tables!M$1,'Program and Results'!$A:$A,0)-1,4,COUNTIF('Program and Results'!$A:$A,Tables!M$1),1),0),3),"")))</f>
        <v/>
      </c>
      <c r="N184">
        <f ca="1">IF(N14="","",IF($A184="","",IFERROR(INDEX(OFFSET('Program and Results'!$A$1,MATCH(Tables!N$1,'Program and Results'!$A:$A,0)-1,1,COUNTIF('Program and Results'!$A:$A,Tables!N$1),4),MATCH($A184,OFFSET('Program and Results'!$A$1,MATCH(Tables!N$1,'Program and Results'!$A:$A,0)-1,4,COUNTIF('Program and Results'!$A:$A,Tables!N$1),1),0),3),"")))</f>
        <v>2</v>
      </c>
      <c r="O184" t="str">
        <f ca="1">IF(O14="","",IF($A184="","",IFERROR(INDEX(OFFSET('Program and Results'!$A$1,MATCH(Tables!O$1,'Program and Results'!$A:$A,0)-1,1,COUNTIF('Program and Results'!$A:$A,Tables!O$1),4),MATCH($A184,OFFSET('Program and Results'!$A$1,MATCH(Tables!O$1,'Program and Results'!$A:$A,0)-1,4,COUNTIF('Program and Results'!$A:$A,Tables!O$1),1),0),3),"")))</f>
        <v/>
      </c>
      <c r="P184" t="str">
        <f ca="1">IF(P14="","",IF($A184="","",IFERROR(INDEX(OFFSET('Program and Results'!$A$1,MATCH(Tables!P$1,'Program and Results'!$A:$A,0)-1,1,COUNTIF('Program and Results'!$A:$A,Tables!P$1),4),MATCH($A184,OFFSET('Program and Results'!$A$1,MATCH(Tables!P$1,'Program and Results'!$A:$A,0)-1,4,COUNTIF('Program and Results'!$A:$A,Tables!P$1),1),0),3),"")))</f>
        <v/>
      </c>
      <c r="Q184">
        <f ca="1">IF(Q14="","",IF($A184="","",IFERROR(INDEX(OFFSET('Program and Results'!$A$1,MATCH(Tables!Q$1,'Program and Results'!$A:$A,0)-1,1,COUNTIF('Program and Results'!$A:$A,Tables!Q$1),4),MATCH($A184,OFFSET('Program and Results'!$A$1,MATCH(Tables!Q$1,'Program and Results'!$A:$A,0)-1,4,COUNTIF('Program and Results'!$A:$A,Tables!Q$1),1),0),3),"")))</f>
        <v>0</v>
      </c>
      <c r="R184" t="str">
        <f ca="1">IF(R14="","",IF($A184="","",IFERROR(INDEX(OFFSET('Program and Results'!$A$1,MATCH(Tables!R$1,'Program and Results'!$A:$A,0)-1,1,COUNTIF('Program and Results'!$A:$A,Tables!R$1),4),MATCH($A184,OFFSET('Program and Results'!$A$1,MATCH(Tables!R$1,'Program and Results'!$A:$A,0)-1,4,COUNTIF('Program and Results'!$A:$A,Tables!R$1),1),0),3),"")))</f>
        <v/>
      </c>
      <c r="S184" t="str">
        <f ca="1">IF(S14="","",IF($A184="","",IFERROR(INDEX(OFFSET('Program and Results'!$A$1,MATCH(Tables!S$1,'Program and Results'!$A:$A,0)-1,1,COUNTIF('Program and Results'!$A:$A,Tables!S$1),4),MATCH($A184,OFFSET('Program and Results'!$A$1,MATCH(Tables!S$1,'Program and Results'!$A:$A,0)-1,4,COUNTIF('Program and Results'!$A:$A,Tables!S$1),1),0),3),"")))</f>
        <v/>
      </c>
      <c r="T184">
        <f ca="1">IF(T14="","",IF($A184="","",IFERROR(INDEX(OFFSET('Program and Results'!$A$1,MATCH(Tables!T$1,'Program and Results'!$A:$A,0)-1,1,COUNTIF('Program and Results'!$A:$A,Tables!T$1),4),MATCH($A184,OFFSET('Program and Results'!$A$1,MATCH(Tables!T$1,'Program and Results'!$A:$A,0)-1,4,COUNTIF('Program and Results'!$A:$A,Tables!T$1),1),0),3),"")))</f>
        <v>1</v>
      </c>
      <c r="U184" t="str">
        <f ca="1">IF(U14="","",IF($A184="","",IFERROR(INDEX(OFFSET('Program and Results'!$A$1,MATCH(Tables!U$1,'Program and Results'!$A:$A,0)-1,1,COUNTIF('Program and Results'!$A:$A,Tables!U$1),4),MATCH($A184,OFFSET('Program and Results'!$A$1,MATCH(Tables!U$1,'Program and Results'!$A:$A,0)-1,4,COUNTIF('Program and Results'!$A:$A,Tables!U$1),1),0),3),"")))</f>
        <v/>
      </c>
      <c r="V184">
        <f ca="1">IF(V14="","",IF($A184="","",IFERROR(INDEX(OFFSET('Program and Results'!$A$1,MATCH(Tables!V$1,'Program and Results'!$A:$A,0)-1,1,COUNTIF('Program and Results'!$A:$A,Tables!V$1),4),MATCH($A184,OFFSET('Program and Results'!$A$1,MATCH(Tables!V$1,'Program and Results'!$A:$A,0)-1,4,COUNTIF('Program and Results'!$A:$A,Tables!V$1),1),0),3),"")))</f>
        <v>1</v>
      </c>
      <c r="W184" t="str">
        <f ca="1">IF(W14="","",IF($A184="","",IFERROR(INDEX(OFFSET('Program and Results'!$A$1,MATCH(Tables!W$1,'Program and Results'!$A:$A,0)-1,1,COUNTIF('Program and Results'!$A:$A,Tables!W$1),4),MATCH($A184,OFFSET('Program and Results'!$A$1,MATCH(Tables!W$1,'Program and Results'!$A:$A,0)-1,4,COUNTIF('Program and Results'!$A:$A,Tables!W$1),1),0),3),"")))</f>
        <v/>
      </c>
      <c r="X184">
        <f ca="1">IF(X14="","",IF($A184="","",IFERROR(INDEX(OFFSET('Program and Results'!$A$1,MATCH(Tables!X$1,'Program and Results'!$A:$A,0)-1,1,COUNTIF('Program and Results'!$A:$A,Tables!X$1),4),MATCH($A184,OFFSET('Program and Results'!$A$1,MATCH(Tables!X$1,'Program and Results'!$A:$A,0)-1,4,COUNTIF('Program and Results'!$A:$A,Tables!X$1),1),0),3),"")))</f>
        <v>1</v>
      </c>
      <c r="Y184" t="str">
        <f ca="1">IF(Y14="","",IF($A184="","",IFERROR(INDEX(OFFSET('Program and Results'!$A$1,MATCH(Tables!Y$1,'Program and Results'!$A:$A,0)-1,1,COUNTIF('Program and Results'!$A:$A,Tables!Y$1),4),MATCH($A184,OFFSET('Program and Results'!$A$1,MATCH(Tables!Y$1,'Program and Results'!$A:$A,0)-1,4,COUNTIF('Program and Results'!$A:$A,Tables!Y$1),1),0),3),"")))</f>
        <v/>
      </c>
      <c r="Z184">
        <f ca="1">IF(Z14="","",IF($A184="","",IFERROR(INDEX(OFFSET('Program and Results'!$A$1,MATCH(Tables!Z$1,'Program and Results'!$A:$A,0)-1,1,COUNTIF('Program and Results'!$A:$A,Tables!Z$1),4),MATCH($A184,OFFSET('Program and Results'!$A$1,MATCH(Tables!Z$1,'Program and Results'!$A:$A,0)-1,4,COUNTIF('Program and Results'!$A:$A,Tables!Z$1),1),0),3),"")))</f>
        <v>2</v>
      </c>
      <c r="AA184" t="str">
        <f ca="1">IF(AA14="","",IF($A184="","",IFERROR(INDEX(OFFSET('Program and Results'!$A$1,MATCH(Tables!AA$1,'Program and Results'!$A:$A,0)-1,1,COUNTIF('Program and Results'!$A:$A,Tables!AA$1),4),MATCH($A184,OFFSET('Program and Results'!$A$1,MATCH(Tables!AA$1,'Program and Results'!$A:$A,0)-1,4,COUNTIF('Program and Results'!$A:$A,Tables!AA$1),1),0),3),"")))</f>
        <v/>
      </c>
      <c r="AB184">
        <f ca="1">IF(AB14="","",IF($A184="","",IFERROR(INDEX(OFFSET('Program and Results'!$A$1,MATCH(Tables!AB$1,'Program and Results'!$A:$A,0)-1,1,COUNTIF('Program and Results'!$A:$A,Tables!AB$1),4),MATCH($A184,OFFSET('Program and Results'!$A$1,MATCH(Tables!AB$1,'Program and Results'!$A:$A,0)-1,4,COUNTIF('Program and Results'!$A:$A,Tables!AB$1),1),0),3),"")))</f>
        <v>0</v>
      </c>
      <c r="AC184" t="str">
        <f ca="1">IF(AC14="","",IF($A184="","",IFERROR(INDEX(OFFSET('Program and Results'!$A$1,MATCH(Tables!AC$1,'Program and Results'!$A:$A,0)-1,1,COUNTIF('Program and Results'!$A:$A,Tables!AC$1),4),MATCH($A184,OFFSET('Program and Results'!$A$1,MATCH(Tables!AC$1,'Program and Results'!$A:$A,0)-1,4,COUNTIF('Program and Results'!$A:$A,Tables!AC$1),1),0),3),"")))</f>
        <v/>
      </c>
      <c r="AD184">
        <f ca="1">IF(AD14="","",IF($A184="","",IFERROR(INDEX(OFFSET('Program and Results'!$A$1,MATCH(Tables!AD$1,'Program and Results'!$A:$A,0)-1,1,COUNTIF('Program and Results'!$A:$A,Tables!AD$1),4),MATCH($A184,OFFSET('Program and Results'!$A$1,MATCH(Tables!AD$1,'Program and Results'!$A:$A,0)-1,4,COUNTIF('Program and Results'!$A:$A,Tables!AD$1),1),0),3),"")))</f>
        <v>2</v>
      </c>
      <c r="AE184" t="str">
        <f ca="1">IF(AE14="","",IF($A184="","",IFERROR(INDEX(OFFSET('Program and Results'!$A$1,MATCH(Tables!AE$1,'Program and Results'!$A:$A,0)-1,1,COUNTIF('Program and Results'!$A:$A,Tables!AE$1),4),MATCH($A184,OFFSET('Program and Results'!$A$1,MATCH(Tables!AE$1,'Program and Results'!$A:$A,0)-1,4,COUNTIF('Program and Results'!$A:$A,Tables!AE$1),1),0),3),"")))</f>
        <v/>
      </c>
      <c r="AF184">
        <f ca="1">IF(AF14="","",IF($A184="","",IFERROR(INDEX(OFFSET('Program and Results'!$A$1,MATCH(Tables!AF$1,'Program and Results'!$A:$A,0)-1,1,COUNTIF('Program and Results'!$A:$A,Tables!AF$1),4),MATCH($A184,OFFSET('Program and Results'!$A$1,MATCH(Tables!AF$1,'Program and Results'!$A:$A,0)-1,4,COUNTIF('Program and Results'!$A:$A,Tables!AF$1),1),0),3),"")))</f>
        <v>2</v>
      </c>
      <c r="AG184">
        <f ca="1">IF(AG14="","",IF($A184="","",IFERROR(INDEX(OFFSET('Program and Results'!$A$1,MATCH(Tables!AG$1,'Program and Results'!$A:$A,0)-1,1,COUNTIF('Program and Results'!$A:$A,Tables!AG$1),4),MATCH($A184,OFFSET('Program and Results'!$A$1,MATCH(Tables!AG$1,'Program and Results'!$A:$A,0)-1,4,COUNTIF('Program and Results'!$A:$A,Tables!AG$1),1),0),3),"")))</f>
        <v>1</v>
      </c>
      <c r="AH184" t="str">
        <f ca="1">IF(AH14="","",IF($A184="","",IFERROR(INDEX(OFFSET('Program and Results'!$A$1,MATCH(Tables!AH$1,'Program and Results'!$A:$A,0)-1,1,COUNTIF('Program and Results'!$A:$A,Tables!AH$1),4),MATCH($A184,OFFSET('Program and Results'!$A$1,MATCH(Tables!AH$1,'Program and Results'!$A:$A,0)-1,4,COUNTIF('Program and Results'!$A:$A,Tables!AH$1),1),0),3),"")))</f>
        <v/>
      </c>
      <c r="AI184">
        <f ca="1">IF(AI14="","",IF($A184="","",IFERROR(INDEX(OFFSET('Program and Results'!$A$1,MATCH(Tables!AI$1,'Program and Results'!$A:$A,0)-1,1,COUNTIF('Program and Results'!$A:$A,Tables!AI$1),4),MATCH($A184,OFFSET('Program and Results'!$A$1,MATCH(Tables!AI$1,'Program and Results'!$A:$A,0)-1,4,COUNTIF('Program and Results'!$A:$A,Tables!AI$1),1),0),3),"")))</f>
        <v>1</v>
      </c>
      <c r="AJ184" t="str">
        <f ca="1">IF(AJ14="","",IF($A184="","",IFERROR(INDEX(OFFSET('Program and Results'!$A$1,MATCH(Tables!AJ$1,'Program and Results'!$A:$A,0)-1,1,COUNTIF('Program and Results'!$A:$A,Tables!AJ$1),4),MATCH($A184,OFFSET('Program and Results'!$A$1,MATCH(Tables!AJ$1,'Program and Results'!$A:$A,0)-1,4,COUNTIF('Program and Results'!$A:$A,Tables!AJ$1),1),0),3),"")))</f>
        <v/>
      </c>
      <c r="AK184" t="str">
        <f ca="1">IF(AK14="","",IF($A184="","",IFERROR(INDEX(OFFSET('Program and Results'!$A$1,MATCH(Tables!AK$1,'Program and Results'!$A:$A,0)-1,1,COUNTIF('Program and Results'!$A:$A,Tables!AK$1),4),MATCH($A184,OFFSET('Program and Results'!$A$1,MATCH(Tables!AK$1,'Program and Results'!$A:$A,0)-1,4,COUNTIF('Program and Results'!$A:$A,Tables!AK$1),1),0),3),"")))</f>
        <v/>
      </c>
      <c r="AL184" t="str">
        <f ca="1">IF(AL14="","",IF($A184="","",IFERROR(INDEX(OFFSET('Program and Results'!$A$1,MATCH(Tables!AL$1,'Program and Results'!$A:$A,0)-1,1,COUNTIF('Program and Results'!$A:$A,Tables!AL$1),4),MATCH($A184,OFFSET('Program and Results'!$A$1,MATCH(Tables!AL$1,'Program and Results'!$A:$A,0)-1,4,COUNTIF('Program and Results'!$A:$A,Tables!AL$1),1),0),3),"")))</f>
        <v/>
      </c>
      <c r="AM184" t="str">
        <f ca="1">IF(AM14="","",IF($A184="","",IFERROR(INDEX(OFFSET('Program and Results'!$A$1,MATCH(Tables!AM$1,'Program and Results'!$A:$A,0)-1,1,COUNTIF('Program and Results'!$A:$A,Tables!AM$1),4),MATCH($A184,OFFSET('Program and Results'!$A$1,MATCH(Tables!AM$1,'Program and Results'!$A:$A,0)-1,4,COUNTIF('Program and Results'!$A:$A,Tables!AM$1),1),0),3),"")))</f>
        <v/>
      </c>
      <c r="AN184" t="str">
        <f ca="1">IF(AN14="","",IF($A184="","",IFERROR(INDEX(OFFSET('Program and Results'!$A$1,MATCH(Tables!AN$1,'Program and Results'!$A:$A,0)-1,1,COUNTIF('Program and Results'!$A:$A,Tables!AN$1),4),MATCH($A184,OFFSET('Program and Results'!$A$1,MATCH(Tables!AN$1,'Program and Results'!$A:$A,0)-1,4,COUNTIF('Program and Results'!$A:$A,Tables!AN$1),1),0),3),"")))</f>
        <v/>
      </c>
      <c r="AO184" t="str">
        <f ca="1">IF(AO14="","",IF($A184="","",IFERROR(INDEX(OFFSET('Program and Results'!$A$1,MATCH(Tables!AO$1,'Program and Results'!$A:$A,0)-1,1,COUNTIF('Program and Results'!$A:$A,Tables!AO$1),4),MATCH($A184,OFFSET('Program and Results'!$A$1,MATCH(Tables!AO$1,'Program and Results'!$A:$A,0)-1,4,COUNTIF('Program and Results'!$A:$A,Tables!AO$1),1),0),3),"")))</f>
        <v/>
      </c>
      <c r="AP184" t="str">
        <f ca="1">IF(AP14="","",IF($A184="","",IFERROR(INDEX(OFFSET('Program and Results'!$A$1,MATCH(Tables!AP$1,'Program and Results'!$A:$A,0)-1,1,COUNTIF('Program and Results'!$A:$A,Tables!AP$1),4),MATCH($A184,OFFSET('Program and Results'!$A$1,MATCH(Tables!AP$1,'Program and Results'!$A:$A,0)-1,4,COUNTIF('Program and Results'!$A:$A,Tables!AP$1),1),0),3),"")))</f>
        <v/>
      </c>
      <c r="AQ184" t="str">
        <f ca="1">IF(AQ14="","",IF($A184="","",IFERROR(INDEX(OFFSET('Program and Results'!$A$1,MATCH(Tables!AQ$1,'Program and Results'!$A:$A,0)-1,1,COUNTIF('Program and Results'!$A:$A,Tables!AQ$1),4),MATCH($A184,OFFSET('Program and Results'!$A$1,MATCH(Tables!AQ$1,'Program and Results'!$A:$A,0)-1,4,COUNTIF('Program and Results'!$A:$A,Tables!AQ$1),1),0),3),"")))</f>
        <v/>
      </c>
      <c r="AR184" t="str">
        <f ca="1">IF(AR14="","",IF($A184="","",IFERROR(INDEX(OFFSET('Program and Results'!$A$1,MATCH(Tables!AR$1,'Program and Results'!$A:$A,0)-1,1,COUNTIF('Program and Results'!$A:$A,Tables!AR$1),4),MATCH($A184,OFFSET('Program and Results'!$A$1,MATCH(Tables!AR$1,'Program and Results'!$A:$A,0)-1,4,COUNTIF('Program and Results'!$A:$A,Tables!AR$1),1),0),3),"")))</f>
        <v/>
      </c>
      <c r="AS184" t="str">
        <f ca="1">IF(AS14="","",IF($A184="","",IFERROR(INDEX(OFFSET('Program and Results'!$A$1,MATCH(Tables!AS$1,'Program and Results'!$A:$A,0)-1,1,COUNTIF('Program and Results'!$A:$A,Tables!AS$1),4),MATCH($A184,OFFSET('Program and Results'!$A$1,MATCH(Tables!AS$1,'Program and Results'!$A:$A,0)-1,4,COUNTIF('Program and Results'!$A:$A,Tables!AS$1),1),0),3),"")))</f>
        <v/>
      </c>
      <c r="AT184" t="str">
        <f ca="1">IF(AT14="","",IF($A184="","",IFERROR(INDEX(OFFSET('Program and Results'!$A$1,MATCH(Tables!AT$1,'Program and Results'!$A:$A,0)-1,1,COUNTIF('Program and Results'!$A:$A,Tables!AT$1),4),MATCH($A184,OFFSET('Program and Results'!$A$1,MATCH(Tables!AT$1,'Program and Results'!$A:$A,0)-1,4,COUNTIF('Program and Results'!$A:$A,Tables!AT$1),1),0),3),"")))</f>
        <v/>
      </c>
      <c r="AU184" t="str">
        <f ca="1">IF(AU14="","",IF($A184="","",IFERROR(INDEX(OFFSET('Program and Results'!$A$1,MATCH(Tables!AU$1,'Program and Results'!$A:$A,0)-1,1,COUNTIF('Program and Results'!$A:$A,Tables!AU$1),4),MATCH($A184,OFFSET('Program and Results'!$A$1,MATCH(Tables!AU$1,'Program and Results'!$A:$A,0)-1,4,COUNTIF('Program and Results'!$A:$A,Tables!AU$1),1),0),3),"")))</f>
        <v/>
      </c>
      <c r="AV184" t="str">
        <f ca="1">IF(AV14="","",IF($A184="","",IFERROR(INDEX(OFFSET('Program and Results'!$A$1,MATCH(Tables!AV$1,'Program and Results'!$A:$A,0)-1,1,COUNTIF('Program and Results'!$A:$A,Tables!AV$1),4),MATCH($A184,OFFSET('Program and Results'!$A$1,MATCH(Tables!AV$1,'Program and Results'!$A:$A,0)-1,4,COUNTIF('Program and Results'!$A:$A,Tables!AV$1),1),0),3),"")))</f>
        <v/>
      </c>
      <c r="AW184" t="str">
        <f ca="1">IF(AW14="","",IF($A184="","",IFERROR(INDEX(OFFSET('Program and Results'!$A$1,MATCH(Tables!AW$1,'Program and Results'!$A:$A,0)-1,1,COUNTIF('Program and Results'!$A:$A,Tables!AW$1),4),MATCH($A184,OFFSET('Program and Results'!$A$1,MATCH(Tables!AW$1,'Program and Results'!$A:$A,0)-1,4,COUNTIF('Program and Results'!$A:$A,Tables!AW$1),1),0),3),"")))</f>
        <v/>
      </c>
      <c r="AX184" t="str">
        <f ca="1">IF(AX14="","",IF($A184="","",IFERROR(INDEX(OFFSET('Program and Results'!$A$1,MATCH(Tables!AX$1,'Program and Results'!$A:$A,0)-1,1,COUNTIF('Program and Results'!$A:$A,Tables!AX$1),4),MATCH($A184,OFFSET('Program and Results'!$A$1,MATCH(Tables!AX$1,'Program and Results'!$A:$A,0)-1,4,COUNTIF('Program and Results'!$A:$A,Tables!AX$1),1),0),3),"")))</f>
        <v/>
      </c>
      <c r="AY184" t="str">
        <f ca="1">IF(AY14="","",IF($A184="","",IFERROR(INDEX(OFFSET('Program and Results'!$A$1,MATCH(Tables!AY$1,'Program and Results'!$A:$A,0)-1,1,COUNTIF('Program and Results'!$A:$A,Tables!AY$1),4),MATCH($A184,OFFSET('Program and Results'!$A$1,MATCH(Tables!AY$1,'Program and Results'!$A:$A,0)-1,4,COUNTIF('Program and Results'!$A:$A,Tables!AY$1),1),0),3),"")))</f>
        <v/>
      </c>
      <c r="AZ184" t="str">
        <f ca="1">IF(AZ14="","",IF($A184="","",IFERROR(INDEX(OFFSET('Program and Results'!$A$1,MATCH(Tables!AZ$1,'Program and Results'!$A:$A,0)-1,1,COUNTIF('Program and Results'!$A:$A,Tables!AZ$1),4),MATCH($A184,OFFSET('Program and Results'!$A$1,MATCH(Tables!AZ$1,'Program and Results'!$A:$A,0)-1,4,COUNTIF('Program and Results'!$A:$A,Tables!AZ$1),1),0),3),"")))</f>
        <v/>
      </c>
      <c r="BA184" t="str">
        <f ca="1">IF(BA14="","",IF($A184="","",IFERROR(INDEX(OFFSET('Program and Results'!$A$1,MATCH(Tables!BA$1,'Program and Results'!$A:$A,0)-1,1,COUNTIF('Program and Results'!$A:$A,Tables!BA$1),4),MATCH($A184,OFFSET('Program and Results'!$A$1,MATCH(Tables!BA$1,'Program and Results'!$A:$A,0)-1,4,COUNTIF('Program and Results'!$A:$A,Tables!BA$1),1),0),3),"")))</f>
        <v/>
      </c>
      <c r="BB184" t="str">
        <f ca="1">IF(BB14="","",IF($A184="","",IFERROR(INDEX(OFFSET('Program and Results'!$A$1,MATCH(Tables!BB$1,'Program and Results'!$A:$A,0)-1,1,COUNTIF('Program and Results'!$A:$A,Tables!BB$1),4),MATCH($A184,OFFSET('Program and Results'!$A$1,MATCH(Tables!BB$1,'Program and Results'!$A:$A,0)-1,4,COUNTIF('Program and Results'!$A:$A,Tables!BB$1),1),0),3),"")))</f>
        <v/>
      </c>
      <c r="BC184" t="str">
        <f ca="1">IF(BC14="","",IF($A184="","",IFERROR(INDEX(OFFSET('Program and Results'!$A$1,MATCH(Tables!BC$1,'Program and Results'!$A:$A,0)-1,1,COUNTIF('Program and Results'!$A:$A,Tables!BC$1),4),MATCH($A184,OFFSET('Program and Results'!$A$1,MATCH(Tables!BC$1,'Program and Results'!$A:$A,0)-1,4,COUNTIF('Program and Results'!$A:$A,Tables!BC$1),1),0),3),"")))</f>
        <v/>
      </c>
      <c r="BD184" t="str">
        <f ca="1">IF(BD14="","",IF($A184="","",IFERROR(INDEX(OFFSET('Program and Results'!$A$1,MATCH(Tables!BD$1,'Program and Results'!$A:$A,0)-1,1,COUNTIF('Program and Results'!$A:$A,Tables!BD$1),4),MATCH($A184,OFFSET('Program and Results'!$A$1,MATCH(Tables!BD$1,'Program and Results'!$A:$A,0)-1,4,COUNTIF('Program and Results'!$A:$A,Tables!BD$1),1),0),3),"")))</f>
        <v/>
      </c>
      <c r="BE184" t="str">
        <f ca="1">IF(BE14="","",IF($A184="","",IFERROR(INDEX(OFFSET('Program and Results'!$A$1,MATCH(Tables!BE$1,'Program and Results'!$A:$A,0)-1,1,COUNTIF('Program and Results'!$A:$A,Tables!BE$1),4),MATCH($A184,OFFSET('Program and Results'!$A$1,MATCH(Tables!BE$1,'Program and Results'!$A:$A,0)-1,4,COUNTIF('Program and Results'!$A:$A,Tables!BE$1),1),0),3),"")))</f>
        <v/>
      </c>
    </row>
    <row r="185" spans="1:57">
      <c r="A185" s="3" t="str">
        <f t="shared" si="14"/>
        <v>Stuttgart</v>
      </c>
      <c r="B185">
        <f ca="1">IF(B15="","",IF($A185="","",IFERROR(INDEX(OFFSET('Program and Results'!$A$1,MATCH(Tables!B$1,'Program and Results'!$A:$A,0)-1,1,COUNTIF('Program and Results'!$A:$A,Tables!B$1),4),MATCH($A185,OFFSET('Program and Results'!$A$1,MATCH(Tables!B$1,'Program and Results'!$A:$A,0)-1,4,COUNTIF('Program and Results'!$A:$A,Tables!B$1),1),0),3),"")))</f>
        <v>2</v>
      </c>
      <c r="C185" t="str">
        <f ca="1">IF(C15="","",IF($A185="","",IFERROR(INDEX(OFFSET('Program and Results'!$A$1,MATCH(Tables!C$1,'Program and Results'!$A:$A,0)-1,1,COUNTIF('Program and Results'!$A:$A,Tables!C$1),4),MATCH($A185,OFFSET('Program and Results'!$A$1,MATCH(Tables!C$1,'Program and Results'!$A:$A,0)-1,4,COUNTIF('Program and Results'!$A:$A,Tables!C$1),1),0),3),"")))</f>
        <v/>
      </c>
      <c r="D185">
        <f ca="1">IF(D15="","",IF($A185="","",IFERROR(INDEX(OFFSET('Program and Results'!$A$1,MATCH(Tables!D$1,'Program and Results'!$A:$A,0)-1,1,COUNTIF('Program and Results'!$A:$A,Tables!D$1),4),MATCH($A185,OFFSET('Program and Results'!$A$1,MATCH(Tables!D$1,'Program and Results'!$A:$A,0)-1,4,COUNTIF('Program and Results'!$A:$A,Tables!D$1),1),0),3),"")))</f>
        <v>1</v>
      </c>
      <c r="E185" t="str">
        <f ca="1">IF(E15="","",IF($A185="","",IFERROR(INDEX(OFFSET('Program and Results'!$A$1,MATCH(Tables!E$1,'Program and Results'!$A:$A,0)-1,1,COUNTIF('Program and Results'!$A:$A,Tables!E$1),4),MATCH($A185,OFFSET('Program and Results'!$A$1,MATCH(Tables!E$1,'Program and Results'!$A:$A,0)-1,4,COUNTIF('Program and Results'!$A:$A,Tables!E$1),1),0),3),"")))</f>
        <v/>
      </c>
      <c r="F185">
        <f ca="1">IF(F15="","",IF($A185="","",IFERROR(INDEX(OFFSET('Program and Results'!$A$1,MATCH(Tables!F$1,'Program and Results'!$A:$A,0)-1,1,COUNTIF('Program and Results'!$A:$A,Tables!F$1),4),MATCH($A185,OFFSET('Program and Results'!$A$1,MATCH(Tables!F$1,'Program and Results'!$A:$A,0)-1,4,COUNTIF('Program and Results'!$A:$A,Tables!F$1),1),0),3),"")))</f>
        <v>1</v>
      </c>
      <c r="G185" t="str">
        <f ca="1">IF(G15="","",IF($A185="","",IFERROR(INDEX(OFFSET('Program and Results'!$A$1,MATCH(Tables!G$1,'Program and Results'!$A:$A,0)-1,1,COUNTIF('Program and Results'!$A:$A,Tables!G$1),4),MATCH($A185,OFFSET('Program and Results'!$A$1,MATCH(Tables!G$1,'Program and Results'!$A:$A,0)-1,4,COUNTIF('Program and Results'!$A:$A,Tables!G$1),1),0),3),"")))</f>
        <v/>
      </c>
      <c r="H185">
        <f ca="1">IF(H15="","",IF($A185="","",IFERROR(INDEX(OFFSET('Program and Results'!$A$1,MATCH(Tables!H$1,'Program and Results'!$A:$A,0)-1,1,COUNTIF('Program and Results'!$A:$A,Tables!H$1),4),MATCH($A185,OFFSET('Program and Results'!$A$1,MATCH(Tables!H$1,'Program and Results'!$A:$A,0)-1,4,COUNTIF('Program and Results'!$A:$A,Tables!H$1),1),0),3),"")))</f>
        <v>4</v>
      </c>
      <c r="I185" t="str">
        <f ca="1">IF(I15="","",IF($A185="","",IFERROR(INDEX(OFFSET('Program and Results'!$A$1,MATCH(Tables!I$1,'Program and Results'!$A:$A,0)-1,1,COUNTIF('Program and Results'!$A:$A,Tables!I$1),4),MATCH($A185,OFFSET('Program and Results'!$A$1,MATCH(Tables!I$1,'Program and Results'!$A:$A,0)-1,4,COUNTIF('Program and Results'!$A:$A,Tables!I$1),1),0),3),"")))</f>
        <v/>
      </c>
      <c r="J185">
        <f ca="1">IF(J15="","",IF($A185="","",IFERROR(INDEX(OFFSET('Program and Results'!$A$1,MATCH(Tables!J$1,'Program and Results'!$A:$A,0)-1,1,COUNTIF('Program and Results'!$A:$A,Tables!J$1),4),MATCH($A185,OFFSET('Program and Results'!$A$1,MATCH(Tables!J$1,'Program and Results'!$A:$A,0)-1,4,COUNTIF('Program and Results'!$A:$A,Tables!J$1),1),0),3),"")))</f>
        <v>3</v>
      </c>
      <c r="K185" t="str">
        <f ca="1">IF(K15="","",IF($A185="","",IFERROR(INDEX(OFFSET('Program and Results'!$A$1,MATCH(Tables!K$1,'Program and Results'!$A:$A,0)-1,1,COUNTIF('Program and Results'!$A:$A,Tables!K$1),4),MATCH($A185,OFFSET('Program and Results'!$A$1,MATCH(Tables!K$1,'Program and Results'!$A:$A,0)-1,4,COUNTIF('Program and Results'!$A:$A,Tables!K$1),1),0),3),"")))</f>
        <v/>
      </c>
      <c r="L185">
        <f ca="1">IF(L15="","",IF($A185="","",IFERROR(INDEX(OFFSET('Program and Results'!$A$1,MATCH(Tables!L$1,'Program and Results'!$A:$A,0)-1,1,COUNTIF('Program and Results'!$A:$A,Tables!L$1),4),MATCH($A185,OFFSET('Program and Results'!$A$1,MATCH(Tables!L$1,'Program and Results'!$A:$A,0)-1,4,COUNTIF('Program and Results'!$A:$A,Tables!L$1),1),0),3),"")))</f>
        <v>1</v>
      </c>
      <c r="M185">
        <f ca="1">IF(M15="","",IF($A185="","",IFERROR(INDEX(OFFSET('Program and Results'!$A$1,MATCH(Tables!M$1,'Program and Results'!$A:$A,0)-1,1,COUNTIF('Program and Results'!$A:$A,Tables!M$1),4),MATCH($A185,OFFSET('Program and Results'!$A$1,MATCH(Tables!M$1,'Program and Results'!$A:$A,0)-1,4,COUNTIF('Program and Results'!$A:$A,Tables!M$1),1),0),3),"")))</f>
        <v>3</v>
      </c>
      <c r="N185" t="str">
        <f ca="1">IF(N15="","",IF($A185="","",IFERROR(INDEX(OFFSET('Program and Results'!$A$1,MATCH(Tables!N$1,'Program and Results'!$A:$A,0)-1,1,COUNTIF('Program and Results'!$A:$A,Tables!N$1),4),MATCH($A185,OFFSET('Program and Results'!$A$1,MATCH(Tables!N$1,'Program and Results'!$A:$A,0)-1,4,COUNTIF('Program and Results'!$A:$A,Tables!N$1),1),0),3),"")))</f>
        <v/>
      </c>
      <c r="O185">
        <f ca="1">IF(O15="","",IF($A185="","",IFERROR(INDEX(OFFSET('Program and Results'!$A$1,MATCH(Tables!O$1,'Program and Results'!$A:$A,0)-1,1,COUNTIF('Program and Results'!$A:$A,Tables!O$1),4),MATCH($A185,OFFSET('Program and Results'!$A$1,MATCH(Tables!O$1,'Program and Results'!$A:$A,0)-1,4,COUNTIF('Program and Results'!$A:$A,Tables!O$1),1),0),3),"")))</f>
        <v>0</v>
      </c>
      <c r="P185" t="str">
        <f ca="1">IF(P15="","",IF($A185="","",IFERROR(INDEX(OFFSET('Program and Results'!$A$1,MATCH(Tables!P$1,'Program and Results'!$A:$A,0)-1,1,COUNTIF('Program and Results'!$A:$A,Tables!P$1),4),MATCH($A185,OFFSET('Program and Results'!$A$1,MATCH(Tables!P$1,'Program and Results'!$A:$A,0)-1,4,COUNTIF('Program and Results'!$A:$A,Tables!P$1),1),0),3),"")))</f>
        <v/>
      </c>
      <c r="Q185">
        <f ca="1">IF(Q15="","",IF($A185="","",IFERROR(INDEX(OFFSET('Program and Results'!$A$1,MATCH(Tables!Q$1,'Program and Results'!$A:$A,0)-1,1,COUNTIF('Program and Results'!$A:$A,Tables!Q$1),4),MATCH($A185,OFFSET('Program and Results'!$A$1,MATCH(Tables!Q$1,'Program and Results'!$A:$A,0)-1,4,COUNTIF('Program and Results'!$A:$A,Tables!Q$1),1),0),3),"")))</f>
        <v>1</v>
      </c>
      <c r="R185" t="str">
        <f ca="1">IF(R15="","",IF($A185="","",IFERROR(INDEX(OFFSET('Program and Results'!$A$1,MATCH(Tables!R$1,'Program and Results'!$A:$A,0)-1,1,COUNTIF('Program and Results'!$A:$A,Tables!R$1),4),MATCH($A185,OFFSET('Program and Results'!$A$1,MATCH(Tables!R$1,'Program and Results'!$A:$A,0)-1,4,COUNTIF('Program and Results'!$A:$A,Tables!R$1),1),0),3),"")))</f>
        <v/>
      </c>
      <c r="S185" t="str">
        <f ca="1">IF(S15="","",IF($A185="","",IFERROR(INDEX(OFFSET('Program and Results'!$A$1,MATCH(Tables!S$1,'Program and Results'!$A:$A,0)-1,1,COUNTIF('Program and Results'!$A:$A,Tables!S$1),4),MATCH($A185,OFFSET('Program and Results'!$A$1,MATCH(Tables!S$1,'Program and Results'!$A:$A,0)-1,4,COUNTIF('Program and Results'!$A:$A,Tables!S$1),1),0),3),"")))</f>
        <v/>
      </c>
      <c r="T185">
        <f ca="1">IF(T15="","",IF($A185="","",IFERROR(INDEX(OFFSET('Program and Results'!$A$1,MATCH(Tables!T$1,'Program and Results'!$A:$A,0)-1,1,COUNTIF('Program and Results'!$A:$A,Tables!T$1),4),MATCH($A185,OFFSET('Program and Results'!$A$1,MATCH(Tables!T$1,'Program and Results'!$A:$A,0)-1,4,COUNTIF('Program and Results'!$A:$A,Tables!T$1),1),0),3),"")))</f>
        <v>1</v>
      </c>
      <c r="U185" t="str">
        <f ca="1">IF(U15="","",IF($A185="","",IFERROR(INDEX(OFFSET('Program and Results'!$A$1,MATCH(Tables!U$1,'Program and Results'!$A:$A,0)-1,1,COUNTIF('Program and Results'!$A:$A,Tables!U$1),4),MATCH($A185,OFFSET('Program and Results'!$A$1,MATCH(Tables!U$1,'Program and Results'!$A:$A,0)-1,4,COUNTIF('Program and Results'!$A:$A,Tables!U$1),1),0),3),"")))</f>
        <v/>
      </c>
      <c r="V185">
        <f ca="1">IF(V15="","",IF($A185="","",IFERROR(INDEX(OFFSET('Program and Results'!$A$1,MATCH(Tables!V$1,'Program and Results'!$A:$A,0)-1,1,COUNTIF('Program and Results'!$A:$A,Tables!V$1),4),MATCH($A185,OFFSET('Program and Results'!$A$1,MATCH(Tables!V$1,'Program and Results'!$A:$A,0)-1,4,COUNTIF('Program and Results'!$A:$A,Tables!V$1),1),0),3),"")))</f>
        <v>1</v>
      </c>
      <c r="W185" t="str">
        <f ca="1">IF(W15="","",IF($A185="","",IFERROR(INDEX(OFFSET('Program and Results'!$A$1,MATCH(Tables!W$1,'Program and Results'!$A:$A,0)-1,1,COUNTIF('Program and Results'!$A:$A,Tables!W$1),4),MATCH($A185,OFFSET('Program and Results'!$A$1,MATCH(Tables!W$1,'Program and Results'!$A:$A,0)-1,4,COUNTIF('Program and Results'!$A:$A,Tables!W$1),1),0),3),"")))</f>
        <v/>
      </c>
      <c r="X185">
        <f ca="1">IF(X15="","",IF($A185="","",IFERROR(INDEX(OFFSET('Program and Results'!$A$1,MATCH(Tables!X$1,'Program and Results'!$A:$A,0)-1,1,COUNTIF('Program and Results'!$A:$A,Tables!X$1),4),MATCH($A185,OFFSET('Program and Results'!$A$1,MATCH(Tables!X$1,'Program and Results'!$A:$A,0)-1,4,COUNTIF('Program and Results'!$A:$A,Tables!X$1),1),0),3),"")))</f>
        <v>1</v>
      </c>
      <c r="Y185" t="str">
        <f ca="1">IF(Y15="","",IF($A185="","",IFERROR(INDEX(OFFSET('Program and Results'!$A$1,MATCH(Tables!Y$1,'Program and Results'!$A:$A,0)-1,1,COUNTIF('Program and Results'!$A:$A,Tables!Y$1),4),MATCH($A185,OFFSET('Program and Results'!$A$1,MATCH(Tables!Y$1,'Program and Results'!$A:$A,0)-1,4,COUNTIF('Program and Results'!$A:$A,Tables!Y$1),1),0),3),"")))</f>
        <v/>
      </c>
      <c r="Z185">
        <f ca="1">IF(Z15="","",IF($A185="","",IFERROR(INDEX(OFFSET('Program and Results'!$A$1,MATCH(Tables!Z$1,'Program and Results'!$A:$A,0)-1,1,COUNTIF('Program and Results'!$A:$A,Tables!Z$1),4),MATCH($A185,OFFSET('Program and Results'!$A$1,MATCH(Tables!Z$1,'Program and Results'!$A:$A,0)-1,4,COUNTIF('Program and Results'!$A:$A,Tables!Z$1),1),0),3),"")))</f>
        <v>1</v>
      </c>
      <c r="AA185" t="str">
        <f ca="1">IF(AA15="","",IF($A185="","",IFERROR(INDEX(OFFSET('Program and Results'!$A$1,MATCH(Tables!AA$1,'Program and Results'!$A:$A,0)-1,1,COUNTIF('Program and Results'!$A:$A,Tables!AA$1),4),MATCH($A185,OFFSET('Program and Results'!$A$1,MATCH(Tables!AA$1,'Program and Results'!$A:$A,0)-1,4,COUNTIF('Program and Results'!$A:$A,Tables!AA$1),1),0),3),"")))</f>
        <v/>
      </c>
      <c r="AB185">
        <f ca="1">IF(AB15="","",IF($A185="","",IFERROR(INDEX(OFFSET('Program and Results'!$A$1,MATCH(Tables!AB$1,'Program and Results'!$A:$A,0)-1,1,COUNTIF('Program and Results'!$A:$A,Tables!AB$1),4),MATCH($A185,OFFSET('Program and Results'!$A$1,MATCH(Tables!AB$1,'Program and Results'!$A:$A,0)-1,4,COUNTIF('Program and Results'!$A:$A,Tables!AB$1),1),0),3),"")))</f>
        <v>0</v>
      </c>
      <c r="AC185" t="str">
        <f ca="1">IF(AC15="","",IF($A185="","",IFERROR(INDEX(OFFSET('Program and Results'!$A$1,MATCH(Tables!AC$1,'Program and Results'!$A:$A,0)-1,1,COUNTIF('Program and Results'!$A:$A,Tables!AC$1),4),MATCH($A185,OFFSET('Program and Results'!$A$1,MATCH(Tables!AC$1,'Program and Results'!$A:$A,0)-1,4,COUNTIF('Program and Results'!$A:$A,Tables!AC$1),1),0),3),"")))</f>
        <v/>
      </c>
      <c r="AD185" t="str">
        <f ca="1">IF(AD15="","",IF($A185="","",IFERROR(INDEX(OFFSET('Program and Results'!$A$1,MATCH(Tables!AD$1,'Program and Results'!$A:$A,0)-1,1,COUNTIF('Program and Results'!$A:$A,Tables!AD$1),4),MATCH($A185,OFFSET('Program and Results'!$A$1,MATCH(Tables!AD$1,'Program and Results'!$A:$A,0)-1,4,COUNTIF('Program and Results'!$A:$A,Tables!AD$1),1),0),3),"")))</f>
        <v/>
      </c>
      <c r="AE185">
        <f ca="1">IF(AE15="","",IF($A185="","",IFERROR(INDEX(OFFSET('Program and Results'!$A$1,MATCH(Tables!AE$1,'Program and Results'!$A:$A,0)-1,1,COUNTIF('Program and Results'!$A:$A,Tables!AE$1),4),MATCH($A185,OFFSET('Program and Results'!$A$1,MATCH(Tables!AE$1,'Program and Results'!$A:$A,0)-1,4,COUNTIF('Program and Results'!$A:$A,Tables!AE$1),1),0),3),"")))</f>
        <v>1</v>
      </c>
      <c r="AF185" t="str">
        <f ca="1">IF(AF15="","",IF($A185="","",IFERROR(INDEX(OFFSET('Program and Results'!$A$1,MATCH(Tables!AF$1,'Program and Results'!$A:$A,0)-1,1,COUNTIF('Program and Results'!$A:$A,Tables!AF$1),4),MATCH($A185,OFFSET('Program and Results'!$A$1,MATCH(Tables!AF$1,'Program and Results'!$A:$A,0)-1,4,COUNTIF('Program and Results'!$A:$A,Tables!AF$1),1),0),3),"")))</f>
        <v/>
      </c>
      <c r="AG185">
        <f ca="1">IF(AG15="","",IF($A185="","",IFERROR(INDEX(OFFSET('Program and Results'!$A$1,MATCH(Tables!AG$1,'Program and Results'!$A:$A,0)-1,1,COUNTIF('Program and Results'!$A:$A,Tables!AG$1),4),MATCH($A185,OFFSET('Program and Results'!$A$1,MATCH(Tables!AG$1,'Program and Results'!$A:$A,0)-1,4,COUNTIF('Program and Results'!$A:$A,Tables!AG$1),1),0),3),"")))</f>
        <v>0</v>
      </c>
      <c r="AH185" t="str">
        <f ca="1">IF(AH15="","",IF($A185="","",IFERROR(INDEX(OFFSET('Program and Results'!$A$1,MATCH(Tables!AH$1,'Program and Results'!$A:$A,0)-1,1,COUNTIF('Program and Results'!$A:$A,Tables!AH$1),4),MATCH($A185,OFFSET('Program and Results'!$A$1,MATCH(Tables!AH$1,'Program and Results'!$A:$A,0)-1,4,COUNTIF('Program and Results'!$A:$A,Tables!AH$1),1),0),3),"")))</f>
        <v/>
      </c>
      <c r="AI185">
        <f ca="1">IF(AI15="","",IF($A185="","",IFERROR(INDEX(OFFSET('Program and Results'!$A$1,MATCH(Tables!AI$1,'Program and Results'!$A:$A,0)-1,1,COUNTIF('Program and Results'!$A:$A,Tables!AI$1),4),MATCH($A185,OFFSET('Program and Results'!$A$1,MATCH(Tables!AI$1,'Program and Results'!$A:$A,0)-1,4,COUNTIF('Program and Results'!$A:$A,Tables!AI$1),1),0),3),"")))</f>
        <v>0</v>
      </c>
      <c r="AJ185" t="str">
        <f ca="1">IF(AJ15="","",IF($A185="","",IFERROR(INDEX(OFFSET('Program and Results'!$A$1,MATCH(Tables!AJ$1,'Program and Results'!$A:$A,0)-1,1,COUNTIF('Program and Results'!$A:$A,Tables!AJ$1),4),MATCH($A185,OFFSET('Program and Results'!$A$1,MATCH(Tables!AJ$1,'Program and Results'!$A:$A,0)-1,4,COUNTIF('Program and Results'!$A:$A,Tables!AJ$1),1),0),3),"")))</f>
        <v/>
      </c>
      <c r="AK185" t="str">
        <f ca="1">IF(AK15="","",IF($A185="","",IFERROR(INDEX(OFFSET('Program and Results'!$A$1,MATCH(Tables!AK$1,'Program and Results'!$A:$A,0)-1,1,COUNTIF('Program and Results'!$A:$A,Tables!AK$1),4),MATCH($A185,OFFSET('Program and Results'!$A$1,MATCH(Tables!AK$1,'Program and Results'!$A:$A,0)-1,4,COUNTIF('Program and Results'!$A:$A,Tables!AK$1),1),0),3),"")))</f>
        <v/>
      </c>
      <c r="AL185" t="str">
        <f ca="1">IF(AL15="","",IF($A185="","",IFERROR(INDEX(OFFSET('Program and Results'!$A$1,MATCH(Tables!AL$1,'Program and Results'!$A:$A,0)-1,1,COUNTIF('Program and Results'!$A:$A,Tables!AL$1),4),MATCH($A185,OFFSET('Program and Results'!$A$1,MATCH(Tables!AL$1,'Program and Results'!$A:$A,0)-1,4,COUNTIF('Program and Results'!$A:$A,Tables!AL$1),1),0),3),"")))</f>
        <v/>
      </c>
      <c r="AM185" t="str">
        <f ca="1">IF(AM15="","",IF($A185="","",IFERROR(INDEX(OFFSET('Program and Results'!$A$1,MATCH(Tables!AM$1,'Program and Results'!$A:$A,0)-1,1,COUNTIF('Program and Results'!$A:$A,Tables!AM$1),4),MATCH($A185,OFFSET('Program and Results'!$A$1,MATCH(Tables!AM$1,'Program and Results'!$A:$A,0)-1,4,COUNTIF('Program and Results'!$A:$A,Tables!AM$1),1),0),3),"")))</f>
        <v/>
      </c>
      <c r="AN185" t="str">
        <f ca="1">IF(AN15="","",IF($A185="","",IFERROR(INDEX(OFFSET('Program and Results'!$A$1,MATCH(Tables!AN$1,'Program and Results'!$A:$A,0)-1,1,COUNTIF('Program and Results'!$A:$A,Tables!AN$1),4),MATCH($A185,OFFSET('Program and Results'!$A$1,MATCH(Tables!AN$1,'Program and Results'!$A:$A,0)-1,4,COUNTIF('Program and Results'!$A:$A,Tables!AN$1),1),0),3),"")))</f>
        <v/>
      </c>
      <c r="AO185" t="str">
        <f ca="1">IF(AO15="","",IF($A185="","",IFERROR(INDEX(OFFSET('Program and Results'!$A$1,MATCH(Tables!AO$1,'Program and Results'!$A:$A,0)-1,1,COUNTIF('Program and Results'!$A:$A,Tables!AO$1),4),MATCH($A185,OFFSET('Program and Results'!$A$1,MATCH(Tables!AO$1,'Program and Results'!$A:$A,0)-1,4,COUNTIF('Program and Results'!$A:$A,Tables!AO$1),1),0),3),"")))</f>
        <v/>
      </c>
      <c r="AP185" t="str">
        <f ca="1">IF(AP15="","",IF($A185="","",IFERROR(INDEX(OFFSET('Program and Results'!$A$1,MATCH(Tables!AP$1,'Program and Results'!$A:$A,0)-1,1,COUNTIF('Program and Results'!$A:$A,Tables!AP$1),4),MATCH($A185,OFFSET('Program and Results'!$A$1,MATCH(Tables!AP$1,'Program and Results'!$A:$A,0)-1,4,COUNTIF('Program and Results'!$A:$A,Tables!AP$1),1),0),3),"")))</f>
        <v/>
      </c>
      <c r="AQ185" t="str">
        <f ca="1">IF(AQ15="","",IF($A185="","",IFERROR(INDEX(OFFSET('Program and Results'!$A$1,MATCH(Tables!AQ$1,'Program and Results'!$A:$A,0)-1,1,COUNTIF('Program and Results'!$A:$A,Tables!AQ$1),4),MATCH($A185,OFFSET('Program and Results'!$A$1,MATCH(Tables!AQ$1,'Program and Results'!$A:$A,0)-1,4,COUNTIF('Program and Results'!$A:$A,Tables!AQ$1),1),0),3),"")))</f>
        <v/>
      </c>
      <c r="AR185" t="str">
        <f ca="1">IF(AR15="","",IF($A185="","",IFERROR(INDEX(OFFSET('Program and Results'!$A$1,MATCH(Tables!AR$1,'Program and Results'!$A:$A,0)-1,1,COUNTIF('Program and Results'!$A:$A,Tables!AR$1),4),MATCH($A185,OFFSET('Program and Results'!$A$1,MATCH(Tables!AR$1,'Program and Results'!$A:$A,0)-1,4,COUNTIF('Program and Results'!$A:$A,Tables!AR$1),1),0),3),"")))</f>
        <v/>
      </c>
      <c r="AS185" t="str">
        <f ca="1">IF(AS15="","",IF($A185="","",IFERROR(INDEX(OFFSET('Program and Results'!$A$1,MATCH(Tables!AS$1,'Program and Results'!$A:$A,0)-1,1,COUNTIF('Program and Results'!$A:$A,Tables!AS$1),4),MATCH($A185,OFFSET('Program and Results'!$A$1,MATCH(Tables!AS$1,'Program and Results'!$A:$A,0)-1,4,COUNTIF('Program and Results'!$A:$A,Tables!AS$1),1),0),3),"")))</f>
        <v/>
      </c>
      <c r="AT185" t="str">
        <f ca="1">IF(AT15="","",IF($A185="","",IFERROR(INDEX(OFFSET('Program and Results'!$A$1,MATCH(Tables!AT$1,'Program and Results'!$A:$A,0)-1,1,COUNTIF('Program and Results'!$A:$A,Tables!AT$1),4),MATCH($A185,OFFSET('Program and Results'!$A$1,MATCH(Tables!AT$1,'Program and Results'!$A:$A,0)-1,4,COUNTIF('Program and Results'!$A:$A,Tables!AT$1),1),0),3),"")))</f>
        <v/>
      </c>
      <c r="AU185" t="str">
        <f ca="1">IF(AU15="","",IF($A185="","",IFERROR(INDEX(OFFSET('Program and Results'!$A$1,MATCH(Tables!AU$1,'Program and Results'!$A:$A,0)-1,1,COUNTIF('Program and Results'!$A:$A,Tables!AU$1),4),MATCH($A185,OFFSET('Program and Results'!$A$1,MATCH(Tables!AU$1,'Program and Results'!$A:$A,0)-1,4,COUNTIF('Program and Results'!$A:$A,Tables!AU$1),1),0),3),"")))</f>
        <v/>
      </c>
      <c r="AV185" t="str">
        <f ca="1">IF(AV15="","",IF($A185="","",IFERROR(INDEX(OFFSET('Program and Results'!$A$1,MATCH(Tables!AV$1,'Program and Results'!$A:$A,0)-1,1,COUNTIF('Program and Results'!$A:$A,Tables!AV$1),4),MATCH($A185,OFFSET('Program and Results'!$A$1,MATCH(Tables!AV$1,'Program and Results'!$A:$A,0)-1,4,COUNTIF('Program and Results'!$A:$A,Tables!AV$1),1),0),3),"")))</f>
        <v/>
      </c>
      <c r="AW185" t="str">
        <f ca="1">IF(AW15="","",IF($A185="","",IFERROR(INDEX(OFFSET('Program and Results'!$A$1,MATCH(Tables!AW$1,'Program and Results'!$A:$A,0)-1,1,COUNTIF('Program and Results'!$A:$A,Tables!AW$1),4),MATCH($A185,OFFSET('Program and Results'!$A$1,MATCH(Tables!AW$1,'Program and Results'!$A:$A,0)-1,4,COUNTIF('Program and Results'!$A:$A,Tables!AW$1),1),0),3),"")))</f>
        <v/>
      </c>
      <c r="AX185" t="str">
        <f ca="1">IF(AX15="","",IF($A185="","",IFERROR(INDEX(OFFSET('Program and Results'!$A$1,MATCH(Tables!AX$1,'Program and Results'!$A:$A,0)-1,1,COUNTIF('Program and Results'!$A:$A,Tables!AX$1),4),MATCH($A185,OFFSET('Program and Results'!$A$1,MATCH(Tables!AX$1,'Program and Results'!$A:$A,0)-1,4,COUNTIF('Program and Results'!$A:$A,Tables!AX$1),1),0),3),"")))</f>
        <v/>
      </c>
      <c r="AY185" t="str">
        <f ca="1">IF(AY15="","",IF($A185="","",IFERROR(INDEX(OFFSET('Program and Results'!$A$1,MATCH(Tables!AY$1,'Program and Results'!$A:$A,0)-1,1,COUNTIF('Program and Results'!$A:$A,Tables!AY$1),4),MATCH($A185,OFFSET('Program and Results'!$A$1,MATCH(Tables!AY$1,'Program and Results'!$A:$A,0)-1,4,COUNTIF('Program and Results'!$A:$A,Tables!AY$1),1),0),3),"")))</f>
        <v/>
      </c>
      <c r="AZ185" t="str">
        <f ca="1">IF(AZ15="","",IF($A185="","",IFERROR(INDEX(OFFSET('Program and Results'!$A$1,MATCH(Tables!AZ$1,'Program and Results'!$A:$A,0)-1,1,COUNTIF('Program and Results'!$A:$A,Tables!AZ$1),4),MATCH($A185,OFFSET('Program and Results'!$A$1,MATCH(Tables!AZ$1,'Program and Results'!$A:$A,0)-1,4,COUNTIF('Program and Results'!$A:$A,Tables!AZ$1),1),0),3),"")))</f>
        <v/>
      </c>
      <c r="BA185" t="str">
        <f ca="1">IF(BA15="","",IF($A185="","",IFERROR(INDEX(OFFSET('Program and Results'!$A$1,MATCH(Tables!BA$1,'Program and Results'!$A:$A,0)-1,1,COUNTIF('Program and Results'!$A:$A,Tables!BA$1),4),MATCH($A185,OFFSET('Program and Results'!$A$1,MATCH(Tables!BA$1,'Program and Results'!$A:$A,0)-1,4,COUNTIF('Program and Results'!$A:$A,Tables!BA$1),1),0),3),"")))</f>
        <v/>
      </c>
      <c r="BB185" t="str">
        <f ca="1">IF(BB15="","",IF($A185="","",IFERROR(INDEX(OFFSET('Program and Results'!$A$1,MATCH(Tables!BB$1,'Program and Results'!$A:$A,0)-1,1,COUNTIF('Program and Results'!$A:$A,Tables!BB$1),4),MATCH($A185,OFFSET('Program and Results'!$A$1,MATCH(Tables!BB$1,'Program and Results'!$A:$A,0)-1,4,COUNTIF('Program and Results'!$A:$A,Tables!BB$1),1),0),3),"")))</f>
        <v/>
      </c>
      <c r="BC185" t="str">
        <f ca="1">IF(BC15="","",IF($A185="","",IFERROR(INDEX(OFFSET('Program and Results'!$A$1,MATCH(Tables!BC$1,'Program and Results'!$A:$A,0)-1,1,COUNTIF('Program and Results'!$A:$A,Tables!BC$1),4),MATCH($A185,OFFSET('Program and Results'!$A$1,MATCH(Tables!BC$1,'Program and Results'!$A:$A,0)-1,4,COUNTIF('Program and Results'!$A:$A,Tables!BC$1),1),0),3),"")))</f>
        <v/>
      </c>
      <c r="BD185" t="str">
        <f ca="1">IF(BD15="","",IF($A185="","",IFERROR(INDEX(OFFSET('Program and Results'!$A$1,MATCH(Tables!BD$1,'Program and Results'!$A:$A,0)-1,1,COUNTIF('Program and Results'!$A:$A,Tables!BD$1),4),MATCH($A185,OFFSET('Program and Results'!$A$1,MATCH(Tables!BD$1,'Program and Results'!$A:$A,0)-1,4,COUNTIF('Program and Results'!$A:$A,Tables!BD$1),1),0),3),"")))</f>
        <v/>
      </c>
      <c r="BE185" t="str">
        <f ca="1">IF(BE15="","",IF($A185="","",IFERROR(INDEX(OFFSET('Program and Results'!$A$1,MATCH(Tables!BE$1,'Program and Results'!$A:$A,0)-1,1,COUNTIF('Program and Results'!$A:$A,Tables!BE$1),4),MATCH($A185,OFFSET('Program and Results'!$A$1,MATCH(Tables!BE$1,'Program and Results'!$A:$A,0)-1,4,COUNTIF('Program and Results'!$A:$A,Tables!BE$1),1),0),3),"")))</f>
        <v/>
      </c>
    </row>
    <row r="186" spans="1:57">
      <c r="A186" s="3" t="str">
        <f t="shared" si="14"/>
        <v>Werder Bremen</v>
      </c>
      <c r="B186">
        <f ca="1">IF(B16="","",IF($A186="","",IFERROR(INDEX(OFFSET('Program and Results'!$A$1,MATCH(Tables!B$1,'Program and Results'!$A:$A,0)-1,1,COUNTIF('Program and Results'!$A:$A,Tables!B$1),4),MATCH($A186,OFFSET('Program and Results'!$A$1,MATCH(Tables!B$1,'Program and Results'!$A:$A,0)-1,4,COUNTIF('Program and Results'!$A:$A,Tables!B$1),1),0),3),"")))</f>
        <v>1</v>
      </c>
      <c r="C186" t="str">
        <f ca="1">IF(C16="","",IF($A186="","",IFERROR(INDEX(OFFSET('Program and Results'!$A$1,MATCH(Tables!C$1,'Program and Results'!$A:$A,0)-1,1,COUNTIF('Program and Results'!$A:$A,Tables!C$1),4),MATCH($A186,OFFSET('Program and Results'!$A$1,MATCH(Tables!C$1,'Program and Results'!$A:$A,0)-1,4,COUNTIF('Program and Results'!$A:$A,Tables!C$1),1),0),3),"")))</f>
        <v/>
      </c>
      <c r="D186">
        <f ca="1">IF(D16="","",IF($A186="","",IFERROR(INDEX(OFFSET('Program and Results'!$A$1,MATCH(Tables!D$1,'Program and Results'!$A:$A,0)-1,1,COUNTIF('Program and Results'!$A:$A,Tables!D$1),4),MATCH($A186,OFFSET('Program and Results'!$A$1,MATCH(Tables!D$1,'Program and Results'!$A:$A,0)-1,4,COUNTIF('Program and Results'!$A:$A,Tables!D$1),1),0),3),"")))</f>
        <v>0</v>
      </c>
      <c r="E186">
        <f ca="1">IF(E16="","",IF($A186="","",IFERROR(INDEX(OFFSET('Program and Results'!$A$1,MATCH(Tables!E$1,'Program and Results'!$A:$A,0)-1,1,COUNTIF('Program and Results'!$A:$A,Tables!E$1),4),MATCH($A186,OFFSET('Program and Results'!$A$1,MATCH(Tables!E$1,'Program and Results'!$A:$A,0)-1,4,COUNTIF('Program and Results'!$A:$A,Tables!E$1),1),0),3),"")))</f>
        <v>1</v>
      </c>
      <c r="F186" t="str">
        <f ca="1">IF(F16="","",IF($A186="","",IFERROR(INDEX(OFFSET('Program and Results'!$A$1,MATCH(Tables!F$1,'Program and Results'!$A:$A,0)-1,1,COUNTIF('Program and Results'!$A:$A,Tables!F$1),4),MATCH($A186,OFFSET('Program and Results'!$A$1,MATCH(Tables!F$1,'Program and Results'!$A:$A,0)-1,4,COUNTIF('Program and Results'!$A:$A,Tables!F$1),1),0),3),"")))</f>
        <v/>
      </c>
      <c r="G186">
        <f ca="1">IF(G16="","",IF($A186="","",IFERROR(INDEX(OFFSET('Program and Results'!$A$1,MATCH(Tables!G$1,'Program and Results'!$A:$A,0)-1,1,COUNTIF('Program and Results'!$A:$A,Tables!G$1),4),MATCH($A186,OFFSET('Program and Results'!$A$1,MATCH(Tables!G$1,'Program and Results'!$A:$A,0)-1,4,COUNTIF('Program and Results'!$A:$A,Tables!G$1),1),0),3),"")))</f>
        <v>2</v>
      </c>
      <c r="H186" t="str">
        <f ca="1">IF(H16="","",IF($A186="","",IFERROR(INDEX(OFFSET('Program and Results'!$A$1,MATCH(Tables!H$1,'Program and Results'!$A:$A,0)-1,1,COUNTIF('Program and Results'!$A:$A,Tables!H$1),4),MATCH($A186,OFFSET('Program and Results'!$A$1,MATCH(Tables!H$1,'Program and Results'!$A:$A,0)-1,4,COUNTIF('Program and Results'!$A:$A,Tables!H$1),1),0),3),"")))</f>
        <v/>
      </c>
      <c r="I186">
        <f ca="1">IF(I16="","",IF($A186="","",IFERROR(INDEX(OFFSET('Program and Results'!$A$1,MATCH(Tables!I$1,'Program and Results'!$A:$A,0)-1,1,COUNTIF('Program and Results'!$A:$A,Tables!I$1),4),MATCH($A186,OFFSET('Program and Results'!$A$1,MATCH(Tables!I$1,'Program and Results'!$A:$A,0)-1,4,COUNTIF('Program and Results'!$A:$A,Tables!I$1),1),0),3),"")))</f>
        <v>1</v>
      </c>
      <c r="J186" t="str">
        <f ca="1">IF(J16="","",IF($A186="","",IFERROR(INDEX(OFFSET('Program and Results'!$A$1,MATCH(Tables!J$1,'Program and Results'!$A:$A,0)-1,1,COUNTIF('Program and Results'!$A:$A,Tables!J$1),4),MATCH($A186,OFFSET('Program and Results'!$A$1,MATCH(Tables!J$1,'Program and Results'!$A:$A,0)-1,4,COUNTIF('Program and Results'!$A:$A,Tables!J$1),1),0),3),"")))</f>
        <v/>
      </c>
      <c r="K186">
        <f ca="1">IF(K16="","",IF($A186="","",IFERROR(INDEX(OFFSET('Program and Results'!$A$1,MATCH(Tables!K$1,'Program and Results'!$A:$A,0)-1,1,COUNTIF('Program and Results'!$A:$A,Tables!K$1),4),MATCH($A186,OFFSET('Program and Results'!$A$1,MATCH(Tables!K$1,'Program and Results'!$A:$A,0)-1,4,COUNTIF('Program and Results'!$A:$A,Tables!K$1),1),0),3),"")))</f>
        <v>0</v>
      </c>
      <c r="L186" t="str">
        <f ca="1">IF(L16="","",IF($A186="","",IFERROR(INDEX(OFFSET('Program and Results'!$A$1,MATCH(Tables!L$1,'Program and Results'!$A:$A,0)-1,1,COUNTIF('Program and Results'!$A:$A,Tables!L$1),4),MATCH($A186,OFFSET('Program and Results'!$A$1,MATCH(Tables!L$1,'Program and Results'!$A:$A,0)-1,4,COUNTIF('Program and Results'!$A:$A,Tables!L$1),1),0),3),"")))</f>
        <v/>
      </c>
      <c r="M186">
        <f ca="1">IF(M16="","",IF($A186="","",IFERROR(INDEX(OFFSET('Program and Results'!$A$1,MATCH(Tables!M$1,'Program and Results'!$A:$A,0)-1,1,COUNTIF('Program and Results'!$A:$A,Tables!M$1),4),MATCH($A186,OFFSET('Program and Results'!$A$1,MATCH(Tables!M$1,'Program and Results'!$A:$A,0)-1,4,COUNTIF('Program and Results'!$A:$A,Tables!M$1),1),0),3),"")))</f>
        <v>1</v>
      </c>
      <c r="N186" t="str">
        <f ca="1">IF(N16="","",IF($A186="","",IFERROR(INDEX(OFFSET('Program and Results'!$A$1,MATCH(Tables!N$1,'Program and Results'!$A:$A,0)-1,1,COUNTIF('Program and Results'!$A:$A,Tables!N$1),4),MATCH($A186,OFFSET('Program and Results'!$A$1,MATCH(Tables!N$1,'Program and Results'!$A:$A,0)-1,4,COUNTIF('Program and Results'!$A:$A,Tables!N$1),1),0),3),"")))</f>
        <v/>
      </c>
      <c r="O186">
        <f ca="1">IF(O16="","",IF($A186="","",IFERROR(INDEX(OFFSET('Program and Results'!$A$1,MATCH(Tables!O$1,'Program and Results'!$A:$A,0)-1,1,COUNTIF('Program and Results'!$A:$A,Tables!O$1),4),MATCH($A186,OFFSET('Program and Results'!$A$1,MATCH(Tables!O$1,'Program and Results'!$A:$A,0)-1,4,COUNTIF('Program and Results'!$A:$A,Tables!O$1),1),0),3),"")))</f>
        <v>4</v>
      </c>
      <c r="P186" t="str">
        <f ca="1">IF(P16="","",IF($A186="","",IFERROR(INDEX(OFFSET('Program and Results'!$A$1,MATCH(Tables!P$1,'Program and Results'!$A:$A,0)-1,1,COUNTIF('Program and Results'!$A:$A,Tables!P$1),4),MATCH($A186,OFFSET('Program and Results'!$A$1,MATCH(Tables!P$1,'Program and Results'!$A:$A,0)-1,4,COUNTIF('Program and Results'!$A:$A,Tables!P$1),1),0),3),"")))</f>
        <v/>
      </c>
      <c r="Q186">
        <f ca="1">IF(Q16="","",IF($A186="","",IFERROR(INDEX(OFFSET('Program and Results'!$A$1,MATCH(Tables!Q$1,'Program and Results'!$A:$A,0)-1,1,COUNTIF('Program and Results'!$A:$A,Tables!Q$1),4),MATCH($A186,OFFSET('Program and Results'!$A$1,MATCH(Tables!Q$1,'Program and Results'!$A:$A,0)-1,4,COUNTIF('Program and Results'!$A:$A,Tables!Q$1),1),0),3),"")))</f>
        <v>2</v>
      </c>
      <c r="R186" t="str">
        <f ca="1">IF(R16="","",IF($A186="","",IFERROR(INDEX(OFFSET('Program and Results'!$A$1,MATCH(Tables!R$1,'Program and Results'!$A:$A,0)-1,1,COUNTIF('Program and Results'!$A:$A,Tables!R$1),4),MATCH($A186,OFFSET('Program and Results'!$A$1,MATCH(Tables!R$1,'Program and Results'!$A:$A,0)-1,4,COUNTIF('Program and Results'!$A:$A,Tables!R$1),1),0),3),"")))</f>
        <v/>
      </c>
      <c r="S186" t="str">
        <f ca="1">IF(S16="","",IF($A186="","",IFERROR(INDEX(OFFSET('Program and Results'!$A$1,MATCH(Tables!S$1,'Program and Results'!$A:$A,0)-1,1,COUNTIF('Program and Results'!$A:$A,Tables!S$1),4),MATCH($A186,OFFSET('Program and Results'!$A$1,MATCH(Tables!S$1,'Program and Results'!$A:$A,0)-1,4,COUNTIF('Program and Results'!$A:$A,Tables!S$1),1),0),3),"")))</f>
        <v/>
      </c>
      <c r="T186">
        <f ca="1">IF(T16="","",IF($A186="","",IFERROR(INDEX(OFFSET('Program and Results'!$A$1,MATCH(Tables!T$1,'Program and Results'!$A:$A,0)-1,1,COUNTIF('Program and Results'!$A:$A,Tables!T$1),4),MATCH($A186,OFFSET('Program and Results'!$A$1,MATCH(Tables!T$1,'Program and Results'!$A:$A,0)-1,4,COUNTIF('Program and Results'!$A:$A,Tables!T$1),1),0),3),"")))</f>
        <v>1</v>
      </c>
      <c r="U186" t="str">
        <f ca="1">IF(U16="","",IF($A186="","",IFERROR(INDEX(OFFSET('Program and Results'!$A$1,MATCH(Tables!U$1,'Program and Results'!$A:$A,0)-1,1,COUNTIF('Program and Results'!$A:$A,Tables!U$1),4),MATCH($A186,OFFSET('Program and Results'!$A$1,MATCH(Tables!U$1,'Program and Results'!$A:$A,0)-1,4,COUNTIF('Program and Results'!$A:$A,Tables!U$1),1),0),3),"")))</f>
        <v/>
      </c>
      <c r="V186" t="str">
        <f ca="1">IF(V16="","",IF($A186="","",IFERROR(INDEX(OFFSET('Program and Results'!$A$1,MATCH(Tables!V$1,'Program and Results'!$A:$A,0)-1,1,COUNTIF('Program and Results'!$A:$A,Tables!V$1),4),MATCH($A186,OFFSET('Program and Results'!$A$1,MATCH(Tables!V$1,'Program and Results'!$A:$A,0)-1,4,COUNTIF('Program and Results'!$A:$A,Tables!V$1),1),0),3),"")))</f>
        <v/>
      </c>
      <c r="W186">
        <f ca="1">IF(W16="","",IF($A186="","",IFERROR(INDEX(OFFSET('Program and Results'!$A$1,MATCH(Tables!W$1,'Program and Results'!$A:$A,0)-1,1,COUNTIF('Program and Results'!$A:$A,Tables!W$1),4),MATCH($A186,OFFSET('Program and Results'!$A$1,MATCH(Tables!W$1,'Program and Results'!$A:$A,0)-1,4,COUNTIF('Program and Results'!$A:$A,Tables!W$1),1),0),3),"")))</f>
        <v>0</v>
      </c>
      <c r="X186" t="str">
        <f ca="1">IF(X16="","",IF($A186="","",IFERROR(INDEX(OFFSET('Program and Results'!$A$1,MATCH(Tables!X$1,'Program and Results'!$A:$A,0)-1,1,COUNTIF('Program and Results'!$A:$A,Tables!X$1),4),MATCH($A186,OFFSET('Program and Results'!$A$1,MATCH(Tables!X$1,'Program and Results'!$A:$A,0)-1,4,COUNTIF('Program and Results'!$A:$A,Tables!X$1),1),0),3),"")))</f>
        <v/>
      </c>
      <c r="Y186">
        <f ca="1">IF(Y16="","",IF($A186="","",IFERROR(INDEX(OFFSET('Program and Results'!$A$1,MATCH(Tables!Y$1,'Program and Results'!$A:$A,0)-1,1,COUNTIF('Program and Results'!$A:$A,Tables!Y$1),4),MATCH($A186,OFFSET('Program and Results'!$A$1,MATCH(Tables!Y$1,'Program and Results'!$A:$A,0)-1,4,COUNTIF('Program and Results'!$A:$A,Tables!Y$1),1),0),3),"")))</f>
        <v>2</v>
      </c>
      <c r="Z186" t="str">
        <f ca="1">IF(Z16="","",IF($A186="","",IFERROR(INDEX(OFFSET('Program and Results'!$A$1,MATCH(Tables!Z$1,'Program and Results'!$A:$A,0)-1,1,COUNTIF('Program and Results'!$A:$A,Tables!Z$1),4),MATCH($A186,OFFSET('Program and Results'!$A$1,MATCH(Tables!Z$1,'Program and Results'!$A:$A,0)-1,4,COUNTIF('Program and Results'!$A:$A,Tables!Z$1),1),0),3),"")))</f>
        <v/>
      </c>
      <c r="AA186">
        <f ca="1">IF(AA16="","",IF($A186="","",IFERROR(INDEX(OFFSET('Program and Results'!$A$1,MATCH(Tables!AA$1,'Program and Results'!$A:$A,0)-1,1,COUNTIF('Program and Results'!$A:$A,Tables!AA$1),4),MATCH($A186,OFFSET('Program and Results'!$A$1,MATCH(Tables!AA$1,'Program and Results'!$A:$A,0)-1,4,COUNTIF('Program and Results'!$A:$A,Tables!AA$1),1),0),3),"")))</f>
        <v>1</v>
      </c>
      <c r="AB186" t="str">
        <f ca="1">IF(AB16="","",IF($A186="","",IFERROR(INDEX(OFFSET('Program and Results'!$A$1,MATCH(Tables!AB$1,'Program and Results'!$A:$A,0)-1,1,COUNTIF('Program and Results'!$A:$A,Tables!AB$1),4),MATCH($A186,OFFSET('Program and Results'!$A$1,MATCH(Tables!AB$1,'Program and Results'!$A:$A,0)-1,4,COUNTIF('Program and Results'!$A:$A,Tables!AB$1),1),0),3),"")))</f>
        <v/>
      </c>
      <c r="AC186">
        <f ca="1">IF(AC16="","",IF($A186="","",IFERROR(INDEX(OFFSET('Program and Results'!$A$1,MATCH(Tables!AC$1,'Program and Results'!$A:$A,0)-1,1,COUNTIF('Program and Results'!$A:$A,Tables!AC$1),4),MATCH($A186,OFFSET('Program and Results'!$A$1,MATCH(Tables!AC$1,'Program and Results'!$A:$A,0)-1,4,COUNTIF('Program and Results'!$A:$A,Tables!AC$1),1),0),3),"")))</f>
        <v>2</v>
      </c>
      <c r="AD186" t="str">
        <f ca="1">IF(AD16="","",IF($A186="","",IFERROR(INDEX(OFFSET('Program and Results'!$A$1,MATCH(Tables!AD$1,'Program and Results'!$A:$A,0)-1,1,COUNTIF('Program and Results'!$A:$A,Tables!AD$1),4),MATCH($A186,OFFSET('Program and Results'!$A$1,MATCH(Tables!AD$1,'Program and Results'!$A:$A,0)-1,4,COUNTIF('Program and Results'!$A:$A,Tables!AD$1),1),0),3),"")))</f>
        <v/>
      </c>
      <c r="AE186">
        <f ca="1">IF(AE16="","",IF($A186="","",IFERROR(INDEX(OFFSET('Program and Results'!$A$1,MATCH(Tables!AE$1,'Program and Results'!$A:$A,0)-1,1,COUNTIF('Program and Results'!$A:$A,Tables!AE$1),4),MATCH($A186,OFFSET('Program and Results'!$A$1,MATCH(Tables!AE$1,'Program and Results'!$A:$A,0)-1,4,COUNTIF('Program and Results'!$A:$A,Tables!AE$1),1),0),3),"")))</f>
        <v>0</v>
      </c>
      <c r="AF186" t="str">
        <f ca="1">IF(AF16="","",IF($A186="","",IFERROR(INDEX(OFFSET('Program and Results'!$A$1,MATCH(Tables!AF$1,'Program and Results'!$A:$A,0)-1,1,COUNTIF('Program and Results'!$A:$A,Tables!AF$1),4),MATCH($A186,OFFSET('Program and Results'!$A$1,MATCH(Tables!AF$1,'Program and Results'!$A:$A,0)-1,4,COUNTIF('Program and Results'!$A:$A,Tables!AF$1),1),0),3),"")))</f>
        <v/>
      </c>
      <c r="AG186">
        <f ca="1">IF(AG16="","",IF($A186="","",IFERROR(INDEX(OFFSET('Program and Results'!$A$1,MATCH(Tables!AG$1,'Program and Results'!$A:$A,0)-1,1,COUNTIF('Program and Results'!$A:$A,Tables!AG$1),4),MATCH($A186,OFFSET('Program and Results'!$A$1,MATCH(Tables!AG$1,'Program and Results'!$A:$A,0)-1,4,COUNTIF('Program and Results'!$A:$A,Tables!AG$1),1),0),3),"")))</f>
        <v>2</v>
      </c>
      <c r="AH186" t="str">
        <f ca="1">IF(AH16="","",IF($A186="","",IFERROR(INDEX(OFFSET('Program and Results'!$A$1,MATCH(Tables!AH$1,'Program and Results'!$A:$A,0)-1,1,COUNTIF('Program and Results'!$A:$A,Tables!AH$1),4),MATCH($A186,OFFSET('Program and Results'!$A$1,MATCH(Tables!AH$1,'Program and Results'!$A:$A,0)-1,4,COUNTIF('Program and Results'!$A:$A,Tables!AH$1),1),0),3),"")))</f>
        <v/>
      </c>
      <c r="AI186">
        <f ca="1">IF(AI16="","",IF($A186="","",IFERROR(INDEX(OFFSET('Program and Results'!$A$1,MATCH(Tables!AI$1,'Program and Results'!$A:$A,0)-1,1,COUNTIF('Program and Results'!$A:$A,Tables!AI$1),4),MATCH($A186,OFFSET('Program and Results'!$A$1,MATCH(Tables!AI$1,'Program and Results'!$A:$A,0)-1,4,COUNTIF('Program and Results'!$A:$A,Tables!AI$1),1),0),3),"")))</f>
        <v>1</v>
      </c>
      <c r="AJ186" t="str">
        <f ca="1">IF(AJ16="","",IF($A186="","",IFERROR(INDEX(OFFSET('Program and Results'!$A$1,MATCH(Tables!AJ$1,'Program and Results'!$A:$A,0)-1,1,COUNTIF('Program and Results'!$A:$A,Tables!AJ$1),4),MATCH($A186,OFFSET('Program and Results'!$A$1,MATCH(Tables!AJ$1,'Program and Results'!$A:$A,0)-1,4,COUNTIF('Program and Results'!$A:$A,Tables!AJ$1),1),0),3),"")))</f>
        <v/>
      </c>
      <c r="AK186" t="str">
        <f ca="1">IF(AK16="","",IF($A186="","",IFERROR(INDEX(OFFSET('Program and Results'!$A$1,MATCH(Tables!AK$1,'Program and Results'!$A:$A,0)-1,1,COUNTIF('Program and Results'!$A:$A,Tables!AK$1),4),MATCH($A186,OFFSET('Program and Results'!$A$1,MATCH(Tables!AK$1,'Program and Results'!$A:$A,0)-1,4,COUNTIF('Program and Results'!$A:$A,Tables!AK$1),1),0),3),"")))</f>
        <v/>
      </c>
      <c r="AL186" t="str">
        <f ca="1">IF(AL16="","",IF($A186="","",IFERROR(INDEX(OFFSET('Program and Results'!$A$1,MATCH(Tables!AL$1,'Program and Results'!$A:$A,0)-1,1,COUNTIF('Program and Results'!$A:$A,Tables!AL$1),4),MATCH($A186,OFFSET('Program and Results'!$A$1,MATCH(Tables!AL$1,'Program and Results'!$A:$A,0)-1,4,COUNTIF('Program and Results'!$A:$A,Tables!AL$1),1),0),3),"")))</f>
        <v/>
      </c>
      <c r="AM186" t="str">
        <f ca="1">IF(AM16="","",IF($A186="","",IFERROR(INDEX(OFFSET('Program and Results'!$A$1,MATCH(Tables!AM$1,'Program and Results'!$A:$A,0)-1,1,COUNTIF('Program and Results'!$A:$A,Tables!AM$1),4),MATCH($A186,OFFSET('Program and Results'!$A$1,MATCH(Tables!AM$1,'Program and Results'!$A:$A,0)-1,4,COUNTIF('Program and Results'!$A:$A,Tables!AM$1),1),0),3),"")))</f>
        <v/>
      </c>
      <c r="AN186" t="str">
        <f ca="1">IF(AN16="","",IF($A186="","",IFERROR(INDEX(OFFSET('Program and Results'!$A$1,MATCH(Tables!AN$1,'Program and Results'!$A:$A,0)-1,1,COUNTIF('Program and Results'!$A:$A,Tables!AN$1),4),MATCH($A186,OFFSET('Program and Results'!$A$1,MATCH(Tables!AN$1,'Program and Results'!$A:$A,0)-1,4,COUNTIF('Program and Results'!$A:$A,Tables!AN$1),1),0),3),"")))</f>
        <v/>
      </c>
      <c r="AO186" t="str">
        <f ca="1">IF(AO16="","",IF($A186="","",IFERROR(INDEX(OFFSET('Program and Results'!$A$1,MATCH(Tables!AO$1,'Program and Results'!$A:$A,0)-1,1,COUNTIF('Program and Results'!$A:$A,Tables!AO$1),4),MATCH($A186,OFFSET('Program and Results'!$A$1,MATCH(Tables!AO$1,'Program and Results'!$A:$A,0)-1,4,COUNTIF('Program and Results'!$A:$A,Tables!AO$1),1),0),3),"")))</f>
        <v/>
      </c>
      <c r="AP186" t="str">
        <f ca="1">IF(AP16="","",IF($A186="","",IFERROR(INDEX(OFFSET('Program and Results'!$A$1,MATCH(Tables!AP$1,'Program and Results'!$A:$A,0)-1,1,COUNTIF('Program and Results'!$A:$A,Tables!AP$1),4),MATCH($A186,OFFSET('Program and Results'!$A$1,MATCH(Tables!AP$1,'Program and Results'!$A:$A,0)-1,4,COUNTIF('Program and Results'!$A:$A,Tables!AP$1),1),0),3),"")))</f>
        <v/>
      </c>
      <c r="AQ186" t="str">
        <f ca="1">IF(AQ16="","",IF($A186="","",IFERROR(INDEX(OFFSET('Program and Results'!$A$1,MATCH(Tables!AQ$1,'Program and Results'!$A:$A,0)-1,1,COUNTIF('Program and Results'!$A:$A,Tables!AQ$1),4),MATCH($A186,OFFSET('Program and Results'!$A$1,MATCH(Tables!AQ$1,'Program and Results'!$A:$A,0)-1,4,COUNTIF('Program and Results'!$A:$A,Tables!AQ$1),1),0),3),"")))</f>
        <v/>
      </c>
      <c r="AR186" t="str">
        <f ca="1">IF(AR16="","",IF($A186="","",IFERROR(INDEX(OFFSET('Program and Results'!$A$1,MATCH(Tables!AR$1,'Program and Results'!$A:$A,0)-1,1,COUNTIF('Program and Results'!$A:$A,Tables!AR$1),4),MATCH($A186,OFFSET('Program and Results'!$A$1,MATCH(Tables!AR$1,'Program and Results'!$A:$A,0)-1,4,COUNTIF('Program and Results'!$A:$A,Tables!AR$1),1),0),3),"")))</f>
        <v/>
      </c>
      <c r="AS186" t="str">
        <f ca="1">IF(AS16="","",IF($A186="","",IFERROR(INDEX(OFFSET('Program and Results'!$A$1,MATCH(Tables!AS$1,'Program and Results'!$A:$A,0)-1,1,COUNTIF('Program and Results'!$A:$A,Tables!AS$1),4),MATCH($A186,OFFSET('Program and Results'!$A$1,MATCH(Tables!AS$1,'Program and Results'!$A:$A,0)-1,4,COUNTIF('Program and Results'!$A:$A,Tables!AS$1),1),0),3),"")))</f>
        <v/>
      </c>
      <c r="AT186" t="str">
        <f ca="1">IF(AT16="","",IF($A186="","",IFERROR(INDEX(OFFSET('Program and Results'!$A$1,MATCH(Tables!AT$1,'Program and Results'!$A:$A,0)-1,1,COUNTIF('Program and Results'!$A:$A,Tables!AT$1),4),MATCH($A186,OFFSET('Program and Results'!$A$1,MATCH(Tables!AT$1,'Program and Results'!$A:$A,0)-1,4,COUNTIF('Program and Results'!$A:$A,Tables!AT$1),1),0),3),"")))</f>
        <v/>
      </c>
      <c r="AU186" t="str">
        <f ca="1">IF(AU16="","",IF($A186="","",IFERROR(INDEX(OFFSET('Program and Results'!$A$1,MATCH(Tables!AU$1,'Program and Results'!$A:$A,0)-1,1,COUNTIF('Program and Results'!$A:$A,Tables!AU$1),4),MATCH($A186,OFFSET('Program and Results'!$A$1,MATCH(Tables!AU$1,'Program and Results'!$A:$A,0)-1,4,COUNTIF('Program and Results'!$A:$A,Tables!AU$1),1),0),3),"")))</f>
        <v/>
      </c>
      <c r="AV186" t="str">
        <f ca="1">IF(AV16="","",IF($A186="","",IFERROR(INDEX(OFFSET('Program and Results'!$A$1,MATCH(Tables!AV$1,'Program and Results'!$A:$A,0)-1,1,COUNTIF('Program and Results'!$A:$A,Tables!AV$1),4),MATCH($A186,OFFSET('Program and Results'!$A$1,MATCH(Tables!AV$1,'Program and Results'!$A:$A,0)-1,4,COUNTIF('Program and Results'!$A:$A,Tables!AV$1),1),0),3),"")))</f>
        <v/>
      </c>
      <c r="AW186" t="str">
        <f ca="1">IF(AW16="","",IF($A186="","",IFERROR(INDEX(OFFSET('Program and Results'!$A$1,MATCH(Tables!AW$1,'Program and Results'!$A:$A,0)-1,1,COUNTIF('Program and Results'!$A:$A,Tables!AW$1),4),MATCH($A186,OFFSET('Program and Results'!$A$1,MATCH(Tables!AW$1,'Program and Results'!$A:$A,0)-1,4,COUNTIF('Program and Results'!$A:$A,Tables!AW$1),1),0),3),"")))</f>
        <v/>
      </c>
      <c r="AX186" t="str">
        <f ca="1">IF(AX16="","",IF($A186="","",IFERROR(INDEX(OFFSET('Program and Results'!$A$1,MATCH(Tables!AX$1,'Program and Results'!$A:$A,0)-1,1,COUNTIF('Program and Results'!$A:$A,Tables!AX$1),4),MATCH($A186,OFFSET('Program and Results'!$A$1,MATCH(Tables!AX$1,'Program and Results'!$A:$A,0)-1,4,COUNTIF('Program and Results'!$A:$A,Tables!AX$1),1),0),3),"")))</f>
        <v/>
      </c>
      <c r="AY186" t="str">
        <f ca="1">IF(AY16="","",IF($A186="","",IFERROR(INDEX(OFFSET('Program and Results'!$A$1,MATCH(Tables!AY$1,'Program and Results'!$A:$A,0)-1,1,COUNTIF('Program and Results'!$A:$A,Tables!AY$1),4),MATCH($A186,OFFSET('Program and Results'!$A$1,MATCH(Tables!AY$1,'Program and Results'!$A:$A,0)-1,4,COUNTIF('Program and Results'!$A:$A,Tables!AY$1),1),0),3),"")))</f>
        <v/>
      </c>
      <c r="AZ186" t="str">
        <f ca="1">IF(AZ16="","",IF($A186="","",IFERROR(INDEX(OFFSET('Program and Results'!$A$1,MATCH(Tables!AZ$1,'Program and Results'!$A:$A,0)-1,1,COUNTIF('Program and Results'!$A:$A,Tables!AZ$1),4),MATCH($A186,OFFSET('Program and Results'!$A$1,MATCH(Tables!AZ$1,'Program and Results'!$A:$A,0)-1,4,COUNTIF('Program and Results'!$A:$A,Tables!AZ$1),1),0),3),"")))</f>
        <v/>
      </c>
      <c r="BA186" t="str">
        <f ca="1">IF(BA16="","",IF($A186="","",IFERROR(INDEX(OFFSET('Program and Results'!$A$1,MATCH(Tables!BA$1,'Program and Results'!$A:$A,0)-1,1,COUNTIF('Program and Results'!$A:$A,Tables!BA$1),4),MATCH($A186,OFFSET('Program and Results'!$A$1,MATCH(Tables!BA$1,'Program and Results'!$A:$A,0)-1,4,COUNTIF('Program and Results'!$A:$A,Tables!BA$1),1),0),3),"")))</f>
        <v/>
      </c>
      <c r="BB186" t="str">
        <f ca="1">IF(BB16="","",IF($A186="","",IFERROR(INDEX(OFFSET('Program and Results'!$A$1,MATCH(Tables!BB$1,'Program and Results'!$A:$A,0)-1,1,COUNTIF('Program and Results'!$A:$A,Tables!BB$1),4),MATCH($A186,OFFSET('Program and Results'!$A$1,MATCH(Tables!BB$1,'Program and Results'!$A:$A,0)-1,4,COUNTIF('Program and Results'!$A:$A,Tables!BB$1),1),0),3),"")))</f>
        <v/>
      </c>
      <c r="BC186" t="str">
        <f ca="1">IF(BC16="","",IF($A186="","",IFERROR(INDEX(OFFSET('Program and Results'!$A$1,MATCH(Tables!BC$1,'Program and Results'!$A:$A,0)-1,1,COUNTIF('Program and Results'!$A:$A,Tables!BC$1),4),MATCH($A186,OFFSET('Program and Results'!$A$1,MATCH(Tables!BC$1,'Program and Results'!$A:$A,0)-1,4,COUNTIF('Program and Results'!$A:$A,Tables!BC$1),1),0),3),"")))</f>
        <v/>
      </c>
      <c r="BD186" t="str">
        <f ca="1">IF(BD16="","",IF($A186="","",IFERROR(INDEX(OFFSET('Program and Results'!$A$1,MATCH(Tables!BD$1,'Program and Results'!$A:$A,0)-1,1,COUNTIF('Program and Results'!$A:$A,Tables!BD$1),4),MATCH($A186,OFFSET('Program and Results'!$A$1,MATCH(Tables!BD$1,'Program and Results'!$A:$A,0)-1,4,COUNTIF('Program and Results'!$A:$A,Tables!BD$1),1),0),3),"")))</f>
        <v/>
      </c>
      <c r="BE186" t="str">
        <f ca="1">IF(BE16="","",IF($A186="","",IFERROR(INDEX(OFFSET('Program and Results'!$A$1,MATCH(Tables!BE$1,'Program and Results'!$A:$A,0)-1,1,COUNTIF('Program and Results'!$A:$A,Tables!BE$1),4),MATCH($A186,OFFSET('Program and Results'!$A$1,MATCH(Tables!BE$1,'Program and Results'!$A:$A,0)-1,4,COUNTIF('Program and Results'!$A:$A,Tables!BE$1),1),0),3),"")))</f>
        <v/>
      </c>
    </row>
    <row r="187" spans="1:57">
      <c r="A187" s="3" t="str">
        <f t="shared" si="14"/>
        <v>Wolfsburg</v>
      </c>
      <c r="B187">
        <f ca="1">IF(B17="","",IF($A187="","",IFERROR(INDEX(OFFSET('Program and Results'!$A$1,MATCH(Tables!B$1,'Program and Results'!$A:$A,0)-1,1,COUNTIF('Program and Results'!$A:$A,Tables!B$1),4),MATCH($A187,OFFSET('Program and Results'!$A$1,MATCH(Tables!B$1,'Program and Results'!$A:$A,0)-1,4,COUNTIF('Program and Results'!$A:$A,Tables!B$1),1),0),3),"")))</f>
        <v>0</v>
      </c>
      <c r="C187" t="str">
        <f ca="1">IF(C17="","",IF($A187="","",IFERROR(INDEX(OFFSET('Program and Results'!$A$1,MATCH(Tables!C$1,'Program and Results'!$A:$A,0)-1,1,COUNTIF('Program and Results'!$A:$A,Tables!C$1),4),MATCH($A187,OFFSET('Program and Results'!$A$1,MATCH(Tables!C$1,'Program and Results'!$A:$A,0)-1,4,COUNTIF('Program and Results'!$A:$A,Tables!C$1),1),0),3),"")))</f>
        <v/>
      </c>
      <c r="D187">
        <f ca="1">IF(D17="","",IF($A187="","",IFERROR(INDEX(OFFSET('Program and Results'!$A$1,MATCH(Tables!D$1,'Program and Results'!$A:$A,0)-1,1,COUNTIF('Program and Results'!$A:$A,Tables!D$1),4),MATCH($A187,OFFSET('Program and Results'!$A$1,MATCH(Tables!D$1,'Program and Results'!$A:$A,0)-1,4,COUNTIF('Program and Results'!$A:$A,Tables!D$1),1),0),3),"")))</f>
        <v>0</v>
      </c>
      <c r="E187" t="str">
        <f ca="1">IF(E17="","",IF($A187="","",IFERROR(INDEX(OFFSET('Program and Results'!$A$1,MATCH(Tables!E$1,'Program and Results'!$A:$A,0)-1,1,COUNTIF('Program and Results'!$A:$A,Tables!E$1),4),MATCH($A187,OFFSET('Program and Results'!$A$1,MATCH(Tables!E$1,'Program and Results'!$A:$A,0)-1,4,COUNTIF('Program and Results'!$A:$A,Tables!E$1),1),0),3),"")))</f>
        <v/>
      </c>
      <c r="F187">
        <f ca="1">IF(F17="","",IF($A187="","",IFERROR(INDEX(OFFSET('Program and Results'!$A$1,MATCH(Tables!F$1,'Program and Results'!$A:$A,0)-1,1,COUNTIF('Program and Results'!$A:$A,Tables!F$1),4),MATCH($A187,OFFSET('Program and Results'!$A$1,MATCH(Tables!F$1,'Program and Results'!$A:$A,0)-1,4,COUNTIF('Program and Results'!$A:$A,Tables!F$1),1),0),3),"")))</f>
        <v>1</v>
      </c>
      <c r="G187" t="str">
        <f ca="1">IF(G17="","",IF($A187="","",IFERROR(INDEX(OFFSET('Program and Results'!$A$1,MATCH(Tables!G$1,'Program and Results'!$A:$A,0)-1,1,COUNTIF('Program and Results'!$A:$A,Tables!G$1),4),MATCH($A187,OFFSET('Program and Results'!$A$1,MATCH(Tables!G$1,'Program and Results'!$A:$A,0)-1,4,COUNTIF('Program and Results'!$A:$A,Tables!G$1),1),0),3),"")))</f>
        <v/>
      </c>
      <c r="H187">
        <f ca="1">IF(H17="","",IF($A187="","",IFERROR(INDEX(OFFSET('Program and Results'!$A$1,MATCH(Tables!H$1,'Program and Results'!$A:$A,0)-1,1,COUNTIF('Program and Results'!$A:$A,Tables!H$1),4),MATCH($A187,OFFSET('Program and Results'!$A$1,MATCH(Tables!H$1,'Program and Results'!$A:$A,0)-1,4,COUNTIF('Program and Results'!$A:$A,Tables!H$1),1),0),3),"")))</f>
        <v>0</v>
      </c>
      <c r="I187" t="str">
        <f ca="1">IF(I17="","",IF($A187="","",IFERROR(INDEX(OFFSET('Program and Results'!$A$1,MATCH(Tables!I$1,'Program and Results'!$A:$A,0)-1,1,COUNTIF('Program and Results'!$A:$A,Tables!I$1),4),MATCH($A187,OFFSET('Program and Results'!$A$1,MATCH(Tables!I$1,'Program and Results'!$A:$A,0)-1,4,COUNTIF('Program and Results'!$A:$A,Tables!I$1),1),0),3),"")))</f>
        <v/>
      </c>
      <c r="J187">
        <f ca="1">IF(J17="","",IF($A187="","",IFERROR(INDEX(OFFSET('Program and Results'!$A$1,MATCH(Tables!J$1,'Program and Results'!$A:$A,0)-1,1,COUNTIF('Program and Results'!$A:$A,Tables!J$1),4),MATCH($A187,OFFSET('Program and Results'!$A$1,MATCH(Tables!J$1,'Program and Results'!$A:$A,0)-1,4,COUNTIF('Program and Results'!$A:$A,Tables!J$1),1),0),3),"")))</f>
        <v>2</v>
      </c>
      <c r="K187" t="str">
        <f ca="1">IF(K17="","",IF($A187="","",IFERROR(INDEX(OFFSET('Program and Results'!$A$1,MATCH(Tables!K$1,'Program and Results'!$A:$A,0)-1,1,COUNTIF('Program and Results'!$A:$A,Tables!K$1),4),MATCH($A187,OFFSET('Program and Results'!$A$1,MATCH(Tables!K$1,'Program and Results'!$A:$A,0)-1,4,COUNTIF('Program and Results'!$A:$A,Tables!K$1),1),0),3),"")))</f>
        <v/>
      </c>
      <c r="L187">
        <f ca="1">IF(L17="","",IF($A187="","",IFERROR(INDEX(OFFSET('Program and Results'!$A$1,MATCH(Tables!L$1,'Program and Results'!$A:$A,0)-1,1,COUNTIF('Program and Results'!$A:$A,Tables!L$1),4),MATCH($A187,OFFSET('Program and Results'!$A$1,MATCH(Tables!L$1,'Program and Results'!$A:$A,0)-1,4,COUNTIF('Program and Results'!$A:$A,Tables!L$1),1),0),3),"")))</f>
        <v>2</v>
      </c>
      <c r="M187" t="str">
        <f ca="1">IF(M17="","",IF($A187="","",IFERROR(INDEX(OFFSET('Program and Results'!$A$1,MATCH(Tables!M$1,'Program and Results'!$A:$A,0)-1,1,COUNTIF('Program and Results'!$A:$A,Tables!M$1),4),MATCH($A187,OFFSET('Program and Results'!$A$1,MATCH(Tables!M$1,'Program and Results'!$A:$A,0)-1,4,COUNTIF('Program and Results'!$A:$A,Tables!M$1),1),0),3),"")))</f>
        <v/>
      </c>
      <c r="N187">
        <f ca="1">IF(N17="","",IF($A187="","",IFERROR(INDEX(OFFSET('Program and Results'!$A$1,MATCH(Tables!N$1,'Program and Results'!$A:$A,0)-1,1,COUNTIF('Program and Results'!$A:$A,Tables!N$1),4),MATCH($A187,OFFSET('Program and Results'!$A$1,MATCH(Tables!N$1,'Program and Results'!$A:$A,0)-1,4,COUNTIF('Program and Results'!$A:$A,Tables!N$1),1),0),3),"")))</f>
        <v>1</v>
      </c>
      <c r="O187" t="str">
        <f ca="1">IF(O17="","",IF($A187="","",IFERROR(INDEX(OFFSET('Program and Results'!$A$1,MATCH(Tables!O$1,'Program and Results'!$A:$A,0)-1,1,COUNTIF('Program and Results'!$A:$A,Tables!O$1),4),MATCH($A187,OFFSET('Program and Results'!$A$1,MATCH(Tables!O$1,'Program and Results'!$A:$A,0)-1,4,COUNTIF('Program and Results'!$A:$A,Tables!O$1),1),0),3),"")))</f>
        <v/>
      </c>
      <c r="P187">
        <f ca="1">IF(P17="","",IF($A187="","",IFERROR(INDEX(OFFSET('Program and Results'!$A$1,MATCH(Tables!P$1,'Program and Results'!$A:$A,0)-1,1,COUNTIF('Program and Results'!$A:$A,Tables!P$1),4),MATCH($A187,OFFSET('Program and Results'!$A$1,MATCH(Tables!P$1,'Program and Results'!$A:$A,0)-1,4,COUNTIF('Program and Results'!$A:$A,Tables!P$1),1),0),3),"")))</f>
        <v>3</v>
      </c>
      <c r="Q187" t="str">
        <f ca="1">IF(Q17="","",IF($A187="","",IFERROR(INDEX(OFFSET('Program and Results'!$A$1,MATCH(Tables!Q$1,'Program and Results'!$A:$A,0)-1,1,COUNTIF('Program and Results'!$A:$A,Tables!Q$1),4),MATCH($A187,OFFSET('Program and Results'!$A$1,MATCH(Tables!Q$1,'Program and Results'!$A:$A,0)-1,4,COUNTIF('Program and Results'!$A:$A,Tables!Q$1),1),0),3),"")))</f>
        <v/>
      </c>
      <c r="R187">
        <f ca="1">IF(R17="","",IF($A187="","",IFERROR(INDEX(OFFSET('Program and Results'!$A$1,MATCH(Tables!R$1,'Program and Results'!$A:$A,0)-1,1,COUNTIF('Program and Results'!$A:$A,Tables!R$1),4),MATCH($A187,OFFSET('Program and Results'!$A$1,MATCH(Tables!R$1,'Program and Results'!$A:$A,0)-1,4,COUNTIF('Program and Results'!$A:$A,Tables!R$1),1),0),3),"")))</f>
        <v>2</v>
      </c>
      <c r="S187" t="str">
        <f ca="1">IF(S17="","",IF($A187="","",IFERROR(INDEX(OFFSET('Program and Results'!$A$1,MATCH(Tables!S$1,'Program and Results'!$A:$A,0)-1,1,COUNTIF('Program and Results'!$A:$A,Tables!S$1),4),MATCH($A187,OFFSET('Program and Results'!$A$1,MATCH(Tables!S$1,'Program and Results'!$A:$A,0)-1,4,COUNTIF('Program and Results'!$A:$A,Tables!S$1),1),0),3),"")))</f>
        <v/>
      </c>
      <c r="T187">
        <f ca="1">IF(T17="","",IF($A187="","",IFERROR(INDEX(OFFSET('Program and Results'!$A$1,MATCH(Tables!T$1,'Program and Results'!$A:$A,0)-1,1,COUNTIF('Program and Results'!$A:$A,Tables!T$1),4),MATCH($A187,OFFSET('Program and Results'!$A$1,MATCH(Tables!T$1,'Program and Results'!$A:$A,0)-1,4,COUNTIF('Program and Results'!$A:$A,Tables!T$1),1),0),3),"")))</f>
        <v>1</v>
      </c>
      <c r="U187" t="str">
        <f ca="1">IF(U17="","",IF($A187="","",IFERROR(INDEX(OFFSET('Program and Results'!$A$1,MATCH(Tables!U$1,'Program and Results'!$A:$A,0)-1,1,COUNTIF('Program and Results'!$A:$A,Tables!U$1),4),MATCH($A187,OFFSET('Program and Results'!$A$1,MATCH(Tables!U$1,'Program and Results'!$A:$A,0)-1,4,COUNTIF('Program and Results'!$A:$A,Tables!U$1),1),0),3),"")))</f>
        <v/>
      </c>
      <c r="V187">
        <f ca="1">IF(V17="","",IF($A187="","",IFERROR(INDEX(OFFSET('Program and Results'!$A$1,MATCH(Tables!V$1,'Program and Results'!$A:$A,0)-1,1,COUNTIF('Program and Results'!$A:$A,Tables!V$1),4),MATCH($A187,OFFSET('Program and Results'!$A$1,MATCH(Tables!V$1,'Program and Results'!$A:$A,0)-1,4,COUNTIF('Program and Results'!$A:$A,Tables!V$1),1),0),3),"")))</f>
        <v>2</v>
      </c>
      <c r="W187" t="str">
        <f ca="1">IF(W17="","",IF($A187="","",IFERROR(INDEX(OFFSET('Program and Results'!$A$1,MATCH(Tables!W$1,'Program and Results'!$A:$A,0)-1,1,COUNTIF('Program and Results'!$A:$A,Tables!W$1),4),MATCH($A187,OFFSET('Program and Results'!$A$1,MATCH(Tables!W$1,'Program and Results'!$A:$A,0)-1,4,COUNTIF('Program and Results'!$A:$A,Tables!W$1),1),0),3),"")))</f>
        <v/>
      </c>
      <c r="X187">
        <f ca="1">IF(X17="","",IF($A187="","",IFERROR(INDEX(OFFSET('Program and Results'!$A$1,MATCH(Tables!X$1,'Program and Results'!$A:$A,0)-1,1,COUNTIF('Program and Results'!$A:$A,Tables!X$1),4),MATCH($A187,OFFSET('Program and Results'!$A$1,MATCH(Tables!X$1,'Program and Results'!$A:$A,0)-1,4,COUNTIF('Program and Results'!$A:$A,Tables!X$1),1),0),3),"")))</f>
        <v>2</v>
      </c>
      <c r="Y187" t="str">
        <f ca="1">IF(Y17="","",IF($A187="","",IFERROR(INDEX(OFFSET('Program and Results'!$A$1,MATCH(Tables!Y$1,'Program and Results'!$A:$A,0)-1,1,COUNTIF('Program and Results'!$A:$A,Tables!Y$1),4),MATCH($A187,OFFSET('Program and Results'!$A$1,MATCH(Tables!Y$1,'Program and Results'!$A:$A,0)-1,4,COUNTIF('Program and Results'!$A:$A,Tables!Y$1),1),0),3),"")))</f>
        <v/>
      </c>
      <c r="Z187">
        <f ca="1">IF(Z17="","",IF($A187="","",IFERROR(INDEX(OFFSET('Program and Results'!$A$1,MATCH(Tables!Z$1,'Program and Results'!$A:$A,0)-1,1,COUNTIF('Program and Results'!$A:$A,Tables!Z$1),4),MATCH($A187,OFFSET('Program and Results'!$A$1,MATCH(Tables!Z$1,'Program and Results'!$A:$A,0)-1,4,COUNTIF('Program and Results'!$A:$A,Tables!Z$1),1),0),3),"")))</f>
        <v>1</v>
      </c>
      <c r="AA187" t="str">
        <f ca="1">IF(AA17="","",IF($A187="","",IFERROR(INDEX(OFFSET('Program and Results'!$A$1,MATCH(Tables!AA$1,'Program and Results'!$A:$A,0)-1,1,COUNTIF('Program and Results'!$A:$A,Tables!AA$1),4),MATCH($A187,OFFSET('Program and Results'!$A$1,MATCH(Tables!AA$1,'Program and Results'!$A:$A,0)-1,4,COUNTIF('Program and Results'!$A:$A,Tables!AA$1),1),0),3),"")))</f>
        <v/>
      </c>
      <c r="AB187">
        <f ca="1">IF(AB17="","",IF($A187="","",IFERROR(INDEX(OFFSET('Program and Results'!$A$1,MATCH(Tables!AB$1,'Program and Results'!$A:$A,0)-1,1,COUNTIF('Program and Results'!$A:$A,Tables!AB$1),4),MATCH($A187,OFFSET('Program and Results'!$A$1,MATCH(Tables!AB$1,'Program and Results'!$A:$A,0)-1,4,COUNTIF('Program and Results'!$A:$A,Tables!AB$1),1),0),3),"")))</f>
        <v>3</v>
      </c>
      <c r="AC187" t="str">
        <f ca="1">IF(AC17="","",IF($A187="","",IFERROR(INDEX(OFFSET('Program and Results'!$A$1,MATCH(Tables!AC$1,'Program and Results'!$A:$A,0)-1,1,COUNTIF('Program and Results'!$A:$A,Tables!AC$1),4),MATCH($A187,OFFSET('Program and Results'!$A$1,MATCH(Tables!AC$1,'Program and Results'!$A:$A,0)-1,4,COUNTIF('Program and Results'!$A:$A,Tables!AC$1),1),0),3),"")))</f>
        <v/>
      </c>
      <c r="AD187">
        <f ca="1">IF(AD17="","",IF($A187="","",IFERROR(INDEX(OFFSET('Program and Results'!$A$1,MATCH(Tables!AD$1,'Program and Results'!$A:$A,0)-1,1,COUNTIF('Program and Results'!$A:$A,Tables!AD$1),4),MATCH($A187,OFFSET('Program and Results'!$A$1,MATCH(Tables!AD$1,'Program and Results'!$A:$A,0)-1,4,COUNTIF('Program and Results'!$A:$A,Tables!AD$1),1),0),3),"")))</f>
        <v>1</v>
      </c>
      <c r="AE187" t="str">
        <f ca="1">IF(AE17="","",IF($A187="","",IFERROR(INDEX(OFFSET('Program and Results'!$A$1,MATCH(Tables!AE$1,'Program and Results'!$A:$A,0)-1,1,COUNTIF('Program and Results'!$A:$A,Tables!AE$1),4),MATCH($A187,OFFSET('Program and Results'!$A$1,MATCH(Tables!AE$1,'Program and Results'!$A:$A,0)-1,4,COUNTIF('Program and Results'!$A:$A,Tables!AE$1),1),0),3),"")))</f>
        <v/>
      </c>
      <c r="AF187">
        <f ca="1">IF(AF17="","",IF($A187="","",IFERROR(INDEX(OFFSET('Program and Results'!$A$1,MATCH(Tables!AF$1,'Program and Results'!$A:$A,0)-1,1,COUNTIF('Program and Results'!$A:$A,Tables!AF$1),4),MATCH($A187,OFFSET('Program and Results'!$A$1,MATCH(Tables!AF$1,'Program and Results'!$A:$A,0)-1,4,COUNTIF('Program and Results'!$A:$A,Tables!AF$1),1),0),3),"")))</f>
        <v>3</v>
      </c>
      <c r="AG187" t="str">
        <f ca="1">IF(AG17="","",IF($A187="","",IFERROR(INDEX(OFFSET('Program and Results'!$A$1,MATCH(Tables!AG$1,'Program and Results'!$A:$A,0)-1,1,COUNTIF('Program and Results'!$A:$A,Tables!AG$1),4),MATCH($A187,OFFSET('Program and Results'!$A$1,MATCH(Tables!AG$1,'Program and Results'!$A:$A,0)-1,4,COUNTIF('Program and Results'!$A:$A,Tables!AG$1),1),0),3),"")))</f>
        <v/>
      </c>
      <c r="AH187">
        <f ca="1">IF(AH17="","",IF($A187="","",IFERROR(INDEX(OFFSET('Program and Results'!$A$1,MATCH(Tables!AH$1,'Program and Results'!$A:$A,0)-1,1,COUNTIF('Program and Results'!$A:$A,Tables!AH$1),4),MATCH($A187,OFFSET('Program and Results'!$A$1,MATCH(Tables!AH$1,'Program and Results'!$A:$A,0)-1,4,COUNTIF('Program and Results'!$A:$A,Tables!AH$1),1),0),3),"")))</f>
        <v>2</v>
      </c>
      <c r="AI187" t="str">
        <f ca="1">IF(AI17="","",IF($A187="","",IFERROR(INDEX(OFFSET('Program and Results'!$A$1,MATCH(Tables!AI$1,'Program and Results'!$A:$A,0)-1,1,COUNTIF('Program and Results'!$A:$A,Tables!AI$1),4),MATCH($A187,OFFSET('Program and Results'!$A$1,MATCH(Tables!AI$1,'Program and Results'!$A:$A,0)-1,4,COUNTIF('Program and Results'!$A:$A,Tables!AI$1),1),0),3),"")))</f>
        <v/>
      </c>
      <c r="AJ187" t="str">
        <f ca="1">IF(AJ17="","",IF($A187="","",IFERROR(INDEX(OFFSET('Program and Results'!$A$1,MATCH(Tables!AJ$1,'Program and Results'!$A:$A,0)-1,1,COUNTIF('Program and Results'!$A:$A,Tables!AJ$1),4),MATCH($A187,OFFSET('Program and Results'!$A$1,MATCH(Tables!AJ$1,'Program and Results'!$A:$A,0)-1,4,COUNTIF('Program and Results'!$A:$A,Tables!AJ$1),1),0),3),"")))</f>
        <v/>
      </c>
      <c r="AK187" t="str">
        <f ca="1">IF(AK17="","",IF($A187="","",IFERROR(INDEX(OFFSET('Program and Results'!$A$1,MATCH(Tables!AK$1,'Program and Results'!$A:$A,0)-1,1,COUNTIF('Program and Results'!$A:$A,Tables!AK$1),4),MATCH($A187,OFFSET('Program and Results'!$A$1,MATCH(Tables!AK$1,'Program and Results'!$A:$A,0)-1,4,COUNTIF('Program and Results'!$A:$A,Tables!AK$1),1),0),3),"")))</f>
        <v/>
      </c>
      <c r="AL187" t="str">
        <f ca="1">IF(AL17="","",IF($A187="","",IFERROR(INDEX(OFFSET('Program and Results'!$A$1,MATCH(Tables!AL$1,'Program and Results'!$A:$A,0)-1,1,COUNTIF('Program and Results'!$A:$A,Tables!AL$1),4),MATCH($A187,OFFSET('Program and Results'!$A$1,MATCH(Tables!AL$1,'Program and Results'!$A:$A,0)-1,4,COUNTIF('Program and Results'!$A:$A,Tables!AL$1),1),0),3),"")))</f>
        <v/>
      </c>
      <c r="AM187" t="str">
        <f ca="1">IF(AM17="","",IF($A187="","",IFERROR(INDEX(OFFSET('Program and Results'!$A$1,MATCH(Tables!AM$1,'Program and Results'!$A:$A,0)-1,1,COUNTIF('Program and Results'!$A:$A,Tables!AM$1),4),MATCH($A187,OFFSET('Program and Results'!$A$1,MATCH(Tables!AM$1,'Program and Results'!$A:$A,0)-1,4,COUNTIF('Program and Results'!$A:$A,Tables!AM$1),1),0),3),"")))</f>
        <v/>
      </c>
      <c r="AN187" t="str">
        <f ca="1">IF(AN17="","",IF($A187="","",IFERROR(INDEX(OFFSET('Program and Results'!$A$1,MATCH(Tables!AN$1,'Program and Results'!$A:$A,0)-1,1,COUNTIF('Program and Results'!$A:$A,Tables!AN$1),4),MATCH($A187,OFFSET('Program and Results'!$A$1,MATCH(Tables!AN$1,'Program and Results'!$A:$A,0)-1,4,COUNTIF('Program and Results'!$A:$A,Tables!AN$1),1),0),3),"")))</f>
        <v/>
      </c>
      <c r="AO187" t="str">
        <f ca="1">IF(AO17="","",IF($A187="","",IFERROR(INDEX(OFFSET('Program and Results'!$A$1,MATCH(Tables!AO$1,'Program and Results'!$A:$A,0)-1,1,COUNTIF('Program and Results'!$A:$A,Tables!AO$1),4),MATCH($A187,OFFSET('Program and Results'!$A$1,MATCH(Tables!AO$1,'Program and Results'!$A:$A,0)-1,4,COUNTIF('Program and Results'!$A:$A,Tables!AO$1),1),0),3),"")))</f>
        <v/>
      </c>
      <c r="AP187" t="str">
        <f ca="1">IF(AP17="","",IF($A187="","",IFERROR(INDEX(OFFSET('Program and Results'!$A$1,MATCH(Tables!AP$1,'Program and Results'!$A:$A,0)-1,1,COUNTIF('Program and Results'!$A:$A,Tables!AP$1),4),MATCH($A187,OFFSET('Program and Results'!$A$1,MATCH(Tables!AP$1,'Program and Results'!$A:$A,0)-1,4,COUNTIF('Program and Results'!$A:$A,Tables!AP$1),1),0),3),"")))</f>
        <v/>
      </c>
      <c r="AQ187" t="str">
        <f ca="1">IF(AQ17="","",IF($A187="","",IFERROR(INDEX(OFFSET('Program and Results'!$A$1,MATCH(Tables!AQ$1,'Program and Results'!$A:$A,0)-1,1,COUNTIF('Program and Results'!$A:$A,Tables!AQ$1),4),MATCH($A187,OFFSET('Program and Results'!$A$1,MATCH(Tables!AQ$1,'Program and Results'!$A:$A,0)-1,4,COUNTIF('Program and Results'!$A:$A,Tables!AQ$1),1),0),3),"")))</f>
        <v/>
      </c>
      <c r="AR187" t="str">
        <f ca="1">IF(AR17="","",IF($A187="","",IFERROR(INDEX(OFFSET('Program and Results'!$A$1,MATCH(Tables!AR$1,'Program and Results'!$A:$A,0)-1,1,COUNTIF('Program and Results'!$A:$A,Tables!AR$1),4),MATCH($A187,OFFSET('Program and Results'!$A$1,MATCH(Tables!AR$1,'Program and Results'!$A:$A,0)-1,4,COUNTIF('Program and Results'!$A:$A,Tables!AR$1),1),0),3),"")))</f>
        <v/>
      </c>
      <c r="AS187" t="str">
        <f ca="1">IF(AS17="","",IF($A187="","",IFERROR(INDEX(OFFSET('Program and Results'!$A$1,MATCH(Tables!AS$1,'Program and Results'!$A:$A,0)-1,1,COUNTIF('Program and Results'!$A:$A,Tables!AS$1),4),MATCH($A187,OFFSET('Program and Results'!$A$1,MATCH(Tables!AS$1,'Program and Results'!$A:$A,0)-1,4,COUNTIF('Program and Results'!$A:$A,Tables!AS$1),1),0),3),"")))</f>
        <v/>
      </c>
      <c r="AT187" t="str">
        <f ca="1">IF(AT17="","",IF($A187="","",IFERROR(INDEX(OFFSET('Program and Results'!$A$1,MATCH(Tables!AT$1,'Program and Results'!$A:$A,0)-1,1,COUNTIF('Program and Results'!$A:$A,Tables!AT$1),4),MATCH($A187,OFFSET('Program and Results'!$A$1,MATCH(Tables!AT$1,'Program and Results'!$A:$A,0)-1,4,COUNTIF('Program and Results'!$A:$A,Tables!AT$1),1),0),3),"")))</f>
        <v/>
      </c>
      <c r="AU187" t="str">
        <f ca="1">IF(AU17="","",IF($A187="","",IFERROR(INDEX(OFFSET('Program and Results'!$A$1,MATCH(Tables!AU$1,'Program and Results'!$A:$A,0)-1,1,COUNTIF('Program and Results'!$A:$A,Tables!AU$1),4),MATCH($A187,OFFSET('Program and Results'!$A$1,MATCH(Tables!AU$1,'Program and Results'!$A:$A,0)-1,4,COUNTIF('Program and Results'!$A:$A,Tables!AU$1),1),0),3),"")))</f>
        <v/>
      </c>
      <c r="AV187" t="str">
        <f ca="1">IF(AV17="","",IF($A187="","",IFERROR(INDEX(OFFSET('Program and Results'!$A$1,MATCH(Tables!AV$1,'Program and Results'!$A:$A,0)-1,1,COUNTIF('Program and Results'!$A:$A,Tables!AV$1),4),MATCH($A187,OFFSET('Program and Results'!$A$1,MATCH(Tables!AV$1,'Program and Results'!$A:$A,0)-1,4,COUNTIF('Program and Results'!$A:$A,Tables!AV$1),1),0),3),"")))</f>
        <v/>
      </c>
      <c r="AW187" t="str">
        <f ca="1">IF(AW17="","",IF($A187="","",IFERROR(INDEX(OFFSET('Program and Results'!$A$1,MATCH(Tables!AW$1,'Program and Results'!$A:$A,0)-1,1,COUNTIF('Program and Results'!$A:$A,Tables!AW$1),4),MATCH($A187,OFFSET('Program and Results'!$A$1,MATCH(Tables!AW$1,'Program and Results'!$A:$A,0)-1,4,COUNTIF('Program and Results'!$A:$A,Tables!AW$1),1),0),3),"")))</f>
        <v/>
      </c>
      <c r="AX187" t="str">
        <f ca="1">IF(AX17="","",IF($A187="","",IFERROR(INDEX(OFFSET('Program and Results'!$A$1,MATCH(Tables!AX$1,'Program and Results'!$A:$A,0)-1,1,COUNTIF('Program and Results'!$A:$A,Tables!AX$1),4),MATCH($A187,OFFSET('Program and Results'!$A$1,MATCH(Tables!AX$1,'Program and Results'!$A:$A,0)-1,4,COUNTIF('Program and Results'!$A:$A,Tables!AX$1),1),0),3),"")))</f>
        <v/>
      </c>
      <c r="AY187" t="str">
        <f ca="1">IF(AY17="","",IF($A187="","",IFERROR(INDEX(OFFSET('Program and Results'!$A$1,MATCH(Tables!AY$1,'Program and Results'!$A:$A,0)-1,1,COUNTIF('Program and Results'!$A:$A,Tables!AY$1),4),MATCH($A187,OFFSET('Program and Results'!$A$1,MATCH(Tables!AY$1,'Program and Results'!$A:$A,0)-1,4,COUNTIF('Program and Results'!$A:$A,Tables!AY$1),1),0),3),"")))</f>
        <v/>
      </c>
      <c r="AZ187" t="str">
        <f ca="1">IF(AZ17="","",IF($A187="","",IFERROR(INDEX(OFFSET('Program and Results'!$A$1,MATCH(Tables!AZ$1,'Program and Results'!$A:$A,0)-1,1,COUNTIF('Program and Results'!$A:$A,Tables!AZ$1),4),MATCH($A187,OFFSET('Program and Results'!$A$1,MATCH(Tables!AZ$1,'Program and Results'!$A:$A,0)-1,4,COUNTIF('Program and Results'!$A:$A,Tables!AZ$1),1),0),3),"")))</f>
        <v/>
      </c>
      <c r="BA187" t="str">
        <f ca="1">IF(BA17="","",IF($A187="","",IFERROR(INDEX(OFFSET('Program and Results'!$A$1,MATCH(Tables!BA$1,'Program and Results'!$A:$A,0)-1,1,COUNTIF('Program and Results'!$A:$A,Tables!BA$1),4),MATCH($A187,OFFSET('Program and Results'!$A$1,MATCH(Tables!BA$1,'Program and Results'!$A:$A,0)-1,4,COUNTIF('Program and Results'!$A:$A,Tables!BA$1),1),0),3),"")))</f>
        <v/>
      </c>
      <c r="BB187" t="str">
        <f ca="1">IF(BB17="","",IF($A187="","",IFERROR(INDEX(OFFSET('Program and Results'!$A$1,MATCH(Tables!BB$1,'Program and Results'!$A:$A,0)-1,1,COUNTIF('Program and Results'!$A:$A,Tables!BB$1),4),MATCH($A187,OFFSET('Program and Results'!$A$1,MATCH(Tables!BB$1,'Program and Results'!$A:$A,0)-1,4,COUNTIF('Program and Results'!$A:$A,Tables!BB$1),1),0),3),"")))</f>
        <v/>
      </c>
      <c r="BC187" t="str">
        <f ca="1">IF(BC17="","",IF($A187="","",IFERROR(INDEX(OFFSET('Program and Results'!$A$1,MATCH(Tables!BC$1,'Program and Results'!$A:$A,0)-1,1,COUNTIF('Program and Results'!$A:$A,Tables!BC$1),4),MATCH($A187,OFFSET('Program and Results'!$A$1,MATCH(Tables!BC$1,'Program and Results'!$A:$A,0)-1,4,COUNTIF('Program and Results'!$A:$A,Tables!BC$1),1),0),3),"")))</f>
        <v/>
      </c>
      <c r="BD187" t="str">
        <f ca="1">IF(BD17="","",IF($A187="","",IFERROR(INDEX(OFFSET('Program and Results'!$A$1,MATCH(Tables!BD$1,'Program and Results'!$A:$A,0)-1,1,COUNTIF('Program and Results'!$A:$A,Tables!BD$1),4),MATCH($A187,OFFSET('Program and Results'!$A$1,MATCH(Tables!BD$1,'Program and Results'!$A:$A,0)-1,4,COUNTIF('Program and Results'!$A:$A,Tables!BD$1),1),0),3),"")))</f>
        <v/>
      </c>
      <c r="BE187" t="str">
        <f ca="1">IF(BE17="","",IF($A187="","",IFERROR(INDEX(OFFSET('Program and Results'!$A$1,MATCH(Tables!BE$1,'Program and Results'!$A:$A,0)-1,1,COUNTIF('Program and Results'!$A:$A,Tables!BE$1),4),MATCH($A187,OFFSET('Program and Results'!$A$1,MATCH(Tables!BE$1,'Program and Results'!$A:$A,0)-1,4,COUNTIF('Program and Results'!$A:$A,Tables!BE$1),1),0),3),"")))</f>
        <v/>
      </c>
    </row>
    <row r="188" spans="1:57">
      <c r="A188" s="3" t="str">
        <f t="shared" si="14"/>
        <v>Dortmund</v>
      </c>
      <c r="B188">
        <f ca="1">IF(B18="","",IF($A188="","",IFERROR(INDEX(OFFSET('Program and Results'!$A$1,MATCH(Tables!B$1,'Program and Results'!$A:$A,0)-1,1,COUNTIF('Program and Results'!$A:$A,Tables!B$1),4),MATCH($A188,OFFSET('Program and Results'!$A$1,MATCH(Tables!B$1,'Program and Results'!$A:$A,0)-1,4,COUNTIF('Program and Results'!$A:$A,Tables!B$1),1),0),3),"")))</f>
        <v>4</v>
      </c>
      <c r="C188" t="str">
        <f ca="1">IF(C18="","",IF($A188="","",IFERROR(INDEX(OFFSET('Program and Results'!$A$1,MATCH(Tables!C$1,'Program and Results'!$A:$A,0)-1,1,COUNTIF('Program and Results'!$A:$A,Tables!C$1),4),MATCH($A188,OFFSET('Program and Results'!$A$1,MATCH(Tables!C$1,'Program and Results'!$A:$A,0)-1,4,COUNTIF('Program and Results'!$A:$A,Tables!C$1),1),0),3),"")))</f>
        <v/>
      </c>
      <c r="D188" t="str">
        <f ca="1">IF(D18="","",IF($A188="","",IFERROR(INDEX(OFFSET('Program and Results'!$A$1,MATCH(Tables!D$1,'Program and Results'!$A:$A,0)-1,1,COUNTIF('Program and Results'!$A:$A,Tables!D$1),4),MATCH($A188,OFFSET('Program and Results'!$A$1,MATCH(Tables!D$1,'Program and Results'!$A:$A,0)-1,4,COUNTIF('Program and Results'!$A:$A,Tables!D$1),1),0),3),"")))</f>
        <v/>
      </c>
      <c r="E188">
        <f ca="1">IF(E18="","",IF($A188="","",IFERROR(INDEX(OFFSET('Program and Results'!$A$1,MATCH(Tables!E$1,'Program and Results'!$A:$A,0)-1,1,COUNTIF('Program and Results'!$A:$A,Tables!E$1),4),MATCH($A188,OFFSET('Program and Results'!$A$1,MATCH(Tables!E$1,'Program and Results'!$A:$A,0)-1,4,COUNTIF('Program and Results'!$A:$A,Tables!E$1),1),0),3),"")))</f>
        <v>2</v>
      </c>
      <c r="F188" t="str">
        <f ca="1">IF(F18="","",IF($A188="","",IFERROR(INDEX(OFFSET('Program and Results'!$A$1,MATCH(Tables!F$1,'Program and Results'!$A:$A,0)-1,1,COUNTIF('Program and Results'!$A:$A,Tables!F$1),4),MATCH($A188,OFFSET('Program and Results'!$A$1,MATCH(Tables!F$1,'Program and Results'!$A:$A,0)-1,4,COUNTIF('Program and Results'!$A:$A,Tables!F$1),1),0),3),"")))</f>
        <v/>
      </c>
      <c r="G188">
        <f ca="1">IF(G18="","",IF($A188="","",IFERROR(INDEX(OFFSET('Program and Results'!$A$1,MATCH(Tables!G$1,'Program and Results'!$A:$A,0)-1,1,COUNTIF('Program and Results'!$A:$A,Tables!G$1),4),MATCH($A188,OFFSET('Program and Results'!$A$1,MATCH(Tables!G$1,'Program and Results'!$A:$A,0)-1,4,COUNTIF('Program and Results'!$A:$A,Tables!G$1),1),0),3),"")))</f>
        <v>1</v>
      </c>
      <c r="H188" t="str">
        <f ca="1">IF(H18="","",IF($A188="","",IFERROR(INDEX(OFFSET('Program and Results'!$A$1,MATCH(Tables!H$1,'Program and Results'!$A:$A,0)-1,1,COUNTIF('Program and Results'!$A:$A,Tables!H$1),4),MATCH($A188,OFFSET('Program and Results'!$A$1,MATCH(Tables!H$1,'Program and Results'!$A:$A,0)-1,4,COUNTIF('Program and Results'!$A:$A,Tables!H$1),1),0),3),"")))</f>
        <v/>
      </c>
      <c r="I188">
        <f ca="1">IF(I18="","",IF($A188="","",IFERROR(INDEX(OFFSET('Program and Results'!$A$1,MATCH(Tables!I$1,'Program and Results'!$A:$A,0)-1,1,COUNTIF('Program and Results'!$A:$A,Tables!I$1),4),MATCH($A188,OFFSET('Program and Results'!$A$1,MATCH(Tables!I$1,'Program and Results'!$A:$A,0)-1,4,COUNTIF('Program and Results'!$A:$A,Tables!I$1),1),0),3),"")))</f>
        <v>0</v>
      </c>
      <c r="J188" t="str">
        <f ca="1">IF(J18="","",IF($A188="","",IFERROR(INDEX(OFFSET('Program and Results'!$A$1,MATCH(Tables!J$1,'Program and Results'!$A:$A,0)-1,1,COUNTIF('Program and Results'!$A:$A,Tables!J$1),4),MATCH($A188,OFFSET('Program and Results'!$A$1,MATCH(Tables!J$1,'Program and Results'!$A:$A,0)-1,4,COUNTIF('Program and Results'!$A:$A,Tables!J$1),1),0),3),"")))</f>
        <v/>
      </c>
      <c r="K188">
        <f ca="1">IF(K18="","",IF($A188="","",IFERROR(INDEX(OFFSET('Program and Results'!$A$1,MATCH(Tables!K$1,'Program and Results'!$A:$A,0)-1,1,COUNTIF('Program and Results'!$A:$A,Tables!K$1),4),MATCH($A188,OFFSET('Program and Results'!$A$1,MATCH(Tables!K$1,'Program and Results'!$A:$A,0)-1,4,COUNTIF('Program and Results'!$A:$A,Tables!K$1),1),0),3),"")))</f>
        <v>3</v>
      </c>
      <c r="L188" t="str">
        <f ca="1">IF(L18="","",IF($A188="","",IFERROR(INDEX(OFFSET('Program and Results'!$A$1,MATCH(Tables!L$1,'Program and Results'!$A:$A,0)-1,1,COUNTIF('Program and Results'!$A:$A,Tables!L$1),4),MATCH($A188,OFFSET('Program and Results'!$A$1,MATCH(Tables!L$1,'Program and Results'!$A:$A,0)-1,4,COUNTIF('Program and Results'!$A:$A,Tables!L$1),1),0),3),"")))</f>
        <v/>
      </c>
      <c r="M188">
        <f ca="1">IF(M18="","",IF($A188="","",IFERROR(INDEX(OFFSET('Program and Results'!$A$1,MATCH(Tables!M$1,'Program and Results'!$A:$A,0)-1,1,COUNTIF('Program and Results'!$A:$A,Tables!M$1),4),MATCH($A188,OFFSET('Program and Results'!$A$1,MATCH(Tables!M$1,'Program and Results'!$A:$A,0)-1,4,COUNTIF('Program and Results'!$A:$A,Tables!M$1),1),0),3),"")))</f>
        <v>1</v>
      </c>
      <c r="N188" t="str">
        <f ca="1">IF(N18="","",IF($A188="","",IFERROR(INDEX(OFFSET('Program and Results'!$A$1,MATCH(Tables!N$1,'Program and Results'!$A:$A,0)-1,1,COUNTIF('Program and Results'!$A:$A,Tables!N$1),4),MATCH($A188,OFFSET('Program and Results'!$A$1,MATCH(Tables!N$1,'Program and Results'!$A:$A,0)-1,4,COUNTIF('Program and Results'!$A:$A,Tables!N$1),1),0),3),"")))</f>
        <v/>
      </c>
      <c r="O188">
        <f ca="1">IF(O18="","",IF($A188="","",IFERROR(INDEX(OFFSET('Program and Results'!$A$1,MATCH(Tables!O$1,'Program and Results'!$A:$A,0)-1,1,COUNTIF('Program and Results'!$A:$A,Tables!O$1),4),MATCH($A188,OFFSET('Program and Results'!$A$1,MATCH(Tables!O$1,'Program and Results'!$A:$A,0)-1,4,COUNTIF('Program and Results'!$A:$A,Tables!O$1),1),0),3),"")))</f>
        <v>3</v>
      </c>
      <c r="P188" t="str">
        <f ca="1">IF(P18="","",IF($A188="","",IFERROR(INDEX(OFFSET('Program and Results'!$A$1,MATCH(Tables!P$1,'Program and Results'!$A:$A,0)-1,1,COUNTIF('Program and Results'!$A:$A,Tables!P$1),4),MATCH($A188,OFFSET('Program and Results'!$A$1,MATCH(Tables!P$1,'Program and Results'!$A:$A,0)-1,4,COUNTIF('Program and Results'!$A:$A,Tables!P$1),1),0),3),"")))</f>
        <v/>
      </c>
      <c r="Q188">
        <f ca="1">IF(Q18="","",IF($A188="","",IFERROR(INDEX(OFFSET('Program and Results'!$A$1,MATCH(Tables!Q$1,'Program and Results'!$A:$A,0)-1,1,COUNTIF('Program and Results'!$A:$A,Tables!Q$1),4),MATCH($A188,OFFSET('Program and Results'!$A$1,MATCH(Tables!Q$1,'Program and Results'!$A:$A,0)-1,4,COUNTIF('Program and Results'!$A:$A,Tables!Q$1),1),0),3),"")))</f>
        <v>2</v>
      </c>
      <c r="R188" t="str">
        <f ca="1">IF(R18="","",IF($A188="","",IFERROR(INDEX(OFFSET('Program and Results'!$A$1,MATCH(Tables!R$1,'Program and Results'!$A:$A,0)-1,1,COUNTIF('Program and Results'!$A:$A,Tables!R$1),4),MATCH($A188,OFFSET('Program and Results'!$A$1,MATCH(Tables!R$1,'Program and Results'!$A:$A,0)-1,4,COUNTIF('Program and Results'!$A:$A,Tables!R$1),1),0),3),"")))</f>
        <v/>
      </c>
      <c r="S188" t="str">
        <f ca="1">IF(S18="","",IF($A188="","",IFERROR(INDEX(OFFSET('Program and Results'!$A$1,MATCH(Tables!S$1,'Program and Results'!$A:$A,0)-1,1,COUNTIF('Program and Results'!$A:$A,Tables!S$1),4),MATCH($A188,OFFSET('Program and Results'!$A$1,MATCH(Tables!S$1,'Program and Results'!$A:$A,0)-1,4,COUNTIF('Program and Results'!$A:$A,Tables!S$1),1),0),3),"")))</f>
        <v/>
      </c>
      <c r="T188">
        <f ca="1">IF(T18="","",IF($A188="","",IFERROR(INDEX(OFFSET('Program and Results'!$A$1,MATCH(Tables!T$1,'Program and Results'!$A:$A,0)-1,1,COUNTIF('Program and Results'!$A:$A,Tables!T$1),4),MATCH($A188,OFFSET('Program and Results'!$A$1,MATCH(Tables!T$1,'Program and Results'!$A:$A,0)-1,4,COUNTIF('Program and Results'!$A:$A,Tables!T$1),1),0),3),"")))</f>
        <v>2</v>
      </c>
      <c r="U188">
        <f ca="1">IF(U18="","",IF($A188="","",IFERROR(INDEX(OFFSET('Program and Results'!$A$1,MATCH(Tables!U$1,'Program and Results'!$A:$A,0)-1,1,COUNTIF('Program and Results'!$A:$A,Tables!U$1),4),MATCH($A188,OFFSET('Program and Results'!$A$1,MATCH(Tables!U$1,'Program and Results'!$A:$A,0)-1,4,COUNTIF('Program and Results'!$A:$A,Tables!U$1),1),0),3),"")))</f>
        <v>5</v>
      </c>
      <c r="V188" t="str">
        <f ca="1">IF(V18="","",IF($A188="","",IFERROR(INDEX(OFFSET('Program and Results'!$A$1,MATCH(Tables!V$1,'Program and Results'!$A:$A,0)-1,1,COUNTIF('Program and Results'!$A:$A,Tables!V$1),4),MATCH($A188,OFFSET('Program and Results'!$A$1,MATCH(Tables!V$1,'Program and Results'!$A:$A,0)-1,4,COUNTIF('Program and Results'!$A:$A,Tables!V$1),1),0),3),"")))</f>
        <v/>
      </c>
      <c r="W188">
        <f ca="1">IF(W18="","",IF($A188="","",IFERROR(INDEX(OFFSET('Program and Results'!$A$1,MATCH(Tables!W$1,'Program and Results'!$A:$A,0)-1,1,COUNTIF('Program and Results'!$A:$A,Tables!W$1),4),MATCH($A188,OFFSET('Program and Results'!$A$1,MATCH(Tables!W$1,'Program and Results'!$A:$A,0)-1,4,COUNTIF('Program and Results'!$A:$A,Tables!W$1),1),0),3),"")))</f>
        <v>0</v>
      </c>
      <c r="X188" t="str">
        <f ca="1">IF(X18="","",IF($A188="","",IFERROR(INDEX(OFFSET('Program and Results'!$A$1,MATCH(Tables!X$1,'Program and Results'!$A:$A,0)-1,1,COUNTIF('Program and Results'!$A:$A,Tables!X$1),4),MATCH($A188,OFFSET('Program and Results'!$A$1,MATCH(Tables!X$1,'Program and Results'!$A:$A,0)-1,4,COUNTIF('Program and Results'!$A:$A,Tables!X$1),1),0),3),"")))</f>
        <v/>
      </c>
      <c r="Y188">
        <f ca="1">IF(Y18="","",IF($A188="","",IFERROR(INDEX(OFFSET('Program and Results'!$A$1,MATCH(Tables!Y$1,'Program and Results'!$A:$A,0)-1,1,COUNTIF('Program and Results'!$A:$A,Tables!Y$1),4),MATCH($A188,OFFSET('Program and Results'!$A$1,MATCH(Tables!Y$1,'Program and Results'!$A:$A,0)-1,4,COUNTIF('Program and Results'!$A:$A,Tables!Y$1),1),0),3),"")))</f>
        <v>1</v>
      </c>
      <c r="Z188" t="str">
        <f ca="1">IF(Z18="","",IF($A188="","",IFERROR(INDEX(OFFSET('Program and Results'!$A$1,MATCH(Tables!Z$1,'Program and Results'!$A:$A,0)-1,1,COUNTIF('Program and Results'!$A:$A,Tables!Z$1),4),MATCH($A188,OFFSET('Program and Results'!$A$1,MATCH(Tables!Z$1,'Program and Results'!$A:$A,0)-1,4,COUNTIF('Program and Results'!$A:$A,Tables!Z$1),1),0),3),"")))</f>
        <v/>
      </c>
      <c r="AA188">
        <f ca="1">IF(AA18="","",IF($A188="","",IFERROR(INDEX(OFFSET('Program and Results'!$A$1,MATCH(Tables!AA$1,'Program and Results'!$A:$A,0)-1,1,COUNTIF('Program and Results'!$A:$A,Tables!AA$1),4),MATCH($A188,OFFSET('Program and Results'!$A$1,MATCH(Tables!AA$1,'Program and Results'!$A:$A,0)-1,4,COUNTIF('Program and Results'!$A:$A,Tables!AA$1),1),0),3),"")))</f>
        <v>3</v>
      </c>
      <c r="AB188" t="str">
        <f ca="1">IF(AB18="","",IF($A188="","",IFERROR(INDEX(OFFSET('Program and Results'!$A$1,MATCH(Tables!AB$1,'Program and Results'!$A:$A,0)-1,1,COUNTIF('Program and Results'!$A:$A,Tables!AB$1),4),MATCH($A188,OFFSET('Program and Results'!$A$1,MATCH(Tables!AB$1,'Program and Results'!$A:$A,0)-1,4,COUNTIF('Program and Results'!$A:$A,Tables!AB$1),1),0),3),"")))</f>
        <v/>
      </c>
      <c r="AC188">
        <f ca="1">IF(AC18="","",IF($A188="","",IFERROR(INDEX(OFFSET('Program and Results'!$A$1,MATCH(Tables!AC$1,'Program and Results'!$A:$A,0)-1,1,COUNTIF('Program and Results'!$A:$A,Tables!AC$1),4),MATCH($A188,OFFSET('Program and Results'!$A$1,MATCH(Tables!AC$1,'Program and Results'!$A:$A,0)-1,4,COUNTIF('Program and Results'!$A:$A,Tables!AC$1),1),0),3),"")))</f>
        <v>3</v>
      </c>
      <c r="AD188" t="str">
        <f ca="1">IF(AD18="","",IF($A188="","",IFERROR(INDEX(OFFSET('Program and Results'!$A$1,MATCH(Tables!AD$1,'Program and Results'!$A:$A,0)-1,1,COUNTIF('Program and Results'!$A:$A,Tables!AD$1),4),MATCH($A188,OFFSET('Program and Results'!$A$1,MATCH(Tables!AD$1,'Program and Results'!$A:$A,0)-1,4,COUNTIF('Program and Results'!$A:$A,Tables!AD$1),1),0),3),"")))</f>
        <v/>
      </c>
      <c r="AE188">
        <f ca="1">IF(AE18="","",IF($A188="","",IFERROR(INDEX(OFFSET('Program and Results'!$A$1,MATCH(Tables!AE$1,'Program and Results'!$A:$A,0)-1,1,COUNTIF('Program and Results'!$A:$A,Tables!AE$1),4),MATCH($A188,OFFSET('Program and Results'!$A$1,MATCH(Tables!AE$1,'Program and Results'!$A:$A,0)-1,4,COUNTIF('Program and Results'!$A:$A,Tables!AE$1),1),0),3),"")))</f>
        <v>3</v>
      </c>
      <c r="AF188" t="str">
        <f ca="1">IF(AF18="","",IF($A188="","",IFERROR(INDEX(OFFSET('Program and Results'!$A$1,MATCH(Tables!AF$1,'Program and Results'!$A:$A,0)-1,1,COUNTIF('Program and Results'!$A:$A,Tables!AF$1),4),MATCH($A188,OFFSET('Program and Results'!$A$1,MATCH(Tables!AF$1,'Program and Results'!$A:$A,0)-1,4,COUNTIF('Program and Results'!$A:$A,Tables!AF$1),1),0),3),"")))</f>
        <v/>
      </c>
      <c r="AG188">
        <f ca="1">IF(AG18="","",IF($A188="","",IFERROR(INDEX(OFFSET('Program and Results'!$A$1,MATCH(Tables!AG$1,'Program and Results'!$A:$A,0)-1,1,COUNTIF('Program and Results'!$A:$A,Tables!AG$1),4),MATCH($A188,OFFSET('Program and Results'!$A$1,MATCH(Tables!AG$1,'Program and Results'!$A:$A,0)-1,4,COUNTIF('Program and Results'!$A:$A,Tables!AG$1),1),0),3),"")))</f>
        <v>2</v>
      </c>
      <c r="AH188" t="str">
        <f ca="1">IF(AH18="","",IF($A188="","",IFERROR(INDEX(OFFSET('Program and Results'!$A$1,MATCH(Tables!AH$1,'Program and Results'!$A:$A,0)-1,1,COUNTIF('Program and Results'!$A:$A,Tables!AH$1),4),MATCH($A188,OFFSET('Program and Results'!$A$1,MATCH(Tables!AH$1,'Program and Results'!$A:$A,0)-1,4,COUNTIF('Program and Results'!$A:$A,Tables!AH$1),1),0),3),"")))</f>
        <v/>
      </c>
      <c r="AI188">
        <f ca="1">IF(AI18="","",IF($A188="","",IFERROR(INDEX(OFFSET('Program and Results'!$A$1,MATCH(Tables!AI$1,'Program and Results'!$A:$A,0)-1,1,COUNTIF('Program and Results'!$A:$A,Tables!AI$1),4),MATCH($A188,OFFSET('Program and Results'!$A$1,MATCH(Tables!AI$1,'Program and Results'!$A:$A,0)-1,4,COUNTIF('Program and Results'!$A:$A,Tables!AI$1),1),0),3),"")))</f>
        <v>4</v>
      </c>
      <c r="AJ188" t="str">
        <f ca="1">IF(AJ18="","",IF($A188="","",IFERROR(INDEX(OFFSET('Program and Results'!$A$1,MATCH(Tables!AJ$1,'Program and Results'!$A:$A,0)-1,1,COUNTIF('Program and Results'!$A:$A,Tables!AJ$1),4),MATCH($A188,OFFSET('Program and Results'!$A$1,MATCH(Tables!AJ$1,'Program and Results'!$A:$A,0)-1,4,COUNTIF('Program and Results'!$A:$A,Tables!AJ$1),1),0),3),"")))</f>
        <v/>
      </c>
      <c r="AK188" t="str">
        <f ca="1">IF(AK18="","",IF($A188="","",IFERROR(INDEX(OFFSET('Program and Results'!$A$1,MATCH(Tables!AK$1,'Program and Results'!$A:$A,0)-1,1,COUNTIF('Program and Results'!$A:$A,Tables!AK$1),4),MATCH($A188,OFFSET('Program and Results'!$A$1,MATCH(Tables!AK$1,'Program and Results'!$A:$A,0)-1,4,COUNTIF('Program and Results'!$A:$A,Tables!AK$1),1),0),3),"")))</f>
        <v/>
      </c>
      <c r="AL188" t="str">
        <f ca="1">IF(AL18="","",IF($A188="","",IFERROR(INDEX(OFFSET('Program and Results'!$A$1,MATCH(Tables!AL$1,'Program and Results'!$A:$A,0)-1,1,COUNTIF('Program and Results'!$A:$A,Tables!AL$1),4),MATCH($A188,OFFSET('Program and Results'!$A$1,MATCH(Tables!AL$1,'Program and Results'!$A:$A,0)-1,4,COUNTIF('Program and Results'!$A:$A,Tables!AL$1),1),0),3),"")))</f>
        <v/>
      </c>
      <c r="AM188" t="str">
        <f ca="1">IF(AM18="","",IF($A188="","",IFERROR(INDEX(OFFSET('Program and Results'!$A$1,MATCH(Tables!AM$1,'Program and Results'!$A:$A,0)-1,1,COUNTIF('Program and Results'!$A:$A,Tables!AM$1),4),MATCH($A188,OFFSET('Program and Results'!$A$1,MATCH(Tables!AM$1,'Program and Results'!$A:$A,0)-1,4,COUNTIF('Program and Results'!$A:$A,Tables!AM$1),1),0),3),"")))</f>
        <v/>
      </c>
      <c r="AN188" t="str">
        <f ca="1">IF(AN18="","",IF($A188="","",IFERROR(INDEX(OFFSET('Program and Results'!$A$1,MATCH(Tables!AN$1,'Program and Results'!$A:$A,0)-1,1,COUNTIF('Program and Results'!$A:$A,Tables!AN$1),4),MATCH($A188,OFFSET('Program and Results'!$A$1,MATCH(Tables!AN$1,'Program and Results'!$A:$A,0)-1,4,COUNTIF('Program and Results'!$A:$A,Tables!AN$1),1),0),3),"")))</f>
        <v/>
      </c>
      <c r="AO188" t="str">
        <f ca="1">IF(AO18="","",IF($A188="","",IFERROR(INDEX(OFFSET('Program and Results'!$A$1,MATCH(Tables!AO$1,'Program and Results'!$A:$A,0)-1,1,COUNTIF('Program and Results'!$A:$A,Tables!AO$1),4),MATCH($A188,OFFSET('Program and Results'!$A$1,MATCH(Tables!AO$1,'Program and Results'!$A:$A,0)-1,4,COUNTIF('Program and Results'!$A:$A,Tables!AO$1),1),0),3),"")))</f>
        <v/>
      </c>
      <c r="AP188" t="str">
        <f ca="1">IF(AP18="","",IF($A188="","",IFERROR(INDEX(OFFSET('Program and Results'!$A$1,MATCH(Tables!AP$1,'Program and Results'!$A:$A,0)-1,1,COUNTIF('Program and Results'!$A:$A,Tables!AP$1),4),MATCH($A188,OFFSET('Program and Results'!$A$1,MATCH(Tables!AP$1,'Program and Results'!$A:$A,0)-1,4,COUNTIF('Program and Results'!$A:$A,Tables!AP$1),1),0),3),"")))</f>
        <v/>
      </c>
      <c r="AQ188" t="str">
        <f ca="1">IF(AQ18="","",IF($A188="","",IFERROR(INDEX(OFFSET('Program and Results'!$A$1,MATCH(Tables!AQ$1,'Program and Results'!$A:$A,0)-1,1,COUNTIF('Program and Results'!$A:$A,Tables!AQ$1),4),MATCH($A188,OFFSET('Program and Results'!$A$1,MATCH(Tables!AQ$1,'Program and Results'!$A:$A,0)-1,4,COUNTIF('Program and Results'!$A:$A,Tables!AQ$1),1),0),3),"")))</f>
        <v/>
      </c>
      <c r="AR188" t="str">
        <f ca="1">IF(AR18="","",IF($A188="","",IFERROR(INDEX(OFFSET('Program and Results'!$A$1,MATCH(Tables!AR$1,'Program and Results'!$A:$A,0)-1,1,COUNTIF('Program and Results'!$A:$A,Tables!AR$1),4),MATCH($A188,OFFSET('Program and Results'!$A$1,MATCH(Tables!AR$1,'Program and Results'!$A:$A,0)-1,4,COUNTIF('Program and Results'!$A:$A,Tables!AR$1),1),0),3),"")))</f>
        <v/>
      </c>
      <c r="AS188" t="str">
        <f ca="1">IF(AS18="","",IF($A188="","",IFERROR(INDEX(OFFSET('Program and Results'!$A$1,MATCH(Tables!AS$1,'Program and Results'!$A:$A,0)-1,1,COUNTIF('Program and Results'!$A:$A,Tables!AS$1),4),MATCH($A188,OFFSET('Program and Results'!$A$1,MATCH(Tables!AS$1,'Program and Results'!$A:$A,0)-1,4,COUNTIF('Program and Results'!$A:$A,Tables!AS$1),1),0),3),"")))</f>
        <v/>
      </c>
      <c r="AT188" t="str">
        <f ca="1">IF(AT18="","",IF($A188="","",IFERROR(INDEX(OFFSET('Program and Results'!$A$1,MATCH(Tables!AT$1,'Program and Results'!$A:$A,0)-1,1,COUNTIF('Program and Results'!$A:$A,Tables!AT$1),4),MATCH($A188,OFFSET('Program and Results'!$A$1,MATCH(Tables!AT$1,'Program and Results'!$A:$A,0)-1,4,COUNTIF('Program and Results'!$A:$A,Tables!AT$1),1),0),3),"")))</f>
        <v/>
      </c>
      <c r="AU188" t="str">
        <f ca="1">IF(AU18="","",IF($A188="","",IFERROR(INDEX(OFFSET('Program and Results'!$A$1,MATCH(Tables!AU$1,'Program and Results'!$A:$A,0)-1,1,COUNTIF('Program and Results'!$A:$A,Tables!AU$1),4),MATCH($A188,OFFSET('Program and Results'!$A$1,MATCH(Tables!AU$1,'Program and Results'!$A:$A,0)-1,4,COUNTIF('Program and Results'!$A:$A,Tables!AU$1),1),0),3),"")))</f>
        <v/>
      </c>
      <c r="AV188" t="str">
        <f ca="1">IF(AV18="","",IF($A188="","",IFERROR(INDEX(OFFSET('Program and Results'!$A$1,MATCH(Tables!AV$1,'Program and Results'!$A:$A,0)-1,1,COUNTIF('Program and Results'!$A:$A,Tables!AV$1),4),MATCH($A188,OFFSET('Program and Results'!$A$1,MATCH(Tables!AV$1,'Program and Results'!$A:$A,0)-1,4,COUNTIF('Program and Results'!$A:$A,Tables!AV$1),1),0),3),"")))</f>
        <v/>
      </c>
      <c r="AW188" t="str">
        <f ca="1">IF(AW18="","",IF($A188="","",IFERROR(INDEX(OFFSET('Program and Results'!$A$1,MATCH(Tables!AW$1,'Program and Results'!$A:$A,0)-1,1,COUNTIF('Program and Results'!$A:$A,Tables!AW$1),4),MATCH($A188,OFFSET('Program and Results'!$A$1,MATCH(Tables!AW$1,'Program and Results'!$A:$A,0)-1,4,COUNTIF('Program and Results'!$A:$A,Tables!AW$1),1),0),3),"")))</f>
        <v/>
      </c>
      <c r="AX188" t="str">
        <f ca="1">IF(AX18="","",IF($A188="","",IFERROR(INDEX(OFFSET('Program and Results'!$A$1,MATCH(Tables!AX$1,'Program and Results'!$A:$A,0)-1,1,COUNTIF('Program and Results'!$A:$A,Tables!AX$1),4),MATCH($A188,OFFSET('Program and Results'!$A$1,MATCH(Tables!AX$1,'Program and Results'!$A:$A,0)-1,4,COUNTIF('Program and Results'!$A:$A,Tables!AX$1),1),0),3),"")))</f>
        <v/>
      </c>
      <c r="AY188" t="str">
        <f ca="1">IF(AY18="","",IF($A188="","",IFERROR(INDEX(OFFSET('Program and Results'!$A$1,MATCH(Tables!AY$1,'Program and Results'!$A:$A,0)-1,1,COUNTIF('Program and Results'!$A:$A,Tables!AY$1),4),MATCH($A188,OFFSET('Program and Results'!$A$1,MATCH(Tables!AY$1,'Program and Results'!$A:$A,0)-1,4,COUNTIF('Program and Results'!$A:$A,Tables!AY$1),1),0),3),"")))</f>
        <v/>
      </c>
      <c r="AZ188" t="str">
        <f ca="1">IF(AZ18="","",IF($A188="","",IFERROR(INDEX(OFFSET('Program and Results'!$A$1,MATCH(Tables!AZ$1,'Program and Results'!$A:$A,0)-1,1,COUNTIF('Program and Results'!$A:$A,Tables!AZ$1),4),MATCH($A188,OFFSET('Program and Results'!$A$1,MATCH(Tables!AZ$1,'Program and Results'!$A:$A,0)-1,4,COUNTIF('Program and Results'!$A:$A,Tables!AZ$1),1),0),3),"")))</f>
        <v/>
      </c>
      <c r="BA188" t="str">
        <f ca="1">IF(BA18="","",IF($A188="","",IFERROR(INDEX(OFFSET('Program and Results'!$A$1,MATCH(Tables!BA$1,'Program and Results'!$A:$A,0)-1,1,COUNTIF('Program and Results'!$A:$A,Tables!BA$1),4),MATCH($A188,OFFSET('Program and Results'!$A$1,MATCH(Tables!BA$1,'Program and Results'!$A:$A,0)-1,4,COUNTIF('Program and Results'!$A:$A,Tables!BA$1),1),0),3),"")))</f>
        <v/>
      </c>
      <c r="BB188" t="str">
        <f ca="1">IF(BB18="","",IF($A188="","",IFERROR(INDEX(OFFSET('Program and Results'!$A$1,MATCH(Tables!BB$1,'Program and Results'!$A:$A,0)-1,1,COUNTIF('Program and Results'!$A:$A,Tables!BB$1),4),MATCH($A188,OFFSET('Program and Results'!$A$1,MATCH(Tables!BB$1,'Program and Results'!$A:$A,0)-1,4,COUNTIF('Program and Results'!$A:$A,Tables!BB$1),1),0),3),"")))</f>
        <v/>
      </c>
      <c r="BC188" t="str">
        <f ca="1">IF(BC18="","",IF($A188="","",IFERROR(INDEX(OFFSET('Program and Results'!$A$1,MATCH(Tables!BC$1,'Program and Results'!$A:$A,0)-1,1,COUNTIF('Program and Results'!$A:$A,Tables!BC$1),4),MATCH($A188,OFFSET('Program and Results'!$A$1,MATCH(Tables!BC$1,'Program and Results'!$A:$A,0)-1,4,COUNTIF('Program and Results'!$A:$A,Tables!BC$1),1),0),3),"")))</f>
        <v/>
      </c>
      <c r="BD188" t="str">
        <f ca="1">IF(BD18="","",IF($A188="","",IFERROR(INDEX(OFFSET('Program and Results'!$A$1,MATCH(Tables!BD$1,'Program and Results'!$A:$A,0)-1,1,COUNTIF('Program and Results'!$A:$A,Tables!BD$1),4),MATCH($A188,OFFSET('Program and Results'!$A$1,MATCH(Tables!BD$1,'Program and Results'!$A:$A,0)-1,4,COUNTIF('Program and Results'!$A:$A,Tables!BD$1),1),0),3),"")))</f>
        <v/>
      </c>
      <c r="BE188" t="str">
        <f ca="1">IF(BE18="","",IF($A188="","",IFERROR(INDEX(OFFSET('Program and Results'!$A$1,MATCH(Tables!BE$1,'Program and Results'!$A:$A,0)-1,1,COUNTIF('Program and Results'!$A:$A,Tables!BE$1),4),MATCH($A188,OFFSET('Program and Results'!$A$1,MATCH(Tables!BE$1,'Program and Results'!$A:$A,0)-1,4,COUNTIF('Program and Results'!$A:$A,Tables!BE$1),1),0),3),"")))</f>
        <v/>
      </c>
    </row>
    <row r="189" spans="1:57">
      <c r="A189" s="3" t="str">
        <f t="shared" si="14"/>
        <v>Nurnberg</v>
      </c>
      <c r="B189">
        <f ca="1">IF(B19="","",IF($A189="","",IFERROR(INDEX(OFFSET('Program and Results'!$A$1,MATCH(Tables!B$1,'Program and Results'!$A:$A,0)-1,1,COUNTIF('Program and Results'!$A:$A,Tables!B$1),4),MATCH($A189,OFFSET('Program and Results'!$A$1,MATCH(Tables!B$1,'Program and Results'!$A:$A,0)-1,4,COUNTIF('Program and Results'!$A:$A,Tables!B$1),1),0),3),"")))</f>
        <v>2</v>
      </c>
      <c r="C189" t="str">
        <f ca="1">IF(C19="","",IF($A189="","",IFERROR(INDEX(OFFSET('Program and Results'!$A$1,MATCH(Tables!C$1,'Program and Results'!$A:$A,0)-1,1,COUNTIF('Program and Results'!$A:$A,Tables!C$1),4),MATCH($A189,OFFSET('Program and Results'!$A$1,MATCH(Tables!C$1,'Program and Results'!$A:$A,0)-1,4,COUNTIF('Program and Results'!$A:$A,Tables!C$1),1),0),3),"")))</f>
        <v/>
      </c>
      <c r="D189">
        <f ca="1">IF(D19="","",IF($A189="","",IFERROR(INDEX(OFFSET('Program and Results'!$A$1,MATCH(Tables!D$1,'Program and Results'!$A:$A,0)-1,1,COUNTIF('Program and Results'!$A:$A,Tables!D$1),4),MATCH($A189,OFFSET('Program and Results'!$A$1,MATCH(Tables!D$1,'Program and Results'!$A:$A,0)-1,4,COUNTIF('Program and Results'!$A:$A,Tables!D$1),1),0),3),"")))</f>
        <v>0</v>
      </c>
      <c r="E189" t="str">
        <f ca="1">IF(E19="","",IF($A189="","",IFERROR(INDEX(OFFSET('Program and Results'!$A$1,MATCH(Tables!E$1,'Program and Results'!$A:$A,0)-1,1,COUNTIF('Program and Results'!$A:$A,Tables!E$1),4),MATCH($A189,OFFSET('Program and Results'!$A$1,MATCH(Tables!E$1,'Program and Results'!$A:$A,0)-1,4,COUNTIF('Program and Results'!$A:$A,Tables!E$1),1),0),3),"")))</f>
        <v/>
      </c>
      <c r="F189">
        <f ca="1">IF(F19="","",IF($A189="","",IFERROR(INDEX(OFFSET('Program and Results'!$A$1,MATCH(Tables!F$1,'Program and Results'!$A:$A,0)-1,1,COUNTIF('Program and Results'!$A:$A,Tables!F$1),4),MATCH($A189,OFFSET('Program and Results'!$A$1,MATCH(Tables!F$1,'Program and Results'!$A:$A,0)-1,4,COUNTIF('Program and Results'!$A:$A,Tables!F$1),1),0),3),"")))</f>
        <v>1</v>
      </c>
      <c r="G189" t="str">
        <f ca="1">IF(G19="","",IF($A189="","",IFERROR(INDEX(OFFSET('Program and Results'!$A$1,MATCH(Tables!G$1,'Program and Results'!$A:$A,0)-1,1,COUNTIF('Program and Results'!$A:$A,Tables!G$1),4),MATCH($A189,OFFSET('Program and Results'!$A$1,MATCH(Tables!G$1,'Program and Results'!$A:$A,0)-1,4,COUNTIF('Program and Results'!$A:$A,Tables!G$1),1),0),3),"")))</f>
        <v/>
      </c>
      <c r="H189">
        <f ca="1">IF(H19="","",IF($A189="","",IFERROR(INDEX(OFFSET('Program and Results'!$A$1,MATCH(Tables!H$1,'Program and Results'!$A:$A,0)-1,1,COUNTIF('Program and Results'!$A:$A,Tables!H$1),4),MATCH($A189,OFFSET('Program and Results'!$A$1,MATCH(Tables!H$1,'Program and Results'!$A:$A,0)-1,4,COUNTIF('Program and Results'!$A:$A,Tables!H$1),1),0),3),"")))</f>
        <v>3</v>
      </c>
      <c r="I189" t="str">
        <f ca="1">IF(I19="","",IF($A189="","",IFERROR(INDEX(OFFSET('Program and Results'!$A$1,MATCH(Tables!I$1,'Program and Results'!$A:$A,0)-1,1,COUNTIF('Program and Results'!$A:$A,Tables!I$1),4),MATCH($A189,OFFSET('Program and Results'!$A$1,MATCH(Tables!I$1,'Program and Results'!$A:$A,0)-1,4,COUNTIF('Program and Results'!$A:$A,Tables!I$1),1),0),3),"")))</f>
        <v/>
      </c>
      <c r="J189">
        <f ca="1">IF(J19="","",IF($A189="","",IFERROR(INDEX(OFFSET('Program and Results'!$A$1,MATCH(Tables!J$1,'Program and Results'!$A:$A,0)-1,1,COUNTIF('Program and Results'!$A:$A,Tables!J$1),4),MATCH($A189,OFFSET('Program and Results'!$A$1,MATCH(Tables!J$1,'Program and Results'!$A:$A,0)-1,4,COUNTIF('Program and Results'!$A:$A,Tables!J$1),1),0),3),"")))</f>
        <v>1</v>
      </c>
      <c r="K189">
        <f ca="1">IF(K19="","",IF($A189="","",IFERROR(INDEX(OFFSET('Program and Results'!$A$1,MATCH(Tables!K$1,'Program and Results'!$A:$A,0)-1,1,COUNTIF('Program and Results'!$A:$A,Tables!K$1),4),MATCH($A189,OFFSET('Program and Results'!$A$1,MATCH(Tables!K$1,'Program and Results'!$A:$A,0)-1,4,COUNTIF('Program and Results'!$A:$A,Tables!K$1),1),0),3),"")))</f>
        <v>1</v>
      </c>
      <c r="L189" t="str">
        <f ca="1">IF(L19="","",IF($A189="","",IFERROR(INDEX(OFFSET('Program and Results'!$A$1,MATCH(Tables!L$1,'Program and Results'!$A:$A,0)-1,1,COUNTIF('Program and Results'!$A:$A,Tables!L$1),4),MATCH($A189,OFFSET('Program and Results'!$A$1,MATCH(Tables!L$1,'Program and Results'!$A:$A,0)-1,4,COUNTIF('Program and Results'!$A:$A,Tables!L$1),1),0),3),"")))</f>
        <v/>
      </c>
      <c r="M189">
        <f ca="1">IF(M19="","",IF($A189="","",IFERROR(INDEX(OFFSET('Program and Results'!$A$1,MATCH(Tables!M$1,'Program and Results'!$A:$A,0)-1,1,COUNTIF('Program and Results'!$A:$A,Tables!M$1),4),MATCH($A189,OFFSET('Program and Results'!$A$1,MATCH(Tables!M$1,'Program and Results'!$A:$A,0)-1,4,COUNTIF('Program and Results'!$A:$A,Tables!M$1),1),0),3),"")))</f>
        <v>1</v>
      </c>
      <c r="N189" t="str">
        <f ca="1">IF(N19="","",IF($A189="","",IFERROR(INDEX(OFFSET('Program and Results'!$A$1,MATCH(Tables!N$1,'Program and Results'!$A:$A,0)-1,1,COUNTIF('Program and Results'!$A:$A,Tables!N$1),4),MATCH($A189,OFFSET('Program and Results'!$A$1,MATCH(Tables!N$1,'Program and Results'!$A:$A,0)-1,4,COUNTIF('Program and Results'!$A:$A,Tables!N$1),1),0),3),"")))</f>
        <v/>
      </c>
      <c r="O189">
        <f ca="1">IF(O19="","",IF($A189="","",IFERROR(INDEX(OFFSET('Program and Results'!$A$1,MATCH(Tables!O$1,'Program and Results'!$A:$A,0)-1,1,COUNTIF('Program and Results'!$A:$A,Tables!O$1),4),MATCH($A189,OFFSET('Program and Results'!$A$1,MATCH(Tables!O$1,'Program and Results'!$A:$A,0)-1,4,COUNTIF('Program and Results'!$A:$A,Tables!O$1),1),0),3),"")))</f>
        <v>0</v>
      </c>
      <c r="P189" t="str">
        <f ca="1">IF(P19="","",IF($A189="","",IFERROR(INDEX(OFFSET('Program and Results'!$A$1,MATCH(Tables!P$1,'Program and Results'!$A:$A,0)-1,1,COUNTIF('Program and Results'!$A:$A,Tables!P$1),4),MATCH($A189,OFFSET('Program and Results'!$A$1,MATCH(Tables!P$1,'Program and Results'!$A:$A,0)-1,4,COUNTIF('Program and Results'!$A:$A,Tables!P$1),1),0),3),"")))</f>
        <v/>
      </c>
      <c r="Q189">
        <f ca="1">IF(Q19="","",IF($A189="","",IFERROR(INDEX(OFFSET('Program and Results'!$A$1,MATCH(Tables!Q$1,'Program and Results'!$A:$A,0)-1,1,COUNTIF('Program and Results'!$A:$A,Tables!Q$1),4),MATCH($A189,OFFSET('Program and Results'!$A$1,MATCH(Tables!Q$1,'Program and Results'!$A:$A,0)-1,4,COUNTIF('Program and Results'!$A:$A,Tables!Q$1),1),0),3),"")))</f>
        <v>3</v>
      </c>
      <c r="R189" t="str">
        <f ca="1">IF(R19="","",IF($A189="","",IFERROR(INDEX(OFFSET('Program and Results'!$A$1,MATCH(Tables!R$1,'Program and Results'!$A:$A,0)-1,1,COUNTIF('Program and Results'!$A:$A,Tables!R$1),4),MATCH($A189,OFFSET('Program and Results'!$A$1,MATCH(Tables!R$1,'Program and Results'!$A:$A,0)-1,4,COUNTIF('Program and Results'!$A:$A,Tables!R$1),1),0),3),"")))</f>
        <v/>
      </c>
      <c r="S189" t="str">
        <f ca="1">IF(S19="","",IF($A189="","",IFERROR(INDEX(OFFSET('Program and Results'!$A$1,MATCH(Tables!S$1,'Program and Results'!$A:$A,0)-1,1,COUNTIF('Program and Results'!$A:$A,Tables!S$1),4),MATCH($A189,OFFSET('Program and Results'!$A$1,MATCH(Tables!S$1,'Program and Results'!$A:$A,0)-1,4,COUNTIF('Program and Results'!$A:$A,Tables!S$1),1),0),3),"")))</f>
        <v/>
      </c>
      <c r="T189">
        <f ca="1">IF(T19="","",IF($A189="","",IFERROR(INDEX(OFFSET('Program and Results'!$A$1,MATCH(Tables!T$1,'Program and Results'!$A:$A,0)-1,1,COUNTIF('Program and Results'!$A:$A,Tables!T$1),4),MATCH($A189,OFFSET('Program and Results'!$A$1,MATCH(Tables!T$1,'Program and Results'!$A:$A,0)-1,4,COUNTIF('Program and Results'!$A:$A,Tables!T$1),1),0),3),"")))</f>
        <v>3</v>
      </c>
      <c r="U189" t="str">
        <f ca="1">IF(U19="","",IF($A189="","",IFERROR(INDEX(OFFSET('Program and Results'!$A$1,MATCH(Tables!U$1,'Program and Results'!$A:$A,0)-1,1,COUNTIF('Program and Results'!$A:$A,Tables!U$1),4),MATCH($A189,OFFSET('Program and Results'!$A$1,MATCH(Tables!U$1,'Program and Results'!$A:$A,0)-1,4,COUNTIF('Program and Results'!$A:$A,Tables!U$1),1),0),3),"")))</f>
        <v/>
      </c>
      <c r="V189">
        <f ca="1">IF(V19="","",IF($A189="","",IFERROR(INDEX(OFFSET('Program and Results'!$A$1,MATCH(Tables!V$1,'Program and Results'!$A:$A,0)-1,1,COUNTIF('Program and Results'!$A:$A,Tables!V$1),4),MATCH($A189,OFFSET('Program and Results'!$A$1,MATCH(Tables!V$1,'Program and Results'!$A:$A,0)-1,4,COUNTIF('Program and Results'!$A:$A,Tables!V$1),1),0),3),"")))</f>
        <v>1</v>
      </c>
      <c r="W189" t="str">
        <f ca="1">IF(W19="","",IF($A189="","",IFERROR(INDEX(OFFSET('Program and Results'!$A$1,MATCH(Tables!W$1,'Program and Results'!$A:$A,0)-1,1,COUNTIF('Program and Results'!$A:$A,Tables!W$1),4),MATCH($A189,OFFSET('Program and Results'!$A$1,MATCH(Tables!W$1,'Program and Results'!$A:$A,0)-1,4,COUNTIF('Program and Results'!$A:$A,Tables!W$1),1),0),3),"")))</f>
        <v/>
      </c>
      <c r="X189">
        <f ca="1">IF(X19="","",IF($A189="","",IFERROR(INDEX(OFFSET('Program and Results'!$A$1,MATCH(Tables!X$1,'Program and Results'!$A:$A,0)-1,1,COUNTIF('Program and Results'!$A:$A,Tables!X$1),4),MATCH($A189,OFFSET('Program and Results'!$A$1,MATCH(Tables!X$1,'Program and Results'!$A:$A,0)-1,4,COUNTIF('Program and Results'!$A:$A,Tables!X$1),1),0),3),"")))</f>
        <v>0</v>
      </c>
      <c r="Y189" t="str">
        <f ca="1">IF(Y19="","",IF($A189="","",IFERROR(INDEX(OFFSET('Program and Results'!$A$1,MATCH(Tables!Y$1,'Program and Results'!$A:$A,0)-1,1,COUNTIF('Program and Results'!$A:$A,Tables!Y$1),4),MATCH($A189,OFFSET('Program and Results'!$A$1,MATCH(Tables!Y$1,'Program and Results'!$A:$A,0)-1,4,COUNTIF('Program and Results'!$A:$A,Tables!Y$1),1),0),3),"")))</f>
        <v/>
      </c>
      <c r="Z189">
        <f ca="1">IF(Z19="","",IF($A189="","",IFERROR(INDEX(OFFSET('Program and Results'!$A$1,MATCH(Tables!Z$1,'Program and Results'!$A:$A,0)-1,1,COUNTIF('Program and Results'!$A:$A,Tables!Z$1),4),MATCH($A189,OFFSET('Program and Results'!$A$1,MATCH(Tables!Z$1,'Program and Results'!$A:$A,0)-1,4,COUNTIF('Program and Results'!$A:$A,Tables!Z$1),1),0),3),"")))</f>
        <v>1</v>
      </c>
      <c r="AA189" t="str">
        <f ca="1">IF(AA19="","",IF($A189="","",IFERROR(INDEX(OFFSET('Program and Results'!$A$1,MATCH(Tables!AA$1,'Program and Results'!$A:$A,0)-1,1,COUNTIF('Program and Results'!$A:$A,Tables!AA$1),4),MATCH($A189,OFFSET('Program and Results'!$A$1,MATCH(Tables!AA$1,'Program and Results'!$A:$A,0)-1,4,COUNTIF('Program and Results'!$A:$A,Tables!AA$1),1),0),3),"")))</f>
        <v/>
      </c>
      <c r="AB189" t="str">
        <f ca="1">IF(AB19="","",IF($A189="","",IFERROR(INDEX(OFFSET('Program and Results'!$A$1,MATCH(Tables!AB$1,'Program and Results'!$A:$A,0)-1,1,COUNTIF('Program and Results'!$A:$A,Tables!AB$1),4),MATCH($A189,OFFSET('Program and Results'!$A$1,MATCH(Tables!AB$1,'Program and Results'!$A:$A,0)-1,4,COUNTIF('Program and Results'!$A:$A,Tables!AB$1),1),0),3),"")))</f>
        <v/>
      </c>
      <c r="AC189">
        <f ca="1">IF(AC19="","",IF($A189="","",IFERROR(INDEX(OFFSET('Program and Results'!$A$1,MATCH(Tables!AC$1,'Program and Results'!$A:$A,0)-1,1,COUNTIF('Program and Results'!$A:$A,Tables!AC$1),4),MATCH($A189,OFFSET('Program and Results'!$A$1,MATCH(Tables!AC$1,'Program and Results'!$A:$A,0)-1,4,COUNTIF('Program and Results'!$A:$A,Tables!AC$1),1),0),3),"")))</f>
        <v>2</v>
      </c>
      <c r="AD189" t="str">
        <f ca="1">IF(AD19="","",IF($A189="","",IFERROR(INDEX(OFFSET('Program and Results'!$A$1,MATCH(Tables!AD$1,'Program and Results'!$A:$A,0)-1,1,COUNTIF('Program and Results'!$A:$A,Tables!AD$1),4),MATCH($A189,OFFSET('Program and Results'!$A$1,MATCH(Tables!AD$1,'Program and Results'!$A:$A,0)-1,4,COUNTIF('Program and Results'!$A:$A,Tables!AD$1),1),0),3),"")))</f>
        <v/>
      </c>
      <c r="AE189">
        <f ca="1">IF(AE19="","",IF($A189="","",IFERROR(INDEX(OFFSET('Program and Results'!$A$1,MATCH(Tables!AE$1,'Program and Results'!$A:$A,0)-1,1,COUNTIF('Program and Results'!$A:$A,Tables!AE$1),4),MATCH($A189,OFFSET('Program and Results'!$A$1,MATCH(Tables!AE$1,'Program and Results'!$A:$A,0)-1,4,COUNTIF('Program and Results'!$A:$A,Tables!AE$1),1),0),3),"")))</f>
        <v>1</v>
      </c>
      <c r="AF189" t="str">
        <f ca="1">IF(AF19="","",IF($A189="","",IFERROR(INDEX(OFFSET('Program and Results'!$A$1,MATCH(Tables!AF$1,'Program and Results'!$A:$A,0)-1,1,COUNTIF('Program and Results'!$A:$A,Tables!AF$1),4),MATCH($A189,OFFSET('Program and Results'!$A$1,MATCH(Tables!AF$1,'Program and Results'!$A:$A,0)-1,4,COUNTIF('Program and Results'!$A:$A,Tables!AF$1),1),0),3),"")))</f>
        <v/>
      </c>
      <c r="AG189">
        <f ca="1">IF(AG19="","",IF($A189="","",IFERROR(INDEX(OFFSET('Program and Results'!$A$1,MATCH(Tables!AG$1,'Program and Results'!$A:$A,0)-1,1,COUNTIF('Program and Results'!$A:$A,Tables!AG$1),4),MATCH($A189,OFFSET('Program and Results'!$A$1,MATCH(Tables!AG$1,'Program and Results'!$A:$A,0)-1,4,COUNTIF('Program and Results'!$A:$A,Tables!AG$1),1),0),3),"")))</f>
        <v>0</v>
      </c>
      <c r="AH189" t="str">
        <f ca="1">IF(AH19="","",IF($A189="","",IFERROR(INDEX(OFFSET('Program and Results'!$A$1,MATCH(Tables!AH$1,'Program and Results'!$A:$A,0)-1,1,COUNTIF('Program and Results'!$A:$A,Tables!AH$1),4),MATCH($A189,OFFSET('Program and Results'!$A$1,MATCH(Tables!AH$1,'Program and Results'!$A:$A,0)-1,4,COUNTIF('Program and Results'!$A:$A,Tables!AH$1),1),0),3),"")))</f>
        <v/>
      </c>
      <c r="AI189">
        <f ca="1">IF(AI19="","",IF($A189="","",IFERROR(INDEX(OFFSET('Program and Results'!$A$1,MATCH(Tables!AI$1,'Program and Results'!$A:$A,0)-1,1,COUNTIF('Program and Results'!$A:$A,Tables!AI$1),4),MATCH($A189,OFFSET('Program and Results'!$A$1,MATCH(Tables!AI$1,'Program and Results'!$A:$A,0)-1,4,COUNTIF('Program and Results'!$A:$A,Tables!AI$1),1),0),3),"")))</f>
        <v>1</v>
      </c>
      <c r="AJ189" t="str">
        <f ca="1">IF(AJ19="","",IF($A189="","",IFERROR(INDEX(OFFSET('Program and Results'!$A$1,MATCH(Tables!AJ$1,'Program and Results'!$A:$A,0)-1,1,COUNTIF('Program and Results'!$A:$A,Tables!AJ$1),4),MATCH($A189,OFFSET('Program and Results'!$A$1,MATCH(Tables!AJ$1,'Program and Results'!$A:$A,0)-1,4,COUNTIF('Program and Results'!$A:$A,Tables!AJ$1),1),0),3),"")))</f>
        <v/>
      </c>
      <c r="AK189" t="str">
        <f ca="1">IF(AK19="","",IF($A189="","",IFERROR(INDEX(OFFSET('Program and Results'!$A$1,MATCH(Tables!AK$1,'Program and Results'!$A:$A,0)-1,1,COUNTIF('Program and Results'!$A:$A,Tables!AK$1),4),MATCH($A189,OFFSET('Program and Results'!$A$1,MATCH(Tables!AK$1,'Program and Results'!$A:$A,0)-1,4,COUNTIF('Program and Results'!$A:$A,Tables!AK$1),1),0),3),"")))</f>
        <v/>
      </c>
      <c r="AL189" t="str">
        <f ca="1">IF(AL19="","",IF($A189="","",IFERROR(INDEX(OFFSET('Program and Results'!$A$1,MATCH(Tables!AL$1,'Program and Results'!$A:$A,0)-1,1,COUNTIF('Program and Results'!$A:$A,Tables!AL$1),4),MATCH($A189,OFFSET('Program and Results'!$A$1,MATCH(Tables!AL$1,'Program and Results'!$A:$A,0)-1,4,COUNTIF('Program and Results'!$A:$A,Tables!AL$1),1),0),3),"")))</f>
        <v/>
      </c>
      <c r="AM189" t="str">
        <f ca="1">IF(AM19="","",IF($A189="","",IFERROR(INDEX(OFFSET('Program and Results'!$A$1,MATCH(Tables!AM$1,'Program and Results'!$A:$A,0)-1,1,COUNTIF('Program and Results'!$A:$A,Tables!AM$1),4),MATCH($A189,OFFSET('Program and Results'!$A$1,MATCH(Tables!AM$1,'Program and Results'!$A:$A,0)-1,4,COUNTIF('Program and Results'!$A:$A,Tables!AM$1),1),0),3),"")))</f>
        <v/>
      </c>
      <c r="AN189" t="str">
        <f ca="1">IF(AN19="","",IF($A189="","",IFERROR(INDEX(OFFSET('Program and Results'!$A$1,MATCH(Tables!AN$1,'Program and Results'!$A:$A,0)-1,1,COUNTIF('Program and Results'!$A:$A,Tables!AN$1),4),MATCH($A189,OFFSET('Program and Results'!$A$1,MATCH(Tables!AN$1,'Program and Results'!$A:$A,0)-1,4,COUNTIF('Program and Results'!$A:$A,Tables!AN$1),1),0),3),"")))</f>
        <v/>
      </c>
      <c r="AO189" t="str">
        <f ca="1">IF(AO19="","",IF($A189="","",IFERROR(INDEX(OFFSET('Program and Results'!$A$1,MATCH(Tables!AO$1,'Program and Results'!$A:$A,0)-1,1,COUNTIF('Program and Results'!$A:$A,Tables!AO$1),4),MATCH($A189,OFFSET('Program and Results'!$A$1,MATCH(Tables!AO$1,'Program and Results'!$A:$A,0)-1,4,COUNTIF('Program and Results'!$A:$A,Tables!AO$1),1),0),3),"")))</f>
        <v/>
      </c>
      <c r="AP189" t="str">
        <f ca="1">IF(AP19="","",IF($A189="","",IFERROR(INDEX(OFFSET('Program and Results'!$A$1,MATCH(Tables!AP$1,'Program and Results'!$A:$A,0)-1,1,COUNTIF('Program and Results'!$A:$A,Tables!AP$1),4),MATCH($A189,OFFSET('Program and Results'!$A$1,MATCH(Tables!AP$1,'Program and Results'!$A:$A,0)-1,4,COUNTIF('Program and Results'!$A:$A,Tables!AP$1),1),0),3),"")))</f>
        <v/>
      </c>
      <c r="AQ189" t="str">
        <f ca="1">IF(AQ19="","",IF($A189="","",IFERROR(INDEX(OFFSET('Program and Results'!$A$1,MATCH(Tables!AQ$1,'Program and Results'!$A:$A,0)-1,1,COUNTIF('Program and Results'!$A:$A,Tables!AQ$1),4),MATCH($A189,OFFSET('Program and Results'!$A$1,MATCH(Tables!AQ$1,'Program and Results'!$A:$A,0)-1,4,COUNTIF('Program and Results'!$A:$A,Tables!AQ$1),1),0),3),"")))</f>
        <v/>
      </c>
      <c r="AR189" t="str">
        <f ca="1">IF(AR19="","",IF($A189="","",IFERROR(INDEX(OFFSET('Program and Results'!$A$1,MATCH(Tables!AR$1,'Program and Results'!$A:$A,0)-1,1,COUNTIF('Program and Results'!$A:$A,Tables!AR$1),4),MATCH($A189,OFFSET('Program and Results'!$A$1,MATCH(Tables!AR$1,'Program and Results'!$A:$A,0)-1,4,COUNTIF('Program and Results'!$A:$A,Tables!AR$1),1),0),3),"")))</f>
        <v/>
      </c>
      <c r="AS189" t="str">
        <f ca="1">IF(AS19="","",IF($A189="","",IFERROR(INDEX(OFFSET('Program and Results'!$A$1,MATCH(Tables!AS$1,'Program and Results'!$A:$A,0)-1,1,COUNTIF('Program and Results'!$A:$A,Tables!AS$1),4),MATCH($A189,OFFSET('Program and Results'!$A$1,MATCH(Tables!AS$1,'Program and Results'!$A:$A,0)-1,4,COUNTIF('Program and Results'!$A:$A,Tables!AS$1),1),0),3),"")))</f>
        <v/>
      </c>
      <c r="AT189" t="str">
        <f ca="1">IF(AT19="","",IF($A189="","",IFERROR(INDEX(OFFSET('Program and Results'!$A$1,MATCH(Tables!AT$1,'Program and Results'!$A:$A,0)-1,1,COUNTIF('Program and Results'!$A:$A,Tables!AT$1),4),MATCH($A189,OFFSET('Program and Results'!$A$1,MATCH(Tables!AT$1,'Program and Results'!$A:$A,0)-1,4,COUNTIF('Program and Results'!$A:$A,Tables!AT$1),1),0),3),"")))</f>
        <v/>
      </c>
      <c r="AU189" t="str">
        <f ca="1">IF(AU19="","",IF($A189="","",IFERROR(INDEX(OFFSET('Program and Results'!$A$1,MATCH(Tables!AU$1,'Program and Results'!$A:$A,0)-1,1,COUNTIF('Program and Results'!$A:$A,Tables!AU$1),4),MATCH($A189,OFFSET('Program and Results'!$A$1,MATCH(Tables!AU$1,'Program and Results'!$A:$A,0)-1,4,COUNTIF('Program and Results'!$A:$A,Tables!AU$1),1),0),3),"")))</f>
        <v/>
      </c>
      <c r="AV189" t="str">
        <f ca="1">IF(AV19="","",IF($A189="","",IFERROR(INDEX(OFFSET('Program and Results'!$A$1,MATCH(Tables!AV$1,'Program and Results'!$A:$A,0)-1,1,COUNTIF('Program and Results'!$A:$A,Tables!AV$1),4),MATCH($A189,OFFSET('Program and Results'!$A$1,MATCH(Tables!AV$1,'Program and Results'!$A:$A,0)-1,4,COUNTIF('Program and Results'!$A:$A,Tables!AV$1),1),0),3),"")))</f>
        <v/>
      </c>
      <c r="AW189" t="str">
        <f ca="1">IF(AW19="","",IF($A189="","",IFERROR(INDEX(OFFSET('Program and Results'!$A$1,MATCH(Tables!AW$1,'Program and Results'!$A:$A,0)-1,1,COUNTIF('Program and Results'!$A:$A,Tables!AW$1),4),MATCH($A189,OFFSET('Program and Results'!$A$1,MATCH(Tables!AW$1,'Program and Results'!$A:$A,0)-1,4,COUNTIF('Program and Results'!$A:$A,Tables!AW$1),1),0),3),"")))</f>
        <v/>
      </c>
      <c r="AX189" t="str">
        <f ca="1">IF(AX19="","",IF($A189="","",IFERROR(INDEX(OFFSET('Program and Results'!$A$1,MATCH(Tables!AX$1,'Program and Results'!$A:$A,0)-1,1,COUNTIF('Program and Results'!$A:$A,Tables!AX$1),4),MATCH($A189,OFFSET('Program and Results'!$A$1,MATCH(Tables!AX$1,'Program and Results'!$A:$A,0)-1,4,COUNTIF('Program and Results'!$A:$A,Tables!AX$1),1),0),3),"")))</f>
        <v/>
      </c>
      <c r="AY189" t="str">
        <f ca="1">IF(AY19="","",IF($A189="","",IFERROR(INDEX(OFFSET('Program and Results'!$A$1,MATCH(Tables!AY$1,'Program and Results'!$A:$A,0)-1,1,COUNTIF('Program and Results'!$A:$A,Tables!AY$1),4),MATCH($A189,OFFSET('Program and Results'!$A$1,MATCH(Tables!AY$1,'Program and Results'!$A:$A,0)-1,4,COUNTIF('Program and Results'!$A:$A,Tables!AY$1),1),0),3),"")))</f>
        <v/>
      </c>
      <c r="AZ189" t="str">
        <f ca="1">IF(AZ19="","",IF($A189="","",IFERROR(INDEX(OFFSET('Program and Results'!$A$1,MATCH(Tables!AZ$1,'Program and Results'!$A:$A,0)-1,1,COUNTIF('Program and Results'!$A:$A,Tables!AZ$1),4),MATCH($A189,OFFSET('Program and Results'!$A$1,MATCH(Tables!AZ$1,'Program and Results'!$A:$A,0)-1,4,COUNTIF('Program and Results'!$A:$A,Tables!AZ$1),1),0),3),"")))</f>
        <v/>
      </c>
      <c r="BA189" t="str">
        <f ca="1">IF(BA19="","",IF($A189="","",IFERROR(INDEX(OFFSET('Program and Results'!$A$1,MATCH(Tables!BA$1,'Program and Results'!$A:$A,0)-1,1,COUNTIF('Program and Results'!$A:$A,Tables!BA$1),4),MATCH($A189,OFFSET('Program and Results'!$A$1,MATCH(Tables!BA$1,'Program and Results'!$A:$A,0)-1,4,COUNTIF('Program and Results'!$A:$A,Tables!BA$1),1),0),3),"")))</f>
        <v/>
      </c>
      <c r="BB189" t="str">
        <f ca="1">IF(BB19="","",IF($A189="","",IFERROR(INDEX(OFFSET('Program and Results'!$A$1,MATCH(Tables!BB$1,'Program and Results'!$A:$A,0)-1,1,COUNTIF('Program and Results'!$A:$A,Tables!BB$1),4),MATCH($A189,OFFSET('Program and Results'!$A$1,MATCH(Tables!BB$1,'Program and Results'!$A:$A,0)-1,4,COUNTIF('Program and Results'!$A:$A,Tables!BB$1),1),0),3),"")))</f>
        <v/>
      </c>
      <c r="BC189" t="str">
        <f ca="1">IF(BC19="","",IF($A189="","",IFERROR(INDEX(OFFSET('Program and Results'!$A$1,MATCH(Tables!BC$1,'Program and Results'!$A:$A,0)-1,1,COUNTIF('Program and Results'!$A:$A,Tables!BC$1),4),MATCH($A189,OFFSET('Program and Results'!$A$1,MATCH(Tables!BC$1,'Program and Results'!$A:$A,0)-1,4,COUNTIF('Program and Results'!$A:$A,Tables!BC$1),1),0),3),"")))</f>
        <v/>
      </c>
      <c r="BD189" t="str">
        <f ca="1">IF(BD19="","",IF($A189="","",IFERROR(INDEX(OFFSET('Program and Results'!$A$1,MATCH(Tables!BD$1,'Program and Results'!$A:$A,0)-1,1,COUNTIF('Program and Results'!$A:$A,Tables!BD$1),4),MATCH($A189,OFFSET('Program and Results'!$A$1,MATCH(Tables!BD$1,'Program and Results'!$A:$A,0)-1,4,COUNTIF('Program and Results'!$A:$A,Tables!BD$1),1),0),3),"")))</f>
        <v/>
      </c>
      <c r="BE189" t="str">
        <f ca="1">IF(BE19="","",IF($A189="","",IFERROR(INDEX(OFFSET('Program and Results'!$A$1,MATCH(Tables!BE$1,'Program and Results'!$A:$A,0)-1,1,COUNTIF('Program and Results'!$A:$A,Tables!BE$1),4),MATCH($A189,OFFSET('Program and Results'!$A$1,MATCH(Tables!BE$1,'Program and Results'!$A:$A,0)-1,4,COUNTIF('Program and Results'!$A:$A,Tables!BE$1),1),0),3),"")))</f>
        <v/>
      </c>
    </row>
    <row r="190" spans="1:57">
      <c r="A190" s="3" t="str">
        <f t="shared" si="14"/>
        <v/>
      </c>
      <c r="B190" t="str">
        <f ca="1">IF(B20="","",IF($A190="","",IFERROR(INDEX(OFFSET('Program and Results'!$A$1,MATCH(Tables!B$1,'Program and Results'!$A:$A,0)-1,1,COUNTIF('Program and Results'!$A:$A,Tables!B$1),4),MATCH($A190,OFFSET('Program and Results'!$A$1,MATCH(Tables!B$1,'Program and Results'!$A:$A,0)-1,4,COUNTIF('Program and Results'!$A:$A,Tables!B$1),1),0),3),"")))</f>
        <v/>
      </c>
      <c r="C190" t="str">
        <f ca="1">IF(C20="","",IF($A190="","",IFERROR(INDEX(OFFSET('Program and Results'!$A$1,MATCH(Tables!C$1,'Program and Results'!$A:$A,0)-1,1,COUNTIF('Program and Results'!$A:$A,Tables!C$1),4),MATCH($A190,OFFSET('Program and Results'!$A$1,MATCH(Tables!C$1,'Program and Results'!$A:$A,0)-1,4,COUNTIF('Program and Results'!$A:$A,Tables!C$1),1),0),3),"")))</f>
        <v/>
      </c>
      <c r="D190" t="str">
        <f ca="1">IF(D20="","",IF($A190="","",IFERROR(INDEX(OFFSET('Program and Results'!$A$1,MATCH(Tables!D$1,'Program and Results'!$A:$A,0)-1,1,COUNTIF('Program and Results'!$A:$A,Tables!D$1),4),MATCH($A190,OFFSET('Program and Results'!$A$1,MATCH(Tables!D$1,'Program and Results'!$A:$A,0)-1,4,COUNTIF('Program and Results'!$A:$A,Tables!D$1),1),0),3),"")))</f>
        <v/>
      </c>
      <c r="E190" t="str">
        <f ca="1">IF(E20="","",IF($A190="","",IFERROR(INDEX(OFFSET('Program and Results'!$A$1,MATCH(Tables!E$1,'Program and Results'!$A:$A,0)-1,1,COUNTIF('Program and Results'!$A:$A,Tables!E$1),4),MATCH($A190,OFFSET('Program and Results'!$A$1,MATCH(Tables!E$1,'Program and Results'!$A:$A,0)-1,4,COUNTIF('Program and Results'!$A:$A,Tables!E$1),1),0),3),"")))</f>
        <v/>
      </c>
      <c r="F190" t="str">
        <f ca="1">IF(F20="","",IF($A190="","",IFERROR(INDEX(OFFSET('Program and Results'!$A$1,MATCH(Tables!F$1,'Program and Results'!$A:$A,0)-1,1,COUNTIF('Program and Results'!$A:$A,Tables!F$1),4),MATCH($A190,OFFSET('Program and Results'!$A$1,MATCH(Tables!F$1,'Program and Results'!$A:$A,0)-1,4,COUNTIF('Program and Results'!$A:$A,Tables!F$1),1),0),3),"")))</f>
        <v/>
      </c>
      <c r="G190" t="str">
        <f ca="1">IF(G20="","",IF($A190="","",IFERROR(INDEX(OFFSET('Program and Results'!$A$1,MATCH(Tables!G$1,'Program and Results'!$A:$A,0)-1,1,COUNTIF('Program and Results'!$A:$A,Tables!G$1),4),MATCH($A190,OFFSET('Program and Results'!$A$1,MATCH(Tables!G$1,'Program and Results'!$A:$A,0)-1,4,COUNTIF('Program and Results'!$A:$A,Tables!G$1),1),0),3),"")))</f>
        <v/>
      </c>
      <c r="H190" t="str">
        <f ca="1">IF(H20="","",IF($A190="","",IFERROR(INDEX(OFFSET('Program and Results'!$A$1,MATCH(Tables!H$1,'Program and Results'!$A:$A,0)-1,1,COUNTIF('Program and Results'!$A:$A,Tables!H$1),4),MATCH($A190,OFFSET('Program and Results'!$A$1,MATCH(Tables!H$1,'Program and Results'!$A:$A,0)-1,4,COUNTIF('Program and Results'!$A:$A,Tables!H$1),1),0),3),"")))</f>
        <v/>
      </c>
      <c r="I190" t="str">
        <f ca="1">IF(I20="","",IF($A190="","",IFERROR(INDEX(OFFSET('Program and Results'!$A$1,MATCH(Tables!I$1,'Program and Results'!$A:$A,0)-1,1,COUNTIF('Program and Results'!$A:$A,Tables!I$1),4),MATCH($A190,OFFSET('Program and Results'!$A$1,MATCH(Tables!I$1,'Program and Results'!$A:$A,0)-1,4,COUNTIF('Program and Results'!$A:$A,Tables!I$1),1),0),3),"")))</f>
        <v/>
      </c>
      <c r="J190" t="str">
        <f ca="1">IF(J20="","",IF($A190="","",IFERROR(INDEX(OFFSET('Program and Results'!$A$1,MATCH(Tables!J$1,'Program and Results'!$A:$A,0)-1,1,COUNTIF('Program and Results'!$A:$A,Tables!J$1),4),MATCH($A190,OFFSET('Program and Results'!$A$1,MATCH(Tables!J$1,'Program and Results'!$A:$A,0)-1,4,COUNTIF('Program and Results'!$A:$A,Tables!J$1),1),0),3),"")))</f>
        <v/>
      </c>
      <c r="K190" t="str">
        <f ca="1">IF(K20="","",IF($A190="","",IFERROR(INDEX(OFFSET('Program and Results'!$A$1,MATCH(Tables!K$1,'Program and Results'!$A:$A,0)-1,1,COUNTIF('Program and Results'!$A:$A,Tables!K$1),4),MATCH($A190,OFFSET('Program and Results'!$A$1,MATCH(Tables!K$1,'Program and Results'!$A:$A,0)-1,4,COUNTIF('Program and Results'!$A:$A,Tables!K$1),1),0),3),"")))</f>
        <v/>
      </c>
      <c r="L190" t="str">
        <f ca="1">IF(L20="","",IF($A190="","",IFERROR(INDEX(OFFSET('Program and Results'!$A$1,MATCH(Tables!L$1,'Program and Results'!$A:$A,0)-1,1,COUNTIF('Program and Results'!$A:$A,Tables!L$1),4),MATCH($A190,OFFSET('Program and Results'!$A$1,MATCH(Tables!L$1,'Program and Results'!$A:$A,0)-1,4,COUNTIF('Program and Results'!$A:$A,Tables!L$1),1),0),3),"")))</f>
        <v/>
      </c>
      <c r="M190" t="str">
        <f ca="1">IF(M20="","",IF($A190="","",IFERROR(INDEX(OFFSET('Program and Results'!$A$1,MATCH(Tables!M$1,'Program and Results'!$A:$A,0)-1,1,COUNTIF('Program and Results'!$A:$A,Tables!M$1),4),MATCH($A190,OFFSET('Program and Results'!$A$1,MATCH(Tables!M$1,'Program and Results'!$A:$A,0)-1,4,COUNTIF('Program and Results'!$A:$A,Tables!M$1),1),0),3),"")))</f>
        <v/>
      </c>
      <c r="N190" t="str">
        <f ca="1">IF(N20="","",IF($A190="","",IFERROR(INDEX(OFFSET('Program and Results'!$A$1,MATCH(Tables!N$1,'Program and Results'!$A:$A,0)-1,1,COUNTIF('Program and Results'!$A:$A,Tables!N$1),4),MATCH($A190,OFFSET('Program and Results'!$A$1,MATCH(Tables!N$1,'Program and Results'!$A:$A,0)-1,4,COUNTIF('Program and Results'!$A:$A,Tables!N$1),1),0),3),"")))</f>
        <v/>
      </c>
      <c r="O190" t="str">
        <f ca="1">IF(O20="","",IF($A190="","",IFERROR(INDEX(OFFSET('Program and Results'!$A$1,MATCH(Tables!O$1,'Program and Results'!$A:$A,0)-1,1,COUNTIF('Program and Results'!$A:$A,Tables!O$1),4),MATCH($A190,OFFSET('Program and Results'!$A$1,MATCH(Tables!O$1,'Program and Results'!$A:$A,0)-1,4,COUNTIF('Program and Results'!$A:$A,Tables!O$1),1),0),3),"")))</f>
        <v/>
      </c>
      <c r="P190" t="str">
        <f ca="1">IF(P20="","",IF($A190="","",IFERROR(INDEX(OFFSET('Program and Results'!$A$1,MATCH(Tables!P$1,'Program and Results'!$A:$A,0)-1,1,COUNTIF('Program and Results'!$A:$A,Tables!P$1),4),MATCH($A190,OFFSET('Program and Results'!$A$1,MATCH(Tables!P$1,'Program and Results'!$A:$A,0)-1,4,COUNTIF('Program and Results'!$A:$A,Tables!P$1),1),0),3),"")))</f>
        <v/>
      </c>
      <c r="Q190" t="str">
        <f ca="1">IF(Q20="","",IF($A190="","",IFERROR(INDEX(OFFSET('Program and Results'!$A$1,MATCH(Tables!Q$1,'Program and Results'!$A:$A,0)-1,1,COUNTIF('Program and Results'!$A:$A,Tables!Q$1),4),MATCH($A190,OFFSET('Program and Results'!$A$1,MATCH(Tables!Q$1,'Program and Results'!$A:$A,0)-1,4,COUNTIF('Program and Results'!$A:$A,Tables!Q$1),1),0),3),"")))</f>
        <v/>
      </c>
      <c r="R190" t="str">
        <f ca="1">IF(R20="","",IF($A190="","",IFERROR(INDEX(OFFSET('Program and Results'!$A$1,MATCH(Tables!R$1,'Program and Results'!$A:$A,0)-1,1,COUNTIF('Program and Results'!$A:$A,Tables!R$1),4),MATCH($A190,OFFSET('Program and Results'!$A$1,MATCH(Tables!R$1,'Program and Results'!$A:$A,0)-1,4,COUNTIF('Program and Results'!$A:$A,Tables!R$1),1),0),3),"")))</f>
        <v/>
      </c>
      <c r="S190" t="str">
        <f ca="1">IF(S20="","",IF($A190="","",IFERROR(INDEX(OFFSET('Program and Results'!$A$1,MATCH(Tables!S$1,'Program and Results'!$A:$A,0)-1,1,COUNTIF('Program and Results'!$A:$A,Tables!S$1),4),MATCH($A190,OFFSET('Program and Results'!$A$1,MATCH(Tables!S$1,'Program and Results'!$A:$A,0)-1,4,COUNTIF('Program and Results'!$A:$A,Tables!S$1),1),0),3),"")))</f>
        <v/>
      </c>
      <c r="T190" t="str">
        <f ca="1">IF(T20="","",IF($A190="","",IFERROR(INDEX(OFFSET('Program and Results'!$A$1,MATCH(Tables!T$1,'Program and Results'!$A:$A,0)-1,1,COUNTIF('Program and Results'!$A:$A,Tables!T$1),4),MATCH($A190,OFFSET('Program and Results'!$A$1,MATCH(Tables!T$1,'Program and Results'!$A:$A,0)-1,4,COUNTIF('Program and Results'!$A:$A,Tables!T$1),1),0),3),"")))</f>
        <v/>
      </c>
      <c r="U190" t="str">
        <f ca="1">IF(U20="","",IF($A190="","",IFERROR(INDEX(OFFSET('Program and Results'!$A$1,MATCH(Tables!U$1,'Program and Results'!$A:$A,0)-1,1,COUNTIF('Program and Results'!$A:$A,Tables!U$1),4),MATCH($A190,OFFSET('Program and Results'!$A$1,MATCH(Tables!U$1,'Program and Results'!$A:$A,0)-1,4,COUNTIF('Program and Results'!$A:$A,Tables!U$1),1),0),3),"")))</f>
        <v/>
      </c>
      <c r="V190" t="str">
        <f ca="1">IF(V20="","",IF($A190="","",IFERROR(INDEX(OFFSET('Program and Results'!$A$1,MATCH(Tables!V$1,'Program and Results'!$A:$A,0)-1,1,COUNTIF('Program and Results'!$A:$A,Tables!V$1),4),MATCH($A190,OFFSET('Program and Results'!$A$1,MATCH(Tables!V$1,'Program and Results'!$A:$A,0)-1,4,COUNTIF('Program and Results'!$A:$A,Tables!V$1),1),0),3),"")))</f>
        <v/>
      </c>
      <c r="W190" t="str">
        <f ca="1">IF(W20="","",IF($A190="","",IFERROR(INDEX(OFFSET('Program and Results'!$A$1,MATCH(Tables!W$1,'Program and Results'!$A:$A,0)-1,1,COUNTIF('Program and Results'!$A:$A,Tables!W$1),4),MATCH($A190,OFFSET('Program and Results'!$A$1,MATCH(Tables!W$1,'Program and Results'!$A:$A,0)-1,4,COUNTIF('Program and Results'!$A:$A,Tables!W$1),1),0),3),"")))</f>
        <v/>
      </c>
      <c r="X190" t="str">
        <f ca="1">IF(X20="","",IF($A190="","",IFERROR(INDEX(OFFSET('Program and Results'!$A$1,MATCH(Tables!X$1,'Program and Results'!$A:$A,0)-1,1,COUNTIF('Program and Results'!$A:$A,Tables!X$1),4),MATCH($A190,OFFSET('Program and Results'!$A$1,MATCH(Tables!X$1,'Program and Results'!$A:$A,0)-1,4,COUNTIF('Program and Results'!$A:$A,Tables!X$1),1),0),3),"")))</f>
        <v/>
      </c>
      <c r="Y190" t="str">
        <f ca="1">IF(Y20="","",IF($A190="","",IFERROR(INDEX(OFFSET('Program and Results'!$A$1,MATCH(Tables!Y$1,'Program and Results'!$A:$A,0)-1,1,COUNTIF('Program and Results'!$A:$A,Tables!Y$1),4),MATCH($A190,OFFSET('Program and Results'!$A$1,MATCH(Tables!Y$1,'Program and Results'!$A:$A,0)-1,4,COUNTIF('Program and Results'!$A:$A,Tables!Y$1),1),0),3),"")))</f>
        <v/>
      </c>
      <c r="Z190" t="str">
        <f ca="1">IF(Z20="","",IF($A190="","",IFERROR(INDEX(OFFSET('Program and Results'!$A$1,MATCH(Tables!Z$1,'Program and Results'!$A:$A,0)-1,1,COUNTIF('Program and Results'!$A:$A,Tables!Z$1),4),MATCH($A190,OFFSET('Program and Results'!$A$1,MATCH(Tables!Z$1,'Program and Results'!$A:$A,0)-1,4,COUNTIF('Program and Results'!$A:$A,Tables!Z$1),1),0),3),"")))</f>
        <v/>
      </c>
      <c r="AA190" t="str">
        <f ca="1">IF(AA20="","",IF($A190="","",IFERROR(INDEX(OFFSET('Program and Results'!$A$1,MATCH(Tables!AA$1,'Program and Results'!$A:$A,0)-1,1,COUNTIF('Program and Results'!$A:$A,Tables!AA$1),4),MATCH($A190,OFFSET('Program and Results'!$A$1,MATCH(Tables!AA$1,'Program and Results'!$A:$A,0)-1,4,COUNTIF('Program and Results'!$A:$A,Tables!AA$1),1),0),3),"")))</f>
        <v/>
      </c>
      <c r="AB190" t="str">
        <f ca="1">IF(AB20="","",IF($A190="","",IFERROR(INDEX(OFFSET('Program and Results'!$A$1,MATCH(Tables!AB$1,'Program and Results'!$A:$A,0)-1,1,COUNTIF('Program and Results'!$A:$A,Tables!AB$1),4),MATCH($A190,OFFSET('Program and Results'!$A$1,MATCH(Tables!AB$1,'Program and Results'!$A:$A,0)-1,4,COUNTIF('Program and Results'!$A:$A,Tables!AB$1),1),0),3),"")))</f>
        <v/>
      </c>
      <c r="AC190" t="str">
        <f ca="1">IF(AC20="","",IF($A190="","",IFERROR(INDEX(OFFSET('Program and Results'!$A$1,MATCH(Tables!AC$1,'Program and Results'!$A:$A,0)-1,1,COUNTIF('Program and Results'!$A:$A,Tables!AC$1),4),MATCH($A190,OFFSET('Program and Results'!$A$1,MATCH(Tables!AC$1,'Program and Results'!$A:$A,0)-1,4,COUNTIF('Program and Results'!$A:$A,Tables!AC$1),1),0),3),"")))</f>
        <v/>
      </c>
      <c r="AD190" t="str">
        <f ca="1">IF(AD20="","",IF($A190="","",IFERROR(INDEX(OFFSET('Program and Results'!$A$1,MATCH(Tables!AD$1,'Program and Results'!$A:$A,0)-1,1,COUNTIF('Program and Results'!$A:$A,Tables!AD$1),4),MATCH($A190,OFFSET('Program and Results'!$A$1,MATCH(Tables!AD$1,'Program and Results'!$A:$A,0)-1,4,COUNTIF('Program and Results'!$A:$A,Tables!AD$1),1),0),3),"")))</f>
        <v/>
      </c>
      <c r="AE190" t="str">
        <f ca="1">IF(AE20="","",IF($A190="","",IFERROR(INDEX(OFFSET('Program and Results'!$A$1,MATCH(Tables!AE$1,'Program and Results'!$A:$A,0)-1,1,COUNTIF('Program and Results'!$A:$A,Tables!AE$1),4),MATCH($A190,OFFSET('Program and Results'!$A$1,MATCH(Tables!AE$1,'Program and Results'!$A:$A,0)-1,4,COUNTIF('Program and Results'!$A:$A,Tables!AE$1),1),0),3),"")))</f>
        <v/>
      </c>
      <c r="AF190" t="str">
        <f ca="1">IF(AF20="","",IF($A190="","",IFERROR(INDEX(OFFSET('Program and Results'!$A$1,MATCH(Tables!AF$1,'Program and Results'!$A:$A,0)-1,1,COUNTIF('Program and Results'!$A:$A,Tables!AF$1),4),MATCH($A190,OFFSET('Program and Results'!$A$1,MATCH(Tables!AF$1,'Program and Results'!$A:$A,0)-1,4,COUNTIF('Program and Results'!$A:$A,Tables!AF$1),1),0),3),"")))</f>
        <v/>
      </c>
      <c r="AG190" t="str">
        <f ca="1">IF(AG20="","",IF($A190="","",IFERROR(INDEX(OFFSET('Program and Results'!$A$1,MATCH(Tables!AG$1,'Program and Results'!$A:$A,0)-1,1,COUNTIF('Program and Results'!$A:$A,Tables!AG$1),4),MATCH($A190,OFFSET('Program and Results'!$A$1,MATCH(Tables!AG$1,'Program and Results'!$A:$A,0)-1,4,COUNTIF('Program and Results'!$A:$A,Tables!AG$1),1),0),3),"")))</f>
        <v/>
      </c>
      <c r="AH190" t="str">
        <f ca="1">IF(AH20="","",IF($A190="","",IFERROR(INDEX(OFFSET('Program and Results'!$A$1,MATCH(Tables!AH$1,'Program and Results'!$A:$A,0)-1,1,COUNTIF('Program and Results'!$A:$A,Tables!AH$1),4),MATCH($A190,OFFSET('Program and Results'!$A$1,MATCH(Tables!AH$1,'Program and Results'!$A:$A,0)-1,4,COUNTIF('Program and Results'!$A:$A,Tables!AH$1),1),0),3),"")))</f>
        <v/>
      </c>
      <c r="AI190" t="str">
        <f ca="1">IF(AI20="","",IF($A190="","",IFERROR(INDEX(OFFSET('Program and Results'!$A$1,MATCH(Tables!AI$1,'Program and Results'!$A:$A,0)-1,1,COUNTIF('Program and Results'!$A:$A,Tables!AI$1),4),MATCH($A190,OFFSET('Program and Results'!$A$1,MATCH(Tables!AI$1,'Program and Results'!$A:$A,0)-1,4,COUNTIF('Program and Results'!$A:$A,Tables!AI$1),1),0),3),"")))</f>
        <v/>
      </c>
      <c r="AJ190" t="str">
        <f ca="1">IF(AJ20="","",IF($A190="","",IFERROR(INDEX(OFFSET('Program and Results'!$A$1,MATCH(Tables!AJ$1,'Program and Results'!$A:$A,0)-1,1,COUNTIF('Program and Results'!$A:$A,Tables!AJ$1),4),MATCH($A190,OFFSET('Program and Results'!$A$1,MATCH(Tables!AJ$1,'Program and Results'!$A:$A,0)-1,4,COUNTIF('Program and Results'!$A:$A,Tables!AJ$1),1),0),3),"")))</f>
        <v/>
      </c>
      <c r="AK190" t="str">
        <f ca="1">IF(AK20="","",IF($A190="","",IFERROR(INDEX(OFFSET('Program and Results'!$A$1,MATCH(Tables!AK$1,'Program and Results'!$A:$A,0)-1,1,COUNTIF('Program and Results'!$A:$A,Tables!AK$1),4),MATCH($A190,OFFSET('Program and Results'!$A$1,MATCH(Tables!AK$1,'Program and Results'!$A:$A,0)-1,4,COUNTIF('Program and Results'!$A:$A,Tables!AK$1),1),0),3),"")))</f>
        <v/>
      </c>
      <c r="AL190" t="str">
        <f ca="1">IF(AL20="","",IF($A190="","",IFERROR(INDEX(OFFSET('Program and Results'!$A$1,MATCH(Tables!AL$1,'Program and Results'!$A:$A,0)-1,1,COUNTIF('Program and Results'!$A:$A,Tables!AL$1),4),MATCH($A190,OFFSET('Program and Results'!$A$1,MATCH(Tables!AL$1,'Program and Results'!$A:$A,0)-1,4,COUNTIF('Program and Results'!$A:$A,Tables!AL$1),1),0),3),"")))</f>
        <v/>
      </c>
      <c r="AM190" t="str">
        <f ca="1">IF(AM20="","",IF($A190="","",IFERROR(INDEX(OFFSET('Program and Results'!$A$1,MATCH(Tables!AM$1,'Program and Results'!$A:$A,0)-1,1,COUNTIF('Program and Results'!$A:$A,Tables!AM$1),4),MATCH($A190,OFFSET('Program and Results'!$A$1,MATCH(Tables!AM$1,'Program and Results'!$A:$A,0)-1,4,COUNTIF('Program and Results'!$A:$A,Tables!AM$1),1),0),3),"")))</f>
        <v/>
      </c>
      <c r="AN190" t="str">
        <f ca="1">IF(AN20="","",IF($A190="","",IFERROR(INDEX(OFFSET('Program and Results'!$A$1,MATCH(Tables!AN$1,'Program and Results'!$A:$A,0)-1,1,COUNTIF('Program and Results'!$A:$A,Tables!AN$1),4),MATCH($A190,OFFSET('Program and Results'!$A$1,MATCH(Tables!AN$1,'Program and Results'!$A:$A,0)-1,4,COUNTIF('Program and Results'!$A:$A,Tables!AN$1),1),0),3),"")))</f>
        <v/>
      </c>
      <c r="AO190" t="str">
        <f ca="1">IF(AO20="","",IF($A190="","",IFERROR(INDEX(OFFSET('Program and Results'!$A$1,MATCH(Tables!AO$1,'Program and Results'!$A:$A,0)-1,1,COUNTIF('Program and Results'!$A:$A,Tables!AO$1),4),MATCH($A190,OFFSET('Program and Results'!$A$1,MATCH(Tables!AO$1,'Program and Results'!$A:$A,0)-1,4,COUNTIF('Program and Results'!$A:$A,Tables!AO$1),1),0),3),"")))</f>
        <v/>
      </c>
      <c r="AP190" t="str">
        <f ca="1">IF(AP20="","",IF($A190="","",IFERROR(INDEX(OFFSET('Program and Results'!$A$1,MATCH(Tables!AP$1,'Program and Results'!$A:$A,0)-1,1,COUNTIF('Program and Results'!$A:$A,Tables!AP$1),4),MATCH($A190,OFFSET('Program and Results'!$A$1,MATCH(Tables!AP$1,'Program and Results'!$A:$A,0)-1,4,COUNTIF('Program and Results'!$A:$A,Tables!AP$1),1),0),3),"")))</f>
        <v/>
      </c>
      <c r="AQ190" t="str">
        <f ca="1">IF(AQ20="","",IF($A190="","",IFERROR(INDEX(OFFSET('Program and Results'!$A$1,MATCH(Tables!AQ$1,'Program and Results'!$A:$A,0)-1,1,COUNTIF('Program and Results'!$A:$A,Tables!AQ$1),4),MATCH($A190,OFFSET('Program and Results'!$A$1,MATCH(Tables!AQ$1,'Program and Results'!$A:$A,0)-1,4,COUNTIF('Program and Results'!$A:$A,Tables!AQ$1),1),0),3),"")))</f>
        <v/>
      </c>
      <c r="AR190" t="str">
        <f ca="1">IF(AR20="","",IF($A190="","",IFERROR(INDEX(OFFSET('Program and Results'!$A$1,MATCH(Tables!AR$1,'Program and Results'!$A:$A,0)-1,1,COUNTIF('Program and Results'!$A:$A,Tables!AR$1),4),MATCH($A190,OFFSET('Program and Results'!$A$1,MATCH(Tables!AR$1,'Program and Results'!$A:$A,0)-1,4,COUNTIF('Program and Results'!$A:$A,Tables!AR$1),1),0),3),"")))</f>
        <v/>
      </c>
      <c r="AS190" t="str">
        <f ca="1">IF(AS20="","",IF($A190="","",IFERROR(INDEX(OFFSET('Program and Results'!$A$1,MATCH(Tables!AS$1,'Program and Results'!$A:$A,0)-1,1,COUNTIF('Program and Results'!$A:$A,Tables!AS$1),4),MATCH($A190,OFFSET('Program and Results'!$A$1,MATCH(Tables!AS$1,'Program and Results'!$A:$A,0)-1,4,COUNTIF('Program and Results'!$A:$A,Tables!AS$1),1),0),3),"")))</f>
        <v/>
      </c>
      <c r="AT190" t="str">
        <f ca="1">IF(AT20="","",IF($A190="","",IFERROR(INDEX(OFFSET('Program and Results'!$A$1,MATCH(Tables!AT$1,'Program and Results'!$A:$A,0)-1,1,COUNTIF('Program and Results'!$A:$A,Tables!AT$1),4),MATCH($A190,OFFSET('Program and Results'!$A$1,MATCH(Tables!AT$1,'Program and Results'!$A:$A,0)-1,4,COUNTIF('Program and Results'!$A:$A,Tables!AT$1),1),0),3),"")))</f>
        <v/>
      </c>
      <c r="AU190" t="str">
        <f ca="1">IF(AU20="","",IF($A190="","",IFERROR(INDEX(OFFSET('Program and Results'!$A$1,MATCH(Tables!AU$1,'Program and Results'!$A:$A,0)-1,1,COUNTIF('Program and Results'!$A:$A,Tables!AU$1),4),MATCH($A190,OFFSET('Program and Results'!$A$1,MATCH(Tables!AU$1,'Program and Results'!$A:$A,0)-1,4,COUNTIF('Program and Results'!$A:$A,Tables!AU$1),1),0),3),"")))</f>
        <v/>
      </c>
      <c r="AV190" t="str">
        <f ca="1">IF(AV20="","",IF($A190="","",IFERROR(INDEX(OFFSET('Program and Results'!$A$1,MATCH(Tables!AV$1,'Program and Results'!$A:$A,0)-1,1,COUNTIF('Program and Results'!$A:$A,Tables!AV$1),4),MATCH($A190,OFFSET('Program and Results'!$A$1,MATCH(Tables!AV$1,'Program and Results'!$A:$A,0)-1,4,COUNTIF('Program and Results'!$A:$A,Tables!AV$1),1),0),3),"")))</f>
        <v/>
      </c>
      <c r="AW190" t="str">
        <f ca="1">IF(AW20="","",IF($A190="","",IFERROR(INDEX(OFFSET('Program and Results'!$A$1,MATCH(Tables!AW$1,'Program and Results'!$A:$A,0)-1,1,COUNTIF('Program and Results'!$A:$A,Tables!AW$1),4),MATCH($A190,OFFSET('Program and Results'!$A$1,MATCH(Tables!AW$1,'Program and Results'!$A:$A,0)-1,4,COUNTIF('Program and Results'!$A:$A,Tables!AW$1),1),0),3),"")))</f>
        <v/>
      </c>
      <c r="AX190" t="str">
        <f ca="1">IF(AX20="","",IF($A190="","",IFERROR(INDEX(OFFSET('Program and Results'!$A$1,MATCH(Tables!AX$1,'Program and Results'!$A:$A,0)-1,1,COUNTIF('Program and Results'!$A:$A,Tables!AX$1),4),MATCH($A190,OFFSET('Program and Results'!$A$1,MATCH(Tables!AX$1,'Program and Results'!$A:$A,0)-1,4,COUNTIF('Program and Results'!$A:$A,Tables!AX$1),1),0),3),"")))</f>
        <v/>
      </c>
      <c r="AY190" t="str">
        <f ca="1">IF(AY20="","",IF($A190="","",IFERROR(INDEX(OFFSET('Program and Results'!$A$1,MATCH(Tables!AY$1,'Program and Results'!$A:$A,0)-1,1,COUNTIF('Program and Results'!$A:$A,Tables!AY$1),4),MATCH($A190,OFFSET('Program and Results'!$A$1,MATCH(Tables!AY$1,'Program and Results'!$A:$A,0)-1,4,COUNTIF('Program and Results'!$A:$A,Tables!AY$1),1),0),3),"")))</f>
        <v/>
      </c>
      <c r="AZ190" t="str">
        <f ca="1">IF(AZ20="","",IF($A190="","",IFERROR(INDEX(OFFSET('Program and Results'!$A$1,MATCH(Tables!AZ$1,'Program and Results'!$A:$A,0)-1,1,COUNTIF('Program and Results'!$A:$A,Tables!AZ$1),4),MATCH($A190,OFFSET('Program and Results'!$A$1,MATCH(Tables!AZ$1,'Program and Results'!$A:$A,0)-1,4,COUNTIF('Program and Results'!$A:$A,Tables!AZ$1),1),0),3),"")))</f>
        <v/>
      </c>
      <c r="BA190" t="str">
        <f ca="1">IF(BA20="","",IF($A190="","",IFERROR(INDEX(OFFSET('Program and Results'!$A$1,MATCH(Tables!BA$1,'Program and Results'!$A:$A,0)-1,1,COUNTIF('Program and Results'!$A:$A,Tables!BA$1),4),MATCH($A190,OFFSET('Program and Results'!$A$1,MATCH(Tables!BA$1,'Program and Results'!$A:$A,0)-1,4,COUNTIF('Program and Results'!$A:$A,Tables!BA$1),1),0),3),"")))</f>
        <v/>
      </c>
      <c r="BB190" t="str">
        <f ca="1">IF(BB20="","",IF($A190="","",IFERROR(INDEX(OFFSET('Program and Results'!$A$1,MATCH(Tables!BB$1,'Program and Results'!$A:$A,0)-1,1,COUNTIF('Program and Results'!$A:$A,Tables!BB$1),4),MATCH($A190,OFFSET('Program and Results'!$A$1,MATCH(Tables!BB$1,'Program and Results'!$A:$A,0)-1,4,COUNTIF('Program and Results'!$A:$A,Tables!BB$1),1),0),3),"")))</f>
        <v/>
      </c>
      <c r="BC190" t="str">
        <f ca="1">IF(BC20="","",IF($A190="","",IFERROR(INDEX(OFFSET('Program and Results'!$A$1,MATCH(Tables!BC$1,'Program and Results'!$A:$A,0)-1,1,COUNTIF('Program and Results'!$A:$A,Tables!BC$1),4),MATCH($A190,OFFSET('Program and Results'!$A$1,MATCH(Tables!BC$1,'Program and Results'!$A:$A,0)-1,4,COUNTIF('Program and Results'!$A:$A,Tables!BC$1),1),0),3),"")))</f>
        <v/>
      </c>
      <c r="BD190" t="str">
        <f ca="1">IF(BD20="","",IF($A190="","",IFERROR(INDEX(OFFSET('Program and Results'!$A$1,MATCH(Tables!BD$1,'Program and Results'!$A:$A,0)-1,1,COUNTIF('Program and Results'!$A:$A,Tables!BD$1),4),MATCH($A190,OFFSET('Program and Results'!$A$1,MATCH(Tables!BD$1,'Program and Results'!$A:$A,0)-1,4,COUNTIF('Program and Results'!$A:$A,Tables!BD$1),1),0),3),"")))</f>
        <v/>
      </c>
      <c r="BE190" t="str">
        <f ca="1">IF(BE20="","",IF($A190="","",IFERROR(INDEX(OFFSET('Program and Results'!$A$1,MATCH(Tables!BE$1,'Program and Results'!$A:$A,0)-1,1,COUNTIF('Program and Results'!$A:$A,Tables!BE$1),4),MATCH($A190,OFFSET('Program and Results'!$A$1,MATCH(Tables!BE$1,'Program and Results'!$A:$A,0)-1,4,COUNTIF('Program and Results'!$A:$A,Tables!BE$1),1),0),3),"")))</f>
        <v/>
      </c>
    </row>
    <row r="191" spans="1:57">
      <c r="A191" s="3" t="str">
        <f t="shared" si="14"/>
        <v/>
      </c>
      <c r="B191" t="str">
        <f ca="1">IF(B21="","",IF($A191="","",IFERROR(INDEX(OFFSET('Program and Results'!$A$1,MATCH(Tables!B$1,'Program and Results'!$A:$A,0)-1,1,COUNTIF('Program and Results'!$A:$A,Tables!B$1),4),MATCH($A191,OFFSET('Program and Results'!$A$1,MATCH(Tables!B$1,'Program and Results'!$A:$A,0)-1,4,COUNTIF('Program and Results'!$A:$A,Tables!B$1),1),0),3),"")))</f>
        <v/>
      </c>
      <c r="C191" t="str">
        <f ca="1">IF(C21="","",IF($A191="","",IFERROR(INDEX(OFFSET('Program and Results'!$A$1,MATCH(Tables!C$1,'Program and Results'!$A:$A,0)-1,1,COUNTIF('Program and Results'!$A:$A,Tables!C$1),4),MATCH($A191,OFFSET('Program and Results'!$A$1,MATCH(Tables!C$1,'Program and Results'!$A:$A,0)-1,4,COUNTIF('Program and Results'!$A:$A,Tables!C$1),1),0),3),"")))</f>
        <v/>
      </c>
      <c r="D191" t="str">
        <f ca="1">IF(D21="","",IF($A191="","",IFERROR(INDEX(OFFSET('Program and Results'!$A$1,MATCH(Tables!D$1,'Program and Results'!$A:$A,0)-1,1,COUNTIF('Program and Results'!$A:$A,Tables!D$1),4),MATCH($A191,OFFSET('Program and Results'!$A$1,MATCH(Tables!D$1,'Program and Results'!$A:$A,0)-1,4,COUNTIF('Program and Results'!$A:$A,Tables!D$1),1),0),3),"")))</f>
        <v/>
      </c>
      <c r="E191" t="str">
        <f ca="1">IF(E21="","",IF($A191="","",IFERROR(INDEX(OFFSET('Program and Results'!$A$1,MATCH(Tables!E$1,'Program and Results'!$A:$A,0)-1,1,COUNTIF('Program and Results'!$A:$A,Tables!E$1),4),MATCH($A191,OFFSET('Program and Results'!$A$1,MATCH(Tables!E$1,'Program and Results'!$A:$A,0)-1,4,COUNTIF('Program and Results'!$A:$A,Tables!E$1),1),0),3),"")))</f>
        <v/>
      </c>
      <c r="F191" t="str">
        <f ca="1">IF(F21="","",IF($A191="","",IFERROR(INDEX(OFFSET('Program and Results'!$A$1,MATCH(Tables!F$1,'Program and Results'!$A:$A,0)-1,1,COUNTIF('Program and Results'!$A:$A,Tables!F$1),4),MATCH($A191,OFFSET('Program and Results'!$A$1,MATCH(Tables!F$1,'Program and Results'!$A:$A,0)-1,4,COUNTIF('Program and Results'!$A:$A,Tables!F$1),1),0),3),"")))</f>
        <v/>
      </c>
      <c r="G191" t="str">
        <f ca="1">IF(G21="","",IF($A191="","",IFERROR(INDEX(OFFSET('Program and Results'!$A$1,MATCH(Tables!G$1,'Program and Results'!$A:$A,0)-1,1,COUNTIF('Program and Results'!$A:$A,Tables!G$1),4),MATCH($A191,OFFSET('Program and Results'!$A$1,MATCH(Tables!G$1,'Program and Results'!$A:$A,0)-1,4,COUNTIF('Program and Results'!$A:$A,Tables!G$1),1),0),3),"")))</f>
        <v/>
      </c>
      <c r="H191" t="str">
        <f ca="1">IF(H21="","",IF($A191="","",IFERROR(INDEX(OFFSET('Program and Results'!$A$1,MATCH(Tables!H$1,'Program and Results'!$A:$A,0)-1,1,COUNTIF('Program and Results'!$A:$A,Tables!H$1),4),MATCH($A191,OFFSET('Program and Results'!$A$1,MATCH(Tables!H$1,'Program and Results'!$A:$A,0)-1,4,COUNTIF('Program and Results'!$A:$A,Tables!H$1),1),0),3),"")))</f>
        <v/>
      </c>
      <c r="I191" t="str">
        <f ca="1">IF(I21="","",IF($A191="","",IFERROR(INDEX(OFFSET('Program and Results'!$A$1,MATCH(Tables!I$1,'Program and Results'!$A:$A,0)-1,1,COUNTIF('Program and Results'!$A:$A,Tables!I$1),4),MATCH($A191,OFFSET('Program and Results'!$A$1,MATCH(Tables!I$1,'Program and Results'!$A:$A,0)-1,4,COUNTIF('Program and Results'!$A:$A,Tables!I$1),1),0),3),"")))</f>
        <v/>
      </c>
      <c r="J191" t="str">
        <f ca="1">IF(J21="","",IF($A191="","",IFERROR(INDEX(OFFSET('Program and Results'!$A$1,MATCH(Tables!J$1,'Program and Results'!$A:$A,0)-1,1,COUNTIF('Program and Results'!$A:$A,Tables!J$1),4),MATCH($A191,OFFSET('Program and Results'!$A$1,MATCH(Tables!J$1,'Program and Results'!$A:$A,0)-1,4,COUNTIF('Program and Results'!$A:$A,Tables!J$1),1),0),3),"")))</f>
        <v/>
      </c>
      <c r="K191" t="str">
        <f ca="1">IF(K21="","",IF($A191="","",IFERROR(INDEX(OFFSET('Program and Results'!$A$1,MATCH(Tables!K$1,'Program and Results'!$A:$A,0)-1,1,COUNTIF('Program and Results'!$A:$A,Tables!K$1),4),MATCH($A191,OFFSET('Program and Results'!$A$1,MATCH(Tables!K$1,'Program and Results'!$A:$A,0)-1,4,COUNTIF('Program and Results'!$A:$A,Tables!K$1),1),0),3),"")))</f>
        <v/>
      </c>
      <c r="L191" t="str">
        <f ca="1">IF(L21="","",IF($A191="","",IFERROR(INDEX(OFFSET('Program and Results'!$A$1,MATCH(Tables!L$1,'Program and Results'!$A:$A,0)-1,1,COUNTIF('Program and Results'!$A:$A,Tables!L$1),4),MATCH($A191,OFFSET('Program and Results'!$A$1,MATCH(Tables!L$1,'Program and Results'!$A:$A,0)-1,4,COUNTIF('Program and Results'!$A:$A,Tables!L$1),1),0),3),"")))</f>
        <v/>
      </c>
      <c r="M191" t="str">
        <f ca="1">IF(M21="","",IF($A191="","",IFERROR(INDEX(OFFSET('Program and Results'!$A$1,MATCH(Tables!M$1,'Program and Results'!$A:$A,0)-1,1,COUNTIF('Program and Results'!$A:$A,Tables!M$1),4),MATCH($A191,OFFSET('Program and Results'!$A$1,MATCH(Tables!M$1,'Program and Results'!$A:$A,0)-1,4,COUNTIF('Program and Results'!$A:$A,Tables!M$1),1),0),3),"")))</f>
        <v/>
      </c>
      <c r="N191" t="str">
        <f ca="1">IF(N21="","",IF($A191="","",IFERROR(INDEX(OFFSET('Program and Results'!$A$1,MATCH(Tables!N$1,'Program and Results'!$A:$A,0)-1,1,COUNTIF('Program and Results'!$A:$A,Tables!N$1),4),MATCH($A191,OFFSET('Program and Results'!$A$1,MATCH(Tables!N$1,'Program and Results'!$A:$A,0)-1,4,COUNTIF('Program and Results'!$A:$A,Tables!N$1),1),0),3),"")))</f>
        <v/>
      </c>
      <c r="O191" t="str">
        <f ca="1">IF(O21="","",IF($A191="","",IFERROR(INDEX(OFFSET('Program and Results'!$A$1,MATCH(Tables!O$1,'Program and Results'!$A:$A,0)-1,1,COUNTIF('Program and Results'!$A:$A,Tables!O$1),4),MATCH($A191,OFFSET('Program and Results'!$A$1,MATCH(Tables!O$1,'Program and Results'!$A:$A,0)-1,4,COUNTIF('Program and Results'!$A:$A,Tables!O$1),1),0),3),"")))</f>
        <v/>
      </c>
      <c r="P191" t="str">
        <f ca="1">IF(P21="","",IF($A191="","",IFERROR(INDEX(OFFSET('Program and Results'!$A$1,MATCH(Tables!P$1,'Program and Results'!$A:$A,0)-1,1,COUNTIF('Program and Results'!$A:$A,Tables!P$1),4),MATCH($A191,OFFSET('Program and Results'!$A$1,MATCH(Tables!P$1,'Program and Results'!$A:$A,0)-1,4,COUNTIF('Program and Results'!$A:$A,Tables!P$1),1),0),3),"")))</f>
        <v/>
      </c>
      <c r="Q191" t="str">
        <f ca="1">IF(Q21="","",IF($A191="","",IFERROR(INDEX(OFFSET('Program and Results'!$A$1,MATCH(Tables!Q$1,'Program and Results'!$A:$A,0)-1,1,COUNTIF('Program and Results'!$A:$A,Tables!Q$1),4),MATCH($A191,OFFSET('Program and Results'!$A$1,MATCH(Tables!Q$1,'Program and Results'!$A:$A,0)-1,4,COUNTIF('Program and Results'!$A:$A,Tables!Q$1),1),0),3),"")))</f>
        <v/>
      </c>
      <c r="R191" t="str">
        <f ca="1">IF(R21="","",IF($A191="","",IFERROR(INDEX(OFFSET('Program and Results'!$A$1,MATCH(Tables!R$1,'Program and Results'!$A:$A,0)-1,1,COUNTIF('Program and Results'!$A:$A,Tables!R$1),4),MATCH($A191,OFFSET('Program and Results'!$A$1,MATCH(Tables!R$1,'Program and Results'!$A:$A,0)-1,4,COUNTIF('Program and Results'!$A:$A,Tables!R$1),1),0),3),"")))</f>
        <v/>
      </c>
      <c r="S191" t="str">
        <f ca="1">IF(S21="","",IF($A191="","",IFERROR(INDEX(OFFSET('Program and Results'!$A$1,MATCH(Tables!S$1,'Program and Results'!$A:$A,0)-1,1,COUNTIF('Program and Results'!$A:$A,Tables!S$1),4),MATCH($A191,OFFSET('Program and Results'!$A$1,MATCH(Tables!S$1,'Program and Results'!$A:$A,0)-1,4,COUNTIF('Program and Results'!$A:$A,Tables!S$1),1),0),3),"")))</f>
        <v/>
      </c>
      <c r="T191" t="str">
        <f ca="1">IF(T21="","",IF($A191="","",IFERROR(INDEX(OFFSET('Program and Results'!$A$1,MATCH(Tables!T$1,'Program and Results'!$A:$A,0)-1,1,COUNTIF('Program and Results'!$A:$A,Tables!T$1),4),MATCH($A191,OFFSET('Program and Results'!$A$1,MATCH(Tables!T$1,'Program and Results'!$A:$A,0)-1,4,COUNTIF('Program and Results'!$A:$A,Tables!T$1),1),0),3),"")))</f>
        <v/>
      </c>
      <c r="U191" t="str">
        <f ca="1">IF(U21="","",IF($A191="","",IFERROR(INDEX(OFFSET('Program and Results'!$A$1,MATCH(Tables!U$1,'Program and Results'!$A:$A,0)-1,1,COUNTIF('Program and Results'!$A:$A,Tables!U$1),4),MATCH($A191,OFFSET('Program and Results'!$A$1,MATCH(Tables!U$1,'Program and Results'!$A:$A,0)-1,4,COUNTIF('Program and Results'!$A:$A,Tables!U$1),1),0),3),"")))</f>
        <v/>
      </c>
      <c r="V191" t="str">
        <f ca="1">IF(V21="","",IF($A191="","",IFERROR(INDEX(OFFSET('Program and Results'!$A$1,MATCH(Tables!V$1,'Program and Results'!$A:$A,0)-1,1,COUNTIF('Program and Results'!$A:$A,Tables!V$1),4),MATCH($A191,OFFSET('Program and Results'!$A$1,MATCH(Tables!V$1,'Program and Results'!$A:$A,0)-1,4,COUNTIF('Program and Results'!$A:$A,Tables!V$1),1),0),3),"")))</f>
        <v/>
      </c>
      <c r="W191" t="str">
        <f ca="1">IF(W21="","",IF($A191="","",IFERROR(INDEX(OFFSET('Program and Results'!$A$1,MATCH(Tables!W$1,'Program and Results'!$A:$A,0)-1,1,COUNTIF('Program and Results'!$A:$A,Tables!W$1),4),MATCH($A191,OFFSET('Program and Results'!$A$1,MATCH(Tables!W$1,'Program and Results'!$A:$A,0)-1,4,COUNTIF('Program and Results'!$A:$A,Tables!W$1),1),0),3),"")))</f>
        <v/>
      </c>
      <c r="X191" t="str">
        <f ca="1">IF(X21="","",IF($A191="","",IFERROR(INDEX(OFFSET('Program and Results'!$A$1,MATCH(Tables!X$1,'Program and Results'!$A:$A,0)-1,1,COUNTIF('Program and Results'!$A:$A,Tables!X$1),4),MATCH($A191,OFFSET('Program and Results'!$A$1,MATCH(Tables!X$1,'Program and Results'!$A:$A,0)-1,4,COUNTIF('Program and Results'!$A:$A,Tables!X$1),1),0),3),"")))</f>
        <v/>
      </c>
      <c r="Y191" t="str">
        <f ca="1">IF(Y21="","",IF($A191="","",IFERROR(INDEX(OFFSET('Program and Results'!$A$1,MATCH(Tables!Y$1,'Program and Results'!$A:$A,0)-1,1,COUNTIF('Program and Results'!$A:$A,Tables!Y$1),4),MATCH($A191,OFFSET('Program and Results'!$A$1,MATCH(Tables!Y$1,'Program and Results'!$A:$A,0)-1,4,COUNTIF('Program and Results'!$A:$A,Tables!Y$1),1),0),3),"")))</f>
        <v/>
      </c>
      <c r="Z191" t="str">
        <f ca="1">IF(Z21="","",IF($A191="","",IFERROR(INDEX(OFFSET('Program and Results'!$A$1,MATCH(Tables!Z$1,'Program and Results'!$A:$A,0)-1,1,COUNTIF('Program and Results'!$A:$A,Tables!Z$1),4),MATCH($A191,OFFSET('Program and Results'!$A$1,MATCH(Tables!Z$1,'Program and Results'!$A:$A,0)-1,4,COUNTIF('Program and Results'!$A:$A,Tables!Z$1),1),0),3),"")))</f>
        <v/>
      </c>
      <c r="AA191" t="str">
        <f ca="1">IF(AA21="","",IF($A191="","",IFERROR(INDEX(OFFSET('Program and Results'!$A$1,MATCH(Tables!AA$1,'Program and Results'!$A:$A,0)-1,1,COUNTIF('Program and Results'!$A:$A,Tables!AA$1),4),MATCH($A191,OFFSET('Program and Results'!$A$1,MATCH(Tables!AA$1,'Program and Results'!$A:$A,0)-1,4,COUNTIF('Program and Results'!$A:$A,Tables!AA$1),1),0),3),"")))</f>
        <v/>
      </c>
      <c r="AB191" t="str">
        <f ca="1">IF(AB21="","",IF($A191="","",IFERROR(INDEX(OFFSET('Program and Results'!$A$1,MATCH(Tables!AB$1,'Program and Results'!$A:$A,0)-1,1,COUNTIF('Program and Results'!$A:$A,Tables!AB$1),4),MATCH($A191,OFFSET('Program and Results'!$A$1,MATCH(Tables!AB$1,'Program and Results'!$A:$A,0)-1,4,COUNTIF('Program and Results'!$A:$A,Tables!AB$1),1),0),3),"")))</f>
        <v/>
      </c>
      <c r="AC191" t="str">
        <f ca="1">IF(AC21="","",IF($A191="","",IFERROR(INDEX(OFFSET('Program and Results'!$A$1,MATCH(Tables!AC$1,'Program and Results'!$A:$A,0)-1,1,COUNTIF('Program and Results'!$A:$A,Tables!AC$1),4),MATCH($A191,OFFSET('Program and Results'!$A$1,MATCH(Tables!AC$1,'Program and Results'!$A:$A,0)-1,4,COUNTIF('Program and Results'!$A:$A,Tables!AC$1),1),0),3),"")))</f>
        <v/>
      </c>
      <c r="AD191" t="str">
        <f ca="1">IF(AD21="","",IF($A191="","",IFERROR(INDEX(OFFSET('Program and Results'!$A$1,MATCH(Tables!AD$1,'Program and Results'!$A:$A,0)-1,1,COUNTIF('Program and Results'!$A:$A,Tables!AD$1),4),MATCH($A191,OFFSET('Program and Results'!$A$1,MATCH(Tables!AD$1,'Program and Results'!$A:$A,0)-1,4,COUNTIF('Program and Results'!$A:$A,Tables!AD$1),1),0),3),"")))</f>
        <v/>
      </c>
      <c r="AE191" t="str">
        <f ca="1">IF(AE21="","",IF($A191="","",IFERROR(INDEX(OFFSET('Program and Results'!$A$1,MATCH(Tables!AE$1,'Program and Results'!$A:$A,0)-1,1,COUNTIF('Program and Results'!$A:$A,Tables!AE$1),4),MATCH($A191,OFFSET('Program and Results'!$A$1,MATCH(Tables!AE$1,'Program and Results'!$A:$A,0)-1,4,COUNTIF('Program and Results'!$A:$A,Tables!AE$1),1),0),3),"")))</f>
        <v/>
      </c>
      <c r="AF191" t="str">
        <f ca="1">IF(AF21="","",IF($A191="","",IFERROR(INDEX(OFFSET('Program and Results'!$A$1,MATCH(Tables!AF$1,'Program and Results'!$A:$A,0)-1,1,COUNTIF('Program and Results'!$A:$A,Tables!AF$1),4),MATCH($A191,OFFSET('Program and Results'!$A$1,MATCH(Tables!AF$1,'Program and Results'!$A:$A,0)-1,4,COUNTIF('Program and Results'!$A:$A,Tables!AF$1),1),0),3),"")))</f>
        <v/>
      </c>
      <c r="AG191" t="str">
        <f ca="1">IF(AG21="","",IF($A191="","",IFERROR(INDEX(OFFSET('Program and Results'!$A$1,MATCH(Tables!AG$1,'Program and Results'!$A:$A,0)-1,1,COUNTIF('Program and Results'!$A:$A,Tables!AG$1),4),MATCH($A191,OFFSET('Program and Results'!$A$1,MATCH(Tables!AG$1,'Program and Results'!$A:$A,0)-1,4,COUNTIF('Program and Results'!$A:$A,Tables!AG$1),1),0),3),"")))</f>
        <v/>
      </c>
      <c r="AH191" t="str">
        <f ca="1">IF(AH21="","",IF($A191="","",IFERROR(INDEX(OFFSET('Program and Results'!$A$1,MATCH(Tables!AH$1,'Program and Results'!$A:$A,0)-1,1,COUNTIF('Program and Results'!$A:$A,Tables!AH$1),4),MATCH($A191,OFFSET('Program and Results'!$A$1,MATCH(Tables!AH$1,'Program and Results'!$A:$A,0)-1,4,COUNTIF('Program and Results'!$A:$A,Tables!AH$1),1),0),3),"")))</f>
        <v/>
      </c>
      <c r="AI191" t="str">
        <f ca="1">IF(AI21="","",IF($A191="","",IFERROR(INDEX(OFFSET('Program and Results'!$A$1,MATCH(Tables!AI$1,'Program and Results'!$A:$A,0)-1,1,COUNTIF('Program and Results'!$A:$A,Tables!AI$1),4),MATCH($A191,OFFSET('Program and Results'!$A$1,MATCH(Tables!AI$1,'Program and Results'!$A:$A,0)-1,4,COUNTIF('Program and Results'!$A:$A,Tables!AI$1),1),0),3),"")))</f>
        <v/>
      </c>
      <c r="AJ191" t="str">
        <f ca="1">IF(AJ21="","",IF($A191="","",IFERROR(INDEX(OFFSET('Program and Results'!$A$1,MATCH(Tables!AJ$1,'Program and Results'!$A:$A,0)-1,1,COUNTIF('Program and Results'!$A:$A,Tables!AJ$1),4),MATCH($A191,OFFSET('Program and Results'!$A$1,MATCH(Tables!AJ$1,'Program and Results'!$A:$A,0)-1,4,COUNTIF('Program and Results'!$A:$A,Tables!AJ$1),1),0),3),"")))</f>
        <v/>
      </c>
      <c r="AK191" t="str">
        <f ca="1">IF(AK21="","",IF($A191="","",IFERROR(INDEX(OFFSET('Program and Results'!$A$1,MATCH(Tables!AK$1,'Program and Results'!$A:$A,0)-1,1,COUNTIF('Program and Results'!$A:$A,Tables!AK$1),4),MATCH($A191,OFFSET('Program and Results'!$A$1,MATCH(Tables!AK$1,'Program and Results'!$A:$A,0)-1,4,COUNTIF('Program and Results'!$A:$A,Tables!AK$1),1),0),3),"")))</f>
        <v/>
      </c>
      <c r="AL191" t="str">
        <f ca="1">IF(AL21="","",IF($A191="","",IFERROR(INDEX(OFFSET('Program and Results'!$A$1,MATCH(Tables!AL$1,'Program and Results'!$A:$A,0)-1,1,COUNTIF('Program and Results'!$A:$A,Tables!AL$1),4),MATCH($A191,OFFSET('Program and Results'!$A$1,MATCH(Tables!AL$1,'Program and Results'!$A:$A,0)-1,4,COUNTIF('Program and Results'!$A:$A,Tables!AL$1),1),0),3),"")))</f>
        <v/>
      </c>
      <c r="AM191" t="str">
        <f ca="1">IF(AM21="","",IF($A191="","",IFERROR(INDEX(OFFSET('Program and Results'!$A$1,MATCH(Tables!AM$1,'Program and Results'!$A:$A,0)-1,1,COUNTIF('Program and Results'!$A:$A,Tables!AM$1),4),MATCH($A191,OFFSET('Program and Results'!$A$1,MATCH(Tables!AM$1,'Program and Results'!$A:$A,0)-1,4,COUNTIF('Program and Results'!$A:$A,Tables!AM$1),1),0),3),"")))</f>
        <v/>
      </c>
      <c r="AN191" t="str">
        <f ca="1">IF(AN21="","",IF($A191="","",IFERROR(INDEX(OFFSET('Program and Results'!$A$1,MATCH(Tables!AN$1,'Program and Results'!$A:$A,0)-1,1,COUNTIF('Program and Results'!$A:$A,Tables!AN$1),4),MATCH($A191,OFFSET('Program and Results'!$A$1,MATCH(Tables!AN$1,'Program and Results'!$A:$A,0)-1,4,COUNTIF('Program and Results'!$A:$A,Tables!AN$1),1),0),3),"")))</f>
        <v/>
      </c>
      <c r="AO191" t="str">
        <f ca="1">IF(AO21="","",IF($A191="","",IFERROR(INDEX(OFFSET('Program and Results'!$A$1,MATCH(Tables!AO$1,'Program and Results'!$A:$A,0)-1,1,COUNTIF('Program and Results'!$A:$A,Tables!AO$1),4),MATCH($A191,OFFSET('Program and Results'!$A$1,MATCH(Tables!AO$1,'Program and Results'!$A:$A,0)-1,4,COUNTIF('Program and Results'!$A:$A,Tables!AO$1),1),0),3),"")))</f>
        <v/>
      </c>
      <c r="AP191" t="str">
        <f ca="1">IF(AP21="","",IF($A191="","",IFERROR(INDEX(OFFSET('Program and Results'!$A$1,MATCH(Tables!AP$1,'Program and Results'!$A:$A,0)-1,1,COUNTIF('Program and Results'!$A:$A,Tables!AP$1),4),MATCH($A191,OFFSET('Program and Results'!$A$1,MATCH(Tables!AP$1,'Program and Results'!$A:$A,0)-1,4,COUNTIF('Program and Results'!$A:$A,Tables!AP$1),1),0),3),"")))</f>
        <v/>
      </c>
      <c r="AQ191" t="str">
        <f ca="1">IF(AQ21="","",IF($A191="","",IFERROR(INDEX(OFFSET('Program and Results'!$A$1,MATCH(Tables!AQ$1,'Program and Results'!$A:$A,0)-1,1,COUNTIF('Program and Results'!$A:$A,Tables!AQ$1),4),MATCH($A191,OFFSET('Program and Results'!$A$1,MATCH(Tables!AQ$1,'Program and Results'!$A:$A,0)-1,4,COUNTIF('Program and Results'!$A:$A,Tables!AQ$1),1),0),3),"")))</f>
        <v/>
      </c>
      <c r="AR191" t="str">
        <f ca="1">IF(AR21="","",IF($A191="","",IFERROR(INDEX(OFFSET('Program and Results'!$A$1,MATCH(Tables!AR$1,'Program and Results'!$A:$A,0)-1,1,COUNTIF('Program and Results'!$A:$A,Tables!AR$1),4),MATCH($A191,OFFSET('Program and Results'!$A$1,MATCH(Tables!AR$1,'Program and Results'!$A:$A,0)-1,4,COUNTIF('Program and Results'!$A:$A,Tables!AR$1),1),0),3),"")))</f>
        <v/>
      </c>
      <c r="AS191" t="str">
        <f ca="1">IF(AS21="","",IF($A191="","",IFERROR(INDEX(OFFSET('Program and Results'!$A$1,MATCH(Tables!AS$1,'Program and Results'!$A:$A,0)-1,1,COUNTIF('Program and Results'!$A:$A,Tables!AS$1),4),MATCH($A191,OFFSET('Program and Results'!$A$1,MATCH(Tables!AS$1,'Program and Results'!$A:$A,0)-1,4,COUNTIF('Program and Results'!$A:$A,Tables!AS$1),1),0),3),"")))</f>
        <v/>
      </c>
      <c r="AT191" t="str">
        <f ca="1">IF(AT21="","",IF($A191="","",IFERROR(INDEX(OFFSET('Program and Results'!$A$1,MATCH(Tables!AT$1,'Program and Results'!$A:$A,0)-1,1,COUNTIF('Program and Results'!$A:$A,Tables!AT$1),4),MATCH($A191,OFFSET('Program and Results'!$A$1,MATCH(Tables!AT$1,'Program and Results'!$A:$A,0)-1,4,COUNTIF('Program and Results'!$A:$A,Tables!AT$1),1),0),3),"")))</f>
        <v/>
      </c>
      <c r="AU191" t="str">
        <f ca="1">IF(AU21="","",IF($A191="","",IFERROR(INDEX(OFFSET('Program and Results'!$A$1,MATCH(Tables!AU$1,'Program and Results'!$A:$A,0)-1,1,COUNTIF('Program and Results'!$A:$A,Tables!AU$1),4),MATCH($A191,OFFSET('Program and Results'!$A$1,MATCH(Tables!AU$1,'Program and Results'!$A:$A,0)-1,4,COUNTIF('Program and Results'!$A:$A,Tables!AU$1),1),0),3),"")))</f>
        <v/>
      </c>
      <c r="AV191" t="str">
        <f ca="1">IF(AV21="","",IF($A191="","",IFERROR(INDEX(OFFSET('Program and Results'!$A$1,MATCH(Tables!AV$1,'Program and Results'!$A:$A,0)-1,1,COUNTIF('Program and Results'!$A:$A,Tables!AV$1),4),MATCH($A191,OFFSET('Program and Results'!$A$1,MATCH(Tables!AV$1,'Program and Results'!$A:$A,0)-1,4,COUNTIF('Program and Results'!$A:$A,Tables!AV$1),1),0),3),"")))</f>
        <v/>
      </c>
      <c r="AW191" t="str">
        <f ca="1">IF(AW21="","",IF($A191="","",IFERROR(INDEX(OFFSET('Program and Results'!$A$1,MATCH(Tables!AW$1,'Program and Results'!$A:$A,0)-1,1,COUNTIF('Program and Results'!$A:$A,Tables!AW$1),4),MATCH($A191,OFFSET('Program and Results'!$A$1,MATCH(Tables!AW$1,'Program and Results'!$A:$A,0)-1,4,COUNTIF('Program and Results'!$A:$A,Tables!AW$1),1),0),3),"")))</f>
        <v/>
      </c>
      <c r="AX191" t="str">
        <f ca="1">IF(AX21="","",IF($A191="","",IFERROR(INDEX(OFFSET('Program and Results'!$A$1,MATCH(Tables!AX$1,'Program and Results'!$A:$A,0)-1,1,COUNTIF('Program and Results'!$A:$A,Tables!AX$1),4),MATCH($A191,OFFSET('Program and Results'!$A$1,MATCH(Tables!AX$1,'Program and Results'!$A:$A,0)-1,4,COUNTIF('Program and Results'!$A:$A,Tables!AX$1),1),0),3),"")))</f>
        <v/>
      </c>
      <c r="AY191" t="str">
        <f ca="1">IF(AY21="","",IF($A191="","",IFERROR(INDEX(OFFSET('Program and Results'!$A$1,MATCH(Tables!AY$1,'Program and Results'!$A:$A,0)-1,1,COUNTIF('Program and Results'!$A:$A,Tables!AY$1),4),MATCH($A191,OFFSET('Program and Results'!$A$1,MATCH(Tables!AY$1,'Program and Results'!$A:$A,0)-1,4,COUNTIF('Program and Results'!$A:$A,Tables!AY$1),1),0),3),"")))</f>
        <v/>
      </c>
      <c r="AZ191" t="str">
        <f ca="1">IF(AZ21="","",IF($A191="","",IFERROR(INDEX(OFFSET('Program and Results'!$A$1,MATCH(Tables!AZ$1,'Program and Results'!$A:$A,0)-1,1,COUNTIF('Program and Results'!$A:$A,Tables!AZ$1),4),MATCH($A191,OFFSET('Program and Results'!$A$1,MATCH(Tables!AZ$1,'Program and Results'!$A:$A,0)-1,4,COUNTIF('Program and Results'!$A:$A,Tables!AZ$1),1),0),3),"")))</f>
        <v/>
      </c>
      <c r="BA191" t="str">
        <f ca="1">IF(BA21="","",IF($A191="","",IFERROR(INDEX(OFFSET('Program and Results'!$A$1,MATCH(Tables!BA$1,'Program and Results'!$A:$A,0)-1,1,COUNTIF('Program and Results'!$A:$A,Tables!BA$1),4),MATCH($A191,OFFSET('Program and Results'!$A$1,MATCH(Tables!BA$1,'Program and Results'!$A:$A,0)-1,4,COUNTIF('Program and Results'!$A:$A,Tables!BA$1),1),0),3),"")))</f>
        <v/>
      </c>
      <c r="BB191" t="str">
        <f ca="1">IF(BB21="","",IF($A191="","",IFERROR(INDEX(OFFSET('Program and Results'!$A$1,MATCH(Tables!BB$1,'Program and Results'!$A:$A,0)-1,1,COUNTIF('Program and Results'!$A:$A,Tables!BB$1),4),MATCH($A191,OFFSET('Program and Results'!$A$1,MATCH(Tables!BB$1,'Program and Results'!$A:$A,0)-1,4,COUNTIF('Program and Results'!$A:$A,Tables!BB$1),1),0),3),"")))</f>
        <v/>
      </c>
      <c r="BC191" t="str">
        <f ca="1">IF(BC21="","",IF($A191="","",IFERROR(INDEX(OFFSET('Program and Results'!$A$1,MATCH(Tables!BC$1,'Program and Results'!$A:$A,0)-1,1,COUNTIF('Program and Results'!$A:$A,Tables!BC$1),4),MATCH($A191,OFFSET('Program and Results'!$A$1,MATCH(Tables!BC$1,'Program and Results'!$A:$A,0)-1,4,COUNTIF('Program and Results'!$A:$A,Tables!BC$1),1),0),3),"")))</f>
        <v/>
      </c>
      <c r="BD191" t="str">
        <f ca="1">IF(BD21="","",IF($A191="","",IFERROR(INDEX(OFFSET('Program and Results'!$A$1,MATCH(Tables!BD$1,'Program and Results'!$A:$A,0)-1,1,COUNTIF('Program and Results'!$A:$A,Tables!BD$1),4),MATCH($A191,OFFSET('Program and Results'!$A$1,MATCH(Tables!BD$1,'Program and Results'!$A:$A,0)-1,4,COUNTIF('Program and Results'!$A:$A,Tables!BD$1),1),0),3),"")))</f>
        <v/>
      </c>
      <c r="BE191" t="str">
        <f ca="1">IF(BE21="","",IF($A191="","",IFERROR(INDEX(OFFSET('Program and Results'!$A$1,MATCH(Tables!BE$1,'Program and Results'!$A:$A,0)-1,1,COUNTIF('Program and Results'!$A:$A,Tables!BE$1),4),MATCH($A191,OFFSET('Program and Results'!$A$1,MATCH(Tables!BE$1,'Program and Results'!$A:$A,0)-1,4,COUNTIF('Program and Results'!$A:$A,Tables!BE$1),1),0),3),"")))</f>
        <v/>
      </c>
    </row>
    <row r="192" spans="1:57">
      <c r="A192" s="3" t="str">
        <f t="shared" si="14"/>
        <v/>
      </c>
      <c r="B192" t="str">
        <f ca="1">IF(B22="","",IF($A192="","",IFERROR(INDEX(OFFSET('Program and Results'!$A$1,MATCH(Tables!B$1,'Program and Results'!$A:$A,0)-1,1,COUNTIF('Program and Results'!$A:$A,Tables!B$1),4),MATCH($A192,OFFSET('Program and Results'!$A$1,MATCH(Tables!B$1,'Program and Results'!$A:$A,0)-1,4,COUNTIF('Program and Results'!$A:$A,Tables!B$1),1),0),3),"")))</f>
        <v/>
      </c>
      <c r="C192" t="str">
        <f ca="1">IF(C22="","",IF($A192="","",IFERROR(INDEX(OFFSET('Program and Results'!$A$1,MATCH(Tables!C$1,'Program and Results'!$A:$A,0)-1,1,COUNTIF('Program and Results'!$A:$A,Tables!C$1),4),MATCH($A192,OFFSET('Program and Results'!$A$1,MATCH(Tables!C$1,'Program and Results'!$A:$A,0)-1,4,COUNTIF('Program and Results'!$A:$A,Tables!C$1),1),0),3),"")))</f>
        <v/>
      </c>
      <c r="D192" t="str">
        <f ca="1">IF(D22="","",IF($A192="","",IFERROR(INDEX(OFFSET('Program and Results'!$A$1,MATCH(Tables!D$1,'Program and Results'!$A:$A,0)-1,1,COUNTIF('Program and Results'!$A:$A,Tables!D$1),4),MATCH($A192,OFFSET('Program and Results'!$A$1,MATCH(Tables!D$1,'Program and Results'!$A:$A,0)-1,4,COUNTIF('Program and Results'!$A:$A,Tables!D$1),1),0),3),"")))</f>
        <v/>
      </c>
      <c r="E192" t="str">
        <f ca="1">IF(E22="","",IF($A192="","",IFERROR(INDEX(OFFSET('Program and Results'!$A$1,MATCH(Tables!E$1,'Program and Results'!$A:$A,0)-1,1,COUNTIF('Program and Results'!$A:$A,Tables!E$1),4),MATCH($A192,OFFSET('Program and Results'!$A$1,MATCH(Tables!E$1,'Program and Results'!$A:$A,0)-1,4,COUNTIF('Program and Results'!$A:$A,Tables!E$1),1),0),3),"")))</f>
        <v/>
      </c>
      <c r="F192" t="str">
        <f ca="1">IF(F22="","",IF($A192="","",IFERROR(INDEX(OFFSET('Program and Results'!$A$1,MATCH(Tables!F$1,'Program and Results'!$A:$A,0)-1,1,COUNTIF('Program and Results'!$A:$A,Tables!F$1),4),MATCH($A192,OFFSET('Program and Results'!$A$1,MATCH(Tables!F$1,'Program and Results'!$A:$A,0)-1,4,COUNTIF('Program and Results'!$A:$A,Tables!F$1),1),0),3),"")))</f>
        <v/>
      </c>
      <c r="G192" t="str">
        <f ca="1">IF(G22="","",IF($A192="","",IFERROR(INDEX(OFFSET('Program and Results'!$A$1,MATCH(Tables!G$1,'Program and Results'!$A:$A,0)-1,1,COUNTIF('Program and Results'!$A:$A,Tables!G$1),4),MATCH($A192,OFFSET('Program and Results'!$A$1,MATCH(Tables!G$1,'Program and Results'!$A:$A,0)-1,4,COUNTIF('Program and Results'!$A:$A,Tables!G$1),1),0),3),"")))</f>
        <v/>
      </c>
      <c r="H192" t="str">
        <f ca="1">IF(H22="","",IF($A192="","",IFERROR(INDEX(OFFSET('Program and Results'!$A$1,MATCH(Tables!H$1,'Program and Results'!$A:$A,0)-1,1,COUNTIF('Program and Results'!$A:$A,Tables!H$1),4),MATCH($A192,OFFSET('Program and Results'!$A$1,MATCH(Tables!H$1,'Program and Results'!$A:$A,0)-1,4,COUNTIF('Program and Results'!$A:$A,Tables!H$1),1),0),3),"")))</f>
        <v/>
      </c>
      <c r="I192" t="str">
        <f ca="1">IF(I22="","",IF($A192="","",IFERROR(INDEX(OFFSET('Program and Results'!$A$1,MATCH(Tables!I$1,'Program and Results'!$A:$A,0)-1,1,COUNTIF('Program and Results'!$A:$A,Tables!I$1),4),MATCH($A192,OFFSET('Program and Results'!$A$1,MATCH(Tables!I$1,'Program and Results'!$A:$A,0)-1,4,COUNTIF('Program and Results'!$A:$A,Tables!I$1),1),0),3),"")))</f>
        <v/>
      </c>
      <c r="J192" t="str">
        <f ca="1">IF(J22="","",IF($A192="","",IFERROR(INDEX(OFFSET('Program and Results'!$A$1,MATCH(Tables!J$1,'Program and Results'!$A:$A,0)-1,1,COUNTIF('Program and Results'!$A:$A,Tables!J$1),4),MATCH($A192,OFFSET('Program and Results'!$A$1,MATCH(Tables!J$1,'Program and Results'!$A:$A,0)-1,4,COUNTIF('Program and Results'!$A:$A,Tables!J$1),1),0),3),"")))</f>
        <v/>
      </c>
      <c r="K192" t="str">
        <f ca="1">IF(K22="","",IF($A192="","",IFERROR(INDEX(OFFSET('Program and Results'!$A$1,MATCH(Tables!K$1,'Program and Results'!$A:$A,0)-1,1,COUNTIF('Program and Results'!$A:$A,Tables!K$1),4),MATCH($A192,OFFSET('Program and Results'!$A$1,MATCH(Tables!K$1,'Program and Results'!$A:$A,0)-1,4,COUNTIF('Program and Results'!$A:$A,Tables!K$1),1),0),3),"")))</f>
        <v/>
      </c>
      <c r="L192" t="str">
        <f ca="1">IF(L22="","",IF($A192="","",IFERROR(INDEX(OFFSET('Program and Results'!$A$1,MATCH(Tables!L$1,'Program and Results'!$A:$A,0)-1,1,COUNTIF('Program and Results'!$A:$A,Tables!L$1),4),MATCH($A192,OFFSET('Program and Results'!$A$1,MATCH(Tables!L$1,'Program and Results'!$A:$A,0)-1,4,COUNTIF('Program and Results'!$A:$A,Tables!L$1),1),0),3),"")))</f>
        <v/>
      </c>
      <c r="M192" t="str">
        <f ca="1">IF(M22="","",IF($A192="","",IFERROR(INDEX(OFFSET('Program and Results'!$A$1,MATCH(Tables!M$1,'Program and Results'!$A:$A,0)-1,1,COUNTIF('Program and Results'!$A:$A,Tables!M$1),4),MATCH($A192,OFFSET('Program and Results'!$A$1,MATCH(Tables!M$1,'Program and Results'!$A:$A,0)-1,4,COUNTIF('Program and Results'!$A:$A,Tables!M$1),1),0),3),"")))</f>
        <v/>
      </c>
      <c r="N192" t="str">
        <f ca="1">IF(N22="","",IF($A192="","",IFERROR(INDEX(OFFSET('Program and Results'!$A$1,MATCH(Tables!N$1,'Program and Results'!$A:$A,0)-1,1,COUNTIF('Program and Results'!$A:$A,Tables!N$1),4),MATCH($A192,OFFSET('Program and Results'!$A$1,MATCH(Tables!N$1,'Program and Results'!$A:$A,0)-1,4,COUNTIF('Program and Results'!$A:$A,Tables!N$1),1),0),3),"")))</f>
        <v/>
      </c>
      <c r="O192" t="str">
        <f ca="1">IF(O22="","",IF($A192="","",IFERROR(INDEX(OFFSET('Program and Results'!$A$1,MATCH(Tables!O$1,'Program and Results'!$A:$A,0)-1,1,COUNTIF('Program and Results'!$A:$A,Tables!O$1),4),MATCH($A192,OFFSET('Program and Results'!$A$1,MATCH(Tables!O$1,'Program and Results'!$A:$A,0)-1,4,COUNTIF('Program and Results'!$A:$A,Tables!O$1),1),0),3),"")))</f>
        <v/>
      </c>
      <c r="P192" t="str">
        <f ca="1">IF(P22="","",IF($A192="","",IFERROR(INDEX(OFFSET('Program and Results'!$A$1,MATCH(Tables!P$1,'Program and Results'!$A:$A,0)-1,1,COUNTIF('Program and Results'!$A:$A,Tables!P$1),4),MATCH($A192,OFFSET('Program and Results'!$A$1,MATCH(Tables!P$1,'Program and Results'!$A:$A,0)-1,4,COUNTIF('Program and Results'!$A:$A,Tables!P$1),1),0),3),"")))</f>
        <v/>
      </c>
      <c r="Q192" t="str">
        <f ca="1">IF(Q22="","",IF($A192="","",IFERROR(INDEX(OFFSET('Program and Results'!$A$1,MATCH(Tables!Q$1,'Program and Results'!$A:$A,0)-1,1,COUNTIF('Program and Results'!$A:$A,Tables!Q$1),4),MATCH($A192,OFFSET('Program and Results'!$A$1,MATCH(Tables!Q$1,'Program and Results'!$A:$A,0)-1,4,COUNTIF('Program and Results'!$A:$A,Tables!Q$1),1),0),3),"")))</f>
        <v/>
      </c>
      <c r="R192" t="str">
        <f ca="1">IF(R22="","",IF($A192="","",IFERROR(INDEX(OFFSET('Program and Results'!$A$1,MATCH(Tables!R$1,'Program and Results'!$A:$A,0)-1,1,COUNTIF('Program and Results'!$A:$A,Tables!R$1),4),MATCH($A192,OFFSET('Program and Results'!$A$1,MATCH(Tables!R$1,'Program and Results'!$A:$A,0)-1,4,COUNTIF('Program and Results'!$A:$A,Tables!R$1),1),0),3),"")))</f>
        <v/>
      </c>
      <c r="S192" t="str">
        <f ca="1">IF(S22="","",IF($A192="","",IFERROR(INDEX(OFFSET('Program and Results'!$A$1,MATCH(Tables!S$1,'Program and Results'!$A:$A,0)-1,1,COUNTIF('Program and Results'!$A:$A,Tables!S$1),4),MATCH($A192,OFFSET('Program and Results'!$A$1,MATCH(Tables!S$1,'Program and Results'!$A:$A,0)-1,4,COUNTIF('Program and Results'!$A:$A,Tables!S$1),1),0),3),"")))</f>
        <v/>
      </c>
      <c r="T192" t="str">
        <f ca="1">IF(T22="","",IF($A192="","",IFERROR(INDEX(OFFSET('Program and Results'!$A$1,MATCH(Tables!T$1,'Program and Results'!$A:$A,0)-1,1,COUNTIF('Program and Results'!$A:$A,Tables!T$1),4),MATCH($A192,OFFSET('Program and Results'!$A$1,MATCH(Tables!T$1,'Program and Results'!$A:$A,0)-1,4,COUNTIF('Program and Results'!$A:$A,Tables!T$1),1),0),3),"")))</f>
        <v/>
      </c>
      <c r="U192" t="str">
        <f ca="1">IF(U22="","",IF($A192="","",IFERROR(INDEX(OFFSET('Program and Results'!$A$1,MATCH(Tables!U$1,'Program and Results'!$A:$A,0)-1,1,COUNTIF('Program and Results'!$A:$A,Tables!U$1),4),MATCH($A192,OFFSET('Program and Results'!$A$1,MATCH(Tables!U$1,'Program and Results'!$A:$A,0)-1,4,COUNTIF('Program and Results'!$A:$A,Tables!U$1),1),0),3),"")))</f>
        <v/>
      </c>
      <c r="V192" t="str">
        <f ca="1">IF(V22="","",IF($A192="","",IFERROR(INDEX(OFFSET('Program and Results'!$A$1,MATCH(Tables!V$1,'Program and Results'!$A:$A,0)-1,1,COUNTIF('Program and Results'!$A:$A,Tables!V$1),4),MATCH($A192,OFFSET('Program and Results'!$A$1,MATCH(Tables!V$1,'Program and Results'!$A:$A,0)-1,4,COUNTIF('Program and Results'!$A:$A,Tables!V$1),1),0),3),"")))</f>
        <v/>
      </c>
      <c r="W192" t="str">
        <f ca="1">IF(W22="","",IF($A192="","",IFERROR(INDEX(OFFSET('Program and Results'!$A$1,MATCH(Tables!W$1,'Program and Results'!$A:$A,0)-1,1,COUNTIF('Program and Results'!$A:$A,Tables!W$1),4),MATCH($A192,OFFSET('Program and Results'!$A$1,MATCH(Tables!W$1,'Program and Results'!$A:$A,0)-1,4,COUNTIF('Program and Results'!$A:$A,Tables!W$1),1),0),3),"")))</f>
        <v/>
      </c>
      <c r="X192" t="str">
        <f ca="1">IF(X22="","",IF($A192="","",IFERROR(INDEX(OFFSET('Program and Results'!$A$1,MATCH(Tables!X$1,'Program and Results'!$A:$A,0)-1,1,COUNTIF('Program and Results'!$A:$A,Tables!X$1),4),MATCH($A192,OFFSET('Program and Results'!$A$1,MATCH(Tables!X$1,'Program and Results'!$A:$A,0)-1,4,COUNTIF('Program and Results'!$A:$A,Tables!X$1),1),0),3),"")))</f>
        <v/>
      </c>
      <c r="Y192" t="str">
        <f ca="1">IF(Y22="","",IF($A192="","",IFERROR(INDEX(OFFSET('Program and Results'!$A$1,MATCH(Tables!Y$1,'Program and Results'!$A:$A,0)-1,1,COUNTIF('Program and Results'!$A:$A,Tables!Y$1),4),MATCH($A192,OFFSET('Program and Results'!$A$1,MATCH(Tables!Y$1,'Program and Results'!$A:$A,0)-1,4,COUNTIF('Program and Results'!$A:$A,Tables!Y$1),1),0),3),"")))</f>
        <v/>
      </c>
      <c r="Z192" t="str">
        <f ca="1">IF(Z22="","",IF($A192="","",IFERROR(INDEX(OFFSET('Program and Results'!$A$1,MATCH(Tables!Z$1,'Program and Results'!$A:$A,0)-1,1,COUNTIF('Program and Results'!$A:$A,Tables!Z$1),4),MATCH($A192,OFFSET('Program and Results'!$A$1,MATCH(Tables!Z$1,'Program and Results'!$A:$A,0)-1,4,COUNTIF('Program and Results'!$A:$A,Tables!Z$1),1),0),3),"")))</f>
        <v/>
      </c>
      <c r="AA192" t="str">
        <f ca="1">IF(AA22="","",IF($A192="","",IFERROR(INDEX(OFFSET('Program and Results'!$A$1,MATCH(Tables!AA$1,'Program and Results'!$A:$A,0)-1,1,COUNTIF('Program and Results'!$A:$A,Tables!AA$1),4),MATCH($A192,OFFSET('Program and Results'!$A$1,MATCH(Tables!AA$1,'Program and Results'!$A:$A,0)-1,4,COUNTIF('Program and Results'!$A:$A,Tables!AA$1),1),0),3),"")))</f>
        <v/>
      </c>
      <c r="AB192" t="str">
        <f ca="1">IF(AB22="","",IF($A192="","",IFERROR(INDEX(OFFSET('Program and Results'!$A$1,MATCH(Tables!AB$1,'Program and Results'!$A:$A,0)-1,1,COUNTIF('Program and Results'!$A:$A,Tables!AB$1),4),MATCH($A192,OFFSET('Program and Results'!$A$1,MATCH(Tables!AB$1,'Program and Results'!$A:$A,0)-1,4,COUNTIF('Program and Results'!$A:$A,Tables!AB$1),1),0),3),"")))</f>
        <v/>
      </c>
      <c r="AC192" t="str">
        <f ca="1">IF(AC22="","",IF($A192="","",IFERROR(INDEX(OFFSET('Program and Results'!$A$1,MATCH(Tables!AC$1,'Program and Results'!$A:$A,0)-1,1,COUNTIF('Program and Results'!$A:$A,Tables!AC$1),4),MATCH($A192,OFFSET('Program and Results'!$A$1,MATCH(Tables!AC$1,'Program and Results'!$A:$A,0)-1,4,COUNTIF('Program and Results'!$A:$A,Tables!AC$1),1),0),3),"")))</f>
        <v/>
      </c>
      <c r="AD192" t="str">
        <f ca="1">IF(AD22="","",IF($A192="","",IFERROR(INDEX(OFFSET('Program and Results'!$A$1,MATCH(Tables!AD$1,'Program and Results'!$A:$A,0)-1,1,COUNTIF('Program and Results'!$A:$A,Tables!AD$1),4),MATCH($A192,OFFSET('Program and Results'!$A$1,MATCH(Tables!AD$1,'Program and Results'!$A:$A,0)-1,4,COUNTIF('Program and Results'!$A:$A,Tables!AD$1),1),0),3),"")))</f>
        <v/>
      </c>
      <c r="AE192" t="str">
        <f ca="1">IF(AE22="","",IF($A192="","",IFERROR(INDEX(OFFSET('Program and Results'!$A$1,MATCH(Tables!AE$1,'Program and Results'!$A:$A,0)-1,1,COUNTIF('Program and Results'!$A:$A,Tables!AE$1),4),MATCH($A192,OFFSET('Program and Results'!$A$1,MATCH(Tables!AE$1,'Program and Results'!$A:$A,0)-1,4,COUNTIF('Program and Results'!$A:$A,Tables!AE$1),1),0),3),"")))</f>
        <v/>
      </c>
      <c r="AF192" t="str">
        <f ca="1">IF(AF22="","",IF($A192="","",IFERROR(INDEX(OFFSET('Program and Results'!$A$1,MATCH(Tables!AF$1,'Program and Results'!$A:$A,0)-1,1,COUNTIF('Program and Results'!$A:$A,Tables!AF$1),4),MATCH($A192,OFFSET('Program and Results'!$A$1,MATCH(Tables!AF$1,'Program and Results'!$A:$A,0)-1,4,COUNTIF('Program and Results'!$A:$A,Tables!AF$1),1),0),3),"")))</f>
        <v/>
      </c>
      <c r="AG192" t="str">
        <f ca="1">IF(AG22="","",IF($A192="","",IFERROR(INDEX(OFFSET('Program and Results'!$A$1,MATCH(Tables!AG$1,'Program and Results'!$A:$A,0)-1,1,COUNTIF('Program and Results'!$A:$A,Tables!AG$1),4),MATCH($A192,OFFSET('Program and Results'!$A$1,MATCH(Tables!AG$1,'Program and Results'!$A:$A,0)-1,4,COUNTIF('Program and Results'!$A:$A,Tables!AG$1),1),0),3),"")))</f>
        <v/>
      </c>
      <c r="AH192" t="str">
        <f ca="1">IF(AH22="","",IF($A192="","",IFERROR(INDEX(OFFSET('Program and Results'!$A$1,MATCH(Tables!AH$1,'Program and Results'!$A:$A,0)-1,1,COUNTIF('Program and Results'!$A:$A,Tables!AH$1),4),MATCH($A192,OFFSET('Program and Results'!$A$1,MATCH(Tables!AH$1,'Program and Results'!$A:$A,0)-1,4,COUNTIF('Program and Results'!$A:$A,Tables!AH$1),1),0),3),"")))</f>
        <v/>
      </c>
      <c r="AI192" t="str">
        <f ca="1">IF(AI22="","",IF($A192="","",IFERROR(INDEX(OFFSET('Program and Results'!$A$1,MATCH(Tables!AI$1,'Program and Results'!$A:$A,0)-1,1,COUNTIF('Program and Results'!$A:$A,Tables!AI$1),4),MATCH($A192,OFFSET('Program and Results'!$A$1,MATCH(Tables!AI$1,'Program and Results'!$A:$A,0)-1,4,COUNTIF('Program and Results'!$A:$A,Tables!AI$1),1),0),3),"")))</f>
        <v/>
      </c>
      <c r="AJ192" t="str">
        <f ca="1">IF(AJ22="","",IF($A192="","",IFERROR(INDEX(OFFSET('Program and Results'!$A$1,MATCH(Tables!AJ$1,'Program and Results'!$A:$A,0)-1,1,COUNTIF('Program and Results'!$A:$A,Tables!AJ$1),4),MATCH($A192,OFFSET('Program and Results'!$A$1,MATCH(Tables!AJ$1,'Program and Results'!$A:$A,0)-1,4,COUNTIF('Program and Results'!$A:$A,Tables!AJ$1),1),0),3),"")))</f>
        <v/>
      </c>
      <c r="AK192" t="str">
        <f ca="1">IF(AK22="","",IF($A192="","",IFERROR(INDEX(OFFSET('Program and Results'!$A$1,MATCH(Tables!AK$1,'Program and Results'!$A:$A,0)-1,1,COUNTIF('Program and Results'!$A:$A,Tables!AK$1),4),MATCH($A192,OFFSET('Program and Results'!$A$1,MATCH(Tables!AK$1,'Program and Results'!$A:$A,0)-1,4,COUNTIF('Program and Results'!$A:$A,Tables!AK$1),1),0),3),"")))</f>
        <v/>
      </c>
      <c r="AL192" t="str">
        <f ca="1">IF(AL22="","",IF($A192="","",IFERROR(INDEX(OFFSET('Program and Results'!$A$1,MATCH(Tables!AL$1,'Program and Results'!$A:$A,0)-1,1,COUNTIF('Program and Results'!$A:$A,Tables!AL$1),4),MATCH($A192,OFFSET('Program and Results'!$A$1,MATCH(Tables!AL$1,'Program and Results'!$A:$A,0)-1,4,COUNTIF('Program and Results'!$A:$A,Tables!AL$1),1),0),3),"")))</f>
        <v/>
      </c>
      <c r="AM192" t="str">
        <f ca="1">IF(AM22="","",IF($A192="","",IFERROR(INDEX(OFFSET('Program and Results'!$A$1,MATCH(Tables!AM$1,'Program and Results'!$A:$A,0)-1,1,COUNTIF('Program and Results'!$A:$A,Tables!AM$1),4),MATCH($A192,OFFSET('Program and Results'!$A$1,MATCH(Tables!AM$1,'Program and Results'!$A:$A,0)-1,4,COUNTIF('Program and Results'!$A:$A,Tables!AM$1),1),0),3),"")))</f>
        <v/>
      </c>
      <c r="AN192" t="str">
        <f ca="1">IF(AN22="","",IF($A192="","",IFERROR(INDEX(OFFSET('Program and Results'!$A$1,MATCH(Tables!AN$1,'Program and Results'!$A:$A,0)-1,1,COUNTIF('Program and Results'!$A:$A,Tables!AN$1),4),MATCH($A192,OFFSET('Program and Results'!$A$1,MATCH(Tables!AN$1,'Program and Results'!$A:$A,0)-1,4,COUNTIF('Program and Results'!$A:$A,Tables!AN$1),1),0),3),"")))</f>
        <v/>
      </c>
      <c r="AO192" t="str">
        <f ca="1">IF(AO22="","",IF($A192="","",IFERROR(INDEX(OFFSET('Program and Results'!$A$1,MATCH(Tables!AO$1,'Program and Results'!$A:$A,0)-1,1,COUNTIF('Program and Results'!$A:$A,Tables!AO$1),4),MATCH($A192,OFFSET('Program and Results'!$A$1,MATCH(Tables!AO$1,'Program and Results'!$A:$A,0)-1,4,COUNTIF('Program and Results'!$A:$A,Tables!AO$1),1),0),3),"")))</f>
        <v/>
      </c>
      <c r="AP192" t="str">
        <f ca="1">IF(AP22="","",IF($A192="","",IFERROR(INDEX(OFFSET('Program and Results'!$A$1,MATCH(Tables!AP$1,'Program and Results'!$A:$A,0)-1,1,COUNTIF('Program and Results'!$A:$A,Tables!AP$1),4),MATCH($A192,OFFSET('Program and Results'!$A$1,MATCH(Tables!AP$1,'Program and Results'!$A:$A,0)-1,4,COUNTIF('Program and Results'!$A:$A,Tables!AP$1),1),0),3),"")))</f>
        <v/>
      </c>
      <c r="AQ192" t="str">
        <f ca="1">IF(AQ22="","",IF($A192="","",IFERROR(INDEX(OFFSET('Program and Results'!$A$1,MATCH(Tables!AQ$1,'Program and Results'!$A:$A,0)-1,1,COUNTIF('Program and Results'!$A:$A,Tables!AQ$1),4),MATCH($A192,OFFSET('Program and Results'!$A$1,MATCH(Tables!AQ$1,'Program and Results'!$A:$A,0)-1,4,COUNTIF('Program and Results'!$A:$A,Tables!AQ$1),1),0),3),"")))</f>
        <v/>
      </c>
      <c r="AR192" t="str">
        <f ca="1">IF(AR22="","",IF($A192="","",IFERROR(INDEX(OFFSET('Program and Results'!$A$1,MATCH(Tables!AR$1,'Program and Results'!$A:$A,0)-1,1,COUNTIF('Program and Results'!$A:$A,Tables!AR$1),4),MATCH($A192,OFFSET('Program and Results'!$A$1,MATCH(Tables!AR$1,'Program and Results'!$A:$A,0)-1,4,COUNTIF('Program and Results'!$A:$A,Tables!AR$1),1),0),3),"")))</f>
        <v/>
      </c>
      <c r="AS192" t="str">
        <f ca="1">IF(AS22="","",IF($A192="","",IFERROR(INDEX(OFFSET('Program and Results'!$A$1,MATCH(Tables!AS$1,'Program and Results'!$A:$A,0)-1,1,COUNTIF('Program and Results'!$A:$A,Tables!AS$1),4),MATCH($A192,OFFSET('Program and Results'!$A$1,MATCH(Tables!AS$1,'Program and Results'!$A:$A,0)-1,4,COUNTIF('Program and Results'!$A:$A,Tables!AS$1),1),0),3),"")))</f>
        <v/>
      </c>
      <c r="AT192" t="str">
        <f ca="1">IF(AT22="","",IF($A192="","",IFERROR(INDEX(OFFSET('Program and Results'!$A$1,MATCH(Tables!AT$1,'Program and Results'!$A:$A,0)-1,1,COUNTIF('Program and Results'!$A:$A,Tables!AT$1),4),MATCH($A192,OFFSET('Program and Results'!$A$1,MATCH(Tables!AT$1,'Program and Results'!$A:$A,0)-1,4,COUNTIF('Program and Results'!$A:$A,Tables!AT$1),1),0),3),"")))</f>
        <v/>
      </c>
      <c r="AU192" t="str">
        <f ca="1">IF(AU22="","",IF($A192="","",IFERROR(INDEX(OFFSET('Program and Results'!$A$1,MATCH(Tables!AU$1,'Program and Results'!$A:$A,0)-1,1,COUNTIF('Program and Results'!$A:$A,Tables!AU$1),4),MATCH($A192,OFFSET('Program and Results'!$A$1,MATCH(Tables!AU$1,'Program and Results'!$A:$A,0)-1,4,COUNTIF('Program and Results'!$A:$A,Tables!AU$1),1),0),3),"")))</f>
        <v/>
      </c>
      <c r="AV192" t="str">
        <f ca="1">IF(AV22="","",IF($A192="","",IFERROR(INDEX(OFFSET('Program and Results'!$A$1,MATCH(Tables!AV$1,'Program and Results'!$A:$A,0)-1,1,COUNTIF('Program and Results'!$A:$A,Tables!AV$1),4),MATCH($A192,OFFSET('Program and Results'!$A$1,MATCH(Tables!AV$1,'Program and Results'!$A:$A,0)-1,4,COUNTIF('Program and Results'!$A:$A,Tables!AV$1),1),0),3),"")))</f>
        <v/>
      </c>
      <c r="AW192" t="str">
        <f ca="1">IF(AW22="","",IF($A192="","",IFERROR(INDEX(OFFSET('Program and Results'!$A$1,MATCH(Tables!AW$1,'Program and Results'!$A:$A,0)-1,1,COUNTIF('Program and Results'!$A:$A,Tables!AW$1),4),MATCH($A192,OFFSET('Program and Results'!$A$1,MATCH(Tables!AW$1,'Program and Results'!$A:$A,0)-1,4,COUNTIF('Program and Results'!$A:$A,Tables!AW$1),1),0),3),"")))</f>
        <v/>
      </c>
      <c r="AX192" t="str">
        <f ca="1">IF(AX22="","",IF($A192="","",IFERROR(INDEX(OFFSET('Program and Results'!$A$1,MATCH(Tables!AX$1,'Program and Results'!$A:$A,0)-1,1,COUNTIF('Program and Results'!$A:$A,Tables!AX$1),4),MATCH($A192,OFFSET('Program and Results'!$A$1,MATCH(Tables!AX$1,'Program and Results'!$A:$A,0)-1,4,COUNTIF('Program and Results'!$A:$A,Tables!AX$1),1),0),3),"")))</f>
        <v/>
      </c>
      <c r="AY192" t="str">
        <f ca="1">IF(AY22="","",IF($A192="","",IFERROR(INDEX(OFFSET('Program and Results'!$A$1,MATCH(Tables!AY$1,'Program and Results'!$A:$A,0)-1,1,COUNTIF('Program and Results'!$A:$A,Tables!AY$1),4),MATCH($A192,OFFSET('Program and Results'!$A$1,MATCH(Tables!AY$1,'Program and Results'!$A:$A,0)-1,4,COUNTIF('Program and Results'!$A:$A,Tables!AY$1),1),0),3),"")))</f>
        <v/>
      </c>
      <c r="AZ192" t="str">
        <f ca="1">IF(AZ22="","",IF($A192="","",IFERROR(INDEX(OFFSET('Program and Results'!$A$1,MATCH(Tables!AZ$1,'Program and Results'!$A:$A,0)-1,1,COUNTIF('Program and Results'!$A:$A,Tables!AZ$1),4),MATCH($A192,OFFSET('Program and Results'!$A$1,MATCH(Tables!AZ$1,'Program and Results'!$A:$A,0)-1,4,COUNTIF('Program and Results'!$A:$A,Tables!AZ$1),1),0),3),"")))</f>
        <v/>
      </c>
      <c r="BA192" t="str">
        <f ca="1">IF(BA22="","",IF($A192="","",IFERROR(INDEX(OFFSET('Program and Results'!$A$1,MATCH(Tables!BA$1,'Program and Results'!$A:$A,0)-1,1,COUNTIF('Program and Results'!$A:$A,Tables!BA$1),4),MATCH($A192,OFFSET('Program and Results'!$A$1,MATCH(Tables!BA$1,'Program and Results'!$A:$A,0)-1,4,COUNTIF('Program and Results'!$A:$A,Tables!BA$1),1),0),3),"")))</f>
        <v/>
      </c>
      <c r="BB192" t="str">
        <f ca="1">IF(BB22="","",IF($A192="","",IFERROR(INDEX(OFFSET('Program and Results'!$A$1,MATCH(Tables!BB$1,'Program and Results'!$A:$A,0)-1,1,COUNTIF('Program and Results'!$A:$A,Tables!BB$1),4),MATCH($A192,OFFSET('Program and Results'!$A$1,MATCH(Tables!BB$1,'Program and Results'!$A:$A,0)-1,4,COUNTIF('Program and Results'!$A:$A,Tables!BB$1),1),0),3),"")))</f>
        <v/>
      </c>
      <c r="BC192" t="str">
        <f ca="1">IF(BC22="","",IF($A192="","",IFERROR(INDEX(OFFSET('Program and Results'!$A$1,MATCH(Tables!BC$1,'Program and Results'!$A:$A,0)-1,1,COUNTIF('Program and Results'!$A:$A,Tables!BC$1),4),MATCH($A192,OFFSET('Program and Results'!$A$1,MATCH(Tables!BC$1,'Program and Results'!$A:$A,0)-1,4,COUNTIF('Program and Results'!$A:$A,Tables!BC$1),1),0),3),"")))</f>
        <v/>
      </c>
      <c r="BD192" t="str">
        <f ca="1">IF(BD22="","",IF($A192="","",IFERROR(INDEX(OFFSET('Program and Results'!$A$1,MATCH(Tables!BD$1,'Program and Results'!$A:$A,0)-1,1,COUNTIF('Program and Results'!$A:$A,Tables!BD$1),4),MATCH($A192,OFFSET('Program and Results'!$A$1,MATCH(Tables!BD$1,'Program and Results'!$A:$A,0)-1,4,COUNTIF('Program and Results'!$A:$A,Tables!BD$1),1),0),3),"")))</f>
        <v/>
      </c>
      <c r="BE192" t="str">
        <f ca="1">IF(BE22="","",IF($A192="","",IFERROR(INDEX(OFFSET('Program and Results'!$A$1,MATCH(Tables!BE$1,'Program and Results'!$A:$A,0)-1,1,COUNTIF('Program and Results'!$A:$A,Tables!BE$1),4),MATCH($A192,OFFSET('Program and Results'!$A$1,MATCH(Tables!BE$1,'Program and Results'!$A:$A,0)-1,4,COUNTIF('Program and Results'!$A:$A,Tables!BE$1),1),0),3),"")))</f>
        <v/>
      </c>
    </row>
    <row r="193" spans="1:57">
      <c r="A193" s="3" t="str">
        <f t="shared" si="14"/>
        <v/>
      </c>
      <c r="B193" t="str">
        <f ca="1">IF(B23="","",IF($A193="","",IFERROR(INDEX(OFFSET('Program and Results'!$A$1,MATCH(Tables!B$1,'Program and Results'!$A:$A,0)-1,1,COUNTIF('Program and Results'!$A:$A,Tables!B$1),4),MATCH($A193,OFFSET('Program and Results'!$A$1,MATCH(Tables!B$1,'Program and Results'!$A:$A,0)-1,4,COUNTIF('Program and Results'!$A:$A,Tables!B$1),1),0),3),"")))</f>
        <v/>
      </c>
      <c r="C193" t="str">
        <f ca="1">IF(C23="","",IF($A193="","",IFERROR(INDEX(OFFSET('Program and Results'!$A$1,MATCH(Tables!C$1,'Program and Results'!$A:$A,0)-1,1,COUNTIF('Program and Results'!$A:$A,Tables!C$1),4),MATCH($A193,OFFSET('Program and Results'!$A$1,MATCH(Tables!C$1,'Program and Results'!$A:$A,0)-1,4,COUNTIF('Program and Results'!$A:$A,Tables!C$1),1),0),3),"")))</f>
        <v/>
      </c>
      <c r="D193" t="str">
        <f ca="1">IF(D23="","",IF($A193="","",IFERROR(INDEX(OFFSET('Program and Results'!$A$1,MATCH(Tables!D$1,'Program and Results'!$A:$A,0)-1,1,COUNTIF('Program and Results'!$A:$A,Tables!D$1),4),MATCH($A193,OFFSET('Program and Results'!$A$1,MATCH(Tables!D$1,'Program and Results'!$A:$A,0)-1,4,COUNTIF('Program and Results'!$A:$A,Tables!D$1),1),0),3),"")))</f>
        <v/>
      </c>
      <c r="E193" t="str">
        <f ca="1">IF(E23="","",IF($A193="","",IFERROR(INDEX(OFFSET('Program and Results'!$A$1,MATCH(Tables!E$1,'Program and Results'!$A:$A,0)-1,1,COUNTIF('Program and Results'!$A:$A,Tables!E$1),4),MATCH($A193,OFFSET('Program and Results'!$A$1,MATCH(Tables!E$1,'Program and Results'!$A:$A,0)-1,4,COUNTIF('Program and Results'!$A:$A,Tables!E$1),1),0),3),"")))</f>
        <v/>
      </c>
      <c r="F193" t="str">
        <f ca="1">IF(F23="","",IF($A193="","",IFERROR(INDEX(OFFSET('Program and Results'!$A$1,MATCH(Tables!F$1,'Program and Results'!$A:$A,0)-1,1,COUNTIF('Program and Results'!$A:$A,Tables!F$1),4),MATCH($A193,OFFSET('Program and Results'!$A$1,MATCH(Tables!F$1,'Program and Results'!$A:$A,0)-1,4,COUNTIF('Program and Results'!$A:$A,Tables!F$1),1),0),3),"")))</f>
        <v/>
      </c>
      <c r="G193" t="str">
        <f ca="1">IF(G23="","",IF($A193="","",IFERROR(INDEX(OFFSET('Program and Results'!$A$1,MATCH(Tables!G$1,'Program and Results'!$A:$A,0)-1,1,COUNTIF('Program and Results'!$A:$A,Tables!G$1),4),MATCH($A193,OFFSET('Program and Results'!$A$1,MATCH(Tables!G$1,'Program and Results'!$A:$A,0)-1,4,COUNTIF('Program and Results'!$A:$A,Tables!G$1),1),0),3),"")))</f>
        <v/>
      </c>
      <c r="H193" t="str">
        <f ca="1">IF(H23="","",IF($A193="","",IFERROR(INDEX(OFFSET('Program and Results'!$A$1,MATCH(Tables!H$1,'Program and Results'!$A:$A,0)-1,1,COUNTIF('Program and Results'!$A:$A,Tables!H$1),4),MATCH($A193,OFFSET('Program and Results'!$A$1,MATCH(Tables!H$1,'Program and Results'!$A:$A,0)-1,4,COUNTIF('Program and Results'!$A:$A,Tables!H$1),1),0),3),"")))</f>
        <v/>
      </c>
      <c r="I193" t="str">
        <f ca="1">IF(I23="","",IF($A193="","",IFERROR(INDEX(OFFSET('Program and Results'!$A$1,MATCH(Tables!I$1,'Program and Results'!$A:$A,0)-1,1,COUNTIF('Program and Results'!$A:$A,Tables!I$1),4),MATCH($A193,OFFSET('Program and Results'!$A$1,MATCH(Tables!I$1,'Program and Results'!$A:$A,0)-1,4,COUNTIF('Program and Results'!$A:$A,Tables!I$1),1),0),3),"")))</f>
        <v/>
      </c>
      <c r="J193" t="str">
        <f ca="1">IF(J23="","",IF($A193="","",IFERROR(INDEX(OFFSET('Program and Results'!$A$1,MATCH(Tables!J$1,'Program and Results'!$A:$A,0)-1,1,COUNTIF('Program and Results'!$A:$A,Tables!J$1),4),MATCH($A193,OFFSET('Program and Results'!$A$1,MATCH(Tables!J$1,'Program and Results'!$A:$A,0)-1,4,COUNTIF('Program and Results'!$A:$A,Tables!J$1),1),0),3),"")))</f>
        <v/>
      </c>
      <c r="K193" t="str">
        <f ca="1">IF(K23="","",IF($A193="","",IFERROR(INDEX(OFFSET('Program and Results'!$A$1,MATCH(Tables!K$1,'Program and Results'!$A:$A,0)-1,1,COUNTIF('Program and Results'!$A:$A,Tables!K$1),4),MATCH($A193,OFFSET('Program and Results'!$A$1,MATCH(Tables!K$1,'Program and Results'!$A:$A,0)-1,4,COUNTIF('Program and Results'!$A:$A,Tables!K$1),1),0),3),"")))</f>
        <v/>
      </c>
      <c r="L193" t="str">
        <f ca="1">IF(L23="","",IF($A193="","",IFERROR(INDEX(OFFSET('Program and Results'!$A$1,MATCH(Tables!L$1,'Program and Results'!$A:$A,0)-1,1,COUNTIF('Program and Results'!$A:$A,Tables!L$1),4),MATCH($A193,OFFSET('Program and Results'!$A$1,MATCH(Tables!L$1,'Program and Results'!$A:$A,0)-1,4,COUNTIF('Program and Results'!$A:$A,Tables!L$1),1),0),3),"")))</f>
        <v/>
      </c>
      <c r="M193" t="str">
        <f ca="1">IF(M23="","",IF($A193="","",IFERROR(INDEX(OFFSET('Program and Results'!$A$1,MATCH(Tables!M$1,'Program and Results'!$A:$A,0)-1,1,COUNTIF('Program and Results'!$A:$A,Tables!M$1),4),MATCH($A193,OFFSET('Program and Results'!$A$1,MATCH(Tables!M$1,'Program and Results'!$A:$A,0)-1,4,COUNTIF('Program and Results'!$A:$A,Tables!M$1),1),0),3),"")))</f>
        <v/>
      </c>
      <c r="N193" t="str">
        <f ca="1">IF(N23="","",IF($A193="","",IFERROR(INDEX(OFFSET('Program and Results'!$A$1,MATCH(Tables!N$1,'Program and Results'!$A:$A,0)-1,1,COUNTIF('Program and Results'!$A:$A,Tables!N$1),4),MATCH($A193,OFFSET('Program and Results'!$A$1,MATCH(Tables!N$1,'Program and Results'!$A:$A,0)-1,4,COUNTIF('Program and Results'!$A:$A,Tables!N$1),1),0),3),"")))</f>
        <v/>
      </c>
      <c r="O193" t="str">
        <f ca="1">IF(O23="","",IF($A193="","",IFERROR(INDEX(OFFSET('Program and Results'!$A$1,MATCH(Tables!O$1,'Program and Results'!$A:$A,0)-1,1,COUNTIF('Program and Results'!$A:$A,Tables!O$1),4),MATCH($A193,OFFSET('Program and Results'!$A$1,MATCH(Tables!O$1,'Program and Results'!$A:$A,0)-1,4,COUNTIF('Program and Results'!$A:$A,Tables!O$1),1),0),3),"")))</f>
        <v/>
      </c>
      <c r="P193" t="str">
        <f ca="1">IF(P23="","",IF($A193="","",IFERROR(INDEX(OFFSET('Program and Results'!$A$1,MATCH(Tables!P$1,'Program and Results'!$A:$A,0)-1,1,COUNTIF('Program and Results'!$A:$A,Tables!P$1),4),MATCH($A193,OFFSET('Program and Results'!$A$1,MATCH(Tables!P$1,'Program and Results'!$A:$A,0)-1,4,COUNTIF('Program and Results'!$A:$A,Tables!P$1),1),0),3),"")))</f>
        <v/>
      </c>
      <c r="Q193" t="str">
        <f ca="1">IF(Q23="","",IF($A193="","",IFERROR(INDEX(OFFSET('Program and Results'!$A$1,MATCH(Tables!Q$1,'Program and Results'!$A:$A,0)-1,1,COUNTIF('Program and Results'!$A:$A,Tables!Q$1),4),MATCH($A193,OFFSET('Program and Results'!$A$1,MATCH(Tables!Q$1,'Program and Results'!$A:$A,0)-1,4,COUNTIF('Program and Results'!$A:$A,Tables!Q$1),1),0),3),"")))</f>
        <v/>
      </c>
      <c r="R193" t="str">
        <f ca="1">IF(R23="","",IF($A193="","",IFERROR(INDEX(OFFSET('Program and Results'!$A$1,MATCH(Tables!R$1,'Program and Results'!$A:$A,0)-1,1,COUNTIF('Program and Results'!$A:$A,Tables!R$1),4),MATCH($A193,OFFSET('Program and Results'!$A$1,MATCH(Tables!R$1,'Program and Results'!$A:$A,0)-1,4,COUNTIF('Program and Results'!$A:$A,Tables!R$1),1),0),3),"")))</f>
        <v/>
      </c>
      <c r="S193" t="str">
        <f ca="1">IF(S23="","",IF($A193="","",IFERROR(INDEX(OFFSET('Program and Results'!$A$1,MATCH(Tables!S$1,'Program and Results'!$A:$A,0)-1,1,COUNTIF('Program and Results'!$A:$A,Tables!S$1),4),MATCH($A193,OFFSET('Program and Results'!$A$1,MATCH(Tables!S$1,'Program and Results'!$A:$A,0)-1,4,COUNTIF('Program and Results'!$A:$A,Tables!S$1),1),0),3),"")))</f>
        <v/>
      </c>
      <c r="T193" t="str">
        <f ca="1">IF(T23="","",IF($A193="","",IFERROR(INDEX(OFFSET('Program and Results'!$A$1,MATCH(Tables!T$1,'Program and Results'!$A:$A,0)-1,1,COUNTIF('Program and Results'!$A:$A,Tables!T$1),4),MATCH($A193,OFFSET('Program and Results'!$A$1,MATCH(Tables!T$1,'Program and Results'!$A:$A,0)-1,4,COUNTIF('Program and Results'!$A:$A,Tables!T$1),1),0),3),"")))</f>
        <v/>
      </c>
      <c r="U193" t="str">
        <f ca="1">IF(U23="","",IF($A193="","",IFERROR(INDEX(OFFSET('Program and Results'!$A$1,MATCH(Tables!U$1,'Program and Results'!$A:$A,0)-1,1,COUNTIF('Program and Results'!$A:$A,Tables!U$1),4),MATCH($A193,OFFSET('Program and Results'!$A$1,MATCH(Tables!U$1,'Program and Results'!$A:$A,0)-1,4,COUNTIF('Program and Results'!$A:$A,Tables!U$1),1),0),3),"")))</f>
        <v/>
      </c>
      <c r="V193" t="str">
        <f ca="1">IF(V23="","",IF($A193="","",IFERROR(INDEX(OFFSET('Program and Results'!$A$1,MATCH(Tables!V$1,'Program and Results'!$A:$A,0)-1,1,COUNTIF('Program and Results'!$A:$A,Tables!V$1),4),MATCH($A193,OFFSET('Program and Results'!$A$1,MATCH(Tables!V$1,'Program and Results'!$A:$A,0)-1,4,COUNTIF('Program and Results'!$A:$A,Tables!V$1),1),0),3),"")))</f>
        <v/>
      </c>
      <c r="W193" t="str">
        <f ca="1">IF(W23="","",IF($A193="","",IFERROR(INDEX(OFFSET('Program and Results'!$A$1,MATCH(Tables!W$1,'Program and Results'!$A:$A,0)-1,1,COUNTIF('Program and Results'!$A:$A,Tables!W$1),4),MATCH($A193,OFFSET('Program and Results'!$A$1,MATCH(Tables!W$1,'Program and Results'!$A:$A,0)-1,4,COUNTIF('Program and Results'!$A:$A,Tables!W$1),1),0),3),"")))</f>
        <v/>
      </c>
      <c r="X193" t="str">
        <f ca="1">IF(X23="","",IF($A193="","",IFERROR(INDEX(OFFSET('Program and Results'!$A$1,MATCH(Tables!X$1,'Program and Results'!$A:$A,0)-1,1,COUNTIF('Program and Results'!$A:$A,Tables!X$1),4),MATCH($A193,OFFSET('Program and Results'!$A$1,MATCH(Tables!X$1,'Program and Results'!$A:$A,0)-1,4,COUNTIF('Program and Results'!$A:$A,Tables!X$1),1),0),3),"")))</f>
        <v/>
      </c>
      <c r="Y193" t="str">
        <f ca="1">IF(Y23="","",IF($A193="","",IFERROR(INDEX(OFFSET('Program and Results'!$A$1,MATCH(Tables!Y$1,'Program and Results'!$A:$A,0)-1,1,COUNTIF('Program and Results'!$A:$A,Tables!Y$1),4),MATCH($A193,OFFSET('Program and Results'!$A$1,MATCH(Tables!Y$1,'Program and Results'!$A:$A,0)-1,4,COUNTIF('Program and Results'!$A:$A,Tables!Y$1),1),0),3),"")))</f>
        <v/>
      </c>
      <c r="Z193" t="str">
        <f ca="1">IF(Z23="","",IF($A193="","",IFERROR(INDEX(OFFSET('Program and Results'!$A$1,MATCH(Tables!Z$1,'Program and Results'!$A:$A,0)-1,1,COUNTIF('Program and Results'!$A:$A,Tables!Z$1),4),MATCH($A193,OFFSET('Program and Results'!$A$1,MATCH(Tables!Z$1,'Program and Results'!$A:$A,0)-1,4,COUNTIF('Program and Results'!$A:$A,Tables!Z$1),1),0),3),"")))</f>
        <v/>
      </c>
      <c r="AA193" t="str">
        <f ca="1">IF(AA23="","",IF($A193="","",IFERROR(INDEX(OFFSET('Program and Results'!$A$1,MATCH(Tables!AA$1,'Program and Results'!$A:$A,0)-1,1,COUNTIF('Program and Results'!$A:$A,Tables!AA$1),4),MATCH($A193,OFFSET('Program and Results'!$A$1,MATCH(Tables!AA$1,'Program and Results'!$A:$A,0)-1,4,COUNTIF('Program and Results'!$A:$A,Tables!AA$1),1),0),3),"")))</f>
        <v/>
      </c>
      <c r="AB193" t="str">
        <f ca="1">IF(AB23="","",IF($A193="","",IFERROR(INDEX(OFFSET('Program and Results'!$A$1,MATCH(Tables!AB$1,'Program and Results'!$A:$A,0)-1,1,COUNTIF('Program and Results'!$A:$A,Tables!AB$1),4),MATCH($A193,OFFSET('Program and Results'!$A$1,MATCH(Tables!AB$1,'Program and Results'!$A:$A,0)-1,4,COUNTIF('Program and Results'!$A:$A,Tables!AB$1),1),0),3),"")))</f>
        <v/>
      </c>
      <c r="AC193" t="str">
        <f ca="1">IF(AC23="","",IF($A193="","",IFERROR(INDEX(OFFSET('Program and Results'!$A$1,MATCH(Tables!AC$1,'Program and Results'!$A:$A,0)-1,1,COUNTIF('Program and Results'!$A:$A,Tables!AC$1),4),MATCH($A193,OFFSET('Program and Results'!$A$1,MATCH(Tables!AC$1,'Program and Results'!$A:$A,0)-1,4,COUNTIF('Program and Results'!$A:$A,Tables!AC$1),1),0),3),"")))</f>
        <v/>
      </c>
      <c r="AD193" t="str">
        <f ca="1">IF(AD23="","",IF($A193="","",IFERROR(INDEX(OFFSET('Program and Results'!$A$1,MATCH(Tables!AD$1,'Program and Results'!$A:$A,0)-1,1,COUNTIF('Program and Results'!$A:$A,Tables!AD$1),4),MATCH($A193,OFFSET('Program and Results'!$A$1,MATCH(Tables!AD$1,'Program and Results'!$A:$A,0)-1,4,COUNTIF('Program and Results'!$A:$A,Tables!AD$1),1),0),3),"")))</f>
        <v/>
      </c>
      <c r="AE193" t="str">
        <f ca="1">IF(AE23="","",IF($A193="","",IFERROR(INDEX(OFFSET('Program and Results'!$A$1,MATCH(Tables!AE$1,'Program and Results'!$A:$A,0)-1,1,COUNTIF('Program and Results'!$A:$A,Tables!AE$1),4),MATCH($A193,OFFSET('Program and Results'!$A$1,MATCH(Tables!AE$1,'Program and Results'!$A:$A,0)-1,4,COUNTIF('Program and Results'!$A:$A,Tables!AE$1),1),0),3),"")))</f>
        <v/>
      </c>
      <c r="AF193" t="str">
        <f ca="1">IF(AF23="","",IF($A193="","",IFERROR(INDEX(OFFSET('Program and Results'!$A$1,MATCH(Tables!AF$1,'Program and Results'!$A:$A,0)-1,1,COUNTIF('Program and Results'!$A:$A,Tables!AF$1),4),MATCH($A193,OFFSET('Program and Results'!$A$1,MATCH(Tables!AF$1,'Program and Results'!$A:$A,0)-1,4,COUNTIF('Program and Results'!$A:$A,Tables!AF$1),1),0),3),"")))</f>
        <v/>
      </c>
      <c r="AG193" t="str">
        <f ca="1">IF(AG23="","",IF($A193="","",IFERROR(INDEX(OFFSET('Program and Results'!$A$1,MATCH(Tables!AG$1,'Program and Results'!$A:$A,0)-1,1,COUNTIF('Program and Results'!$A:$A,Tables!AG$1),4),MATCH($A193,OFFSET('Program and Results'!$A$1,MATCH(Tables!AG$1,'Program and Results'!$A:$A,0)-1,4,COUNTIF('Program and Results'!$A:$A,Tables!AG$1),1),0),3),"")))</f>
        <v/>
      </c>
      <c r="AH193" t="str">
        <f ca="1">IF(AH23="","",IF($A193="","",IFERROR(INDEX(OFFSET('Program and Results'!$A$1,MATCH(Tables!AH$1,'Program and Results'!$A:$A,0)-1,1,COUNTIF('Program and Results'!$A:$A,Tables!AH$1),4),MATCH($A193,OFFSET('Program and Results'!$A$1,MATCH(Tables!AH$1,'Program and Results'!$A:$A,0)-1,4,COUNTIF('Program and Results'!$A:$A,Tables!AH$1),1),0),3),"")))</f>
        <v/>
      </c>
      <c r="AI193" t="str">
        <f ca="1">IF(AI23="","",IF($A193="","",IFERROR(INDEX(OFFSET('Program and Results'!$A$1,MATCH(Tables!AI$1,'Program and Results'!$A:$A,0)-1,1,COUNTIF('Program and Results'!$A:$A,Tables!AI$1),4),MATCH($A193,OFFSET('Program and Results'!$A$1,MATCH(Tables!AI$1,'Program and Results'!$A:$A,0)-1,4,COUNTIF('Program and Results'!$A:$A,Tables!AI$1),1),0),3),"")))</f>
        <v/>
      </c>
      <c r="AJ193" t="str">
        <f ca="1">IF(AJ23="","",IF($A193="","",IFERROR(INDEX(OFFSET('Program and Results'!$A$1,MATCH(Tables!AJ$1,'Program and Results'!$A:$A,0)-1,1,COUNTIF('Program and Results'!$A:$A,Tables!AJ$1),4),MATCH($A193,OFFSET('Program and Results'!$A$1,MATCH(Tables!AJ$1,'Program and Results'!$A:$A,0)-1,4,COUNTIF('Program and Results'!$A:$A,Tables!AJ$1),1),0),3),"")))</f>
        <v/>
      </c>
      <c r="AK193" t="str">
        <f ca="1">IF(AK23="","",IF($A193="","",IFERROR(INDEX(OFFSET('Program and Results'!$A$1,MATCH(Tables!AK$1,'Program and Results'!$A:$A,0)-1,1,COUNTIF('Program and Results'!$A:$A,Tables!AK$1),4),MATCH($A193,OFFSET('Program and Results'!$A$1,MATCH(Tables!AK$1,'Program and Results'!$A:$A,0)-1,4,COUNTIF('Program and Results'!$A:$A,Tables!AK$1),1),0),3),"")))</f>
        <v/>
      </c>
      <c r="AL193" t="str">
        <f ca="1">IF(AL23="","",IF($A193="","",IFERROR(INDEX(OFFSET('Program and Results'!$A$1,MATCH(Tables!AL$1,'Program and Results'!$A:$A,0)-1,1,COUNTIF('Program and Results'!$A:$A,Tables!AL$1),4),MATCH($A193,OFFSET('Program and Results'!$A$1,MATCH(Tables!AL$1,'Program and Results'!$A:$A,0)-1,4,COUNTIF('Program and Results'!$A:$A,Tables!AL$1),1),0),3),"")))</f>
        <v/>
      </c>
      <c r="AM193" t="str">
        <f ca="1">IF(AM23="","",IF($A193="","",IFERROR(INDEX(OFFSET('Program and Results'!$A$1,MATCH(Tables!AM$1,'Program and Results'!$A:$A,0)-1,1,COUNTIF('Program and Results'!$A:$A,Tables!AM$1),4),MATCH($A193,OFFSET('Program and Results'!$A$1,MATCH(Tables!AM$1,'Program and Results'!$A:$A,0)-1,4,COUNTIF('Program and Results'!$A:$A,Tables!AM$1),1),0),3),"")))</f>
        <v/>
      </c>
      <c r="AN193" t="str">
        <f ca="1">IF(AN23="","",IF($A193="","",IFERROR(INDEX(OFFSET('Program and Results'!$A$1,MATCH(Tables!AN$1,'Program and Results'!$A:$A,0)-1,1,COUNTIF('Program and Results'!$A:$A,Tables!AN$1),4),MATCH($A193,OFFSET('Program and Results'!$A$1,MATCH(Tables!AN$1,'Program and Results'!$A:$A,0)-1,4,COUNTIF('Program and Results'!$A:$A,Tables!AN$1),1),0),3),"")))</f>
        <v/>
      </c>
      <c r="AO193" t="str">
        <f ca="1">IF(AO23="","",IF($A193="","",IFERROR(INDEX(OFFSET('Program and Results'!$A$1,MATCH(Tables!AO$1,'Program and Results'!$A:$A,0)-1,1,COUNTIF('Program and Results'!$A:$A,Tables!AO$1),4),MATCH($A193,OFFSET('Program and Results'!$A$1,MATCH(Tables!AO$1,'Program and Results'!$A:$A,0)-1,4,COUNTIF('Program and Results'!$A:$A,Tables!AO$1),1),0),3),"")))</f>
        <v/>
      </c>
      <c r="AP193" t="str">
        <f ca="1">IF(AP23="","",IF($A193="","",IFERROR(INDEX(OFFSET('Program and Results'!$A$1,MATCH(Tables!AP$1,'Program and Results'!$A:$A,0)-1,1,COUNTIF('Program and Results'!$A:$A,Tables!AP$1),4),MATCH($A193,OFFSET('Program and Results'!$A$1,MATCH(Tables!AP$1,'Program and Results'!$A:$A,0)-1,4,COUNTIF('Program and Results'!$A:$A,Tables!AP$1),1),0),3),"")))</f>
        <v/>
      </c>
      <c r="AQ193" t="str">
        <f ca="1">IF(AQ23="","",IF($A193="","",IFERROR(INDEX(OFFSET('Program and Results'!$A$1,MATCH(Tables!AQ$1,'Program and Results'!$A:$A,0)-1,1,COUNTIF('Program and Results'!$A:$A,Tables!AQ$1),4),MATCH($A193,OFFSET('Program and Results'!$A$1,MATCH(Tables!AQ$1,'Program and Results'!$A:$A,0)-1,4,COUNTIF('Program and Results'!$A:$A,Tables!AQ$1),1),0),3),"")))</f>
        <v/>
      </c>
      <c r="AR193" t="str">
        <f ca="1">IF(AR23="","",IF($A193="","",IFERROR(INDEX(OFFSET('Program and Results'!$A$1,MATCH(Tables!AR$1,'Program and Results'!$A:$A,0)-1,1,COUNTIF('Program and Results'!$A:$A,Tables!AR$1),4),MATCH($A193,OFFSET('Program and Results'!$A$1,MATCH(Tables!AR$1,'Program and Results'!$A:$A,0)-1,4,COUNTIF('Program and Results'!$A:$A,Tables!AR$1),1),0),3),"")))</f>
        <v/>
      </c>
      <c r="AS193" t="str">
        <f ca="1">IF(AS23="","",IF($A193="","",IFERROR(INDEX(OFFSET('Program and Results'!$A$1,MATCH(Tables!AS$1,'Program and Results'!$A:$A,0)-1,1,COUNTIF('Program and Results'!$A:$A,Tables!AS$1),4),MATCH($A193,OFFSET('Program and Results'!$A$1,MATCH(Tables!AS$1,'Program and Results'!$A:$A,0)-1,4,COUNTIF('Program and Results'!$A:$A,Tables!AS$1),1),0),3),"")))</f>
        <v/>
      </c>
      <c r="AT193" t="str">
        <f ca="1">IF(AT23="","",IF($A193="","",IFERROR(INDEX(OFFSET('Program and Results'!$A$1,MATCH(Tables!AT$1,'Program and Results'!$A:$A,0)-1,1,COUNTIF('Program and Results'!$A:$A,Tables!AT$1),4),MATCH($A193,OFFSET('Program and Results'!$A$1,MATCH(Tables!AT$1,'Program and Results'!$A:$A,0)-1,4,COUNTIF('Program and Results'!$A:$A,Tables!AT$1),1),0),3),"")))</f>
        <v/>
      </c>
      <c r="AU193" t="str">
        <f ca="1">IF(AU23="","",IF($A193="","",IFERROR(INDEX(OFFSET('Program and Results'!$A$1,MATCH(Tables!AU$1,'Program and Results'!$A:$A,0)-1,1,COUNTIF('Program and Results'!$A:$A,Tables!AU$1),4),MATCH($A193,OFFSET('Program and Results'!$A$1,MATCH(Tables!AU$1,'Program and Results'!$A:$A,0)-1,4,COUNTIF('Program and Results'!$A:$A,Tables!AU$1),1),0),3),"")))</f>
        <v/>
      </c>
      <c r="AV193" t="str">
        <f ca="1">IF(AV23="","",IF($A193="","",IFERROR(INDEX(OFFSET('Program and Results'!$A$1,MATCH(Tables!AV$1,'Program and Results'!$A:$A,0)-1,1,COUNTIF('Program and Results'!$A:$A,Tables!AV$1),4),MATCH($A193,OFFSET('Program and Results'!$A$1,MATCH(Tables!AV$1,'Program and Results'!$A:$A,0)-1,4,COUNTIF('Program and Results'!$A:$A,Tables!AV$1),1),0),3),"")))</f>
        <v/>
      </c>
      <c r="AW193" t="str">
        <f ca="1">IF(AW23="","",IF($A193="","",IFERROR(INDEX(OFFSET('Program and Results'!$A$1,MATCH(Tables!AW$1,'Program and Results'!$A:$A,0)-1,1,COUNTIF('Program and Results'!$A:$A,Tables!AW$1),4),MATCH($A193,OFFSET('Program and Results'!$A$1,MATCH(Tables!AW$1,'Program and Results'!$A:$A,0)-1,4,COUNTIF('Program and Results'!$A:$A,Tables!AW$1),1),0),3),"")))</f>
        <v/>
      </c>
      <c r="AX193" t="str">
        <f ca="1">IF(AX23="","",IF($A193="","",IFERROR(INDEX(OFFSET('Program and Results'!$A$1,MATCH(Tables!AX$1,'Program and Results'!$A:$A,0)-1,1,COUNTIF('Program and Results'!$A:$A,Tables!AX$1),4),MATCH($A193,OFFSET('Program and Results'!$A$1,MATCH(Tables!AX$1,'Program and Results'!$A:$A,0)-1,4,COUNTIF('Program and Results'!$A:$A,Tables!AX$1),1),0),3),"")))</f>
        <v/>
      </c>
      <c r="AY193" t="str">
        <f ca="1">IF(AY23="","",IF($A193="","",IFERROR(INDEX(OFFSET('Program and Results'!$A$1,MATCH(Tables!AY$1,'Program and Results'!$A:$A,0)-1,1,COUNTIF('Program and Results'!$A:$A,Tables!AY$1),4),MATCH($A193,OFFSET('Program and Results'!$A$1,MATCH(Tables!AY$1,'Program and Results'!$A:$A,0)-1,4,COUNTIF('Program and Results'!$A:$A,Tables!AY$1),1),0),3),"")))</f>
        <v/>
      </c>
      <c r="AZ193" t="str">
        <f ca="1">IF(AZ23="","",IF($A193="","",IFERROR(INDEX(OFFSET('Program and Results'!$A$1,MATCH(Tables!AZ$1,'Program and Results'!$A:$A,0)-1,1,COUNTIF('Program and Results'!$A:$A,Tables!AZ$1),4),MATCH($A193,OFFSET('Program and Results'!$A$1,MATCH(Tables!AZ$1,'Program and Results'!$A:$A,0)-1,4,COUNTIF('Program and Results'!$A:$A,Tables!AZ$1),1),0),3),"")))</f>
        <v/>
      </c>
      <c r="BA193" t="str">
        <f ca="1">IF(BA23="","",IF($A193="","",IFERROR(INDEX(OFFSET('Program and Results'!$A$1,MATCH(Tables!BA$1,'Program and Results'!$A:$A,0)-1,1,COUNTIF('Program and Results'!$A:$A,Tables!BA$1),4),MATCH($A193,OFFSET('Program and Results'!$A$1,MATCH(Tables!BA$1,'Program and Results'!$A:$A,0)-1,4,COUNTIF('Program and Results'!$A:$A,Tables!BA$1),1),0),3),"")))</f>
        <v/>
      </c>
      <c r="BB193" t="str">
        <f ca="1">IF(BB23="","",IF($A193="","",IFERROR(INDEX(OFFSET('Program and Results'!$A$1,MATCH(Tables!BB$1,'Program and Results'!$A:$A,0)-1,1,COUNTIF('Program and Results'!$A:$A,Tables!BB$1),4),MATCH($A193,OFFSET('Program and Results'!$A$1,MATCH(Tables!BB$1,'Program and Results'!$A:$A,0)-1,4,COUNTIF('Program and Results'!$A:$A,Tables!BB$1),1),0),3),"")))</f>
        <v/>
      </c>
      <c r="BC193" t="str">
        <f ca="1">IF(BC23="","",IF($A193="","",IFERROR(INDEX(OFFSET('Program and Results'!$A$1,MATCH(Tables!BC$1,'Program and Results'!$A:$A,0)-1,1,COUNTIF('Program and Results'!$A:$A,Tables!BC$1),4),MATCH($A193,OFFSET('Program and Results'!$A$1,MATCH(Tables!BC$1,'Program and Results'!$A:$A,0)-1,4,COUNTIF('Program and Results'!$A:$A,Tables!BC$1),1),0),3),"")))</f>
        <v/>
      </c>
      <c r="BD193" t="str">
        <f ca="1">IF(BD23="","",IF($A193="","",IFERROR(INDEX(OFFSET('Program and Results'!$A$1,MATCH(Tables!BD$1,'Program and Results'!$A:$A,0)-1,1,COUNTIF('Program and Results'!$A:$A,Tables!BD$1),4),MATCH($A193,OFFSET('Program and Results'!$A$1,MATCH(Tables!BD$1,'Program and Results'!$A:$A,0)-1,4,COUNTIF('Program and Results'!$A:$A,Tables!BD$1),1),0),3),"")))</f>
        <v/>
      </c>
      <c r="BE193" t="str">
        <f ca="1">IF(BE23="","",IF($A193="","",IFERROR(INDEX(OFFSET('Program and Results'!$A$1,MATCH(Tables!BE$1,'Program and Results'!$A:$A,0)-1,1,COUNTIF('Program and Results'!$A:$A,Tables!BE$1),4),MATCH($A193,OFFSET('Program and Results'!$A$1,MATCH(Tables!BE$1,'Program and Results'!$A:$A,0)-1,4,COUNTIF('Program and Results'!$A:$A,Tables!BE$1),1),0),3),"")))</f>
        <v/>
      </c>
    </row>
    <row r="194" spans="1:57">
      <c r="A194" s="3" t="str">
        <f t="shared" si="14"/>
        <v/>
      </c>
      <c r="B194" t="str">
        <f ca="1">IF(B24="","",IF($A194="","",IFERROR(INDEX(OFFSET('Program and Results'!$A$1,MATCH(Tables!B$1,'Program and Results'!$A:$A,0)-1,1,COUNTIF('Program and Results'!$A:$A,Tables!B$1),4),MATCH($A194,OFFSET('Program and Results'!$A$1,MATCH(Tables!B$1,'Program and Results'!$A:$A,0)-1,4,COUNTIF('Program and Results'!$A:$A,Tables!B$1),1),0),3),"")))</f>
        <v/>
      </c>
      <c r="C194" t="str">
        <f ca="1">IF(C24="","",IF($A194="","",IFERROR(INDEX(OFFSET('Program and Results'!$A$1,MATCH(Tables!C$1,'Program and Results'!$A:$A,0)-1,1,COUNTIF('Program and Results'!$A:$A,Tables!C$1),4),MATCH($A194,OFFSET('Program and Results'!$A$1,MATCH(Tables!C$1,'Program and Results'!$A:$A,0)-1,4,COUNTIF('Program and Results'!$A:$A,Tables!C$1),1),0),3),"")))</f>
        <v/>
      </c>
      <c r="D194" t="str">
        <f ca="1">IF(D24="","",IF($A194="","",IFERROR(INDEX(OFFSET('Program and Results'!$A$1,MATCH(Tables!D$1,'Program and Results'!$A:$A,0)-1,1,COUNTIF('Program and Results'!$A:$A,Tables!D$1),4),MATCH($A194,OFFSET('Program and Results'!$A$1,MATCH(Tables!D$1,'Program and Results'!$A:$A,0)-1,4,COUNTIF('Program and Results'!$A:$A,Tables!D$1),1),0),3),"")))</f>
        <v/>
      </c>
      <c r="E194" t="str">
        <f ca="1">IF(E24="","",IF($A194="","",IFERROR(INDEX(OFFSET('Program and Results'!$A$1,MATCH(Tables!E$1,'Program and Results'!$A:$A,0)-1,1,COUNTIF('Program and Results'!$A:$A,Tables!E$1),4),MATCH($A194,OFFSET('Program and Results'!$A$1,MATCH(Tables!E$1,'Program and Results'!$A:$A,0)-1,4,COUNTIF('Program and Results'!$A:$A,Tables!E$1),1),0),3),"")))</f>
        <v/>
      </c>
      <c r="F194" t="str">
        <f ca="1">IF(F24="","",IF($A194="","",IFERROR(INDEX(OFFSET('Program and Results'!$A$1,MATCH(Tables!F$1,'Program and Results'!$A:$A,0)-1,1,COUNTIF('Program and Results'!$A:$A,Tables!F$1),4),MATCH($A194,OFFSET('Program and Results'!$A$1,MATCH(Tables!F$1,'Program and Results'!$A:$A,0)-1,4,COUNTIF('Program and Results'!$A:$A,Tables!F$1),1),0),3),"")))</f>
        <v/>
      </c>
      <c r="G194" t="str">
        <f ca="1">IF(G24="","",IF($A194="","",IFERROR(INDEX(OFFSET('Program and Results'!$A$1,MATCH(Tables!G$1,'Program and Results'!$A:$A,0)-1,1,COUNTIF('Program and Results'!$A:$A,Tables!G$1),4),MATCH($A194,OFFSET('Program and Results'!$A$1,MATCH(Tables!G$1,'Program and Results'!$A:$A,0)-1,4,COUNTIF('Program and Results'!$A:$A,Tables!G$1),1),0),3),"")))</f>
        <v/>
      </c>
      <c r="H194" t="str">
        <f ca="1">IF(H24="","",IF($A194="","",IFERROR(INDEX(OFFSET('Program and Results'!$A$1,MATCH(Tables!H$1,'Program and Results'!$A:$A,0)-1,1,COUNTIF('Program and Results'!$A:$A,Tables!H$1),4),MATCH($A194,OFFSET('Program and Results'!$A$1,MATCH(Tables!H$1,'Program and Results'!$A:$A,0)-1,4,COUNTIF('Program and Results'!$A:$A,Tables!H$1),1),0),3),"")))</f>
        <v/>
      </c>
      <c r="I194" t="str">
        <f ca="1">IF(I24="","",IF($A194="","",IFERROR(INDEX(OFFSET('Program and Results'!$A$1,MATCH(Tables!I$1,'Program and Results'!$A:$A,0)-1,1,COUNTIF('Program and Results'!$A:$A,Tables!I$1),4),MATCH($A194,OFFSET('Program and Results'!$A$1,MATCH(Tables!I$1,'Program and Results'!$A:$A,0)-1,4,COUNTIF('Program and Results'!$A:$A,Tables!I$1),1),0),3),"")))</f>
        <v/>
      </c>
      <c r="J194" t="str">
        <f ca="1">IF(J24="","",IF($A194="","",IFERROR(INDEX(OFFSET('Program and Results'!$A$1,MATCH(Tables!J$1,'Program and Results'!$A:$A,0)-1,1,COUNTIF('Program and Results'!$A:$A,Tables!J$1),4),MATCH($A194,OFFSET('Program and Results'!$A$1,MATCH(Tables!J$1,'Program and Results'!$A:$A,0)-1,4,COUNTIF('Program and Results'!$A:$A,Tables!J$1),1),0),3),"")))</f>
        <v/>
      </c>
      <c r="K194" t="str">
        <f ca="1">IF(K24="","",IF($A194="","",IFERROR(INDEX(OFFSET('Program and Results'!$A$1,MATCH(Tables!K$1,'Program and Results'!$A:$A,0)-1,1,COUNTIF('Program and Results'!$A:$A,Tables!K$1),4),MATCH($A194,OFFSET('Program and Results'!$A$1,MATCH(Tables!K$1,'Program and Results'!$A:$A,0)-1,4,COUNTIF('Program and Results'!$A:$A,Tables!K$1),1),0),3),"")))</f>
        <v/>
      </c>
      <c r="L194" t="str">
        <f ca="1">IF(L24="","",IF($A194="","",IFERROR(INDEX(OFFSET('Program and Results'!$A$1,MATCH(Tables!L$1,'Program and Results'!$A:$A,0)-1,1,COUNTIF('Program and Results'!$A:$A,Tables!L$1),4),MATCH($A194,OFFSET('Program and Results'!$A$1,MATCH(Tables!L$1,'Program and Results'!$A:$A,0)-1,4,COUNTIF('Program and Results'!$A:$A,Tables!L$1),1),0),3),"")))</f>
        <v/>
      </c>
      <c r="M194" t="str">
        <f ca="1">IF(M24="","",IF($A194="","",IFERROR(INDEX(OFFSET('Program and Results'!$A$1,MATCH(Tables!M$1,'Program and Results'!$A:$A,0)-1,1,COUNTIF('Program and Results'!$A:$A,Tables!M$1),4),MATCH($A194,OFFSET('Program and Results'!$A$1,MATCH(Tables!M$1,'Program and Results'!$A:$A,0)-1,4,COUNTIF('Program and Results'!$A:$A,Tables!M$1),1),0),3),"")))</f>
        <v/>
      </c>
      <c r="N194" t="str">
        <f ca="1">IF(N24="","",IF($A194="","",IFERROR(INDEX(OFFSET('Program and Results'!$A$1,MATCH(Tables!N$1,'Program and Results'!$A:$A,0)-1,1,COUNTIF('Program and Results'!$A:$A,Tables!N$1),4),MATCH($A194,OFFSET('Program and Results'!$A$1,MATCH(Tables!N$1,'Program and Results'!$A:$A,0)-1,4,COUNTIF('Program and Results'!$A:$A,Tables!N$1),1),0),3),"")))</f>
        <v/>
      </c>
      <c r="O194" t="str">
        <f ca="1">IF(O24="","",IF($A194="","",IFERROR(INDEX(OFFSET('Program and Results'!$A$1,MATCH(Tables!O$1,'Program and Results'!$A:$A,0)-1,1,COUNTIF('Program and Results'!$A:$A,Tables!O$1),4),MATCH($A194,OFFSET('Program and Results'!$A$1,MATCH(Tables!O$1,'Program and Results'!$A:$A,0)-1,4,COUNTIF('Program and Results'!$A:$A,Tables!O$1),1),0),3),"")))</f>
        <v/>
      </c>
      <c r="P194" t="str">
        <f ca="1">IF(P24="","",IF($A194="","",IFERROR(INDEX(OFFSET('Program and Results'!$A$1,MATCH(Tables!P$1,'Program and Results'!$A:$A,0)-1,1,COUNTIF('Program and Results'!$A:$A,Tables!P$1),4),MATCH($A194,OFFSET('Program and Results'!$A$1,MATCH(Tables!P$1,'Program and Results'!$A:$A,0)-1,4,COUNTIF('Program and Results'!$A:$A,Tables!P$1),1),0),3),"")))</f>
        <v/>
      </c>
      <c r="Q194" t="str">
        <f ca="1">IF(Q24="","",IF($A194="","",IFERROR(INDEX(OFFSET('Program and Results'!$A$1,MATCH(Tables!Q$1,'Program and Results'!$A:$A,0)-1,1,COUNTIF('Program and Results'!$A:$A,Tables!Q$1),4),MATCH($A194,OFFSET('Program and Results'!$A$1,MATCH(Tables!Q$1,'Program and Results'!$A:$A,0)-1,4,COUNTIF('Program and Results'!$A:$A,Tables!Q$1),1),0),3),"")))</f>
        <v/>
      </c>
      <c r="R194" t="str">
        <f ca="1">IF(R24="","",IF($A194="","",IFERROR(INDEX(OFFSET('Program and Results'!$A$1,MATCH(Tables!R$1,'Program and Results'!$A:$A,0)-1,1,COUNTIF('Program and Results'!$A:$A,Tables!R$1),4),MATCH($A194,OFFSET('Program and Results'!$A$1,MATCH(Tables!R$1,'Program and Results'!$A:$A,0)-1,4,COUNTIF('Program and Results'!$A:$A,Tables!R$1),1),0),3),"")))</f>
        <v/>
      </c>
      <c r="S194" t="str">
        <f ca="1">IF(S24="","",IF($A194="","",IFERROR(INDEX(OFFSET('Program and Results'!$A$1,MATCH(Tables!S$1,'Program and Results'!$A:$A,0)-1,1,COUNTIF('Program and Results'!$A:$A,Tables!S$1),4),MATCH($A194,OFFSET('Program and Results'!$A$1,MATCH(Tables!S$1,'Program and Results'!$A:$A,0)-1,4,COUNTIF('Program and Results'!$A:$A,Tables!S$1),1),0),3),"")))</f>
        <v/>
      </c>
      <c r="T194" t="str">
        <f ca="1">IF(T24="","",IF($A194="","",IFERROR(INDEX(OFFSET('Program and Results'!$A$1,MATCH(Tables!T$1,'Program and Results'!$A:$A,0)-1,1,COUNTIF('Program and Results'!$A:$A,Tables!T$1),4),MATCH($A194,OFFSET('Program and Results'!$A$1,MATCH(Tables!T$1,'Program and Results'!$A:$A,0)-1,4,COUNTIF('Program and Results'!$A:$A,Tables!T$1),1),0),3),"")))</f>
        <v/>
      </c>
      <c r="U194" t="str">
        <f ca="1">IF(U24="","",IF($A194="","",IFERROR(INDEX(OFFSET('Program and Results'!$A$1,MATCH(Tables!U$1,'Program and Results'!$A:$A,0)-1,1,COUNTIF('Program and Results'!$A:$A,Tables!U$1),4),MATCH($A194,OFFSET('Program and Results'!$A$1,MATCH(Tables!U$1,'Program and Results'!$A:$A,0)-1,4,COUNTIF('Program and Results'!$A:$A,Tables!U$1),1),0),3),"")))</f>
        <v/>
      </c>
      <c r="V194" t="str">
        <f ca="1">IF(V24="","",IF($A194="","",IFERROR(INDEX(OFFSET('Program and Results'!$A$1,MATCH(Tables!V$1,'Program and Results'!$A:$A,0)-1,1,COUNTIF('Program and Results'!$A:$A,Tables!V$1),4),MATCH($A194,OFFSET('Program and Results'!$A$1,MATCH(Tables!V$1,'Program and Results'!$A:$A,0)-1,4,COUNTIF('Program and Results'!$A:$A,Tables!V$1),1),0),3),"")))</f>
        <v/>
      </c>
      <c r="W194" t="str">
        <f ca="1">IF(W24="","",IF($A194="","",IFERROR(INDEX(OFFSET('Program and Results'!$A$1,MATCH(Tables!W$1,'Program and Results'!$A:$A,0)-1,1,COUNTIF('Program and Results'!$A:$A,Tables!W$1),4),MATCH($A194,OFFSET('Program and Results'!$A$1,MATCH(Tables!W$1,'Program and Results'!$A:$A,0)-1,4,COUNTIF('Program and Results'!$A:$A,Tables!W$1),1),0),3),"")))</f>
        <v/>
      </c>
      <c r="X194" t="str">
        <f ca="1">IF(X24="","",IF($A194="","",IFERROR(INDEX(OFFSET('Program and Results'!$A$1,MATCH(Tables!X$1,'Program and Results'!$A:$A,0)-1,1,COUNTIF('Program and Results'!$A:$A,Tables!X$1),4),MATCH($A194,OFFSET('Program and Results'!$A$1,MATCH(Tables!X$1,'Program and Results'!$A:$A,0)-1,4,COUNTIF('Program and Results'!$A:$A,Tables!X$1),1),0),3),"")))</f>
        <v/>
      </c>
      <c r="Y194" t="str">
        <f ca="1">IF(Y24="","",IF($A194="","",IFERROR(INDEX(OFFSET('Program and Results'!$A$1,MATCH(Tables!Y$1,'Program and Results'!$A:$A,0)-1,1,COUNTIF('Program and Results'!$A:$A,Tables!Y$1),4),MATCH($A194,OFFSET('Program and Results'!$A$1,MATCH(Tables!Y$1,'Program and Results'!$A:$A,0)-1,4,COUNTIF('Program and Results'!$A:$A,Tables!Y$1),1),0),3),"")))</f>
        <v/>
      </c>
      <c r="Z194" t="str">
        <f ca="1">IF(Z24="","",IF($A194="","",IFERROR(INDEX(OFFSET('Program and Results'!$A$1,MATCH(Tables!Z$1,'Program and Results'!$A:$A,0)-1,1,COUNTIF('Program and Results'!$A:$A,Tables!Z$1),4),MATCH($A194,OFFSET('Program and Results'!$A$1,MATCH(Tables!Z$1,'Program and Results'!$A:$A,0)-1,4,COUNTIF('Program and Results'!$A:$A,Tables!Z$1),1),0),3),"")))</f>
        <v/>
      </c>
      <c r="AA194" t="str">
        <f ca="1">IF(AA24="","",IF($A194="","",IFERROR(INDEX(OFFSET('Program and Results'!$A$1,MATCH(Tables!AA$1,'Program and Results'!$A:$A,0)-1,1,COUNTIF('Program and Results'!$A:$A,Tables!AA$1),4),MATCH($A194,OFFSET('Program and Results'!$A$1,MATCH(Tables!AA$1,'Program and Results'!$A:$A,0)-1,4,COUNTIF('Program and Results'!$A:$A,Tables!AA$1),1),0),3),"")))</f>
        <v/>
      </c>
      <c r="AB194" t="str">
        <f ca="1">IF(AB24="","",IF($A194="","",IFERROR(INDEX(OFFSET('Program and Results'!$A$1,MATCH(Tables!AB$1,'Program and Results'!$A:$A,0)-1,1,COUNTIF('Program and Results'!$A:$A,Tables!AB$1),4),MATCH($A194,OFFSET('Program and Results'!$A$1,MATCH(Tables!AB$1,'Program and Results'!$A:$A,0)-1,4,COUNTIF('Program and Results'!$A:$A,Tables!AB$1),1),0),3),"")))</f>
        <v/>
      </c>
      <c r="AC194" t="str">
        <f ca="1">IF(AC24="","",IF($A194="","",IFERROR(INDEX(OFFSET('Program and Results'!$A$1,MATCH(Tables!AC$1,'Program and Results'!$A:$A,0)-1,1,COUNTIF('Program and Results'!$A:$A,Tables!AC$1),4),MATCH($A194,OFFSET('Program and Results'!$A$1,MATCH(Tables!AC$1,'Program and Results'!$A:$A,0)-1,4,COUNTIF('Program and Results'!$A:$A,Tables!AC$1),1),0),3),"")))</f>
        <v/>
      </c>
      <c r="AD194" t="str">
        <f ca="1">IF(AD24="","",IF($A194="","",IFERROR(INDEX(OFFSET('Program and Results'!$A$1,MATCH(Tables!AD$1,'Program and Results'!$A:$A,0)-1,1,COUNTIF('Program and Results'!$A:$A,Tables!AD$1),4),MATCH($A194,OFFSET('Program and Results'!$A$1,MATCH(Tables!AD$1,'Program and Results'!$A:$A,0)-1,4,COUNTIF('Program and Results'!$A:$A,Tables!AD$1),1),0),3),"")))</f>
        <v/>
      </c>
      <c r="AE194" t="str">
        <f ca="1">IF(AE24="","",IF($A194="","",IFERROR(INDEX(OFFSET('Program and Results'!$A$1,MATCH(Tables!AE$1,'Program and Results'!$A:$A,0)-1,1,COUNTIF('Program and Results'!$A:$A,Tables!AE$1),4),MATCH($A194,OFFSET('Program and Results'!$A$1,MATCH(Tables!AE$1,'Program and Results'!$A:$A,0)-1,4,COUNTIF('Program and Results'!$A:$A,Tables!AE$1),1),0),3),"")))</f>
        <v/>
      </c>
      <c r="AF194" t="str">
        <f ca="1">IF(AF24="","",IF($A194="","",IFERROR(INDEX(OFFSET('Program and Results'!$A$1,MATCH(Tables!AF$1,'Program and Results'!$A:$A,0)-1,1,COUNTIF('Program and Results'!$A:$A,Tables!AF$1),4),MATCH($A194,OFFSET('Program and Results'!$A$1,MATCH(Tables!AF$1,'Program and Results'!$A:$A,0)-1,4,COUNTIF('Program and Results'!$A:$A,Tables!AF$1),1),0),3),"")))</f>
        <v/>
      </c>
      <c r="AG194" t="str">
        <f ca="1">IF(AG24="","",IF($A194="","",IFERROR(INDEX(OFFSET('Program and Results'!$A$1,MATCH(Tables!AG$1,'Program and Results'!$A:$A,0)-1,1,COUNTIF('Program and Results'!$A:$A,Tables!AG$1),4),MATCH($A194,OFFSET('Program and Results'!$A$1,MATCH(Tables!AG$1,'Program and Results'!$A:$A,0)-1,4,COUNTIF('Program and Results'!$A:$A,Tables!AG$1),1),0),3),"")))</f>
        <v/>
      </c>
      <c r="AH194" t="str">
        <f ca="1">IF(AH24="","",IF($A194="","",IFERROR(INDEX(OFFSET('Program and Results'!$A$1,MATCH(Tables!AH$1,'Program and Results'!$A:$A,0)-1,1,COUNTIF('Program and Results'!$A:$A,Tables!AH$1),4),MATCH($A194,OFFSET('Program and Results'!$A$1,MATCH(Tables!AH$1,'Program and Results'!$A:$A,0)-1,4,COUNTIF('Program and Results'!$A:$A,Tables!AH$1),1),0),3),"")))</f>
        <v/>
      </c>
      <c r="AI194" t="str">
        <f ca="1">IF(AI24="","",IF($A194="","",IFERROR(INDEX(OFFSET('Program and Results'!$A$1,MATCH(Tables!AI$1,'Program and Results'!$A:$A,0)-1,1,COUNTIF('Program and Results'!$A:$A,Tables!AI$1),4),MATCH($A194,OFFSET('Program and Results'!$A$1,MATCH(Tables!AI$1,'Program and Results'!$A:$A,0)-1,4,COUNTIF('Program and Results'!$A:$A,Tables!AI$1),1),0),3),"")))</f>
        <v/>
      </c>
      <c r="AJ194" t="str">
        <f ca="1">IF(AJ24="","",IF($A194="","",IFERROR(INDEX(OFFSET('Program and Results'!$A$1,MATCH(Tables!AJ$1,'Program and Results'!$A:$A,0)-1,1,COUNTIF('Program and Results'!$A:$A,Tables!AJ$1),4),MATCH($A194,OFFSET('Program and Results'!$A$1,MATCH(Tables!AJ$1,'Program and Results'!$A:$A,0)-1,4,COUNTIF('Program and Results'!$A:$A,Tables!AJ$1),1),0),3),"")))</f>
        <v/>
      </c>
      <c r="AK194" t="str">
        <f ca="1">IF(AK24="","",IF($A194="","",IFERROR(INDEX(OFFSET('Program and Results'!$A$1,MATCH(Tables!AK$1,'Program and Results'!$A:$A,0)-1,1,COUNTIF('Program and Results'!$A:$A,Tables!AK$1),4),MATCH($A194,OFFSET('Program and Results'!$A$1,MATCH(Tables!AK$1,'Program and Results'!$A:$A,0)-1,4,COUNTIF('Program and Results'!$A:$A,Tables!AK$1),1),0),3),"")))</f>
        <v/>
      </c>
      <c r="AL194" t="str">
        <f ca="1">IF(AL24="","",IF($A194="","",IFERROR(INDEX(OFFSET('Program and Results'!$A$1,MATCH(Tables!AL$1,'Program and Results'!$A:$A,0)-1,1,COUNTIF('Program and Results'!$A:$A,Tables!AL$1),4),MATCH($A194,OFFSET('Program and Results'!$A$1,MATCH(Tables!AL$1,'Program and Results'!$A:$A,0)-1,4,COUNTIF('Program and Results'!$A:$A,Tables!AL$1),1),0),3),"")))</f>
        <v/>
      </c>
      <c r="AM194" t="str">
        <f ca="1">IF(AM24="","",IF($A194="","",IFERROR(INDEX(OFFSET('Program and Results'!$A$1,MATCH(Tables!AM$1,'Program and Results'!$A:$A,0)-1,1,COUNTIF('Program and Results'!$A:$A,Tables!AM$1),4),MATCH($A194,OFFSET('Program and Results'!$A$1,MATCH(Tables!AM$1,'Program and Results'!$A:$A,0)-1,4,COUNTIF('Program and Results'!$A:$A,Tables!AM$1),1),0),3),"")))</f>
        <v/>
      </c>
      <c r="AN194" t="str">
        <f ca="1">IF(AN24="","",IF($A194="","",IFERROR(INDEX(OFFSET('Program and Results'!$A$1,MATCH(Tables!AN$1,'Program and Results'!$A:$A,0)-1,1,COUNTIF('Program and Results'!$A:$A,Tables!AN$1),4),MATCH($A194,OFFSET('Program and Results'!$A$1,MATCH(Tables!AN$1,'Program and Results'!$A:$A,0)-1,4,COUNTIF('Program and Results'!$A:$A,Tables!AN$1),1),0),3),"")))</f>
        <v/>
      </c>
      <c r="AO194" t="str">
        <f ca="1">IF(AO24="","",IF($A194="","",IFERROR(INDEX(OFFSET('Program and Results'!$A$1,MATCH(Tables!AO$1,'Program and Results'!$A:$A,0)-1,1,COUNTIF('Program and Results'!$A:$A,Tables!AO$1),4),MATCH($A194,OFFSET('Program and Results'!$A$1,MATCH(Tables!AO$1,'Program and Results'!$A:$A,0)-1,4,COUNTIF('Program and Results'!$A:$A,Tables!AO$1),1),0),3),"")))</f>
        <v/>
      </c>
      <c r="AP194" t="str">
        <f ca="1">IF(AP24="","",IF($A194="","",IFERROR(INDEX(OFFSET('Program and Results'!$A$1,MATCH(Tables!AP$1,'Program and Results'!$A:$A,0)-1,1,COUNTIF('Program and Results'!$A:$A,Tables!AP$1),4),MATCH($A194,OFFSET('Program and Results'!$A$1,MATCH(Tables!AP$1,'Program and Results'!$A:$A,0)-1,4,COUNTIF('Program and Results'!$A:$A,Tables!AP$1),1),0),3),"")))</f>
        <v/>
      </c>
      <c r="AQ194" t="str">
        <f ca="1">IF(AQ24="","",IF($A194="","",IFERROR(INDEX(OFFSET('Program and Results'!$A$1,MATCH(Tables!AQ$1,'Program and Results'!$A:$A,0)-1,1,COUNTIF('Program and Results'!$A:$A,Tables!AQ$1),4),MATCH($A194,OFFSET('Program and Results'!$A$1,MATCH(Tables!AQ$1,'Program and Results'!$A:$A,0)-1,4,COUNTIF('Program and Results'!$A:$A,Tables!AQ$1),1),0),3),"")))</f>
        <v/>
      </c>
      <c r="AR194" t="str">
        <f ca="1">IF(AR24="","",IF($A194="","",IFERROR(INDEX(OFFSET('Program and Results'!$A$1,MATCH(Tables!AR$1,'Program and Results'!$A:$A,0)-1,1,COUNTIF('Program and Results'!$A:$A,Tables!AR$1),4),MATCH($A194,OFFSET('Program and Results'!$A$1,MATCH(Tables!AR$1,'Program and Results'!$A:$A,0)-1,4,COUNTIF('Program and Results'!$A:$A,Tables!AR$1),1),0),3),"")))</f>
        <v/>
      </c>
      <c r="AS194" t="str">
        <f ca="1">IF(AS24="","",IF($A194="","",IFERROR(INDEX(OFFSET('Program and Results'!$A$1,MATCH(Tables!AS$1,'Program and Results'!$A:$A,0)-1,1,COUNTIF('Program and Results'!$A:$A,Tables!AS$1),4),MATCH($A194,OFFSET('Program and Results'!$A$1,MATCH(Tables!AS$1,'Program and Results'!$A:$A,0)-1,4,COUNTIF('Program and Results'!$A:$A,Tables!AS$1),1),0),3),"")))</f>
        <v/>
      </c>
      <c r="AT194" t="str">
        <f ca="1">IF(AT24="","",IF($A194="","",IFERROR(INDEX(OFFSET('Program and Results'!$A$1,MATCH(Tables!AT$1,'Program and Results'!$A:$A,0)-1,1,COUNTIF('Program and Results'!$A:$A,Tables!AT$1),4),MATCH($A194,OFFSET('Program and Results'!$A$1,MATCH(Tables!AT$1,'Program and Results'!$A:$A,0)-1,4,COUNTIF('Program and Results'!$A:$A,Tables!AT$1),1),0),3),"")))</f>
        <v/>
      </c>
      <c r="AU194" t="str">
        <f ca="1">IF(AU24="","",IF($A194="","",IFERROR(INDEX(OFFSET('Program and Results'!$A$1,MATCH(Tables!AU$1,'Program and Results'!$A:$A,0)-1,1,COUNTIF('Program and Results'!$A:$A,Tables!AU$1),4),MATCH($A194,OFFSET('Program and Results'!$A$1,MATCH(Tables!AU$1,'Program and Results'!$A:$A,0)-1,4,COUNTIF('Program and Results'!$A:$A,Tables!AU$1),1),0),3),"")))</f>
        <v/>
      </c>
      <c r="AV194" t="str">
        <f ca="1">IF(AV24="","",IF($A194="","",IFERROR(INDEX(OFFSET('Program and Results'!$A$1,MATCH(Tables!AV$1,'Program and Results'!$A:$A,0)-1,1,COUNTIF('Program and Results'!$A:$A,Tables!AV$1),4),MATCH($A194,OFFSET('Program and Results'!$A$1,MATCH(Tables!AV$1,'Program and Results'!$A:$A,0)-1,4,COUNTIF('Program and Results'!$A:$A,Tables!AV$1),1),0),3),"")))</f>
        <v/>
      </c>
      <c r="AW194" t="str">
        <f ca="1">IF(AW24="","",IF($A194="","",IFERROR(INDEX(OFFSET('Program and Results'!$A$1,MATCH(Tables!AW$1,'Program and Results'!$A:$A,0)-1,1,COUNTIF('Program and Results'!$A:$A,Tables!AW$1),4),MATCH($A194,OFFSET('Program and Results'!$A$1,MATCH(Tables!AW$1,'Program and Results'!$A:$A,0)-1,4,COUNTIF('Program and Results'!$A:$A,Tables!AW$1),1),0),3),"")))</f>
        <v/>
      </c>
      <c r="AX194" t="str">
        <f ca="1">IF(AX24="","",IF($A194="","",IFERROR(INDEX(OFFSET('Program and Results'!$A$1,MATCH(Tables!AX$1,'Program and Results'!$A:$A,0)-1,1,COUNTIF('Program and Results'!$A:$A,Tables!AX$1),4),MATCH($A194,OFFSET('Program and Results'!$A$1,MATCH(Tables!AX$1,'Program and Results'!$A:$A,0)-1,4,COUNTIF('Program and Results'!$A:$A,Tables!AX$1),1),0),3),"")))</f>
        <v/>
      </c>
      <c r="AY194" t="str">
        <f ca="1">IF(AY24="","",IF($A194="","",IFERROR(INDEX(OFFSET('Program and Results'!$A$1,MATCH(Tables!AY$1,'Program and Results'!$A:$A,0)-1,1,COUNTIF('Program and Results'!$A:$A,Tables!AY$1),4),MATCH($A194,OFFSET('Program and Results'!$A$1,MATCH(Tables!AY$1,'Program and Results'!$A:$A,0)-1,4,COUNTIF('Program and Results'!$A:$A,Tables!AY$1),1),0),3),"")))</f>
        <v/>
      </c>
      <c r="AZ194" t="str">
        <f ca="1">IF(AZ24="","",IF($A194="","",IFERROR(INDEX(OFFSET('Program and Results'!$A$1,MATCH(Tables!AZ$1,'Program and Results'!$A:$A,0)-1,1,COUNTIF('Program and Results'!$A:$A,Tables!AZ$1),4),MATCH($A194,OFFSET('Program and Results'!$A$1,MATCH(Tables!AZ$1,'Program and Results'!$A:$A,0)-1,4,COUNTIF('Program and Results'!$A:$A,Tables!AZ$1),1),0),3),"")))</f>
        <v/>
      </c>
      <c r="BA194" t="str">
        <f ca="1">IF(BA24="","",IF($A194="","",IFERROR(INDEX(OFFSET('Program and Results'!$A$1,MATCH(Tables!BA$1,'Program and Results'!$A:$A,0)-1,1,COUNTIF('Program and Results'!$A:$A,Tables!BA$1),4),MATCH($A194,OFFSET('Program and Results'!$A$1,MATCH(Tables!BA$1,'Program and Results'!$A:$A,0)-1,4,COUNTIF('Program and Results'!$A:$A,Tables!BA$1),1),0),3),"")))</f>
        <v/>
      </c>
      <c r="BB194" t="str">
        <f ca="1">IF(BB24="","",IF($A194="","",IFERROR(INDEX(OFFSET('Program and Results'!$A$1,MATCH(Tables!BB$1,'Program and Results'!$A:$A,0)-1,1,COUNTIF('Program and Results'!$A:$A,Tables!BB$1),4),MATCH($A194,OFFSET('Program and Results'!$A$1,MATCH(Tables!BB$1,'Program and Results'!$A:$A,0)-1,4,COUNTIF('Program and Results'!$A:$A,Tables!BB$1),1),0),3),"")))</f>
        <v/>
      </c>
      <c r="BC194" t="str">
        <f ca="1">IF(BC24="","",IF($A194="","",IFERROR(INDEX(OFFSET('Program and Results'!$A$1,MATCH(Tables!BC$1,'Program and Results'!$A:$A,0)-1,1,COUNTIF('Program and Results'!$A:$A,Tables!BC$1),4),MATCH($A194,OFFSET('Program and Results'!$A$1,MATCH(Tables!BC$1,'Program and Results'!$A:$A,0)-1,4,COUNTIF('Program and Results'!$A:$A,Tables!BC$1),1),0),3),"")))</f>
        <v/>
      </c>
      <c r="BD194" t="str">
        <f ca="1">IF(BD24="","",IF($A194="","",IFERROR(INDEX(OFFSET('Program and Results'!$A$1,MATCH(Tables!BD$1,'Program and Results'!$A:$A,0)-1,1,COUNTIF('Program and Results'!$A:$A,Tables!BD$1),4),MATCH($A194,OFFSET('Program and Results'!$A$1,MATCH(Tables!BD$1,'Program and Results'!$A:$A,0)-1,4,COUNTIF('Program and Results'!$A:$A,Tables!BD$1),1),0),3),"")))</f>
        <v/>
      </c>
      <c r="BE194" t="str">
        <f ca="1">IF(BE24="","",IF($A194="","",IFERROR(INDEX(OFFSET('Program and Results'!$A$1,MATCH(Tables!BE$1,'Program and Results'!$A:$A,0)-1,1,COUNTIF('Program and Results'!$A:$A,Tables!BE$1),4),MATCH($A194,OFFSET('Program and Results'!$A$1,MATCH(Tables!BE$1,'Program and Results'!$A:$A,0)-1,4,COUNTIF('Program and Results'!$A:$A,Tables!BE$1),1),0),3),"")))</f>
        <v/>
      </c>
    </row>
    <row r="195" spans="1:57">
      <c r="A195" s="3" t="str">
        <f t="shared" si="14"/>
        <v/>
      </c>
      <c r="B195" t="str">
        <f ca="1">IF(B25="","",IF($A195="","",IFERROR(INDEX(OFFSET('Program and Results'!$A$1,MATCH(Tables!B$1,'Program and Results'!$A:$A,0)-1,1,COUNTIF('Program and Results'!$A:$A,Tables!B$1),4),MATCH($A195,OFFSET('Program and Results'!$A$1,MATCH(Tables!B$1,'Program and Results'!$A:$A,0)-1,4,COUNTIF('Program and Results'!$A:$A,Tables!B$1),1),0),3),"")))</f>
        <v/>
      </c>
      <c r="C195" t="str">
        <f ca="1">IF(C25="","",IF($A195="","",IFERROR(INDEX(OFFSET('Program and Results'!$A$1,MATCH(Tables!C$1,'Program and Results'!$A:$A,0)-1,1,COUNTIF('Program and Results'!$A:$A,Tables!C$1),4),MATCH($A195,OFFSET('Program and Results'!$A$1,MATCH(Tables!C$1,'Program and Results'!$A:$A,0)-1,4,COUNTIF('Program and Results'!$A:$A,Tables!C$1),1),0),3),"")))</f>
        <v/>
      </c>
      <c r="D195" t="str">
        <f ca="1">IF(D25="","",IF($A195="","",IFERROR(INDEX(OFFSET('Program and Results'!$A$1,MATCH(Tables!D$1,'Program and Results'!$A:$A,0)-1,1,COUNTIF('Program and Results'!$A:$A,Tables!D$1),4),MATCH($A195,OFFSET('Program and Results'!$A$1,MATCH(Tables!D$1,'Program and Results'!$A:$A,0)-1,4,COUNTIF('Program and Results'!$A:$A,Tables!D$1),1),0),3),"")))</f>
        <v/>
      </c>
      <c r="E195" t="str">
        <f ca="1">IF(E25="","",IF($A195="","",IFERROR(INDEX(OFFSET('Program and Results'!$A$1,MATCH(Tables!E$1,'Program and Results'!$A:$A,0)-1,1,COUNTIF('Program and Results'!$A:$A,Tables!E$1),4),MATCH($A195,OFFSET('Program and Results'!$A$1,MATCH(Tables!E$1,'Program and Results'!$A:$A,0)-1,4,COUNTIF('Program and Results'!$A:$A,Tables!E$1),1),0),3),"")))</f>
        <v/>
      </c>
      <c r="F195" t="str">
        <f ca="1">IF(F25="","",IF($A195="","",IFERROR(INDEX(OFFSET('Program and Results'!$A$1,MATCH(Tables!F$1,'Program and Results'!$A:$A,0)-1,1,COUNTIF('Program and Results'!$A:$A,Tables!F$1),4),MATCH($A195,OFFSET('Program and Results'!$A$1,MATCH(Tables!F$1,'Program and Results'!$A:$A,0)-1,4,COUNTIF('Program and Results'!$A:$A,Tables!F$1),1),0),3),"")))</f>
        <v/>
      </c>
      <c r="G195" t="str">
        <f ca="1">IF(G25="","",IF($A195="","",IFERROR(INDEX(OFFSET('Program and Results'!$A$1,MATCH(Tables!G$1,'Program and Results'!$A:$A,0)-1,1,COUNTIF('Program and Results'!$A:$A,Tables!G$1),4),MATCH($A195,OFFSET('Program and Results'!$A$1,MATCH(Tables!G$1,'Program and Results'!$A:$A,0)-1,4,COUNTIF('Program and Results'!$A:$A,Tables!G$1),1),0),3),"")))</f>
        <v/>
      </c>
      <c r="H195" t="str">
        <f ca="1">IF(H25="","",IF($A195="","",IFERROR(INDEX(OFFSET('Program and Results'!$A$1,MATCH(Tables!H$1,'Program and Results'!$A:$A,0)-1,1,COUNTIF('Program and Results'!$A:$A,Tables!H$1),4),MATCH($A195,OFFSET('Program and Results'!$A$1,MATCH(Tables!H$1,'Program and Results'!$A:$A,0)-1,4,COUNTIF('Program and Results'!$A:$A,Tables!H$1),1),0),3),"")))</f>
        <v/>
      </c>
      <c r="I195" t="str">
        <f ca="1">IF(I25="","",IF($A195="","",IFERROR(INDEX(OFFSET('Program and Results'!$A$1,MATCH(Tables!I$1,'Program and Results'!$A:$A,0)-1,1,COUNTIF('Program and Results'!$A:$A,Tables!I$1),4),MATCH($A195,OFFSET('Program and Results'!$A$1,MATCH(Tables!I$1,'Program and Results'!$A:$A,0)-1,4,COUNTIF('Program and Results'!$A:$A,Tables!I$1),1),0),3),"")))</f>
        <v/>
      </c>
      <c r="J195" t="str">
        <f ca="1">IF(J25="","",IF($A195="","",IFERROR(INDEX(OFFSET('Program and Results'!$A$1,MATCH(Tables!J$1,'Program and Results'!$A:$A,0)-1,1,COUNTIF('Program and Results'!$A:$A,Tables!J$1),4),MATCH($A195,OFFSET('Program and Results'!$A$1,MATCH(Tables!J$1,'Program and Results'!$A:$A,0)-1,4,COUNTIF('Program and Results'!$A:$A,Tables!J$1),1),0),3),"")))</f>
        <v/>
      </c>
      <c r="K195" t="str">
        <f ca="1">IF(K25="","",IF($A195="","",IFERROR(INDEX(OFFSET('Program and Results'!$A$1,MATCH(Tables!K$1,'Program and Results'!$A:$A,0)-1,1,COUNTIF('Program and Results'!$A:$A,Tables!K$1),4),MATCH($A195,OFFSET('Program and Results'!$A$1,MATCH(Tables!K$1,'Program and Results'!$A:$A,0)-1,4,COUNTIF('Program and Results'!$A:$A,Tables!K$1),1),0),3),"")))</f>
        <v/>
      </c>
      <c r="L195" t="str">
        <f ca="1">IF(L25="","",IF($A195="","",IFERROR(INDEX(OFFSET('Program and Results'!$A$1,MATCH(Tables!L$1,'Program and Results'!$A:$A,0)-1,1,COUNTIF('Program and Results'!$A:$A,Tables!L$1),4),MATCH($A195,OFFSET('Program and Results'!$A$1,MATCH(Tables!L$1,'Program and Results'!$A:$A,0)-1,4,COUNTIF('Program and Results'!$A:$A,Tables!L$1),1),0),3),"")))</f>
        <v/>
      </c>
      <c r="M195" t="str">
        <f ca="1">IF(M25="","",IF($A195="","",IFERROR(INDEX(OFFSET('Program and Results'!$A$1,MATCH(Tables!M$1,'Program and Results'!$A:$A,0)-1,1,COUNTIF('Program and Results'!$A:$A,Tables!M$1),4),MATCH($A195,OFFSET('Program and Results'!$A$1,MATCH(Tables!M$1,'Program and Results'!$A:$A,0)-1,4,COUNTIF('Program and Results'!$A:$A,Tables!M$1),1),0),3),"")))</f>
        <v/>
      </c>
      <c r="N195" t="str">
        <f ca="1">IF(N25="","",IF($A195="","",IFERROR(INDEX(OFFSET('Program and Results'!$A$1,MATCH(Tables!N$1,'Program and Results'!$A:$A,0)-1,1,COUNTIF('Program and Results'!$A:$A,Tables!N$1),4),MATCH($A195,OFFSET('Program and Results'!$A$1,MATCH(Tables!N$1,'Program and Results'!$A:$A,0)-1,4,COUNTIF('Program and Results'!$A:$A,Tables!N$1),1),0),3),"")))</f>
        <v/>
      </c>
      <c r="O195" t="str">
        <f ca="1">IF(O25="","",IF($A195="","",IFERROR(INDEX(OFFSET('Program and Results'!$A$1,MATCH(Tables!O$1,'Program and Results'!$A:$A,0)-1,1,COUNTIF('Program and Results'!$A:$A,Tables!O$1),4),MATCH($A195,OFFSET('Program and Results'!$A$1,MATCH(Tables!O$1,'Program and Results'!$A:$A,0)-1,4,COUNTIF('Program and Results'!$A:$A,Tables!O$1),1),0),3),"")))</f>
        <v/>
      </c>
      <c r="P195" t="str">
        <f ca="1">IF(P25="","",IF($A195="","",IFERROR(INDEX(OFFSET('Program and Results'!$A$1,MATCH(Tables!P$1,'Program and Results'!$A:$A,0)-1,1,COUNTIF('Program and Results'!$A:$A,Tables!P$1),4),MATCH($A195,OFFSET('Program and Results'!$A$1,MATCH(Tables!P$1,'Program and Results'!$A:$A,0)-1,4,COUNTIF('Program and Results'!$A:$A,Tables!P$1),1),0),3),"")))</f>
        <v/>
      </c>
      <c r="Q195" t="str">
        <f ca="1">IF(Q25="","",IF($A195="","",IFERROR(INDEX(OFFSET('Program and Results'!$A$1,MATCH(Tables!Q$1,'Program and Results'!$A:$A,0)-1,1,COUNTIF('Program and Results'!$A:$A,Tables!Q$1),4),MATCH($A195,OFFSET('Program and Results'!$A$1,MATCH(Tables!Q$1,'Program and Results'!$A:$A,0)-1,4,COUNTIF('Program and Results'!$A:$A,Tables!Q$1),1),0),3),"")))</f>
        <v/>
      </c>
      <c r="R195" t="str">
        <f ca="1">IF(R25="","",IF($A195="","",IFERROR(INDEX(OFFSET('Program and Results'!$A$1,MATCH(Tables!R$1,'Program and Results'!$A:$A,0)-1,1,COUNTIF('Program and Results'!$A:$A,Tables!R$1),4),MATCH($A195,OFFSET('Program and Results'!$A$1,MATCH(Tables!R$1,'Program and Results'!$A:$A,0)-1,4,COUNTIF('Program and Results'!$A:$A,Tables!R$1),1),0),3),"")))</f>
        <v/>
      </c>
      <c r="S195" t="str">
        <f ca="1">IF(S25="","",IF($A195="","",IFERROR(INDEX(OFFSET('Program and Results'!$A$1,MATCH(Tables!S$1,'Program and Results'!$A:$A,0)-1,1,COUNTIF('Program and Results'!$A:$A,Tables!S$1),4),MATCH($A195,OFFSET('Program and Results'!$A$1,MATCH(Tables!S$1,'Program and Results'!$A:$A,0)-1,4,COUNTIF('Program and Results'!$A:$A,Tables!S$1),1),0),3),"")))</f>
        <v/>
      </c>
      <c r="T195" t="str">
        <f ca="1">IF(T25="","",IF($A195="","",IFERROR(INDEX(OFFSET('Program and Results'!$A$1,MATCH(Tables!T$1,'Program and Results'!$A:$A,0)-1,1,COUNTIF('Program and Results'!$A:$A,Tables!T$1),4),MATCH($A195,OFFSET('Program and Results'!$A$1,MATCH(Tables!T$1,'Program and Results'!$A:$A,0)-1,4,COUNTIF('Program and Results'!$A:$A,Tables!T$1),1),0),3),"")))</f>
        <v/>
      </c>
      <c r="U195" t="str">
        <f ca="1">IF(U25="","",IF($A195="","",IFERROR(INDEX(OFFSET('Program and Results'!$A$1,MATCH(Tables!U$1,'Program and Results'!$A:$A,0)-1,1,COUNTIF('Program and Results'!$A:$A,Tables!U$1),4),MATCH($A195,OFFSET('Program and Results'!$A$1,MATCH(Tables!U$1,'Program and Results'!$A:$A,0)-1,4,COUNTIF('Program and Results'!$A:$A,Tables!U$1),1),0),3),"")))</f>
        <v/>
      </c>
      <c r="V195" t="str">
        <f ca="1">IF(V25="","",IF($A195="","",IFERROR(INDEX(OFFSET('Program and Results'!$A$1,MATCH(Tables!V$1,'Program and Results'!$A:$A,0)-1,1,COUNTIF('Program and Results'!$A:$A,Tables!V$1),4),MATCH($A195,OFFSET('Program and Results'!$A$1,MATCH(Tables!V$1,'Program and Results'!$A:$A,0)-1,4,COUNTIF('Program and Results'!$A:$A,Tables!V$1),1),0),3),"")))</f>
        <v/>
      </c>
      <c r="W195" t="str">
        <f ca="1">IF(W25="","",IF($A195="","",IFERROR(INDEX(OFFSET('Program and Results'!$A$1,MATCH(Tables!W$1,'Program and Results'!$A:$A,0)-1,1,COUNTIF('Program and Results'!$A:$A,Tables!W$1),4),MATCH($A195,OFFSET('Program and Results'!$A$1,MATCH(Tables!W$1,'Program and Results'!$A:$A,0)-1,4,COUNTIF('Program and Results'!$A:$A,Tables!W$1),1),0),3),"")))</f>
        <v/>
      </c>
      <c r="X195" t="str">
        <f ca="1">IF(X25="","",IF($A195="","",IFERROR(INDEX(OFFSET('Program and Results'!$A$1,MATCH(Tables!X$1,'Program and Results'!$A:$A,0)-1,1,COUNTIF('Program and Results'!$A:$A,Tables!X$1),4),MATCH($A195,OFFSET('Program and Results'!$A$1,MATCH(Tables!X$1,'Program and Results'!$A:$A,0)-1,4,COUNTIF('Program and Results'!$A:$A,Tables!X$1),1),0),3),"")))</f>
        <v/>
      </c>
      <c r="Y195" t="str">
        <f ca="1">IF(Y25="","",IF($A195="","",IFERROR(INDEX(OFFSET('Program and Results'!$A$1,MATCH(Tables!Y$1,'Program and Results'!$A:$A,0)-1,1,COUNTIF('Program and Results'!$A:$A,Tables!Y$1),4),MATCH($A195,OFFSET('Program and Results'!$A$1,MATCH(Tables!Y$1,'Program and Results'!$A:$A,0)-1,4,COUNTIF('Program and Results'!$A:$A,Tables!Y$1),1),0),3),"")))</f>
        <v/>
      </c>
      <c r="Z195" t="str">
        <f ca="1">IF(Z25="","",IF($A195="","",IFERROR(INDEX(OFFSET('Program and Results'!$A$1,MATCH(Tables!Z$1,'Program and Results'!$A:$A,0)-1,1,COUNTIF('Program and Results'!$A:$A,Tables!Z$1),4),MATCH($A195,OFFSET('Program and Results'!$A$1,MATCH(Tables!Z$1,'Program and Results'!$A:$A,0)-1,4,COUNTIF('Program and Results'!$A:$A,Tables!Z$1),1),0),3),"")))</f>
        <v/>
      </c>
      <c r="AA195" t="str">
        <f ca="1">IF(AA25="","",IF($A195="","",IFERROR(INDEX(OFFSET('Program and Results'!$A$1,MATCH(Tables!AA$1,'Program and Results'!$A:$A,0)-1,1,COUNTIF('Program and Results'!$A:$A,Tables!AA$1),4),MATCH($A195,OFFSET('Program and Results'!$A$1,MATCH(Tables!AA$1,'Program and Results'!$A:$A,0)-1,4,COUNTIF('Program and Results'!$A:$A,Tables!AA$1),1),0),3),"")))</f>
        <v/>
      </c>
      <c r="AB195" t="str">
        <f ca="1">IF(AB25="","",IF($A195="","",IFERROR(INDEX(OFFSET('Program and Results'!$A$1,MATCH(Tables!AB$1,'Program and Results'!$A:$A,0)-1,1,COUNTIF('Program and Results'!$A:$A,Tables!AB$1),4),MATCH($A195,OFFSET('Program and Results'!$A$1,MATCH(Tables!AB$1,'Program and Results'!$A:$A,0)-1,4,COUNTIF('Program and Results'!$A:$A,Tables!AB$1),1),0),3),"")))</f>
        <v/>
      </c>
      <c r="AC195" t="str">
        <f ca="1">IF(AC25="","",IF($A195="","",IFERROR(INDEX(OFFSET('Program and Results'!$A$1,MATCH(Tables!AC$1,'Program and Results'!$A:$A,0)-1,1,COUNTIF('Program and Results'!$A:$A,Tables!AC$1),4),MATCH($A195,OFFSET('Program and Results'!$A$1,MATCH(Tables!AC$1,'Program and Results'!$A:$A,0)-1,4,COUNTIF('Program and Results'!$A:$A,Tables!AC$1),1),0),3),"")))</f>
        <v/>
      </c>
      <c r="AD195" t="str">
        <f ca="1">IF(AD25="","",IF($A195="","",IFERROR(INDEX(OFFSET('Program and Results'!$A$1,MATCH(Tables!AD$1,'Program and Results'!$A:$A,0)-1,1,COUNTIF('Program and Results'!$A:$A,Tables!AD$1),4),MATCH($A195,OFFSET('Program and Results'!$A$1,MATCH(Tables!AD$1,'Program and Results'!$A:$A,0)-1,4,COUNTIF('Program and Results'!$A:$A,Tables!AD$1),1),0),3),"")))</f>
        <v/>
      </c>
      <c r="AE195" t="str">
        <f ca="1">IF(AE25="","",IF($A195="","",IFERROR(INDEX(OFFSET('Program and Results'!$A$1,MATCH(Tables!AE$1,'Program and Results'!$A:$A,0)-1,1,COUNTIF('Program and Results'!$A:$A,Tables!AE$1),4),MATCH($A195,OFFSET('Program and Results'!$A$1,MATCH(Tables!AE$1,'Program and Results'!$A:$A,0)-1,4,COUNTIF('Program and Results'!$A:$A,Tables!AE$1),1),0),3),"")))</f>
        <v/>
      </c>
      <c r="AF195" t="str">
        <f ca="1">IF(AF25="","",IF($A195="","",IFERROR(INDEX(OFFSET('Program and Results'!$A$1,MATCH(Tables!AF$1,'Program and Results'!$A:$A,0)-1,1,COUNTIF('Program and Results'!$A:$A,Tables!AF$1),4),MATCH($A195,OFFSET('Program and Results'!$A$1,MATCH(Tables!AF$1,'Program and Results'!$A:$A,0)-1,4,COUNTIF('Program and Results'!$A:$A,Tables!AF$1),1),0),3),"")))</f>
        <v/>
      </c>
      <c r="AG195" t="str">
        <f ca="1">IF(AG25="","",IF($A195="","",IFERROR(INDEX(OFFSET('Program and Results'!$A$1,MATCH(Tables!AG$1,'Program and Results'!$A:$A,0)-1,1,COUNTIF('Program and Results'!$A:$A,Tables!AG$1),4),MATCH($A195,OFFSET('Program and Results'!$A$1,MATCH(Tables!AG$1,'Program and Results'!$A:$A,0)-1,4,COUNTIF('Program and Results'!$A:$A,Tables!AG$1),1),0),3),"")))</f>
        <v/>
      </c>
      <c r="AH195" t="str">
        <f ca="1">IF(AH25="","",IF($A195="","",IFERROR(INDEX(OFFSET('Program and Results'!$A$1,MATCH(Tables!AH$1,'Program and Results'!$A:$A,0)-1,1,COUNTIF('Program and Results'!$A:$A,Tables!AH$1),4),MATCH($A195,OFFSET('Program and Results'!$A$1,MATCH(Tables!AH$1,'Program and Results'!$A:$A,0)-1,4,COUNTIF('Program and Results'!$A:$A,Tables!AH$1),1),0),3),"")))</f>
        <v/>
      </c>
      <c r="AI195" t="str">
        <f ca="1">IF(AI25="","",IF($A195="","",IFERROR(INDEX(OFFSET('Program and Results'!$A$1,MATCH(Tables!AI$1,'Program and Results'!$A:$A,0)-1,1,COUNTIF('Program and Results'!$A:$A,Tables!AI$1),4),MATCH($A195,OFFSET('Program and Results'!$A$1,MATCH(Tables!AI$1,'Program and Results'!$A:$A,0)-1,4,COUNTIF('Program and Results'!$A:$A,Tables!AI$1),1),0),3),"")))</f>
        <v/>
      </c>
      <c r="AJ195" t="str">
        <f ca="1">IF(AJ25="","",IF($A195="","",IFERROR(INDEX(OFFSET('Program and Results'!$A$1,MATCH(Tables!AJ$1,'Program and Results'!$A:$A,0)-1,1,COUNTIF('Program and Results'!$A:$A,Tables!AJ$1),4),MATCH($A195,OFFSET('Program and Results'!$A$1,MATCH(Tables!AJ$1,'Program and Results'!$A:$A,0)-1,4,COUNTIF('Program and Results'!$A:$A,Tables!AJ$1),1),0),3),"")))</f>
        <v/>
      </c>
      <c r="AK195" t="str">
        <f ca="1">IF(AK25="","",IF($A195="","",IFERROR(INDEX(OFFSET('Program and Results'!$A$1,MATCH(Tables!AK$1,'Program and Results'!$A:$A,0)-1,1,COUNTIF('Program and Results'!$A:$A,Tables!AK$1),4),MATCH($A195,OFFSET('Program and Results'!$A$1,MATCH(Tables!AK$1,'Program and Results'!$A:$A,0)-1,4,COUNTIF('Program and Results'!$A:$A,Tables!AK$1),1),0),3),"")))</f>
        <v/>
      </c>
      <c r="AL195" t="str">
        <f ca="1">IF(AL25="","",IF($A195="","",IFERROR(INDEX(OFFSET('Program and Results'!$A$1,MATCH(Tables!AL$1,'Program and Results'!$A:$A,0)-1,1,COUNTIF('Program and Results'!$A:$A,Tables!AL$1),4),MATCH($A195,OFFSET('Program and Results'!$A$1,MATCH(Tables!AL$1,'Program and Results'!$A:$A,0)-1,4,COUNTIF('Program and Results'!$A:$A,Tables!AL$1),1),0),3),"")))</f>
        <v/>
      </c>
      <c r="AM195" t="str">
        <f ca="1">IF(AM25="","",IF($A195="","",IFERROR(INDEX(OFFSET('Program and Results'!$A$1,MATCH(Tables!AM$1,'Program and Results'!$A:$A,0)-1,1,COUNTIF('Program and Results'!$A:$A,Tables!AM$1),4),MATCH($A195,OFFSET('Program and Results'!$A$1,MATCH(Tables!AM$1,'Program and Results'!$A:$A,0)-1,4,COUNTIF('Program and Results'!$A:$A,Tables!AM$1),1),0),3),"")))</f>
        <v/>
      </c>
      <c r="AN195" t="str">
        <f ca="1">IF(AN25="","",IF($A195="","",IFERROR(INDEX(OFFSET('Program and Results'!$A$1,MATCH(Tables!AN$1,'Program and Results'!$A:$A,0)-1,1,COUNTIF('Program and Results'!$A:$A,Tables!AN$1),4),MATCH($A195,OFFSET('Program and Results'!$A$1,MATCH(Tables!AN$1,'Program and Results'!$A:$A,0)-1,4,COUNTIF('Program and Results'!$A:$A,Tables!AN$1),1),0),3),"")))</f>
        <v/>
      </c>
      <c r="AO195" t="str">
        <f ca="1">IF(AO25="","",IF($A195="","",IFERROR(INDEX(OFFSET('Program and Results'!$A$1,MATCH(Tables!AO$1,'Program and Results'!$A:$A,0)-1,1,COUNTIF('Program and Results'!$A:$A,Tables!AO$1),4),MATCH($A195,OFFSET('Program and Results'!$A$1,MATCH(Tables!AO$1,'Program and Results'!$A:$A,0)-1,4,COUNTIF('Program and Results'!$A:$A,Tables!AO$1),1),0),3),"")))</f>
        <v/>
      </c>
      <c r="AP195" t="str">
        <f ca="1">IF(AP25="","",IF($A195="","",IFERROR(INDEX(OFFSET('Program and Results'!$A$1,MATCH(Tables!AP$1,'Program and Results'!$A:$A,0)-1,1,COUNTIF('Program and Results'!$A:$A,Tables!AP$1),4),MATCH($A195,OFFSET('Program and Results'!$A$1,MATCH(Tables!AP$1,'Program and Results'!$A:$A,0)-1,4,COUNTIF('Program and Results'!$A:$A,Tables!AP$1),1),0),3),"")))</f>
        <v/>
      </c>
      <c r="AQ195" t="str">
        <f ca="1">IF(AQ25="","",IF($A195="","",IFERROR(INDEX(OFFSET('Program and Results'!$A$1,MATCH(Tables!AQ$1,'Program and Results'!$A:$A,0)-1,1,COUNTIF('Program and Results'!$A:$A,Tables!AQ$1),4),MATCH($A195,OFFSET('Program and Results'!$A$1,MATCH(Tables!AQ$1,'Program and Results'!$A:$A,0)-1,4,COUNTIF('Program and Results'!$A:$A,Tables!AQ$1),1),0),3),"")))</f>
        <v/>
      </c>
      <c r="AR195" t="str">
        <f ca="1">IF(AR25="","",IF($A195="","",IFERROR(INDEX(OFFSET('Program and Results'!$A$1,MATCH(Tables!AR$1,'Program and Results'!$A:$A,0)-1,1,COUNTIF('Program and Results'!$A:$A,Tables!AR$1),4),MATCH($A195,OFFSET('Program and Results'!$A$1,MATCH(Tables!AR$1,'Program and Results'!$A:$A,0)-1,4,COUNTIF('Program and Results'!$A:$A,Tables!AR$1),1),0),3),"")))</f>
        <v/>
      </c>
      <c r="AS195" t="str">
        <f ca="1">IF(AS25="","",IF($A195="","",IFERROR(INDEX(OFFSET('Program and Results'!$A$1,MATCH(Tables!AS$1,'Program and Results'!$A:$A,0)-1,1,COUNTIF('Program and Results'!$A:$A,Tables!AS$1),4),MATCH($A195,OFFSET('Program and Results'!$A$1,MATCH(Tables!AS$1,'Program and Results'!$A:$A,0)-1,4,COUNTIF('Program and Results'!$A:$A,Tables!AS$1),1),0),3),"")))</f>
        <v/>
      </c>
      <c r="AT195" t="str">
        <f ca="1">IF(AT25="","",IF($A195="","",IFERROR(INDEX(OFFSET('Program and Results'!$A$1,MATCH(Tables!AT$1,'Program and Results'!$A:$A,0)-1,1,COUNTIF('Program and Results'!$A:$A,Tables!AT$1),4),MATCH($A195,OFFSET('Program and Results'!$A$1,MATCH(Tables!AT$1,'Program and Results'!$A:$A,0)-1,4,COUNTIF('Program and Results'!$A:$A,Tables!AT$1),1),0),3),"")))</f>
        <v/>
      </c>
      <c r="AU195" t="str">
        <f ca="1">IF(AU25="","",IF($A195="","",IFERROR(INDEX(OFFSET('Program and Results'!$A$1,MATCH(Tables!AU$1,'Program and Results'!$A:$A,0)-1,1,COUNTIF('Program and Results'!$A:$A,Tables!AU$1),4),MATCH($A195,OFFSET('Program and Results'!$A$1,MATCH(Tables!AU$1,'Program and Results'!$A:$A,0)-1,4,COUNTIF('Program and Results'!$A:$A,Tables!AU$1),1),0),3),"")))</f>
        <v/>
      </c>
      <c r="AV195" t="str">
        <f ca="1">IF(AV25="","",IF($A195="","",IFERROR(INDEX(OFFSET('Program and Results'!$A$1,MATCH(Tables!AV$1,'Program and Results'!$A:$A,0)-1,1,COUNTIF('Program and Results'!$A:$A,Tables!AV$1),4),MATCH($A195,OFFSET('Program and Results'!$A$1,MATCH(Tables!AV$1,'Program and Results'!$A:$A,0)-1,4,COUNTIF('Program and Results'!$A:$A,Tables!AV$1),1),0),3),"")))</f>
        <v/>
      </c>
      <c r="AW195" t="str">
        <f ca="1">IF(AW25="","",IF($A195="","",IFERROR(INDEX(OFFSET('Program and Results'!$A$1,MATCH(Tables!AW$1,'Program and Results'!$A:$A,0)-1,1,COUNTIF('Program and Results'!$A:$A,Tables!AW$1),4),MATCH($A195,OFFSET('Program and Results'!$A$1,MATCH(Tables!AW$1,'Program and Results'!$A:$A,0)-1,4,COUNTIF('Program and Results'!$A:$A,Tables!AW$1),1),0),3),"")))</f>
        <v/>
      </c>
      <c r="AX195" t="str">
        <f ca="1">IF(AX25="","",IF($A195="","",IFERROR(INDEX(OFFSET('Program and Results'!$A$1,MATCH(Tables!AX$1,'Program and Results'!$A:$A,0)-1,1,COUNTIF('Program and Results'!$A:$A,Tables!AX$1),4),MATCH($A195,OFFSET('Program and Results'!$A$1,MATCH(Tables!AX$1,'Program and Results'!$A:$A,0)-1,4,COUNTIF('Program and Results'!$A:$A,Tables!AX$1),1),0),3),"")))</f>
        <v/>
      </c>
      <c r="AY195" t="str">
        <f ca="1">IF(AY25="","",IF($A195="","",IFERROR(INDEX(OFFSET('Program and Results'!$A$1,MATCH(Tables!AY$1,'Program and Results'!$A:$A,0)-1,1,COUNTIF('Program and Results'!$A:$A,Tables!AY$1),4),MATCH($A195,OFFSET('Program and Results'!$A$1,MATCH(Tables!AY$1,'Program and Results'!$A:$A,0)-1,4,COUNTIF('Program and Results'!$A:$A,Tables!AY$1),1),0),3),"")))</f>
        <v/>
      </c>
      <c r="AZ195" t="str">
        <f ca="1">IF(AZ25="","",IF($A195="","",IFERROR(INDEX(OFFSET('Program and Results'!$A$1,MATCH(Tables!AZ$1,'Program and Results'!$A:$A,0)-1,1,COUNTIF('Program and Results'!$A:$A,Tables!AZ$1),4),MATCH($A195,OFFSET('Program and Results'!$A$1,MATCH(Tables!AZ$1,'Program and Results'!$A:$A,0)-1,4,COUNTIF('Program and Results'!$A:$A,Tables!AZ$1),1),0),3),"")))</f>
        <v/>
      </c>
      <c r="BA195" t="str">
        <f ca="1">IF(BA25="","",IF($A195="","",IFERROR(INDEX(OFFSET('Program and Results'!$A$1,MATCH(Tables!BA$1,'Program and Results'!$A:$A,0)-1,1,COUNTIF('Program and Results'!$A:$A,Tables!BA$1),4),MATCH($A195,OFFSET('Program and Results'!$A$1,MATCH(Tables!BA$1,'Program and Results'!$A:$A,0)-1,4,COUNTIF('Program and Results'!$A:$A,Tables!BA$1),1),0),3),"")))</f>
        <v/>
      </c>
      <c r="BB195" t="str">
        <f ca="1">IF(BB25="","",IF($A195="","",IFERROR(INDEX(OFFSET('Program and Results'!$A$1,MATCH(Tables!BB$1,'Program and Results'!$A:$A,0)-1,1,COUNTIF('Program and Results'!$A:$A,Tables!BB$1),4),MATCH($A195,OFFSET('Program and Results'!$A$1,MATCH(Tables!BB$1,'Program and Results'!$A:$A,0)-1,4,COUNTIF('Program and Results'!$A:$A,Tables!BB$1),1),0),3),"")))</f>
        <v/>
      </c>
      <c r="BC195" t="str">
        <f ca="1">IF(BC25="","",IF($A195="","",IFERROR(INDEX(OFFSET('Program and Results'!$A$1,MATCH(Tables!BC$1,'Program and Results'!$A:$A,0)-1,1,COUNTIF('Program and Results'!$A:$A,Tables!BC$1),4),MATCH($A195,OFFSET('Program and Results'!$A$1,MATCH(Tables!BC$1,'Program and Results'!$A:$A,0)-1,4,COUNTIF('Program and Results'!$A:$A,Tables!BC$1),1),0),3),"")))</f>
        <v/>
      </c>
      <c r="BD195" t="str">
        <f ca="1">IF(BD25="","",IF($A195="","",IFERROR(INDEX(OFFSET('Program and Results'!$A$1,MATCH(Tables!BD$1,'Program and Results'!$A:$A,0)-1,1,COUNTIF('Program and Results'!$A:$A,Tables!BD$1),4),MATCH($A195,OFFSET('Program and Results'!$A$1,MATCH(Tables!BD$1,'Program and Results'!$A:$A,0)-1,4,COUNTIF('Program and Results'!$A:$A,Tables!BD$1),1),0),3),"")))</f>
        <v/>
      </c>
      <c r="BE195" t="str">
        <f ca="1">IF(BE25="","",IF($A195="","",IFERROR(INDEX(OFFSET('Program and Results'!$A$1,MATCH(Tables!BE$1,'Program and Results'!$A:$A,0)-1,1,COUNTIF('Program and Results'!$A:$A,Tables!BE$1),4),MATCH($A195,OFFSET('Program and Results'!$A$1,MATCH(Tables!BE$1,'Program and Results'!$A:$A,0)-1,4,COUNTIF('Program and Results'!$A:$A,Tables!BE$1),1),0),3),"")))</f>
        <v/>
      </c>
    </row>
    <row r="196" spans="1:57">
      <c r="A196" s="3" t="str">
        <f t="shared" si="14"/>
        <v/>
      </c>
      <c r="B196" t="str">
        <f ca="1">IF(B26="","",IF($A196="","",IFERROR(INDEX(OFFSET('Program and Results'!$A$1,MATCH(Tables!B$1,'Program and Results'!$A:$A,0)-1,1,COUNTIF('Program and Results'!$A:$A,Tables!B$1),4),MATCH($A196,OFFSET('Program and Results'!$A$1,MATCH(Tables!B$1,'Program and Results'!$A:$A,0)-1,4,COUNTIF('Program and Results'!$A:$A,Tables!B$1),1),0),3),"")))</f>
        <v/>
      </c>
      <c r="C196" t="str">
        <f ca="1">IF(C26="","",IF($A196="","",IFERROR(INDEX(OFFSET('Program and Results'!$A$1,MATCH(Tables!C$1,'Program and Results'!$A:$A,0)-1,1,COUNTIF('Program and Results'!$A:$A,Tables!C$1),4),MATCH($A196,OFFSET('Program and Results'!$A$1,MATCH(Tables!C$1,'Program and Results'!$A:$A,0)-1,4,COUNTIF('Program and Results'!$A:$A,Tables!C$1),1),0),3),"")))</f>
        <v/>
      </c>
      <c r="D196" t="str">
        <f ca="1">IF(D26="","",IF($A196="","",IFERROR(INDEX(OFFSET('Program and Results'!$A$1,MATCH(Tables!D$1,'Program and Results'!$A:$A,0)-1,1,COUNTIF('Program and Results'!$A:$A,Tables!D$1),4),MATCH($A196,OFFSET('Program and Results'!$A$1,MATCH(Tables!D$1,'Program and Results'!$A:$A,0)-1,4,COUNTIF('Program and Results'!$A:$A,Tables!D$1),1),0),3),"")))</f>
        <v/>
      </c>
      <c r="E196" t="str">
        <f ca="1">IF(E26="","",IF($A196="","",IFERROR(INDEX(OFFSET('Program and Results'!$A$1,MATCH(Tables!E$1,'Program and Results'!$A:$A,0)-1,1,COUNTIF('Program and Results'!$A:$A,Tables!E$1),4),MATCH($A196,OFFSET('Program and Results'!$A$1,MATCH(Tables!E$1,'Program and Results'!$A:$A,0)-1,4,COUNTIF('Program and Results'!$A:$A,Tables!E$1),1),0),3),"")))</f>
        <v/>
      </c>
      <c r="F196" t="str">
        <f ca="1">IF(F26="","",IF($A196="","",IFERROR(INDEX(OFFSET('Program and Results'!$A$1,MATCH(Tables!F$1,'Program and Results'!$A:$A,0)-1,1,COUNTIF('Program and Results'!$A:$A,Tables!F$1),4),MATCH($A196,OFFSET('Program and Results'!$A$1,MATCH(Tables!F$1,'Program and Results'!$A:$A,0)-1,4,COUNTIF('Program and Results'!$A:$A,Tables!F$1),1),0),3),"")))</f>
        <v/>
      </c>
      <c r="G196" t="str">
        <f ca="1">IF(G26="","",IF($A196="","",IFERROR(INDEX(OFFSET('Program and Results'!$A$1,MATCH(Tables!G$1,'Program and Results'!$A:$A,0)-1,1,COUNTIF('Program and Results'!$A:$A,Tables!G$1),4),MATCH($A196,OFFSET('Program and Results'!$A$1,MATCH(Tables!G$1,'Program and Results'!$A:$A,0)-1,4,COUNTIF('Program and Results'!$A:$A,Tables!G$1),1),0),3),"")))</f>
        <v/>
      </c>
      <c r="H196" t="str">
        <f ca="1">IF(H26="","",IF($A196="","",IFERROR(INDEX(OFFSET('Program and Results'!$A$1,MATCH(Tables!H$1,'Program and Results'!$A:$A,0)-1,1,COUNTIF('Program and Results'!$A:$A,Tables!H$1),4),MATCH($A196,OFFSET('Program and Results'!$A$1,MATCH(Tables!H$1,'Program and Results'!$A:$A,0)-1,4,COUNTIF('Program and Results'!$A:$A,Tables!H$1),1),0),3),"")))</f>
        <v/>
      </c>
      <c r="I196" t="str">
        <f ca="1">IF(I26="","",IF($A196="","",IFERROR(INDEX(OFFSET('Program and Results'!$A$1,MATCH(Tables!I$1,'Program and Results'!$A:$A,0)-1,1,COUNTIF('Program and Results'!$A:$A,Tables!I$1),4),MATCH($A196,OFFSET('Program and Results'!$A$1,MATCH(Tables!I$1,'Program and Results'!$A:$A,0)-1,4,COUNTIF('Program and Results'!$A:$A,Tables!I$1),1),0),3),"")))</f>
        <v/>
      </c>
      <c r="J196" t="str">
        <f ca="1">IF(J26="","",IF($A196="","",IFERROR(INDEX(OFFSET('Program and Results'!$A$1,MATCH(Tables!J$1,'Program and Results'!$A:$A,0)-1,1,COUNTIF('Program and Results'!$A:$A,Tables!J$1),4),MATCH($A196,OFFSET('Program and Results'!$A$1,MATCH(Tables!J$1,'Program and Results'!$A:$A,0)-1,4,COUNTIF('Program and Results'!$A:$A,Tables!J$1),1),0),3),"")))</f>
        <v/>
      </c>
      <c r="K196" t="str">
        <f ca="1">IF(K26="","",IF($A196="","",IFERROR(INDEX(OFFSET('Program and Results'!$A$1,MATCH(Tables!K$1,'Program and Results'!$A:$A,0)-1,1,COUNTIF('Program and Results'!$A:$A,Tables!K$1),4),MATCH($A196,OFFSET('Program and Results'!$A$1,MATCH(Tables!K$1,'Program and Results'!$A:$A,0)-1,4,COUNTIF('Program and Results'!$A:$A,Tables!K$1),1),0),3),"")))</f>
        <v/>
      </c>
      <c r="L196" t="str">
        <f ca="1">IF(L26="","",IF($A196="","",IFERROR(INDEX(OFFSET('Program and Results'!$A$1,MATCH(Tables!L$1,'Program and Results'!$A:$A,0)-1,1,COUNTIF('Program and Results'!$A:$A,Tables!L$1),4),MATCH($A196,OFFSET('Program and Results'!$A$1,MATCH(Tables!L$1,'Program and Results'!$A:$A,0)-1,4,COUNTIF('Program and Results'!$A:$A,Tables!L$1),1),0),3),"")))</f>
        <v/>
      </c>
      <c r="M196" t="str">
        <f ca="1">IF(M26="","",IF($A196="","",IFERROR(INDEX(OFFSET('Program and Results'!$A$1,MATCH(Tables!M$1,'Program and Results'!$A:$A,0)-1,1,COUNTIF('Program and Results'!$A:$A,Tables!M$1),4),MATCH($A196,OFFSET('Program and Results'!$A$1,MATCH(Tables!M$1,'Program and Results'!$A:$A,0)-1,4,COUNTIF('Program and Results'!$A:$A,Tables!M$1),1),0),3),"")))</f>
        <v/>
      </c>
      <c r="N196" t="str">
        <f ca="1">IF(N26="","",IF($A196="","",IFERROR(INDEX(OFFSET('Program and Results'!$A$1,MATCH(Tables!N$1,'Program and Results'!$A:$A,0)-1,1,COUNTIF('Program and Results'!$A:$A,Tables!N$1),4),MATCH($A196,OFFSET('Program and Results'!$A$1,MATCH(Tables!N$1,'Program and Results'!$A:$A,0)-1,4,COUNTIF('Program and Results'!$A:$A,Tables!N$1),1),0),3),"")))</f>
        <v/>
      </c>
      <c r="O196" t="str">
        <f ca="1">IF(O26="","",IF($A196="","",IFERROR(INDEX(OFFSET('Program and Results'!$A$1,MATCH(Tables!O$1,'Program and Results'!$A:$A,0)-1,1,COUNTIF('Program and Results'!$A:$A,Tables!O$1),4),MATCH($A196,OFFSET('Program and Results'!$A$1,MATCH(Tables!O$1,'Program and Results'!$A:$A,0)-1,4,COUNTIF('Program and Results'!$A:$A,Tables!O$1),1),0),3),"")))</f>
        <v/>
      </c>
      <c r="P196" t="str">
        <f ca="1">IF(P26="","",IF($A196="","",IFERROR(INDEX(OFFSET('Program and Results'!$A$1,MATCH(Tables!P$1,'Program and Results'!$A:$A,0)-1,1,COUNTIF('Program and Results'!$A:$A,Tables!P$1),4),MATCH($A196,OFFSET('Program and Results'!$A$1,MATCH(Tables!P$1,'Program and Results'!$A:$A,0)-1,4,COUNTIF('Program and Results'!$A:$A,Tables!P$1),1),0),3),"")))</f>
        <v/>
      </c>
      <c r="Q196" t="str">
        <f ca="1">IF(Q26="","",IF($A196="","",IFERROR(INDEX(OFFSET('Program and Results'!$A$1,MATCH(Tables!Q$1,'Program and Results'!$A:$A,0)-1,1,COUNTIF('Program and Results'!$A:$A,Tables!Q$1),4),MATCH($A196,OFFSET('Program and Results'!$A$1,MATCH(Tables!Q$1,'Program and Results'!$A:$A,0)-1,4,COUNTIF('Program and Results'!$A:$A,Tables!Q$1),1),0),3),"")))</f>
        <v/>
      </c>
      <c r="R196" t="str">
        <f ca="1">IF(R26="","",IF($A196="","",IFERROR(INDEX(OFFSET('Program and Results'!$A$1,MATCH(Tables!R$1,'Program and Results'!$A:$A,0)-1,1,COUNTIF('Program and Results'!$A:$A,Tables!R$1),4),MATCH($A196,OFFSET('Program and Results'!$A$1,MATCH(Tables!R$1,'Program and Results'!$A:$A,0)-1,4,COUNTIF('Program and Results'!$A:$A,Tables!R$1),1),0),3),"")))</f>
        <v/>
      </c>
      <c r="S196" t="str">
        <f ca="1">IF(S26="","",IF($A196="","",IFERROR(INDEX(OFFSET('Program and Results'!$A$1,MATCH(Tables!S$1,'Program and Results'!$A:$A,0)-1,1,COUNTIF('Program and Results'!$A:$A,Tables!S$1),4),MATCH($A196,OFFSET('Program and Results'!$A$1,MATCH(Tables!S$1,'Program and Results'!$A:$A,0)-1,4,COUNTIF('Program and Results'!$A:$A,Tables!S$1),1),0),3),"")))</f>
        <v/>
      </c>
      <c r="T196" t="str">
        <f ca="1">IF(T26="","",IF($A196="","",IFERROR(INDEX(OFFSET('Program and Results'!$A$1,MATCH(Tables!T$1,'Program and Results'!$A:$A,0)-1,1,COUNTIF('Program and Results'!$A:$A,Tables!T$1),4),MATCH($A196,OFFSET('Program and Results'!$A$1,MATCH(Tables!T$1,'Program and Results'!$A:$A,0)-1,4,COUNTIF('Program and Results'!$A:$A,Tables!T$1),1),0),3),"")))</f>
        <v/>
      </c>
      <c r="U196" t="str">
        <f ca="1">IF(U26="","",IF($A196="","",IFERROR(INDEX(OFFSET('Program and Results'!$A$1,MATCH(Tables!U$1,'Program and Results'!$A:$A,0)-1,1,COUNTIF('Program and Results'!$A:$A,Tables!U$1),4),MATCH($A196,OFFSET('Program and Results'!$A$1,MATCH(Tables!U$1,'Program and Results'!$A:$A,0)-1,4,COUNTIF('Program and Results'!$A:$A,Tables!U$1),1),0),3),"")))</f>
        <v/>
      </c>
      <c r="V196" t="str">
        <f ca="1">IF(V26="","",IF($A196="","",IFERROR(INDEX(OFFSET('Program and Results'!$A$1,MATCH(Tables!V$1,'Program and Results'!$A:$A,0)-1,1,COUNTIF('Program and Results'!$A:$A,Tables!V$1),4),MATCH($A196,OFFSET('Program and Results'!$A$1,MATCH(Tables!V$1,'Program and Results'!$A:$A,0)-1,4,COUNTIF('Program and Results'!$A:$A,Tables!V$1),1),0),3),"")))</f>
        <v/>
      </c>
      <c r="W196" t="str">
        <f ca="1">IF(W26="","",IF($A196="","",IFERROR(INDEX(OFFSET('Program and Results'!$A$1,MATCH(Tables!W$1,'Program and Results'!$A:$A,0)-1,1,COUNTIF('Program and Results'!$A:$A,Tables!W$1),4),MATCH($A196,OFFSET('Program and Results'!$A$1,MATCH(Tables!W$1,'Program and Results'!$A:$A,0)-1,4,COUNTIF('Program and Results'!$A:$A,Tables!W$1),1),0),3),"")))</f>
        <v/>
      </c>
      <c r="X196" t="str">
        <f ca="1">IF(X26="","",IF($A196="","",IFERROR(INDEX(OFFSET('Program and Results'!$A$1,MATCH(Tables!X$1,'Program and Results'!$A:$A,0)-1,1,COUNTIF('Program and Results'!$A:$A,Tables!X$1),4),MATCH($A196,OFFSET('Program and Results'!$A$1,MATCH(Tables!X$1,'Program and Results'!$A:$A,0)-1,4,COUNTIF('Program and Results'!$A:$A,Tables!X$1),1),0),3),"")))</f>
        <v/>
      </c>
      <c r="Y196" t="str">
        <f ca="1">IF(Y26="","",IF($A196="","",IFERROR(INDEX(OFFSET('Program and Results'!$A$1,MATCH(Tables!Y$1,'Program and Results'!$A:$A,0)-1,1,COUNTIF('Program and Results'!$A:$A,Tables!Y$1),4),MATCH($A196,OFFSET('Program and Results'!$A$1,MATCH(Tables!Y$1,'Program and Results'!$A:$A,0)-1,4,COUNTIF('Program and Results'!$A:$A,Tables!Y$1),1),0),3),"")))</f>
        <v/>
      </c>
      <c r="Z196" t="str">
        <f ca="1">IF(Z26="","",IF($A196="","",IFERROR(INDEX(OFFSET('Program and Results'!$A$1,MATCH(Tables!Z$1,'Program and Results'!$A:$A,0)-1,1,COUNTIF('Program and Results'!$A:$A,Tables!Z$1),4),MATCH($A196,OFFSET('Program and Results'!$A$1,MATCH(Tables!Z$1,'Program and Results'!$A:$A,0)-1,4,COUNTIF('Program and Results'!$A:$A,Tables!Z$1),1),0),3),"")))</f>
        <v/>
      </c>
      <c r="AA196" t="str">
        <f ca="1">IF(AA26="","",IF($A196="","",IFERROR(INDEX(OFFSET('Program and Results'!$A$1,MATCH(Tables!AA$1,'Program and Results'!$A:$A,0)-1,1,COUNTIF('Program and Results'!$A:$A,Tables!AA$1),4),MATCH($A196,OFFSET('Program and Results'!$A$1,MATCH(Tables!AA$1,'Program and Results'!$A:$A,0)-1,4,COUNTIF('Program and Results'!$A:$A,Tables!AA$1),1),0),3),"")))</f>
        <v/>
      </c>
      <c r="AB196" t="str">
        <f ca="1">IF(AB26="","",IF($A196="","",IFERROR(INDEX(OFFSET('Program and Results'!$A$1,MATCH(Tables!AB$1,'Program and Results'!$A:$A,0)-1,1,COUNTIF('Program and Results'!$A:$A,Tables!AB$1),4),MATCH($A196,OFFSET('Program and Results'!$A$1,MATCH(Tables!AB$1,'Program and Results'!$A:$A,0)-1,4,COUNTIF('Program and Results'!$A:$A,Tables!AB$1),1),0),3),"")))</f>
        <v/>
      </c>
      <c r="AC196" t="str">
        <f ca="1">IF(AC26="","",IF($A196="","",IFERROR(INDEX(OFFSET('Program and Results'!$A$1,MATCH(Tables!AC$1,'Program and Results'!$A:$A,0)-1,1,COUNTIF('Program and Results'!$A:$A,Tables!AC$1),4),MATCH($A196,OFFSET('Program and Results'!$A$1,MATCH(Tables!AC$1,'Program and Results'!$A:$A,0)-1,4,COUNTIF('Program and Results'!$A:$A,Tables!AC$1),1),0),3),"")))</f>
        <v/>
      </c>
      <c r="AD196" t="str">
        <f ca="1">IF(AD26="","",IF($A196="","",IFERROR(INDEX(OFFSET('Program and Results'!$A$1,MATCH(Tables!AD$1,'Program and Results'!$A:$A,0)-1,1,COUNTIF('Program and Results'!$A:$A,Tables!AD$1),4),MATCH($A196,OFFSET('Program and Results'!$A$1,MATCH(Tables!AD$1,'Program and Results'!$A:$A,0)-1,4,COUNTIF('Program and Results'!$A:$A,Tables!AD$1),1),0),3),"")))</f>
        <v/>
      </c>
      <c r="AE196" t="str">
        <f ca="1">IF(AE26="","",IF($A196="","",IFERROR(INDEX(OFFSET('Program and Results'!$A$1,MATCH(Tables!AE$1,'Program and Results'!$A:$A,0)-1,1,COUNTIF('Program and Results'!$A:$A,Tables!AE$1),4),MATCH($A196,OFFSET('Program and Results'!$A$1,MATCH(Tables!AE$1,'Program and Results'!$A:$A,0)-1,4,COUNTIF('Program and Results'!$A:$A,Tables!AE$1),1),0),3),"")))</f>
        <v/>
      </c>
      <c r="AF196" t="str">
        <f ca="1">IF(AF26="","",IF($A196="","",IFERROR(INDEX(OFFSET('Program and Results'!$A$1,MATCH(Tables!AF$1,'Program and Results'!$A:$A,0)-1,1,COUNTIF('Program and Results'!$A:$A,Tables!AF$1),4),MATCH($A196,OFFSET('Program and Results'!$A$1,MATCH(Tables!AF$1,'Program and Results'!$A:$A,0)-1,4,COUNTIF('Program and Results'!$A:$A,Tables!AF$1),1),0),3),"")))</f>
        <v/>
      </c>
      <c r="AG196" t="str">
        <f ca="1">IF(AG26="","",IF($A196="","",IFERROR(INDEX(OFFSET('Program and Results'!$A$1,MATCH(Tables!AG$1,'Program and Results'!$A:$A,0)-1,1,COUNTIF('Program and Results'!$A:$A,Tables!AG$1),4),MATCH($A196,OFFSET('Program and Results'!$A$1,MATCH(Tables!AG$1,'Program and Results'!$A:$A,0)-1,4,COUNTIF('Program and Results'!$A:$A,Tables!AG$1),1),0),3),"")))</f>
        <v/>
      </c>
      <c r="AH196" t="str">
        <f ca="1">IF(AH26="","",IF($A196="","",IFERROR(INDEX(OFFSET('Program and Results'!$A$1,MATCH(Tables!AH$1,'Program and Results'!$A:$A,0)-1,1,COUNTIF('Program and Results'!$A:$A,Tables!AH$1),4),MATCH($A196,OFFSET('Program and Results'!$A$1,MATCH(Tables!AH$1,'Program and Results'!$A:$A,0)-1,4,COUNTIF('Program and Results'!$A:$A,Tables!AH$1),1),0),3),"")))</f>
        <v/>
      </c>
      <c r="AI196" t="str">
        <f ca="1">IF(AI26="","",IF($A196="","",IFERROR(INDEX(OFFSET('Program and Results'!$A$1,MATCH(Tables!AI$1,'Program and Results'!$A:$A,0)-1,1,COUNTIF('Program and Results'!$A:$A,Tables!AI$1),4),MATCH($A196,OFFSET('Program and Results'!$A$1,MATCH(Tables!AI$1,'Program and Results'!$A:$A,0)-1,4,COUNTIF('Program and Results'!$A:$A,Tables!AI$1),1),0),3),"")))</f>
        <v/>
      </c>
      <c r="AJ196" t="str">
        <f ca="1">IF(AJ26="","",IF($A196="","",IFERROR(INDEX(OFFSET('Program and Results'!$A$1,MATCH(Tables!AJ$1,'Program and Results'!$A:$A,0)-1,1,COUNTIF('Program and Results'!$A:$A,Tables!AJ$1),4),MATCH($A196,OFFSET('Program and Results'!$A$1,MATCH(Tables!AJ$1,'Program and Results'!$A:$A,0)-1,4,COUNTIF('Program and Results'!$A:$A,Tables!AJ$1),1),0),3),"")))</f>
        <v/>
      </c>
      <c r="AK196" t="str">
        <f ca="1">IF(AK26="","",IF($A196="","",IFERROR(INDEX(OFFSET('Program and Results'!$A$1,MATCH(Tables!AK$1,'Program and Results'!$A:$A,0)-1,1,COUNTIF('Program and Results'!$A:$A,Tables!AK$1),4),MATCH($A196,OFFSET('Program and Results'!$A$1,MATCH(Tables!AK$1,'Program and Results'!$A:$A,0)-1,4,COUNTIF('Program and Results'!$A:$A,Tables!AK$1),1),0),3),"")))</f>
        <v/>
      </c>
      <c r="AL196" t="str">
        <f ca="1">IF(AL26="","",IF($A196="","",IFERROR(INDEX(OFFSET('Program and Results'!$A$1,MATCH(Tables!AL$1,'Program and Results'!$A:$A,0)-1,1,COUNTIF('Program and Results'!$A:$A,Tables!AL$1),4),MATCH($A196,OFFSET('Program and Results'!$A$1,MATCH(Tables!AL$1,'Program and Results'!$A:$A,0)-1,4,COUNTIF('Program and Results'!$A:$A,Tables!AL$1),1),0),3),"")))</f>
        <v/>
      </c>
      <c r="AM196" t="str">
        <f ca="1">IF(AM26="","",IF($A196="","",IFERROR(INDEX(OFFSET('Program and Results'!$A$1,MATCH(Tables!AM$1,'Program and Results'!$A:$A,0)-1,1,COUNTIF('Program and Results'!$A:$A,Tables!AM$1),4),MATCH($A196,OFFSET('Program and Results'!$A$1,MATCH(Tables!AM$1,'Program and Results'!$A:$A,0)-1,4,COUNTIF('Program and Results'!$A:$A,Tables!AM$1),1),0),3),"")))</f>
        <v/>
      </c>
      <c r="AN196" t="str">
        <f ca="1">IF(AN26="","",IF($A196="","",IFERROR(INDEX(OFFSET('Program and Results'!$A$1,MATCH(Tables!AN$1,'Program and Results'!$A:$A,0)-1,1,COUNTIF('Program and Results'!$A:$A,Tables!AN$1),4),MATCH($A196,OFFSET('Program and Results'!$A$1,MATCH(Tables!AN$1,'Program and Results'!$A:$A,0)-1,4,COUNTIF('Program and Results'!$A:$A,Tables!AN$1),1),0),3),"")))</f>
        <v/>
      </c>
      <c r="AO196" t="str">
        <f ca="1">IF(AO26="","",IF($A196="","",IFERROR(INDEX(OFFSET('Program and Results'!$A$1,MATCH(Tables!AO$1,'Program and Results'!$A:$A,0)-1,1,COUNTIF('Program and Results'!$A:$A,Tables!AO$1),4),MATCH($A196,OFFSET('Program and Results'!$A$1,MATCH(Tables!AO$1,'Program and Results'!$A:$A,0)-1,4,COUNTIF('Program and Results'!$A:$A,Tables!AO$1),1),0),3),"")))</f>
        <v/>
      </c>
      <c r="AP196" t="str">
        <f ca="1">IF(AP26="","",IF($A196="","",IFERROR(INDEX(OFFSET('Program and Results'!$A$1,MATCH(Tables!AP$1,'Program and Results'!$A:$A,0)-1,1,COUNTIF('Program and Results'!$A:$A,Tables!AP$1),4),MATCH($A196,OFFSET('Program and Results'!$A$1,MATCH(Tables!AP$1,'Program and Results'!$A:$A,0)-1,4,COUNTIF('Program and Results'!$A:$A,Tables!AP$1),1),0),3),"")))</f>
        <v/>
      </c>
      <c r="AQ196" t="str">
        <f ca="1">IF(AQ26="","",IF($A196="","",IFERROR(INDEX(OFFSET('Program and Results'!$A$1,MATCH(Tables!AQ$1,'Program and Results'!$A:$A,0)-1,1,COUNTIF('Program and Results'!$A:$A,Tables!AQ$1),4),MATCH($A196,OFFSET('Program and Results'!$A$1,MATCH(Tables!AQ$1,'Program and Results'!$A:$A,0)-1,4,COUNTIF('Program and Results'!$A:$A,Tables!AQ$1),1),0),3),"")))</f>
        <v/>
      </c>
      <c r="AR196" t="str">
        <f ca="1">IF(AR26="","",IF($A196="","",IFERROR(INDEX(OFFSET('Program and Results'!$A$1,MATCH(Tables!AR$1,'Program and Results'!$A:$A,0)-1,1,COUNTIF('Program and Results'!$A:$A,Tables!AR$1),4),MATCH($A196,OFFSET('Program and Results'!$A$1,MATCH(Tables!AR$1,'Program and Results'!$A:$A,0)-1,4,COUNTIF('Program and Results'!$A:$A,Tables!AR$1),1),0),3),"")))</f>
        <v/>
      </c>
      <c r="AS196" t="str">
        <f ca="1">IF(AS26="","",IF($A196="","",IFERROR(INDEX(OFFSET('Program and Results'!$A$1,MATCH(Tables!AS$1,'Program and Results'!$A:$A,0)-1,1,COUNTIF('Program and Results'!$A:$A,Tables!AS$1),4),MATCH($A196,OFFSET('Program and Results'!$A$1,MATCH(Tables!AS$1,'Program and Results'!$A:$A,0)-1,4,COUNTIF('Program and Results'!$A:$A,Tables!AS$1),1),0),3),"")))</f>
        <v/>
      </c>
      <c r="AT196" t="str">
        <f ca="1">IF(AT26="","",IF($A196="","",IFERROR(INDEX(OFFSET('Program and Results'!$A$1,MATCH(Tables!AT$1,'Program and Results'!$A:$A,0)-1,1,COUNTIF('Program and Results'!$A:$A,Tables!AT$1),4),MATCH($A196,OFFSET('Program and Results'!$A$1,MATCH(Tables!AT$1,'Program and Results'!$A:$A,0)-1,4,COUNTIF('Program and Results'!$A:$A,Tables!AT$1),1),0),3),"")))</f>
        <v/>
      </c>
      <c r="AU196" t="str">
        <f ca="1">IF(AU26="","",IF($A196="","",IFERROR(INDEX(OFFSET('Program and Results'!$A$1,MATCH(Tables!AU$1,'Program and Results'!$A:$A,0)-1,1,COUNTIF('Program and Results'!$A:$A,Tables!AU$1),4),MATCH($A196,OFFSET('Program and Results'!$A$1,MATCH(Tables!AU$1,'Program and Results'!$A:$A,0)-1,4,COUNTIF('Program and Results'!$A:$A,Tables!AU$1),1),0),3),"")))</f>
        <v/>
      </c>
      <c r="AV196" t="str">
        <f ca="1">IF(AV26="","",IF($A196="","",IFERROR(INDEX(OFFSET('Program and Results'!$A$1,MATCH(Tables!AV$1,'Program and Results'!$A:$A,0)-1,1,COUNTIF('Program and Results'!$A:$A,Tables!AV$1),4),MATCH($A196,OFFSET('Program and Results'!$A$1,MATCH(Tables!AV$1,'Program and Results'!$A:$A,0)-1,4,COUNTIF('Program and Results'!$A:$A,Tables!AV$1),1),0),3),"")))</f>
        <v/>
      </c>
      <c r="AW196" t="str">
        <f ca="1">IF(AW26="","",IF($A196="","",IFERROR(INDEX(OFFSET('Program and Results'!$A$1,MATCH(Tables!AW$1,'Program and Results'!$A:$A,0)-1,1,COUNTIF('Program and Results'!$A:$A,Tables!AW$1),4),MATCH($A196,OFFSET('Program and Results'!$A$1,MATCH(Tables!AW$1,'Program and Results'!$A:$A,0)-1,4,COUNTIF('Program and Results'!$A:$A,Tables!AW$1),1),0),3),"")))</f>
        <v/>
      </c>
      <c r="AX196" t="str">
        <f ca="1">IF(AX26="","",IF($A196="","",IFERROR(INDEX(OFFSET('Program and Results'!$A$1,MATCH(Tables!AX$1,'Program and Results'!$A:$A,0)-1,1,COUNTIF('Program and Results'!$A:$A,Tables!AX$1),4),MATCH($A196,OFFSET('Program and Results'!$A$1,MATCH(Tables!AX$1,'Program and Results'!$A:$A,0)-1,4,COUNTIF('Program and Results'!$A:$A,Tables!AX$1),1),0),3),"")))</f>
        <v/>
      </c>
      <c r="AY196" t="str">
        <f ca="1">IF(AY26="","",IF($A196="","",IFERROR(INDEX(OFFSET('Program and Results'!$A$1,MATCH(Tables!AY$1,'Program and Results'!$A:$A,0)-1,1,COUNTIF('Program and Results'!$A:$A,Tables!AY$1),4),MATCH($A196,OFFSET('Program and Results'!$A$1,MATCH(Tables!AY$1,'Program and Results'!$A:$A,0)-1,4,COUNTIF('Program and Results'!$A:$A,Tables!AY$1),1),0),3),"")))</f>
        <v/>
      </c>
      <c r="AZ196" t="str">
        <f ca="1">IF(AZ26="","",IF($A196="","",IFERROR(INDEX(OFFSET('Program and Results'!$A$1,MATCH(Tables!AZ$1,'Program and Results'!$A:$A,0)-1,1,COUNTIF('Program and Results'!$A:$A,Tables!AZ$1),4),MATCH($A196,OFFSET('Program and Results'!$A$1,MATCH(Tables!AZ$1,'Program and Results'!$A:$A,0)-1,4,COUNTIF('Program and Results'!$A:$A,Tables!AZ$1),1),0),3),"")))</f>
        <v/>
      </c>
      <c r="BA196" t="str">
        <f ca="1">IF(BA26="","",IF($A196="","",IFERROR(INDEX(OFFSET('Program and Results'!$A$1,MATCH(Tables!BA$1,'Program and Results'!$A:$A,0)-1,1,COUNTIF('Program and Results'!$A:$A,Tables!BA$1),4),MATCH($A196,OFFSET('Program and Results'!$A$1,MATCH(Tables!BA$1,'Program and Results'!$A:$A,0)-1,4,COUNTIF('Program and Results'!$A:$A,Tables!BA$1),1),0),3),"")))</f>
        <v/>
      </c>
      <c r="BB196" t="str">
        <f ca="1">IF(BB26="","",IF($A196="","",IFERROR(INDEX(OFFSET('Program and Results'!$A$1,MATCH(Tables!BB$1,'Program and Results'!$A:$A,0)-1,1,COUNTIF('Program and Results'!$A:$A,Tables!BB$1),4),MATCH($A196,OFFSET('Program and Results'!$A$1,MATCH(Tables!BB$1,'Program and Results'!$A:$A,0)-1,4,COUNTIF('Program and Results'!$A:$A,Tables!BB$1),1),0),3),"")))</f>
        <v/>
      </c>
      <c r="BC196" t="str">
        <f ca="1">IF(BC26="","",IF($A196="","",IFERROR(INDEX(OFFSET('Program and Results'!$A$1,MATCH(Tables!BC$1,'Program and Results'!$A:$A,0)-1,1,COUNTIF('Program and Results'!$A:$A,Tables!BC$1),4),MATCH($A196,OFFSET('Program and Results'!$A$1,MATCH(Tables!BC$1,'Program and Results'!$A:$A,0)-1,4,COUNTIF('Program and Results'!$A:$A,Tables!BC$1),1),0),3),"")))</f>
        <v/>
      </c>
      <c r="BD196" t="str">
        <f ca="1">IF(BD26="","",IF($A196="","",IFERROR(INDEX(OFFSET('Program and Results'!$A$1,MATCH(Tables!BD$1,'Program and Results'!$A:$A,0)-1,1,COUNTIF('Program and Results'!$A:$A,Tables!BD$1),4),MATCH($A196,OFFSET('Program and Results'!$A$1,MATCH(Tables!BD$1,'Program and Results'!$A:$A,0)-1,4,COUNTIF('Program and Results'!$A:$A,Tables!BD$1),1),0),3),"")))</f>
        <v/>
      </c>
      <c r="BE196" t="str">
        <f ca="1">IF(BE26="","",IF($A196="","",IFERROR(INDEX(OFFSET('Program and Results'!$A$1,MATCH(Tables!BE$1,'Program and Results'!$A:$A,0)-1,1,COUNTIF('Program and Results'!$A:$A,Tables!BE$1),4),MATCH($A196,OFFSET('Program and Results'!$A$1,MATCH(Tables!BE$1,'Program and Results'!$A:$A,0)-1,4,COUNTIF('Program and Results'!$A:$A,Tables!BE$1),1),0),3),"")))</f>
        <v/>
      </c>
    </row>
    <row r="197" spans="1:57">
      <c r="A197" s="3" t="str">
        <f t="shared" si="14"/>
        <v/>
      </c>
      <c r="B197" t="str">
        <f ca="1">IF(B27="","",IF($A197="","",IFERROR(INDEX(OFFSET('Program and Results'!$A$1,MATCH(Tables!B$1,'Program and Results'!$A:$A,0)-1,1,COUNTIF('Program and Results'!$A:$A,Tables!B$1),4),MATCH($A197,OFFSET('Program and Results'!$A$1,MATCH(Tables!B$1,'Program and Results'!$A:$A,0)-1,4,COUNTIF('Program and Results'!$A:$A,Tables!B$1),1),0),3),"")))</f>
        <v/>
      </c>
      <c r="C197" t="str">
        <f ca="1">IF(C27="","",IF($A197="","",IFERROR(INDEX(OFFSET('Program and Results'!$A$1,MATCH(Tables!C$1,'Program and Results'!$A:$A,0)-1,1,COUNTIF('Program and Results'!$A:$A,Tables!C$1),4),MATCH($A197,OFFSET('Program and Results'!$A$1,MATCH(Tables!C$1,'Program and Results'!$A:$A,0)-1,4,COUNTIF('Program and Results'!$A:$A,Tables!C$1),1),0),3),"")))</f>
        <v/>
      </c>
      <c r="D197" t="str">
        <f ca="1">IF(D27="","",IF($A197="","",IFERROR(INDEX(OFFSET('Program and Results'!$A$1,MATCH(Tables!D$1,'Program and Results'!$A:$A,0)-1,1,COUNTIF('Program and Results'!$A:$A,Tables!D$1),4),MATCH($A197,OFFSET('Program and Results'!$A$1,MATCH(Tables!D$1,'Program and Results'!$A:$A,0)-1,4,COUNTIF('Program and Results'!$A:$A,Tables!D$1),1),0),3),"")))</f>
        <v/>
      </c>
      <c r="E197" t="str">
        <f ca="1">IF(E27="","",IF($A197="","",IFERROR(INDEX(OFFSET('Program and Results'!$A$1,MATCH(Tables!E$1,'Program and Results'!$A:$A,0)-1,1,COUNTIF('Program and Results'!$A:$A,Tables!E$1),4),MATCH($A197,OFFSET('Program and Results'!$A$1,MATCH(Tables!E$1,'Program and Results'!$A:$A,0)-1,4,COUNTIF('Program and Results'!$A:$A,Tables!E$1),1),0),3),"")))</f>
        <v/>
      </c>
      <c r="F197" t="str">
        <f ca="1">IF(F27="","",IF($A197="","",IFERROR(INDEX(OFFSET('Program and Results'!$A$1,MATCH(Tables!F$1,'Program and Results'!$A:$A,0)-1,1,COUNTIF('Program and Results'!$A:$A,Tables!F$1),4),MATCH($A197,OFFSET('Program and Results'!$A$1,MATCH(Tables!F$1,'Program and Results'!$A:$A,0)-1,4,COUNTIF('Program and Results'!$A:$A,Tables!F$1),1),0),3),"")))</f>
        <v/>
      </c>
      <c r="G197" t="str">
        <f ca="1">IF(G27="","",IF($A197="","",IFERROR(INDEX(OFFSET('Program and Results'!$A$1,MATCH(Tables!G$1,'Program and Results'!$A:$A,0)-1,1,COUNTIF('Program and Results'!$A:$A,Tables!G$1),4),MATCH($A197,OFFSET('Program and Results'!$A$1,MATCH(Tables!G$1,'Program and Results'!$A:$A,0)-1,4,COUNTIF('Program and Results'!$A:$A,Tables!G$1),1),0),3),"")))</f>
        <v/>
      </c>
      <c r="H197" t="str">
        <f ca="1">IF(H27="","",IF($A197="","",IFERROR(INDEX(OFFSET('Program and Results'!$A$1,MATCH(Tables!H$1,'Program and Results'!$A:$A,0)-1,1,COUNTIF('Program and Results'!$A:$A,Tables!H$1),4),MATCH($A197,OFFSET('Program and Results'!$A$1,MATCH(Tables!H$1,'Program and Results'!$A:$A,0)-1,4,COUNTIF('Program and Results'!$A:$A,Tables!H$1),1),0),3),"")))</f>
        <v/>
      </c>
      <c r="I197" t="str">
        <f ca="1">IF(I27="","",IF($A197="","",IFERROR(INDEX(OFFSET('Program and Results'!$A$1,MATCH(Tables!I$1,'Program and Results'!$A:$A,0)-1,1,COUNTIF('Program and Results'!$A:$A,Tables!I$1),4),MATCH($A197,OFFSET('Program and Results'!$A$1,MATCH(Tables!I$1,'Program and Results'!$A:$A,0)-1,4,COUNTIF('Program and Results'!$A:$A,Tables!I$1),1),0),3),"")))</f>
        <v/>
      </c>
      <c r="J197" t="str">
        <f ca="1">IF(J27="","",IF($A197="","",IFERROR(INDEX(OFFSET('Program and Results'!$A$1,MATCH(Tables!J$1,'Program and Results'!$A:$A,0)-1,1,COUNTIF('Program and Results'!$A:$A,Tables!J$1),4),MATCH($A197,OFFSET('Program and Results'!$A$1,MATCH(Tables!J$1,'Program and Results'!$A:$A,0)-1,4,COUNTIF('Program and Results'!$A:$A,Tables!J$1),1),0),3),"")))</f>
        <v/>
      </c>
      <c r="K197" t="str">
        <f ca="1">IF(K27="","",IF($A197="","",IFERROR(INDEX(OFFSET('Program and Results'!$A$1,MATCH(Tables!K$1,'Program and Results'!$A:$A,0)-1,1,COUNTIF('Program and Results'!$A:$A,Tables!K$1),4),MATCH($A197,OFFSET('Program and Results'!$A$1,MATCH(Tables!K$1,'Program and Results'!$A:$A,0)-1,4,COUNTIF('Program and Results'!$A:$A,Tables!K$1),1),0),3),"")))</f>
        <v/>
      </c>
      <c r="L197" t="str">
        <f ca="1">IF(L27="","",IF($A197="","",IFERROR(INDEX(OFFSET('Program and Results'!$A$1,MATCH(Tables!L$1,'Program and Results'!$A:$A,0)-1,1,COUNTIF('Program and Results'!$A:$A,Tables!L$1),4),MATCH($A197,OFFSET('Program and Results'!$A$1,MATCH(Tables!L$1,'Program and Results'!$A:$A,0)-1,4,COUNTIF('Program and Results'!$A:$A,Tables!L$1),1),0),3),"")))</f>
        <v/>
      </c>
      <c r="M197" t="str">
        <f ca="1">IF(M27="","",IF($A197="","",IFERROR(INDEX(OFFSET('Program and Results'!$A$1,MATCH(Tables!M$1,'Program and Results'!$A:$A,0)-1,1,COUNTIF('Program and Results'!$A:$A,Tables!M$1),4),MATCH($A197,OFFSET('Program and Results'!$A$1,MATCH(Tables!M$1,'Program and Results'!$A:$A,0)-1,4,COUNTIF('Program and Results'!$A:$A,Tables!M$1),1),0),3),"")))</f>
        <v/>
      </c>
      <c r="N197" t="str">
        <f ca="1">IF(N27="","",IF($A197="","",IFERROR(INDEX(OFFSET('Program and Results'!$A$1,MATCH(Tables!N$1,'Program and Results'!$A:$A,0)-1,1,COUNTIF('Program and Results'!$A:$A,Tables!N$1),4),MATCH($A197,OFFSET('Program and Results'!$A$1,MATCH(Tables!N$1,'Program and Results'!$A:$A,0)-1,4,COUNTIF('Program and Results'!$A:$A,Tables!N$1),1),0),3),"")))</f>
        <v/>
      </c>
      <c r="O197" t="str">
        <f ca="1">IF(O27="","",IF($A197="","",IFERROR(INDEX(OFFSET('Program and Results'!$A$1,MATCH(Tables!O$1,'Program and Results'!$A:$A,0)-1,1,COUNTIF('Program and Results'!$A:$A,Tables!O$1),4),MATCH($A197,OFFSET('Program and Results'!$A$1,MATCH(Tables!O$1,'Program and Results'!$A:$A,0)-1,4,COUNTIF('Program and Results'!$A:$A,Tables!O$1),1),0),3),"")))</f>
        <v/>
      </c>
      <c r="P197" t="str">
        <f ca="1">IF(P27="","",IF($A197="","",IFERROR(INDEX(OFFSET('Program and Results'!$A$1,MATCH(Tables!P$1,'Program and Results'!$A:$A,0)-1,1,COUNTIF('Program and Results'!$A:$A,Tables!P$1),4),MATCH($A197,OFFSET('Program and Results'!$A$1,MATCH(Tables!P$1,'Program and Results'!$A:$A,0)-1,4,COUNTIF('Program and Results'!$A:$A,Tables!P$1),1),0),3),"")))</f>
        <v/>
      </c>
      <c r="Q197" t="str">
        <f ca="1">IF(Q27="","",IF($A197="","",IFERROR(INDEX(OFFSET('Program and Results'!$A$1,MATCH(Tables!Q$1,'Program and Results'!$A:$A,0)-1,1,COUNTIF('Program and Results'!$A:$A,Tables!Q$1),4),MATCH($A197,OFFSET('Program and Results'!$A$1,MATCH(Tables!Q$1,'Program and Results'!$A:$A,0)-1,4,COUNTIF('Program and Results'!$A:$A,Tables!Q$1),1),0),3),"")))</f>
        <v/>
      </c>
      <c r="R197" t="str">
        <f ca="1">IF(R27="","",IF($A197="","",IFERROR(INDEX(OFFSET('Program and Results'!$A$1,MATCH(Tables!R$1,'Program and Results'!$A:$A,0)-1,1,COUNTIF('Program and Results'!$A:$A,Tables!R$1),4),MATCH($A197,OFFSET('Program and Results'!$A$1,MATCH(Tables!R$1,'Program and Results'!$A:$A,0)-1,4,COUNTIF('Program and Results'!$A:$A,Tables!R$1),1),0),3),"")))</f>
        <v/>
      </c>
      <c r="S197" t="str">
        <f ca="1">IF(S27="","",IF($A197="","",IFERROR(INDEX(OFFSET('Program and Results'!$A$1,MATCH(Tables!S$1,'Program and Results'!$A:$A,0)-1,1,COUNTIF('Program and Results'!$A:$A,Tables!S$1),4),MATCH($A197,OFFSET('Program and Results'!$A$1,MATCH(Tables!S$1,'Program and Results'!$A:$A,0)-1,4,COUNTIF('Program and Results'!$A:$A,Tables!S$1),1),0),3),"")))</f>
        <v/>
      </c>
      <c r="T197" t="str">
        <f ca="1">IF(T27="","",IF($A197="","",IFERROR(INDEX(OFFSET('Program and Results'!$A$1,MATCH(Tables!T$1,'Program and Results'!$A:$A,0)-1,1,COUNTIF('Program and Results'!$A:$A,Tables!T$1),4),MATCH($A197,OFFSET('Program and Results'!$A$1,MATCH(Tables!T$1,'Program and Results'!$A:$A,0)-1,4,COUNTIF('Program and Results'!$A:$A,Tables!T$1),1),0),3),"")))</f>
        <v/>
      </c>
      <c r="U197" t="str">
        <f ca="1">IF(U27="","",IF($A197="","",IFERROR(INDEX(OFFSET('Program and Results'!$A$1,MATCH(Tables!U$1,'Program and Results'!$A:$A,0)-1,1,COUNTIF('Program and Results'!$A:$A,Tables!U$1),4),MATCH($A197,OFFSET('Program and Results'!$A$1,MATCH(Tables!U$1,'Program and Results'!$A:$A,0)-1,4,COUNTIF('Program and Results'!$A:$A,Tables!U$1),1),0),3),"")))</f>
        <v/>
      </c>
      <c r="V197" t="str">
        <f ca="1">IF(V27="","",IF($A197="","",IFERROR(INDEX(OFFSET('Program and Results'!$A$1,MATCH(Tables!V$1,'Program and Results'!$A:$A,0)-1,1,COUNTIF('Program and Results'!$A:$A,Tables!V$1),4),MATCH($A197,OFFSET('Program and Results'!$A$1,MATCH(Tables!V$1,'Program and Results'!$A:$A,0)-1,4,COUNTIF('Program and Results'!$A:$A,Tables!V$1),1),0),3),"")))</f>
        <v/>
      </c>
      <c r="W197" t="str">
        <f ca="1">IF(W27="","",IF($A197="","",IFERROR(INDEX(OFFSET('Program and Results'!$A$1,MATCH(Tables!W$1,'Program and Results'!$A:$A,0)-1,1,COUNTIF('Program and Results'!$A:$A,Tables!W$1),4),MATCH($A197,OFFSET('Program and Results'!$A$1,MATCH(Tables!W$1,'Program and Results'!$A:$A,0)-1,4,COUNTIF('Program and Results'!$A:$A,Tables!W$1),1),0),3),"")))</f>
        <v/>
      </c>
      <c r="X197" t="str">
        <f ca="1">IF(X27="","",IF($A197="","",IFERROR(INDEX(OFFSET('Program and Results'!$A$1,MATCH(Tables!X$1,'Program and Results'!$A:$A,0)-1,1,COUNTIF('Program and Results'!$A:$A,Tables!X$1),4),MATCH($A197,OFFSET('Program and Results'!$A$1,MATCH(Tables!X$1,'Program and Results'!$A:$A,0)-1,4,COUNTIF('Program and Results'!$A:$A,Tables!X$1),1),0),3),"")))</f>
        <v/>
      </c>
      <c r="Y197" t="str">
        <f ca="1">IF(Y27="","",IF($A197="","",IFERROR(INDEX(OFFSET('Program and Results'!$A$1,MATCH(Tables!Y$1,'Program and Results'!$A:$A,0)-1,1,COUNTIF('Program and Results'!$A:$A,Tables!Y$1),4),MATCH($A197,OFFSET('Program and Results'!$A$1,MATCH(Tables!Y$1,'Program and Results'!$A:$A,0)-1,4,COUNTIF('Program and Results'!$A:$A,Tables!Y$1),1),0),3),"")))</f>
        <v/>
      </c>
      <c r="Z197" t="str">
        <f ca="1">IF(Z27="","",IF($A197="","",IFERROR(INDEX(OFFSET('Program and Results'!$A$1,MATCH(Tables!Z$1,'Program and Results'!$A:$A,0)-1,1,COUNTIF('Program and Results'!$A:$A,Tables!Z$1),4),MATCH($A197,OFFSET('Program and Results'!$A$1,MATCH(Tables!Z$1,'Program and Results'!$A:$A,0)-1,4,COUNTIF('Program and Results'!$A:$A,Tables!Z$1),1),0),3),"")))</f>
        <v/>
      </c>
      <c r="AA197" t="str">
        <f ca="1">IF(AA27="","",IF($A197="","",IFERROR(INDEX(OFFSET('Program and Results'!$A$1,MATCH(Tables!AA$1,'Program and Results'!$A:$A,0)-1,1,COUNTIF('Program and Results'!$A:$A,Tables!AA$1),4),MATCH($A197,OFFSET('Program and Results'!$A$1,MATCH(Tables!AA$1,'Program and Results'!$A:$A,0)-1,4,COUNTIF('Program and Results'!$A:$A,Tables!AA$1),1),0),3),"")))</f>
        <v/>
      </c>
      <c r="AB197" t="str">
        <f ca="1">IF(AB27="","",IF($A197="","",IFERROR(INDEX(OFFSET('Program and Results'!$A$1,MATCH(Tables!AB$1,'Program and Results'!$A:$A,0)-1,1,COUNTIF('Program and Results'!$A:$A,Tables!AB$1),4),MATCH($A197,OFFSET('Program and Results'!$A$1,MATCH(Tables!AB$1,'Program and Results'!$A:$A,0)-1,4,COUNTIF('Program and Results'!$A:$A,Tables!AB$1),1),0),3),"")))</f>
        <v/>
      </c>
      <c r="AC197" t="str">
        <f ca="1">IF(AC27="","",IF($A197="","",IFERROR(INDEX(OFFSET('Program and Results'!$A$1,MATCH(Tables!AC$1,'Program and Results'!$A:$A,0)-1,1,COUNTIF('Program and Results'!$A:$A,Tables!AC$1),4),MATCH($A197,OFFSET('Program and Results'!$A$1,MATCH(Tables!AC$1,'Program and Results'!$A:$A,0)-1,4,COUNTIF('Program and Results'!$A:$A,Tables!AC$1),1),0),3),"")))</f>
        <v/>
      </c>
      <c r="AD197" t="str">
        <f ca="1">IF(AD27="","",IF($A197="","",IFERROR(INDEX(OFFSET('Program and Results'!$A$1,MATCH(Tables!AD$1,'Program and Results'!$A:$A,0)-1,1,COUNTIF('Program and Results'!$A:$A,Tables!AD$1),4),MATCH($A197,OFFSET('Program and Results'!$A$1,MATCH(Tables!AD$1,'Program and Results'!$A:$A,0)-1,4,COUNTIF('Program and Results'!$A:$A,Tables!AD$1),1),0),3),"")))</f>
        <v/>
      </c>
      <c r="AE197" t="str">
        <f ca="1">IF(AE27="","",IF($A197="","",IFERROR(INDEX(OFFSET('Program and Results'!$A$1,MATCH(Tables!AE$1,'Program and Results'!$A:$A,0)-1,1,COUNTIF('Program and Results'!$A:$A,Tables!AE$1),4),MATCH($A197,OFFSET('Program and Results'!$A$1,MATCH(Tables!AE$1,'Program and Results'!$A:$A,0)-1,4,COUNTIF('Program and Results'!$A:$A,Tables!AE$1),1),0),3),"")))</f>
        <v/>
      </c>
      <c r="AF197" t="str">
        <f ca="1">IF(AF27="","",IF($A197="","",IFERROR(INDEX(OFFSET('Program and Results'!$A$1,MATCH(Tables!AF$1,'Program and Results'!$A:$A,0)-1,1,COUNTIF('Program and Results'!$A:$A,Tables!AF$1),4),MATCH($A197,OFFSET('Program and Results'!$A$1,MATCH(Tables!AF$1,'Program and Results'!$A:$A,0)-1,4,COUNTIF('Program and Results'!$A:$A,Tables!AF$1),1),0),3),"")))</f>
        <v/>
      </c>
      <c r="AG197" t="str">
        <f ca="1">IF(AG27="","",IF($A197="","",IFERROR(INDEX(OFFSET('Program and Results'!$A$1,MATCH(Tables!AG$1,'Program and Results'!$A:$A,0)-1,1,COUNTIF('Program and Results'!$A:$A,Tables!AG$1),4),MATCH($A197,OFFSET('Program and Results'!$A$1,MATCH(Tables!AG$1,'Program and Results'!$A:$A,0)-1,4,COUNTIF('Program and Results'!$A:$A,Tables!AG$1),1),0),3),"")))</f>
        <v/>
      </c>
      <c r="AH197" t="str">
        <f ca="1">IF(AH27="","",IF($A197="","",IFERROR(INDEX(OFFSET('Program and Results'!$A$1,MATCH(Tables!AH$1,'Program and Results'!$A:$A,0)-1,1,COUNTIF('Program and Results'!$A:$A,Tables!AH$1),4),MATCH($A197,OFFSET('Program and Results'!$A$1,MATCH(Tables!AH$1,'Program and Results'!$A:$A,0)-1,4,COUNTIF('Program and Results'!$A:$A,Tables!AH$1),1),0),3),"")))</f>
        <v/>
      </c>
      <c r="AI197" t="str">
        <f ca="1">IF(AI27="","",IF($A197="","",IFERROR(INDEX(OFFSET('Program and Results'!$A$1,MATCH(Tables!AI$1,'Program and Results'!$A:$A,0)-1,1,COUNTIF('Program and Results'!$A:$A,Tables!AI$1),4),MATCH($A197,OFFSET('Program and Results'!$A$1,MATCH(Tables!AI$1,'Program and Results'!$A:$A,0)-1,4,COUNTIF('Program and Results'!$A:$A,Tables!AI$1),1),0),3),"")))</f>
        <v/>
      </c>
      <c r="AJ197" t="str">
        <f ca="1">IF(AJ27="","",IF($A197="","",IFERROR(INDEX(OFFSET('Program and Results'!$A$1,MATCH(Tables!AJ$1,'Program and Results'!$A:$A,0)-1,1,COUNTIF('Program and Results'!$A:$A,Tables!AJ$1),4),MATCH($A197,OFFSET('Program and Results'!$A$1,MATCH(Tables!AJ$1,'Program and Results'!$A:$A,0)-1,4,COUNTIF('Program and Results'!$A:$A,Tables!AJ$1),1),0),3),"")))</f>
        <v/>
      </c>
      <c r="AK197" t="str">
        <f ca="1">IF(AK27="","",IF($A197="","",IFERROR(INDEX(OFFSET('Program and Results'!$A$1,MATCH(Tables!AK$1,'Program and Results'!$A:$A,0)-1,1,COUNTIF('Program and Results'!$A:$A,Tables!AK$1),4),MATCH($A197,OFFSET('Program and Results'!$A$1,MATCH(Tables!AK$1,'Program and Results'!$A:$A,0)-1,4,COUNTIF('Program and Results'!$A:$A,Tables!AK$1),1),0),3),"")))</f>
        <v/>
      </c>
      <c r="AL197" t="str">
        <f ca="1">IF(AL27="","",IF($A197="","",IFERROR(INDEX(OFFSET('Program and Results'!$A$1,MATCH(Tables!AL$1,'Program and Results'!$A:$A,0)-1,1,COUNTIF('Program and Results'!$A:$A,Tables!AL$1),4),MATCH($A197,OFFSET('Program and Results'!$A$1,MATCH(Tables!AL$1,'Program and Results'!$A:$A,0)-1,4,COUNTIF('Program and Results'!$A:$A,Tables!AL$1),1),0),3),"")))</f>
        <v/>
      </c>
      <c r="AM197" t="str">
        <f ca="1">IF(AM27="","",IF($A197="","",IFERROR(INDEX(OFFSET('Program and Results'!$A$1,MATCH(Tables!AM$1,'Program and Results'!$A:$A,0)-1,1,COUNTIF('Program and Results'!$A:$A,Tables!AM$1),4),MATCH($A197,OFFSET('Program and Results'!$A$1,MATCH(Tables!AM$1,'Program and Results'!$A:$A,0)-1,4,COUNTIF('Program and Results'!$A:$A,Tables!AM$1),1),0),3),"")))</f>
        <v/>
      </c>
      <c r="AN197" t="str">
        <f ca="1">IF(AN27="","",IF($A197="","",IFERROR(INDEX(OFFSET('Program and Results'!$A$1,MATCH(Tables!AN$1,'Program and Results'!$A:$A,0)-1,1,COUNTIF('Program and Results'!$A:$A,Tables!AN$1),4),MATCH($A197,OFFSET('Program and Results'!$A$1,MATCH(Tables!AN$1,'Program and Results'!$A:$A,0)-1,4,COUNTIF('Program and Results'!$A:$A,Tables!AN$1),1),0),3),"")))</f>
        <v/>
      </c>
      <c r="AO197" t="str">
        <f ca="1">IF(AO27="","",IF($A197="","",IFERROR(INDEX(OFFSET('Program and Results'!$A$1,MATCH(Tables!AO$1,'Program and Results'!$A:$A,0)-1,1,COUNTIF('Program and Results'!$A:$A,Tables!AO$1),4),MATCH($A197,OFFSET('Program and Results'!$A$1,MATCH(Tables!AO$1,'Program and Results'!$A:$A,0)-1,4,COUNTIF('Program and Results'!$A:$A,Tables!AO$1),1),0),3),"")))</f>
        <v/>
      </c>
      <c r="AP197" t="str">
        <f ca="1">IF(AP27="","",IF($A197="","",IFERROR(INDEX(OFFSET('Program and Results'!$A$1,MATCH(Tables!AP$1,'Program and Results'!$A:$A,0)-1,1,COUNTIF('Program and Results'!$A:$A,Tables!AP$1),4),MATCH($A197,OFFSET('Program and Results'!$A$1,MATCH(Tables!AP$1,'Program and Results'!$A:$A,0)-1,4,COUNTIF('Program and Results'!$A:$A,Tables!AP$1),1),0),3),"")))</f>
        <v/>
      </c>
      <c r="AQ197" t="str">
        <f ca="1">IF(AQ27="","",IF($A197="","",IFERROR(INDEX(OFFSET('Program and Results'!$A$1,MATCH(Tables!AQ$1,'Program and Results'!$A:$A,0)-1,1,COUNTIF('Program and Results'!$A:$A,Tables!AQ$1),4),MATCH($A197,OFFSET('Program and Results'!$A$1,MATCH(Tables!AQ$1,'Program and Results'!$A:$A,0)-1,4,COUNTIF('Program and Results'!$A:$A,Tables!AQ$1),1),0),3),"")))</f>
        <v/>
      </c>
      <c r="AR197" t="str">
        <f ca="1">IF(AR27="","",IF($A197="","",IFERROR(INDEX(OFFSET('Program and Results'!$A$1,MATCH(Tables!AR$1,'Program and Results'!$A:$A,0)-1,1,COUNTIF('Program and Results'!$A:$A,Tables!AR$1),4),MATCH($A197,OFFSET('Program and Results'!$A$1,MATCH(Tables!AR$1,'Program and Results'!$A:$A,0)-1,4,COUNTIF('Program and Results'!$A:$A,Tables!AR$1),1),0),3),"")))</f>
        <v/>
      </c>
      <c r="AS197" t="str">
        <f ca="1">IF(AS27="","",IF($A197="","",IFERROR(INDEX(OFFSET('Program and Results'!$A$1,MATCH(Tables!AS$1,'Program and Results'!$A:$A,0)-1,1,COUNTIF('Program and Results'!$A:$A,Tables!AS$1),4),MATCH($A197,OFFSET('Program and Results'!$A$1,MATCH(Tables!AS$1,'Program and Results'!$A:$A,0)-1,4,COUNTIF('Program and Results'!$A:$A,Tables!AS$1),1),0),3),"")))</f>
        <v/>
      </c>
      <c r="AT197" t="str">
        <f ca="1">IF(AT27="","",IF($A197="","",IFERROR(INDEX(OFFSET('Program and Results'!$A$1,MATCH(Tables!AT$1,'Program and Results'!$A:$A,0)-1,1,COUNTIF('Program and Results'!$A:$A,Tables!AT$1),4),MATCH($A197,OFFSET('Program and Results'!$A$1,MATCH(Tables!AT$1,'Program and Results'!$A:$A,0)-1,4,COUNTIF('Program and Results'!$A:$A,Tables!AT$1),1),0),3),"")))</f>
        <v/>
      </c>
      <c r="AU197" t="str">
        <f ca="1">IF(AU27="","",IF($A197="","",IFERROR(INDEX(OFFSET('Program and Results'!$A$1,MATCH(Tables!AU$1,'Program and Results'!$A:$A,0)-1,1,COUNTIF('Program and Results'!$A:$A,Tables!AU$1),4),MATCH($A197,OFFSET('Program and Results'!$A$1,MATCH(Tables!AU$1,'Program and Results'!$A:$A,0)-1,4,COUNTIF('Program and Results'!$A:$A,Tables!AU$1),1),0),3),"")))</f>
        <v/>
      </c>
      <c r="AV197" t="str">
        <f ca="1">IF(AV27="","",IF($A197="","",IFERROR(INDEX(OFFSET('Program and Results'!$A$1,MATCH(Tables!AV$1,'Program and Results'!$A:$A,0)-1,1,COUNTIF('Program and Results'!$A:$A,Tables!AV$1),4),MATCH($A197,OFFSET('Program and Results'!$A$1,MATCH(Tables!AV$1,'Program and Results'!$A:$A,0)-1,4,COUNTIF('Program and Results'!$A:$A,Tables!AV$1),1),0),3),"")))</f>
        <v/>
      </c>
      <c r="AW197" t="str">
        <f ca="1">IF(AW27="","",IF($A197="","",IFERROR(INDEX(OFFSET('Program and Results'!$A$1,MATCH(Tables!AW$1,'Program and Results'!$A:$A,0)-1,1,COUNTIF('Program and Results'!$A:$A,Tables!AW$1),4),MATCH($A197,OFFSET('Program and Results'!$A$1,MATCH(Tables!AW$1,'Program and Results'!$A:$A,0)-1,4,COUNTIF('Program and Results'!$A:$A,Tables!AW$1),1),0),3),"")))</f>
        <v/>
      </c>
      <c r="AX197" t="str">
        <f ca="1">IF(AX27="","",IF($A197="","",IFERROR(INDEX(OFFSET('Program and Results'!$A$1,MATCH(Tables!AX$1,'Program and Results'!$A:$A,0)-1,1,COUNTIF('Program and Results'!$A:$A,Tables!AX$1),4),MATCH($A197,OFFSET('Program and Results'!$A$1,MATCH(Tables!AX$1,'Program and Results'!$A:$A,0)-1,4,COUNTIF('Program and Results'!$A:$A,Tables!AX$1),1),0),3),"")))</f>
        <v/>
      </c>
      <c r="AY197" t="str">
        <f ca="1">IF(AY27="","",IF($A197="","",IFERROR(INDEX(OFFSET('Program and Results'!$A$1,MATCH(Tables!AY$1,'Program and Results'!$A:$A,0)-1,1,COUNTIF('Program and Results'!$A:$A,Tables!AY$1),4),MATCH($A197,OFFSET('Program and Results'!$A$1,MATCH(Tables!AY$1,'Program and Results'!$A:$A,0)-1,4,COUNTIF('Program and Results'!$A:$A,Tables!AY$1),1),0),3),"")))</f>
        <v/>
      </c>
      <c r="AZ197" t="str">
        <f ca="1">IF(AZ27="","",IF($A197="","",IFERROR(INDEX(OFFSET('Program and Results'!$A$1,MATCH(Tables!AZ$1,'Program and Results'!$A:$A,0)-1,1,COUNTIF('Program and Results'!$A:$A,Tables!AZ$1),4),MATCH($A197,OFFSET('Program and Results'!$A$1,MATCH(Tables!AZ$1,'Program and Results'!$A:$A,0)-1,4,COUNTIF('Program and Results'!$A:$A,Tables!AZ$1),1),0),3),"")))</f>
        <v/>
      </c>
      <c r="BA197" t="str">
        <f ca="1">IF(BA27="","",IF($A197="","",IFERROR(INDEX(OFFSET('Program and Results'!$A$1,MATCH(Tables!BA$1,'Program and Results'!$A:$A,0)-1,1,COUNTIF('Program and Results'!$A:$A,Tables!BA$1),4),MATCH($A197,OFFSET('Program and Results'!$A$1,MATCH(Tables!BA$1,'Program and Results'!$A:$A,0)-1,4,COUNTIF('Program and Results'!$A:$A,Tables!BA$1),1),0),3),"")))</f>
        <v/>
      </c>
      <c r="BB197" t="str">
        <f ca="1">IF(BB27="","",IF($A197="","",IFERROR(INDEX(OFFSET('Program and Results'!$A$1,MATCH(Tables!BB$1,'Program and Results'!$A:$A,0)-1,1,COUNTIF('Program and Results'!$A:$A,Tables!BB$1),4),MATCH($A197,OFFSET('Program and Results'!$A$1,MATCH(Tables!BB$1,'Program and Results'!$A:$A,0)-1,4,COUNTIF('Program and Results'!$A:$A,Tables!BB$1),1),0),3),"")))</f>
        <v/>
      </c>
      <c r="BC197" t="str">
        <f ca="1">IF(BC27="","",IF($A197="","",IFERROR(INDEX(OFFSET('Program and Results'!$A$1,MATCH(Tables!BC$1,'Program and Results'!$A:$A,0)-1,1,COUNTIF('Program and Results'!$A:$A,Tables!BC$1),4),MATCH($A197,OFFSET('Program and Results'!$A$1,MATCH(Tables!BC$1,'Program and Results'!$A:$A,0)-1,4,COUNTIF('Program and Results'!$A:$A,Tables!BC$1),1),0),3),"")))</f>
        <v/>
      </c>
      <c r="BD197" t="str">
        <f ca="1">IF(BD27="","",IF($A197="","",IFERROR(INDEX(OFFSET('Program and Results'!$A$1,MATCH(Tables!BD$1,'Program and Results'!$A:$A,0)-1,1,COUNTIF('Program and Results'!$A:$A,Tables!BD$1),4),MATCH($A197,OFFSET('Program and Results'!$A$1,MATCH(Tables!BD$1,'Program and Results'!$A:$A,0)-1,4,COUNTIF('Program and Results'!$A:$A,Tables!BD$1),1),0),3),"")))</f>
        <v/>
      </c>
      <c r="BE197" t="str">
        <f ca="1">IF(BE27="","",IF($A197="","",IFERROR(INDEX(OFFSET('Program and Results'!$A$1,MATCH(Tables!BE$1,'Program and Results'!$A:$A,0)-1,1,COUNTIF('Program and Results'!$A:$A,Tables!BE$1),4),MATCH($A197,OFFSET('Program and Results'!$A$1,MATCH(Tables!BE$1,'Program and Results'!$A:$A,0)-1,4,COUNTIF('Program and Results'!$A:$A,Tables!BE$1),1),0),3),"")))</f>
        <v/>
      </c>
    </row>
    <row r="198" spans="1:57">
      <c r="A198" s="3" t="str">
        <f t="shared" si="14"/>
        <v/>
      </c>
      <c r="B198" t="str">
        <f ca="1">IF(B28="","",IF($A198="","",IFERROR(INDEX(OFFSET('Program and Results'!$A$1,MATCH(Tables!B$1,'Program and Results'!$A:$A,0)-1,1,COUNTIF('Program and Results'!$A:$A,Tables!B$1),4),MATCH($A198,OFFSET('Program and Results'!$A$1,MATCH(Tables!B$1,'Program and Results'!$A:$A,0)-1,4,COUNTIF('Program and Results'!$A:$A,Tables!B$1),1),0),3),"")))</f>
        <v/>
      </c>
      <c r="C198" t="str">
        <f ca="1">IF(C28="","",IF($A198="","",IFERROR(INDEX(OFFSET('Program and Results'!$A$1,MATCH(Tables!C$1,'Program and Results'!$A:$A,0)-1,1,COUNTIF('Program and Results'!$A:$A,Tables!C$1),4),MATCH($A198,OFFSET('Program and Results'!$A$1,MATCH(Tables!C$1,'Program and Results'!$A:$A,0)-1,4,COUNTIF('Program and Results'!$A:$A,Tables!C$1),1),0),3),"")))</f>
        <v/>
      </c>
      <c r="D198" t="str">
        <f ca="1">IF(D28="","",IF($A198="","",IFERROR(INDEX(OFFSET('Program and Results'!$A$1,MATCH(Tables!D$1,'Program and Results'!$A:$A,0)-1,1,COUNTIF('Program and Results'!$A:$A,Tables!D$1),4),MATCH($A198,OFFSET('Program and Results'!$A$1,MATCH(Tables!D$1,'Program and Results'!$A:$A,0)-1,4,COUNTIF('Program and Results'!$A:$A,Tables!D$1),1),0),3),"")))</f>
        <v/>
      </c>
      <c r="E198" t="str">
        <f ca="1">IF(E28="","",IF($A198="","",IFERROR(INDEX(OFFSET('Program and Results'!$A$1,MATCH(Tables!E$1,'Program and Results'!$A:$A,0)-1,1,COUNTIF('Program and Results'!$A:$A,Tables!E$1),4),MATCH($A198,OFFSET('Program and Results'!$A$1,MATCH(Tables!E$1,'Program and Results'!$A:$A,0)-1,4,COUNTIF('Program and Results'!$A:$A,Tables!E$1),1),0),3),"")))</f>
        <v/>
      </c>
      <c r="F198" t="str">
        <f ca="1">IF(F28="","",IF($A198="","",IFERROR(INDEX(OFFSET('Program and Results'!$A$1,MATCH(Tables!F$1,'Program and Results'!$A:$A,0)-1,1,COUNTIF('Program and Results'!$A:$A,Tables!F$1),4),MATCH($A198,OFFSET('Program and Results'!$A$1,MATCH(Tables!F$1,'Program and Results'!$A:$A,0)-1,4,COUNTIF('Program and Results'!$A:$A,Tables!F$1),1),0),3),"")))</f>
        <v/>
      </c>
      <c r="G198" t="str">
        <f ca="1">IF(G28="","",IF($A198="","",IFERROR(INDEX(OFFSET('Program and Results'!$A$1,MATCH(Tables!G$1,'Program and Results'!$A:$A,0)-1,1,COUNTIF('Program and Results'!$A:$A,Tables!G$1),4),MATCH($A198,OFFSET('Program and Results'!$A$1,MATCH(Tables!G$1,'Program and Results'!$A:$A,0)-1,4,COUNTIF('Program and Results'!$A:$A,Tables!G$1),1),0),3),"")))</f>
        <v/>
      </c>
      <c r="H198" t="str">
        <f ca="1">IF(H28="","",IF($A198="","",IFERROR(INDEX(OFFSET('Program and Results'!$A$1,MATCH(Tables!H$1,'Program and Results'!$A:$A,0)-1,1,COUNTIF('Program and Results'!$A:$A,Tables!H$1),4),MATCH($A198,OFFSET('Program and Results'!$A$1,MATCH(Tables!H$1,'Program and Results'!$A:$A,0)-1,4,COUNTIF('Program and Results'!$A:$A,Tables!H$1),1),0),3),"")))</f>
        <v/>
      </c>
      <c r="I198" t="str">
        <f ca="1">IF(I28="","",IF($A198="","",IFERROR(INDEX(OFFSET('Program and Results'!$A$1,MATCH(Tables!I$1,'Program and Results'!$A:$A,0)-1,1,COUNTIF('Program and Results'!$A:$A,Tables!I$1),4),MATCH($A198,OFFSET('Program and Results'!$A$1,MATCH(Tables!I$1,'Program and Results'!$A:$A,0)-1,4,COUNTIF('Program and Results'!$A:$A,Tables!I$1),1),0),3),"")))</f>
        <v/>
      </c>
      <c r="J198" t="str">
        <f ca="1">IF(J28="","",IF($A198="","",IFERROR(INDEX(OFFSET('Program and Results'!$A$1,MATCH(Tables!J$1,'Program and Results'!$A:$A,0)-1,1,COUNTIF('Program and Results'!$A:$A,Tables!J$1),4),MATCH($A198,OFFSET('Program and Results'!$A$1,MATCH(Tables!J$1,'Program and Results'!$A:$A,0)-1,4,COUNTIF('Program and Results'!$A:$A,Tables!J$1),1),0),3),"")))</f>
        <v/>
      </c>
      <c r="K198" t="str">
        <f ca="1">IF(K28="","",IF($A198="","",IFERROR(INDEX(OFFSET('Program and Results'!$A$1,MATCH(Tables!K$1,'Program and Results'!$A:$A,0)-1,1,COUNTIF('Program and Results'!$A:$A,Tables!K$1),4),MATCH($A198,OFFSET('Program and Results'!$A$1,MATCH(Tables!K$1,'Program and Results'!$A:$A,0)-1,4,COUNTIF('Program and Results'!$A:$A,Tables!K$1),1),0),3),"")))</f>
        <v/>
      </c>
      <c r="L198" t="str">
        <f ca="1">IF(L28="","",IF($A198="","",IFERROR(INDEX(OFFSET('Program and Results'!$A$1,MATCH(Tables!L$1,'Program and Results'!$A:$A,0)-1,1,COUNTIF('Program and Results'!$A:$A,Tables!L$1),4),MATCH($A198,OFFSET('Program and Results'!$A$1,MATCH(Tables!L$1,'Program and Results'!$A:$A,0)-1,4,COUNTIF('Program and Results'!$A:$A,Tables!L$1),1),0),3),"")))</f>
        <v/>
      </c>
      <c r="M198" t="str">
        <f ca="1">IF(M28="","",IF($A198="","",IFERROR(INDEX(OFFSET('Program and Results'!$A$1,MATCH(Tables!M$1,'Program and Results'!$A:$A,0)-1,1,COUNTIF('Program and Results'!$A:$A,Tables!M$1),4),MATCH($A198,OFFSET('Program and Results'!$A$1,MATCH(Tables!M$1,'Program and Results'!$A:$A,0)-1,4,COUNTIF('Program and Results'!$A:$A,Tables!M$1),1),0),3),"")))</f>
        <v/>
      </c>
      <c r="N198" t="str">
        <f ca="1">IF(N28="","",IF($A198="","",IFERROR(INDEX(OFFSET('Program and Results'!$A$1,MATCH(Tables!N$1,'Program and Results'!$A:$A,0)-1,1,COUNTIF('Program and Results'!$A:$A,Tables!N$1),4),MATCH($A198,OFFSET('Program and Results'!$A$1,MATCH(Tables!N$1,'Program and Results'!$A:$A,0)-1,4,COUNTIF('Program and Results'!$A:$A,Tables!N$1),1),0),3),"")))</f>
        <v/>
      </c>
      <c r="O198" t="str">
        <f ca="1">IF(O28="","",IF($A198="","",IFERROR(INDEX(OFFSET('Program and Results'!$A$1,MATCH(Tables!O$1,'Program and Results'!$A:$A,0)-1,1,COUNTIF('Program and Results'!$A:$A,Tables!O$1),4),MATCH($A198,OFFSET('Program and Results'!$A$1,MATCH(Tables!O$1,'Program and Results'!$A:$A,0)-1,4,COUNTIF('Program and Results'!$A:$A,Tables!O$1),1),0),3),"")))</f>
        <v/>
      </c>
      <c r="P198" t="str">
        <f ca="1">IF(P28="","",IF($A198="","",IFERROR(INDEX(OFFSET('Program and Results'!$A$1,MATCH(Tables!P$1,'Program and Results'!$A:$A,0)-1,1,COUNTIF('Program and Results'!$A:$A,Tables!P$1),4),MATCH($A198,OFFSET('Program and Results'!$A$1,MATCH(Tables!P$1,'Program and Results'!$A:$A,0)-1,4,COUNTIF('Program and Results'!$A:$A,Tables!P$1),1),0),3),"")))</f>
        <v/>
      </c>
      <c r="Q198" t="str">
        <f ca="1">IF(Q28="","",IF($A198="","",IFERROR(INDEX(OFFSET('Program and Results'!$A$1,MATCH(Tables!Q$1,'Program and Results'!$A:$A,0)-1,1,COUNTIF('Program and Results'!$A:$A,Tables!Q$1),4),MATCH($A198,OFFSET('Program and Results'!$A$1,MATCH(Tables!Q$1,'Program and Results'!$A:$A,0)-1,4,COUNTIF('Program and Results'!$A:$A,Tables!Q$1),1),0),3),"")))</f>
        <v/>
      </c>
      <c r="R198" t="str">
        <f ca="1">IF(R28="","",IF($A198="","",IFERROR(INDEX(OFFSET('Program and Results'!$A$1,MATCH(Tables!R$1,'Program and Results'!$A:$A,0)-1,1,COUNTIF('Program and Results'!$A:$A,Tables!R$1),4),MATCH($A198,OFFSET('Program and Results'!$A$1,MATCH(Tables!R$1,'Program and Results'!$A:$A,0)-1,4,COUNTIF('Program and Results'!$A:$A,Tables!R$1),1),0),3),"")))</f>
        <v/>
      </c>
      <c r="S198" t="str">
        <f ca="1">IF(S28="","",IF($A198="","",IFERROR(INDEX(OFFSET('Program and Results'!$A$1,MATCH(Tables!S$1,'Program and Results'!$A:$A,0)-1,1,COUNTIF('Program and Results'!$A:$A,Tables!S$1),4),MATCH($A198,OFFSET('Program and Results'!$A$1,MATCH(Tables!S$1,'Program and Results'!$A:$A,0)-1,4,COUNTIF('Program and Results'!$A:$A,Tables!S$1),1),0),3),"")))</f>
        <v/>
      </c>
      <c r="T198" t="str">
        <f ca="1">IF(T28="","",IF($A198="","",IFERROR(INDEX(OFFSET('Program and Results'!$A$1,MATCH(Tables!T$1,'Program and Results'!$A:$A,0)-1,1,COUNTIF('Program and Results'!$A:$A,Tables!T$1),4),MATCH($A198,OFFSET('Program and Results'!$A$1,MATCH(Tables!T$1,'Program and Results'!$A:$A,0)-1,4,COUNTIF('Program and Results'!$A:$A,Tables!T$1),1),0),3),"")))</f>
        <v/>
      </c>
      <c r="U198" t="str">
        <f ca="1">IF(U28="","",IF($A198="","",IFERROR(INDEX(OFFSET('Program and Results'!$A$1,MATCH(Tables!U$1,'Program and Results'!$A:$A,0)-1,1,COUNTIF('Program and Results'!$A:$A,Tables!U$1),4),MATCH($A198,OFFSET('Program and Results'!$A$1,MATCH(Tables!U$1,'Program and Results'!$A:$A,0)-1,4,COUNTIF('Program and Results'!$A:$A,Tables!U$1),1),0),3),"")))</f>
        <v/>
      </c>
      <c r="V198" t="str">
        <f ca="1">IF(V28="","",IF($A198="","",IFERROR(INDEX(OFFSET('Program and Results'!$A$1,MATCH(Tables!V$1,'Program and Results'!$A:$A,0)-1,1,COUNTIF('Program and Results'!$A:$A,Tables!V$1),4),MATCH($A198,OFFSET('Program and Results'!$A$1,MATCH(Tables!V$1,'Program and Results'!$A:$A,0)-1,4,COUNTIF('Program and Results'!$A:$A,Tables!V$1),1),0),3),"")))</f>
        <v/>
      </c>
      <c r="W198" t="str">
        <f ca="1">IF(W28="","",IF($A198="","",IFERROR(INDEX(OFFSET('Program and Results'!$A$1,MATCH(Tables!W$1,'Program and Results'!$A:$A,0)-1,1,COUNTIF('Program and Results'!$A:$A,Tables!W$1),4),MATCH($A198,OFFSET('Program and Results'!$A$1,MATCH(Tables!W$1,'Program and Results'!$A:$A,0)-1,4,COUNTIF('Program and Results'!$A:$A,Tables!W$1),1),0),3),"")))</f>
        <v/>
      </c>
      <c r="X198" t="str">
        <f ca="1">IF(X28="","",IF($A198="","",IFERROR(INDEX(OFFSET('Program and Results'!$A$1,MATCH(Tables!X$1,'Program and Results'!$A:$A,0)-1,1,COUNTIF('Program and Results'!$A:$A,Tables!X$1),4),MATCH($A198,OFFSET('Program and Results'!$A$1,MATCH(Tables!X$1,'Program and Results'!$A:$A,0)-1,4,COUNTIF('Program and Results'!$A:$A,Tables!X$1),1),0),3),"")))</f>
        <v/>
      </c>
      <c r="Y198" t="str">
        <f ca="1">IF(Y28="","",IF($A198="","",IFERROR(INDEX(OFFSET('Program and Results'!$A$1,MATCH(Tables!Y$1,'Program and Results'!$A:$A,0)-1,1,COUNTIF('Program and Results'!$A:$A,Tables!Y$1),4),MATCH($A198,OFFSET('Program and Results'!$A$1,MATCH(Tables!Y$1,'Program and Results'!$A:$A,0)-1,4,COUNTIF('Program and Results'!$A:$A,Tables!Y$1),1),0),3),"")))</f>
        <v/>
      </c>
      <c r="Z198" t="str">
        <f ca="1">IF(Z28="","",IF($A198="","",IFERROR(INDEX(OFFSET('Program and Results'!$A$1,MATCH(Tables!Z$1,'Program and Results'!$A:$A,0)-1,1,COUNTIF('Program and Results'!$A:$A,Tables!Z$1),4),MATCH($A198,OFFSET('Program and Results'!$A$1,MATCH(Tables!Z$1,'Program and Results'!$A:$A,0)-1,4,COUNTIF('Program and Results'!$A:$A,Tables!Z$1),1),0),3),"")))</f>
        <v/>
      </c>
      <c r="AA198" t="str">
        <f ca="1">IF(AA28="","",IF($A198="","",IFERROR(INDEX(OFFSET('Program and Results'!$A$1,MATCH(Tables!AA$1,'Program and Results'!$A:$A,0)-1,1,COUNTIF('Program and Results'!$A:$A,Tables!AA$1),4),MATCH($A198,OFFSET('Program and Results'!$A$1,MATCH(Tables!AA$1,'Program and Results'!$A:$A,0)-1,4,COUNTIF('Program and Results'!$A:$A,Tables!AA$1),1),0),3),"")))</f>
        <v/>
      </c>
      <c r="AB198" t="str">
        <f ca="1">IF(AB28="","",IF($A198="","",IFERROR(INDEX(OFFSET('Program and Results'!$A$1,MATCH(Tables!AB$1,'Program and Results'!$A:$A,0)-1,1,COUNTIF('Program and Results'!$A:$A,Tables!AB$1),4),MATCH($A198,OFFSET('Program and Results'!$A$1,MATCH(Tables!AB$1,'Program and Results'!$A:$A,0)-1,4,COUNTIF('Program and Results'!$A:$A,Tables!AB$1),1),0),3),"")))</f>
        <v/>
      </c>
      <c r="AC198" t="str">
        <f ca="1">IF(AC28="","",IF($A198="","",IFERROR(INDEX(OFFSET('Program and Results'!$A$1,MATCH(Tables!AC$1,'Program and Results'!$A:$A,0)-1,1,COUNTIF('Program and Results'!$A:$A,Tables!AC$1),4),MATCH($A198,OFFSET('Program and Results'!$A$1,MATCH(Tables!AC$1,'Program and Results'!$A:$A,0)-1,4,COUNTIF('Program and Results'!$A:$A,Tables!AC$1),1),0),3),"")))</f>
        <v/>
      </c>
      <c r="AD198" t="str">
        <f ca="1">IF(AD28="","",IF($A198="","",IFERROR(INDEX(OFFSET('Program and Results'!$A$1,MATCH(Tables!AD$1,'Program and Results'!$A:$A,0)-1,1,COUNTIF('Program and Results'!$A:$A,Tables!AD$1),4),MATCH($A198,OFFSET('Program and Results'!$A$1,MATCH(Tables!AD$1,'Program and Results'!$A:$A,0)-1,4,COUNTIF('Program and Results'!$A:$A,Tables!AD$1),1),0),3),"")))</f>
        <v/>
      </c>
      <c r="AE198" t="str">
        <f ca="1">IF(AE28="","",IF($A198="","",IFERROR(INDEX(OFFSET('Program and Results'!$A$1,MATCH(Tables!AE$1,'Program and Results'!$A:$A,0)-1,1,COUNTIF('Program and Results'!$A:$A,Tables!AE$1),4),MATCH($A198,OFFSET('Program and Results'!$A$1,MATCH(Tables!AE$1,'Program and Results'!$A:$A,0)-1,4,COUNTIF('Program and Results'!$A:$A,Tables!AE$1),1),0),3),"")))</f>
        <v/>
      </c>
      <c r="AF198" t="str">
        <f ca="1">IF(AF28="","",IF($A198="","",IFERROR(INDEX(OFFSET('Program and Results'!$A$1,MATCH(Tables!AF$1,'Program and Results'!$A:$A,0)-1,1,COUNTIF('Program and Results'!$A:$A,Tables!AF$1),4),MATCH($A198,OFFSET('Program and Results'!$A$1,MATCH(Tables!AF$1,'Program and Results'!$A:$A,0)-1,4,COUNTIF('Program and Results'!$A:$A,Tables!AF$1),1),0),3),"")))</f>
        <v/>
      </c>
      <c r="AG198" t="str">
        <f ca="1">IF(AG28="","",IF($A198="","",IFERROR(INDEX(OFFSET('Program and Results'!$A$1,MATCH(Tables!AG$1,'Program and Results'!$A:$A,0)-1,1,COUNTIF('Program and Results'!$A:$A,Tables!AG$1),4),MATCH($A198,OFFSET('Program and Results'!$A$1,MATCH(Tables!AG$1,'Program and Results'!$A:$A,0)-1,4,COUNTIF('Program and Results'!$A:$A,Tables!AG$1),1),0),3),"")))</f>
        <v/>
      </c>
      <c r="AH198" t="str">
        <f ca="1">IF(AH28="","",IF($A198="","",IFERROR(INDEX(OFFSET('Program and Results'!$A$1,MATCH(Tables!AH$1,'Program and Results'!$A:$A,0)-1,1,COUNTIF('Program and Results'!$A:$A,Tables!AH$1),4),MATCH($A198,OFFSET('Program and Results'!$A$1,MATCH(Tables!AH$1,'Program and Results'!$A:$A,0)-1,4,COUNTIF('Program and Results'!$A:$A,Tables!AH$1),1),0),3),"")))</f>
        <v/>
      </c>
      <c r="AI198" t="str">
        <f ca="1">IF(AI28="","",IF($A198="","",IFERROR(INDEX(OFFSET('Program and Results'!$A$1,MATCH(Tables!AI$1,'Program and Results'!$A:$A,0)-1,1,COUNTIF('Program and Results'!$A:$A,Tables!AI$1),4),MATCH($A198,OFFSET('Program and Results'!$A$1,MATCH(Tables!AI$1,'Program and Results'!$A:$A,0)-1,4,COUNTIF('Program and Results'!$A:$A,Tables!AI$1),1),0),3),"")))</f>
        <v/>
      </c>
      <c r="AJ198" t="str">
        <f ca="1">IF(AJ28="","",IF($A198="","",IFERROR(INDEX(OFFSET('Program and Results'!$A$1,MATCH(Tables!AJ$1,'Program and Results'!$A:$A,0)-1,1,COUNTIF('Program and Results'!$A:$A,Tables!AJ$1),4),MATCH($A198,OFFSET('Program and Results'!$A$1,MATCH(Tables!AJ$1,'Program and Results'!$A:$A,0)-1,4,COUNTIF('Program and Results'!$A:$A,Tables!AJ$1),1),0),3),"")))</f>
        <v/>
      </c>
      <c r="AK198" t="str">
        <f ca="1">IF(AK28="","",IF($A198="","",IFERROR(INDEX(OFFSET('Program and Results'!$A$1,MATCH(Tables!AK$1,'Program and Results'!$A:$A,0)-1,1,COUNTIF('Program and Results'!$A:$A,Tables!AK$1),4),MATCH($A198,OFFSET('Program and Results'!$A$1,MATCH(Tables!AK$1,'Program and Results'!$A:$A,0)-1,4,COUNTIF('Program and Results'!$A:$A,Tables!AK$1),1),0),3),"")))</f>
        <v/>
      </c>
      <c r="AL198" t="str">
        <f ca="1">IF(AL28="","",IF($A198="","",IFERROR(INDEX(OFFSET('Program and Results'!$A$1,MATCH(Tables!AL$1,'Program and Results'!$A:$A,0)-1,1,COUNTIF('Program and Results'!$A:$A,Tables!AL$1),4),MATCH($A198,OFFSET('Program and Results'!$A$1,MATCH(Tables!AL$1,'Program and Results'!$A:$A,0)-1,4,COUNTIF('Program and Results'!$A:$A,Tables!AL$1),1),0),3),"")))</f>
        <v/>
      </c>
      <c r="AM198" t="str">
        <f ca="1">IF(AM28="","",IF($A198="","",IFERROR(INDEX(OFFSET('Program and Results'!$A$1,MATCH(Tables!AM$1,'Program and Results'!$A:$A,0)-1,1,COUNTIF('Program and Results'!$A:$A,Tables!AM$1),4),MATCH($A198,OFFSET('Program and Results'!$A$1,MATCH(Tables!AM$1,'Program and Results'!$A:$A,0)-1,4,COUNTIF('Program and Results'!$A:$A,Tables!AM$1),1),0),3),"")))</f>
        <v/>
      </c>
      <c r="AN198" t="str">
        <f ca="1">IF(AN28="","",IF($A198="","",IFERROR(INDEX(OFFSET('Program and Results'!$A$1,MATCH(Tables!AN$1,'Program and Results'!$A:$A,0)-1,1,COUNTIF('Program and Results'!$A:$A,Tables!AN$1),4),MATCH($A198,OFFSET('Program and Results'!$A$1,MATCH(Tables!AN$1,'Program and Results'!$A:$A,0)-1,4,COUNTIF('Program and Results'!$A:$A,Tables!AN$1),1),0),3),"")))</f>
        <v/>
      </c>
      <c r="AO198" t="str">
        <f ca="1">IF(AO28="","",IF($A198="","",IFERROR(INDEX(OFFSET('Program and Results'!$A$1,MATCH(Tables!AO$1,'Program and Results'!$A:$A,0)-1,1,COUNTIF('Program and Results'!$A:$A,Tables!AO$1),4),MATCH($A198,OFFSET('Program and Results'!$A$1,MATCH(Tables!AO$1,'Program and Results'!$A:$A,0)-1,4,COUNTIF('Program and Results'!$A:$A,Tables!AO$1),1),0),3),"")))</f>
        <v/>
      </c>
      <c r="AP198" t="str">
        <f ca="1">IF(AP28="","",IF($A198="","",IFERROR(INDEX(OFFSET('Program and Results'!$A$1,MATCH(Tables!AP$1,'Program and Results'!$A:$A,0)-1,1,COUNTIF('Program and Results'!$A:$A,Tables!AP$1),4),MATCH($A198,OFFSET('Program and Results'!$A$1,MATCH(Tables!AP$1,'Program and Results'!$A:$A,0)-1,4,COUNTIF('Program and Results'!$A:$A,Tables!AP$1),1),0),3),"")))</f>
        <v/>
      </c>
      <c r="AQ198" t="str">
        <f ca="1">IF(AQ28="","",IF($A198="","",IFERROR(INDEX(OFFSET('Program and Results'!$A$1,MATCH(Tables!AQ$1,'Program and Results'!$A:$A,0)-1,1,COUNTIF('Program and Results'!$A:$A,Tables!AQ$1),4),MATCH($A198,OFFSET('Program and Results'!$A$1,MATCH(Tables!AQ$1,'Program and Results'!$A:$A,0)-1,4,COUNTIF('Program and Results'!$A:$A,Tables!AQ$1),1),0),3),"")))</f>
        <v/>
      </c>
      <c r="AR198" t="str">
        <f ca="1">IF(AR28="","",IF($A198="","",IFERROR(INDEX(OFFSET('Program and Results'!$A$1,MATCH(Tables!AR$1,'Program and Results'!$A:$A,0)-1,1,COUNTIF('Program and Results'!$A:$A,Tables!AR$1),4),MATCH($A198,OFFSET('Program and Results'!$A$1,MATCH(Tables!AR$1,'Program and Results'!$A:$A,0)-1,4,COUNTIF('Program and Results'!$A:$A,Tables!AR$1),1),0),3),"")))</f>
        <v/>
      </c>
      <c r="AS198" t="str">
        <f ca="1">IF(AS28="","",IF($A198="","",IFERROR(INDEX(OFFSET('Program and Results'!$A$1,MATCH(Tables!AS$1,'Program and Results'!$A:$A,0)-1,1,COUNTIF('Program and Results'!$A:$A,Tables!AS$1),4),MATCH($A198,OFFSET('Program and Results'!$A$1,MATCH(Tables!AS$1,'Program and Results'!$A:$A,0)-1,4,COUNTIF('Program and Results'!$A:$A,Tables!AS$1),1),0),3),"")))</f>
        <v/>
      </c>
      <c r="AT198" t="str">
        <f ca="1">IF(AT28="","",IF($A198="","",IFERROR(INDEX(OFFSET('Program and Results'!$A$1,MATCH(Tables!AT$1,'Program and Results'!$A:$A,0)-1,1,COUNTIF('Program and Results'!$A:$A,Tables!AT$1),4),MATCH($A198,OFFSET('Program and Results'!$A$1,MATCH(Tables!AT$1,'Program and Results'!$A:$A,0)-1,4,COUNTIF('Program and Results'!$A:$A,Tables!AT$1),1),0),3),"")))</f>
        <v/>
      </c>
      <c r="AU198" t="str">
        <f ca="1">IF(AU28="","",IF($A198="","",IFERROR(INDEX(OFFSET('Program and Results'!$A$1,MATCH(Tables!AU$1,'Program and Results'!$A:$A,0)-1,1,COUNTIF('Program and Results'!$A:$A,Tables!AU$1),4),MATCH($A198,OFFSET('Program and Results'!$A$1,MATCH(Tables!AU$1,'Program and Results'!$A:$A,0)-1,4,COUNTIF('Program and Results'!$A:$A,Tables!AU$1),1),0),3),"")))</f>
        <v/>
      </c>
      <c r="AV198" t="str">
        <f ca="1">IF(AV28="","",IF($A198="","",IFERROR(INDEX(OFFSET('Program and Results'!$A$1,MATCH(Tables!AV$1,'Program and Results'!$A:$A,0)-1,1,COUNTIF('Program and Results'!$A:$A,Tables!AV$1),4),MATCH($A198,OFFSET('Program and Results'!$A$1,MATCH(Tables!AV$1,'Program and Results'!$A:$A,0)-1,4,COUNTIF('Program and Results'!$A:$A,Tables!AV$1),1),0),3),"")))</f>
        <v/>
      </c>
      <c r="AW198" t="str">
        <f ca="1">IF(AW28="","",IF($A198="","",IFERROR(INDEX(OFFSET('Program and Results'!$A$1,MATCH(Tables!AW$1,'Program and Results'!$A:$A,0)-1,1,COUNTIF('Program and Results'!$A:$A,Tables!AW$1),4),MATCH($A198,OFFSET('Program and Results'!$A$1,MATCH(Tables!AW$1,'Program and Results'!$A:$A,0)-1,4,COUNTIF('Program and Results'!$A:$A,Tables!AW$1),1),0),3),"")))</f>
        <v/>
      </c>
      <c r="AX198" t="str">
        <f ca="1">IF(AX28="","",IF($A198="","",IFERROR(INDEX(OFFSET('Program and Results'!$A$1,MATCH(Tables!AX$1,'Program and Results'!$A:$A,0)-1,1,COUNTIF('Program and Results'!$A:$A,Tables!AX$1),4),MATCH($A198,OFFSET('Program and Results'!$A$1,MATCH(Tables!AX$1,'Program and Results'!$A:$A,0)-1,4,COUNTIF('Program and Results'!$A:$A,Tables!AX$1),1),0),3),"")))</f>
        <v/>
      </c>
      <c r="AY198" t="str">
        <f ca="1">IF(AY28="","",IF($A198="","",IFERROR(INDEX(OFFSET('Program and Results'!$A$1,MATCH(Tables!AY$1,'Program and Results'!$A:$A,0)-1,1,COUNTIF('Program and Results'!$A:$A,Tables!AY$1),4),MATCH($A198,OFFSET('Program and Results'!$A$1,MATCH(Tables!AY$1,'Program and Results'!$A:$A,0)-1,4,COUNTIF('Program and Results'!$A:$A,Tables!AY$1),1),0),3),"")))</f>
        <v/>
      </c>
      <c r="AZ198" t="str">
        <f ca="1">IF(AZ28="","",IF($A198="","",IFERROR(INDEX(OFFSET('Program and Results'!$A$1,MATCH(Tables!AZ$1,'Program and Results'!$A:$A,0)-1,1,COUNTIF('Program and Results'!$A:$A,Tables!AZ$1),4),MATCH($A198,OFFSET('Program and Results'!$A$1,MATCH(Tables!AZ$1,'Program and Results'!$A:$A,0)-1,4,COUNTIF('Program and Results'!$A:$A,Tables!AZ$1),1),0),3),"")))</f>
        <v/>
      </c>
      <c r="BA198" t="str">
        <f ca="1">IF(BA28="","",IF($A198="","",IFERROR(INDEX(OFFSET('Program and Results'!$A$1,MATCH(Tables!BA$1,'Program and Results'!$A:$A,0)-1,1,COUNTIF('Program and Results'!$A:$A,Tables!BA$1),4),MATCH($A198,OFFSET('Program and Results'!$A$1,MATCH(Tables!BA$1,'Program and Results'!$A:$A,0)-1,4,COUNTIF('Program and Results'!$A:$A,Tables!BA$1),1),0),3),"")))</f>
        <v/>
      </c>
      <c r="BB198" t="str">
        <f ca="1">IF(BB28="","",IF($A198="","",IFERROR(INDEX(OFFSET('Program and Results'!$A$1,MATCH(Tables!BB$1,'Program and Results'!$A:$A,0)-1,1,COUNTIF('Program and Results'!$A:$A,Tables!BB$1),4),MATCH($A198,OFFSET('Program and Results'!$A$1,MATCH(Tables!BB$1,'Program and Results'!$A:$A,0)-1,4,COUNTIF('Program and Results'!$A:$A,Tables!BB$1),1),0),3),"")))</f>
        <v/>
      </c>
      <c r="BC198" t="str">
        <f ca="1">IF(BC28="","",IF($A198="","",IFERROR(INDEX(OFFSET('Program and Results'!$A$1,MATCH(Tables!BC$1,'Program and Results'!$A:$A,0)-1,1,COUNTIF('Program and Results'!$A:$A,Tables!BC$1),4),MATCH($A198,OFFSET('Program and Results'!$A$1,MATCH(Tables!BC$1,'Program and Results'!$A:$A,0)-1,4,COUNTIF('Program and Results'!$A:$A,Tables!BC$1),1),0),3),"")))</f>
        <v/>
      </c>
      <c r="BD198" t="str">
        <f ca="1">IF(BD28="","",IF($A198="","",IFERROR(INDEX(OFFSET('Program and Results'!$A$1,MATCH(Tables!BD$1,'Program and Results'!$A:$A,0)-1,1,COUNTIF('Program and Results'!$A:$A,Tables!BD$1),4),MATCH($A198,OFFSET('Program and Results'!$A$1,MATCH(Tables!BD$1,'Program and Results'!$A:$A,0)-1,4,COUNTIF('Program and Results'!$A:$A,Tables!BD$1),1),0),3),"")))</f>
        <v/>
      </c>
      <c r="BE198" t="str">
        <f ca="1">IF(BE28="","",IF($A198="","",IFERROR(INDEX(OFFSET('Program and Results'!$A$1,MATCH(Tables!BE$1,'Program and Results'!$A:$A,0)-1,1,COUNTIF('Program and Results'!$A:$A,Tables!BE$1),4),MATCH($A198,OFFSET('Program and Results'!$A$1,MATCH(Tables!BE$1,'Program and Results'!$A:$A,0)-1,4,COUNTIF('Program and Results'!$A:$A,Tables!BE$1),1),0),3),"")))</f>
        <v/>
      </c>
    </row>
    <row r="199" spans="1:57">
      <c r="A199" s="3" t="str">
        <f t="shared" si="14"/>
        <v/>
      </c>
      <c r="B199" t="str">
        <f ca="1">IF(B29="","",IF($A199="","",IFERROR(INDEX(OFFSET('Program and Results'!$A$1,MATCH(Tables!B$1,'Program and Results'!$A:$A,0)-1,1,COUNTIF('Program and Results'!$A:$A,Tables!B$1),4),MATCH($A199,OFFSET('Program and Results'!$A$1,MATCH(Tables!B$1,'Program and Results'!$A:$A,0)-1,4,COUNTIF('Program and Results'!$A:$A,Tables!B$1),1),0),3),"")))</f>
        <v/>
      </c>
      <c r="C199" t="str">
        <f ca="1">IF(C29="","",IF($A199="","",IFERROR(INDEX(OFFSET('Program and Results'!$A$1,MATCH(Tables!C$1,'Program and Results'!$A:$A,0)-1,1,COUNTIF('Program and Results'!$A:$A,Tables!C$1),4),MATCH($A199,OFFSET('Program and Results'!$A$1,MATCH(Tables!C$1,'Program and Results'!$A:$A,0)-1,4,COUNTIF('Program and Results'!$A:$A,Tables!C$1),1),0),3),"")))</f>
        <v/>
      </c>
      <c r="D199" t="str">
        <f ca="1">IF(D29="","",IF($A199="","",IFERROR(INDEX(OFFSET('Program and Results'!$A$1,MATCH(Tables!D$1,'Program and Results'!$A:$A,0)-1,1,COUNTIF('Program and Results'!$A:$A,Tables!D$1),4),MATCH($A199,OFFSET('Program and Results'!$A$1,MATCH(Tables!D$1,'Program and Results'!$A:$A,0)-1,4,COUNTIF('Program and Results'!$A:$A,Tables!D$1),1),0),3),"")))</f>
        <v/>
      </c>
      <c r="E199" t="str">
        <f ca="1">IF(E29="","",IF($A199="","",IFERROR(INDEX(OFFSET('Program and Results'!$A$1,MATCH(Tables!E$1,'Program and Results'!$A:$A,0)-1,1,COUNTIF('Program and Results'!$A:$A,Tables!E$1),4),MATCH($A199,OFFSET('Program and Results'!$A$1,MATCH(Tables!E$1,'Program and Results'!$A:$A,0)-1,4,COUNTIF('Program and Results'!$A:$A,Tables!E$1),1),0),3),"")))</f>
        <v/>
      </c>
      <c r="F199" t="str">
        <f ca="1">IF(F29="","",IF($A199="","",IFERROR(INDEX(OFFSET('Program and Results'!$A$1,MATCH(Tables!F$1,'Program and Results'!$A:$A,0)-1,1,COUNTIF('Program and Results'!$A:$A,Tables!F$1),4),MATCH($A199,OFFSET('Program and Results'!$A$1,MATCH(Tables!F$1,'Program and Results'!$A:$A,0)-1,4,COUNTIF('Program and Results'!$A:$A,Tables!F$1),1),0),3),"")))</f>
        <v/>
      </c>
      <c r="G199" t="str">
        <f ca="1">IF(G29="","",IF($A199="","",IFERROR(INDEX(OFFSET('Program and Results'!$A$1,MATCH(Tables!G$1,'Program and Results'!$A:$A,0)-1,1,COUNTIF('Program and Results'!$A:$A,Tables!G$1),4),MATCH($A199,OFFSET('Program and Results'!$A$1,MATCH(Tables!G$1,'Program and Results'!$A:$A,0)-1,4,COUNTIF('Program and Results'!$A:$A,Tables!G$1),1),0),3),"")))</f>
        <v/>
      </c>
      <c r="H199" t="str">
        <f ca="1">IF(H29="","",IF($A199="","",IFERROR(INDEX(OFFSET('Program and Results'!$A$1,MATCH(Tables!H$1,'Program and Results'!$A:$A,0)-1,1,COUNTIF('Program and Results'!$A:$A,Tables!H$1),4),MATCH($A199,OFFSET('Program and Results'!$A$1,MATCH(Tables!H$1,'Program and Results'!$A:$A,0)-1,4,COUNTIF('Program and Results'!$A:$A,Tables!H$1),1),0),3),"")))</f>
        <v/>
      </c>
      <c r="I199" t="str">
        <f ca="1">IF(I29="","",IF($A199="","",IFERROR(INDEX(OFFSET('Program and Results'!$A$1,MATCH(Tables!I$1,'Program and Results'!$A:$A,0)-1,1,COUNTIF('Program and Results'!$A:$A,Tables!I$1),4),MATCH($A199,OFFSET('Program and Results'!$A$1,MATCH(Tables!I$1,'Program and Results'!$A:$A,0)-1,4,COUNTIF('Program and Results'!$A:$A,Tables!I$1),1),0),3),"")))</f>
        <v/>
      </c>
      <c r="J199" t="str">
        <f ca="1">IF(J29="","",IF($A199="","",IFERROR(INDEX(OFFSET('Program and Results'!$A$1,MATCH(Tables!J$1,'Program and Results'!$A:$A,0)-1,1,COUNTIF('Program and Results'!$A:$A,Tables!J$1),4),MATCH($A199,OFFSET('Program and Results'!$A$1,MATCH(Tables!J$1,'Program and Results'!$A:$A,0)-1,4,COUNTIF('Program and Results'!$A:$A,Tables!J$1),1),0),3),"")))</f>
        <v/>
      </c>
      <c r="K199" t="str">
        <f ca="1">IF(K29="","",IF($A199="","",IFERROR(INDEX(OFFSET('Program and Results'!$A$1,MATCH(Tables!K$1,'Program and Results'!$A:$A,0)-1,1,COUNTIF('Program and Results'!$A:$A,Tables!K$1),4),MATCH($A199,OFFSET('Program and Results'!$A$1,MATCH(Tables!K$1,'Program and Results'!$A:$A,0)-1,4,COUNTIF('Program and Results'!$A:$A,Tables!K$1),1),0),3),"")))</f>
        <v/>
      </c>
      <c r="L199" t="str">
        <f ca="1">IF(L29="","",IF($A199="","",IFERROR(INDEX(OFFSET('Program and Results'!$A$1,MATCH(Tables!L$1,'Program and Results'!$A:$A,0)-1,1,COUNTIF('Program and Results'!$A:$A,Tables!L$1),4),MATCH($A199,OFFSET('Program and Results'!$A$1,MATCH(Tables!L$1,'Program and Results'!$A:$A,0)-1,4,COUNTIF('Program and Results'!$A:$A,Tables!L$1),1),0),3),"")))</f>
        <v/>
      </c>
      <c r="M199" t="str">
        <f ca="1">IF(M29="","",IF($A199="","",IFERROR(INDEX(OFFSET('Program and Results'!$A$1,MATCH(Tables!M$1,'Program and Results'!$A:$A,0)-1,1,COUNTIF('Program and Results'!$A:$A,Tables!M$1),4),MATCH($A199,OFFSET('Program and Results'!$A$1,MATCH(Tables!M$1,'Program and Results'!$A:$A,0)-1,4,COUNTIF('Program and Results'!$A:$A,Tables!M$1),1),0),3),"")))</f>
        <v/>
      </c>
      <c r="N199" t="str">
        <f ca="1">IF(N29="","",IF($A199="","",IFERROR(INDEX(OFFSET('Program and Results'!$A$1,MATCH(Tables!N$1,'Program and Results'!$A:$A,0)-1,1,COUNTIF('Program and Results'!$A:$A,Tables!N$1),4),MATCH($A199,OFFSET('Program and Results'!$A$1,MATCH(Tables!N$1,'Program and Results'!$A:$A,0)-1,4,COUNTIF('Program and Results'!$A:$A,Tables!N$1),1),0),3),"")))</f>
        <v/>
      </c>
      <c r="O199" t="str">
        <f ca="1">IF(O29="","",IF($A199="","",IFERROR(INDEX(OFFSET('Program and Results'!$A$1,MATCH(Tables!O$1,'Program and Results'!$A:$A,0)-1,1,COUNTIF('Program and Results'!$A:$A,Tables!O$1),4),MATCH($A199,OFFSET('Program and Results'!$A$1,MATCH(Tables!O$1,'Program and Results'!$A:$A,0)-1,4,COUNTIF('Program and Results'!$A:$A,Tables!O$1),1),0),3),"")))</f>
        <v/>
      </c>
      <c r="P199" t="str">
        <f ca="1">IF(P29="","",IF($A199="","",IFERROR(INDEX(OFFSET('Program and Results'!$A$1,MATCH(Tables!P$1,'Program and Results'!$A:$A,0)-1,1,COUNTIF('Program and Results'!$A:$A,Tables!P$1),4),MATCH($A199,OFFSET('Program and Results'!$A$1,MATCH(Tables!P$1,'Program and Results'!$A:$A,0)-1,4,COUNTIF('Program and Results'!$A:$A,Tables!P$1),1),0),3),"")))</f>
        <v/>
      </c>
      <c r="Q199" t="str">
        <f ca="1">IF(Q29="","",IF($A199="","",IFERROR(INDEX(OFFSET('Program and Results'!$A$1,MATCH(Tables!Q$1,'Program and Results'!$A:$A,0)-1,1,COUNTIF('Program and Results'!$A:$A,Tables!Q$1),4),MATCH($A199,OFFSET('Program and Results'!$A$1,MATCH(Tables!Q$1,'Program and Results'!$A:$A,0)-1,4,COUNTIF('Program and Results'!$A:$A,Tables!Q$1),1),0),3),"")))</f>
        <v/>
      </c>
      <c r="R199" t="str">
        <f ca="1">IF(R29="","",IF($A199="","",IFERROR(INDEX(OFFSET('Program and Results'!$A$1,MATCH(Tables!R$1,'Program and Results'!$A:$A,0)-1,1,COUNTIF('Program and Results'!$A:$A,Tables!R$1),4),MATCH($A199,OFFSET('Program and Results'!$A$1,MATCH(Tables!R$1,'Program and Results'!$A:$A,0)-1,4,COUNTIF('Program and Results'!$A:$A,Tables!R$1),1),0),3),"")))</f>
        <v/>
      </c>
      <c r="S199" t="str">
        <f ca="1">IF(S29="","",IF($A199="","",IFERROR(INDEX(OFFSET('Program and Results'!$A$1,MATCH(Tables!S$1,'Program and Results'!$A:$A,0)-1,1,COUNTIF('Program and Results'!$A:$A,Tables!S$1),4),MATCH($A199,OFFSET('Program and Results'!$A$1,MATCH(Tables!S$1,'Program and Results'!$A:$A,0)-1,4,COUNTIF('Program and Results'!$A:$A,Tables!S$1),1),0),3),"")))</f>
        <v/>
      </c>
      <c r="T199" t="str">
        <f ca="1">IF(T29="","",IF($A199="","",IFERROR(INDEX(OFFSET('Program and Results'!$A$1,MATCH(Tables!T$1,'Program and Results'!$A:$A,0)-1,1,COUNTIF('Program and Results'!$A:$A,Tables!T$1),4),MATCH($A199,OFFSET('Program and Results'!$A$1,MATCH(Tables!T$1,'Program and Results'!$A:$A,0)-1,4,COUNTIF('Program and Results'!$A:$A,Tables!T$1),1),0),3),"")))</f>
        <v/>
      </c>
      <c r="U199" t="str">
        <f ca="1">IF(U29="","",IF($A199="","",IFERROR(INDEX(OFFSET('Program and Results'!$A$1,MATCH(Tables!U$1,'Program and Results'!$A:$A,0)-1,1,COUNTIF('Program and Results'!$A:$A,Tables!U$1),4),MATCH($A199,OFFSET('Program and Results'!$A$1,MATCH(Tables!U$1,'Program and Results'!$A:$A,0)-1,4,COUNTIF('Program and Results'!$A:$A,Tables!U$1),1),0),3),"")))</f>
        <v/>
      </c>
      <c r="V199" t="str">
        <f ca="1">IF(V29="","",IF($A199="","",IFERROR(INDEX(OFFSET('Program and Results'!$A$1,MATCH(Tables!V$1,'Program and Results'!$A:$A,0)-1,1,COUNTIF('Program and Results'!$A:$A,Tables!V$1),4),MATCH($A199,OFFSET('Program and Results'!$A$1,MATCH(Tables!V$1,'Program and Results'!$A:$A,0)-1,4,COUNTIF('Program and Results'!$A:$A,Tables!V$1),1),0),3),"")))</f>
        <v/>
      </c>
      <c r="W199" t="str">
        <f ca="1">IF(W29="","",IF($A199="","",IFERROR(INDEX(OFFSET('Program and Results'!$A$1,MATCH(Tables!W$1,'Program and Results'!$A:$A,0)-1,1,COUNTIF('Program and Results'!$A:$A,Tables!W$1),4),MATCH($A199,OFFSET('Program and Results'!$A$1,MATCH(Tables!W$1,'Program and Results'!$A:$A,0)-1,4,COUNTIF('Program and Results'!$A:$A,Tables!W$1),1),0),3),"")))</f>
        <v/>
      </c>
      <c r="X199" t="str">
        <f ca="1">IF(X29="","",IF($A199="","",IFERROR(INDEX(OFFSET('Program and Results'!$A$1,MATCH(Tables!X$1,'Program and Results'!$A:$A,0)-1,1,COUNTIF('Program and Results'!$A:$A,Tables!X$1),4),MATCH($A199,OFFSET('Program and Results'!$A$1,MATCH(Tables!X$1,'Program and Results'!$A:$A,0)-1,4,COUNTIF('Program and Results'!$A:$A,Tables!X$1),1),0),3),"")))</f>
        <v/>
      </c>
      <c r="Y199" t="str">
        <f ca="1">IF(Y29="","",IF($A199="","",IFERROR(INDEX(OFFSET('Program and Results'!$A$1,MATCH(Tables!Y$1,'Program and Results'!$A:$A,0)-1,1,COUNTIF('Program and Results'!$A:$A,Tables!Y$1),4),MATCH($A199,OFFSET('Program and Results'!$A$1,MATCH(Tables!Y$1,'Program and Results'!$A:$A,0)-1,4,COUNTIF('Program and Results'!$A:$A,Tables!Y$1),1),0),3),"")))</f>
        <v/>
      </c>
      <c r="Z199" t="str">
        <f ca="1">IF(Z29="","",IF($A199="","",IFERROR(INDEX(OFFSET('Program and Results'!$A$1,MATCH(Tables!Z$1,'Program and Results'!$A:$A,0)-1,1,COUNTIF('Program and Results'!$A:$A,Tables!Z$1),4),MATCH($A199,OFFSET('Program and Results'!$A$1,MATCH(Tables!Z$1,'Program and Results'!$A:$A,0)-1,4,COUNTIF('Program and Results'!$A:$A,Tables!Z$1),1),0),3),"")))</f>
        <v/>
      </c>
      <c r="AA199" t="str">
        <f ca="1">IF(AA29="","",IF($A199="","",IFERROR(INDEX(OFFSET('Program and Results'!$A$1,MATCH(Tables!AA$1,'Program and Results'!$A:$A,0)-1,1,COUNTIF('Program and Results'!$A:$A,Tables!AA$1),4),MATCH($A199,OFFSET('Program and Results'!$A$1,MATCH(Tables!AA$1,'Program and Results'!$A:$A,0)-1,4,COUNTIF('Program and Results'!$A:$A,Tables!AA$1),1),0),3),"")))</f>
        <v/>
      </c>
      <c r="AB199" t="str">
        <f ca="1">IF(AB29="","",IF($A199="","",IFERROR(INDEX(OFFSET('Program and Results'!$A$1,MATCH(Tables!AB$1,'Program and Results'!$A:$A,0)-1,1,COUNTIF('Program and Results'!$A:$A,Tables!AB$1),4),MATCH($A199,OFFSET('Program and Results'!$A$1,MATCH(Tables!AB$1,'Program and Results'!$A:$A,0)-1,4,COUNTIF('Program and Results'!$A:$A,Tables!AB$1),1),0),3),"")))</f>
        <v/>
      </c>
      <c r="AC199" t="str">
        <f ca="1">IF(AC29="","",IF($A199="","",IFERROR(INDEX(OFFSET('Program and Results'!$A$1,MATCH(Tables!AC$1,'Program and Results'!$A:$A,0)-1,1,COUNTIF('Program and Results'!$A:$A,Tables!AC$1),4),MATCH($A199,OFFSET('Program and Results'!$A$1,MATCH(Tables!AC$1,'Program and Results'!$A:$A,0)-1,4,COUNTIF('Program and Results'!$A:$A,Tables!AC$1),1),0),3),"")))</f>
        <v/>
      </c>
      <c r="AD199" t="str">
        <f ca="1">IF(AD29="","",IF($A199="","",IFERROR(INDEX(OFFSET('Program and Results'!$A$1,MATCH(Tables!AD$1,'Program and Results'!$A:$A,0)-1,1,COUNTIF('Program and Results'!$A:$A,Tables!AD$1),4),MATCH($A199,OFFSET('Program and Results'!$A$1,MATCH(Tables!AD$1,'Program and Results'!$A:$A,0)-1,4,COUNTIF('Program and Results'!$A:$A,Tables!AD$1),1),0),3),"")))</f>
        <v/>
      </c>
      <c r="AE199" t="str">
        <f ca="1">IF(AE29="","",IF($A199="","",IFERROR(INDEX(OFFSET('Program and Results'!$A$1,MATCH(Tables!AE$1,'Program and Results'!$A:$A,0)-1,1,COUNTIF('Program and Results'!$A:$A,Tables!AE$1),4),MATCH($A199,OFFSET('Program and Results'!$A$1,MATCH(Tables!AE$1,'Program and Results'!$A:$A,0)-1,4,COUNTIF('Program and Results'!$A:$A,Tables!AE$1),1),0),3),"")))</f>
        <v/>
      </c>
      <c r="AF199" t="str">
        <f ca="1">IF(AF29="","",IF($A199="","",IFERROR(INDEX(OFFSET('Program and Results'!$A$1,MATCH(Tables!AF$1,'Program and Results'!$A:$A,0)-1,1,COUNTIF('Program and Results'!$A:$A,Tables!AF$1),4),MATCH($A199,OFFSET('Program and Results'!$A$1,MATCH(Tables!AF$1,'Program and Results'!$A:$A,0)-1,4,COUNTIF('Program and Results'!$A:$A,Tables!AF$1),1),0),3),"")))</f>
        <v/>
      </c>
      <c r="AG199" t="str">
        <f ca="1">IF(AG29="","",IF($A199="","",IFERROR(INDEX(OFFSET('Program and Results'!$A$1,MATCH(Tables!AG$1,'Program and Results'!$A:$A,0)-1,1,COUNTIF('Program and Results'!$A:$A,Tables!AG$1),4),MATCH($A199,OFFSET('Program and Results'!$A$1,MATCH(Tables!AG$1,'Program and Results'!$A:$A,0)-1,4,COUNTIF('Program and Results'!$A:$A,Tables!AG$1),1),0),3),"")))</f>
        <v/>
      </c>
      <c r="AH199" t="str">
        <f ca="1">IF(AH29="","",IF($A199="","",IFERROR(INDEX(OFFSET('Program and Results'!$A$1,MATCH(Tables!AH$1,'Program and Results'!$A:$A,0)-1,1,COUNTIF('Program and Results'!$A:$A,Tables!AH$1),4),MATCH($A199,OFFSET('Program and Results'!$A$1,MATCH(Tables!AH$1,'Program and Results'!$A:$A,0)-1,4,COUNTIF('Program and Results'!$A:$A,Tables!AH$1),1),0),3),"")))</f>
        <v/>
      </c>
      <c r="AI199" t="str">
        <f ca="1">IF(AI29="","",IF($A199="","",IFERROR(INDEX(OFFSET('Program and Results'!$A$1,MATCH(Tables!AI$1,'Program and Results'!$A:$A,0)-1,1,COUNTIF('Program and Results'!$A:$A,Tables!AI$1),4),MATCH($A199,OFFSET('Program and Results'!$A$1,MATCH(Tables!AI$1,'Program and Results'!$A:$A,0)-1,4,COUNTIF('Program and Results'!$A:$A,Tables!AI$1),1),0),3),"")))</f>
        <v/>
      </c>
      <c r="AJ199" t="str">
        <f ca="1">IF(AJ29="","",IF($A199="","",IFERROR(INDEX(OFFSET('Program and Results'!$A$1,MATCH(Tables!AJ$1,'Program and Results'!$A:$A,0)-1,1,COUNTIF('Program and Results'!$A:$A,Tables!AJ$1),4),MATCH($A199,OFFSET('Program and Results'!$A$1,MATCH(Tables!AJ$1,'Program and Results'!$A:$A,0)-1,4,COUNTIF('Program and Results'!$A:$A,Tables!AJ$1),1),0),3),"")))</f>
        <v/>
      </c>
      <c r="AK199" t="str">
        <f ca="1">IF(AK29="","",IF($A199="","",IFERROR(INDEX(OFFSET('Program and Results'!$A$1,MATCH(Tables!AK$1,'Program and Results'!$A:$A,0)-1,1,COUNTIF('Program and Results'!$A:$A,Tables!AK$1),4),MATCH($A199,OFFSET('Program and Results'!$A$1,MATCH(Tables!AK$1,'Program and Results'!$A:$A,0)-1,4,COUNTIF('Program and Results'!$A:$A,Tables!AK$1),1),0),3),"")))</f>
        <v/>
      </c>
      <c r="AL199" t="str">
        <f ca="1">IF(AL29="","",IF($A199="","",IFERROR(INDEX(OFFSET('Program and Results'!$A$1,MATCH(Tables!AL$1,'Program and Results'!$A:$A,0)-1,1,COUNTIF('Program and Results'!$A:$A,Tables!AL$1),4),MATCH($A199,OFFSET('Program and Results'!$A$1,MATCH(Tables!AL$1,'Program and Results'!$A:$A,0)-1,4,COUNTIF('Program and Results'!$A:$A,Tables!AL$1),1),0),3),"")))</f>
        <v/>
      </c>
      <c r="AM199" t="str">
        <f ca="1">IF(AM29="","",IF($A199="","",IFERROR(INDEX(OFFSET('Program and Results'!$A$1,MATCH(Tables!AM$1,'Program and Results'!$A:$A,0)-1,1,COUNTIF('Program and Results'!$A:$A,Tables!AM$1),4),MATCH($A199,OFFSET('Program and Results'!$A$1,MATCH(Tables!AM$1,'Program and Results'!$A:$A,0)-1,4,COUNTIF('Program and Results'!$A:$A,Tables!AM$1),1),0),3),"")))</f>
        <v/>
      </c>
      <c r="AN199" t="str">
        <f ca="1">IF(AN29="","",IF($A199="","",IFERROR(INDEX(OFFSET('Program and Results'!$A$1,MATCH(Tables!AN$1,'Program and Results'!$A:$A,0)-1,1,COUNTIF('Program and Results'!$A:$A,Tables!AN$1),4),MATCH($A199,OFFSET('Program and Results'!$A$1,MATCH(Tables!AN$1,'Program and Results'!$A:$A,0)-1,4,COUNTIF('Program and Results'!$A:$A,Tables!AN$1),1),0),3),"")))</f>
        <v/>
      </c>
      <c r="AO199" t="str">
        <f ca="1">IF(AO29="","",IF($A199="","",IFERROR(INDEX(OFFSET('Program and Results'!$A$1,MATCH(Tables!AO$1,'Program and Results'!$A:$A,0)-1,1,COUNTIF('Program and Results'!$A:$A,Tables!AO$1),4),MATCH($A199,OFFSET('Program and Results'!$A$1,MATCH(Tables!AO$1,'Program and Results'!$A:$A,0)-1,4,COUNTIF('Program and Results'!$A:$A,Tables!AO$1),1),0),3),"")))</f>
        <v/>
      </c>
      <c r="AP199" t="str">
        <f ca="1">IF(AP29="","",IF($A199="","",IFERROR(INDEX(OFFSET('Program and Results'!$A$1,MATCH(Tables!AP$1,'Program and Results'!$A:$A,0)-1,1,COUNTIF('Program and Results'!$A:$A,Tables!AP$1),4),MATCH($A199,OFFSET('Program and Results'!$A$1,MATCH(Tables!AP$1,'Program and Results'!$A:$A,0)-1,4,COUNTIF('Program and Results'!$A:$A,Tables!AP$1),1),0),3),"")))</f>
        <v/>
      </c>
      <c r="AQ199" t="str">
        <f ca="1">IF(AQ29="","",IF($A199="","",IFERROR(INDEX(OFFSET('Program and Results'!$A$1,MATCH(Tables!AQ$1,'Program and Results'!$A:$A,0)-1,1,COUNTIF('Program and Results'!$A:$A,Tables!AQ$1),4),MATCH($A199,OFFSET('Program and Results'!$A$1,MATCH(Tables!AQ$1,'Program and Results'!$A:$A,0)-1,4,COUNTIF('Program and Results'!$A:$A,Tables!AQ$1),1),0),3),"")))</f>
        <v/>
      </c>
      <c r="AR199" t="str">
        <f ca="1">IF(AR29="","",IF($A199="","",IFERROR(INDEX(OFFSET('Program and Results'!$A$1,MATCH(Tables!AR$1,'Program and Results'!$A:$A,0)-1,1,COUNTIF('Program and Results'!$A:$A,Tables!AR$1),4),MATCH($A199,OFFSET('Program and Results'!$A$1,MATCH(Tables!AR$1,'Program and Results'!$A:$A,0)-1,4,COUNTIF('Program and Results'!$A:$A,Tables!AR$1),1),0),3),"")))</f>
        <v/>
      </c>
      <c r="AS199" t="str">
        <f ca="1">IF(AS29="","",IF($A199="","",IFERROR(INDEX(OFFSET('Program and Results'!$A$1,MATCH(Tables!AS$1,'Program and Results'!$A:$A,0)-1,1,COUNTIF('Program and Results'!$A:$A,Tables!AS$1),4),MATCH($A199,OFFSET('Program and Results'!$A$1,MATCH(Tables!AS$1,'Program and Results'!$A:$A,0)-1,4,COUNTIF('Program and Results'!$A:$A,Tables!AS$1),1),0),3),"")))</f>
        <v/>
      </c>
      <c r="AT199" t="str">
        <f ca="1">IF(AT29="","",IF($A199="","",IFERROR(INDEX(OFFSET('Program and Results'!$A$1,MATCH(Tables!AT$1,'Program and Results'!$A:$A,0)-1,1,COUNTIF('Program and Results'!$A:$A,Tables!AT$1),4),MATCH($A199,OFFSET('Program and Results'!$A$1,MATCH(Tables!AT$1,'Program and Results'!$A:$A,0)-1,4,COUNTIF('Program and Results'!$A:$A,Tables!AT$1),1),0),3),"")))</f>
        <v/>
      </c>
      <c r="AU199" t="str">
        <f ca="1">IF(AU29="","",IF($A199="","",IFERROR(INDEX(OFFSET('Program and Results'!$A$1,MATCH(Tables!AU$1,'Program and Results'!$A:$A,0)-1,1,COUNTIF('Program and Results'!$A:$A,Tables!AU$1),4),MATCH($A199,OFFSET('Program and Results'!$A$1,MATCH(Tables!AU$1,'Program and Results'!$A:$A,0)-1,4,COUNTIF('Program and Results'!$A:$A,Tables!AU$1),1),0),3),"")))</f>
        <v/>
      </c>
      <c r="AV199" t="str">
        <f ca="1">IF(AV29="","",IF($A199="","",IFERROR(INDEX(OFFSET('Program and Results'!$A$1,MATCH(Tables!AV$1,'Program and Results'!$A:$A,0)-1,1,COUNTIF('Program and Results'!$A:$A,Tables!AV$1),4),MATCH($A199,OFFSET('Program and Results'!$A$1,MATCH(Tables!AV$1,'Program and Results'!$A:$A,0)-1,4,COUNTIF('Program and Results'!$A:$A,Tables!AV$1),1),0),3),"")))</f>
        <v/>
      </c>
      <c r="AW199" t="str">
        <f ca="1">IF(AW29="","",IF($A199="","",IFERROR(INDEX(OFFSET('Program and Results'!$A$1,MATCH(Tables!AW$1,'Program and Results'!$A:$A,0)-1,1,COUNTIF('Program and Results'!$A:$A,Tables!AW$1),4),MATCH($A199,OFFSET('Program and Results'!$A$1,MATCH(Tables!AW$1,'Program and Results'!$A:$A,0)-1,4,COUNTIF('Program and Results'!$A:$A,Tables!AW$1),1),0),3),"")))</f>
        <v/>
      </c>
      <c r="AX199" t="str">
        <f ca="1">IF(AX29="","",IF($A199="","",IFERROR(INDEX(OFFSET('Program and Results'!$A$1,MATCH(Tables!AX$1,'Program and Results'!$A:$A,0)-1,1,COUNTIF('Program and Results'!$A:$A,Tables!AX$1),4),MATCH($A199,OFFSET('Program and Results'!$A$1,MATCH(Tables!AX$1,'Program and Results'!$A:$A,0)-1,4,COUNTIF('Program and Results'!$A:$A,Tables!AX$1),1),0),3),"")))</f>
        <v/>
      </c>
      <c r="AY199" t="str">
        <f ca="1">IF(AY29="","",IF($A199="","",IFERROR(INDEX(OFFSET('Program and Results'!$A$1,MATCH(Tables!AY$1,'Program and Results'!$A:$A,0)-1,1,COUNTIF('Program and Results'!$A:$A,Tables!AY$1),4),MATCH($A199,OFFSET('Program and Results'!$A$1,MATCH(Tables!AY$1,'Program and Results'!$A:$A,0)-1,4,COUNTIF('Program and Results'!$A:$A,Tables!AY$1),1),0),3),"")))</f>
        <v/>
      </c>
      <c r="AZ199" t="str">
        <f ca="1">IF(AZ29="","",IF($A199="","",IFERROR(INDEX(OFFSET('Program and Results'!$A$1,MATCH(Tables!AZ$1,'Program and Results'!$A:$A,0)-1,1,COUNTIF('Program and Results'!$A:$A,Tables!AZ$1),4),MATCH($A199,OFFSET('Program and Results'!$A$1,MATCH(Tables!AZ$1,'Program and Results'!$A:$A,0)-1,4,COUNTIF('Program and Results'!$A:$A,Tables!AZ$1),1),0),3),"")))</f>
        <v/>
      </c>
      <c r="BA199" t="str">
        <f ca="1">IF(BA29="","",IF($A199="","",IFERROR(INDEX(OFFSET('Program and Results'!$A$1,MATCH(Tables!BA$1,'Program and Results'!$A:$A,0)-1,1,COUNTIF('Program and Results'!$A:$A,Tables!BA$1),4),MATCH($A199,OFFSET('Program and Results'!$A$1,MATCH(Tables!BA$1,'Program and Results'!$A:$A,0)-1,4,COUNTIF('Program and Results'!$A:$A,Tables!BA$1),1),0),3),"")))</f>
        <v/>
      </c>
      <c r="BB199" t="str">
        <f ca="1">IF(BB29="","",IF($A199="","",IFERROR(INDEX(OFFSET('Program and Results'!$A$1,MATCH(Tables!BB$1,'Program and Results'!$A:$A,0)-1,1,COUNTIF('Program and Results'!$A:$A,Tables!BB$1),4),MATCH($A199,OFFSET('Program and Results'!$A$1,MATCH(Tables!BB$1,'Program and Results'!$A:$A,0)-1,4,COUNTIF('Program and Results'!$A:$A,Tables!BB$1),1),0),3),"")))</f>
        <v/>
      </c>
      <c r="BC199" t="str">
        <f ca="1">IF(BC29="","",IF($A199="","",IFERROR(INDEX(OFFSET('Program and Results'!$A$1,MATCH(Tables!BC$1,'Program and Results'!$A:$A,0)-1,1,COUNTIF('Program and Results'!$A:$A,Tables!BC$1),4),MATCH($A199,OFFSET('Program and Results'!$A$1,MATCH(Tables!BC$1,'Program and Results'!$A:$A,0)-1,4,COUNTIF('Program and Results'!$A:$A,Tables!BC$1),1),0),3),"")))</f>
        <v/>
      </c>
      <c r="BD199" t="str">
        <f ca="1">IF(BD29="","",IF($A199="","",IFERROR(INDEX(OFFSET('Program and Results'!$A$1,MATCH(Tables!BD$1,'Program and Results'!$A:$A,0)-1,1,COUNTIF('Program and Results'!$A:$A,Tables!BD$1),4),MATCH($A199,OFFSET('Program and Results'!$A$1,MATCH(Tables!BD$1,'Program and Results'!$A:$A,0)-1,4,COUNTIF('Program and Results'!$A:$A,Tables!BD$1),1),0),3),"")))</f>
        <v/>
      </c>
      <c r="BE199" t="str">
        <f ca="1">IF(BE29="","",IF($A199="","",IFERROR(INDEX(OFFSET('Program and Results'!$A$1,MATCH(Tables!BE$1,'Program and Results'!$A:$A,0)-1,1,COUNTIF('Program and Results'!$A:$A,Tables!BE$1),4),MATCH($A199,OFFSET('Program and Results'!$A$1,MATCH(Tables!BE$1,'Program and Results'!$A:$A,0)-1,4,COUNTIF('Program and Results'!$A:$A,Tables!BE$1),1),0),3),"")))</f>
        <v/>
      </c>
    </row>
    <row r="200" spans="1:57">
      <c r="A200" s="3" t="str">
        <f t="shared" si="14"/>
        <v/>
      </c>
      <c r="B200" t="str">
        <f ca="1">IF(B30="","",IF($A200="","",IFERROR(INDEX(OFFSET('Program and Results'!$A$1,MATCH(Tables!B$1,'Program and Results'!$A:$A,0)-1,1,COUNTIF('Program and Results'!$A:$A,Tables!B$1),4),MATCH($A200,OFFSET('Program and Results'!$A$1,MATCH(Tables!B$1,'Program and Results'!$A:$A,0)-1,4,COUNTIF('Program and Results'!$A:$A,Tables!B$1),1),0),3),"")))</f>
        <v/>
      </c>
      <c r="C200" t="str">
        <f ca="1">IF(C30="","",IF($A200="","",IFERROR(INDEX(OFFSET('Program and Results'!$A$1,MATCH(Tables!C$1,'Program and Results'!$A:$A,0)-1,1,COUNTIF('Program and Results'!$A:$A,Tables!C$1),4),MATCH($A200,OFFSET('Program and Results'!$A$1,MATCH(Tables!C$1,'Program and Results'!$A:$A,0)-1,4,COUNTIF('Program and Results'!$A:$A,Tables!C$1),1),0),3),"")))</f>
        <v/>
      </c>
      <c r="D200" t="str">
        <f ca="1">IF(D30="","",IF($A200="","",IFERROR(INDEX(OFFSET('Program and Results'!$A$1,MATCH(Tables!D$1,'Program and Results'!$A:$A,0)-1,1,COUNTIF('Program and Results'!$A:$A,Tables!D$1),4),MATCH($A200,OFFSET('Program and Results'!$A$1,MATCH(Tables!D$1,'Program and Results'!$A:$A,0)-1,4,COUNTIF('Program and Results'!$A:$A,Tables!D$1),1),0),3),"")))</f>
        <v/>
      </c>
      <c r="E200" t="str">
        <f ca="1">IF(E30="","",IF($A200="","",IFERROR(INDEX(OFFSET('Program and Results'!$A$1,MATCH(Tables!E$1,'Program and Results'!$A:$A,0)-1,1,COUNTIF('Program and Results'!$A:$A,Tables!E$1),4),MATCH($A200,OFFSET('Program and Results'!$A$1,MATCH(Tables!E$1,'Program and Results'!$A:$A,0)-1,4,COUNTIF('Program and Results'!$A:$A,Tables!E$1),1),0),3),"")))</f>
        <v/>
      </c>
      <c r="F200" t="str">
        <f ca="1">IF(F30="","",IF($A200="","",IFERROR(INDEX(OFFSET('Program and Results'!$A$1,MATCH(Tables!F$1,'Program and Results'!$A:$A,0)-1,1,COUNTIF('Program and Results'!$A:$A,Tables!F$1),4),MATCH($A200,OFFSET('Program and Results'!$A$1,MATCH(Tables!F$1,'Program and Results'!$A:$A,0)-1,4,COUNTIF('Program and Results'!$A:$A,Tables!F$1),1),0),3),"")))</f>
        <v/>
      </c>
      <c r="G200" t="str">
        <f ca="1">IF(G30="","",IF($A200="","",IFERROR(INDEX(OFFSET('Program and Results'!$A$1,MATCH(Tables!G$1,'Program and Results'!$A:$A,0)-1,1,COUNTIF('Program and Results'!$A:$A,Tables!G$1),4),MATCH($A200,OFFSET('Program and Results'!$A$1,MATCH(Tables!G$1,'Program and Results'!$A:$A,0)-1,4,COUNTIF('Program and Results'!$A:$A,Tables!G$1),1),0),3),"")))</f>
        <v/>
      </c>
      <c r="H200" t="str">
        <f ca="1">IF(H30="","",IF($A200="","",IFERROR(INDEX(OFFSET('Program and Results'!$A$1,MATCH(Tables!H$1,'Program and Results'!$A:$A,0)-1,1,COUNTIF('Program and Results'!$A:$A,Tables!H$1),4),MATCH($A200,OFFSET('Program and Results'!$A$1,MATCH(Tables!H$1,'Program and Results'!$A:$A,0)-1,4,COUNTIF('Program and Results'!$A:$A,Tables!H$1),1),0),3),"")))</f>
        <v/>
      </c>
      <c r="I200" t="str">
        <f ca="1">IF(I30="","",IF($A200="","",IFERROR(INDEX(OFFSET('Program and Results'!$A$1,MATCH(Tables!I$1,'Program and Results'!$A:$A,0)-1,1,COUNTIF('Program and Results'!$A:$A,Tables!I$1),4),MATCH($A200,OFFSET('Program and Results'!$A$1,MATCH(Tables!I$1,'Program and Results'!$A:$A,0)-1,4,COUNTIF('Program and Results'!$A:$A,Tables!I$1),1),0),3),"")))</f>
        <v/>
      </c>
      <c r="J200" t="str">
        <f ca="1">IF(J30="","",IF($A200="","",IFERROR(INDEX(OFFSET('Program and Results'!$A$1,MATCH(Tables!J$1,'Program and Results'!$A:$A,0)-1,1,COUNTIF('Program and Results'!$A:$A,Tables!J$1),4),MATCH($A200,OFFSET('Program and Results'!$A$1,MATCH(Tables!J$1,'Program and Results'!$A:$A,0)-1,4,COUNTIF('Program and Results'!$A:$A,Tables!J$1),1),0),3),"")))</f>
        <v/>
      </c>
      <c r="K200" t="str">
        <f ca="1">IF(K30="","",IF($A200="","",IFERROR(INDEX(OFFSET('Program and Results'!$A$1,MATCH(Tables!K$1,'Program and Results'!$A:$A,0)-1,1,COUNTIF('Program and Results'!$A:$A,Tables!K$1),4),MATCH($A200,OFFSET('Program and Results'!$A$1,MATCH(Tables!K$1,'Program and Results'!$A:$A,0)-1,4,COUNTIF('Program and Results'!$A:$A,Tables!K$1),1),0),3),"")))</f>
        <v/>
      </c>
      <c r="L200" t="str">
        <f ca="1">IF(L30="","",IF($A200="","",IFERROR(INDEX(OFFSET('Program and Results'!$A$1,MATCH(Tables!L$1,'Program and Results'!$A:$A,0)-1,1,COUNTIF('Program and Results'!$A:$A,Tables!L$1),4),MATCH($A200,OFFSET('Program and Results'!$A$1,MATCH(Tables!L$1,'Program and Results'!$A:$A,0)-1,4,COUNTIF('Program and Results'!$A:$A,Tables!L$1),1),0),3),"")))</f>
        <v/>
      </c>
      <c r="M200" t="str">
        <f ca="1">IF(M30="","",IF($A200="","",IFERROR(INDEX(OFFSET('Program and Results'!$A$1,MATCH(Tables!M$1,'Program and Results'!$A:$A,0)-1,1,COUNTIF('Program and Results'!$A:$A,Tables!M$1),4),MATCH($A200,OFFSET('Program and Results'!$A$1,MATCH(Tables!M$1,'Program and Results'!$A:$A,0)-1,4,COUNTIF('Program and Results'!$A:$A,Tables!M$1),1),0),3),"")))</f>
        <v/>
      </c>
      <c r="N200" t="str">
        <f ca="1">IF(N30="","",IF($A200="","",IFERROR(INDEX(OFFSET('Program and Results'!$A$1,MATCH(Tables!N$1,'Program and Results'!$A:$A,0)-1,1,COUNTIF('Program and Results'!$A:$A,Tables!N$1),4),MATCH($A200,OFFSET('Program and Results'!$A$1,MATCH(Tables!N$1,'Program and Results'!$A:$A,0)-1,4,COUNTIF('Program and Results'!$A:$A,Tables!N$1),1),0),3),"")))</f>
        <v/>
      </c>
      <c r="O200" t="str">
        <f ca="1">IF(O30="","",IF($A200="","",IFERROR(INDEX(OFFSET('Program and Results'!$A$1,MATCH(Tables!O$1,'Program and Results'!$A:$A,0)-1,1,COUNTIF('Program and Results'!$A:$A,Tables!O$1),4),MATCH($A200,OFFSET('Program and Results'!$A$1,MATCH(Tables!O$1,'Program and Results'!$A:$A,0)-1,4,COUNTIF('Program and Results'!$A:$A,Tables!O$1),1),0),3),"")))</f>
        <v/>
      </c>
      <c r="P200" t="str">
        <f ca="1">IF(P30="","",IF($A200="","",IFERROR(INDEX(OFFSET('Program and Results'!$A$1,MATCH(Tables!P$1,'Program and Results'!$A:$A,0)-1,1,COUNTIF('Program and Results'!$A:$A,Tables!P$1),4),MATCH($A200,OFFSET('Program and Results'!$A$1,MATCH(Tables!P$1,'Program and Results'!$A:$A,0)-1,4,COUNTIF('Program and Results'!$A:$A,Tables!P$1),1),0),3),"")))</f>
        <v/>
      </c>
      <c r="Q200" t="str">
        <f ca="1">IF(Q30="","",IF($A200="","",IFERROR(INDEX(OFFSET('Program and Results'!$A$1,MATCH(Tables!Q$1,'Program and Results'!$A:$A,0)-1,1,COUNTIF('Program and Results'!$A:$A,Tables!Q$1),4),MATCH($A200,OFFSET('Program and Results'!$A$1,MATCH(Tables!Q$1,'Program and Results'!$A:$A,0)-1,4,COUNTIF('Program and Results'!$A:$A,Tables!Q$1),1),0),3),"")))</f>
        <v/>
      </c>
      <c r="R200" t="str">
        <f ca="1">IF(R30="","",IF($A200="","",IFERROR(INDEX(OFFSET('Program and Results'!$A$1,MATCH(Tables!R$1,'Program and Results'!$A:$A,0)-1,1,COUNTIF('Program and Results'!$A:$A,Tables!R$1),4),MATCH($A200,OFFSET('Program and Results'!$A$1,MATCH(Tables!R$1,'Program and Results'!$A:$A,0)-1,4,COUNTIF('Program and Results'!$A:$A,Tables!R$1),1),0),3),"")))</f>
        <v/>
      </c>
      <c r="S200" t="str">
        <f ca="1">IF(S30="","",IF($A200="","",IFERROR(INDEX(OFFSET('Program and Results'!$A$1,MATCH(Tables!S$1,'Program and Results'!$A:$A,0)-1,1,COUNTIF('Program and Results'!$A:$A,Tables!S$1),4),MATCH($A200,OFFSET('Program and Results'!$A$1,MATCH(Tables!S$1,'Program and Results'!$A:$A,0)-1,4,COUNTIF('Program and Results'!$A:$A,Tables!S$1),1),0),3),"")))</f>
        <v/>
      </c>
      <c r="T200" t="str">
        <f ca="1">IF(T30="","",IF($A200="","",IFERROR(INDEX(OFFSET('Program and Results'!$A$1,MATCH(Tables!T$1,'Program and Results'!$A:$A,0)-1,1,COUNTIF('Program and Results'!$A:$A,Tables!T$1),4),MATCH($A200,OFFSET('Program and Results'!$A$1,MATCH(Tables!T$1,'Program and Results'!$A:$A,0)-1,4,COUNTIF('Program and Results'!$A:$A,Tables!T$1),1),0),3),"")))</f>
        <v/>
      </c>
      <c r="U200" t="str">
        <f ca="1">IF(U30="","",IF($A200="","",IFERROR(INDEX(OFFSET('Program and Results'!$A$1,MATCH(Tables!U$1,'Program and Results'!$A:$A,0)-1,1,COUNTIF('Program and Results'!$A:$A,Tables!U$1),4),MATCH($A200,OFFSET('Program and Results'!$A$1,MATCH(Tables!U$1,'Program and Results'!$A:$A,0)-1,4,COUNTIF('Program and Results'!$A:$A,Tables!U$1),1),0),3),"")))</f>
        <v/>
      </c>
      <c r="V200" t="str">
        <f ca="1">IF(V30="","",IF($A200="","",IFERROR(INDEX(OFFSET('Program and Results'!$A$1,MATCH(Tables!V$1,'Program and Results'!$A:$A,0)-1,1,COUNTIF('Program and Results'!$A:$A,Tables!V$1),4),MATCH($A200,OFFSET('Program and Results'!$A$1,MATCH(Tables!V$1,'Program and Results'!$A:$A,0)-1,4,COUNTIF('Program and Results'!$A:$A,Tables!V$1),1),0),3),"")))</f>
        <v/>
      </c>
      <c r="W200" t="str">
        <f ca="1">IF(W30="","",IF($A200="","",IFERROR(INDEX(OFFSET('Program and Results'!$A$1,MATCH(Tables!W$1,'Program and Results'!$A:$A,0)-1,1,COUNTIF('Program and Results'!$A:$A,Tables!W$1),4),MATCH($A200,OFFSET('Program and Results'!$A$1,MATCH(Tables!W$1,'Program and Results'!$A:$A,0)-1,4,COUNTIF('Program and Results'!$A:$A,Tables!W$1),1),0),3),"")))</f>
        <v/>
      </c>
      <c r="X200" t="str">
        <f ca="1">IF(X30="","",IF($A200="","",IFERROR(INDEX(OFFSET('Program and Results'!$A$1,MATCH(Tables!X$1,'Program and Results'!$A:$A,0)-1,1,COUNTIF('Program and Results'!$A:$A,Tables!X$1),4),MATCH($A200,OFFSET('Program and Results'!$A$1,MATCH(Tables!X$1,'Program and Results'!$A:$A,0)-1,4,COUNTIF('Program and Results'!$A:$A,Tables!X$1),1),0),3),"")))</f>
        <v/>
      </c>
      <c r="Y200" t="str">
        <f ca="1">IF(Y30="","",IF($A200="","",IFERROR(INDEX(OFFSET('Program and Results'!$A$1,MATCH(Tables!Y$1,'Program and Results'!$A:$A,0)-1,1,COUNTIF('Program and Results'!$A:$A,Tables!Y$1),4),MATCH($A200,OFFSET('Program and Results'!$A$1,MATCH(Tables!Y$1,'Program and Results'!$A:$A,0)-1,4,COUNTIF('Program and Results'!$A:$A,Tables!Y$1),1),0),3),"")))</f>
        <v/>
      </c>
      <c r="Z200" t="str">
        <f ca="1">IF(Z30="","",IF($A200="","",IFERROR(INDEX(OFFSET('Program and Results'!$A$1,MATCH(Tables!Z$1,'Program and Results'!$A:$A,0)-1,1,COUNTIF('Program and Results'!$A:$A,Tables!Z$1),4),MATCH($A200,OFFSET('Program and Results'!$A$1,MATCH(Tables!Z$1,'Program and Results'!$A:$A,0)-1,4,COUNTIF('Program and Results'!$A:$A,Tables!Z$1),1),0),3),"")))</f>
        <v/>
      </c>
      <c r="AA200" t="str">
        <f ca="1">IF(AA30="","",IF($A200="","",IFERROR(INDEX(OFFSET('Program and Results'!$A$1,MATCH(Tables!AA$1,'Program and Results'!$A:$A,0)-1,1,COUNTIF('Program and Results'!$A:$A,Tables!AA$1),4),MATCH($A200,OFFSET('Program and Results'!$A$1,MATCH(Tables!AA$1,'Program and Results'!$A:$A,0)-1,4,COUNTIF('Program and Results'!$A:$A,Tables!AA$1),1),0),3),"")))</f>
        <v/>
      </c>
      <c r="AB200" t="str">
        <f ca="1">IF(AB30="","",IF($A200="","",IFERROR(INDEX(OFFSET('Program and Results'!$A$1,MATCH(Tables!AB$1,'Program and Results'!$A:$A,0)-1,1,COUNTIF('Program and Results'!$A:$A,Tables!AB$1),4),MATCH($A200,OFFSET('Program and Results'!$A$1,MATCH(Tables!AB$1,'Program and Results'!$A:$A,0)-1,4,COUNTIF('Program and Results'!$A:$A,Tables!AB$1),1),0),3),"")))</f>
        <v/>
      </c>
      <c r="AC200" t="str">
        <f ca="1">IF(AC30="","",IF($A200="","",IFERROR(INDEX(OFFSET('Program and Results'!$A$1,MATCH(Tables!AC$1,'Program and Results'!$A:$A,0)-1,1,COUNTIF('Program and Results'!$A:$A,Tables!AC$1),4),MATCH($A200,OFFSET('Program and Results'!$A$1,MATCH(Tables!AC$1,'Program and Results'!$A:$A,0)-1,4,COUNTIF('Program and Results'!$A:$A,Tables!AC$1),1),0),3),"")))</f>
        <v/>
      </c>
      <c r="AD200" t="str">
        <f ca="1">IF(AD30="","",IF($A200="","",IFERROR(INDEX(OFFSET('Program and Results'!$A$1,MATCH(Tables!AD$1,'Program and Results'!$A:$A,0)-1,1,COUNTIF('Program and Results'!$A:$A,Tables!AD$1),4),MATCH($A200,OFFSET('Program and Results'!$A$1,MATCH(Tables!AD$1,'Program and Results'!$A:$A,0)-1,4,COUNTIF('Program and Results'!$A:$A,Tables!AD$1),1),0),3),"")))</f>
        <v/>
      </c>
      <c r="AE200" t="str">
        <f ca="1">IF(AE30="","",IF($A200="","",IFERROR(INDEX(OFFSET('Program and Results'!$A$1,MATCH(Tables!AE$1,'Program and Results'!$A:$A,0)-1,1,COUNTIF('Program and Results'!$A:$A,Tables!AE$1),4),MATCH($A200,OFFSET('Program and Results'!$A$1,MATCH(Tables!AE$1,'Program and Results'!$A:$A,0)-1,4,COUNTIF('Program and Results'!$A:$A,Tables!AE$1),1),0),3),"")))</f>
        <v/>
      </c>
      <c r="AF200" t="str">
        <f ca="1">IF(AF30="","",IF($A200="","",IFERROR(INDEX(OFFSET('Program and Results'!$A$1,MATCH(Tables!AF$1,'Program and Results'!$A:$A,0)-1,1,COUNTIF('Program and Results'!$A:$A,Tables!AF$1),4),MATCH($A200,OFFSET('Program and Results'!$A$1,MATCH(Tables!AF$1,'Program and Results'!$A:$A,0)-1,4,COUNTIF('Program and Results'!$A:$A,Tables!AF$1),1),0),3),"")))</f>
        <v/>
      </c>
      <c r="AG200" t="str">
        <f ca="1">IF(AG30="","",IF($A200="","",IFERROR(INDEX(OFFSET('Program and Results'!$A$1,MATCH(Tables!AG$1,'Program and Results'!$A:$A,0)-1,1,COUNTIF('Program and Results'!$A:$A,Tables!AG$1),4),MATCH($A200,OFFSET('Program and Results'!$A$1,MATCH(Tables!AG$1,'Program and Results'!$A:$A,0)-1,4,COUNTIF('Program and Results'!$A:$A,Tables!AG$1),1),0),3),"")))</f>
        <v/>
      </c>
      <c r="AH200" t="str">
        <f ca="1">IF(AH30="","",IF($A200="","",IFERROR(INDEX(OFFSET('Program and Results'!$A$1,MATCH(Tables!AH$1,'Program and Results'!$A:$A,0)-1,1,COUNTIF('Program and Results'!$A:$A,Tables!AH$1),4),MATCH($A200,OFFSET('Program and Results'!$A$1,MATCH(Tables!AH$1,'Program and Results'!$A:$A,0)-1,4,COUNTIF('Program and Results'!$A:$A,Tables!AH$1),1),0),3),"")))</f>
        <v/>
      </c>
      <c r="AI200" t="str">
        <f ca="1">IF(AI30="","",IF($A200="","",IFERROR(INDEX(OFFSET('Program and Results'!$A$1,MATCH(Tables!AI$1,'Program and Results'!$A:$A,0)-1,1,COUNTIF('Program and Results'!$A:$A,Tables!AI$1),4),MATCH($A200,OFFSET('Program and Results'!$A$1,MATCH(Tables!AI$1,'Program and Results'!$A:$A,0)-1,4,COUNTIF('Program and Results'!$A:$A,Tables!AI$1),1),0),3),"")))</f>
        <v/>
      </c>
      <c r="AJ200" t="str">
        <f ca="1">IF(AJ30="","",IF($A200="","",IFERROR(INDEX(OFFSET('Program and Results'!$A$1,MATCH(Tables!AJ$1,'Program and Results'!$A:$A,0)-1,1,COUNTIF('Program and Results'!$A:$A,Tables!AJ$1),4),MATCH($A200,OFFSET('Program and Results'!$A$1,MATCH(Tables!AJ$1,'Program and Results'!$A:$A,0)-1,4,COUNTIF('Program and Results'!$A:$A,Tables!AJ$1),1),0),3),"")))</f>
        <v/>
      </c>
      <c r="AK200" t="str">
        <f ca="1">IF(AK30="","",IF($A200="","",IFERROR(INDEX(OFFSET('Program and Results'!$A$1,MATCH(Tables!AK$1,'Program and Results'!$A:$A,0)-1,1,COUNTIF('Program and Results'!$A:$A,Tables!AK$1),4),MATCH($A200,OFFSET('Program and Results'!$A$1,MATCH(Tables!AK$1,'Program and Results'!$A:$A,0)-1,4,COUNTIF('Program and Results'!$A:$A,Tables!AK$1),1),0),3),"")))</f>
        <v/>
      </c>
      <c r="AL200" t="str">
        <f ca="1">IF(AL30="","",IF($A200="","",IFERROR(INDEX(OFFSET('Program and Results'!$A$1,MATCH(Tables!AL$1,'Program and Results'!$A:$A,0)-1,1,COUNTIF('Program and Results'!$A:$A,Tables!AL$1),4),MATCH($A200,OFFSET('Program and Results'!$A$1,MATCH(Tables!AL$1,'Program and Results'!$A:$A,0)-1,4,COUNTIF('Program and Results'!$A:$A,Tables!AL$1),1),0),3),"")))</f>
        <v/>
      </c>
      <c r="AM200" t="str">
        <f ca="1">IF(AM30="","",IF($A200="","",IFERROR(INDEX(OFFSET('Program and Results'!$A$1,MATCH(Tables!AM$1,'Program and Results'!$A:$A,0)-1,1,COUNTIF('Program and Results'!$A:$A,Tables!AM$1),4),MATCH($A200,OFFSET('Program and Results'!$A$1,MATCH(Tables!AM$1,'Program and Results'!$A:$A,0)-1,4,COUNTIF('Program and Results'!$A:$A,Tables!AM$1),1),0),3),"")))</f>
        <v/>
      </c>
      <c r="AN200" t="str">
        <f ca="1">IF(AN30="","",IF($A200="","",IFERROR(INDEX(OFFSET('Program and Results'!$A$1,MATCH(Tables!AN$1,'Program and Results'!$A:$A,0)-1,1,COUNTIF('Program and Results'!$A:$A,Tables!AN$1),4),MATCH($A200,OFFSET('Program and Results'!$A$1,MATCH(Tables!AN$1,'Program and Results'!$A:$A,0)-1,4,COUNTIF('Program and Results'!$A:$A,Tables!AN$1),1),0),3),"")))</f>
        <v/>
      </c>
      <c r="AO200" t="str">
        <f ca="1">IF(AO30="","",IF($A200="","",IFERROR(INDEX(OFFSET('Program and Results'!$A$1,MATCH(Tables!AO$1,'Program and Results'!$A:$A,0)-1,1,COUNTIF('Program and Results'!$A:$A,Tables!AO$1),4),MATCH($A200,OFFSET('Program and Results'!$A$1,MATCH(Tables!AO$1,'Program and Results'!$A:$A,0)-1,4,COUNTIF('Program and Results'!$A:$A,Tables!AO$1),1),0),3),"")))</f>
        <v/>
      </c>
      <c r="AP200" t="str">
        <f ca="1">IF(AP30="","",IF($A200="","",IFERROR(INDEX(OFFSET('Program and Results'!$A$1,MATCH(Tables!AP$1,'Program and Results'!$A:$A,0)-1,1,COUNTIF('Program and Results'!$A:$A,Tables!AP$1),4),MATCH($A200,OFFSET('Program and Results'!$A$1,MATCH(Tables!AP$1,'Program and Results'!$A:$A,0)-1,4,COUNTIF('Program and Results'!$A:$A,Tables!AP$1),1),0),3),"")))</f>
        <v/>
      </c>
      <c r="AQ200" t="str">
        <f ca="1">IF(AQ30="","",IF($A200="","",IFERROR(INDEX(OFFSET('Program and Results'!$A$1,MATCH(Tables!AQ$1,'Program and Results'!$A:$A,0)-1,1,COUNTIF('Program and Results'!$A:$A,Tables!AQ$1),4),MATCH($A200,OFFSET('Program and Results'!$A$1,MATCH(Tables!AQ$1,'Program and Results'!$A:$A,0)-1,4,COUNTIF('Program and Results'!$A:$A,Tables!AQ$1),1),0),3),"")))</f>
        <v/>
      </c>
      <c r="AR200" t="str">
        <f ca="1">IF(AR30="","",IF($A200="","",IFERROR(INDEX(OFFSET('Program and Results'!$A$1,MATCH(Tables!AR$1,'Program and Results'!$A:$A,0)-1,1,COUNTIF('Program and Results'!$A:$A,Tables!AR$1),4),MATCH($A200,OFFSET('Program and Results'!$A$1,MATCH(Tables!AR$1,'Program and Results'!$A:$A,0)-1,4,COUNTIF('Program and Results'!$A:$A,Tables!AR$1),1),0),3),"")))</f>
        <v/>
      </c>
      <c r="AS200" t="str">
        <f ca="1">IF(AS30="","",IF($A200="","",IFERROR(INDEX(OFFSET('Program and Results'!$A$1,MATCH(Tables!AS$1,'Program and Results'!$A:$A,0)-1,1,COUNTIF('Program and Results'!$A:$A,Tables!AS$1),4),MATCH($A200,OFFSET('Program and Results'!$A$1,MATCH(Tables!AS$1,'Program and Results'!$A:$A,0)-1,4,COUNTIF('Program and Results'!$A:$A,Tables!AS$1),1),0),3),"")))</f>
        <v/>
      </c>
      <c r="AT200" t="str">
        <f ca="1">IF(AT30="","",IF($A200="","",IFERROR(INDEX(OFFSET('Program and Results'!$A$1,MATCH(Tables!AT$1,'Program and Results'!$A:$A,0)-1,1,COUNTIF('Program and Results'!$A:$A,Tables!AT$1),4),MATCH($A200,OFFSET('Program and Results'!$A$1,MATCH(Tables!AT$1,'Program and Results'!$A:$A,0)-1,4,COUNTIF('Program and Results'!$A:$A,Tables!AT$1),1),0),3),"")))</f>
        <v/>
      </c>
      <c r="AU200" t="str">
        <f ca="1">IF(AU30="","",IF($A200="","",IFERROR(INDEX(OFFSET('Program and Results'!$A$1,MATCH(Tables!AU$1,'Program and Results'!$A:$A,0)-1,1,COUNTIF('Program and Results'!$A:$A,Tables!AU$1),4),MATCH($A200,OFFSET('Program and Results'!$A$1,MATCH(Tables!AU$1,'Program and Results'!$A:$A,0)-1,4,COUNTIF('Program and Results'!$A:$A,Tables!AU$1),1),0),3),"")))</f>
        <v/>
      </c>
      <c r="AV200" t="str">
        <f ca="1">IF(AV30="","",IF($A200="","",IFERROR(INDEX(OFFSET('Program and Results'!$A$1,MATCH(Tables!AV$1,'Program and Results'!$A:$A,0)-1,1,COUNTIF('Program and Results'!$A:$A,Tables!AV$1),4),MATCH($A200,OFFSET('Program and Results'!$A$1,MATCH(Tables!AV$1,'Program and Results'!$A:$A,0)-1,4,COUNTIF('Program and Results'!$A:$A,Tables!AV$1),1),0),3),"")))</f>
        <v/>
      </c>
      <c r="AW200" t="str">
        <f ca="1">IF(AW30="","",IF($A200="","",IFERROR(INDEX(OFFSET('Program and Results'!$A$1,MATCH(Tables!AW$1,'Program and Results'!$A:$A,0)-1,1,COUNTIF('Program and Results'!$A:$A,Tables!AW$1),4),MATCH($A200,OFFSET('Program and Results'!$A$1,MATCH(Tables!AW$1,'Program and Results'!$A:$A,0)-1,4,COUNTIF('Program and Results'!$A:$A,Tables!AW$1),1),0),3),"")))</f>
        <v/>
      </c>
      <c r="AX200" t="str">
        <f ca="1">IF(AX30="","",IF($A200="","",IFERROR(INDEX(OFFSET('Program and Results'!$A$1,MATCH(Tables!AX$1,'Program and Results'!$A:$A,0)-1,1,COUNTIF('Program and Results'!$A:$A,Tables!AX$1),4),MATCH($A200,OFFSET('Program and Results'!$A$1,MATCH(Tables!AX$1,'Program and Results'!$A:$A,0)-1,4,COUNTIF('Program and Results'!$A:$A,Tables!AX$1),1),0),3),"")))</f>
        <v/>
      </c>
      <c r="AY200" t="str">
        <f ca="1">IF(AY30="","",IF($A200="","",IFERROR(INDEX(OFFSET('Program and Results'!$A$1,MATCH(Tables!AY$1,'Program and Results'!$A:$A,0)-1,1,COUNTIF('Program and Results'!$A:$A,Tables!AY$1),4),MATCH($A200,OFFSET('Program and Results'!$A$1,MATCH(Tables!AY$1,'Program and Results'!$A:$A,0)-1,4,COUNTIF('Program and Results'!$A:$A,Tables!AY$1),1),0),3),"")))</f>
        <v/>
      </c>
      <c r="AZ200" t="str">
        <f ca="1">IF(AZ30="","",IF($A200="","",IFERROR(INDEX(OFFSET('Program and Results'!$A$1,MATCH(Tables!AZ$1,'Program and Results'!$A:$A,0)-1,1,COUNTIF('Program and Results'!$A:$A,Tables!AZ$1),4),MATCH($A200,OFFSET('Program and Results'!$A$1,MATCH(Tables!AZ$1,'Program and Results'!$A:$A,0)-1,4,COUNTIF('Program and Results'!$A:$A,Tables!AZ$1),1),0),3),"")))</f>
        <v/>
      </c>
      <c r="BA200" t="str">
        <f ca="1">IF(BA30="","",IF($A200="","",IFERROR(INDEX(OFFSET('Program and Results'!$A$1,MATCH(Tables!BA$1,'Program and Results'!$A:$A,0)-1,1,COUNTIF('Program and Results'!$A:$A,Tables!BA$1),4),MATCH($A200,OFFSET('Program and Results'!$A$1,MATCH(Tables!BA$1,'Program and Results'!$A:$A,0)-1,4,COUNTIF('Program and Results'!$A:$A,Tables!BA$1),1),0),3),"")))</f>
        <v/>
      </c>
      <c r="BB200" t="str">
        <f ca="1">IF(BB30="","",IF($A200="","",IFERROR(INDEX(OFFSET('Program and Results'!$A$1,MATCH(Tables!BB$1,'Program and Results'!$A:$A,0)-1,1,COUNTIF('Program and Results'!$A:$A,Tables!BB$1),4),MATCH($A200,OFFSET('Program and Results'!$A$1,MATCH(Tables!BB$1,'Program and Results'!$A:$A,0)-1,4,COUNTIF('Program and Results'!$A:$A,Tables!BB$1),1),0),3),"")))</f>
        <v/>
      </c>
      <c r="BC200" t="str">
        <f ca="1">IF(BC30="","",IF($A200="","",IFERROR(INDEX(OFFSET('Program and Results'!$A$1,MATCH(Tables!BC$1,'Program and Results'!$A:$A,0)-1,1,COUNTIF('Program and Results'!$A:$A,Tables!BC$1),4),MATCH($A200,OFFSET('Program and Results'!$A$1,MATCH(Tables!BC$1,'Program and Results'!$A:$A,0)-1,4,COUNTIF('Program and Results'!$A:$A,Tables!BC$1),1),0),3),"")))</f>
        <v/>
      </c>
      <c r="BD200" t="str">
        <f ca="1">IF(BD30="","",IF($A200="","",IFERROR(INDEX(OFFSET('Program and Results'!$A$1,MATCH(Tables!BD$1,'Program and Results'!$A:$A,0)-1,1,COUNTIF('Program and Results'!$A:$A,Tables!BD$1),4),MATCH($A200,OFFSET('Program and Results'!$A$1,MATCH(Tables!BD$1,'Program and Results'!$A:$A,0)-1,4,COUNTIF('Program and Results'!$A:$A,Tables!BD$1),1),0),3),"")))</f>
        <v/>
      </c>
      <c r="BE200" t="str">
        <f ca="1">IF(BE30="","",IF($A200="","",IFERROR(INDEX(OFFSET('Program and Results'!$A$1,MATCH(Tables!BE$1,'Program and Results'!$A:$A,0)-1,1,COUNTIF('Program and Results'!$A:$A,Tables!BE$1),4),MATCH($A200,OFFSET('Program and Results'!$A$1,MATCH(Tables!BE$1,'Program and Results'!$A:$A,0)-1,4,COUNTIF('Program and Results'!$A:$A,Tables!BE$1),1),0),3),"")))</f>
        <v/>
      </c>
    </row>
    <row r="201" spans="1:57">
      <c r="A201" s="3" t="str">
        <f t="shared" si="14"/>
        <v/>
      </c>
      <c r="B201" t="str">
        <f ca="1">IF(B31="","",IF($A201="","",IFERROR(INDEX(OFFSET('Program and Results'!$A$1,MATCH(Tables!B$1,'Program and Results'!$A:$A,0)-1,1,COUNTIF('Program and Results'!$A:$A,Tables!B$1),4),MATCH($A201,OFFSET('Program and Results'!$A$1,MATCH(Tables!B$1,'Program and Results'!$A:$A,0)-1,4,COUNTIF('Program and Results'!$A:$A,Tables!B$1),1),0),3),"")))</f>
        <v/>
      </c>
      <c r="C201" t="str">
        <f ca="1">IF(C31="","",IF($A201="","",IFERROR(INDEX(OFFSET('Program and Results'!$A$1,MATCH(Tables!C$1,'Program and Results'!$A:$A,0)-1,1,COUNTIF('Program and Results'!$A:$A,Tables!C$1),4),MATCH($A201,OFFSET('Program and Results'!$A$1,MATCH(Tables!C$1,'Program and Results'!$A:$A,0)-1,4,COUNTIF('Program and Results'!$A:$A,Tables!C$1),1),0),3),"")))</f>
        <v/>
      </c>
      <c r="D201" t="str">
        <f ca="1">IF(D31="","",IF($A201="","",IFERROR(INDEX(OFFSET('Program and Results'!$A$1,MATCH(Tables!D$1,'Program and Results'!$A:$A,0)-1,1,COUNTIF('Program and Results'!$A:$A,Tables!D$1),4),MATCH($A201,OFFSET('Program and Results'!$A$1,MATCH(Tables!D$1,'Program and Results'!$A:$A,0)-1,4,COUNTIF('Program and Results'!$A:$A,Tables!D$1),1),0),3),"")))</f>
        <v/>
      </c>
      <c r="E201" t="str">
        <f ca="1">IF(E31="","",IF($A201="","",IFERROR(INDEX(OFFSET('Program and Results'!$A$1,MATCH(Tables!E$1,'Program and Results'!$A:$A,0)-1,1,COUNTIF('Program and Results'!$A:$A,Tables!E$1),4),MATCH($A201,OFFSET('Program and Results'!$A$1,MATCH(Tables!E$1,'Program and Results'!$A:$A,0)-1,4,COUNTIF('Program and Results'!$A:$A,Tables!E$1),1),0),3),"")))</f>
        <v/>
      </c>
      <c r="F201" t="str">
        <f ca="1">IF(F31="","",IF($A201="","",IFERROR(INDEX(OFFSET('Program and Results'!$A$1,MATCH(Tables!F$1,'Program and Results'!$A:$A,0)-1,1,COUNTIF('Program and Results'!$A:$A,Tables!F$1),4),MATCH($A201,OFFSET('Program and Results'!$A$1,MATCH(Tables!F$1,'Program and Results'!$A:$A,0)-1,4,COUNTIF('Program and Results'!$A:$A,Tables!F$1),1),0),3),"")))</f>
        <v/>
      </c>
      <c r="G201" t="str">
        <f ca="1">IF(G31="","",IF($A201="","",IFERROR(INDEX(OFFSET('Program and Results'!$A$1,MATCH(Tables!G$1,'Program and Results'!$A:$A,0)-1,1,COUNTIF('Program and Results'!$A:$A,Tables!G$1),4),MATCH($A201,OFFSET('Program and Results'!$A$1,MATCH(Tables!G$1,'Program and Results'!$A:$A,0)-1,4,COUNTIF('Program and Results'!$A:$A,Tables!G$1),1),0),3),"")))</f>
        <v/>
      </c>
      <c r="H201" t="str">
        <f ca="1">IF(H31="","",IF($A201="","",IFERROR(INDEX(OFFSET('Program and Results'!$A$1,MATCH(Tables!H$1,'Program and Results'!$A:$A,0)-1,1,COUNTIF('Program and Results'!$A:$A,Tables!H$1),4),MATCH($A201,OFFSET('Program and Results'!$A$1,MATCH(Tables!H$1,'Program and Results'!$A:$A,0)-1,4,COUNTIF('Program and Results'!$A:$A,Tables!H$1),1),0),3),"")))</f>
        <v/>
      </c>
      <c r="I201" t="str">
        <f ca="1">IF(I31="","",IF($A201="","",IFERROR(INDEX(OFFSET('Program and Results'!$A$1,MATCH(Tables!I$1,'Program and Results'!$A:$A,0)-1,1,COUNTIF('Program and Results'!$A:$A,Tables!I$1),4),MATCH($A201,OFFSET('Program and Results'!$A$1,MATCH(Tables!I$1,'Program and Results'!$A:$A,0)-1,4,COUNTIF('Program and Results'!$A:$A,Tables!I$1),1),0),3),"")))</f>
        <v/>
      </c>
      <c r="J201" t="str">
        <f ca="1">IF(J31="","",IF($A201="","",IFERROR(INDEX(OFFSET('Program and Results'!$A$1,MATCH(Tables!J$1,'Program and Results'!$A:$A,0)-1,1,COUNTIF('Program and Results'!$A:$A,Tables!J$1),4),MATCH($A201,OFFSET('Program and Results'!$A$1,MATCH(Tables!J$1,'Program and Results'!$A:$A,0)-1,4,COUNTIF('Program and Results'!$A:$A,Tables!J$1),1),0),3),"")))</f>
        <v/>
      </c>
      <c r="K201" t="str">
        <f ca="1">IF(K31="","",IF($A201="","",IFERROR(INDEX(OFFSET('Program and Results'!$A$1,MATCH(Tables!K$1,'Program and Results'!$A:$A,0)-1,1,COUNTIF('Program and Results'!$A:$A,Tables!K$1),4),MATCH($A201,OFFSET('Program and Results'!$A$1,MATCH(Tables!K$1,'Program and Results'!$A:$A,0)-1,4,COUNTIF('Program and Results'!$A:$A,Tables!K$1),1),0),3),"")))</f>
        <v/>
      </c>
      <c r="L201" t="str">
        <f ca="1">IF(L31="","",IF($A201="","",IFERROR(INDEX(OFFSET('Program and Results'!$A$1,MATCH(Tables!L$1,'Program and Results'!$A:$A,0)-1,1,COUNTIF('Program and Results'!$A:$A,Tables!L$1),4),MATCH($A201,OFFSET('Program and Results'!$A$1,MATCH(Tables!L$1,'Program and Results'!$A:$A,0)-1,4,COUNTIF('Program and Results'!$A:$A,Tables!L$1),1),0),3),"")))</f>
        <v/>
      </c>
      <c r="M201" t="str">
        <f ca="1">IF(M31="","",IF($A201="","",IFERROR(INDEX(OFFSET('Program and Results'!$A$1,MATCH(Tables!M$1,'Program and Results'!$A:$A,0)-1,1,COUNTIF('Program and Results'!$A:$A,Tables!M$1),4),MATCH($A201,OFFSET('Program and Results'!$A$1,MATCH(Tables!M$1,'Program and Results'!$A:$A,0)-1,4,COUNTIF('Program and Results'!$A:$A,Tables!M$1),1),0),3),"")))</f>
        <v/>
      </c>
      <c r="N201" t="str">
        <f ca="1">IF(N31="","",IF($A201="","",IFERROR(INDEX(OFFSET('Program and Results'!$A$1,MATCH(Tables!N$1,'Program and Results'!$A:$A,0)-1,1,COUNTIF('Program and Results'!$A:$A,Tables!N$1),4),MATCH($A201,OFFSET('Program and Results'!$A$1,MATCH(Tables!N$1,'Program and Results'!$A:$A,0)-1,4,COUNTIF('Program and Results'!$A:$A,Tables!N$1),1),0),3),"")))</f>
        <v/>
      </c>
      <c r="O201" t="str">
        <f ca="1">IF(O31="","",IF($A201="","",IFERROR(INDEX(OFFSET('Program and Results'!$A$1,MATCH(Tables!O$1,'Program and Results'!$A:$A,0)-1,1,COUNTIF('Program and Results'!$A:$A,Tables!O$1),4),MATCH($A201,OFFSET('Program and Results'!$A$1,MATCH(Tables!O$1,'Program and Results'!$A:$A,0)-1,4,COUNTIF('Program and Results'!$A:$A,Tables!O$1),1),0),3),"")))</f>
        <v/>
      </c>
      <c r="P201" t="str">
        <f ca="1">IF(P31="","",IF($A201="","",IFERROR(INDEX(OFFSET('Program and Results'!$A$1,MATCH(Tables!P$1,'Program and Results'!$A:$A,0)-1,1,COUNTIF('Program and Results'!$A:$A,Tables!P$1),4),MATCH($A201,OFFSET('Program and Results'!$A$1,MATCH(Tables!P$1,'Program and Results'!$A:$A,0)-1,4,COUNTIF('Program and Results'!$A:$A,Tables!P$1),1),0),3),"")))</f>
        <v/>
      </c>
      <c r="Q201" t="str">
        <f ca="1">IF(Q31="","",IF($A201="","",IFERROR(INDEX(OFFSET('Program and Results'!$A$1,MATCH(Tables!Q$1,'Program and Results'!$A:$A,0)-1,1,COUNTIF('Program and Results'!$A:$A,Tables!Q$1),4),MATCH($A201,OFFSET('Program and Results'!$A$1,MATCH(Tables!Q$1,'Program and Results'!$A:$A,0)-1,4,COUNTIF('Program and Results'!$A:$A,Tables!Q$1),1),0),3),"")))</f>
        <v/>
      </c>
      <c r="R201" t="str">
        <f ca="1">IF(R31="","",IF($A201="","",IFERROR(INDEX(OFFSET('Program and Results'!$A$1,MATCH(Tables!R$1,'Program and Results'!$A:$A,0)-1,1,COUNTIF('Program and Results'!$A:$A,Tables!R$1),4),MATCH($A201,OFFSET('Program and Results'!$A$1,MATCH(Tables!R$1,'Program and Results'!$A:$A,0)-1,4,COUNTIF('Program and Results'!$A:$A,Tables!R$1),1),0),3),"")))</f>
        <v/>
      </c>
      <c r="S201" t="str">
        <f ca="1">IF(S31="","",IF($A201="","",IFERROR(INDEX(OFFSET('Program and Results'!$A$1,MATCH(Tables!S$1,'Program and Results'!$A:$A,0)-1,1,COUNTIF('Program and Results'!$A:$A,Tables!S$1),4),MATCH($A201,OFFSET('Program and Results'!$A$1,MATCH(Tables!S$1,'Program and Results'!$A:$A,0)-1,4,COUNTIF('Program and Results'!$A:$A,Tables!S$1),1),0),3),"")))</f>
        <v/>
      </c>
      <c r="T201" t="str">
        <f ca="1">IF(T31="","",IF($A201="","",IFERROR(INDEX(OFFSET('Program and Results'!$A$1,MATCH(Tables!T$1,'Program and Results'!$A:$A,0)-1,1,COUNTIF('Program and Results'!$A:$A,Tables!T$1),4),MATCH($A201,OFFSET('Program and Results'!$A$1,MATCH(Tables!T$1,'Program and Results'!$A:$A,0)-1,4,COUNTIF('Program and Results'!$A:$A,Tables!T$1),1),0),3),"")))</f>
        <v/>
      </c>
      <c r="U201" t="str">
        <f ca="1">IF(U31="","",IF($A201="","",IFERROR(INDEX(OFFSET('Program and Results'!$A$1,MATCH(Tables!U$1,'Program and Results'!$A:$A,0)-1,1,COUNTIF('Program and Results'!$A:$A,Tables!U$1),4),MATCH($A201,OFFSET('Program and Results'!$A$1,MATCH(Tables!U$1,'Program and Results'!$A:$A,0)-1,4,COUNTIF('Program and Results'!$A:$A,Tables!U$1),1),0),3),"")))</f>
        <v/>
      </c>
      <c r="V201" t="str">
        <f ca="1">IF(V31="","",IF($A201="","",IFERROR(INDEX(OFFSET('Program and Results'!$A$1,MATCH(Tables!V$1,'Program and Results'!$A:$A,0)-1,1,COUNTIF('Program and Results'!$A:$A,Tables!V$1),4),MATCH($A201,OFFSET('Program and Results'!$A$1,MATCH(Tables!V$1,'Program and Results'!$A:$A,0)-1,4,COUNTIF('Program and Results'!$A:$A,Tables!V$1),1),0),3),"")))</f>
        <v/>
      </c>
      <c r="W201" t="str">
        <f ca="1">IF(W31="","",IF($A201="","",IFERROR(INDEX(OFFSET('Program and Results'!$A$1,MATCH(Tables!W$1,'Program and Results'!$A:$A,0)-1,1,COUNTIF('Program and Results'!$A:$A,Tables!W$1),4),MATCH($A201,OFFSET('Program and Results'!$A$1,MATCH(Tables!W$1,'Program and Results'!$A:$A,0)-1,4,COUNTIF('Program and Results'!$A:$A,Tables!W$1),1),0),3),"")))</f>
        <v/>
      </c>
      <c r="X201" t="str">
        <f ca="1">IF(X31="","",IF($A201="","",IFERROR(INDEX(OFFSET('Program and Results'!$A$1,MATCH(Tables!X$1,'Program and Results'!$A:$A,0)-1,1,COUNTIF('Program and Results'!$A:$A,Tables!X$1),4),MATCH($A201,OFFSET('Program and Results'!$A$1,MATCH(Tables!X$1,'Program and Results'!$A:$A,0)-1,4,COUNTIF('Program and Results'!$A:$A,Tables!X$1),1),0),3),"")))</f>
        <v/>
      </c>
      <c r="Y201" t="str">
        <f ca="1">IF(Y31="","",IF($A201="","",IFERROR(INDEX(OFFSET('Program and Results'!$A$1,MATCH(Tables!Y$1,'Program and Results'!$A:$A,0)-1,1,COUNTIF('Program and Results'!$A:$A,Tables!Y$1),4),MATCH($A201,OFFSET('Program and Results'!$A$1,MATCH(Tables!Y$1,'Program and Results'!$A:$A,0)-1,4,COUNTIF('Program and Results'!$A:$A,Tables!Y$1),1),0),3),"")))</f>
        <v/>
      </c>
      <c r="Z201" t="str">
        <f ca="1">IF(Z31="","",IF($A201="","",IFERROR(INDEX(OFFSET('Program and Results'!$A$1,MATCH(Tables!Z$1,'Program and Results'!$A:$A,0)-1,1,COUNTIF('Program and Results'!$A:$A,Tables!Z$1),4),MATCH($A201,OFFSET('Program and Results'!$A$1,MATCH(Tables!Z$1,'Program and Results'!$A:$A,0)-1,4,COUNTIF('Program and Results'!$A:$A,Tables!Z$1),1),0),3),"")))</f>
        <v/>
      </c>
      <c r="AA201" t="str">
        <f ca="1">IF(AA31="","",IF($A201="","",IFERROR(INDEX(OFFSET('Program and Results'!$A$1,MATCH(Tables!AA$1,'Program and Results'!$A:$A,0)-1,1,COUNTIF('Program and Results'!$A:$A,Tables!AA$1),4),MATCH($A201,OFFSET('Program and Results'!$A$1,MATCH(Tables!AA$1,'Program and Results'!$A:$A,0)-1,4,COUNTIF('Program and Results'!$A:$A,Tables!AA$1),1),0),3),"")))</f>
        <v/>
      </c>
      <c r="AB201" t="str">
        <f ca="1">IF(AB31="","",IF($A201="","",IFERROR(INDEX(OFFSET('Program and Results'!$A$1,MATCH(Tables!AB$1,'Program and Results'!$A:$A,0)-1,1,COUNTIF('Program and Results'!$A:$A,Tables!AB$1),4),MATCH($A201,OFFSET('Program and Results'!$A$1,MATCH(Tables!AB$1,'Program and Results'!$A:$A,0)-1,4,COUNTIF('Program and Results'!$A:$A,Tables!AB$1),1),0),3),"")))</f>
        <v/>
      </c>
      <c r="AC201" t="str">
        <f ca="1">IF(AC31="","",IF($A201="","",IFERROR(INDEX(OFFSET('Program and Results'!$A$1,MATCH(Tables!AC$1,'Program and Results'!$A:$A,0)-1,1,COUNTIF('Program and Results'!$A:$A,Tables!AC$1),4),MATCH($A201,OFFSET('Program and Results'!$A$1,MATCH(Tables!AC$1,'Program and Results'!$A:$A,0)-1,4,COUNTIF('Program and Results'!$A:$A,Tables!AC$1),1),0),3),"")))</f>
        <v/>
      </c>
      <c r="AD201" t="str">
        <f ca="1">IF(AD31="","",IF($A201="","",IFERROR(INDEX(OFFSET('Program and Results'!$A$1,MATCH(Tables!AD$1,'Program and Results'!$A:$A,0)-1,1,COUNTIF('Program and Results'!$A:$A,Tables!AD$1),4),MATCH($A201,OFFSET('Program and Results'!$A$1,MATCH(Tables!AD$1,'Program and Results'!$A:$A,0)-1,4,COUNTIF('Program and Results'!$A:$A,Tables!AD$1),1),0),3),"")))</f>
        <v/>
      </c>
      <c r="AE201" t="str">
        <f ca="1">IF(AE31="","",IF($A201="","",IFERROR(INDEX(OFFSET('Program and Results'!$A$1,MATCH(Tables!AE$1,'Program and Results'!$A:$A,0)-1,1,COUNTIF('Program and Results'!$A:$A,Tables!AE$1),4),MATCH($A201,OFFSET('Program and Results'!$A$1,MATCH(Tables!AE$1,'Program and Results'!$A:$A,0)-1,4,COUNTIF('Program and Results'!$A:$A,Tables!AE$1),1),0),3),"")))</f>
        <v/>
      </c>
      <c r="AF201" t="str">
        <f ca="1">IF(AF31="","",IF($A201="","",IFERROR(INDEX(OFFSET('Program and Results'!$A$1,MATCH(Tables!AF$1,'Program and Results'!$A:$A,0)-1,1,COUNTIF('Program and Results'!$A:$A,Tables!AF$1),4),MATCH($A201,OFFSET('Program and Results'!$A$1,MATCH(Tables!AF$1,'Program and Results'!$A:$A,0)-1,4,COUNTIF('Program and Results'!$A:$A,Tables!AF$1),1),0),3),"")))</f>
        <v/>
      </c>
      <c r="AG201" t="str">
        <f ca="1">IF(AG31="","",IF($A201="","",IFERROR(INDEX(OFFSET('Program and Results'!$A$1,MATCH(Tables!AG$1,'Program and Results'!$A:$A,0)-1,1,COUNTIF('Program and Results'!$A:$A,Tables!AG$1),4),MATCH($A201,OFFSET('Program and Results'!$A$1,MATCH(Tables!AG$1,'Program and Results'!$A:$A,0)-1,4,COUNTIF('Program and Results'!$A:$A,Tables!AG$1),1),0),3),"")))</f>
        <v/>
      </c>
      <c r="AH201" t="str">
        <f ca="1">IF(AH31="","",IF($A201="","",IFERROR(INDEX(OFFSET('Program and Results'!$A$1,MATCH(Tables!AH$1,'Program and Results'!$A:$A,0)-1,1,COUNTIF('Program and Results'!$A:$A,Tables!AH$1),4),MATCH($A201,OFFSET('Program and Results'!$A$1,MATCH(Tables!AH$1,'Program and Results'!$A:$A,0)-1,4,COUNTIF('Program and Results'!$A:$A,Tables!AH$1),1),0),3),"")))</f>
        <v/>
      </c>
      <c r="AI201" t="str">
        <f ca="1">IF(AI31="","",IF($A201="","",IFERROR(INDEX(OFFSET('Program and Results'!$A$1,MATCH(Tables!AI$1,'Program and Results'!$A:$A,0)-1,1,COUNTIF('Program and Results'!$A:$A,Tables!AI$1),4),MATCH($A201,OFFSET('Program and Results'!$A$1,MATCH(Tables!AI$1,'Program and Results'!$A:$A,0)-1,4,COUNTIF('Program and Results'!$A:$A,Tables!AI$1),1),0),3),"")))</f>
        <v/>
      </c>
      <c r="AJ201" t="str">
        <f ca="1">IF(AJ31="","",IF($A201="","",IFERROR(INDEX(OFFSET('Program and Results'!$A$1,MATCH(Tables!AJ$1,'Program and Results'!$A:$A,0)-1,1,COUNTIF('Program and Results'!$A:$A,Tables!AJ$1),4),MATCH($A201,OFFSET('Program and Results'!$A$1,MATCH(Tables!AJ$1,'Program and Results'!$A:$A,0)-1,4,COUNTIF('Program and Results'!$A:$A,Tables!AJ$1),1),0),3),"")))</f>
        <v/>
      </c>
      <c r="AK201" t="str">
        <f ca="1">IF(AK31="","",IF($A201="","",IFERROR(INDEX(OFFSET('Program and Results'!$A$1,MATCH(Tables!AK$1,'Program and Results'!$A:$A,0)-1,1,COUNTIF('Program and Results'!$A:$A,Tables!AK$1),4),MATCH($A201,OFFSET('Program and Results'!$A$1,MATCH(Tables!AK$1,'Program and Results'!$A:$A,0)-1,4,COUNTIF('Program and Results'!$A:$A,Tables!AK$1),1),0),3),"")))</f>
        <v/>
      </c>
      <c r="AL201" t="str">
        <f ca="1">IF(AL31="","",IF($A201="","",IFERROR(INDEX(OFFSET('Program and Results'!$A$1,MATCH(Tables!AL$1,'Program and Results'!$A:$A,0)-1,1,COUNTIF('Program and Results'!$A:$A,Tables!AL$1),4),MATCH($A201,OFFSET('Program and Results'!$A$1,MATCH(Tables!AL$1,'Program and Results'!$A:$A,0)-1,4,COUNTIF('Program and Results'!$A:$A,Tables!AL$1),1),0),3),"")))</f>
        <v/>
      </c>
      <c r="AM201" t="str">
        <f ca="1">IF(AM31="","",IF($A201="","",IFERROR(INDEX(OFFSET('Program and Results'!$A$1,MATCH(Tables!AM$1,'Program and Results'!$A:$A,0)-1,1,COUNTIF('Program and Results'!$A:$A,Tables!AM$1),4),MATCH($A201,OFFSET('Program and Results'!$A$1,MATCH(Tables!AM$1,'Program and Results'!$A:$A,0)-1,4,COUNTIF('Program and Results'!$A:$A,Tables!AM$1),1),0),3),"")))</f>
        <v/>
      </c>
      <c r="AN201" t="str">
        <f ca="1">IF(AN31="","",IF($A201="","",IFERROR(INDEX(OFFSET('Program and Results'!$A$1,MATCH(Tables!AN$1,'Program and Results'!$A:$A,0)-1,1,COUNTIF('Program and Results'!$A:$A,Tables!AN$1),4),MATCH($A201,OFFSET('Program and Results'!$A$1,MATCH(Tables!AN$1,'Program and Results'!$A:$A,0)-1,4,COUNTIF('Program and Results'!$A:$A,Tables!AN$1),1),0),3),"")))</f>
        <v/>
      </c>
      <c r="AO201" t="str">
        <f ca="1">IF(AO31="","",IF($A201="","",IFERROR(INDEX(OFFSET('Program and Results'!$A$1,MATCH(Tables!AO$1,'Program and Results'!$A:$A,0)-1,1,COUNTIF('Program and Results'!$A:$A,Tables!AO$1),4),MATCH($A201,OFFSET('Program and Results'!$A$1,MATCH(Tables!AO$1,'Program and Results'!$A:$A,0)-1,4,COUNTIF('Program and Results'!$A:$A,Tables!AO$1),1),0),3),"")))</f>
        <v/>
      </c>
      <c r="AP201" t="str">
        <f ca="1">IF(AP31="","",IF($A201="","",IFERROR(INDEX(OFFSET('Program and Results'!$A$1,MATCH(Tables!AP$1,'Program and Results'!$A:$A,0)-1,1,COUNTIF('Program and Results'!$A:$A,Tables!AP$1),4),MATCH($A201,OFFSET('Program and Results'!$A$1,MATCH(Tables!AP$1,'Program and Results'!$A:$A,0)-1,4,COUNTIF('Program and Results'!$A:$A,Tables!AP$1),1),0),3),"")))</f>
        <v/>
      </c>
      <c r="AQ201" t="str">
        <f ca="1">IF(AQ31="","",IF($A201="","",IFERROR(INDEX(OFFSET('Program and Results'!$A$1,MATCH(Tables!AQ$1,'Program and Results'!$A:$A,0)-1,1,COUNTIF('Program and Results'!$A:$A,Tables!AQ$1),4),MATCH($A201,OFFSET('Program and Results'!$A$1,MATCH(Tables!AQ$1,'Program and Results'!$A:$A,0)-1,4,COUNTIF('Program and Results'!$A:$A,Tables!AQ$1),1),0),3),"")))</f>
        <v/>
      </c>
      <c r="AR201" t="str">
        <f ca="1">IF(AR31="","",IF($A201="","",IFERROR(INDEX(OFFSET('Program and Results'!$A$1,MATCH(Tables!AR$1,'Program and Results'!$A:$A,0)-1,1,COUNTIF('Program and Results'!$A:$A,Tables!AR$1),4),MATCH($A201,OFFSET('Program and Results'!$A$1,MATCH(Tables!AR$1,'Program and Results'!$A:$A,0)-1,4,COUNTIF('Program and Results'!$A:$A,Tables!AR$1),1),0),3),"")))</f>
        <v/>
      </c>
      <c r="AS201" t="str">
        <f ca="1">IF(AS31="","",IF($A201="","",IFERROR(INDEX(OFFSET('Program and Results'!$A$1,MATCH(Tables!AS$1,'Program and Results'!$A:$A,0)-1,1,COUNTIF('Program and Results'!$A:$A,Tables!AS$1),4),MATCH($A201,OFFSET('Program and Results'!$A$1,MATCH(Tables!AS$1,'Program and Results'!$A:$A,0)-1,4,COUNTIF('Program and Results'!$A:$A,Tables!AS$1),1),0),3),"")))</f>
        <v/>
      </c>
      <c r="AT201" t="str">
        <f ca="1">IF(AT31="","",IF($A201="","",IFERROR(INDEX(OFFSET('Program and Results'!$A$1,MATCH(Tables!AT$1,'Program and Results'!$A:$A,0)-1,1,COUNTIF('Program and Results'!$A:$A,Tables!AT$1),4),MATCH($A201,OFFSET('Program and Results'!$A$1,MATCH(Tables!AT$1,'Program and Results'!$A:$A,0)-1,4,COUNTIF('Program and Results'!$A:$A,Tables!AT$1),1),0),3),"")))</f>
        <v/>
      </c>
      <c r="AU201" t="str">
        <f ca="1">IF(AU31="","",IF($A201="","",IFERROR(INDEX(OFFSET('Program and Results'!$A$1,MATCH(Tables!AU$1,'Program and Results'!$A:$A,0)-1,1,COUNTIF('Program and Results'!$A:$A,Tables!AU$1),4),MATCH($A201,OFFSET('Program and Results'!$A$1,MATCH(Tables!AU$1,'Program and Results'!$A:$A,0)-1,4,COUNTIF('Program and Results'!$A:$A,Tables!AU$1),1),0),3),"")))</f>
        <v/>
      </c>
      <c r="AV201" t="str">
        <f ca="1">IF(AV31="","",IF($A201="","",IFERROR(INDEX(OFFSET('Program and Results'!$A$1,MATCH(Tables!AV$1,'Program and Results'!$A:$A,0)-1,1,COUNTIF('Program and Results'!$A:$A,Tables!AV$1),4),MATCH($A201,OFFSET('Program and Results'!$A$1,MATCH(Tables!AV$1,'Program and Results'!$A:$A,0)-1,4,COUNTIF('Program and Results'!$A:$A,Tables!AV$1),1),0),3),"")))</f>
        <v/>
      </c>
      <c r="AW201" t="str">
        <f ca="1">IF(AW31="","",IF($A201="","",IFERROR(INDEX(OFFSET('Program and Results'!$A$1,MATCH(Tables!AW$1,'Program and Results'!$A:$A,0)-1,1,COUNTIF('Program and Results'!$A:$A,Tables!AW$1),4),MATCH($A201,OFFSET('Program and Results'!$A$1,MATCH(Tables!AW$1,'Program and Results'!$A:$A,0)-1,4,COUNTIF('Program and Results'!$A:$A,Tables!AW$1),1),0),3),"")))</f>
        <v/>
      </c>
      <c r="AX201" t="str">
        <f ca="1">IF(AX31="","",IF($A201="","",IFERROR(INDEX(OFFSET('Program and Results'!$A$1,MATCH(Tables!AX$1,'Program and Results'!$A:$A,0)-1,1,COUNTIF('Program and Results'!$A:$A,Tables!AX$1),4),MATCH($A201,OFFSET('Program and Results'!$A$1,MATCH(Tables!AX$1,'Program and Results'!$A:$A,0)-1,4,COUNTIF('Program and Results'!$A:$A,Tables!AX$1),1),0),3),"")))</f>
        <v/>
      </c>
      <c r="AY201" t="str">
        <f ca="1">IF(AY31="","",IF($A201="","",IFERROR(INDEX(OFFSET('Program and Results'!$A$1,MATCH(Tables!AY$1,'Program and Results'!$A:$A,0)-1,1,COUNTIF('Program and Results'!$A:$A,Tables!AY$1),4),MATCH($A201,OFFSET('Program and Results'!$A$1,MATCH(Tables!AY$1,'Program and Results'!$A:$A,0)-1,4,COUNTIF('Program and Results'!$A:$A,Tables!AY$1),1),0),3),"")))</f>
        <v/>
      </c>
      <c r="AZ201" t="str">
        <f ca="1">IF(AZ31="","",IF($A201="","",IFERROR(INDEX(OFFSET('Program and Results'!$A$1,MATCH(Tables!AZ$1,'Program and Results'!$A:$A,0)-1,1,COUNTIF('Program and Results'!$A:$A,Tables!AZ$1),4),MATCH($A201,OFFSET('Program and Results'!$A$1,MATCH(Tables!AZ$1,'Program and Results'!$A:$A,0)-1,4,COUNTIF('Program and Results'!$A:$A,Tables!AZ$1),1),0),3),"")))</f>
        <v/>
      </c>
      <c r="BA201" t="str">
        <f ca="1">IF(BA31="","",IF($A201="","",IFERROR(INDEX(OFFSET('Program and Results'!$A$1,MATCH(Tables!BA$1,'Program and Results'!$A:$A,0)-1,1,COUNTIF('Program and Results'!$A:$A,Tables!BA$1),4),MATCH($A201,OFFSET('Program and Results'!$A$1,MATCH(Tables!BA$1,'Program and Results'!$A:$A,0)-1,4,COUNTIF('Program and Results'!$A:$A,Tables!BA$1),1),0),3),"")))</f>
        <v/>
      </c>
      <c r="BB201" t="str">
        <f ca="1">IF(BB31="","",IF($A201="","",IFERROR(INDEX(OFFSET('Program and Results'!$A$1,MATCH(Tables!BB$1,'Program and Results'!$A:$A,0)-1,1,COUNTIF('Program and Results'!$A:$A,Tables!BB$1),4),MATCH($A201,OFFSET('Program and Results'!$A$1,MATCH(Tables!BB$1,'Program and Results'!$A:$A,0)-1,4,COUNTIF('Program and Results'!$A:$A,Tables!BB$1),1),0),3),"")))</f>
        <v/>
      </c>
      <c r="BC201" t="str">
        <f ca="1">IF(BC31="","",IF($A201="","",IFERROR(INDEX(OFFSET('Program and Results'!$A$1,MATCH(Tables!BC$1,'Program and Results'!$A:$A,0)-1,1,COUNTIF('Program and Results'!$A:$A,Tables!BC$1),4),MATCH($A201,OFFSET('Program and Results'!$A$1,MATCH(Tables!BC$1,'Program and Results'!$A:$A,0)-1,4,COUNTIF('Program and Results'!$A:$A,Tables!BC$1),1),0),3),"")))</f>
        <v/>
      </c>
      <c r="BD201" t="str">
        <f ca="1">IF(BD31="","",IF($A201="","",IFERROR(INDEX(OFFSET('Program and Results'!$A$1,MATCH(Tables!BD$1,'Program and Results'!$A:$A,0)-1,1,COUNTIF('Program and Results'!$A:$A,Tables!BD$1),4),MATCH($A201,OFFSET('Program and Results'!$A$1,MATCH(Tables!BD$1,'Program and Results'!$A:$A,0)-1,4,COUNTIF('Program and Results'!$A:$A,Tables!BD$1),1),0),3),"")))</f>
        <v/>
      </c>
      <c r="BE201" t="str">
        <f ca="1">IF(BE31="","",IF($A201="","",IFERROR(INDEX(OFFSET('Program and Results'!$A$1,MATCH(Tables!BE$1,'Program and Results'!$A:$A,0)-1,1,COUNTIF('Program and Results'!$A:$A,Tables!BE$1),4),MATCH($A201,OFFSET('Program and Results'!$A$1,MATCH(Tables!BE$1,'Program and Results'!$A:$A,0)-1,4,COUNTIF('Program and Results'!$A:$A,Tables!BE$1),1),0),3),"")))</f>
        <v/>
      </c>
    </row>
    <row r="202" spans="1:57">
      <c r="A202" s="3" t="str">
        <f t="shared" si="14"/>
        <v/>
      </c>
      <c r="B202" t="str">
        <f ca="1">IF(B32="","",IF($A202="","",IFERROR(INDEX(OFFSET('Program and Results'!$A$1,MATCH(Tables!B$1,'Program and Results'!$A:$A,0)-1,1,COUNTIF('Program and Results'!$A:$A,Tables!B$1),4),MATCH($A202,OFFSET('Program and Results'!$A$1,MATCH(Tables!B$1,'Program and Results'!$A:$A,0)-1,4,COUNTIF('Program and Results'!$A:$A,Tables!B$1),1),0),3),"")))</f>
        <v/>
      </c>
      <c r="C202" t="str">
        <f ca="1">IF(C32="","",IF($A202="","",IFERROR(INDEX(OFFSET('Program and Results'!$A$1,MATCH(Tables!C$1,'Program and Results'!$A:$A,0)-1,1,COUNTIF('Program and Results'!$A:$A,Tables!C$1),4),MATCH($A202,OFFSET('Program and Results'!$A$1,MATCH(Tables!C$1,'Program and Results'!$A:$A,0)-1,4,COUNTIF('Program and Results'!$A:$A,Tables!C$1),1),0),3),"")))</f>
        <v/>
      </c>
      <c r="D202" t="str">
        <f ca="1">IF(D32="","",IF($A202="","",IFERROR(INDEX(OFFSET('Program and Results'!$A$1,MATCH(Tables!D$1,'Program and Results'!$A:$A,0)-1,1,COUNTIF('Program and Results'!$A:$A,Tables!D$1),4),MATCH($A202,OFFSET('Program and Results'!$A$1,MATCH(Tables!D$1,'Program and Results'!$A:$A,0)-1,4,COUNTIF('Program and Results'!$A:$A,Tables!D$1),1),0),3),"")))</f>
        <v/>
      </c>
      <c r="E202" t="str">
        <f ca="1">IF(E32="","",IF($A202="","",IFERROR(INDEX(OFFSET('Program and Results'!$A$1,MATCH(Tables!E$1,'Program and Results'!$A:$A,0)-1,1,COUNTIF('Program and Results'!$A:$A,Tables!E$1),4),MATCH($A202,OFFSET('Program and Results'!$A$1,MATCH(Tables!E$1,'Program and Results'!$A:$A,0)-1,4,COUNTIF('Program and Results'!$A:$A,Tables!E$1),1),0),3),"")))</f>
        <v/>
      </c>
      <c r="F202" t="str">
        <f ca="1">IF(F32="","",IF($A202="","",IFERROR(INDEX(OFFSET('Program and Results'!$A$1,MATCH(Tables!F$1,'Program and Results'!$A:$A,0)-1,1,COUNTIF('Program and Results'!$A:$A,Tables!F$1),4),MATCH($A202,OFFSET('Program and Results'!$A$1,MATCH(Tables!F$1,'Program and Results'!$A:$A,0)-1,4,COUNTIF('Program and Results'!$A:$A,Tables!F$1),1),0),3),"")))</f>
        <v/>
      </c>
      <c r="G202" t="str">
        <f ca="1">IF(G32="","",IF($A202="","",IFERROR(INDEX(OFFSET('Program and Results'!$A$1,MATCH(Tables!G$1,'Program and Results'!$A:$A,0)-1,1,COUNTIF('Program and Results'!$A:$A,Tables!G$1),4),MATCH($A202,OFFSET('Program and Results'!$A$1,MATCH(Tables!G$1,'Program and Results'!$A:$A,0)-1,4,COUNTIF('Program and Results'!$A:$A,Tables!G$1),1),0),3),"")))</f>
        <v/>
      </c>
      <c r="H202" t="str">
        <f ca="1">IF(H32="","",IF($A202="","",IFERROR(INDEX(OFFSET('Program and Results'!$A$1,MATCH(Tables!H$1,'Program and Results'!$A:$A,0)-1,1,COUNTIF('Program and Results'!$A:$A,Tables!H$1),4),MATCH($A202,OFFSET('Program and Results'!$A$1,MATCH(Tables!H$1,'Program and Results'!$A:$A,0)-1,4,COUNTIF('Program and Results'!$A:$A,Tables!H$1),1),0),3),"")))</f>
        <v/>
      </c>
      <c r="I202" t="str">
        <f ca="1">IF(I32="","",IF($A202="","",IFERROR(INDEX(OFFSET('Program and Results'!$A$1,MATCH(Tables!I$1,'Program and Results'!$A:$A,0)-1,1,COUNTIF('Program and Results'!$A:$A,Tables!I$1),4),MATCH($A202,OFFSET('Program and Results'!$A$1,MATCH(Tables!I$1,'Program and Results'!$A:$A,0)-1,4,COUNTIF('Program and Results'!$A:$A,Tables!I$1),1),0),3),"")))</f>
        <v/>
      </c>
      <c r="J202" t="str">
        <f ca="1">IF(J32="","",IF($A202="","",IFERROR(INDEX(OFFSET('Program and Results'!$A$1,MATCH(Tables!J$1,'Program and Results'!$A:$A,0)-1,1,COUNTIF('Program and Results'!$A:$A,Tables!J$1),4),MATCH($A202,OFFSET('Program and Results'!$A$1,MATCH(Tables!J$1,'Program and Results'!$A:$A,0)-1,4,COUNTIF('Program and Results'!$A:$A,Tables!J$1),1),0),3),"")))</f>
        <v/>
      </c>
      <c r="K202" t="str">
        <f ca="1">IF(K32="","",IF($A202="","",IFERROR(INDEX(OFFSET('Program and Results'!$A$1,MATCH(Tables!K$1,'Program and Results'!$A:$A,0)-1,1,COUNTIF('Program and Results'!$A:$A,Tables!K$1),4),MATCH($A202,OFFSET('Program and Results'!$A$1,MATCH(Tables!K$1,'Program and Results'!$A:$A,0)-1,4,COUNTIF('Program and Results'!$A:$A,Tables!K$1),1),0),3),"")))</f>
        <v/>
      </c>
      <c r="L202" t="str">
        <f ca="1">IF(L32="","",IF($A202="","",IFERROR(INDEX(OFFSET('Program and Results'!$A$1,MATCH(Tables!L$1,'Program and Results'!$A:$A,0)-1,1,COUNTIF('Program and Results'!$A:$A,Tables!L$1),4),MATCH($A202,OFFSET('Program and Results'!$A$1,MATCH(Tables!L$1,'Program and Results'!$A:$A,0)-1,4,COUNTIF('Program and Results'!$A:$A,Tables!L$1),1),0),3),"")))</f>
        <v/>
      </c>
      <c r="M202" t="str">
        <f ca="1">IF(M32="","",IF($A202="","",IFERROR(INDEX(OFFSET('Program and Results'!$A$1,MATCH(Tables!M$1,'Program and Results'!$A:$A,0)-1,1,COUNTIF('Program and Results'!$A:$A,Tables!M$1),4),MATCH($A202,OFFSET('Program and Results'!$A$1,MATCH(Tables!M$1,'Program and Results'!$A:$A,0)-1,4,COUNTIF('Program and Results'!$A:$A,Tables!M$1),1),0),3),"")))</f>
        <v/>
      </c>
      <c r="N202" t="str">
        <f ca="1">IF(N32="","",IF($A202="","",IFERROR(INDEX(OFFSET('Program and Results'!$A$1,MATCH(Tables!N$1,'Program and Results'!$A:$A,0)-1,1,COUNTIF('Program and Results'!$A:$A,Tables!N$1),4),MATCH($A202,OFFSET('Program and Results'!$A$1,MATCH(Tables!N$1,'Program and Results'!$A:$A,0)-1,4,COUNTIF('Program and Results'!$A:$A,Tables!N$1),1),0),3),"")))</f>
        <v/>
      </c>
      <c r="O202" t="str">
        <f ca="1">IF(O32="","",IF($A202="","",IFERROR(INDEX(OFFSET('Program and Results'!$A$1,MATCH(Tables!O$1,'Program and Results'!$A:$A,0)-1,1,COUNTIF('Program and Results'!$A:$A,Tables!O$1),4),MATCH($A202,OFFSET('Program and Results'!$A$1,MATCH(Tables!O$1,'Program and Results'!$A:$A,0)-1,4,COUNTIF('Program and Results'!$A:$A,Tables!O$1),1),0),3),"")))</f>
        <v/>
      </c>
      <c r="P202" t="str">
        <f ca="1">IF(P32="","",IF($A202="","",IFERROR(INDEX(OFFSET('Program and Results'!$A$1,MATCH(Tables!P$1,'Program and Results'!$A:$A,0)-1,1,COUNTIF('Program and Results'!$A:$A,Tables!P$1),4),MATCH($A202,OFFSET('Program and Results'!$A$1,MATCH(Tables!P$1,'Program and Results'!$A:$A,0)-1,4,COUNTIF('Program and Results'!$A:$A,Tables!P$1),1),0),3),"")))</f>
        <v/>
      </c>
      <c r="Q202" t="str">
        <f ca="1">IF(Q32="","",IF($A202="","",IFERROR(INDEX(OFFSET('Program and Results'!$A$1,MATCH(Tables!Q$1,'Program and Results'!$A:$A,0)-1,1,COUNTIF('Program and Results'!$A:$A,Tables!Q$1),4),MATCH($A202,OFFSET('Program and Results'!$A$1,MATCH(Tables!Q$1,'Program and Results'!$A:$A,0)-1,4,COUNTIF('Program and Results'!$A:$A,Tables!Q$1),1),0),3),"")))</f>
        <v/>
      </c>
      <c r="R202" t="str">
        <f ca="1">IF(R32="","",IF($A202="","",IFERROR(INDEX(OFFSET('Program and Results'!$A$1,MATCH(Tables!R$1,'Program and Results'!$A:$A,0)-1,1,COUNTIF('Program and Results'!$A:$A,Tables!R$1),4),MATCH($A202,OFFSET('Program and Results'!$A$1,MATCH(Tables!R$1,'Program and Results'!$A:$A,0)-1,4,COUNTIF('Program and Results'!$A:$A,Tables!R$1),1),0),3),"")))</f>
        <v/>
      </c>
      <c r="S202" t="str">
        <f ca="1">IF(S32="","",IF($A202="","",IFERROR(INDEX(OFFSET('Program and Results'!$A$1,MATCH(Tables!S$1,'Program and Results'!$A:$A,0)-1,1,COUNTIF('Program and Results'!$A:$A,Tables!S$1),4),MATCH($A202,OFFSET('Program and Results'!$A$1,MATCH(Tables!S$1,'Program and Results'!$A:$A,0)-1,4,COUNTIF('Program and Results'!$A:$A,Tables!S$1),1),0),3),"")))</f>
        <v/>
      </c>
      <c r="T202" t="str">
        <f ca="1">IF(T32="","",IF($A202="","",IFERROR(INDEX(OFFSET('Program and Results'!$A$1,MATCH(Tables!T$1,'Program and Results'!$A:$A,0)-1,1,COUNTIF('Program and Results'!$A:$A,Tables!T$1),4),MATCH($A202,OFFSET('Program and Results'!$A$1,MATCH(Tables!T$1,'Program and Results'!$A:$A,0)-1,4,COUNTIF('Program and Results'!$A:$A,Tables!T$1),1),0),3),"")))</f>
        <v/>
      </c>
      <c r="U202" t="str">
        <f ca="1">IF(U32="","",IF($A202="","",IFERROR(INDEX(OFFSET('Program and Results'!$A$1,MATCH(Tables!U$1,'Program and Results'!$A:$A,0)-1,1,COUNTIF('Program and Results'!$A:$A,Tables!U$1),4),MATCH($A202,OFFSET('Program and Results'!$A$1,MATCH(Tables!U$1,'Program and Results'!$A:$A,0)-1,4,COUNTIF('Program and Results'!$A:$A,Tables!U$1),1),0),3),"")))</f>
        <v/>
      </c>
      <c r="V202" t="str">
        <f ca="1">IF(V32="","",IF($A202="","",IFERROR(INDEX(OFFSET('Program and Results'!$A$1,MATCH(Tables!V$1,'Program and Results'!$A:$A,0)-1,1,COUNTIF('Program and Results'!$A:$A,Tables!V$1),4),MATCH($A202,OFFSET('Program and Results'!$A$1,MATCH(Tables!V$1,'Program and Results'!$A:$A,0)-1,4,COUNTIF('Program and Results'!$A:$A,Tables!V$1),1),0),3),"")))</f>
        <v/>
      </c>
      <c r="W202" t="str">
        <f ca="1">IF(W32="","",IF($A202="","",IFERROR(INDEX(OFFSET('Program and Results'!$A$1,MATCH(Tables!W$1,'Program and Results'!$A:$A,0)-1,1,COUNTIF('Program and Results'!$A:$A,Tables!W$1),4),MATCH($A202,OFFSET('Program and Results'!$A$1,MATCH(Tables!W$1,'Program and Results'!$A:$A,0)-1,4,COUNTIF('Program and Results'!$A:$A,Tables!W$1),1),0),3),"")))</f>
        <v/>
      </c>
      <c r="X202" t="str">
        <f ca="1">IF(X32="","",IF($A202="","",IFERROR(INDEX(OFFSET('Program and Results'!$A$1,MATCH(Tables!X$1,'Program and Results'!$A:$A,0)-1,1,COUNTIF('Program and Results'!$A:$A,Tables!X$1),4),MATCH($A202,OFFSET('Program and Results'!$A$1,MATCH(Tables!X$1,'Program and Results'!$A:$A,0)-1,4,COUNTIF('Program and Results'!$A:$A,Tables!X$1),1),0),3),"")))</f>
        <v/>
      </c>
      <c r="Y202" t="str">
        <f ca="1">IF(Y32="","",IF($A202="","",IFERROR(INDEX(OFFSET('Program and Results'!$A$1,MATCH(Tables!Y$1,'Program and Results'!$A:$A,0)-1,1,COUNTIF('Program and Results'!$A:$A,Tables!Y$1),4),MATCH($A202,OFFSET('Program and Results'!$A$1,MATCH(Tables!Y$1,'Program and Results'!$A:$A,0)-1,4,COUNTIF('Program and Results'!$A:$A,Tables!Y$1),1),0),3),"")))</f>
        <v/>
      </c>
      <c r="Z202" t="str">
        <f ca="1">IF(Z32="","",IF($A202="","",IFERROR(INDEX(OFFSET('Program and Results'!$A$1,MATCH(Tables!Z$1,'Program and Results'!$A:$A,0)-1,1,COUNTIF('Program and Results'!$A:$A,Tables!Z$1),4),MATCH($A202,OFFSET('Program and Results'!$A$1,MATCH(Tables!Z$1,'Program and Results'!$A:$A,0)-1,4,COUNTIF('Program and Results'!$A:$A,Tables!Z$1),1),0),3),"")))</f>
        <v/>
      </c>
      <c r="AA202" t="str">
        <f ca="1">IF(AA32="","",IF($A202="","",IFERROR(INDEX(OFFSET('Program and Results'!$A$1,MATCH(Tables!AA$1,'Program and Results'!$A:$A,0)-1,1,COUNTIF('Program and Results'!$A:$A,Tables!AA$1),4),MATCH($A202,OFFSET('Program and Results'!$A$1,MATCH(Tables!AA$1,'Program and Results'!$A:$A,0)-1,4,COUNTIF('Program and Results'!$A:$A,Tables!AA$1),1),0),3),"")))</f>
        <v/>
      </c>
      <c r="AB202" t="str">
        <f ca="1">IF(AB32="","",IF($A202="","",IFERROR(INDEX(OFFSET('Program and Results'!$A$1,MATCH(Tables!AB$1,'Program and Results'!$A:$A,0)-1,1,COUNTIF('Program and Results'!$A:$A,Tables!AB$1),4),MATCH($A202,OFFSET('Program and Results'!$A$1,MATCH(Tables!AB$1,'Program and Results'!$A:$A,0)-1,4,COUNTIF('Program and Results'!$A:$A,Tables!AB$1),1),0),3),"")))</f>
        <v/>
      </c>
      <c r="AC202" t="str">
        <f ca="1">IF(AC32="","",IF($A202="","",IFERROR(INDEX(OFFSET('Program and Results'!$A$1,MATCH(Tables!AC$1,'Program and Results'!$A:$A,0)-1,1,COUNTIF('Program and Results'!$A:$A,Tables!AC$1),4),MATCH($A202,OFFSET('Program and Results'!$A$1,MATCH(Tables!AC$1,'Program and Results'!$A:$A,0)-1,4,COUNTIF('Program and Results'!$A:$A,Tables!AC$1),1),0),3),"")))</f>
        <v/>
      </c>
      <c r="AD202" t="str">
        <f ca="1">IF(AD32="","",IF($A202="","",IFERROR(INDEX(OFFSET('Program and Results'!$A$1,MATCH(Tables!AD$1,'Program and Results'!$A:$A,0)-1,1,COUNTIF('Program and Results'!$A:$A,Tables!AD$1),4),MATCH($A202,OFFSET('Program and Results'!$A$1,MATCH(Tables!AD$1,'Program and Results'!$A:$A,0)-1,4,COUNTIF('Program and Results'!$A:$A,Tables!AD$1),1),0),3),"")))</f>
        <v/>
      </c>
      <c r="AE202" t="str">
        <f ca="1">IF(AE32="","",IF($A202="","",IFERROR(INDEX(OFFSET('Program and Results'!$A$1,MATCH(Tables!AE$1,'Program and Results'!$A:$A,0)-1,1,COUNTIF('Program and Results'!$A:$A,Tables!AE$1),4),MATCH($A202,OFFSET('Program and Results'!$A$1,MATCH(Tables!AE$1,'Program and Results'!$A:$A,0)-1,4,COUNTIF('Program and Results'!$A:$A,Tables!AE$1),1),0),3),"")))</f>
        <v/>
      </c>
      <c r="AF202" t="str">
        <f ca="1">IF(AF32="","",IF($A202="","",IFERROR(INDEX(OFFSET('Program and Results'!$A$1,MATCH(Tables!AF$1,'Program and Results'!$A:$A,0)-1,1,COUNTIF('Program and Results'!$A:$A,Tables!AF$1),4),MATCH($A202,OFFSET('Program and Results'!$A$1,MATCH(Tables!AF$1,'Program and Results'!$A:$A,0)-1,4,COUNTIF('Program and Results'!$A:$A,Tables!AF$1),1),0),3),"")))</f>
        <v/>
      </c>
      <c r="AG202" t="str">
        <f ca="1">IF(AG32="","",IF($A202="","",IFERROR(INDEX(OFFSET('Program and Results'!$A$1,MATCH(Tables!AG$1,'Program and Results'!$A:$A,0)-1,1,COUNTIF('Program and Results'!$A:$A,Tables!AG$1),4),MATCH($A202,OFFSET('Program and Results'!$A$1,MATCH(Tables!AG$1,'Program and Results'!$A:$A,0)-1,4,COUNTIF('Program and Results'!$A:$A,Tables!AG$1),1),0),3),"")))</f>
        <v/>
      </c>
      <c r="AH202" t="str">
        <f ca="1">IF(AH32="","",IF($A202="","",IFERROR(INDEX(OFFSET('Program and Results'!$A$1,MATCH(Tables!AH$1,'Program and Results'!$A:$A,0)-1,1,COUNTIF('Program and Results'!$A:$A,Tables!AH$1),4),MATCH($A202,OFFSET('Program and Results'!$A$1,MATCH(Tables!AH$1,'Program and Results'!$A:$A,0)-1,4,COUNTIF('Program and Results'!$A:$A,Tables!AH$1),1),0),3),"")))</f>
        <v/>
      </c>
      <c r="AI202" t="str">
        <f ca="1">IF(AI32="","",IF($A202="","",IFERROR(INDEX(OFFSET('Program and Results'!$A$1,MATCH(Tables!AI$1,'Program and Results'!$A:$A,0)-1,1,COUNTIF('Program and Results'!$A:$A,Tables!AI$1),4),MATCH($A202,OFFSET('Program and Results'!$A$1,MATCH(Tables!AI$1,'Program and Results'!$A:$A,0)-1,4,COUNTIF('Program and Results'!$A:$A,Tables!AI$1),1),0),3),"")))</f>
        <v/>
      </c>
      <c r="AJ202" t="str">
        <f ca="1">IF(AJ32="","",IF($A202="","",IFERROR(INDEX(OFFSET('Program and Results'!$A$1,MATCH(Tables!AJ$1,'Program and Results'!$A:$A,0)-1,1,COUNTIF('Program and Results'!$A:$A,Tables!AJ$1),4),MATCH($A202,OFFSET('Program and Results'!$A$1,MATCH(Tables!AJ$1,'Program and Results'!$A:$A,0)-1,4,COUNTIF('Program and Results'!$A:$A,Tables!AJ$1),1),0),3),"")))</f>
        <v/>
      </c>
      <c r="AK202" t="str">
        <f ca="1">IF(AK32="","",IF($A202="","",IFERROR(INDEX(OFFSET('Program and Results'!$A$1,MATCH(Tables!AK$1,'Program and Results'!$A:$A,0)-1,1,COUNTIF('Program and Results'!$A:$A,Tables!AK$1),4),MATCH($A202,OFFSET('Program and Results'!$A$1,MATCH(Tables!AK$1,'Program and Results'!$A:$A,0)-1,4,COUNTIF('Program and Results'!$A:$A,Tables!AK$1),1),0),3),"")))</f>
        <v/>
      </c>
      <c r="AL202" t="str">
        <f ca="1">IF(AL32="","",IF($A202="","",IFERROR(INDEX(OFFSET('Program and Results'!$A$1,MATCH(Tables!AL$1,'Program and Results'!$A:$A,0)-1,1,COUNTIF('Program and Results'!$A:$A,Tables!AL$1),4),MATCH($A202,OFFSET('Program and Results'!$A$1,MATCH(Tables!AL$1,'Program and Results'!$A:$A,0)-1,4,COUNTIF('Program and Results'!$A:$A,Tables!AL$1),1),0),3),"")))</f>
        <v/>
      </c>
      <c r="AM202" t="str">
        <f ca="1">IF(AM32="","",IF($A202="","",IFERROR(INDEX(OFFSET('Program and Results'!$A$1,MATCH(Tables!AM$1,'Program and Results'!$A:$A,0)-1,1,COUNTIF('Program and Results'!$A:$A,Tables!AM$1),4),MATCH($A202,OFFSET('Program and Results'!$A$1,MATCH(Tables!AM$1,'Program and Results'!$A:$A,0)-1,4,COUNTIF('Program and Results'!$A:$A,Tables!AM$1),1),0),3),"")))</f>
        <v/>
      </c>
      <c r="AN202" t="str">
        <f ca="1">IF(AN32="","",IF($A202="","",IFERROR(INDEX(OFFSET('Program and Results'!$A$1,MATCH(Tables!AN$1,'Program and Results'!$A:$A,0)-1,1,COUNTIF('Program and Results'!$A:$A,Tables!AN$1),4),MATCH($A202,OFFSET('Program and Results'!$A$1,MATCH(Tables!AN$1,'Program and Results'!$A:$A,0)-1,4,COUNTIF('Program and Results'!$A:$A,Tables!AN$1),1),0),3),"")))</f>
        <v/>
      </c>
      <c r="AO202" t="str">
        <f ca="1">IF(AO32="","",IF($A202="","",IFERROR(INDEX(OFFSET('Program and Results'!$A$1,MATCH(Tables!AO$1,'Program and Results'!$A:$A,0)-1,1,COUNTIF('Program and Results'!$A:$A,Tables!AO$1),4),MATCH($A202,OFFSET('Program and Results'!$A$1,MATCH(Tables!AO$1,'Program and Results'!$A:$A,0)-1,4,COUNTIF('Program and Results'!$A:$A,Tables!AO$1),1),0),3),"")))</f>
        <v/>
      </c>
      <c r="AP202" t="str">
        <f ca="1">IF(AP32="","",IF($A202="","",IFERROR(INDEX(OFFSET('Program and Results'!$A$1,MATCH(Tables!AP$1,'Program and Results'!$A:$A,0)-1,1,COUNTIF('Program and Results'!$A:$A,Tables!AP$1),4),MATCH($A202,OFFSET('Program and Results'!$A$1,MATCH(Tables!AP$1,'Program and Results'!$A:$A,0)-1,4,COUNTIF('Program and Results'!$A:$A,Tables!AP$1),1),0),3),"")))</f>
        <v/>
      </c>
      <c r="AQ202" t="str">
        <f ca="1">IF(AQ32="","",IF($A202="","",IFERROR(INDEX(OFFSET('Program and Results'!$A$1,MATCH(Tables!AQ$1,'Program and Results'!$A:$A,0)-1,1,COUNTIF('Program and Results'!$A:$A,Tables!AQ$1),4),MATCH($A202,OFFSET('Program and Results'!$A$1,MATCH(Tables!AQ$1,'Program and Results'!$A:$A,0)-1,4,COUNTIF('Program and Results'!$A:$A,Tables!AQ$1),1),0),3),"")))</f>
        <v/>
      </c>
      <c r="AR202" t="str">
        <f ca="1">IF(AR32="","",IF($A202="","",IFERROR(INDEX(OFFSET('Program and Results'!$A$1,MATCH(Tables!AR$1,'Program and Results'!$A:$A,0)-1,1,COUNTIF('Program and Results'!$A:$A,Tables!AR$1),4),MATCH($A202,OFFSET('Program and Results'!$A$1,MATCH(Tables!AR$1,'Program and Results'!$A:$A,0)-1,4,COUNTIF('Program and Results'!$A:$A,Tables!AR$1),1),0),3),"")))</f>
        <v/>
      </c>
      <c r="AS202" t="str">
        <f ca="1">IF(AS32="","",IF($A202="","",IFERROR(INDEX(OFFSET('Program and Results'!$A$1,MATCH(Tables!AS$1,'Program and Results'!$A:$A,0)-1,1,COUNTIF('Program and Results'!$A:$A,Tables!AS$1),4),MATCH($A202,OFFSET('Program and Results'!$A$1,MATCH(Tables!AS$1,'Program and Results'!$A:$A,0)-1,4,COUNTIF('Program and Results'!$A:$A,Tables!AS$1),1),0),3),"")))</f>
        <v/>
      </c>
      <c r="AT202" t="str">
        <f ca="1">IF(AT32="","",IF($A202="","",IFERROR(INDEX(OFFSET('Program and Results'!$A$1,MATCH(Tables!AT$1,'Program and Results'!$A:$A,0)-1,1,COUNTIF('Program and Results'!$A:$A,Tables!AT$1),4),MATCH($A202,OFFSET('Program and Results'!$A$1,MATCH(Tables!AT$1,'Program and Results'!$A:$A,0)-1,4,COUNTIF('Program and Results'!$A:$A,Tables!AT$1),1),0),3),"")))</f>
        <v/>
      </c>
      <c r="AU202" t="str">
        <f ca="1">IF(AU32="","",IF($A202="","",IFERROR(INDEX(OFFSET('Program and Results'!$A$1,MATCH(Tables!AU$1,'Program and Results'!$A:$A,0)-1,1,COUNTIF('Program and Results'!$A:$A,Tables!AU$1),4),MATCH($A202,OFFSET('Program and Results'!$A$1,MATCH(Tables!AU$1,'Program and Results'!$A:$A,0)-1,4,COUNTIF('Program and Results'!$A:$A,Tables!AU$1),1),0),3),"")))</f>
        <v/>
      </c>
      <c r="AV202" t="str">
        <f ca="1">IF(AV32="","",IF($A202="","",IFERROR(INDEX(OFFSET('Program and Results'!$A$1,MATCH(Tables!AV$1,'Program and Results'!$A:$A,0)-1,1,COUNTIF('Program and Results'!$A:$A,Tables!AV$1),4),MATCH($A202,OFFSET('Program and Results'!$A$1,MATCH(Tables!AV$1,'Program and Results'!$A:$A,0)-1,4,COUNTIF('Program and Results'!$A:$A,Tables!AV$1),1),0),3),"")))</f>
        <v/>
      </c>
      <c r="AW202" t="str">
        <f ca="1">IF(AW32="","",IF($A202="","",IFERROR(INDEX(OFFSET('Program and Results'!$A$1,MATCH(Tables!AW$1,'Program and Results'!$A:$A,0)-1,1,COUNTIF('Program and Results'!$A:$A,Tables!AW$1),4),MATCH($A202,OFFSET('Program and Results'!$A$1,MATCH(Tables!AW$1,'Program and Results'!$A:$A,0)-1,4,COUNTIF('Program and Results'!$A:$A,Tables!AW$1),1),0),3),"")))</f>
        <v/>
      </c>
      <c r="AX202" t="str">
        <f ca="1">IF(AX32="","",IF($A202="","",IFERROR(INDEX(OFFSET('Program and Results'!$A$1,MATCH(Tables!AX$1,'Program and Results'!$A:$A,0)-1,1,COUNTIF('Program and Results'!$A:$A,Tables!AX$1),4),MATCH($A202,OFFSET('Program and Results'!$A$1,MATCH(Tables!AX$1,'Program and Results'!$A:$A,0)-1,4,COUNTIF('Program and Results'!$A:$A,Tables!AX$1),1),0),3),"")))</f>
        <v/>
      </c>
      <c r="AY202" t="str">
        <f ca="1">IF(AY32="","",IF($A202="","",IFERROR(INDEX(OFFSET('Program and Results'!$A$1,MATCH(Tables!AY$1,'Program and Results'!$A:$A,0)-1,1,COUNTIF('Program and Results'!$A:$A,Tables!AY$1),4),MATCH($A202,OFFSET('Program and Results'!$A$1,MATCH(Tables!AY$1,'Program and Results'!$A:$A,0)-1,4,COUNTIF('Program and Results'!$A:$A,Tables!AY$1),1),0),3),"")))</f>
        <v/>
      </c>
      <c r="AZ202" t="str">
        <f ca="1">IF(AZ32="","",IF($A202="","",IFERROR(INDEX(OFFSET('Program and Results'!$A$1,MATCH(Tables!AZ$1,'Program and Results'!$A:$A,0)-1,1,COUNTIF('Program and Results'!$A:$A,Tables!AZ$1),4),MATCH($A202,OFFSET('Program and Results'!$A$1,MATCH(Tables!AZ$1,'Program and Results'!$A:$A,0)-1,4,COUNTIF('Program and Results'!$A:$A,Tables!AZ$1),1),0),3),"")))</f>
        <v/>
      </c>
      <c r="BA202" t="str">
        <f ca="1">IF(BA32="","",IF($A202="","",IFERROR(INDEX(OFFSET('Program and Results'!$A$1,MATCH(Tables!BA$1,'Program and Results'!$A:$A,0)-1,1,COUNTIF('Program and Results'!$A:$A,Tables!BA$1),4),MATCH($A202,OFFSET('Program and Results'!$A$1,MATCH(Tables!BA$1,'Program and Results'!$A:$A,0)-1,4,COUNTIF('Program and Results'!$A:$A,Tables!BA$1),1),0),3),"")))</f>
        <v/>
      </c>
      <c r="BB202" t="str">
        <f ca="1">IF(BB32="","",IF($A202="","",IFERROR(INDEX(OFFSET('Program and Results'!$A$1,MATCH(Tables!BB$1,'Program and Results'!$A:$A,0)-1,1,COUNTIF('Program and Results'!$A:$A,Tables!BB$1),4),MATCH($A202,OFFSET('Program and Results'!$A$1,MATCH(Tables!BB$1,'Program and Results'!$A:$A,0)-1,4,COUNTIF('Program and Results'!$A:$A,Tables!BB$1),1),0),3),"")))</f>
        <v/>
      </c>
      <c r="BC202" t="str">
        <f ca="1">IF(BC32="","",IF($A202="","",IFERROR(INDEX(OFFSET('Program and Results'!$A$1,MATCH(Tables!BC$1,'Program and Results'!$A:$A,0)-1,1,COUNTIF('Program and Results'!$A:$A,Tables!BC$1),4),MATCH($A202,OFFSET('Program and Results'!$A$1,MATCH(Tables!BC$1,'Program and Results'!$A:$A,0)-1,4,COUNTIF('Program and Results'!$A:$A,Tables!BC$1),1),0),3),"")))</f>
        <v/>
      </c>
      <c r="BD202" t="str">
        <f ca="1">IF(BD32="","",IF($A202="","",IFERROR(INDEX(OFFSET('Program and Results'!$A$1,MATCH(Tables!BD$1,'Program and Results'!$A:$A,0)-1,1,COUNTIF('Program and Results'!$A:$A,Tables!BD$1),4),MATCH($A202,OFFSET('Program and Results'!$A$1,MATCH(Tables!BD$1,'Program and Results'!$A:$A,0)-1,4,COUNTIF('Program and Results'!$A:$A,Tables!BD$1),1),0),3),"")))</f>
        <v/>
      </c>
      <c r="BE202" t="str">
        <f ca="1">IF(BE32="","",IF($A202="","",IFERROR(INDEX(OFFSET('Program and Results'!$A$1,MATCH(Tables!BE$1,'Program and Results'!$A:$A,0)-1,1,COUNTIF('Program and Results'!$A:$A,Tables!BE$1),4),MATCH($A202,OFFSET('Program and Results'!$A$1,MATCH(Tables!BE$1,'Program and Results'!$A:$A,0)-1,4,COUNTIF('Program and Results'!$A:$A,Tables!BE$1),1),0),3),"")))</f>
        <v/>
      </c>
    </row>
    <row r="203" spans="1:57">
      <c r="A203" s="3" t="str">
        <f t="shared" si="14"/>
        <v/>
      </c>
      <c r="B203" t="str">
        <f ca="1">IF(B33="","",IF($A203="","",IFERROR(INDEX(OFFSET('Program and Results'!$A$1,MATCH(Tables!B$1,'Program and Results'!$A:$A,0)-1,1,COUNTIF('Program and Results'!$A:$A,Tables!B$1),4),MATCH($A203,OFFSET('Program and Results'!$A$1,MATCH(Tables!B$1,'Program and Results'!$A:$A,0)-1,4,COUNTIF('Program and Results'!$A:$A,Tables!B$1),1),0),3),"")))</f>
        <v/>
      </c>
      <c r="C203" t="str">
        <f ca="1">IF(C33="","",IF($A203="","",IFERROR(INDEX(OFFSET('Program and Results'!$A$1,MATCH(Tables!C$1,'Program and Results'!$A:$A,0)-1,1,COUNTIF('Program and Results'!$A:$A,Tables!C$1),4),MATCH($A203,OFFSET('Program and Results'!$A$1,MATCH(Tables!C$1,'Program and Results'!$A:$A,0)-1,4,COUNTIF('Program and Results'!$A:$A,Tables!C$1),1),0),3),"")))</f>
        <v/>
      </c>
      <c r="D203" t="str">
        <f ca="1">IF(D33="","",IF($A203="","",IFERROR(INDEX(OFFSET('Program and Results'!$A$1,MATCH(Tables!D$1,'Program and Results'!$A:$A,0)-1,1,COUNTIF('Program and Results'!$A:$A,Tables!D$1),4),MATCH($A203,OFFSET('Program and Results'!$A$1,MATCH(Tables!D$1,'Program and Results'!$A:$A,0)-1,4,COUNTIF('Program and Results'!$A:$A,Tables!D$1),1),0),3),"")))</f>
        <v/>
      </c>
      <c r="E203" t="str">
        <f ca="1">IF(E33="","",IF($A203="","",IFERROR(INDEX(OFFSET('Program and Results'!$A$1,MATCH(Tables!E$1,'Program and Results'!$A:$A,0)-1,1,COUNTIF('Program and Results'!$A:$A,Tables!E$1),4),MATCH($A203,OFFSET('Program and Results'!$A$1,MATCH(Tables!E$1,'Program and Results'!$A:$A,0)-1,4,COUNTIF('Program and Results'!$A:$A,Tables!E$1),1),0),3),"")))</f>
        <v/>
      </c>
      <c r="F203" t="str">
        <f ca="1">IF(F33="","",IF($A203="","",IFERROR(INDEX(OFFSET('Program and Results'!$A$1,MATCH(Tables!F$1,'Program and Results'!$A:$A,0)-1,1,COUNTIF('Program and Results'!$A:$A,Tables!F$1),4),MATCH($A203,OFFSET('Program and Results'!$A$1,MATCH(Tables!F$1,'Program and Results'!$A:$A,0)-1,4,COUNTIF('Program and Results'!$A:$A,Tables!F$1),1),0),3),"")))</f>
        <v/>
      </c>
      <c r="G203" t="str">
        <f ca="1">IF(G33="","",IF($A203="","",IFERROR(INDEX(OFFSET('Program and Results'!$A$1,MATCH(Tables!G$1,'Program and Results'!$A:$A,0)-1,1,COUNTIF('Program and Results'!$A:$A,Tables!G$1),4),MATCH($A203,OFFSET('Program and Results'!$A$1,MATCH(Tables!G$1,'Program and Results'!$A:$A,0)-1,4,COUNTIF('Program and Results'!$A:$A,Tables!G$1),1),0),3),"")))</f>
        <v/>
      </c>
      <c r="H203" t="str">
        <f ca="1">IF(H33="","",IF($A203="","",IFERROR(INDEX(OFFSET('Program and Results'!$A$1,MATCH(Tables!H$1,'Program and Results'!$A:$A,0)-1,1,COUNTIF('Program and Results'!$A:$A,Tables!H$1),4),MATCH($A203,OFFSET('Program and Results'!$A$1,MATCH(Tables!H$1,'Program and Results'!$A:$A,0)-1,4,COUNTIF('Program and Results'!$A:$A,Tables!H$1),1),0),3),"")))</f>
        <v/>
      </c>
      <c r="I203" t="str">
        <f ca="1">IF(I33="","",IF($A203="","",IFERROR(INDEX(OFFSET('Program and Results'!$A$1,MATCH(Tables!I$1,'Program and Results'!$A:$A,0)-1,1,COUNTIF('Program and Results'!$A:$A,Tables!I$1),4),MATCH($A203,OFFSET('Program and Results'!$A$1,MATCH(Tables!I$1,'Program and Results'!$A:$A,0)-1,4,COUNTIF('Program and Results'!$A:$A,Tables!I$1),1),0),3),"")))</f>
        <v/>
      </c>
      <c r="J203" t="str">
        <f ca="1">IF(J33="","",IF($A203="","",IFERROR(INDEX(OFFSET('Program and Results'!$A$1,MATCH(Tables!J$1,'Program and Results'!$A:$A,0)-1,1,COUNTIF('Program and Results'!$A:$A,Tables!J$1),4),MATCH($A203,OFFSET('Program and Results'!$A$1,MATCH(Tables!J$1,'Program and Results'!$A:$A,0)-1,4,COUNTIF('Program and Results'!$A:$A,Tables!J$1),1),0),3),"")))</f>
        <v/>
      </c>
      <c r="K203" t="str">
        <f ca="1">IF(K33="","",IF($A203="","",IFERROR(INDEX(OFFSET('Program and Results'!$A$1,MATCH(Tables!K$1,'Program and Results'!$A:$A,0)-1,1,COUNTIF('Program and Results'!$A:$A,Tables!K$1),4),MATCH($A203,OFFSET('Program and Results'!$A$1,MATCH(Tables!K$1,'Program and Results'!$A:$A,0)-1,4,COUNTIF('Program and Results'!$A:$A,Tables!K$1),1),0),3),"")))</f>
        <v/>
      </c>
      <c r="L203" t="str">
        <f ca="1">IF(L33="","",IF($A203="","",IFERROR(INDEX(OFFSET('Program and Results'!$A$1,MATCH(Tables!L$1,'Program and Results'!$A:$A,0)-1,1,COUNTIF('Program and Results'!$A:$A,Tables!L$1),4),MATCH($A203,OFFSET('Program and Results'!$A$1,MATCH(Tables!L$1,'Program and Results'!$A:$A,0)-1,4,COUNTIF('Program and Results'!$A:$A,Tables!L$1),1),0),3),"")))</f>
        <v/>
      </c>
      <c r="M203" t="str">
        <f ca="1">IF(M33="","",IF($A203="","",IFERROR(INDEX(OFFSET('Program and Results'!$A$1,MATCH(Tables!M$1,'Program and Results'!$A:$A,0)-1,1,COUNTIF('Program and Results'!$A:$A,Tables!M$1),4),MATCH($A203,OFFSET('Program and Results'!$A$1,MATCH(Tables!M$1,'Program and Results'!$A:$A,0)-1,4,COUNTIF('Program and Results'!$A:$A,Tables!M$1),1),0),3),"")))</f>
        <v/>
      </c>
      <c r="N203" t="str">
        <f ca="1">IF(N33="","",IF($A203="","",IFERROR(INDEX(OFFSET('Program and Results'!$A$1,MATCH(Tables!N$1,'Program and Results'!$A:$A,0)-1,1,COUNTIF('Program and Results'!$A:$A,Tables!N$1),4),MATCH($A203,OFFSET('Program and Results'!$A$1,MATCH(Tables!N$1,'Program and Results'!$A:$A,0)-1,4,COUNTIF('Program and Results'!$A:$A,Tables!N$1),1),0),3),"")))</f>
        <v/>
      </c>
      <c r="O203" t="str">
        <f ca="1">IF(O33="","",IF($A203="","",IFERROR(INDEX(OFFSET('Program and Results'!$A$1,MATCH(Tables!O$1,'Program and Results'!$A:$A,0)-1,1,COUNTIF('Program and Results'!$A:$A,Tables!O$1),4),MATCH($A203,OFFSET('Program and Results'!$A$1,MATCH(Tables!O$1,'Program and Results'!$A:$A,0)-1,4,COUNTIF('Program and Results'!$A:$A,Tables!O$1),1),0),3),"")))</f>
        <v/>
      </c>
      <c r="P203" t="str">
        <f ca="1">IF(P33="","",IF($A203="","",IFERROR(INDEX(OFFSET('Program and Results'!$A$1,MATCH(Tables!P$1,'Program and Results'!$A:$A,0)-1,1,COUNTIF('Program and Results'!$A:$A,Tables!P$1),4),MATCH($A203,OFFSET('Program and Results'!$A$1,MATCH(Tables!P$1,'Program and Results'!$A:$A,0)-1,4,COUNTIF('Program and Results'!$A:$A,Tables!P$1),1),0),3),"")))</f>
        <v/>
      </c>
      <c r="Q203" t="str">
        <f ca="1">IF(Q33="","",IF($A203="","",IFERROR(INDEX(OFFSET('Program and Results'!$A$1,MATCH(Tables!Q$1,'Program and Results'!$A:$A,0)-1,1,COUNTIF('Program and Results'!$A:$A,Tables!Q$1),4),MATCH($A203,OFFSET('Program and Results'!$A$1,MATCH(Tables!Q$1,'Program and Results'!$A:$A,0)-1,4,COUNTIF('Program and Results'!$A:$A,Tables!Q$1),1),0),3),"")))</f>
        <v/>
      </c>
      <c r="R203" t="str">
        <f ca="1">IF(R33="","",IF($A203="","",IFERROR(INDEX(OFFSET('Program and Results'!$A$1,MATCH(Tables!R$1,'Program and Results'!$A:$A,0)-1,1,COUNTIF('Program and Results'!$A:$A,Tables!R$1),4),MATCH($A203,OFFSET('Program and Results'!$A$1,MATCH(Tables!R$1,'Program and Results'!$A:$A,0)-1,4,COUNTIF('Program and Results'!$A:$A,Tables!R$1),1),0),3),"")))</f>
        <v/>
      </c>
      <c r="S203" t="str">
        <f ca="1">IF(S33="","",IF($A203="","",IFERROR(INDEX(OFFSET('Program and Results'!$A$1,MATCH(Tables!S$1,'Program and Results'!$A:$A,0)-1,1,COUNTIF('Program and Results'!$A:$A,Tables!S$1),4),MATCH($A203,OFFSET('Program and Results'!$A$1,MATCH(Tables!S$1,'Program and Results'!$A:$A,0)-1,4,COUNTIF('Program and Results'!$A:$A,Tables!S$1),1),0),3),"")))</f>
        <v/>
      </c>
      <c r="T203" t="str">
        <f ca="1">IF(T33="","",IF($A203="","",IFERROR(INDEX(OFFSET('Program and Results'!$A$1,MATCH(Tables!T$1,'Program and Results'!$A:$A,0)-1,1,COUNTIF('Program and Results'!$A:$A,Tables!T$1),4),MATCH($A203,OFFSET('Program and Results'!$A$1,MATCH(Tables!T$1,'Program and Results'!$A:$A,0)-1,4,COUNTIF('Program and Results'!$A:$A,Tables!T$1),1),0),3),"")))</f>
        <v/>
      </c>
      <c r="U203" t="str">
        <f ca="1">IF(U33="","",IF($A203="","",IFERROR(INDEX(OFFSET('Program and Results'!$A$1,MATCH(Tables!U$1,'Program and Results'!$A:$A,0)-1,1,COUNTIF('Program and Results'!$A:$A,Tables!U$1),4),MATCH($A203,OFFSET('Program and Results'!$A$1,MATCH(Tables!U$1,'Program and Results'!$A:$A,0)-1,4,COUNTIF('Program and Results'!$A:$A,Tables!U$1),1),0),3),"")))</f>
        <v/>
      </c>
      <c r="V203" t="str">
        <f ca="1">IF(V33="","",IF($A203="","",IFERROR(INDEX(OFFSET('Program and Results'!$A$1,MATCH(Tables!V$1,'Program and Results'!$A:$A,0)-1,1,COUNTIF('Program and Results'!$A:$A,Tables!V$1),4),MATCH($A203,OFFSET('Program and Results'!$A$1,MATCH(Tables!V$1,'Program and Results'!$A:$A,0)-1,4,COUNTIF('Program and Results'!$A:$A,Tables!V$1),1),0),3),"")))</f>
        <v/>
      </c>
      <c r="W203" t="str">
        <f ca="1">IF(W33="","",IF($A203="","",IFERROR(INDEX(OFFSET('Program and Results'!$A$1,MATCH(Tables!W$1,'Program and Results'!$A:$A,0)-1,1,COUNTIF('Program and Results'!$A:$A,Tables!W$1),4),MATCH($A203,OFFSET('Program and Results'!$A$1,MATCH(Tables!W$1,'Program and Results'!$A:$A,0)-1,4,COUNTIF('Program and Results'!$A:$A,Tables!W$1),1),0),3),"")))</f>
        <v/>
      </c>
      <c r="X203" t="str">
        <f ca="1">IF(X33="","",IF($A203="","",IFERROR(INDEX(OFFSET('Program and Results'!$A$1,MATCH(Tables!X$1,'Program and Results'!$A:$A,0)-1,1,COUNTIF('Program and Results'!$A:$A,Tables!X$1),4),MATCH($A203,OFFSET('Program and Results'!$A$1,MATCH(Tables!X$1,'Program and Results'!$A:$A,0)-1,4,COUNTIF('Program and Results'!$A:$A,Tables!X$1),1),0),3),"")))</f>
        <v/>
      </c>
      <c r="Y203" t="str">
        <f ca="1">IF(Y33="","",IF($A203="","",IFERROR(INDEX(OFFSET('Program and Results'!$A$1,MATCH(Tables!Y$1,'Program and Results'!$A:$A,0)-1,1,COUNTIF('Program and Results'!$A:$A,Tables!Y$1),4),MATCH($A203,OFFSET('Program and Results'!$A$1,MATCH(Tables!Y$1,'Program and Results'!$A:$A,0)-1,4,COUNTIF('Program and Results'!$A:$A,Tables!Y$1),1),0),3),"")))</f>
        <v/>
      </c>
      <c r="Z203" t="str">
        <f ca="1">IF(Z33="","",IF($A203="","",IFERROR(INDEX(OFFSET('Program and Results'!$A$1,MATCH(Tables!Z$1,'Program and Results'!$A:$A,0)-1,1,COUNTIF('Program and Results'!$A:$A,Tables!Z$1),4),MATCH($A203,OFFSET('Program and Results'!$A$1,MATCH(Tables!Z$1,'Program and Results'!$A:$A,0)-1,4,COUNTIF('Program and Results'!$A:$A,Tables!Z$1),1),0),3),"")))</f>
        <v/>
      </c>
      <c r="AA203" t="str">
        <f ca="1">IF(AA33="","",IF($A203="","",IFERROR(INDEX(OFFSET('Program and Results'!$A$1,MATCH(Tables!AA$1,'Program and Results'!$A:$A,0)-1,1,COUNTIF('Program and Results'!$A:$A,Tables!AA$1),4),MATCH($A203,OFFSET('Program and Results'!$A$1,MATCH(Tables!AA$1,'Program and Results'!$A:$A,0)-1,4,COUNTIF('Program and Results'!$A:$A,Tables!AA$1),1),0),3),"")))</f>
        <v/>
      </c>
      <c r="AB203" t="str">
        <f ca="1">IF(AB33="","",IF($A203="","",IFERROR(INDEX(OFFSET('Program and Results'!$A$1,MATCH(Tables!AB$1,'Program and Results'!$A:$A,0)-1,1,COUNTIF('Program and Results'!$A:$A,Tables!AB$1),4),MATCH($A203,OFFSET('Program and Results'!$A$1,MATCH(Tables!AB$1,'Program and Results'!$A:$A,0)-1,4,COUNTIF('Program and Results'!$A:$A,Tables!AB$1),1),0),3),"")))</f>
        <v/>
      </c>
      <c r="AC203" t="str">
        <f ca="1">IF(AC33="","",IF($A203="","",IFERROR(INDEX(OFFSET('Program and Results'!$A$1,MATCH(Tables!AC$1,'Program and Results'!$A:$A,0)-1,1,COUNTIF('Program and Results'!$A:$A,Tables!AC$1),4),MATCH($A203,OFFSET('Program and Results'!$A$1,MATCH(Tables!AC$1,'Program and Results'!$A:$A,0)-1,4,COUNTIF('Program and Results'!$A:$A,Tables!AC$1),1),0),3),"")))</f>
        <v/>
      </c>
      <c r="AD203" t="str">
        <f ca="1">IF(AD33="","",IF($A203="","",IFERROR(INDEX(OFFSET('Program and Results'!$A$1,MATCH(Tables!AD$1,'Program and Results'!$A:$A,0)-1,1,COUNTIF('Program and Results'!$A:$A,Tables!AD$1),4),MATCH($A203,OFFSET('Program and Results'!$A$1,MATCH(Tables!AD$1,'Program and Results'!$A:$A,0)-1,4,COUNTIF('Program and Results'!$A:$A,Tables!AD$1),1),0),3),"")))</f>
        <v/>
      </c>
      <c r="AE203" t="str">
        <f ca="1">IF(AE33="","",IF($A203="","",IFERROR(INDEX(OFFSET('Program and Results'!$A$1,MATCH(Tables!AE$1,'Program and Results'!$A:$A,0)-1,1,COUNTIF('Program and Results'!$A:$A,Tables!AE$1),4),MATCH($A203,OFFSET('Program and Results'!$A$1,MATCH(Tables!AE$1,'Program and Results'!$A:$A,0)-1,4,COUNTIF('Program and Results'!$A:$A,Tables!AE$1),1),0),3),"")))</f>
        <v/>
      </c>
      <c r="AF203" t="str">
        <f ca="1">IF(AF33="","",IF($A203="","",IFERROR(INDEX(OFFSET('Program and Results'!$A$1,MATCH(Tables!AF$1,'Program and Results'!$A:$A,0)-1,1,COUNTIF('Program and Results'!$A:$A,Tables!AF$1),4),MATCH($A203,OFFSET('Program and Results'!$A$1,MATCH(Tables!AF$1,'Program and Results'!$A:$A,0)-1,4,COUNTIF('Program and Results'!$A:$A,Tables!AF$1),1),0),3),"")))</f>
        <v/>
      </c>
      <c r="AG203" t="str">
        <f ca="1">IF(AG33="","",IF($A203="","",IFERROR(INDEX(OFFSET('Program and Results'!$A$1,MATCH(Tables!AG$1,'Program and Results'!$A:$A,0)-1,1,COUNTIF('Program and Results'!$A:$A,Tables!AG$1),4),MATCH($A203,OFFSET('Program and Results'!$A$1,MATCH(Tables!AG$1,'Program and Results'!$A:$A,0)-1,4,COUNTIF('Program and Results'!$A:$A,Tables!AG$1),1),0),3),"")))</f>
        <v/>
      </c>
      <c r="AH203" t="str">
        <f ca="1">IF(AH33="","",IF($A203="","",IFERROR(INDEX(OFFSET('Program and Results'!$A$1,MATCH(Tables!AH$1,'Program and Results'!$A:$A,0)-1,1,COUNTIF('Program and Results'!$A:$A,Tables!AH$1),4),MATCH($A203,OFFSET('Program and Results'!$A$1,MATCH(Tables!AH$1,'Program and Results'!$A:$A,0)-1,4,COUNTIF('Program and Results'!$A:$A,Tables!AH$1),1),0),3),"")))</f>
        <v/>
      </c>
      <c r="AI203" t="str">
        <f ca="1">IF(AI33="","",IF($A203="","",IFERROR(INDEX(OFFSET('Program and Results'!$A$1,MATCH(Tables!AI$1,'Program and Results'!$A:$A,0)-1,1,COUNTIF('Program and Results'!$A:$A,Tables!AI$1),4),MATCH($A203,OFFSET('Program and Results'!$A$1,MATCH(Tables!AI$1,'Program and Results'!$A:$A,0)-1,4,COUNTIF('Program and Results'!$A:$A,Tables!AI$1),1),0),3),"")))</f>
        <v/>
      </c>
      <c r="AJ203" t="str">
        <f ca="1">IF(AJ33="","",IF($A203="","",IFERROR(INDEX(OFFSET('Program and Results'!$A$1,MATCH(Tables!AJ$1,'Program and Results'!$A:$A,0)-1,1,COUNTIF('Program and Results'!$A:$A,Tables!AJ$1),4),MATCH($A203,OFFSET('Program and Results'!$A$1,MATCH(Tables!AJ$1,'Program and Results'!$A:$A,0)-1,4,COUNTIF('Program and Results'!$A:$A,Tables!AJ$1),1),0),3),"")))</f>
        <v/>
      </c>
      <c r="AK203" t="str">
        <f ca="1">IF(AK33="","",IF($A203="","",IFERROR(INDEX(OFFSET('Program and Results'!$A$1,MATCH(Tables!AK$1,'Program and Results'!$A:$A,0)-1,1,COUNTIF('Program and Results'!$A:$A,Tables!AK$1),4),MATCH($A203,OFFSET('Program and Results'!$A$1,MATCH(Tables!AK$1,'Program and Results'!$A:$A,0)-1,4,COUNTIF('Program and Results'!$A:$A,Tables!AK$1),1),0),3),"")))</f>
        <v/>
      </c>
      <c r="AL203" t="str">
        <f ca="1">IF(AL33="","",IF($A203="","",IFERROR(INDEX(OFFSET('Program and Results'!$A$1,MATCH(Tables!AL$1,'Program and Results'!$A:$A,0)-1,1,COUNTIF('Program and Results'!$A:$A,Tables!AL$1),4),MATCH($A203,OFFSET('Program and Results'!$A$1,MATCH(Tables!AL$1,'Program and Results'!$A:$A,0)-1,4,COUNTIF('Program and Results'!$A:$A,Tables!AL$1),1),0),3),"")))</f>
        <v/>
      </c>
      <c r="AM203" t="str">
        <f ca="1">IF(AM33="","",IF($A203="","",IFERROR(INDEX(OFFSET('Program and Results'!$A$1,MATCH(Tables!AM$1,'Program and Results'!$A:$A,0)-1,1,COUNTIF('Program and Results'!$A:$A,Tables!AM$1),4),MATCH($A203,OFFSET('Program and Results'!$A$1,MATCH(Tables!AM$1,'Program and Results'!$A:$A,0)-1,4,COUNTIF('Program and Results'!$A:$A,Tables!AM$1),1),0),3),"")))</f>
        <v/>
      </c>
      <c r="AN203" t="str">
        <f ca="1">IF(AN33="","",IF($A203="","",IFERROR(INDEX(OFFSET('Program and Results'!$A$1,MATCH(Tables!AN$1,'Program and Results'!$A:$A,0)-1,1,COUNTIF('Program and Results'!$A:$A,Tables!AN$1),4),MATCH($A203,OFFSET('Program and Results'!$A$1,MATCH(Tables!AN$1,'Program and Results'!$A:$A,0)-1,4,COUNTIF('Program and Results'!$A:$A,Tables!AN$1),1),0),3),"")))</f>
        <v/>
      </c>
      <c r="AO203" t="str">
        <f ca="1">IF(AO33="","",IF($A203="","",IFERROR(INDEX(OFFSET('Program and Results'!$A$1,MATCH(Tables!AO$1,'Program and Results'!$A:$A,0)-1,1,COUNTIF('Program and Results'!$A:$A,Tables!AO$1),4),MATCH($A203,OFFSET('Program and Results'!$A$1,MATCH(Tables!AO$1,'Program and Results'!$A:$A,0)-1,4,COUNTIF('Program and Results'!$A:$A,Tables!AO$1),1),0),3),"")))</f>
        <v/>
      </c>
      <c r="AP203" t="str">
        <f ca="1">IF(AP33="","",IF($A203="","",IFERROR(INDEX(OFFSET('Program and Results'!$A$1,MATCH(Tables!AP$1,'Program and Results'!$A:$A,0)-1,1,COUNTIF('Program and Results'!$A:$A,Tables!AP$1),4),MATCH($A203,OFFSET('Program and Results'!$A$1,MATCH(Tables!AP$1,'Program and Results'!$A:$A,0)-1,4,COUNTIF('Program and Results'!$A:$A,Tables!AP$1),1),0),3),"")))</f>
        <v/>
      </c>
      <c r="AQ203" t="str">
        <f ca="1">IF(AQ33="","",IF($A203="","",IFERROR(INDEX(OFFSET('Program and Results'!$A$1,MATCH(Tables!AQ$1,'Program and Results'!$A:$A,0)-1,1,COUNTIF('Program and Results'!$A:$A,Tables!AQ$1),4),MATCH($A203,OFFSET('Program and Results'!$A$1,MATCH(Tables!AQ$1,'Program and Results'!$A:$A,0)-1,4,COUNTIF('Program and Results'!$A:$A,Tables!AQ$1),1),0),3),"")))</f>
        <v/>
      </c>
      <c r="AR203" t="str">
        <f ca="1">IF(AR33="","",IF($A203="","",IFERROR(INDEX(OFFSET('Program and Results'!$A$1,MATCH(Tables!AR$1,'Program and Results'!$A:$A,0)-1,1,COUNTIF('Program and Results'!$A:$A,Tables!AR$1),4),MATCH($A203,OFFSET('Program and Results'!$A$1,MATCH(Tables!AR$1,'Program and Results'!$A:$A,0)-1,4,COUNTIF('Program and Results'!$A:$A,Tables!AR$1),1),0),3),"")))</f>
        <v/>
      </c>
      <c r="AS203" t="str">
        <f ca="1">IF(AS33="","",IF($A203="","",IFERROR(INDEX(OFFSET('Program and Results'!$A$1,MATCH(Tables!AS$1,'Program and Results'!$A:$A,0)-1,1,COUNTIF('Program and Results'!$A:$A,Tables!AS$1),4),MATCH($A203,OFFSET('Program and Results'!$A$1,MATCH(Tables!AS$1,'Program and Results'!$A:$A,0)-1,4,COUNTIF('Program and Results'!$A:$A,Tables!AS$1),1),0),3),"")))</f>
        <v/>
      </c>
      <c r="AT203" t="str">
        <f ca="1">IF(AT33="","",IF($A203="","",IFERROR(INDEX(OFFSET('Program and Results'!$A$1,MATCH(Tables!AT$1,'Program and Results'!$A:$A,0)-1,1,COUNTIF('Program and Results'!$A:$A,Tables!AT$1),4),MATCH($A203,OFFSET('Program and Results'!$A$1,MATCH(Tables!AT$1,'Program and Results'!$A:$A,0)-1,4,COUNTIF('Program and Results'!$A:$A,Tables!AT$1),1),0),3),"")))</f>
        <v/>
      </c>
      <c r="AU203" t="str">
        <f ca="1">IF(AU33="","",IF($A203="","",IFERROR(INDEX(OFFSET('Program and Results'!$A$1,MATCH(Tables!AU$1,'Program and Results'!$A:$A,0)-1,1,COUNTIF('Program and Results'!$A:$A,Tables!AU$1),4),MATCH($A203,OFFSET('Program and Results'!$A$1,MATCH(Tables!AU$1,'Program and Results'!$A:$A,0)-1,4,COUNTIF('Program and Results'!$A:$A,Tables!AU$1),1),0),3),"")))</f>
        <v/>
      </c>
      <c r="AV203" t="str">
        <f ca="1">IF(AV33="","",IF($A203="","",IFERROR(INDEX(OFFSET('Program and Results'!$A$1,MATCH(Tables!AV$1,'Program and Results'!$A:$A,0)-1,1,COUNTIF('Program and Results'!$A:$A,Tables!AV$1),4),MATCH($A203,OFFSET('Program and Results'!$A$1,MATCH(Tables!AV$1,'Program and Results'!$A:$A,0)-1,4,COUNTIF('Program and Results'!$A:$A,Tables!AV$1),1),0),3),"")))</f>
        <v/>
      </c>
      <c r="AW203" t="str">
        <f ca="1">IF(AW33="","",IF($A203="","",IFERROR(INDEX(OFFSET('Program and Results'!$A$1,MATCH(Tables!AW$1,'Program and Results'!$A:$A,0)-1,1,COUNTIF('Program and Results'!$A:$A,Tables!AW$1),4),MATCH($A203,OFFSET('Program and Results'!$A$1,MATCH(Tables!AW$1,'Program and Results'!$A:$A,0)-1,4,COUNTIF('Program and Results'!$A:$A,Tables!AW$1),1),0),3),"")))</f>
        <v/>
      </c>
      <c r="AX203" t="str">
        <f ca="1">IF(AX33="","",IF($A203="","",IFERROR(INDEX(OFFSET('Program and Results'!$A$1,MATCH(Tables!AX$1,'Program and Results'!$A:$A,0)-1,1,COUNTIF('Program and Results'!$A:$A,Tables!AX$1),4),MATCH($A203,OFFSET('Program and Results'!$A$1,MATCH(Tables!AX$1,'Program and Results'!$A:$A,0)-1,4,COUNTIF('Program and Results'!$A:$A,Tables!AX$1),1),0),3),"")))</f>
        <v/>
      </c>
      <c r="AY203" t="str">
        <f ca="1">IF(AY33="","",IF($A203="","",IFERROR(INDEX(OFFSET('Program and Results'!$A$1,MATCH(Tables!AY$1,'Program and Results'!$A:$A,0)-1,1,COUNTIF('Program and Results'!$A:$A,Tables!AY$1),4),MATCH($A203,OFFSET('Program and Results'!$A$1,MATCH(Tables!AY$1,'Program and Results'!$A:$A,0)-1,4,COUNTIF('Program and Results'!$A:$A,Tables!AY$1),1),0),3),"")))</f>
        <v/>
      </c>
      <c r="AZ203" t="str">
        <f ca="1">IF(AZ33="","",IF($A203="","",IFERROR(INDEX(OFFSET('Program and Results'!$A$1,MATCH(Tables!AZ$1,'Program and Results'!$A:$A,0)-1,1,COUNTIF('Program and Results'!$A:$A,Tables!AZ$1),4),MATCH($A203,OFFSET('Program and Results'!$A$1,MATCH(Tables!AZ$1,'Program and Results'!$A:$A,0)-1,4,COUNTIF('Program and Results'!$A:$A,Tables!AZ$1),1),0),3),"")))</f>
        <v/>
      </c>
      <c r="BA203" t="str">
        <f ca="1">IF(BA33="","",IF($A203="","",IFERROR(INDEX(OFFSET('Program and Results'!$A$1,MATCH(Tables!BA$1,'Program and Results'!$A:$A,0)-1,1,COUNTIF('Program and Results'!$A:$A,Tables!BA$1),4),MATCH($A203,OFFSET('Program and Results'!$A$1,MATCH(Tables!BA$1,'Program and Results'!$A:$A,0)-1,4,COUNTIF('Program and Results'!$A:$A,Tables!BA$1),1),0),3),"")))</f>
        <v/>
      </c>
      <c r="BB203" t="str">
        <f ca="1">IF(BB33="","",IF($A203="","",IFERROR(INDEX(OFFSET('Program and Results'!$A$1,MATCH(Tables!BB$1,'Program and Results'!$A:$A,0)-1,1,COUNTIF('Program and Results'!$A:$A,Tables!BB$1),4),MATCH($A203,OFFSET('Program and Results'!$A$1,MATCH(Tables!BB$1,'Program and Results'!$A:$A,0)-1,4,COUNTIF('Program and Results'!$A:$A,Tables!BB$1),1),0),3),"")))</f>
        <v/>
      </c>
      <c r="BC203" t="str">
        <f ca="1">IF(BC33="","",IF($A203="","",IFERROR(INDEX(OFFSET('Program and Results'!$A$1,MATCH(Tables!BC$1,'Program and Results'!$A:$A,0)-1,1,COUNTIF('Program and Results'!$A:$A,Tables!BC$1),4),MATCH($A203,OFFSET('Program and Results'!$A$1,MATCH(Tables!BC$1,'Program and Results'!$A:$A,0)-1,4,COUNTIF('Program and Results'!$A:$A,Tables!BC$1),1),0),3),"")))</f>
        <v/>
      </c>
      <c r="BD203" t="str">
        <f ca="1">IF(BD33="","",IF($A203="","",IFERROR(INDEX(OFFSET('Program and Results'!$A$1,MATCH(Tables!BD$1,'Program and Results'!$A:$A,0)-1,1,COUNTIF('Program and Results'!$A:$A,Tables!BD$1),4),MATCH($A203,OFFSET('Program and Results'!$A$1,MATCH(Tables!BD$1,'Program and Results'!$A:$A,0)-1,4,COUNTIF('Program and Results'!$A:$A,Tables!BD$1),1),0),3),"")))</f>
        <v/>
      </c>
      <c r="BE203" t="str">
        <f ca="1">IF(BE33="","",IF($A203="","",IFERROR(INDEX(OFFSET('Program and Results'!$A$1,MATCH(Tables!BE$1,'Program and Results'!$A:$A,0)-1,1,COUNTIF('Program and Results'!$A:$A,Tables!BE$1),4),MATCH($A203,OFFSET('Program and Results'!$A$1,MATCH(Tables!BE$1,'Program and Results'!$A:$A,0)-1,4,COUNTIF('Program and Results'!$A:$A,Tables!BE$1),1),0),3),"")))</f>
        <v/>
      </c>
    </row>
    <row r="205" spans="1:57">
      <c r="A205" s="28" t="s">
        <v>173</v>
      </c>
    </row>
    <row r="206" spans="1:57">
      <c r="A206" s="3" t="str">
        <f>A2</f>
        <v>Bayern Munich</v>
      </c>
      <c r="B206">
        <f ca="1">IF(B$2="","",IF($A206="","",IFERROR(VLOOKUP($A206,OFFSET('Program and Results'!$A$1,MATCH(Tables!B$1,'Program and Results'!$A:$A,0)-1,1,COUNTIF('Program and Results'!$A:$A,Tables!B$1),4),3,0),"")))</f>
        <v>1</v>
      </c>
      <c r="C206" t="str">
        <f ca="1">IF(C$2="","",IF($A206="","",IFERROR(VLOOKUP($A206,OFFSET('Program and Results'!$A$1,MATCH(Tables!C$1,'Program and Results'!$A:$A,0)-1,1,COUNTIF('Program and Results'!$A:$A,Tables!C$1),4),3,0),"")))</f>
        <v/>
      </c>
      <c r="D206">
        <f ca="1">IF(D$2="","",IF($A206="","",IFERROR(VLOOKUP($A206,OFFSET('Program and Results'!$A$1,MATCH(Tables!D$1,'Program and Results'!$A:$A,0)-1,1,COUNTIF('Program and Results'!$A:$A,Tables!D$1),4),3,0),"")))</f>
        <v>0</v>
      </c>
      <c r="E206" t="str">
        <f ca="1">IF(E$2="","",IF($A206="","",IFERROR(VLOOKUP($A206,OFFSET('Program and Results'!$A$1,MATCH(Tables!E$1,'Program and Results'!$A:$A,0)-1,1,COUNTIF('Program and Results'!$A:$A,Tables!E$1),4),3,0),"")))</f>
        <v/>
      </c>
      <c r="F206">
        <f ca="1">IF(F$2="","",IF($A206="","",IFERROR(VLOOKUP($A206,OFFSET('Program and Results'!$A$1,MATCH(Tables!F$1,'Program and Results'!$A:$A,0)-1,1,COUNTIF('Program and Results'!$A:$A,Tables!F$1),4),3,0),"")))</f>
        <v>0</v>
      </c>
      <c r="G206" t="str">
        <f ca="1">IF(G$2="","",IF($A206="","",IFERROR(VLOOKUP($A206,OFFSET('Program and Results'!$A$1,MATCH(Tables!G$1,'Program and Results'!$A:$A,0)-1,1,COUNTIF('Program and Results'!$A:$A,Tables!G$1),4),3,0),"")))</f>
        <v/>
      </c>
      <c r="H206">
        <f ca="1">IF(H$2="","",IF($A206="","",IFERROR(VLOOKUP($A206,OFFSET('Program and Results'!$A$1,MATCH(Tables!H$1,'Program and Results'!$A:$A,0)-1,1,COUNTIF('Program and Results'!$A:$A,Tables!H$1),4),3,0),"")))</f>
        <v>0</v>
      </c>
      <c r="I206" t="str">
        <f ca="1">IF(I$2="","",IF($A206="","",IFERROR(VLOOKUP($A206,OFFSET('Program and Results'!$A$1,MATCH(Tables!I$1,'Program and Results'!$A:$A,0)-1,1,COUNTIF('Program and Results'!$A:$A,Tables!I$1),4),3,0),"")))</f>
        <v/>
      </c>
      <c r="J206">
        <f ca="1">IF(J$2="","",IF($A206="","",IFERROR(VLOOKUP($A206,OFFSET('Program and Results'!$A$1,MATCH(Tables!J$1,'Program and Results'!$A:$A,0)-1,1,COUNTIF('Program and Results'!$A:$A,Tables!J$1),4),3,0),"")))</f>
        <v>1</v>
      </c>
      <c r="K206">
        <f ca="1">IF(K$2="","",IF($A206="","",IFERROR(VLOOKUP($A206,OFFSET('Program and Results'!$A$1,MATCH(Tables!K$1,'Program and Results'!$A:$A,0)-1,1,COUNTIF('Program and Results'!$A:$A,Tables!K$1),4),3,0),"")))</f>
        <v>2</v>
      </c>
      <c r="L206" t="str">
        <f ca="1">IF(L$2="","",IF($A206="","",IFERROR(VLOOKUP($A206,OFFSET('Program and Results'!$A$1,MATCH(Tables!L$1,'Program and Results'!$A:$A,0)-1,1,COUNTIF('Program and Results'!$A:$A,Tables!L$1),4),3,0),"")))</f>
        <v/>
      </c>
      <c r="M206">
        <f ca="1">IF(M$2="","",IF($A206="","",IFERROR(VLOOKUP($A206,OFFSET('Program and Results'!$A$1,MATCH(Tables!M$1,'Program and Results'!$A:$A,0)-1,1,COUNTIF('Program and Results'!$A:$A,Tables!M$1),4),3,0),"")))</f>
        <v>0</v>
      </c>
      <c r="N206" t="str">
        <f ca="1">IF(N$2="","",IF($A206="","",IFERROR(VLOOKUP($A206,OFFSET('Program and Results'!$A$1,MATCH(Tables!N$1,'Program and Results'!$A:$A,0)-1,1,COUNTIF('Program and Results'!$A:$A,Tables!N$1),4),3,0),"")))</f>
        <v/>
      </c>
      <c r="O206">
        <f ca="1">IF(O$2="","",IF($A206="","",IFERROR(VLOOKUP($A206,OFFSET('Program and Results'!$A$1,MATCH(Tables!O$1,'Program and Results'!$A:$A,0)-1,1,COUNTIF('Program and Results'!$A:$A,Tables!O$1),4),3,0),"")))</f>
        <v>0</v>
      </c>
      <c r="P206" t="str">
        <f ca="1">IF(P$2="","",IF($A206="","",IFERROR(VLOOKUP($A206,OFFSET('Program and Results'!$A$1,MATCH(Tables!P$1,'Program and Results'!$A:$A,0)-1,1,COUNTIF('Program and Results'!$A:$A,Tables!P$1),4),3,0),"")))</f>
        <v/>
      </c>
      <c r="Q206">
        <f ca="1">IF(Q$2="","",IF($A206="","",IFERROR(VLOOKUP($A206,OFFSET('Program and Results'!$A$1,MATCH(Tables!Q$1,'Program and Results'!$A:$A,0)-1,1,COUNTIF('Program and Results'!$A:$A,Tables!Q$1),4),3,0),"")))</f>
        <v>1</v>
      </c>
      <c r="R206" t="str">
        <f ca="1">IF(R$2="","",IF($A206="","",IFERROR(VLOOKUP($A206,OFFSET('Program and Results'!$A$1,MATCH(Tables!R$1,'Program and Results'!$A:$A,0)-1,1,COUNTIF('Program and Results'!$A:$A,Tables!R$1),4),3,0),"")))</f>
        <v/>
      </c>
      <c r="S206" t="str">
        <f ca="1">IF(S$2="","",IF($A206="","",IFERROR(VLOOKUP($A206,OFFSET('Program and Results'!$A$1,MATCH(Tables!S$1,'Program and Results'!$A:$A,0)-1,1,COUNTIF('Program and Results'!$A:$A,Tables!S$1),4),3,0),"")))</f>
        <v/>
      </c>
      <c r="T206">
        <f ca="1">IF(T$2="","",IF($A206="","",IFERROR(VLOOKUP($A206,OFFSET('Program and Results'!$A$1,MATCH(Tables!T$1,'Program and Results'!$A:$A,0)-1,1,COUNTIF('Program and Results'!$A:$A,Tables!T$1),4),3,0),"")))</f>
        <v>0</v>
      </c>
      <c r="U206" t="str">
        <f ca="1">IF(U$2="","",IF($A206="","",IFERROR(VLOOKUP($A206,OFFSET('Program and Results'!$A$1,MATCH(Tables!U$1,'Program and Results'!$A:$A,0)-1,1,COUNTIF('Program and Results'!$A:$A,Tables!U$1),4),3,0),"")))</f>
        <v/>
      </c>
      <c r="V206">
        <f ca="1">IF(V$2="","",IF($A206="","",IFERROR(VLOOKUP($A206,OFFSET('Program and Results'!$A$1,MATCH(Tables!V$1,'Program and Results'!$A:$A,0)-1,1,COUNTIF('Program and Results'!$A:$A,Tables!V$1),4),3,0),"")))</f>
        <v>0</v>
      </c>
      <c r="W206" t="str">
        <f ca="1">IF(W$2="","",IF($A206="","",IFERROR(VLOOKUP($A206,OFFSET('Program and Results'!$A$1,MATCH(Tables!W$1,'Program and Results'!$A:$A,0)-1,1,COUNTIF('Program and Results'!$A:$A,Tables!W$1),4),3,0),"")))</f>
        <v/>
      </c>
      <c r="X206">
        <f ca="1">IF(X$2="","",IF($A206="","",IFERROR(VLOOKUP($A206,OFFSET('Program and Results'!$A$1,MATCH(Tables!X$1,'Program and Results'!$A:$A,0)-1,1,COUNTIF('Program and Results'!$A:$A,Tables!X$1),4),3,0),"")))</f>
        <v>1</v>
      </c>
      <c r="Y206" t="str">
        <f ca="1">IF(Y$2="","",IF($A206="","",IFERROR(VLOOKUP($A206,OFFSET('Program and Results'!$A$1,MATCH(Tables!Y$1,'Program and Results'!$A:$A,0)-1,1,COUNTIF('Program and Results'!$A:$A,Tables!Y$1),4),3,0),"")))</f>
        <v/>
      </c>
      <c r="Z206">
        <f ca="1">IF(Z$2="","",IF($A206="","",IFERROR(VLOOKUP($A206,OFFSET('Program and Results'!$A$1,MATCH(Tables!Z$1,'Program and Results'!$A:$A,0)-1,1,COUNTIF('Program and Results'!$A:$A,Tables!Z$1),4),3,0),"")))</f>
        <v>1</v>
      </c>
      <c r="AA206" t="str">
        <f ca="1">IF(AA$2="","",IF($A206="","",IFERROR(VLOOKUP($A206,OFFSET('Program and Results'!$A$1,MATCH(Tables!AA$1,'Program and Results'!$A:$A,0)-1,1,COUNTIF('Program and Results'!$A:$A,Tables!AA$1),4),3,0),"")))</f>
        <v/>
      </c>
      <c r="AB206" t="str">
        <f ca="1">IF(AB$2="","",IF($A206="","",IFERROR(VLOOKUP($A206,OFFSET('Program and Results'!$A$1,MATCH(Tables!AB$1,'Program and Results'!$A:$A,0)-1,1,COUNTIF('Program and Results'!$A:$A,Tables!AB$1),4),3,0),"")))</f>
        <v/>
      </c>
      <c r="AC206">
        <f ca="1">IF(AC$2="","",IF($A206="","",IFERROR(VLOOKUP($A206,OFFSET('Program and Results'!$A$1,MATCH(Tables!AC$1,'Program and Results'!$A:$A,0)-1,1,COUNTIF('Program and Results'!$A:$A,Tables!AC$1),4),3,0),"")))</f>
        <v>3</v>
      </c>
      <c r="AD206" t="str">
        <f ca="1">IF(AD$2="","",IF($A206="","",IFERROR(VLOOKUP($A206,OFFSET('Program and Results'!$A$1,MATCH(Tables!AD$1,'Program and Results'!$A:$A,0)-1,1,COUNTIF('Program and Results'!$A:$A,Tables!AD$1),4),3,0),"")))</f>
        <v/>
      </c>
      <c r="AE206">
        <f ca="1">IF(AE$2="","",IF($A206="","",IFERROR(VLOOKUP($A206,OFFSET('Program and Results'!$A$1,MATCH(Tables!AE$1,'Program and Results'!$A:$A,0)-1,1,COUNTIF('Program and Results'!$A:$A,Tables!AE$1),4),3,0),"")))</f>
        <v>3</v>
      </c>
      <c r="AF206" t="str">
        <f ca="1">IF(AF$2="","",IF($A206="","",IFERROR(VLOOKUP($A206,OFFSET('Program and Results'!$A$1,MATCH(Tables!AF$1,'Program and Results'!$A:$A,0)-1,1,COUNTIF('Program and Results'!$A:$A,Tables!AF$1),4),3,0),"")))</f>
        <v/>
      </c>
      <c r="AG206">
        <f ca="1">IF(AG$2="","",IF($A206="","",IFERROR(VLOOKUP($A206,OFFSET('Program and Results'!$A$1,MATCH(Tables!AG$1,'Program and Results'!$A:$A,0)-1,1,COUNTIF('Program and Results'!$A:$A,Tables!AG$1),4),3,0),"")))</f>
        <v>2</v>
      </c>
      <c r="AH206" t="str">
        <f ca="1">IF(AH$2="","",IF($A206="","",IFERROR(VLOOKUP($A206,OFFSET('Program and Results'!$A$1,MATCH(Tables!AH$1,'Program and Results'!$A:$A,0)-1,1,COUNTIF('Program and Results'!$A:$A,Tables!AH$1),4),3,0),"")))</f>
        <v/>
      </c>
      <c r="AI206">
        <f ca="1">IF(AI$2="","",IF($A206="","",IFERROR(VLOOKUP($A206,OFFSET('Program and Results'!$A$1,MATCH(Tables!AI$1,'Program and Results'!$A:$A,0)-1,1,COUNTIF('Program and Results'!$A:$A,Tables!AI$1),4),3,0),"")))</f>
        <v>0</v>
      </c>
      <c r="AJ206" t="str">
        <f ca="1">IF(AJ$2="","",IF($A206="","",IFERROR(VLOOKUP($A206,OFFSET('Program and Results'!$A$1,MATCH(Tables!AJ$1,'Program and Results'!$A:$A,0)-1,1,COUNTIF('Program and Results'!$A:$A,Tables!AJ$1),4),3,0),"")))</f>
        <v/>
      </c>
      <c r="AK206" t="str">
        <f ca="1">IF(AK$2="","",IF($A206="","",IFERROR(VLOOKUP($A206,OFFSET('Program and Results'!$A$1,MATCH(Tables!AK$1,'Program and Results'!$A:$A,0)-1,1,COUNTIF('Program and Results'!$A:$A,Tables!AK$1),4),3,0),"")))</f>
        <v/>
      </c>
      <c r="AL206" t="str">
        <f ca="1">IF(AL$2="","",IF($A206="","",IFERROR(VLOOKUP($A206,OFFSET('Program and Results'!$A$1,MATCH(Tables!AL$1,'Program and Results'!$A:$A,0)-1,1,COUNTIF('Program and Results'!$A:$A,Tables!AL$1),4),3,0),"")))</f>
        <v/>
      </c>
      <c r="AM206" t="str">
        <f ca="1">IF(AM$2="","",IF($A206="","",IFERROR(VLOOKUP($A206,OFFSET('Program and Results'!$A$1,MATCH(Tables!AM$1,'Program and Results'!$A:$A,0)-1,1,COUNTIF('Program and Results'!$A:$A,Tables!AM$1),4),3,0),"")))</f>
        <v/>
      </c>
      <c r="AN206" t="str">
        <f ca="1">IF(AN$2="","",IF($A206="","",IFERROR(VLOOKUP($A206,OFFSET('Program and Results'!$A$1,MATCH(Tables!AN$1,'Program and Results'!$A:$A,0)-1,1,COUNTIF('Program and Results'!$A:$A,Tables!AN$1),4),3,0),"")))</f>
        <v/>
      </c>
      <c r="AO206" t="str">
        <f ca="1">IF(AO$2="","",IF($A206="","",IFERROR(VLOOKUP($A206,OFFSET('Program and Results'!$A$1,MATCH(Tables!AO$1,'Program and Results'!$A:$A,0)-1,1,COUNTIF('Program and Results'!$A:$A,Tables!AO$1),4),3,0),"")))</f>
        <v/>
      </c>
      <c r="AP206" t="str">
        <f ca="1">IF(AP$2="","",IF($A206="","",IFERROR(VLOOKUP($A206,OFFSET('Program and Results'!$A$1,MATCH(Tables!AP$1,'Program and Results'!$A:$A,0)-1,1,COUNTIF('Program and Results'!$A:$A,Tables!AP$1),4),3,0),"")))</f>
        <v/>
      </c>
      <c r="AQ206" t="str">
        <f ca="1">IF(AQ$2="","",IF($A206="","",IFERROR(VLOOKUP($A206,OFFSET('Program and Results'!$A$1,MATCH(Tables!AQ$1,'Program and Results'!$A:$A,0)-1,1,COUNTIF('Program and Results'!$A:$A,Tables!AQ$1),4),3,0),"")))</f>
        <v/>
      </c>
      <c r="AR206" t="str">
        <f ca="1">IF(AR$2="","",IF($A206="","",IFERROR(VLOOKUP($A206,OFFSET('Program and Results'!$A$1,MATCH(Tables!AR$1,'Program and Results'!$A:$A,0)-1,1,COUNTIF('Program and Results'!$A:$A,Tables!AR$1),4),3,0),"")))</f>
        <v/>
      </c>
      <c r="AS206" t="str">
        <f ca="1">IF(AS$2="","",IF($A206="","",IFERROR(VLOOKUP($A206,OFFSET('Program and Results'!$A$1,MATCH(Tables!AS$1,'Program and Results'!$A:$A,0)-1,1,COUNTIF('Program and Results'!$A:$A,Tables!AS$1),4),3,0),"")))</f>
        <v/>
      </c>
      <c r="AT206" t="str">
        <f ca="1">IF(AT$2="","",IF($A206="","",IFERROR(VLOOKUP($A206,OFFSET('Program and Results'!$A$1,MATCH(Tables!AT$1,'Program and Results'!$A:$A,0)-1,1,COUNTIF('Program and Results'!$A:$A,Tables!AT$1),4),3,0),"")))</f>
        <v/>
      </c>
      <c r="AU206" t="str">
        <f ca="1">IF(AU$2="","",IF($A206="","",IFERROR(VLOOKUP($A206,OFFSET('Program and Results'!$A$1,MATCH(Tables!AU$1,'Program and Results'!$A:$A,0)-1,1,COUNTIF('Program and Results'!$A:$A,Tables!AU$1),4),3,0),"")))</f>
        <v/>
      </c>
      <c r="AV206" t="str">
        <f ca="1">IF(AV$2="","",IF($A206="","",IFERROR(VLOOKUP($A206,OFFSET('Program and Results'!$A$1,MATCH(Tables!AV$1,'Program and Results'!$A:$A,0)-1,1,COUNTIF('Program and Results'!$A:$A,Tables!AV$1),4),3,0),"")))</f>
        <v/>
      </c>
      <c r="AW206" t="str">
        <f ca="1">IF(AW$2="","",IF($A206="","",IFERROR(VLOOKUP($A206,OFFSET('Program and Results'!$A$1,MATCH(Tables!AW$1,'Program and Results'!$A:$A,0)-1,1,COUNTIF('Program and Results'!$A:$A,Tables!AW$1),4),3,0),"")))</f>
        <v/>
      </c>
      <c r="AX206" t="str">
        <f ca="1">IF(AX$2="","",IF($A206="","",IFERROR(VLOOKUP($A206,OFFSET('Program and Results'!$A$1,MATCH(Tables!AX$1,'Program and Results'!$A:$A,0)-1,1,COUNTIF('Program and Results'!$A:$A,Tables!AX$1),4),3,0),"")))</f>
        <v/>
      </c>
      <c r="AY206" t="str">
        <f ca="1">IF(AY$2="","",IF($A206="","",IFERROR(VLOOKUP($A206,OFFSET('Program and Results'!$A$1,MATCH(Tables!AY$1,'Program and Results'!$A:$A,0)-1,1,COUNTIF('Program and Results'!$A:$A,Tables!AY$1),4),3,0),"")))</f>
        <v/>
      </c>
      <c r="AZ206" t="str">
        <f ca="1">IF(AZ$2="","",IF($A206="","",IFERROR(VLOOKUP($A206,OFFSET('Program and Results'!$A$1,MATCH(Tables!AZ$1,'Program and Results'!$A:$A,0)-1,1,COUNTIF('Program and Results'!$A:$A,Tables!AZ$1),4),3,0),"")))</f>
        <v/>
      </c>
      <c r="BA206" t="str">
        <f ca="1">IF(BA$2="","",IF($A206="","",IFERROR(VLOOKUP($A206,OFFSET('Program and Results'!$A$1,MATCH(Tables!BA$1,'Program and Results'!$A:$A,0)-1,1,COUNTIF('Program and Results'!$A:$A,Tables!BA$1),4),3,0),"")))</f>
        <v/>
      </c>
      <c r="BB206" t="str">
        <f ca="1">IF(BB$2="","",IF($A206="","",IFERROR(VLOOKUP($A206,OFFSET('Program and Results'!$A$1,MATCH(Tables!BB$1,'Program and Results'!$A:$A,0)-1,1,COUNTIF('Program and Results'!$A:$A,Tables!BB$1),4),3,0),"")))</f>
        <v/>
      </c>
      <c r="BC206" t="str">
        <f ca="1">IF(BC$2="","",IF($A206="","",IFERROR(VLOOKUP($A206,OFFSET('Program and Results'!$A$1,MATCH(Tables!BC$1,'Program and Results'!$A:$A,0)-1,1,COUNTIF('Program and Results'!$A:$A,Tables!BC$1),4),3,0),"")))</f>
        <v/>
      </c>
      <c r="BD206" t="str">
        <f ca="1">IF(BD$2="","",IF($A206="","",IFERROR(VLOOKUP($A206,OFFSET('Program and Results'!$A$1,MATCH(Tables!BD$1,'Program and Results'!$A:$A,0)-1,1,COUNTIF('Program and Results'!$A:$A,Tables!BD$1),4),3,0),"")))</f>
        <v/>
      </c>
      <c r="BE206" t="str">
        <f ca="1">IF(BE$2="","",IF($A206="","",IFERROR(VLOOKUP($A206,OFFSET('Program and Results'!$A$1,MATCH(Tables!BE$1,'Program and Results'!$A:$A,0)-1,1,COUNTIF('Program and Results'!$A:$A,Tables!BE$1),4),3,0),"")))</f>
        <v/>
      </c>
    </row>
    <row r="207" spans="1:57">
      <c r="A207" s="3" t="str">
        <f t="shared" ref="A207:A237" si="15">A3</f>
        <v>Augsburg</v>
      </c>
      <c r="B207">
        <f ca="1">IF(B$2="","",IF($A207="","",IFERROR(VLOOKUP($A207,OFFSET('Program and Results'!$A$1,MATCH(Tables!B$1,'Program and Results'!$A:$A,0)-1,1,COUNTIF('Program and Results'!$A:$A,Tables!B$1),4),3,0),"")))</f>
        <v>4</v>
      </c>
      <c r="C207" t="str">
        <f ca="1">IF(C$2="","",IF($A207="","",IFERROR(VLOOKUP($A207,OFFSET('Program and Results'!$A$1,MATCH(Tables!C$1,'Program and Results'!$A:$A,0)-1,1,COUNTIF('Program and Results'!$A:$A,Tables!C$1),4),3,0),"")))</f>
        <v/>
      </c>
      <c r="D207">
        <f ca="1">IF(D$2="","",IF($A207="","",IFERROR(VLOOKUP($A207,OFFSET('Program and Results'!$A$1,MATCH(Tables!D$1,'Program and Results'!$A:$A,0)-1,1,COUNTIF('Program and Results'!$A:$A,Tables!D$1),4),3,0),"")))</f>
        <v>1</v>
      </c>
      <c r="E207" t="str">
        <f ca="1">IF(E$2="","",IF($A207="","",IFERROR(VLOOKUP($A207,OFFSET('Program and Results'!$A$1,MATCH(Tables!E$1,'Program and Results'!$A:$A,0)-1,1,COUNTIF('Program and Results'!$A:$A,Tables!E$1),4),3,0),"")))</f>
        <v/>
      </c>
      <c r="F207">
        <f ca="1">IF(F$2="","",IF($A207="","",IFERROR(VLOOKUP($A207,OFFSET('Program and Results'!$A$1,MATCH(Tables!F$1,'Program and Results'!$A:$A,0)-1,1,COUNTIF('Program and Results'!$A:$A,Tables!F$1),4),3,0),"")))</f>
        <v>1</v>
      </c>
      <c r="G207" t="str">
        <f ca="1">IF(G$2="","",IF($A207="","",IFERROR(VLOOKUP($A207,OFFSET('Program and Results'!$A$1,MATCH(Tables!G$1,'Program and Results'!$A:$A,0)-1,1,COUNTIF('Program and Results'!$A:$A,Tables!G$1),4),3,0),"")))</f>
        <v/>
      </c>
      <c r="H207">
        <f ca="1">IF(H$2="","",IF($A207="","",IFERROR(VLOOKUP($A207,OFFSET('Program and Results'!$A$1,MATCH(Tables!H$1,'Program and Results'!$A:$A,0)-1,1,COUNTIF('Program and Results'!$A:$A,Tables!H$1),4),3,0),"")))</f>
        <v>2</v>
      </c>
      <c r="I207" t="str">
        <f ca="1">IF(I$2="","",IF($A207="","",IFERROR(VLOOKUP($A207,OFFSET('Program and Results'!$A$1,MATCH(Tables!I$1,'Program and Results'!$A:$A,0)-1,1,COUNTIF('Program and Results'!$A:$A,Tables!I$1),4),3,0),"")))</f>
        <v/>
      </c>
      <c r="J207">
        <f ca="1">IF(J$2="","",IF($A207="","",IFERROR(VLOOKUP($A207,OFFSET('Program and Results'!$A$1,MATCH(Tables!J$1,'Program and Results'!$A:$A,0)-1,1,COUNTIF('Program and Results'!$A:$A,Tables!J$1),4),3,0),"")))</f>
        <v>2</v>
      </c>
      <c r="K207" t="str">
        <f ca="1">IF(K$2="","",IF($A207="","",IFERROR(VLOOKUP($A207,OFFSET('Program and Results'!$A$1,MATCH(Tables!K$1,'Program and Results'!$A:$A,0)-1,1,COUNTIF('Program and Results'!$A:$A,Tables!K$1),4),3,0),"")))</f>
        <v/>
      </c>
      <c r="L207">
        <f ca="1">IF(L$2="","",IF($A207="","",IFERROR(VLOOKUP($A207,OFFSET('Program and Results'!$A$1,MATCH(Tables!L$1,'Program and Results'!$A:$A,0)-1,1,COUNTIF('Program and Results'!$A:$A,Tables!L$1),4),3,0),"")))</f>
        <v>1</v>
      </c>
      <c r="M207" t="str">
        <f ca="1">IF(M$2="","",IF($A207="","",IFERROR(VLOOKUP($A207,OFFSET('Program and Results'!$A$1,MATCH(Tables!M$1,'Program and Results'!$A:$A,0)-1,1,COUNTIF('Program and Results'!$A:$A,Tables!M$1),4),3,0),"")))</f>
        <v/>
      </c>
      <c r="N207">
        <f ca="1">IF(N$2="","",IF($A207="","",IFERROR(VLOOKUP($A207,OFFSET('Program and Results'!$A$1,MATCH(Tables!N$1,'Program and Results'!$A:$A,0)-1,1,COUNTIF('Program and Results'!$A:$A,Tables!N$1),4),3,0),"")))</f>
        <v>0</v>
      </c>
      <c r="O207" t="str">
        <f ca="1">IF(O$2="","",IF($A207="","",IFERROR(VLOOKUP($A207,OFFSET('Program and Results'!$A$1,MATCH(Tables!O$1,'Program and Results'!$A:$A,0)-1,1,COUNTIF('Program and Results'!$A:$A,Tables!O$1),4),3,0),"")))</f>
        <v/>
      </c>
      <c r="P207" t="str">
        <f ca="1">IF(P$2="","",IF($A207="","",IFERROR(VLOOKUP($A207,OFFSET('Program and Results'!$A$1,MATCH(Tables!P$1,'Program and Results'!$A:$A,0)-1,1,COUNTIF('Program and Results'!$A:$A,Tables!P$1),4),3,0),"")))</f>
        <v/>
      </c>
      <c r="Q207">
        <f ca="1">IF(Q$2="","",IF($A207="","",IFERROR(VLOOKUP($A207,OFFSET('Program and Results'!$A$1,MATCH(Tables!Q$1,'Program and Results'!$A:$A,0)-1,1,COUNTIF('Program and Results'!$A:$A,Tables!Q$1),4),3,0),"")))</f>
        <v>1</v>
      </c>
      <c r="R207" t="str">
        <f ca="1">IF(R$2="","",IF($A207="","",IFERROR(VLOOKUP($A207,OFFSET('Program and Results'!$A$1,MATCH(Tables!R$1,'Program and Results'!$A:$A,0)-1,1,COUNTIF('Program and Results'!$A:$A,Tables!R$1),4),3,0),"")))</f>
        <v/>
      </c>
      <c r="S207" t="str">
        <f ca="1">IF(S$2="","",IF($A207="","",IFERROR(VLOOKUP($A207,OFFSET('Program and Results'!$A$1,MATCH(Tables!S$1,'Program and Results'!$A:$A,0)-1,1,COUNTIF('Program and Results'!$A:$A,Tables!S$1),4),3,0),"")))</f>
        <v/>
      </c>
      <c r="T207">
        <f ca="1">IF(T$2="","",IF($A207="","",IFERROR(VLOOKUP($A207,OFFSET('Program and Results'!$A$1,MATCH(Tables!T$1,'Program and Results'!$A:$A,0)-1,1,COUNTIF('Program and Results'!$A:$A,Tables!T$1),4),3,0),"")))</f>
        <v>1</v>
      </c>
      <c r="U207" t="str">
        <f ca="1">IF(U$2="","",IF($A207="","",IFERROR(VLOOKUP($A207,OFFSET('Program and Results'!$A$1,MATCH(Tables!U$1,'Program and Results'!$A:$A,0)-1,1,COUNTIF('Program and Results'!$A:$A,Tables!U$1),4),3,0),"")))</f>
        <v/>
      </c>
      <c r="V207">
        <f ca="1">IF(V$2="","",IF($A207="","",IFERROR(VLOOKUP($A207,OFFSET('Program and Results'!$A$1,MATCH(Tables!V$1,'Program and Results'!$A:$A,0)-1,1,COUNTIF('Program and Results'!$A:$A,Tables!V$1),4),3,0),"")))</f>
        <v>1</v>
      </c>
      <c r="W207" t="str">
        <f ca="1">IF(W$2="","",IF($A207="","",IFERROR(VLOOKUP($A207,OFFSET('Program and Results'!$A$1,MATCH(Tables!W$1,'Program and Results'!$A:$A,0)-1,1,COUNTIF('Program and Results'!$A:$A,Tables!W$1),4),3,0),"")))</f>
        <v/>
      </c>
      <c r="X207">
        <f ca="1">IF(X$2="","",IF($A207="","",IFERROR(VLOOKUP($A207,OFFSET('Program and Results'!$A$1,MATCH(Tables!X$1,'Program and Results'!$A:$A,0)-1,1,COUNTIF('Program and Results'!$A:$A,Tables!X$1),4),3,0),"")))</f>
        <v>1</v>
      </c>
      <c r="Y207" t="str">
        <f ca="1">IF(Y$2="","",IF($A207="","",IFERROR(VLOOKUP($A207,OFFSET('Program and Results'!$A$1,MATCH(Tables!Y$1,'Program and Results'!$A:$A,0)-1,1,COUNTIF('Program and Results'!$A:$A,Tables!Y$1),4),3,0),"")))</f>
        <v/>
      </c>
      <c r="Z207">
        <f ca="1">IF(Z$2="","",IF($A207="","",IFERROR(VLOOKUP($A207,OFFSET('Program and Results'!$A$1,MATCH(Tables!Z$1,'Program and Results'!$A:$A,0)-1,1,COUNTIF('Program and Results'!$A:$A,Tables!Z$1),4),3,0),"")))</f>
        <v>2</v>
      </c>
      <c r="AA207" t="str">
        <f ca="1">IF(AA$2="","",IF($A207="","",IFERROR(VLOOKUP($A207,OFFSET('Program and Results'!$A$1,MATCH(Tables!AA$1,'Program and Results'!$A:$A,0)-1,1,COUNTIF('Program and Results'!$A:$A,Tables!AA$1),4),3,0),"")))</f>
        <v/>
      </c>
      <c r="AB207">
        <f ca="1">IF(AB$2="","",IF($A207="","",IFERROR(VLOOKUP($A207,OFFSET('Program and Results'!$A$1,MATCH(Tables!AB$1,'Program and Results'!$A:$A,0)-1,1,COUNTIF('Program and Results'!$A:$A,Tables!AB$1),4),3,0),"")))</f>
        <v>3</v>
      </c>
      <c r="AC207" t="str">
        <f ca="1">IF(AC$2="","",IF($A207="","",IFERROR(VLOOKUP($A207,OFFSET('Program and Results'!$A$1,MATCH(Tables!AC$1,'Program and Results'!$A:$A,0)-1,1,COUNTIF('Program and Results'!$A:$A,Tables!AC$1),4),3,0),"")))</f>
        <v/>
      </c>
      <c r="AD207">
        <f ca="1">IF(AD$2="","",IF($A207="","",IFERROR(VLOOKUP($A207,OFFSET('Program and Results'!$A$1,MATCH(Tables!AD$1,'Program and Results'!$A:$A,0)-1,1,COUNTIF('Program and Results'!$A:$A,Tables!AD$1),4),3,0),"")))</f>
        <v>0</v>
      </c>
      <c r="AE207" t="str">
        <f ca="1">IF(AE$2="","",IF($A207="","",IFERROR(VLOOKUP($A207,OFFSET('Program and Results'!$A$1,MATCH(Tables!AE$1,'Program and Results'!$A:$A,0)-1,1,COUNTIF('Program and Results'!$A:$A,Tables!AE$1),4),3,0),"")))</f>
        <v/>
      </c>
      <c r="AF207">
        <f ca="1">IF(AF$2="","",IF($A207="","",IFERROR(VLOOKUP($A207,OFFSET('Program and Results'!$A$1,MATCH(Tables!AF$1,'Program and Results'!$A:$A,0)-1,1,COUNTIF('Program and Results'!$A:$A,Tables!AF$1),4),3,0),"")))</f>
        <v>0</v>
      </c>
      <c r="AG207">
        <f ca="1">IF(AG$2="","",IF($A207="","",IFERROR(VLOOKUP($A207,OFFSET('Program and Results'!$A$1,MATCH(Tables!AG$1,'Program and Results'!$A:$A,0)-1,1,COUNTIF('Program and Results'!$A:$A,Tables!AG$1),4),3,0),"")))</f>
        <v>1</v>
      </c>
      <c r="AH207" t="str">
        <f ca="1">IF(AH$2="","",IF($A207="","",IFERROR(VLOOKUP($A207,OFFSET('Program and Results'!$A$1,MATCH(Tables!AH$1,'Program and Results'!$A:$A,0)-1,1,COUNTIF('Program and Results'!$A:$A,Tables!AH$1),4),3,0),"")))</f>
        <v/>
      </c>
      <c r="AI207">
        <f ca="1">IF(AI$2="","",IF($A207="","",IFERROR(VLOOKUP($A207,OFFSET('Program and Results'!$A$1,MATCH(Tables!AI$1,'Program and Results'!$A:$A,0)-1,1,COUNTIF('Program and Results'!$A:$A,Tables!AI$1),4),3,0),"")))</f>
        <v>1</v>
      </c>
      <c r="AJ207" t="str">
        <f ca="1">IF(AJ$2="","",IF($A207="","",IFERROR(VLOOKUP($A207,OFFSET('Program and Results'!$A$1,MATCH(Tables!AJ$1,'Program and Results'!$A:$A,0)-1,1,COUNTIF('Program and Results'!$A:$A,Tables!AJ$1),4),3,0),"")))</f>
        <v/>
      </c>
      <c r="AK207" t="str">
        <f ca="1">IF(AK$2="","",IF($A207="","",IFERROR(VLOOKUP($A207,OFFSET('Program and Results'!$A$1,MATCH(Tables!AK$1,'Program and Results'!$A:$A,0)-1,1,COUNTIF('Program and Results'!$A:$A,Tables!AK$1),4),3,0),"")))</f>
        <v/>
      </c>
      <c r="AL207" t="str">
        <f ca="1">IF(AL$2="","",IF($A207="","",IFERROR(VLOOKUP($A207,OFFSET('Program and Results'!$A$1,MATCH(Tables!AL$1,'Program and Results'!$A:$A,0)-1,1,COUNTIF('Program and Results'!$A:$A,Tables!AL$1),4),3,0),"")))</f>
        <v/>
      </c>
      <c r="AM207" t="str">
        <f ca="1">IF(AM$2="","",IF($A207="","",IFERROR(VLOOKUP($A207,OFFSET('Program and Results'!$A$1,MATCH(Tables!AM$1,'Program and Results'!$A:$A,0)-1,1,COUNTIF('Program and Results'!$A:$A,Tables!AM$1),4),3,0),"")))</f>
        <v/>
      </c>
      <c r="AN207" t="str">
        <f ca="1">IF(AN$2="","",IF($A207="","",IFERROR(VLOOKUP($A207,OFFSET('Program and Results'!$A$1,MATCH(Tables!AN$1,'Program and Results'!$A:$A,0)-1,1,COUNTIF('Program and Results'!$A:$A,Tables!AN$1),4),3,0),"")))</f>
        <v/>
      </c>
      <c r="AO207" t="str">
        <f ca="1">IF(AO$2="","",IF($A207="","",IFERROR(VLOOKUP($A207,OFFSET('Program and Results'!$A$1,MATCH(Tables!AO$1,'Program and Results'!$A:$A,0)-1,1,COUNTIF('Program and Results'!$A:$A,Tables!AO$1),4),3,0),"")))</f>
        <v/>
      </c>
      <c r="AP207" t="str">
        <f ca="1">IF(AP$2="","",IF($A207="","",IFERROR(VLOOKUP($A207,OFFSET('Program and Results'!$A$1,MATCH(Tables!AP$1,'Program and Results'!$A:$A,0)-1,1,COUNTIF('Program and Results'!$A:$A,Tables!AP$1),4),3,0),"")))</f>
        <v/>
      </c>
      <c r="AQ207" t="str">
        <f ca="1">IF(AQ$2="","",IF($A207="","",IFERROR(VLOOKUP($A207,OFFSET('Program and Results'!$A$1,MATCH(Tables!AQ$1,'Program and Results'!$A:$A,0)-1,1,COUNTIF('Program and Results'!$A:$A,Tables!AQ$1),4),3,0),"")))</f>
        <v/>
      </c>
      <c r="AR207" t="str">
        <f ca="1">IF(AR$2="","",IF($A207="","",IFERROR(VLOOKUP($A207,OFFSET('Program and Results'!$A$1,MATCH(Tables!AR$1,'Program and Results'!$A:$A,0)-1,1,COUNTIF('Program and Results'!$A:$A,Tables!AR$1),4),3,0),"")))</f>
        <v/>
      </c>
      <c r="AS207" t="str">
        <f ca="1">IF(AS$2="","",IF($A207="","",IFERROR(VLOOKUP($A207,OFFSET('Program and Results'!$A$1,MATCH(Tables!AS$1,'Program and Results'!$A:$A,0)-1,1,COUNTIF('Program and Results'!$A:$A,Tables!AS$1),4),3,0),"")))</f>
        <v/>
      </c>
      <c r="AT207" t="str">
        <f ca="1">IF(AT$2="","",IF($A207="","",IFERROR(VLOOKUP($A207,OFFSET('Program and Results'!$A$1,MATCH(Tables!AT$1,'Program and Results'!$A:$A,0)-1,1,COUNTIF('Program and Results'!$A:$A,Tables!AT$1),4),3,0),"")))</f>
        <v/>
      </c>
      <c r="AU207" t="str">
        <f ca="1">IF(AU$2="","",IF($A207="","",IFERROR(VLOOKUP($A207,OFFSET('Program and Results'!$A$1,MATCH(Tables!AU$1,'Program and Results'!$A:$A,0)-1,1,COUNTIF('Program and Results'!$A:$A,Tables!AU$1),4),3,0),"")))</f>
        <v/>
      </c>
      <c r="AV207" t="str">
        <f ca="1">IF(AV$2="","",IF($A207="","",IFERROR(VLOOKUP($A207,OFFSET('Program and Results'!$A$1,MATCH(Tables!AV$1,'Program and Results'!$A:$A,0)-1,1,COUNTIF('Program and Results'!$A:$A,Tables!AV$1),4),3,0),"")))</f>
        <v/>
      </c>
      <c r="AW207" t="str">
        <f ca="1">IF(AW$2="","",IF($A207="","",IFERROR(VLOOKUP($A207,OFFSET('Program and Results'!$A$1,MATCH(Tables!AW$1,'Program and Results'!$A:$A,0)-1,1,COUNTIF('Program and Results'!$A:$A,Tables!AW$1),4),3,0),"")))</f>
        <v/>
      </c>
      <c r="AX207" t="str">
        <f ca="1">IF(AX$2="","",IF($A207="","",IFERROR(VLOOKUP($A207,OFFSET('Program and Results'!$A$1,MATCH(Tables!AX$1,'Program and Results'!$A:$A,0)-1,1,COUNTIF('Program and Results'!$A:$A,Tables!AX$1),4),3,0),"")))</f>
        <v/>
      </c>
      <c r="AY207" t="str">
        <f ca="1">IF(AY$2="","",IF($A207="","",IFERROR(VLOOKUP($A207,OFFSET('Program and Results'!$A$1,MATCH(Tables!AY$1,'Program and Results'!$A:$A,0)-1,1,COUNTIF('Program and Results'!$A:$A,Tables!AY$1),4),3,0),"")))</f>
        <v/>
      </c>
      <c r="AZ207" t="str">
        <f ca="1">IF(AZ$2="","",IF($A207="","",IFERROR(VLOOKUP($A207,OFFSET('Program and Results'!$A$1,MATCH(Tables!AZ$1,'Program and Results'!$A:$A,0)-1,1,COUNTIF('Program and Results'!$A:$A,Tables!AZ$1),4),3,0),"")))</f>
        <v/>
      </c>
      <c r="BA207" t="str">
        <f ca="1">IF(BA$2="","",IF($A207="","",IFERROR(VLOOKUP($A207,OFFSET('Program and Results'!$A$1,MATCH(Tables!BA$1,'Program and Results'!$A:$A,0)-1,1,COUNTIF('Program and Results'!$A:$A,Tables!BA$1),4),3,0),"")))</f>
        <v/>
      </c>
      <c r="BB207" t="str">
        <f ca="1">IF(BB$2="","",IF($A207="","",IFERROR(VLOOKUP($A207,OFFSET('Program and Results'!$A$1,MATCH(Tables!BB$1,'Program and Results'!$A:$A,0)-1,1,COUNTIF('Program and Results'!$A:$A,Tables!BB$1),4),3,0),"")))</f>
        <v/>
      </c>
      <c r="BC207" t="str">
        <f ca="1">IF(BC$2="","",IF($A207="","",IFERROR(VLOOKUP($A207,OFFSET('Program and Results'!$A$1,MATCH(Tables!BC$1,'Program and Results'!$A:$A,0)-1,1,COUNTIF('Program and Results'!$A:$A,Tables!BC$1),4),3,0),"")))</f>
        <v/>
      </c>
      <c r="BD207" t="str">
        <f ca="1">IF(BD$2="","",IF($A207="","",IFERROR(VLOOKUP($A207,OFFSET('Program and Results'!$A$1,MATCH(Tables!BD$1,'Program and Results'!$A:$A,0)-1,1,COUNTIF('Program and Results'!$A:$A,Tables!BD$1),4),3,0),"")))</f>
        <v/>
      </c>
      <c r="BE207" t="str">
        <f ca="1">IF(BE$2="","",IF($A207="","",IFERROR(VLOOKUP($A207,OFFSET('Program and Results'!$A$1,MATCH(Tables!BE$1,'Program and Results'!$A:$A,0)-1,1,COUNTIF('Program and Results'!$A:$A,Tables!BE$1),4),3,0),"")))</f>
        <v/>
      </c>
    </row>
    <row r="208" spans="1:57">
      <c r="A208" s="3" t="str">
        <f t="shared" si="15"/>
        <v>Braunschweig</v>
      </c>
      <c r="B208">
        <f ca="1">IF(B$2="","",IF($A208="","",IFERROR(VLOOKUP($A208,OFFSET('Program and Results'!$A$1,MATCH(Tables!B$1,'Program and Results'!$A:$A,0)-1,1,COUNTIF('Program and Results'!$A:$A,Tables!B$1),4),3,0),"")))</f>
        <v>1</v>
      </c>
      <c r="C208" t="str">
        <f ca="1">IF(C$2="","",IF($A208="","",IFERROR(VLOOKUP($A208,OFFSET('Program and Results'!$A$1,MATCH(Tables!C$1,'Program and Results'!$A:$A,0)-1,1,COUNTIF('Program and Results'!$A:$A,Tables!C$1),4),3,0),"")))</f>
        <v/>
      </c>
      <c r="D208">
        <f ca="1">IF(D$2="","",IF($A208="","",IFERROR(VLOOKUP($A208,OFFSET('Program and Results'!$A$1,MATCH(Tables!D$1,'Program and Results'!$A:$A,0)-1,1,COUNTIF('Program and Results'!$A:$A,Tables!D$1),4),3,0),"")))</f>
        <v>2</v>
      </c>
      <c r="E208" t="str">
        <f ca="1">IF(E$2="","",IF($A208="","",IFERROR(VLOOKUP($A208,OFFSET('Program and Results'!$A$1,MATCH(Tables!E$1,'Program and Results'!$A:$A,0)-1,1,COUNTIF('Program and Results'!$A:$A,Tables!E$1),4),3,0),"")))</f>
        <v/>
      </c>
      <c r="F208">
        <f ca="1">IF(F$2="","",IF($A208="","",IFERROR(VLOOKUP($A208,OFFSET('Program and Results'!$A$1,MATCH(Tables!F$1,'Program and Results'!$A:$A,0)-1,1,COUNTIF('Program and Results'!$A:$A,Tables!F$1),4),3,0),"")))</f>
        <v>1</v>
      </c>
      <c r="G208" t="str">
        <f ca="1">IF(G$2="","",IF($A208="","",IFERROR(VLOOKUP($A208,OFFSET('Program and Results'!$A$1,MATCH(Tables!G$1,'Program and Results'!$A:$A,0)-1,1,COUNTIF('Program and Results'!$A:$A,Tables!G$1),4),3,0),"")))</f>
        <v/>
      </c>
      <c r="H208">
        <f ca="1">IF(H$2="","",IF($A208="","",IFERROR(VLOOKUP($A208,OFFSET('Program and Results'!$A$1,MATCH(Tables!H$1,'Program and Results'!$A:$A,0)-1,1,COUNTIF('Program and Results'!$A:$A,Tables!H$1),4),3,0),"")))</f>
        <v>4</v>
      </c>
      <c r="I208" t="str">
        <f ca="1">IF(I$2="","",IF($A208="","",IFERROR(VLOOKUP($A208,OFFSET('Program and Results'!$A$1,MATCH(Tables!I$1,'Program and Results'!$A:$A,0)-1,1,COUNTIF('Program and Results'!$A:$A,Tables!I$1),4),3,0),"")))</f>
        <v/>
      </c>
      <c r="J208">
        <f ca="1">IF(J$2="","",IF($A208="","",IFERROR(VLOOKUP($A208,OFFSET('Program and Results'!$A$1,MATCH(Tables!J$1,'Program and Results'!$A:$A,0)-1,1,COUNTIF('Program and Results'!$A:$A,Tables!J$1),4),3,0),"")))</f>
        <v>3</v>
      </c>
      <c r="K208" t="str">
        <f ca="1">IF(K$2="","",IF($A208="","",IFERROR(VLOOKUP($A208,OFFSET('Program and Results'!$A$1,MATCH(Tables!K$1,'Program and Results'!$A:$A,0)-1,1,COUNTIF('Program and Results'!$A:$A,Tables!K$1),4),3,0),"")))</f>
        <v/>
      </c>
      <c r="L208">
        <f ca="1">IF(L$2="","",IF($A208="","",IFERROR(VLOOKUP($A208,OFFSET('Program and Results'!$A$1,MATCH(Tables!L$1,'Program and Results'!$A:$A,0)-1,1,COUNTIF('Program and Results'!$A:$A,Tables!L$1),4),3,0),"")))</f>
        <v>0</v>
      </c>
      <c r="M208" t="str">
        <f ca="1">IF(M$2="","",IF($A208="","",IFERROR(VLOOKUP($A208,OFFSET('Program and Results'!$A$1,MATCH(Tables!M$1,'Program and Results'!$A:$A,0)-1,1,COUNTIF('Program and Results'!$A:$A,Tables!M$1),4),3,0),"")))</f>
        <v/>
      </c>
      <c r="N208">
        <f ca="1">IF(N$2="","",IF($A208="","",IFERROR(VLOOKUP($A208,OFFSET('Program and Results'!$A$1,MATCH(Tables!N$1,'Program and Results'!$A:$A,0)-1,1,COUNTIF('Program and Results'!$A:$A,Tables!N$1),4),3,0),"")))</f>
        <v>1</v>
      </c>
      <c r="O208" t="str">
        <f ca="1">IF(O$2="","",IF($A208="","",IFERROR(VLOOKUP($A208,OFFSET('Program and Results'!$A$1,MATCH(Tables!O$1,'Program and Results'!$A:$A,0)-1,1,COUNTIF('Program and Results'!$A:$A,Tables!O$1),4),3,0),"")))</f>
        <v/>
      </c>
      <c r="P208">
        <f ca="1">IF(P$2="","",IF($A208="","",IFERROR(VLOOKUP($A208,OFFSET('Program and Results'!$A$1,MATCH(Tables!P$1,'Program and Results'!$A:$A,0)-1,1,COUNTIF('Program and Results'!$A:$A,Tables!P$1),4),3,0),"")))</f>
        <v>2</v>
      </c>
      <c r="Q208" t="str">
        <f ca="1">IF(Q$2="","",IF($A208="","",IFERROR(VLOOKUP($A208,OFFSET('Program and Results'!$A$1,MATCH(Tables!Q$1,'Program and Results'!$A:$A,0)-1,1,COUNTIF('Program and Results'!$A:$A,Tables!Q$1),4),3,0),"")))</f>
        <v/>
      </c>
      <c r="R208">
        <f ca="1">IF(R$2="","",IF($A208="","",IFERROR(VLOOKUP($A208,OFFSET('Program and Results'!$A$1,MATCH(Tables!R$1,'Program and Results'!$A:$A,0)-1,1,COUNTIF('Program and Results'!$A:$A,Tables!R$1),4),3,0),"")))</f>
        <v>0</v>
      </c>
      <c r="S208" t="str">
        <f ca="1">IF(S$2="","",IF($A208="","",IFERROR(VLOOKUP($A208,OFFSET('Program and Results'!$A$1,MATCH(Tables!S$1,'Program and Results'!$A:$A,0)-1,1,COUNTIF('Program and Results'!$A:$A,Tables!S$1),4),3,0),"")))</f>
        <v/>
      </c>
      <c r="T208">
        <f ca="1">IF(T$2="","",IF($A208="","",IFERROR(VLOOKUP($A208,OFFSET('Program and Results'!$A$1,MATCH(Tables!T$1,'Program and Results'!$A:$A,0)-1,1,COUNTIF('Program and Results'!$A:$A,Tables!T$1),4),3,0),"")))</f>
        <v>2</v>
      </c>
      <c r="U208" t="str">
        <f ca="1">IF(U$2="","",IF($A208="","",IFERROR(VLOOKUP($A208,OFFSET('Program and Results'!$A$1,MATCH(Tables!U$1,'Program and Results'!$A:$A,0)-1,1,COUNTIF('Program and Results'!$A:$A,Tables!U$1),4),3,0),"")))</f>
        <v/>
      </c>
      <c r="V208">
        <f ca="1">IF(V$2="","",IF($A208="","",IFERROR(VLOOKUP($A208,OFFSET('Program and Results'!$A$1,MATCH(Tables!V$1,'Program and Results'!$A:$A,0)-1,1,COUNTIF('Program and Results'!$A:$A,Tables!V$1),4),3,0),"")))</f>
        <v>2</v>
      </c>
      <c r="W208" t="str">
        <f ca="1">IF(W$2="","",IF($A208="","",IFERROR(VLOOKUP($A208,OFFSET('Program and Results'!$A$1,MATCH(Tables!W$1,'Program and Results'!$A:$A,0)-1,1,COUNTIF('Program and Results'!$A:$A,Tables!W$1),4),3,0),"")))</f>
        <v/>
      </c>
      <c r="X208">
        <f ca="1">IF(X$2="","",IF($A208="","",IFERROR(VLOOKUP($A208,OFFSET('Program and Results'!$A$1,MATCH(Tables!X$1,'Program and Results'!$A:$A,0)-1,1,COUNTIF('Program and Results'!$A:$A,Tables!X$1),4),3,0),"")))</f>
        <v>1</v>
      </c>
      <c r="Y208" t="str">
        <f ca="1">IF(Y$2="","",IF($A208="","",IFERROR(VLOOKUP($A208,OFFSET('Program and Results'!$A$1,MATCH(Tables!Y$1,'Program and Results'!$A:$A,0)-1,1,COUNTIF('Program and Results'!$A:$A,Tables!Y$1),4),3,0),"")))</f>
        <v/>
      </c>
      <c r="Z208">
        <f ca="1">IF(Z$2="","",IF($A208="","",IFERROR(VLOOKUP($A208,OFFSET('Program and Results'!$A$1,MATCH(Tables!Z$1,'Program and Results'!$A:$A,0)-1,1,COUNTIF('Program and Results'!$A:$A,Tables!Z$1),4),3,0),"")))</f>
        <v>1</v>
      </c>
      <c r="AA208" t="str">
        <f ca="1">IF(AA$2="","",IF($A208="","",IFERROR(VLOOKUP($A208,OFFSET('Program and Results'!$A$1,MATCH(Tables!AA$1,'Program and Results'!$A:$A,0)-1,1,COUNTIF('Program and Results'!$A:$A,Tables!AA$1),4),3,0),"")))</f>
        <v/>
      </c>
      <c r="AB208">
        <f ca="1">IF(AB$2="","",IF($A208="","",IFERROR(VLOOKUP($A208,OFFSET('Program and Results'!$A$1,MATCH(Tables!AB$1,'Program and Results'!$A:$A,0)-1,1,COUNTIF('Program and Results'!$A:$A,Tables!AB$1),4),3,0),"")))</f>
        <v>1</v>
      </c>
      <c r="AC208" t="str">
        <f ca="1">IF(AC$2="","",IF($A208="","",IFERROR(VLOOKUP($A208,OFFSET('Program and Results'!$A$1,MATCH(Tables!AC$1,'Program and Results'!$A:$A,0)-1,1,COUNTIF('Program and Results'!$A:$A,Tables!AC$1),4),3,0),"")))</f>
        <v/>
      </c>
      <c r="AD208">
        <f ca="1">IF(AD$2="","",IF($A208="","",IFERROR(VLOOKUP($A208,OFFSET('Program and Results'!$A$1,MATCH(Tables!AD$1,'Program and Results'!$A:$A,0)-1,1,COUNTIF('Program and Results'!$A:$A,Tables!AD$1),4),3,0),"")))</f>
        <v>0</v>
      </c>
      <c r="AE208" t="str">
        <f ca="1">IF(AE$2="","",IF($A208="","",IFERROR(VLOOKUP($A208,OFFSET('Program and Results'!$A$1,MATCH(Tables!AE$1,'Program and Results'!$A:$A,0)-1,1,COUNTIF('Program and Results'!$A:$A,Tables!AE$1),4),3,0),"")))</f>
        <v/>
      </c>
      <c r="AF208">
        <f ca="1">IF(AF$2="","",IF($A208="","",IFERROR(VLOOKUP($A208,OFFSET('Program and Results'!$A$1,MATCH(Tables!AF$1,'Program and Results'!$A:$A,0)-1,1,COUNTIF('Program and Results'!$A:$A,Tables!AF$1),4),3,0),"")))</f>
        <v>2</v>
      </c>
      <c r="AG208" t="str">
        <f ca="1">IF(AG$2="","",IF($A208="","",IFERROR(VLOOKUP($A208,OFFSET('Program and Results'!$A$1,MATCH(Tables!AG$1,'Program and Results'!$A:$A,0)-1,1,COUNTIF('Program and Results'!$A:$A,Tables!AG$1),4),3,0),"")))</f>
        <v/>
      </c>
      <c r="AH208">
        <f ca="1">IF(AH$2="","",IF($A208="","",IFERROR(VLOOKUP($A208,OFFSET('Program and Results'!$A$1,MATCH(Tables!AH$1,'Program and Results'!$A:$A,0)-1,1,COUNTIF('Program and Results'!$A:$A,Tables!AH$1),4),3,0),"")))</f>
        <v>1</v>
      </c>
      <c r="AI208" t="str">
        <f ca="1">IF(AI$2="","",IF($A208="","",IFERROR(VLOOKUP($A208,OFFSET('Program and Results'!$A$1,MATCH(Tables!AI$1,'Program and Results'!$A:$A,0)-1,1,COUNTIF('Program and Results'!$A:$A,Tables!AI$1),4),3,0),"")))</f>
        <v/>
      </c>
      <c r="AJ208" t="str">
        <f ca="1">IF(AJ$2="","",IF($A208="","",IFERROR(VLOOKUP($A208,OFFSET('Program and Results'!$A$1,MATCH(Tables!AJ$1,'Program and Results'!$A:$A,0)-1,1,COUNTIF('Program and Results'!$A:$A,Tables!AJ$1),4),3,0),"")))</f>
        <v/>
      </c>
      <c r="AK208" t="str">
        <f ca="1">IF(AK$2="","",IF($A208="","",IFERROR(VLOOKUP($A208,OFFSET('Program and Results'!$A$1,MATCH(Tables!AK$1,'Program and Results'!$A:$A,0)-1,1,COUNTIF('Program and Results'!$A:$A,Tables!AK$1),4),3,0),"")))</f>
        <v/>
      </c>
      <c r="AL208" t="str">
        <f ca="1">IF(AL$2="","",IF($A208="","",IFERROR(VLOOKUP($A208,OFFSET('Program and Results'!$A$1,MATCH(Tables!AL$1,'Program and Results'!$A:$A,0)-1,1,COUNTIF('Program and Results'!$A:$A,Tables!AL$1),4),3,0),"")))</f>
        <v/>
      </c>
      <c r="AM208" t="str">
        <f ca="1">IF(AM$2="","",IF($A208="","",IFERROR(VLOOKUP($A208,OFFSET('Program and Results'!$A$1,MATCH(Tables!AM$1,'Program and Results'!$A:$A,0)-1,1,COUNTIF('Program and Results'!$A:$A,Tables!AM$1),4),3,0),"")))</f>
        <v/>
      </c>
      <c r="AN208" t="str">
        <f ca="1">IF(AN$2="","",IF($A208="","",IFERROR(VLOOKUP($A208,OFFSET('Program and Results'!$A$1,MATCH(Tables!AN$1,'Program and Results'!$A:$A,0)-1,1,COUNTIF('Program and Results'!$A:$A,Tables!AN$1),4),3,0),"")))</f>
        <v/>
      </c>
      <c r="AO208" t="str">
        <f ca="1">IF(AO$2="","",IF($A208="","",IFERROR(VLOOKUP($A208,OFFSET('Program and Results'!$A$1,MATCH(Tables!AO$1,'Program and Results'!$A:$A,0)-1,1,COUNTIF('Program and Results'!$A:$A,Tables!AO$1),4),3,0),"")))</f>
        <v/>
      </c>
      <c r="AP208" t="str">
        <f ca="1">IF(AP$2="","",IF($A208="","",IFERROR(VLOOKUP($A208,OFFSET('Program and Results'!$A$1,MATCH(Tables!AP$1,'Program and Results'!$A:$A,0)-1,1,COUNTIF('Program and Results'!$A:$A,Tables!AP$1),4),3,0),"")))</f>
        <v/>
      </c>
      <c r="AQ208" t="str">
        <f ca="1">IF(AQ$2="","",IF($A208="","",IFERROR(VLOOKUP($A208,OFFSET('Program and Results'!$A$1,MATCH(Tables!AQ$1,'Program and Results'!$A:$A,0)-1,1,COUNTIF('Program and Results'!$A:$A,Tables!AQ$1),4),3,0),"")))</f>
        <v/>
      </c>
      <c r="AR208" t="str">
        <f ca="1">IF(AR$2="","",IF($A208="","",IFERROR(VLOOKUP($A208,OFFSET('Program and Results'!$A$1,MATCH(Tables!AR$1,'Program and Results'!$A:$A,0)-1,1,COUNTIF('Program and Results'!$A:$A,Tables!AR$1),4),3,0),"")))</f>
        <v/>
      </c>
      <c r="AS208" t="str">
        <f ca="1">IF(AS$2="","",IF($A208="","",IFERROR(VLOOKUP($A208,OFFSET('Program and Results'!$A$1,MATCH(Tables!AS$1,'Program and Results'!$A:$A,0)-1,1,COUNTIF('Program and Results'!$A:$A,Tables!AS$1),4),3,0),"")))</f>
        <v/>
      </c>
      <c r="AT208" t="str">
        <f ca="1">IF(AT$2="","",IF($A208="","",IFERROR(VLOOKUP($A208,OFFSET('Program and Results'!$A$1,MATCH(Tables!AT$1,'Program and Results'!$A:$A,0)-1,1,COUNTIF('Program and Results'!$A:$A,Tables!AT$1),4),3,0),"")))</f>
        <v/>
      </c>
      <c r="AU208" t="str">
        <f ca="1">IF(AU$2="","",IF($A208="","",IFERROR(VLOOKUP($A208,OFFSET('Program and Results'!$A$1,MATCH(Tables!AU$1,'Program and Results'!$A:$A,0)-1,1,COUNTIF('Program and Results'!$A:$A,Tables!AU$1),4),3,0),"")))</f>
        <v/>
      </c>
      <c r="AV208" t="str">
        <f ca="1">IF(AV$2="","",IF($A208="","",IFERROR(VLOOKUP($A208,OFFSET('Program and Results'!$A$1,MATCH(Tables!AV$1,'Program and Results'!$A:$A,0)-1,1,COUNTIF('Program and Results'!$A:$A,Tables!AV$1),4),3,0),"")))</f>
        <v/>
      </c>
      <c r="AW208" t="str">
        <f ca="1">IF(AW$2="","",IF($A208="","",IFERROR(VLOOKUP($A208,OFFSET('Program and Results'!$A$1,MATCH(Tables!AW$1,'Program and Results'!$A:$A,0)-1,1,COUNTIF('Program and Results'!$A:$A,Tables!AW$1),4),3,0),"")))</f>
        <v/>
      </c>
      <c r="AX208" t="str">
        <f ca="1">IF(AX$2="","",IF($A208="","",IFERROR(VLOOKUP($A208,OFFSET('Program and Results'!$A$1,MATCH(Tables!AX$1,'Program and Results'!$A:$A,0)-1,1,COUNTIF('Program and Results'!$A:$A,Tables!AX$1),4),3,0),"")))</f>
        <v/>
      </c>
      <c r="AY208" t="str">
        <f ca="1">IF(AY$2="","",IF($A208="","",IFERROR(VLOOKUP($A208,OFFSET('Program and Results'!$A$1,MATCH(Tables!AY$1,'Program and Results'!$A:$A,0)-1,1,COUNTIF('Program and Results'!$A:$A,Tables!AY$1),4),3,0),"")))</f>
        <v/>
      </c>
      <c r="AZ208" t="str">
        <f ca="1">IF(AZ$2="","",IF($A208="","",IFERROR(VLOOKUP($A208,OFFSET('Program and Results'!$A$1,MATCH(Tables!AZ$1,'Program and Results'!$A:$A,0)-1,1,COUNTIF('Program and Results'!$A:$A,Tables!AZ$1),4),3,0),"")))</f>
        <v/>
      </c>
      <c r="BA208" t="str">
        <f ca="1">IF(BA$2="","",IF($A208="","",IFERROR(VLOOKUP($A208,OFFSET('Program and Results'!$A$1,MATCH(Tables!BA$1,'Program and Results'!$A:$A,0)-1,1,COUNTIF('Program and Results'!$A:$A,Tables!BA$1),4),3,0),"")))</f>
        <v/>
      </c>
      <c r="BB208" t="str">
        <f ca="1">IF(BB$2="","",IF($A208="","",IFERROR(VLOOKUP($A208,OFFSET('Program and Results'!$A$1,MATCH(Tables!BB$1,'Program and Results'!$A:$A,0)-1,1,COUNTIF('Program and Results'!$A:$A,Tables!BB$1),4),3,0),"")))</f>
        <v/>
      </c>
      <c r="BC208" t="str">
        <f ca="1">IF(BC$2="","",IF($A208="","",IFERROR(VLOOKUP($A208,OFFSET('Program and Results'!$A$1,MATCH(Tables!BC$1,'Program and Results'!$A:$A,0)-1,1,COUNTIF('Program and Results'!$A:$A,Tables!BC$1),4),3,0),"")))</f>
        <v/>
      </c>
      <c r="BD208" t="str">
        <f ca="1">IF(BD$2="","",IF($A208="","",IFERROR(VLOOKUP($A208,OFFSET('Program and Results'!$A$1,MATCH(Tables!BD$1,'Program and Results'!$A:$A,0)-1,1,COUNTIF('Program and Results'!$A:$A,Tables!BD$1),4),3,0),"")))</f>
        <v/>
      </c>
      <c r="BE208" t="str">
        <f ca="1">IF(BE$2="","",IF($A208="","",IFERROR(VLOOKUP($A208,OFFSET('Program and Results'!$A$1,MATCH(Tables!BE$1,'Program and Results'!$A:$A,0)-1,1,COUNTIF('Program and Results'!$A:$A,Tables!BE$1),4),3,0),"")))</f>
        <v/>
      </c>
    </row>
    <row r="209" spans="1:57">
      <c r="A209" s="3" t="str">
        <f t="shared" si="15"/>
        <v>Hannover</v>
      </c>
      <c r="B209">
        <f ca="1">IF(B$2="","",IF($A209="","",IFERROR(VLOOKUP($A209,OFFSET('Program and Results'!$A$1,MATCH(Tables!B$1,'Program and Results'!$A:$A,0)-1,1,COUNTIF('Program and Results'!$A:$A,Tables!B$1),4),3,0),"")))</f>
        <v>0</v>
      </c>
      <c r="C209" t="str">
        <f ca="1">IF(C$2="","",IF($A209="","",IFERROR(VLOOKUP($A209,OFFSET('Program and Results'!$A$1,MATCH(Tables!C$1,'Program and Results'!$A:$A,0)-1,1,COUNTIF('Program and Results'!$A:$A,Tables!C$1),4),3,0),"")))</f>
        <v/>
      </c>
      <c r="D209">
        <f ca="1">IF(D$2="","",IF($A209="","",IFERROR(VLOOKUP($A209,OFFSET('Program and Results'!$A$1,MATCH(Tables!D$1,'Program and Results'!$A:$A,0)-1,1,COUNTIF('Program and Results'!$A:$A,Tables!D$1),4),3,0),"")))</f>
        <v>1</v>
      </c>
      <c r="E209">
        <f ca="1">IF(E$2="","",IF($A209="","",IFERROR(VLOOKUP($A209,OFFSET('Program and Results'!$A$1,MATCH(Tables!E$1,'Program and Results'!$A:$A,0)-1,1,COUNTIF('Program and Results'!$A:$A,Tables!E$1),4),3,0),"")))</f>
        <v>1</v>
      </c>
      <c r="F209" t="str">
        <f ca="1">IF(F$2="","",IF($A209="","",IFERROR(VLOOKUP($A209,OFFSET('Program and Results'!$A$1,MATCH(Tables!F$1,'Program and Results'!$A:$A,0)-1,1,COUNTIF('Program and Results'!$A:$A,Tables!F$1),4),3,0),"")))</f>
        <v/>
      </c>
      <c r="G209">
        <f ca="1">IF(G$2="","",IF($A209="","",IFERROR(VLOOKUP($A209,OFFSET('Program and Results'!$A$1,MATCH(Tables!G$1,'Program and Results'!$A:$A,0)-1,1,COUNTIF('Program and Results'!$A:$A,Tables!G$1),4),3,0),"")))</f>
        <v>1</v>
      </c>
      <c r="H209" t="str">
        <f ca="1">IF(H$2="","",IF($A209="","",IFERROR(VLOOKUP($A209,OFFSET('Program and Results'!$A$1,MATCH(Tables!H$1,'Program and Results'!$A:$A,0)-1,1,COUNTIF('Program and Results'!$A:$A,Tables!H$1),4),3,0),"")))</f>
        <v/>
      </c>
      <c r="I209">
        <f ca="1">IF(I$2="","",IF($A209="","",IFERROR(VLOOKUP($A209,OFFSET('Program and Results'!$A$1,MATCH(Tables!I$1,'Program and Results'!$A:$A,0)-1,1,COUNTIF('Program and Results'!$A:$A,Tables!I$1),4),3,0),"")))</f>
        <v>1</v>
      </c>
      <c r="J209" t="str">
        <f ca="1">IF(J$2="","",IF($A209="","",IFERROR(VLOOKUP($A209,OFFSET('Program and Results'!$A$1,MATCH(Tables!J$1,'Program and Results'!$A:$A,0)-1,1,COUNTIF('Program and Results'!$A:$A,Tables!J$1),4),3,0),"")))</f>
        <v/>
      </c>
      <c r="K209">
        <f ca="1">IF(K$2="","",IF($A209="","",IFERROR(VLOOKUP($A209,OFFSET('Program and Results'!$A$1,MATCH(Tables!K$1,'Program and Results'!$A:$A,0)-1,1,COUNTIF('Program and Results'!$A:$A,Tables!K$1),4),3,0),"")))</f>
        <v>4</v>
      </c>
      <c r="L209" t="str">
        <f ca="1">IF(L$2="","",IF($A209="","",IFERROR(VLOOKUP($A209,OFFSET('Program and Results'!$A$1,MATCH(Tables!L$1,'Program and Results'!$A:$A,0)-1,1,COUNTIF('Program and Results'!$A:$A,Tables!L$1),4),3,0),"")))</f>
        <v/>
      </c>
      <c r="M209">
        <f ca="1">IF(M$2="","",IF($A209="","",IFERROR(VLOOKUP($A209,OFFSET('Program and Results'!$A$1,MATCH(Tables!M$1,'Program and Results'!$A:$A,0)-1,1,COUNTIF('Program and Results'!$A:$A,Tables!M$1),4),3,0),"")))</f>
        <v>0</v>
      </c>
      <c r="N209" t="str">
        <f ca="1">IF(N$2="","",IF($A209="","",IFERROR(VLOOKUP($A209,OFFSET('Program and Results'!$A$1,MATCH(Tables!N$1,'Program and Results'!$A:$A,0)-1,1,COUNTIF('Program and Results'!$A:$A,Tables!N$1),4),3,0),"")))</f>
        <v/>
      </c>
      <c r="O209">
        <f ca="1">IF(O$2="","",IF($A209="","",IFERROR(VLOOKUP($A209,OFFSET('Program and Results'!$A$1,MATCH(Tables!O$1,'Program and Results'!$A:$A,0)-1,1,COUNTIF('Program and Results'!$A:$A,Tables!O$1),4),3,0),"")))</f>
        <v>0</v>
      </c>
      <c r="P209" t="str">
        <f ca="1">IF(P$2="","",IF($A209="","",IFERROR(VLOOKUP($A209,OFFSET('Program and Results'!$A$1,MATCH(Tables!P$1,'Program and Results'!$A:$A,0)-1,1,COUNTIF('Program and Results'!$A:$A,Tables!P$1),4),3,0),"")))</f>
        <v/>
      </c>
      <c r="Q209">
        <f ca="1">IF(Q$2="","",IF($A209="","",IFERROR(VLOOKUP($A209,OFFSET('Program and Results'!$A$1,MATCH(Tables!Q$1,'Program and Results'!$A:$A,0)-1,1,COUNTIF('Program and Results'!$A:$A,Tables!Q$1),4),3,0),"")))</f>
        <v>3</v>
      </c>
      <c r="R209" t="str">
        <f ca="1">IF(R$2="","",IF($A209="","",IFERROR(VLOOKUP($A209,OFFSET('Program and Results'!$A$1,MATCH(Tables!R$1,'Program and Results'!$A:$A,0)-1,1,COUNTIF('Program and Results'!$A:$A,Tables!R$1),4),3,0),"")))</f>
        <v/>
      </c>
      <c r="S209" t="str">
        <f ca="1">IF(S$2="","",IF($A209="","",IFERROR(VLOOKUP($A209,OFFSET('Program and Results'!$A$1,MATCH(Tables!S$1,'Program and Results'!$A:$A,0)-1,1,COUNTIF('Program and Results'!$A:$A,Tables!S$1),4),3,0),"")))</f>
        <v/>
      </c>
      <c r="T209">
        <f ca="1">IF(T$2="","",IF($A209="","",IFERROR(VLOOKUP($A209,OFFSET('Program and Results'!$A$1,MATCH(Tables!T$1,'Program and Results'!$A:$A,0)-1,1,COUNTIF('Program and Results'!$A:$A,Tables!T$1),4),3,0),"")))</f>
        <v>1</v>
      </c>
      <c r="U209" t="str">
        <f ca="1">IF(U$2="","",IF($A209="","",IFERROR(VLOOKUP($A209,OFFSET('Program and Results'!$A$1,MATCH(Tables!U$1,'Program and Results'!$A:$A,0)-1,1,COUNTIF('Program and Results'!$A:$A,Tables!U$1),4),3,0),"")))</f>
        <v/>
      </c>
      <c r="V209" t="str">
        <f ca="1">IF(V$2="","",IF($A209="","",IFERROR(VLOOKUP($A209,OFFSET('Program and Results'!$A$1,MATCH(Tables!V$1,'Program and Results'!$A:$A,0)-1,1,COUNTIF('Program and Results'!$A:$A,Tables!V$1),4),3,0),"")))</f>
        <v/>
      </c>
      <c r="W209">
        <f ca="1">IF(W$2="","",IF($A209="","",IFERROR(VLOOKUP($A209,OFFSET('Program and Results'!$A$1,MATCH(Tables!W$1,'Program and Results'!$A:$A,0)-1,1,COUNTIF('Program and Results'!$A:$A,Tables!W$1),4),3,0),"")))</f>
        <v>4</v>
      </c>
      <c r="X209" t="str">
        <f ca="1">IF(X$2="","",IF($A209="","",IFERROR(VLOOKUP($A209,OFFSET('Program and Results'!$A$1,MATCH(Tables!X$1,'Program and Results'!$A:$A,0)-1,1,COUNTIF('Program and Results'!$A:$A,Tables!X$1),4),3,0),"")))</f>
        <v/>
      </c>
      <c r="Y209">
        <f ca="1">IF(Y$2="","",IF($A209="","",IFERROR(VLOOKUP($A209,OFFSET('Program and Results'!$A$1,MATCH(Tables!Y$1,'Program and Results'!$A:$A,0)-1,1,COUNTIF('Program and Results'!$A:$A,Tables!Y$1),4),3,0),"")))</f>
        <v>1</v>
      </c>
      <c r="Z209" t="str">
        <f ca="1">IF(Z$2="","",IF($A209="","",IFERROR(VLOOKUP($A209,OFFSET('Program and Results'!$A$1,MATCH(Tables!Z$1,'Program and Results'!$A:$A,0)-1,1,COUNTIF('Program and Results'!$A:$A,Tables!Z$1),4),3,0),"")))</f>
        <v/>
      </c>
      <c r="AA209">
        <f ca="1">IF(AA$2="","",IF($A209="","",IFERROR(VLOOKUP($A209,OFFSET('Program and Results'!$A$1,MATCH(Tables!AA$1,'Program and Results'!$A:$A,0)-1,1,COUNTIF('Program and Results'!$A:$A,Tables!AA$1),4),3,0),"")))</f>
        <v>3</v>
      </c>
      <c r="AB209" t="str">
        <f ca="1">IF(AB$2="","",IF($A209="","",IFERROR(VLOOKUP($A209,OFFSET('Program and Results'!$A$1,MATCH(Tables!AB$1,'Program and Results'!$A:$A,0)-1,1,COUNTIF('Program and Results'!$A:$A,Tables!AB$1),4),3,0),"")))</f>
        <v/>
      </c>
      <c r="AC209">
        <f ca="1">IF(AC$2="","",IF($A209="","",IFERROR(VLOOKUP($A209,OFFSET('Program and Results'!$A$1,MATCH(Tables!AC$1,'Program and Results'!$A:$A,0)-1,1,COUNTIF('Program and Results'!$A:$A,Tables!AC$1),4),3,0),"")))</f>
        <v>2</v>
      </c>
      <c r="AD209" t="str">
        <f ca="1">IF(AD$2="","",IF($A209="","",IFERROR(VLOOKUP($A209,OFFSET('Program and Results'!$A$1,MATCH(Tables!AD$1,'Program and Results'!$A:$A,0)-1,1,COUNTIF('Program and Results'!$A:$A,Tables!AD$1),4),3,0),"")))</f>
        <v/>
      </c>
      <c r="AE209">
        <f ca="1">IF(AE$2="","",IF($A209="","",IFERROR(VLOOKUP($A209,OFFSET('Program and Results'!$A$1,MATCH(Tables!AE$1,'Program and Results'!$A:$A,0)-1,1,COUNTIF('Program and Results'!$A:$A,Tables!AE$1),4),3,0),"")))</f>
        <v>1</v>
      </c>
      <c r="AF209" t="str">
        <f ca="1">IF(AF$2="","",IF($A209="","",IFERROR(VLOOKUP($A209,OFFSET('Program and Results'!$A$1,MATCH(Tables!AF$1,'Program and Results'!$A:$A,0)-1,1,COUNTIF('Program and Results'!$A:$A,Tables!AF$1),4),3,0),"")))</f>
        <v/>
      </c>
      <c r="AG209">
        <f ca="1">IF(AG$2="","",IF($A209="","",IFERROR(VLOOKUP($A209,OFFSET('Program and Results'!$A$1,MATCH(Tables!AG$1,'Program and Results'!$A:$A,0)-1,1,COUNTIF('Program and Results'!$A:$A,Tables!AG$1),4),3,0),"")))</f>
        <v>0</v>
      </c>
      <c r="AH209" t="str">
        <f ca="1">IF(AH$2="","",IF($A209="","",IFERROR(VLOOKUP($A209,OFFSET('Program and Results'!$A$1,MATCH(Tables!AH$1,'Program and Results'!$A:$A,0)-1,1,COUNTIF('Program and Results'!$A:$A,Tables!AH$1),4),3,0),"")))</f>
        <v/>
      </c>
      <c r="AI209">
        <f ca="1">IF(AI$2="","",IF($A209="","",IFERROR(VLOOKUP($A209,OFFSET('Program and Results'!$A$1,MATCH(Tables!AI$1,'Program and Results'!$A:$A,0)-1,1,COUNTIF('Program and Results'!$A:$A,Tables!AI$1),4),3,0),"")))</f>
        <v>2</v>
      </c>
      <c r="AJ209" t="str">
        <f ca="1">IF(AJ$2="","",IF($A209="","",IFERROR(VLOOKUP($A209,OFFSET('Program and Results'!$A$1,MATCH(Tables!AJ$1,'Program and Results'!$A:$A,0)-1,1,COUNTIF('Program and Results'!$A:$A,Tables!AJ$1),4),3,0),"")))</f>
        <v/>
      </c>
      <c r="AK209" t="str">
        <f ca="1">IF(AK$2="","",IF($A209="","",IFERROR(VLOOKUP($A209,OFFSET('Program and Results'!$A$1,MATCH(Tables!AK$1,'Program and Results'!$A:$A,0)-1,1,COUNTIF('Program and Results'!$A:$A,Tables!AK$1),4),3,0),"")))</f>
        <v/>
      </c>
      <c r="AL209" t="str">
        <f ca="1">IF(AL$2="","",IF($A209="","",IFERROR(VLOOKUP($A209,OFFSET('Program and Results'!$A$1,MATCH(Tables!AL$1,'Program and Results'!$A:$A,0)-1,1,COUNTIF('Program and Results'!$A:$A,Tables!AL$1),4),3,0),"")))</f>
        <v/>
      </c>
      <c r="AM209" t="str">
        <f ca="1">IF(AM$2="","",IF($A209="","",IFERROR(VLOOKUP($A209,OFFSET('Program and Results'!$A$1,MATCH(Tables!AM$1,'Program and Results'!$A:$A,0)-1,1,COUNTIF('Program and Results'!$A:$A,Tables!AM$1),4),3,0),"")))</f>
        <v/>
      </c>
      <c r="AN209" t="str">
        <f ca="1">IF(AN$2="","",IF($A209="","",IFERROR(VLOOKUP($A209,OFFSET('Program and Results'!$A$1,MATCH(Tables!AN$1,'Program and Results'!$A:$A,0)-1,1,COUNTIF('Program and Results'!$A:$A,Tables!AN$1),4),3,0),"")))</f>
        <v/>
      </c>
      <c r="AO209" t="str">
        <f ca="1">IF(AO$2="","",IF($A209="","",IFERROR(VLOOKUP($A209,OFFSET('Program and Results'!$A$1,MATCH(Tables!AO$1,'Program and Results'!$A:$A,0)-1,1,COUNTIF('Program and Results'!$A:$A,Tables!AO$1),4),3,0),"")))</f>
        <v/>
      </c>
      <c r="AP209" t="str">
        <f ca="1">IF(AP$2="","",IF($A209="","",IFERROR(VLOOKUP($A209,OFFSET('Program and Results'!$A$1,MATCH(Tables!AP$1,'Program and Results'!$A:$A,0)-1,1,COUNTIF('Program and Results'!$A:$A,Tables!AP$1),4),3,0),"")))</f>
        <v/>
      </c>
      <c r="AQ209" t="str">
        <f ca="1">IF(AQ$2="","",IF($A209="","",IFERROR(VLOOKUP($A209,OFFSET('Program and Results'!$A$1,MATCH(Tables!AQ$1,'Program and Results'!$A:$A,0)-1,1,COUNTIF('Program and Results'!$A:$A,Tables!AQ$1),4),3,0),"")))</f>
        <v/>
      </c>
      <c r="AR209" t="str">
        <f ca="1">IF(AR$2="","",IF($A209="","",IFERROR(VLOOKUP($A209,OFFSET('Program and Results'!$A$1,MATCH(Tables!AR$1,'Program and Results'!$A:$A,0)-1,1,COUNTIF('Program and Results'!$A:$A,Tables!AR$1),4),3,0),"")))</f>
        <v/>
      </c>
      <c r="AS209" t="str">
        <f ca="1">IF(AS$2="","",IF($A209="","",IFERROR(VLOOKUP($A209,OFFSET('Program and Results'!$A$1,MATCH(Tables!AS$1,'Program and Results'!$A:$A,0)-1,1,COUNTIF('Program and Results'!$A:$A,Tables!AS$1),4),3,0),"")))</f>
        <v/>
      </c>
      <c r="AT209" t="str">
        <f ca="1">IF(AT$2="","",IF($A209="","",IFERROR(VLOOKUP($A209,OFFSET('Program and Results'!$A$1,MATCH(Tables!AT$1,'Program and Results'!$A:$A,0)-1,1,COUNTIF('Program and Results'!$A:$A,Tables!AT$1),4),3,0),"")))</f>
        <v/>
      </c>
      <c r="AU209" t="str">
        <f ca="1">IF(AU$2="","",IF($A209="","",IFERROR(VLOOKUP($A209,OFFSET('Program and Results'!$A$1,MATCH(Tables!AU$1,'Program and Results'!$A:$A,0)-1,1,COUNTIF('Program and Results'!$A:$A,Tables!AU$1),4),3,0),"")))</f>
        <v/>
      </c>
      <c r="AV209" t="str">
        <f ca="1">IF(AV$2="","",IF($A209="","",IFERROR(VLOOKUP($A209,OFFSET('Program and Results'!$A$1,MATCH(Tables!AV$1,'Program and Results'!$A:$A,0)-1,1,COUNTIF('Program and Results'!$A:$A,Tables!AV$1),4),3,0),"")))</f>
        <v/>
      </c>
      <c r="AW209" t="str">
        <f ca="1">IF(AW$2="","",IF($A209="","",IFERROR(VLOOKUP($A209,OFFSET('Program and Results'!$A$1,MATCH(Tables!AW$1,'Program and Results'!$A:$A,0)-1,1,COUNTIF('Program and Results'!$A:$A,Tables!AW$1),4),3,0),"")))</f>
        <v/>
      </c>
      <c r="AX209" t="str">
        <f ca="1">IF(AX$2="","",IF($A209="","",IFERROR(VLOOKUP($A209,OFFSET('Program and Results'!$A$1,MATCH(Tables!AX$1,'Program and Results'!$A:$A,0)-1,1,COUNTIF('Program and Results'!$A:$A,Tables!AX$1),4),3,0),"")))</f>
        <v/>
      </c>
      <c r="AY209" t="str">
        <f ca="1">IF(AY$2="","",IF($A209="","",IFERROR(VLOOKUP($A209,OFFSET('Program and Results'!$A$1,MATCH(Tables!AY$1,'Program and Results'!$A:$A,0)-1,1,COUNTIF('Program and Results'!$A:$A,Tables!AY$1),4),3,0),"")))</f>
        <v/>
      </c>
      <c r="AZ209" t="str">
        <f ca="1">IF(AZ$2="","",IF($A209="","",IFERROR(VLOOKUP($A209,OFFSET('Program and Results'!$A$1,MATCH(Tables!AZ$1,'Program and Results'!$A:$A,0)-1,1,COUNTIF('Program and Results'!$A:$A,Tables!AZ$1),4),3,0),"")))</f>
        <v/>
      </c>
      <c r="BA209" t="str">
        <f ca="1">IF(BA$2="","",IF($A209="","",IFERROR(VLOOKUP($A209,OFFSET('Program and Results'!$A$1,MATCH(Tables!BA$1,'Program and Results'!$A:$A,0)-1,1,COUNTIF('Program and Results'!$A:$A,Tables!BA$1),4),3,0),"")))</f>
        <v/>
      </c>
      <c r="BB209" t="str">
        <f ca="1">IF(BB$2="","",IF($A209="","",IFERROR(VLOOKUP($A209,OFFSET('Program and Results'!$A$1,MATCH(Tables!BB$1,'Program and Results'!$A:$A,0)-1,1,COUNTIF('Program and Results'!$A:$A,Tables!BB$1),4),3,0),"")))</f>
        <v/>
      </c>
      <c r="BC209" t="str">
        <f ca="1">IF(BC$2="","",IF($A209="","",IFERROR(VLOOKUP($A209,OFFSET('Program and Results'!$A$1,MATCH(Tables!BC$1,'Program and Results'!$A:$A,0)-1,1,COUNTIF('Program and Results'!$A:$A,Tables!BC$1),4),3,0),"")))</f>
        <v/>
      </c>
      <c r="BD209" t="str">
        <f ca="1">IF(BD$2="","",IF($A209="","",IFERROR(VLOOKUP($A209,OFFSET('Program and Results'!$A$1,MATCH(Tables!BD$1,'Program and Results'!$A:$A,0)-1,1,COUNTIF('Program and Results'!$A:$A,Tables!BD$1),4),3,0),"")))</f>
        <v/>
      </c>
      <c r="BE209" t="str">
        <f ca="1">IF(BE$2="","",IF($A209="","",IFERROR(VLOOKUP($A209,OFFSET('Program and Results'!$A$1,MATCH(Tables!BE$1,'Program and Results'!$A:$A,0)-1,1,COUNTIF('Program and Results'!$A:$A,Tables!BE$1),4),3,0),"")))</f>
        <v/>
      </c>
    </row>
    <row r="210" spans="1:57">
      <c r="A210" s="3" t="str">
        <f t="shared" si="15"/>
        <v>Hertha</v>
      </c>
      <c r="B210">
        <f ca="1">IF(B$2="","",IF($A210="","",IFERROR(VLOOKUP($A210,OFFSET('Program and Results'!$A$1,MATCH(Tables!B$1,'Program and Results'!$A:$A,0)-1,1,COUNTIF('Program and Results'!$A:$A,Tables!B$1),4),3,0),"")))</f>
        <v>1</v>
      </c>
      <c r="C210" t="str">
        <f ca="1">IF(C$2="","",IF($A210="","",IFERROR(VLOOKUP($A210,OFFSET('Program and Results'!$A$1,MATCH(Tables!C$1,'Program and Results'!$A:$A,0)-1,1,COUNTIF('Program and Results'!$A:$A,Tables!C$1),4),3,0),"")))</f>
        <v/>
      </c>
      <c r="D210">
        <f ca="1">IF(D$2="","",IF($A210="","",IFERROR(VLOOKUP($A210,OFFSET('Program and Results'!$A$1,MATCH(Tables!D$1,'Program and Results'!$A:$A,0)-1,1,COUNTIF('Program and Results'!$A:$A,Tables!D$1),4),3,0),"")))</f>
        <v>0</v>
      </c>
      <c r="E210" t="str">
        <f ca="1">IF(E$2="","",IF($A210="","",IFERROR(VLOOKUP($A210,OFFSET('Program and Results'!$A$1,MATCH(Tables!E$1,'Program and Results'!$A:$A,0)-1,1,COUNTIF('Program and Results'!$A:$A,Tables!E$1),4),3,0),"")))</f>
        <v/>
      </c>
      <c r="F210">
        <f ca="1">IF(F$2="","",IF($A210="","",IFERROR(VLOOKUP($A210,OFFSET('Program and Results'!$A$1,MATCH(Tables!F$1,'Program and Results'!$A:$A,0)-1,1,COUNTIF('Program and Results'!$A:$A,Tables!F$1),4),3,0),"")))</f>
        <v>1</v>
      </c>
      <c r="G210" t="str">
        <f ca="1">IF(G$2="","",IF($A210="","",IFERROR(VLOOKUP($A210,OFFSET('Program and Results'!$A$1,MATCH(Tables!G$1,'Program and Results'!$A:$A,0)-1,1,COUNTIF('Program and Results'!$A:$A,Tables!G$1),4),3,0),"")))</f>
        <v/>
      </c>
      <c r="H210">
        <f ca="1">IF(H$2="","",IF($A210="","",IFERROR(VLOOKUP($A210,OFFSET('Program and Results'!$A$1,MATCH(Tables!H$1,'Program and Results'!$A:$A,0)-1,1,COUNTIF('Program and Results'!$A:$A,Tables!H$1),4),3,0),"")))</f>
        <v>1</v>
      </c>
      <c r="I210" t="str">
        <f ca="1">IF(I$2="","",IF($A210="","",IFERROR(VLOOKUP($A210,OFFSET('Program and Results'!$A$1,MATCH(Tables!I$1,'Program and Results'!$A:$A,0)-1,1,COUNTIF('Program and Results'!$A:$A,Tables!I$1),4),3,0),"")))</f>
        <v/>
      </c>
      <c r="J210">
        <f ca="1">IF(J$2="","",IF($A210="","",IFERROR(VLOOKUP($A210,OFFSET('Program and Results'!$A$1,MATCH(Tables!J$1,'Program and Results'!$A:$A,0)-1,1,COUNTIF('Program and Results'!$A:$A,Tables!J$1),4),3,0),"")))</f>
        <v>0</v>
      </c>
      <c r="K210" t="str">
        <f ca="1">IF(K$2="","",IF($A210="","",IFERROR(VLOOKUP($A210,OFFSET('Program and Results'!$A$1,MATCH(Tables!K$1,'Program and Results'!$A:$A,0)-1,1,COUNTIF('Program and Results'!$A:$A,Tables!K$1),4),3,0),"")))</f>
        <v/>
      </c>
      <c r="L210">
        <f ca="1">IF(L$2="","",IF($A210="","",IFERROR(VLOOKUP($A210,OFFSET('Program and Results'!$A$1,MATCH(Tables!L$1,'Program and Results'!$A:$A,0)-1,1,COUNTIF('Program and Results'!$A:$A,Tables!L$1),4),3,0),"")))</f>
        <v>2</v>
      </c>
      <c r="M210" t="str">
        <f ca="1">IF(M$2="","",IF($A210="","",IFERROR(VLOOKUP($A210,OFFSET('Program and Results'!$A$1,MATCH(Tables!M$1,'Program and Results'!$A:$A,0)-1,1,COUNTIF('Program and Results'!$A:$A,Tables!M$1),4),3,0),"")))</f>
        <v/>
      </c>
      <c r="N210">
        <f ca="1">IF(N$2="","",IF($A210="","",IFERROR(VLOOKUP($A210,OFFSET('Program and Results'!$A$1,MATCH(Tables!N$1,'Program and Results'!$A:$A,0)-1,1,COUNTIF('Program and Results'!$A:$A,Tables!N$1),4),3,0),"")))</f>
        <v>1</v>
      </c>
      <c r="O210">
        <f ca="1">IF(O$2="","",IF($A210="","",IFERROR(VLOOKUP($A210,OFFSET('Program and Results'!$A$1,MATCH(Tables!O$1,'Program and Results'!$A:$A,0)-1,1,COUNTIF('Program and Results'!$A:$A,Tables!O$1),4),3,0),"")))</f>
        <v>0</v>
      </c>
      <c r="P210" t="str">
        <f ca="1">IF(P$2="","",IF($A210="","",IFERROR(VLOOKUP($A210,OFFSET('Program and Results'!$A$1,MATCH(Tables!P$1,'Program and Results'!$A:$A,0)-1,1,COUNTIF('Program and Results'!$A:$A,Tables!P$1),4),3,0),"")))</f>
        <v/>
      </c>
      <c r="Q210">
        <f ca="1">IF(Q$2="","",IF($A210="","",IFERROR(VLOOKUP($A210,OFFSET('Program and Results'!$A$1,MATCH(Tables!Q$1,'Program and Results'!$A:$A,0)-1,1,COUNTIF('Program and Results'!$A:$A,Tables!Q$1),4),3,0),"")))</f>
        <v>2</v>
      </c>
      <c r="R210" t="str">
        <f ca="1">IF(R$2="","",IF($A210="","",IFERROR(VLOOKUP($A210,OFFSET('Program and Results'!$A$1,MATCH(Tables!R$1,'Program and Results'!$A:$A,0)-1,1,COUNTIF('Program and Results'!$A:$A,Tables!R$1),4),3,0),"")))</f>
        <v/>
      </c>
      <c r="S210" t="str">
        <f ca="1">IF(S$2="","",IF($A210="","",IFERROR(VLOOKUP($A210,OFFSET('Program and Results'!$A$1,MATCH(Tables!S$1,'Program and Results'!$A:$A,0)-1,1,COUNTIF('Program and Results'!$A:$A,Tables!S$1),4),3,0),"")))</f>
        <v/>
      </c>
      <c r="T210">
        <f ca="1">IF(T$2="","",IF($A210="","",IFERROR(VLOOKUP($A210,OFFSET('Program and Results'!$A$1,MATCH(Tables!T$1,'Program and Results'!$A:$A,0)-1,1,COUNTIF('Program and Results'!$A:$A,Tables!T$1),4),3,0),"")))</f>
        <v>3</v>
      </c>
      <c r="U210" t="str">
        <f ca="1">IF(U$2="","",IF($A210="","",IFERROR(VLOOKUP($A210,OFFSET('Program and Results'!$A$1,MATCH(Tables!U$1,'Program and Results'!$A:$A,0)-1,1,COUNTIF('Program and Results'!$A:$A,Tables!U$1),4),3,0),"")))</f>
        <v/>
      </c>
      <c r="V210">
        <f ca="1">IF(V$2="","",IF($A210="","",IFERROR(VLOOKUP($A210,OFFSET('Program and Results'!$A$1,MATCH(Tables!V$1,'Program and Results'!$A:$A,0)-1,1,COUNTIF('Program and Results'!$A:$A,Tables!V$1),4),3,0),"")))</f>
        <v>2</v>
      </c>
      <c r="W210" t="str">
        <f ca="1">IF(W$2="","",IF($A210="","",IFERROR(VLOOKUP($A210,OFFSET('Program and Results'!$A$1,MATCH(Tables!W$1,'Program and Results'!$A:$A,0)-1,1,COUNTIF('Program and Results'!$A:$A,Tables!W$1),4),3,0),"")))</f>
        <v/>
      </c>
      <c r="X210">
        <f ca="1">IF(X$2="","",IF($A210="","",IFERROR(VLOOKUP($A210,OFFSET('Program and Results'!$A$1,MATCH(Tables!X$1,'Program and Results'!$A:$A,0)-1,1,COUNTIF('Program and Results'!$A:$A,Tables!X$1),4),3,0),"")))</f>
        <v>0</v>
      </c>
      <c r="Y210" t="str">
        <f ca="1">IF(Y$2="","",IF($A210="","",IFERROR(VLOOKUP($A210,OFFSET('Program and Results'!$A$1,MATCH(Tables!Y$1,'Program and Results'!$A:$A,0)-1,1,COUNTIF('Program and Results'!$A:$A,Tables!Y$1),4),3,0),"")))</f>
        <v/>
      </c>
      <c r="Z210">
        <f ca="1">IF(Z$2="","",IF($A210="","",IFERROR(VLOOKUP($A210,OFFSET('Program and Results'!$A$1,MATCH(Tables!Z$1,'Program and Results'!$A:$A,0)-1,1,COUNTIF('Program and Results'!$A:$A,Tables!Z$1),4),3,0),"")))</f>
        <v>3</v>
      </c>
      <c r="AA210" t="str">
        <f ca="1">IF(AA$2="","",IF($A210="","",IFERROR(VLOOKUP($A210,OFFSET('Program and Results'!$A$1,MATCH(Tables!AA$1,'Program and Results'!$A:$A,0)-1,1,COUNTIF('Program and Results'!$A:$A,Tables!AA$1),4),3,0),"")))</f>
        <v/>
      </c>
      <c r="AB210">
        <f ca="1">IF(AB$2="","",IF($A210="","",IFERROR(VLOOKUP($A210,OFFSET('Program and Results'!$A$1,MATCH(Tables!AB$1,'Program and Results'!$A:$A,0)-1,1,COUNTIF('Program and Results'!$A:$A,Tables!AB$1),4),3,0),"")))</f>
        <v>3</v>
      </c>
      <c r="AC210" t="str">
        <f ca="1">IF(AC$2="","",IF($A210="","",IFERROR(VLOOKUP($A210,OFFSET('Program and Results'!$A$1,MATCH(Tables!AC$1,'Program and Results'!$A:$A,0)-1,1,COUNTIF('Program and Results'!$A:$A,Tables!AC$1),4),3,0),"")))</f>
        <v/>
      </c>
      <c r="AD210">
        <f ca="1">IF(AD$2="","",IF($A210="","",IFERROR(VLOOKUP($A210,OFFSET('Program and Results'!$A$1,MATCH(Tables!AD$1,'Program and Results'!$A:$A,0)-1,1,COUNTIF('Program and Results'!$A:$A,Tables!AD$1),4),3,0),"")))</f>
        <v>1</v>
      </c>
      <c r="AE210" t="str">
        <f ca="1">IF(AE$2="","",IF($A210="","",IFERROR(VLOOKUP($A210,OFFSET('Program and Results'!$A$1,MATCH(Tables!AE$1,'Program and Results'!$A:$A,0)-1,1,COUNTIF('Program and Results'!$A:$A,Tables!AE$1),4),3,0),"")))</f>
        <v/>
      </c>
      <c r="AF210" t="str">
        <f ca="1">IF(AF$2="","",IF($A210="","",IFERROR(VLOOKUP($A210,OFFSET('Program and Results'!$A$1,MATCH(Tables!AF$1,'Program and Results'!$A:$A,0)-1,1,COUNTIF('Program and Results'!$A:$A,Tables!AF$1),4),3,0),"")))</f>
        <v/>
      </c>
      <c r="AG210">
        <f ca="1">IF(AG$2="","",IF($A210="","",IFERROR(VLOOKUP($A210,OFFSET('Program and Results'!$A$1,MATCH(Tables!AG$1,'Program and Results'!$A:$A,0)-1,1,COUNTIF('Program and Results'!$A:$A,Tables!AG$1),4),3,0),"")))</f>
        <v>0</v>
      </c>
      <c r="AH210" t="str">
        <f ca="1">IF(AH$2="","",IF($A210="","",IFERROR(VLOOKUP($A210,OFFSET('Program and Results'!$A$1,MATCH(Tables!AH$1,'Program and Results'!$A:$A,0)-1,1,COUNTIF('Program and Results'!$A:$A,Tables!AH$1),4),3,0),"")))</f>
        <v/>
      </c>
      <c r="AI210">
        <f ca="1">IF(AI$2="","",IF($A210="","",IFERROR(VLOOKUP($A210,OFFSET('Program and Results'!$A$1,MATCH(Tables!AI$1,'Program and Results'!$A:$A,0)-1,1,COUNTIF('Program and Results'!$A:$A,Tables!AI$1),4),3,0),"")))</f>
        <v>4</v>
      </c>
      <c r="AJ210" t="str">
        <f ca="1">IF(AJ$2="","",IF($A210="","",IFERROR(VLOOKUP($A210,OFFSET('Program and Results'!$A$1,MATCH(Tables!AJ$1,'Program and Results'!$A:$A,0)-1,1,COUNTIF('Program and Results'!$A:$A,Tables!AJ$1),4),3,0),"")))</f>
        <v/>
      </c>
      <c r="AK210" t="str">
        <f ca="1">IF(AK$2="","",IF($A210="","",IFERROR(VLOOKUP($A210,OFFSET('Program and Results'!$A$1,MATCH(Tables!AK$1,'Program and Results'!$A:$A,0)-1,1,COUNTIF('Program and Results'!$A:$A,Tables!AK$1),4),3,0),"")))</f>
        <v/>
      </c>
      <c r="AL210" t="str">
        <f ca="1">IF(AL$2="","",IF($A210="","",IFERROR(VLOOKUP($A210,OFFSET('Program and Results'!$A$1,MATCH(Tables!AL$1,'Program and Results'!$A:$A,0)-1,1,COUNTIF('Program and Results'!$A:$A,Tables!AL$1),4),3,0),"")))</f>
        <v/>
      </c>
      <c r="AM210" t="str">
        <f ca="1">IF(AM$2="","",IF($A210="","",IFERROR(VLOOKUP($A210,OFFSET('Program and Results'!$A$1,MATCH(Tables!AM$1,'Program and Results'!$A:$A,0)-1,1,COUNTIF('Program and Results'!$A:$A,Tables!AM$1),4),3,0),"")))</f>
        <v/>
      </c>
      <c r="AN210" t="str">
        <f ca="1">IF(AN$2="","",IF($A210="","",IFERROR(VLOOKUP($A210,OFFSET('Program and Results'!$A$1,MATCH(Tables!AN$1,'Program and Results'!$A:$A,0)-1,1,COUNTIF('Program and Results'!$A:$A,Tables!AN$1),4),3,0),"")))</f>
        <v/>
      </c>
      <c r="AO210" t="str">
        <f ca="1">IF(AO$2="","",IF($A210="","",IFERROR(VLOOKUP($A210,OFFSET('Program and Results'!$A$1,MATCH(Tables!AO$1,'Program and Results'!$A:$A,0)-1,1,COUNTIF('Program and Results'!$A:$A,Tables!AO$1),4),3,0),"")))</f>
        <v/>
      </c>
      <c r="AP210" t="str">
        <f ca="1">IF(AP$2="","",IF($A210="","",IFERROR(VLOOKUP($A210,OFFSET('Program and Results'!$A$1,MATCH(Tables!AP$1,'Program and Results'!$A:$A,0)-1,1,COUNTIF('Program and Results'!$A:$A,Tables!AP$1),4),3,0),"")))</f>
        <v/>
      </c>
      <c r="AQ210" t="str">
        <f ca="1">IF(AQ$2="","",IF($A210="","",IFERROR(VLOOKUP($A210,OFFSET('Program and Results'!$A$1,MATCH(Tables!AQ$1,'Program and Results'!$A:$A,0)-1,1,COUNTIF('Program and Results'!$A:$A,Tables!AQ$1),4),3,0),"")))</f>
        <v/>
      </c>
      <c r="AR210" t="str">
        <f ca="1">IF(AR$2="","",IF($A210="","",IFERROR(VLOOKUP($A210,OFFSET('Program and Results'!$A$1,MATCH(Tables!AR$1,'Program and Results'!$A:$A,0)-1,1,COUNTIF('Program and Results'!$A:$A,Tables!AR$1),4),3,0),"")))</f>
        <v/>
      </c>
      <c r="AS210" t="str">
        <f ca="1">IF(AS$2="","",IF($A210="","",IFERROR(VLOOKUP($A210,OFFSET('Program and Results'!$A$1,MATCH(Tables!AS$1,'Program and Results'!$A:$A,0)-1,1,COUNTIF('Program and Results'!$A:$A,Tables!AS$1),4),3,0),"")))</f>
        <v/>
      </c>
      <c r="AT210" t="str">
        <f ca="1">IF(AT$2="","",IF($A210="","",IFERROR(VLOOKUP($A210,OFFSET('Program and Results'!$A$1,MATCH(Tables!AT$1,'Program and Results'!$A:$A,0)-1,1,COUNTIF('Program and Results'!$A:$A,Tables!AT$1),4),3,0),"")))</f>
        <v/>
      </c>
      <c r="AU210" t="str">
        <f ca="1">IF(AU$2="","",IF($A210="","",IFERROR(VLOOKUP($A210,OFFSET('Program and Results'!$A$1,MATCH(Tables!AU$1,'Program and Results'!$A:$A,0)-1,1,COUNTIF('Program and Results'!$A:$A,Tables!AU$1),4),3,0),"")))</f>
        <v/>
      </c>
      <c r="AV210" t="str">
        <f ca="1">IF(AV$2="","",IF($A210="","",IFERROR(VLOOKUP($A210,OFFSET('Program and Results'!$A$1,MATCH(Tables!AV$1,'Program and Results'!$A:$A,0)-1,1,COUNTIF('Program and Results'!$A:$A,Tables!AV$1),4),3,0),"")))</f>
        <v/>
      </c>
      <c r="AW210" t="str">
        <f ca="1">IF(AW$2="","",IF($A210="","",IFERROR(VLOOKUP($A210,OFFSET('Program and Results'!$A$1,MATCH(Tables!AW$1,'Program and Results'!$A:$A,0)-1,1,COUNTIF('Program and Results'!$A:$A,Tables!AW$1),4),3,0),"")))</f>
        <v/>
      </c>
      <c r="AX210" t="str">
        <f ca="1">IF(AX$2="","",IF($A210="","",IFERROR(VLOOKUP($A210,OFFSET('Program and Results'!$A$1,MATCH(Tables!AX$1,'Program and Results'!$A:$A,0)-1,1,COUNTIF('Program and Results'!$A:$A,Tables!AX$1),4),3,0),"")))</f>
        <v/>
      </c>
      <c r="AY210" t="str">
        <f ca="1">IF(AY$2="","",IF($A210="","",IFERROR(VLOOKUP($A210,OFFSET('Program and Results'!$A$1,MATCH(Tables!AY$1,'Program and Results'!$A:$A,0)-1,1,COUNTIF('Program and Results'!$A:$A,Tables!AY$1),4),3,0),"")))</f>
        <v/>
      </c>
      <c r="AZ210" t="str">
        <f ca="1">IF(AZ$2="","",IF($A210="","",IFERROR(VLOOKUP($A210,OFFSET('Program and Results'!$A$1,MATCH(Tables!AZ$1,'Program and Results'!$A:$A,0)-1,1,COUNTIF('Program and Results'!$A:$A,Tables!AZ$1),4),3,0),"")))</f>
        <v/>
      </c>
      <c r="BA210" t="str">
        <f ca="1">IF(BA$2="","",IF($A210="","",IFERROR(VLOOKUP($A210,OFFSET('Program and Results'!$A$1,MATCH(Tables!BA$1,'Program and Results'!$A:$A,0)-1,1,COUNTIF('Program and Results'!$A:$A,Tables!BA$1),4),3,0),"")))</f>
        <v/>
      </c>
      <c r="BB210" t="str">
        <f ca="1">IF(BB$2="","",IF($A210="","",IFERROR(VLOOKUP($A210,OFFSET('Program and Results'!$A$1,MATCH(Tables!BB$1,'Program and Results'!$A:$A,0)-1,1,COUNTIF('Program and Results'!$A:$A,Tables!BB$1),4),3,0),"")))</f>
        <v/>
      </c>
      <c r="BC210" t="str">
        <f ca="1">IF(BC$2="","",IF($A210="","",IFERROR(VLOOKUP($A210,OFFSET('Program and Results'!$A$1,MATCH(Tables!BC$1,'Program and Results'!$A:$A,0)-1,1,COUNTIF('Program and Results'!$A:$A,Tables!BC$1),4),3,0),"")))</f>
        <v/>
      </c>
      <c r="BD210" t="str">
        <f ca="1">IF(BD$2="","",IF($A210="","",IFERROR(VLOOKUP($A210,OFFSET('Program and Results'!$A$1,MATCH(Tables!BD$1,'Program and Results'!$A:$A,0)-1,1,COUNTIF('Program and Results'!$A:$A,Tables!BD$1),4),3,0),"")))</f>
        <v/>
      </c>
      <c r="BE210" t="str">
        <f ca="1">IF(BE$2="","",IF($A210="","",IFERROR(VLOOKUP($A210,OFFSET('Program and Results'!$A$1,MATCH(Tables!BE$1,'Program and Results'!$A:$A,0)-1,1,COUNTIF('Program and Results'!$A:$A,Tables!BE$1),4),3,0),"")))</f>
        <v/>
      </c>
    </row>
    <row r="211" spans="1:57">
      <c r="A211" s="3" t="str">
        <f t="shared" si="15"/>
        <v>Hoffenheim</v>
      </c>
      <c r="B211">
        <f ca="1">IF(B$2="","",IF($A211="","",IFERROR(VLOOKUP($A211,OFFSET('Program and Results'!$A$1,MATCH(Tables!B$1,'Program and Results'!$A:$A,0)-1,1,COUNTIF('Program and Results'!$A:$A,Tables!B$1),4),3,0),"")))</f>
        <v>2</v>
      </c>
      <c r="C211" t="str">
        <f ca="1">IF(C$2="","",IF($A211="","",IFERROR(VLOOKUP($A211,OFFSET('Program and Results'!$A$1,MATCH(Tables!C$1,'Program and Results'!$A:$A,0)-1,1,COUNTIF('Program and Results'!$A:$A,Tables!C$1),4),3,0),"")))</f>
        <v/>
      </c>
      <c r="D211">
        <f ca="1">IF(D$2="","",IF($A211="","",IFERROR(VLOOKUP($A211,OFFSET('Program and Results'!$A$1,MATCH(Tables!D$1,'Program and Results'!$A:$A,0)-1,1,COUNTIF('Program and Results'!$A:$A,Tables!D$1),4),3,0),"")))</f>
        <v>3</v>
      </c>
      <c r="E211" t="str">
        <f ca="1">IF(E$2="","",IF($A211="","",IFERROR(VLOOKUP($A211,OFFSET('Program and Results'!$A$1,MATCH(Tables!E$1,'Program and Results'!$A:$A,0)-1,1,COUNTIF('Program and Results'!$A:$A,Tables!E$1),4),3,0),"")))</f>
        <v/>
      </c>
      <c r="F211">
        <f ca="1">IF(F$2="","",IF($A211="","",IFERROR(VLOOKUP($A211,OFFSET('Program and Results'!$A$1,MATCH(Tables!F$1,'Program and Results'!$A:$A,0)-1,1,COUNTIF('Program and Results'!$A:$A,Tables!F$1),4),3,0),"")))</f>
        <v>1</v>
      </c>
      <c r="G211" t="str">
        <f ca="1">IF(G$2="","",IF($A211="","",IFERROR(VLOOKUP($A211,OFFSET('Program and Results'!$A$1,MATCH(Tables!G$1,'Program and Results'!$A:$A,0)-1,1,COUNTIF('Program and Results'!$A:$A,Tables!G$1),4),3,0),"")))</f>
        <v/>
      </c>
      <c r="H211">
        <f ca="1">IF(H$2="","",IF($A211="","",IFERROR(VLOOKUP($A211,OFFSET('Program and Results'!$A$1,MATCH(Tables!H$1,'Program and Results'!$A:$A,0)-1,1,COUNTIF('Program and Results'!$A:$A,Tables!H$1),4),3,0),"")))</f>
        <v>3</v>
      </c>
      <c r="I211" t="str">
        <f ca="1">IF(I$2="","",IF($A211="","",IFERROR(VLOOKUP($A211,OFFSET('Program and Results'!$A$1,MATCH(Tables!I$1,'Program and Results'!$A:$A,0)-1,1,COUNTIF('Program and Results'!$A:$A,Tables!I$1),4),3,0),"")))</f>
        <v/>
      </c>
      <c r="J211">
        <f ca="1">IF(J$2="","",IF($A211="","",IFERROR(VLOOKUP($A211,OFFSET('Program and Results'!$A$1,MATCH(Tables!J$1,'Program and Results'!$A:$A,0)-1,1,COUNTIF('Program and Results'!$A:$A,Tables!J$1),4),3,0),"")))</f>
        <v>2</v>
      </c>
      <c r="K211" t="str">
        <f ca="1">IF(K$2="","",IF($A211="","",IFERROR(VLOOKUP($A211,OFFSET('Program and Results'!$A$1,MATCH(Tables!K$1,'Program and Results'!$A:$A,0)-1,1,COUNTIF('Program and Results'!$A:$A,Tables!K$1),4),3,0),"")))</f>
        <v/>
      </c>
      <c r="L211">
        <f ca="1">IF(L$2="","",IF($A211="","",IFERROR(VLOOKUP($A211,OFFSET('Program and Results'!$A$1,MATCH(Tables!L$1,'Program and Results'!$A:$A,0)-1,1,COUNTIF('Program and Results'!$A:$A,Tables!L$1),4),3,0),"")))</f>
        <v>2</v>
      </c>
      <c r="M211">
        <f ca="1">IF(M$2="","",IF($A211="","",IFERROR(VLOOKUP($A211,OFFSET('Program and Results'!$A$1,MATCH(Tables!M$1,'Program and Results'!$A:$A,0)-1,1,COUNTIF('Program and Results'!$A:$A,Tables!M$1),4),3,0),"")))</f>
        <v>3</v>
      </c>
      <c r="N211" t="str">
        <f ca="1">IF(N$2="","",IF($A211="","",IFERROR(VLOOKUP($A211,OFFSET('Program and Results'!$A$1,MATCH(Tables!N$1,'Program and Results'!$A:$A,0)-1,1,COUNTIF('Program and Results'!$A:$A,Tables!N$1),4),3,0),"")))</f>
        <v/>
      </c>
      <c r="O211">
        <f ca="1">IF(O$2="","",IF($A211="","",IFERROR(VLOOKUP($A211,OFFSET('Program and Results'!$A$1,MATCH(Tables!O$1,'Program and Results'!$A:$A,0)-1,1,COUNTIF('Program and Results'!$A:$A,Tables!O$1),4),3,0),"")))</f>
        <v>4</v>
      </c>
      <c r="P211" t="str">
        <f ca="1">IF(P$2="","",IF($A211="","",IFERROR(VLOOKUP($A211,OFFSET('Program and Results'!$A$1,MATCH(Tables!P$1,'Program and Results'!$A:$A,0)-1,1,COUNTIF('Program and Results'!$A:$A,Tables!P$1),4),3,0),"")))</f>
        <v/>
      </c>
      <c r="Q211">
        <f ca="1">IF(Q$2="","",IF($A211="","",IFERROR(VLOOKUP($A211,OFFSET('Program and Results'!$A$1,MATCH(Tables!Q$1,'Program and Results'!$A:$A,0)-1,1,COUNTIF('Program and Results'!$A:$A,Tables!Q$1),4),3,0),"")))</f>
        <v>2</v>
      </c>
      <c r="R211" t="str">
        <f ca="1">IF(R$2="","",IF($A211="","",IFERROR(VLOOKUP($A211,OFFSET('Program and Results'!$A$1,MATCH(Tables!R$1,'Program and Results'!$A:$A,0)-1,1,COUNTIF('Program and Results'!$A:$A,Tables!R$1),4),3,0),"")))</f>
        <v/>
      </c>
      <c r="S211" t="str">
        <f ca="1">IF(S$2="","",IF($A211="","",IFERROR(VLOOKUP($A211,OFFSET('Program and Results'!$A$1,MATCH(Tables!S$1,'Program and Results'!$A:$A,0)-1,1,COUNTIF('Program and Results'!$A:$A,Tables!S$1),4),3,0),"")))</f>
        <v/>
      </c>
      <c r="T211">
        <f ca="1">IF(T$2="","",IF($A211="","",IFERROR(VLOOKUP($A211,OFFSET('Program and Results'!$A$1,MATCH(Tables!T$1,'Program and Results'!$A:$A,0)-1,1,COUNTIF('Program and Results'!$A:$A,Tables!T$1),4),3,0),"")))</f>
        <v>0</v>
      </c>
      <c r="U211" t="str">
        <f ca="1">IF(U$2="","",IF($A211="","",IFERROR(VLOOKUP($A211,OFFSET('Program and Results'!$A$1,MATCH(Tables!U$1,'Program and Results'!$A:$A,0)-1,1,COUNTIF('Program and Results'!$A:$A,Tables!U$1),4),3,0),"")))</f>
        <v/>
      </c>
      <c r="V211">
        <f ca="1">IF(V$2="","",IF($A211="","",IFERROR(VLOOKUP($A211,OFFSET('Program and Results'!$A$1,MATCH(Tables!V$1,'Program and Results'!$A:$A,0)-1,1,COUNTIF('Program and Results'!$A:$A,Tables!V$1),4),3,0),"")))</f>
        <v>1</v>
      </c>
      <c r="W211" t="str">
        <f ca="1">IF(W$2="","",IF($A211="","",IFERROR(VLOOKUP($A211,OFFSET('Program and Results'!$A$1,MATCH(Tables!W$1,'Program and Results'!$A:$A,0)-1,1,COUNTIF('Program and Results'!$A:$A,Tables!W$1),4),3,0),"")))</f>
        <v/>
      </c>
      <c r="X211">
        <f ca="1">IF(X$2="","",IF($A211="","",IFERROR(VLOOKUP($A211,OFFSET('Program and Results'!$A$1,MATCH(Tables!X$1,'Program and Results'!$A:$A,0)-1,1,COUNTIF('Program and Results'!$A:$A,Tables!X$1),4),3,0),"")))</f>
        <v>2</v>
      </c>
      <c r="Y211" t="str">
        <f ca="1">IF(Y$2="","",IF($A211="","",IFERROR(VLOOKUP($A211,OFFSET('Program and Results'!$A$1,MATCH(Tables!Y$1,'Program and Results'!$A:$A,0)-1,1,COUNTIF('Program and Results'!$A:$A,Tables!Y$1),4),3,0),"")))</f>
        <v/>
      </c>
      <c r="Z211">
        <f ca="1">IF(Z$2="","",IF($A211="","",IFERROR(VLOOKUP($A211,OFFSET('Program and Results'!$A$1,MATCH(Tables!Z$1,'Program and Results'!$A:$A,0)-1,1,COUNTIF('Program and Results'!$A:$A,Tables!Z$1),4),3,0),"")))</f>
        <v>4</v>
      </c>
      <c r="AA211" t="str">
        <f ca="1">IF(AA$2="","",IF($A211="","",IFERROR(VLOOKUP($A211,OFFSET('Program and Results'!$A$1,MATCH(Tables!AA$1,'Program and Results'!$A:$A,0)-1,1,COUNTIF('Program and Results'!$A:$A,Tables!AA$1),4),3,0),"")))</f>
        <v/>
      </c>
      <c r="AB211">
        <f ca="1">IF(AB$2="","",IF($A211="","",IFERROR(VLOOKUP($A211,OFFSET('Program and Results'!$A$1,MATCH(Tables!AB$1,'Program and Results'!$A:$A,0)-1,1,COUNTIF('Program and Results'!$A:$A,Tables!AB$1),4),3,0),"")))</f>
        <v>1</v>
      </c>
      <c r="AC211" t="str">
        <f ca="1">IF(AC$2="","",IF($A211="","",IFERROR(VLOOKUP($A211,OFFSET('Program and Results'!$A$1,MATCH(Tables!AC$1,'Program and Results'!$A:$A,0)-1,1,COUNTIF('Program and Results'!$A:$A,Tables!AC$1),4),3,0),"")))</f>
        <v/>
      </c>
      <c r="AD211" t="str">
        <f ca="1">IF(AD$2="","",IF($A211="","",IFERROR(VLOOKUP($A211,OFFSET('Program and Results'!$A$1,MATCH(Tables!AD$1,'Program and Results'!$A:$A,0)-1,1,COUNTIF('Program and Results'!$A:$A,Tables!AD$1),4),3,0),"")))</f>
        <v/>
      </c>
      <c r="AE211">
        <f ca="1">IF(AE$2="","",IF($A211="","",IFERROR(VLOOKUP($A211,OFFSET('Program and Results'!$A$1,MATCH(Tables!AE$1,'Program and Results'!$A:$A,0)-1,1,COUNTIF('Program and Results'!$A:$A,Tables!AE$1),4),3,0),"")))</f>
        <v>0</v>
      </c>
      <c r="AF211" t="str">
        <f ca="1">IF(AF$2="","",IF($A211="","",IFERROR(VLOOKUP($A211,OFFSET('Program and Results'!$A$1,MATCH(Tables!AF$1,'Program and Results'!$A:$A,0)-1,1,COUNTIF('Program and Results'!$A:$A,Tables!AF$1),4),3,0),"")))</f>
        <v/>
      </c>
      <c r="AG211">
        <f ca="1">IF(AG$2="","",IF($A211="","",IFERROR(VLOOKUP($A211,OFFSET('Program and Results'!$A$1,MATCH(Tables!AG$1,'Program and Results'!$A:$A,0)-1,1,COUNTIF('Program and Results'!$A:$A,Tables!AG$1),4),3,0),"")))</f>
        <v>0</v>
      </c>
      <c r="AH211" t="str">
        <f ca="1">IF(AH$2="","",IF($A211="","",IFERROR(VLOOKUP($A211,OFFSET('Program and Results'!$A$1,MATCH(Tables!AH$1,'Program and Results'!$A:$A,0)-1,1,COUNTIF('Program and Results'!$A:$A,Tables!AH$1),4),3,0),"")))</f>
        <v/>
      </c>
      <c r="AI211">
        <f ca="1">IF(AI$2="","",IF($A211="","",IFERROR(VLOOKUP($A211,OFFSET('Program and Results'!$A$1,MATCH(Tables!AI$1,'Program and Results'!$A:$A,0)-1,1,COUNTIF('Program and Results'!$A:$A,Tables!AI$1),4),3,0),"")))</f>
        <v>1</v>
      </c>
      <c r="AJ211" t="str">
        <f ca="1">IF(AJ$2="","",IF($A211="","",IFERROR(VLOOKUP($A211,OFFSET('Program and Results'!$A$1,MATCH(Tables!AJ$1,'Program and Results'!$A:$A,0)-1,1,COUNTIF('Program and Results'!$A:$A,Tables!AJ$1),4),3,0),"")))</f>
        <v/>
      </c>
      <c r="AK211" t="str">
        <f ca="1">IF(AK$2="","",IF($A211="","",IFERROR(VLOOKUP($A211,OFFSET('Program and Results'!$A$1,MATCH(Tables!AK$1,'Program and Results'!$A:$A,0)-1,1,COUNTIF('Program and Results'!$A:$A,Tables!AK$1),4),3,0),"")))</f>
        <v/>
      </c>
      <c r="AL211" t="str">
        <f ca="1">IF(AL$2="","",IF($A211="","",IFERROR(VLOOKUP($A211,OFFSET('Program and Results'!$A$1,MATCH(Tables!AL$1,'Program and Results'!$A:$A,0)-1,1,COUNTIF('Program and Results'!$A:$A,Tables!AL$1),4),3,0),"")))</f>
        <v/>
      </c>
      <c r="AM211" t="str">
        <f ca="1">IF(AM$2="","",IF($A211="","",IFERROR(VLOOKUP($A211,OFFSET('Program and Results'!$A$1,MATCH(Tables!AM$1,'Program and Results'!$A:$A,0)-1,1,COUNTIF('Program and Results'!$A:$A,Tables!AM$1),4),3,0),"")))</f>
        <v/>
      </c>
      <c r="AN211" t="str">
        <f ca="1">IF(AN$2="","",IF($A211="","",IFERROR(VLOOKUP($A211,OFFSET('Program and Results'!$A$1,MATCH(Tables!AN$1,'Program and Results'!$A:$A,0)-1,1,COUNTIF('Program and Results'!$A:$A,Tables!AN$1),4),3,0),"")))</f>
        <v/>
      </c>
      <c r="AO211" t="str">
        <f ca="1">IF(AO$2="","",IF($A211="","",IFERROR(VLOOKUP($A211,OFFSET('Program and Results'!$A$1,MATCH(Tables!AO$1,'Program and Results'!$A:$A,0)-1,1,COUNTIF('Program and Results'!$A:$A,Tables!AO$1),4),3,0),"")))</f>
        <v/>
      </c>
      <c r="AP211" t="str">
        <f ca="1">IF(AP$2="","",IF($A211="","",IFERROR(VLOOKUP($A211,OFFSET('Program and Results'!$A$1,MATCH(Tables!AP$1,'Program and Results'!$A:$A,0)-1,1,COUNTIF('Program and Results'!$A:$A,Tables!AP$1),4),3,0),"")))</f>
        <v/>
      </c>
      <c r="AQ211" t="str">
        <f ca="1">IF(AQ$2="","",IF($A211="","",IFERROR(VLOOKUP($A211,OFFSET('Program and Results'!$A$1,MATCH(Tables!AQ$1,'Program and Results'!$A:$A,0)-1,1,COUNTIF('Program and Results'!$A:$A,Tables!AQ$1),4),3,0),"")))</f>
        <v/>
      </c>
      <c r="AR211" t="str">
        <f ca="1">IF(AR$2="","",IF($A211="","",IFERROR(VLOOKUP($A211,OFFSET('Program and Results'!$A$1,MATCH(Tables!AR$1,'Program and Results'!$A:$A,0)-1,1,COUNTIF('Program and Results'!$A:$A,Tables!AR$1),4),3,0),"")))</f>
        <v/>
      </c>
      <c r="AS211" t="str">
        <f ca="1">IF(AS$2="","",IF($A211="","",IFERROR(VLOOKUP($A211,OFFSET('Program and Results'!$A$1,MATCH(Tables!AS$1,'Program and Results'!$A:$A,0)-1,1,COUNTIF('Program and Results'!$A:$A,Tables!AS$1),4),3,0),"")))</f>
        <v/>
      </c>
      <c r="AT211" t="str">
        <f ca="1">IF(AT$2="","",IF($A211="","",IFERROR(VLOOKUP($A211,OFFSET('Program and Results'!$A$1,MATCH(Tables!AT$1,'Program and Results'!$A:$A,0)-1,1,COUNTIF('Program and Results'!$A:$A,Tables!AT$1),4),3,0),"")))</f>
        <v/>
      </c>
      <c r="AU211" t="str">
        <f ca="1">IF(AU$2="","",IF($A211="","",IFERROR(VLOOKUP($A211,OFFSET('Program and Results'!$A$1,MATCH(Tables!AU$1,'Program and Results'!$A:$A,0)-1,1,COUNTIF('Program and Results'!$A:$A,Tables!AU$1),4),3,0),"")))</f>
        <v/>
      </c>
      <c r="AV211" t="str">
        <f ca="1">IF(AV$2="","",IF($A211="","",IFERROR(VLOOKUP($A211,OFFSET('Program and Results'!$A$1,MATCH(Tables!AV$1,'Program and Results'!$A:$A,0)-1,1,COUNTIF('Program and Results'!$A:$A,Tables!AV$1),4),3,0),"")))</f>
        <v/>
      </c>
      <c r="AW211" t="str">
        <f ca="1">IF(AW$2="","",IF($A211="","",IFERROR(VLOOKUP($A211,OFFSET('Program and Results'!$A$1,MATCH(Tables!AW$1,'Program and Results'!$A:$A,0)-1,1,COUNTIF('Program and Results'!$A:$A,Tables!AW$1),4),3,0),"")))</f>
        <v/>
      </c>
      <c r="AX211" t="str">
        <f ca="1">IF(AX$2="","",IF($A211="","",IFERROR(VLOOKUP($A211,OFFSET('Program and Results'!$A$1,MATCH(Tables!AX$1,'Program and Results'!$A:$A,0)-1,1,COUNTIF('Program and Results'!$A:$A,Tables!AX$1),4),3,0),"")))</f>
        <v/>
      </c>
      <c r="AY211" t="str">
        <f ca="1">IF(AY$2="","",IF($A211="","",IFERROR(VLOOKUP($A211,OFFSET('Program and Results'!$A$1,MATCH(Tables!AY$1,'Program and Results'!$A:$A,0)-1,1,COUNTIF('Program and Results'!$A:$A,Tables!AY$1),4),3,0),"")))</f>
        <v/>
      </c>
      <c r="AZ211" t="str">
        <f ca="1">IF(AZ$2="","",IF($A211="","",IFERROR(VLOOKUP($A211,OFFSET('Program and Results'!$A$1,MATCH(Tables!AZ$1,'Program and Results'!$A:$A,0)-1,1,COUNTIF('Program and Results'!$A:$A,Tables!AZ$1),4),3,0),"")))</f>
        <v/>
      </c>
      <c r="BA211" t="str">
        <f ca="1">IF(BA$2="","",IF($A211="","",IFERROR(VLOOKUP($A211,OFFSET('Program and Results'!$A$1,MATCH(Tables!BA$1,'Program and Results'!$A:$A,0)-1,1,COUNTIF('Program and Results'!$A:$A,Tables!BA$1),4),3,0),"")))</f>
        <v/>
      </c>
      <c r="BB211" t="str">
        <f ca="1">IF(BB$2="","",IF($A211="","",IFERROR(VLOOKUP($A211,OFFSET('Program and Results'!$A$1,MATCH(Tables!BB$1,'Program and Results'!$A:$A,0)-1,1,COUNTIF('Program and Results'!$A:$A,Tables!BB$1),4),3,0),"")))</f>
        <v/>
      </c>
      <c r="BC211" t="str">
        <f ca="1">IF(BC$2="","",IF($A211="","",IFERROR(VLOOKUP($A211,OFFSET('Program and Results'!$A$1,MATCH(Tables!BC$1,'Program and Results'!$A:$A,0)-1,1,COUNTIF('Program and Results'!$A:$A,Tables!BC$1),4),3,0),"")))</f>
        <v/>
      </c>
      <c r="BD211" t="str">
        <f ca="1">IF(BD$2="","",IF($A211="","",IFERROR(VLOOKUP($A211,OFFSET('Program and Results'!$A$1,MATCH(Tables!BD$1,'Program and Results'!$A:$A,0)-1,1,COUNTIF('Program and Results'!$A:$A,Tables!BD$1),4),3,0),"")))</f>
        <v/>
      </c>
      <c r="BE211" t="str">
        <f ca="1">IF(BE$2="","",IF($A211="","",IFERROR(VLOOKUP($A211,OFFSET('Program and Results'!$A$1,MATCH(Tables!BE$1,'Program and Results'!$A:$A,0)-1,1,COUNTIF('Program and Results'!$A:$A,Tables!BE$1),4),3,0),"")))</f>
        <v/>
      </c>
    </row>
    <row r="212" spans="1:57">
      <c r="A212" s="3" t="str">
        <f t="shared" si="15"/>
        <v>Leverkusen</v>
      </c>
      <c r="B212">
        <f ca="1">IF(B$2="","",IF($A212="","",IFERROR(VLOOKUP($A212,OFFSET('Program and Results'!$A$1,MATCH(Tables!B$1,'Program and Results'!$A:$A,0)-1,1,COUNTIF('Program and Results'!$A:$A,Tables!B$1),4),3,0),"")))</f>
        <v>1</v>
      </c>
      <c r="C212" t="str">
        <f ca="1">IF(C$2="","",IF($A212="","",IFERROR(VLOOKUP($A212,OFFSET('Program and Results'!$A$1,MATCH(Tables!C$1,'Program and Results'!$A:$A,0)-1,1,COUNTIF('Program and Results'!$A:$A,Tables!C$1),4),3,0),"")))</f>
        <v/>
      </c>
      <c r="D212">
        <f ca="1">IF(D$2="","",IF($A212="","",IFERROR(VLOOKUP($A212,OFFSET('Program and Results'!$A$1,MATCH(Tables!D$1,'Program and Results'!$A:$A,0)-1,1,COUNTIF('Program and Results'!$A:$A,Tables!D$1),4),3,0),"")))</f>
        <v>2</v>
      </c>
      <c r="E212" t="str">
        <f ca="1">IF(E$2="","",IF($A212="","",IFERROR(VLOOKUP($A212,OFFSET('Program and Results'!$A$1,MATCH(Tables!E$1,'Program and Results'!$A:$A,0)-1,1,COUNTIF('Program and Results'!$A:$A,Tables!E$1),4),3,0),"")))</f>
        <v/>
      </c>
      <c r="F212">
        <f ca="1">IF(F$2="","",IF($A212="","",IFERROR(VLOOKUP($A212,OFFSET('Program and Results'!$A$1,MATCH(Tables!F$1,'Program and Results'!$A:$A,0)-1,1,COUNTIF('Program and Results'!$A:$A,Tables!F$1),4),3,0),"")))</f>
        <v>1</v>
      </c>
      <c r="G212" t="str">
        <f ca="1">IF(G$2="","",IF($A212="","",IFERROR(VLOOKUP($A212,OFFSET('Program and Results'!$A$1,MATCH(Tables!G$1,'Program and Results'!$A:$A,0)-1,1,COUNTIF('Program and Results'!$A:$A,Tables!G$1),4),3,0),"")))</f>
        <v/>
      </c>
      <c r="H212">
        <f ca="1">IF(H$2="","",IF($A212="","",IFERROR(VLOOKUP($A212,OFFSET('Program and Results'!$A$1,MATCH(Tables!H$1,'Program and Results'!$A:$A,0)-1,1,COUNTIF('Program and Results'!$A:$A,Tables!H$1),4),3,0),"")))</f>
        <v>0</v>
      </c>
      <c r="I212">
        <f ca="1">IF(I$2="","",IF($A212="","",IFERROR(VLOOKUP($A212,OFFSET('Program and Results'!$A$1,MATCH(Tables!I$1,'Program and Results'!$A:$A,0)-1,1,COUNTIF('Program and Results'!$A:$A,Tables!I$1),4),3,0),"")))</f>
        <v>1</v>
      </c>
      <c r="J212" t="str">
        <f ca="1">IF(J$2="","",IF($A212="","",IFERROR(VLOOKUP($A212,OFFSET('Program and Results'!$A$1,MATCH(Tables!J$1,'Program and Results'!$A:$A,0)-1,1,COUNTIF('Program and Results'!$A:$A,Tables!J$1),4),3,0),"")))</f>
        <v/>
      </c>
      <c r="K212">
        <f ca="1">IF(K$2="","",IF($A212="","",IFERROR(VLOOKUP($A212,OFFSET('Program and Results'!$A$1,MATCH(Tables!K$1,'Program and Results'!$A:$A,0)-1,1,COUNTIF('Program and Results'!$A:$A,Tables!K$1),4),3,0),"")))</f>
        <v>1</v>
      </c>
      <c r="L212" t="str">
        <f ca="1">IF(L$2="","",IF($A212="","",IFERROR(VLOOKUP($A212,OFFSET('Program and Results'!$A$1,MATCH(Tables!L$1,'Program and Results'!$A:$A,0)-1,1,COUNTIF('Program and Results'!$A:$A,Tables!L$1),4),3,0),"")))</f>
        <v/>
      </c>
      <c r="M212">
        <f ca="1">IF(M$2="","",IF($A212="","",IFERROR(VLOOKUP($A212,OFFSET('Program and Results'!$A$1,MATCH(Tables!M$1,'Program and Results'!$A:$A,0)-1,1,COUNTIF('Program and Results'!$A:$A,Tables!M$1),4),3,0),"")))</f>
        <v>3</v>
      </c>
      <c r="N212" t="str">
        <f ca="1">IF(N$2="","",IF($A212="","",IFERROR(VLOOKUP($A212,OFFSET('Program and Results'!$A$1,MATCH(Tables!N$1,'Program and Results'!$A:$A,0)-1,1,COUNTIF('Program and Results'!$A:$A,Tables!N$1),4),3,0),"")))</f>
        <v/>
      </c>
      <c r="O212">
        <f ca="1">IF(O$2="","",IF($A212="","",IFERROR(VLOOKUP($A212,OFFSET('Program and Results'!$A$1,MATCH(Tables!O$1,'Program and Results'!$A:$A,0)-1,1,COUNTIF('Program and Results'!$A:$A,Tables!O$1),4),3,0),"")))</f>
        <v>0</v>
      </c>
      <c r="P212" t="str">
        <f ca="1">IF(P$2="","",IF($A212="","",IFERROR(VLOOKUP($A212,OFFSET('Program and Results'!$A$1,MATCH(Tables!P$1,'Program and Results'!$A:$A,0)-1,1,COUNTIF('Program and Results'!$A:$A,Tables!P$1),4),3,0),"")))</f>
        <v/>
      </c>
      <c r="Q212">
        <f ca="1">IF(Q$2="","",IF($A212="","",IFERROR(VLOOKUP($A212,OFFSET('Program and Results'!$A$1,MATCH(Tables!Q$1,'Program and Results'!$A:$A,0)-1,1,COUNTIF('Program and Results'!$A:$A,Tables!Q$1),4),3,0),"")))</f>
        <v>1</v>
      </c>
      <c r="R212" t="str">
        <f ca="1">IF(R$2="","",IF($A212="","",IFERROR(VLOOKUP($A212,OFFSET('Program and Results'!$A$1,MATCH(Tables!R$1,'Program and Results'!$A:$A,0)-1,1,COUNTIF('Program and Results'!$A:$A,Tables!R$1),4),3,0),"")))</f>
        <v/>
      </c>
      <c r="S212" t="str">
        <f ca="1">IF(S$2="","",IF($A212="","",IFERROR(VLOOKUP($A212,OFFSET('Program and Results'!$A$1,MATCH(Tables!S$1,'Program and Results'!$A:$A,0)-1,1,COUNTIF('Program and Results'!$A:$A,Tables!S$1),4),3,0),"")))</f>
        <v/>
      </c>
      <c r="T212">
        <f ca="1">IF(T$2="","",IF($A212="","",IFERROR(VLOOKUP($A212,OFFSET('Program and Results'!$A$1,MATCH(Tables!T$1,'Program and Results'!$A:$A,0)-1,1,COUNTIF('Program and Results'!$A:$A,Tables!T$1),4),3,0),"")))</f>
        <v>1</v>
      </c>
      <c r="U212" t="str">
        <f ca="1">IF(U$2="","",IF($A212="","",IFERROR(VLOOKUP($A212,OFFSET('Program and Results'!$A$1,MATCH(Tables!U$1,'Program and Results'!$A:$A,0)-1,1,COUNTIF('Program and Results'!$A:$A,Tables!U$1),4),3,0),"")))</f>
        <v/>
      </c>
      <c r="V212">
        <f ca="1">IF(V$2="","",IF($A212="","",IFERROR(VLOOKUP($A212,OFFSET('Program and Results'!$A$1,MATCH(Tables!V$1,'Program and Results'!$A:$A,0)-1,1,COUNTIF('Program and Results'!$A:$A,Tables!V$1),4),3,0),"")))</f>
        <v>2</v>
      </c>
      <c r="W212" t="str">
        <f ca="1">IF(W$2="","",IF($A212="","",IFERROR(VLOOKUP($A212,OFFSET('Program and Results'!$A$1,MATCH(Tables!W$1,'Program and Results'!$A:$A,0)-1,1,COUNTIF('Program and Results'!$A:$A,Tables!W$1),4),3,0),"")))</f>
        <v/>
      </c>
      <c r="X212">
        <f ca="1">IF(X$2="","",IF($A212="","",IFERROR(VLOOKUP($A212,OFFSET('Program and Results'!$A$1,MATCH(Tables!X$1,'Program and Results'!$A:$A,0)-1,1,COUNTIF('Program and Results'!$A:$A,Tables!X$1),4),3,0),"")))</f>
        <v>1</v>
      </c>
      <c r="Y212" t="str">
        <f ca="1">IF(Y$2="","",IF($A212="","",IFERROR(VLOOKUP($A212,OFFSET('Program and Results'!$A$1,MATCH(Tables!Y$1,'Program and Results'!$A:$A,0)-1,1,COUNTIF('Program and Results'!$A:$A,Tables!Y$1),4),3,0),"")))</f>
        <v/>
      </c>
      <c r="Z212" t="str">
        <f ca="1">IF(Z$2="","",IF($A212="","",IFERROR(VLOOKUP($A212,OFFSET('Program and Results'!$A$1,MATCH(Tables!Z$1,'Program and Results'!$A:$A,0)-1,1,COUNTIF('Program and Results'!$A:$A,Tables!Z$1),4),3,0),"")))</f>
        <v/>
      </c>
      <c r="AA212">
        <f ca="1">IF(AA$2="","",IF($A212="","",IFERROR(VLOOKUP($A212,OFFSET('Program and Results'!$A$1,MATCH(Tables!AA$1,'Program and Results'!$A:$A,0)-1,1,COUNTIF('Program and Results'!$A:$A,Tables!AA$1),4),3,0),"")))</f>
        <v>3</v>
      </c>
      <c r="AB212" t="str">
        <f ca="1">IF(AB$2="","",IF($A212="","",IFERROR(VLOOKUP($A212,OFFSET('Program and Results'!$A$1,MATCH(Tables!AB$1,'Program and Results'!$A:$A,0)-1,1,COUNTIF('Program and Results'!$A:$A,Tables!AB$1),4),3,0),"")))</f>
        <v/>
      </c>
      <c r="AC212">
        <f ca="1">IF(AC$2="","",IF($A212="","",IFERROR(VLOOKUP($A212,OFFSET('Program and Results'!$A$1,MATCH(Tables!AC$1,'Program and Results'!$A:$A,0)-1,1,COUNTIF('Program and Results'!$A:$A,Tables!AC$1),4),3,0),"")))</f>
        <v>1</v>
      </c>
      <c r="AD212" t="str">
        <f ca="1">IF(AD$2="","",IF($A212="","",IFERROR(VLOOKUP($A212,OFFSET('Program and Results'!$A$1,MATCH(Tables!AD$1,'Program and Results'!$A:$A,0)-1,1,COUNTIF('Program and Results'!$A:$A,Tables!AD$1),4),3,0),"")))</f>
        <v/>
      </c>
      <c r="AE212">
        <f ca="1">IF(AE$2="","",IF($A212="","",IFERROR(VLOOKUP($A212,OFFSET('Program and Results'!$A$1,MATCH(Tables!AE$1,'Program and Results'!$A:$A,0)-1,1,COUNTIF('Program and Results'!$A:$A,Tables!AE$1),4),3,0),"")))</f>
        <v>1</v>
      </c>
      <c r="AF212" t="str">
        <f ca="1">IF(AF$2="","",IF($A212="","",IFERROR(VLOOKUP($A212,OFFSET('Program and Results'!$A$1,MATCH(Tables!AF$1,'Program and Results'!$A:$A,0)-1,1,COUNTIF('Program and Results'!$A:$A,Tables!AF$1),4),3,0),"")))</f>
        <v/>
      </c>
      <c r="AG212">
        <f ca="1">IF(AG$2="","",IF($A212="","",IFERROR(VLOOKUP($A212,OFFSET('Program and Results'!$A$1,MATCH(Tables!AG$1,'Program and Results'!$A:$A,0)-1,1,COUNTIF('Program and Results'!$A:$A,Tables!AG$1),4),3,0),"")))</f>
        <v>2</v>
      </c>
      <c r="AH212" t="str">
        <f ca="1">IF(AH$2="","",IF($A212="","",IFERROR(VLOOKUP($A212,OFFSET('Program and Results'!$A$1,MATCH(Tables!AH$1,'Program and Results'!$A:$A,0)-1,1,COUNTIF('Program and Results'!$A:$A,Tables!AH$1),4),3,0),"")))</f>
        <v/>
      </c>
      <c r="AI212">
        <f ca="1">IF(AI$2="","",IF($A212="","",IFERROR(VLOOKUP($A212,OFFSET('Program and Results'!$A$1,MATCH(Tables!AI$1,'Program and Results'!$A:$A,0)-1,1,COUNTIF('Program and Results'!$A:$A,Tables!AI$1),4),3,0),"")))</f>
        <v>1</v>
      </c>
      <c r="AJ212" t="str">
        <f ca="1">IF(AJ$2="","",IF($A212="","",IFERROR(VLOOKUP($A212,OFFSET('Program and Results'!$A$1,MATCH(Tables!AJ$1,'Program and Results'!$A:$A,0)-1,1,COUNTIF('Program and Results'!$A:$A,Tables!AJ$1),4),3,0),"")))</f>
        <v/>
      </c>
      <c r="AK212" t="str">
        <f ca="1">IF(AK$2="","",IF($A212="","",IFERROR(VLOOKUP($A212,OFFSET('Program and Results'!$A$1,MATCH(Tables!AK$1,'Program and Results'!$A:$A,0)-1,1,COUNTIF('Program and Results'!$A:$A,Tables!AK$1),4),3,0),"")))</f>
        <v/>
      </c>
      <c r="AL212" t="str">
        <f ca="1">IF(AL$2="","",IF($A212="","",IFERROR(VLOOKUP($A212,OFFSET('Program and Results'!$A$1,MATCH(Tables!AL$1,'Program and Results'!$A:$A,0)-1,1,COUNTIF('Program and Results'!$A:$A,Tables!AL$1),4),3,0),"")))</f>
        <v/>
      </c>
      <c r="AM212" t="str">
        <f ca="1">IF(AM$2="","",IF($A212="","",IFERROR(VLOOKUP($A212,OFFSET('Program and Results'!$A$1,MATCH(Tables!AM$1,'Program and Results'!$A:$A,0)-1,1,COUNTIF('Program and Results'!$A:$A,Tables!AM$1),4),3,0),"")))</f>
        <v/>
      </c>
      <c r="AN212" t="str">
        <f ca="1">IF(AN$2="","",IF($A212="","",IFERROR(VLOOKUP($A212,OFFSET('Program and Results'!$A$1,MATCH(Tables!AN$1,'Program and Results'!$A:$A,0)-1,1,COUNTIF('Program and Results'!$A:$A,Tables!AN$1),4),3,0),"")))</f>
        <v/>
      </c>
      <c r="AO212" t="str">
        <f ca="1">IF(AO$2="","",IF($A212="","",IFERROR(VLOOKUP($A212,OFFSET('Program and Results'!$A$1,MATCH(Tables!AO$1,'Program and Results'!$A:$A,0)-1,1,COUNTIF('Program and Results'!$A:$A,Tables!AO$1),4),3,0),"")))</f>
        <v/>
      </c>
      <c r="AP212" t="str">
        <f ca="1">IF(AP$2="","",IF($A212="","",IFERROR(VLOOKUP($A212,OFFSET('Program and Results'!$A$1,MATCH(Tables!AP$1,'Program and Results'!$A:$A,0)-1,1,COUNTIF('Program and Results'!$A:$A,Tables!AP$1),4),3,0),"")))</f>
        <v/>
      </c>
      <c r="AQ212" t="str">
        <f ca="1">IF(AQ$2="","",IF($A212="","",IFERROR(VLOOKUP($A212,OFFSET('Program and Results'!$A$1,MATCH(Tables!AQ$1,'Program and Results'!$A:$A,0)-1,1,COUNTIF('Program and Results'!$A:$A,Tables!AQ$1),4),3,0),"")))</f>
        <v/>
      </c>
      <c r="AR212" t="str">
        <f ca="1">IF(AR$2="","",IF($A212="","",IFERROR(VLOOKUP($A212,OFFSET('Program and Results'!$A$1,MATCH(Tables!AR$1,'Program and Results'!$A:$A,0)-1,1,COUNTIF('Program and Results'!$A:$A,Tables!AR$1),4),3,0),"")))</f>
        <v/>
      </c>
      <c r="AS212" t="str">
        <f ca="1">IF(AS$2="","",IF($A212="","",IFERROR(VLOOKUP($A212,OFFSET('Program and Results'!$A$1,MATCH(Tables!AS$1,'Program and Results'!$A:$A,0)-1,1,COUNTIF('Program and Results'!$A:$A,Tables!AS$1),4),3,0),"")))</f>
        <v/>
      </c>
      <c r="AT212" t="str">
        <f ca="1">IF(AT$2="","",IF($A212="","",IFERROR(VLOOKUP($A212,OFFSET('Program and Results'!$A$1,MATCH(Tables!AT$1,'Program and Results'!$A:$A,0)-1,1,COUNTIF('Program and Results'!$A:$A,Tables!AT$1),4),3,0),"")))</f>
        <v/>
      </c>
      <c r="AU212" t="str">
        <f ca="1">IF(AU$2="","",IF($A212="","",IFERROR(VLOOKUP($A212,OFFSET('Program and Results'!$A$1,MATCH(Tables!AU$1,'Program and Results'!$A:$A,0)-1,1,COUNTIF('Program and Results'!$A:$A,Tables!AU$1),4),3,0),"")))</f>
        <v/>
      </c>
      <c r="AV212" t="str">
        <f ca="1">IF(AV$2="","",IF($A212="","",IFERROR(VLOOKUP($A212,OFFSET('Program and Results'!$A$1,MATCH(Tables!AV$1,'Program and Results'!$A:$A,0)-1,1,COUNTIF('Program and Results'!$A:$A,Tables!AV$1),4),3,0),"")))</f>
        <v/>
      </c>
      <c r="AW212" t="str">
        <f ca="1">IF(AW$2="","",IF($A212="","",IFERROR(VLOOKUP($A212,OFFSET('Program and Results'!$A$1,MATCH(Tables!AW$1,'Program and Results'!$A:$A,0)-1,1,COUNTIF('Program and Results'!$A:$A,Tables!AW$1),4),3,0),"")))</f>
        <v/>
      </c>
      <c r="AX212" t="str">
        <f ca="1">IF(AX$2="","",IF($A212="","",IFERROR(VLOOKUP($A212,OFFSET('Program and Results'!$A$1,MATCH(Tables!AX$1,'Program and Results'!$A:$A,0)-1,1,COUNTIF('Program and Results'!$A:$A,Tables!AX$1),4),3,0),"")))</f>
        <v/>
      </c>
      <c r="AY212" t="str">
        <f ca="1">IF(AY$2="","",IF($A212="","",IFERROR(VLOOKUP($A212,OFFSET('Program and Results'!$A$1,MATCH(Tables!AY$1,'Program and Results'!$A:$A,0)-1,1,COUNTIF('Program and Results'!$A:$A,Tables!AY$1),4),3,0),"")))</f>
        <v/>
      </c>
      <c r="AZ212" t="str">
        <f ca="1">IF(AZ$2="","",IF($A212="","",IFERROR(VLOOKUP($A212,OFFSET('Program and Results'!$A$1,MATCH(Tables!AZ$1,'Program and Results'!$A:$A,0)-1,1,COUNTIF('Program and Results'!$A:$A,Tables!AZ$1),4),3,0),"")))</f>
        <v/>
      </c>
      <c r="BA212" t="str">
        <f ca="1">IF(BA$2="","",IF($A212="","",IFERROR(VLOOKUP($A212,OFFSET('Program and Results'!$A$1,MATCH(Tables!BA$1,'Program and Results'!$A:$A,0)-1,1,COUNTIF('Program and Results'!$A:$A,Tables!BA$1),4),3,0),"")))</f>
        <v/>
      </c>
      <c r="BB212" t="str">
        <f ca="1">IF(BB$2="","",IF($A212="","",IFERROR(VLOOKUP($A212,OFFSET('Program and Results'!$A$1,MATCH(Tables!BB$1,'Program and Results'!$A:$A,0)-1,1,COUNTIF('Program and Results'!$A:$A,Tables!BB$1),4),3,0),"")))</f>
        <v/>
      </c>
      <c r="BC212" t="str">
        <f ca="1">IF(BC$2="","",IF($A212="","",IFERROR(VLOOKUP($A212,OFFSET('Program and Results'!$A$1,MATCH(Tables!BC$1,'Program and Results'!$A:$A,0)-1,1,COUNTIF('Program and Results'!$A:$A,Tables!BC$1),4),3,0),"")))</f>
        <v/>
      </c>
      <c r="BD212" t="str">
        <f ca="1">IF(BD$2="","",IF($A212="","",IFERROR(VLOOKUP($A212,OFFSET('Program and Results'!$A$1,MATCH(Tables!BD$1,'Program and Results'!$A:$A,0)-1,1,COUNTIF('Program and Results'!$A:$A,Tables!BD$1),4),3,0),"")))</f>
        <v/>
      </c>
      <c r="BE212" t="str">
        <f ca="1">IF(BE$2="","",IF($A212="","",IFERROR(VLOOKUP($A212,OFFSET('Program and Results'!$A$1,MATCH(Tables!BE$1,'Program and Results'!$A:$A,0)-1,1,COUNTIF('Program and Results'!$A:$A,Tables!BE$1),4),3,0),"")))</f>
        <v/>
      </c>
    </row>
    <row r="213" spans="1:57">
      <c r="A213" s="3" t="str">
        <f t="shared" si="15"/>
        <v>Mainz</v>
      </c>
      <c r="B213">
        <f ca="1">IF(B$2="","",IF($A213="","",IFERROR(VLOOKUP($A213,OFFSET('Program and Results'!$A$1,MATCH(Tables!B$1,'Program and Results'!$A:$A,0)-1,1,COUNTIF('Program and Results'!$A:$A,Tables!B$1),4),3,0),"")))</f>
        <v>2</v>
      </c>
      <c r="C213" t="str">
        <f ca="1">IF(C$2="","",IF($A213="","",IFERROR(VLOOKUP($A213,OFFSET('Program and Results'!$A$1,MATCH(Tables!C$1,'Program and Results'!$A:$A,0)-1,1,COUNTIF('Program and Results'!$A:$A,Tables!C$1),4),3,0),"")))</f>
        <v/>
      </c>
      <c r="D213">
        <f ca="1">IF(D$2="","",IF($A213="","",IFERROR(VLOOKUP($A213,OFFSET('Program and Results'!$A$1,MATCH(Tables!D$1,'Program and Results'!$A:$A,0)-1,1,COUNTIF('Program and Results'!$A:$A,Tables!D$1),4),3,0),"")))</f>
        <v>0</v>
      </c>
      <c r="E213" t="str">
        <f ca="1">IF(E$2="","",IF($A213="","",IFERROR(VLOOKUP($A213,OFFSET('Program and Results'!$A$1,MATCH(Tables!E$1,'Program and Results'!$A:$A,0)-1,1,COUNTIF('Program and Results'!$A:$A,Tables!E$1),4),3,0),"")))</f>
        <v/>
      </c>
      <c r="F213">
        <f ca="1">IF(F$2="","",IF($A213="","",IFERROR(VLOOKUP($A213,OFFSET('Program and Results'!$A$1,MATCH(Tables!F$1,'Program and Results'!$A:$A,0)-1,1,COUNTIF('Program and Results'!$A:$A,Tables!F$1),4),3,0),"")))</f>
        <v>1</v>
      </c>
      <c r="G213">
        <f ca="1">IF(G$2="","",IF($A213="","",IFERROR(VLOOKUP($A213,OFFSET('Program and Results'!$A$1,MATCH(Tables!G$1,'Program and Results'!$A:$A,0)-1,1,COUNTIF('Program and Results'!$A:$A,Tables!G$1),4),3,0),"")))</f>
        <v>4</v>
      </c>
      <c r="H213" t="str">
        <f ca="1">IF(H$2="","",IF($A213="","",IFERROR(VLOOKUP($A213,OFFSET('Program and Results'!$A$1,MATCH(Tables!H$1,'Program and Results'!$A:$A,0)-1,1,COUNTIF('Program and Results'!$A:$A,Tables!H$1),4),3,0),"")))</f>
        <v/>
      </c>
      <c r="I213">
        <f ca="1">IF(I$2="","",IF($A213="","",IFERROR(VLOOKUP($A213,OFFSET('Program and Results'!$A$1,MATCH(Tables!I$1,'Program and Results'!$A:$A,0)-1,1,COUNTIF('Program and Results'!$A:$A,Tables!I$1),4),3,0),"")))</f>
        <v>2</v>
      </c>
      <c r="J213" t="str">
        <f ca="1">IF(J$2="","",IF($A213="","",IFERROR(VLOOKUP($A213,OFFSET('Program and Results'!$A$1,MATCH(Tables!J$1,'Program and Results'!$A:$A,0)-1,1,COUNTIF('Program and Results'!$A:$A,Tables!J$1),4),3,0),"")))</f>
        <v/>
      </c>
      <c r="K213">
        <f ca="1">IF(K$2="","",IF($A213="","",IFERROR(VLOOKUP($A213,OFFSET('Program and Results'!$A$1,MATCH(Tables!K$1,'Program and Results'!$A:$A,0)-1,1,COUNTIF('Program and Results'!$A:$A,Tables!K$1),4),3,0),"")))</f>
        <v>0</v>
      </c>
      <c r="L213" t="str">
        <f ca="1">IF(L$2="","",IF($A213="","",IFERROR(VLOOKUP($A213,OFFSET('Program and Results'!$A$1,MATCH(Tables!L$1,'Program and Results'!$A:$A,0)-1,1,COUNTIF('Program and Results'!$A:$A,Tables!L$1),4),3,0),"")))</f>
        <v/>
      </c>
      <c r="M213">
        <f ca="1">IF(M$2="","",IF($A213="","",IFERROR(VLOOKUP($A213,OFFSET('Program and Results'!$A$1,MATCH(Tables!M$1,'Program and Results'!$A:$A,0)-1,1,COUNTIF('Program and Results'!$A:$A,Tables!M$1),4),3,0),"")))</f>
        <v>0</v>
      </c>
      <c r="N213" t="str">
        <f ca="1">IF(N$2="","",IF($A213="","",IFERROR(VLOOKUP($A213,OFFSET('Program and Results'!$A$1,MATCH(Tables!N$1,'Program and Results'!$A:$A,0)-1,1,COUNTIF('Program and Results'!$A:$A,Tables!N$1),4),3,0),"")))</f>
        <v/>
      </c>
      <c r="O213">
        <f ca="1">IF(O$2="","",IF($A213="","",IFERROR(VLOOKUP($A213,OFFSET('Program and Results'!$A$1,MATCH(Tables!O$1,'Program and Results'!$A:$A,0)-1,1,COUNTIF('Program and Results'!$A:$A,Tables!O$1),4),3,0),"")))</f>
        <v>3</v>
      </c>
      <c r="P213" t="str">
        <f ca="1">IF(P$2="","",IF($A213="","",IFERROR(VLOOKUP($A213,OFFSET('Program and Results'!$A$1,MATCH(Tables!P$1,'Program and Results'!$A:$A,0)-1,1,COUNTIF('Program and Results'!$A:$A,Tables!P$1),4),3,0),"")))</f>
        <v/>
      </c>
      <c r="Q213">
        <f ca="1">IF(Q$2="","",IF($A213="","",IFERROR(VLOOKUP($A213,OFFSET('Program and Results'!$A$1,MATCH(Tables!Q$1,'Program and Results'!$A:$A,0)-1,1,COUNTIF('Program and Results'!$A:$A,Tables!Q$1),4),3,0),"")))</f>
        <v>0</v>
      </c>
      <c r="R213" t="str">
        <f ca="1">IF(R$2="","",IF($A213="","",IFERROR(VLOOKUP($A213,OFFSET('Program and Results'!$A$1,MATCH(Tables!R$1,'Program and Results'!$A:$A,0)-1,1,COUNTIF('Program and Results'!$A:$A,Tables!R$1),4),3,0),"")))</f>
        <v/>
      </c>
      <c r="S213" t="str">
        <f ca="1">IF(S$2="","",IF($A213="","",IFERROR(VLOOKUP($A213,OFFSET('Program and Results'!$A$1,MATCH(Tables!S$1,'Program and Results'!$A:$A,0)-1,1,COUNTIF('Program and Results'!$A:$A,Tables!S$1),4),3,0),"")))</f>
        <v/>
      </c>
      <c r="T213">
        <f ca="1">IF(T$2="","",IF($A213="","",IFERROR(VLOOKUP($A213,OFFSET('Program and Results'!$A$1,MATCH(Tables!T$1,'Program and Results'!$A:$A,0)-1,1,COUNTIF('Program and Results'!$A:$A,Tables!T$1),4),3,0),"")))</f>
        <v>0</v>
      </c>
      <c r="U213" t="str">
        <f ca="1">IF(U$2="","",IF($A213="","",IFERROR(VLOOKUP($A213,OFFSET('Program and Results'!$A$1,MATCH(Tables!U$1,'Program and Results'!$A:$A,0)-1,1,COUNTIF('Program and Results'!$A:$A,Tables!U$1),4),3,0),"")))</f>
        <v/>
      </c>
      <c r="V213">
        <f ca="1">IF(V$2="","",IF($A213="","",IFERROR(VLOOKUP($A213,OFFSET('Program and Results'!$A$1,MATCH(Tables!V$1,'Program and Results'!$A:$A,0)-1,1,COUNTIF('Program and Results'!$A:$A,Tables!V$1),4),3,0),"")))</f>
        <v>0</v>
      </c>
      <c r="W213" t="str">
        <f ca="1">IF(W$2="","",IF($A213="","",IFERROR(VLOOKUP($A213,OFFSET('Program and Results'!$A$1,MATCH(Tables!W$1,'Program and Results'!$A:$A,0)-1,1,COUNTIF('Program and Results'!$A:$A,Tables!W$1),4),3,0),"")))</f>
        <v/>
      </c>
      <c r="X213" t="str">
        <f ca="1">IF(X$2="","",IF($A213="","",IFERROR(VLOOKUP($A213,OFFSET('Program and Results'!$A$1,MATCH(Tables!X$1,'Program and Results'!$A:$A,0)-1,1,COUNTIF('Program and Results'!$A:$A,Tables!X$1),4),3,0),"")))</f>
        <v/>
      </c>
      <c r="Y213">
        <f ca="1">IF(Y$2="","",IF($A213="","",IFERROR(VLOOKUP($A213,OFFSET('Program and Results'!$A$1,MATCH(Tables!Y$1,'Program and Results'!$A:$A,0)-1,1,COUNTIF('Program and Results'!$A:$A,Tables!Y$1),4),3,0),"")))</f>
        <v>1</v>
      </c>
      <c r="Z213" t="str">
        <f ca="1">IF(Z$2="","",IF($A213="","",IFERROR(VLOOKUP($A213,OFFSET('Program and Results'!$A$1,MATCH(Tables!Z$1,'Program and Results'!$A:$A,0)-1,1,COUNTIF('Program and Results'!$A:$A,Tables!Z$1),4),3,0),"")))</f>
        <v/>
      </c>
      <c r="AA213">
        <f ca="1">IF(AA$2="","",IF($A213="","",IFERROR(VLOOKUP($A213,OFFSET('Program and Results'!$A$1,MATCH(Tables!AA$1,'Program and Results'!$A:$A,0)-1,1,COUNTIF('Program and Results'!$A:$A,Tables!AA$1),4),3,0),"")))</f>
        <v>2</v>
      </c>
      <c r="AB213" t="str">
        <f ca="1">IF(AB$2="","",IF($A213="","",IFERROR(VLOOKUP($A213,OFFSET('Program and Results'!$A$1,MATCH(Tables!AB$1,'Program and Results'!$A:$A,0)-1,1,COUNTIF('Program and Results'!$A:$A,Tables!AB$1),4),3,0),"")))</f>
        <v/>
      </c>
      <c r="AC213">
        <f ca="1">IF(AC$2="","",IF($A213="","",IFERROR(VLOOKUP($A213,OFFSET('Program and Results'!$A$1,MATCH(Tables!AC$1,'Program and Results'!$A:$A,0)-1,1,COUNTIF('Program and Results'!$A:$A,Tables!AC$1),4),3,0),"")))</f>
        <v>0</v>
      </c>
      <c r="AD213" t="str">
        <f ca="1">IF(AD$2="","",IF($A213="","",IFERROR(VLOOKUP($A213,OFFSET('Program and Results'!$A$1,MATCH(Tables!AD$1,'Program and Results'!$A:$A,0)-1,1,COUNTIF('Program and Results'!$A:$A,Tables!AD$1),4),3,0),"")))</f>
        <v/>
      </c>
      <c r="AE213">
        <f ca="1">IF(AE$2="","",IF($A213="","",IFERROR(VLOOKUP($A213,OFFSET('Program and Results'!$A$1,MATCH(Tables!AE$1,'Program and Results'!$A:$A,0)-1,1,COUNTIF('Program and Results'!$A:$A,Tables!AE$1),4),3,0),"")))</f>
        <v>0</v>
      </c>
      <c r="AF213" t="str">
        <f ca="1">IF(AF$2="","",IF($A213="","",IFERROR(VLOOKUP($A213,OFFSET('Program and Results'!$A$1,MATCH(Tables!AF$1,'Program and Results'!$A:$A,0)-1,1,COUNTIF('Program and Results'!$A:$A,Tables!AF$1),4),3,0),"")))</f>
        <v/>
      </c>
      <c r="AG213">
        <f ca="1">IF(AG$2="","",IF($A213="","",IFERROR(VLOOKUP($A213,OFFSET('Program and Results'!$A$1,MATCH(Tables!AG$1,'Program and Results'!$A:$A,0)-1,1,COUNTIF('Program and Results'!$A:$A,Tables!AG$1),4),3,0),"")))</f>
        <v>0</v>
      </c>
      <c r="AH213" t="str">
        <f ca="1">IF(AH$2="","",IF($A213="","",IFERROR(VLOOKUP($A213,OFFSET('Program and Results'!$A$1,MATCH(Tables!AH$1,'Program and Results'!$A:$A,0)-1,1,COUNTIF('Program and Results'!$A:$A,Tables!AH$1),4),3,0),"")))</f>
        <v/>
      </c>
      <c r="AI213">
        <f ca="1">IF(AI$2="","",IF($A213="","",IFERROR(VLOOKUP($A213,OFFSET('Program and Results'!$A$1,MATCH(Tables!AI$1,'Program and Results'!$A:$A,0)-1,1,COUNTIF('Program and Results'!$A:$A,Tables!AI$1),4),3,0),"")))</f>
        <v>2</v>
      </c>
      <c r="AJ213" t="str">
        <f ca="1">IF(AJ$2="","",IF($A213="","",IFERROR(VLOOKUP($A213,OFFSET('Program and Results'!$A$1,MATCH(Tables!AJ$1,'Program and Results'!$A:$A,0)-1,1,COUNTIF('Program and Results'!$A:$A,Tables!AJ$1),4),3,0),"")))</f>
        <v/>
      </c>
      <c r="AK213" t="str">
        <f ca="1">IF(AK$2="","",IF($A213="","",IFERROR(VLOOKUP($A213,OFFSET('Program and Results'!$A$1,MATCH(Tables!AK$1,'Program and Results'!$A:$A,0)-1,1,COUNTIF('Program and Results'!$A:$A,Tables!AK$1),4),3,0),"")))</f>
        <v/>
      </c>
      <c r="AL213" t="str">
        <f ca="1">IF(AL$2="","",IF($A213="","",IFERROR(VLOOKUP($A213,OFFSET('Program and Results'!$A$1,MATCH(Tables!AL$1,'Program and Results'!$A:$A,0)-1,1,COUNTIF('Program and Results'!$A:$A,Tables!AL$1),4),3,0),"")))</f>
        <v/>
      </c>
      <c r="AM213" t="str">
        <f ca="1">IF(AM$2="","",IF($A213="","",IFERROR(VLOOKUP($A213,OFFSET('Program and Results'!$A$1,MATCH(Tables!AM$1,'Program and Results'!$A:$A,0)-1,1,COUNTIF('Program and Results'!$A:$A,Tables!AM$1),4),3,0),"")))</f>
        <v/>
      </c>
      <c r="AN213" t="str">
        <f ca="1">IF(AN$2="","",IF($A213="","",IFERROR(VLOOKUP($A213,OFFSET('Program and Results'!$A$1,MATCH(Tables!AN$1,'Program and Results'!$A:$A,0)-1,1,COUNTIF('Program and Results'!$A:$A,Tables!AN$1),4),3,0),"")))</f>
        <v/>
      </c>
      <c r="AO213" t="str">
        <f ca="1">IF(AO$2="","",IF($A213="","",IFERROR(VLOOKUP($A213,OFFSET('Program and Results'!$A$1,MATCH(Tables!AO$1,'Program and Results'!$A:$A,0)-1,1,COUNTIF('Program and Results'!$A:$A,Tables!AO$1),4),3,0),"")))</f>
        <v/>
      </c>
      <c r="AP213" t="str">
        <f ca="1">IF(AP$2="","",IF($A213="","",IFERROR(VLOOKUP($A213,OFFSET('Program and Results'!$A$1,MATCH(Tables!AP$1,'Program and Results'!$A:$A,0)-1,1,COUNTIF('Program and Results'!$A:$A,Tables!AP$1),4),3,0),"")))</f>
        <v/>
      </c>
      <c r="AQ213" t="str">
        <f ca="1">IF(AQ$2="","",IF($A213="","",IFERROR(VLOOKUP($A213,OFFSET('Program and Results'!$A$1,MATCH(Tables!AQ$1,'Program and Results'!$A:$A,0)-1,1,COUNTIF('Program and Results'!$A:$A,Tables!AQ$1),4),3,0),"")))</f>
        <v/>
      </c>
      <c r="AR213" t="str">
        <f ca="1">IF(AR$2="","",IF($A213="","",IFERROR(VLOOKUP($A213,OFFSET('Program and Results'!$A$1,MATCH(Tables!AR$1,'Program and Results'!$A:$A,0)-1,1,COUNTIF('Program and Results'!$A:$A,Tables!AR$1),4),3,0),"")))</f>
        <v/>
      </c>
      <c r="AS213" t="str">
        <f ca="1">IF(AS$2="","",IF($A213="","",IFERROR(VLOOKUP($A213,OFFSET('Program and Results'!$A$1,MATCH(Tables!AS$1,'Program and Results'!$A:$A,0)-1,1,COUNTIF('Program and Results'!$A:$A,Tables!AS$1),4),3,0),"")))</f>
        <v/>
      </c>
      <c r="AT213" t="str">
        <f ca="1">IF(AT$2="","",IF($A213="","",IFERROR(VLOOKUP($A213,OFFSET('Program and Results'!$A$1,MATCH(Tables!AT$1,'Program and Results'!$A:$A,0)-1,1,COUNTIF('Program and Results'!$A:$A,Tables!AT$1),4),3,0),"")))</f>
        <v/>
      </c>
      <c r="AU213" t="str">
        <f ca="1">IF(AU$2="","",IF($A213="","",IFERROR(VLOOKUP($A213,OFFSET('Program and Results'!$A$1,MATCH(Tables!AU$1,'Program and Results'!$A:$A,0)-1,1,COUNTIF('Program and Results'!$A:$A,Tables!AU$1),4),3,0),"")))</f>
        <v/>
      </c>
      <c r="AV213" t="str">
        <f ca="1">IF(AV$2="","",IF($A213="","",IFERROR(VLOOKUP($A213,OFFSET('Program and Results'!$A$1,MATCH(Tables!AV$1,'Program and Results'!$A:$A,0)-1,1,COUNTIF('Program and Results'!$A:$A,Tables!AV$1),4),3,0),"")))</f>
        <v/>
      </c>
      <c r="AW213" t="str">
        <f ca="1">IF(AW$2="","",IF($A213="","",IFERROR(VLOOKUP($A213,OFFSET('Program and Results'!$A$1,MATCH(Tables!AW$1,'Program and Results'!$A:$A,0)-1,1,COUNTIF('Program and Results'!$A:$A,Tables!AW$1),4),3,0),"")))</f>
        <v/>
      </c>
      <c r="AX213" t="str">
        <f ca="1">IF(AX$2="","",IF($A213="","",IFERROR(VLOOKUP($A213,OFFSET('Program and Results'!$A$1,MATCH(Tables!AX$1,'Program and Results'!$A:$A,0)-1,1,COUNTIF('Program and Results'!$A:$A,Tables!AX$1),4),3,0),"")))</f>
        <v/>
      </c>
      <c r="AY213" t="str">
        <f ca="1">IF(AY$2="","",IF($A213="","",IFERROR(VLOOKUP($A213,OFFSET('Program and Results'!$A$1,MATCH(Tables!AY$1,'Program and Results'!$A:$A,0)-1,1,COUNTIF('Program and Results'!$A:$A,Tables!AY$1),4),3,0),"")))</f>
        <v/>
      </c>
      <c r="AZ213" t="str">
        <f ca="1">IF(AZ$2="","",IF($A213="","",IFERROR(VLOOKUP($A213,OFFSET('Program and Results'!$A$1,MATCH(Tables!AZ$1,'Program and Results'!$A:$A,0)-1,1,COUNTIF('Program and Results'!$A:$A,Tables!AZ$1),4),3,0),"")))</f>
        <v/>
      </c>
      <c r="BA213" t="str">
        <f ca="1">IF(BA$2="","",IF($A213="","",IFERROR(VLOOKUP($A213,OFFSET('Program and Results'!$A$1,MATCH(Tables!BA$1,'Program and Results'!$A:$A,0)-1,1,COUNTIF('Program and Results'!$A:$A,Tables!BA$1),4),3,0),"")))</f>
        <v/>
      </c>
      <c r="BB213" t="str">
        <f ca="1">IF(BB$2="","",IF($A213="","",IFERROR(VLOOKUP($A213,OFFSET('Program and Results'!$A$1,MATCH(Tables!BB$1,'Program and Results'!$A:$A,0)-1,1,COUNTIF('Program and Results'!$A:$A,Tables!BB$1),4),3,0),"")))</f>
        <v/>
      </c>
      <c r="BC213" t="str">
        <f ca="1">IF(BC$2="","",IF($A213="","",IFERROR(VLOOKUP($A213,OFFSET('Program and Results'!$A$1,MATCH(Tables!BC$1,'Program and Results'!$A:$A,0)-1,1,COUNTIF('Program and Results'!$A:$A,Tables!BC$1),4),3,0),"")))</f>
        <v/>
      </c>
      <c r="BD213" t="str">
        <f ca="1">IF(BD$2="","",IF($A213="","",IFERROR(VLOOKUP($A213,OFFSET('Program and Results'!$A$1,MATCH(Tables!BD$1,'Program and Results'!$A:$A,0)-1,1,COUNTIF('Program and Results'!$A:$A,Tables!BD$1),4),3,0),"")))</f>
        <v/>
      </c>
      <c r="BE213" t="str">
        <f ca="1">IF(BE$2="","",IF($A213="","",IFERROR(VLOOKUP($A213,OFFSET('Program and Results'!$A$1,MATCH(Tables!BE$1,'Program and Results'!$A:$A,0)-1,1,COUNTIF('Program and Results'!$A:$A,Tables!BE$1),4),3,0),"")))</f>
        <v/>
      </c>
    </row>
    <row r="214" spans="1:57">
      <c r="A214" s="3" t="str">
        <f t="shared" si="15"/>
        <v>Schalke 04</v>
      </c>
      <c r="B214">
        <f ca="1">IF(B$2="","",IF($A214="","",IFERROR(VLOOKUP($A214,OFFSET('Program and Results'!$A$1,MATCH(Tables!B$1,'Program and Results'!$A:$A,0)-1,1,COUNTIF('Program and Results'!$A:$A,Tables!B$1),4),3,0),"")))</f>
        <v>3</v>
      </c>
      <c r="C214" t="str">
        <f ca="1">IF(C$2="","",IF($A214="","",IFERROR(VLOOKUP($A214,OFFSET('Program and Results'!$A$1,MATCH(Tables!C$1,'Program and Results'!$A:$A,0)-1,1,COUNTIF('Program and Results'!$A:$A,Tables!C$1),4),3,0),"")))</f>
        <v/>
      </c>
      <c r="D214" t="str">
        <f ca="1">IF(D$2="","",IF($A214="","",IFERROR(VLOOKUP($A214,OFFSET('Program and Results'!$A$1,MATCH(Tables!D$1,'Program and Results'!$A:$A,0)-1,1,COUNTIF('Program and Results'!$A:$A,Tables!D$1),4),3,0),"")))</f>
        <v/>
      </c>
      <c r="E214">
        <f ca="1">IF(E$2="","",IF($A214="","",IFERROR(VLOOKUP($A214,OFFSET('Program and Results'!$A$1,MATCH(Tables!E$1,'Program and Results'!$A:$A,0)-1,1,COUNTIF('Program and Results'!$A:$A,Tables!E$1),4),3,0),"")))</f>
        <v>0</v>
      </c>
      <c r="F214" t="str">
        <f ca="1">IF(F$2="","",IF($A214="","",IFERROR(VLOOKUP($A214,OFFSET('Program and Results'!$A$1,MATCH(Tables!F$1,'Program and Results'!$A:$A,0)-1,1,COUNTIF('Program and Results'!$A:$A,Tables!F$1),4),3,0),"")))</f>
        <v/>
      </c>
      <c r="G214">
        <f ca="1">IF(G$2="","",IF($A214="","",IFERROR(VLOOKUP($A214,OFFSET('Program and Results'!$A$1,MATCH(Tables!G$1,'Program and Results'!$A:$A,0)-1,1,COUNTIF('Program and Results'!$A:$A,Tables!G$1),4),3,0),"")))</f>
        <v>4</v>
      </c>
      <c r="H214" t="str">
        <f ca="1">IF(H$2="","",IF($A214="","",IFERROR(VLOOKUP($A214,OFFSET('Program and Results'!$A$1,MATCH(Tables!H$1,'Program and Results'!$A:$A,0)-1,1,COUNTIF('Program and Results'!$A:$A,Tables!H$1),4),3,0),"")))</f>
        <v/>
      </c>
      <c r="I214">
        <f ca="1">IF(I$2="","",IF($A214="","",IFERROR(VLOOKUP($A214,OFFSET('Program and Results'!$A$1,MATCH(Tables!I$1,'Program and Results'!$A:$A,0)-1,1,COUNTIF('Program and Results'!$A:$A,Tables!I$1),4),3,0),"")))</f>
        <v>1</v>
      </c>
      <c r="J214" t="str">
        <f ca="1">IF(J$2="","",IF($A214="","",IFERROR(VLOOKUP($A214,OFFSET('Program and Results'!$A$1,MATCH(Tables!J$1,'Program and Results'!$A:$A,0)-1,1,COUNTIF('Program and Results'!$A:$A,Tables!J$1),4),3,0),"")))</f>
        <v/>
      </c>
      <c r="K214">
        <f ca="1">IF(K$2="","",IF($A214="","",IFERROR(VLOOKUP($A214,OFFSET('Program and Results'!$A$1,MATCH(Tables!K$1,'Program and Results'!$A:$A,0)-1,1,COUNTIF('Program and Results'!$A:$A,Tables!K$1),4),3,0),"")))</f>
        <v>3</v>
      </c>
      <c r="L214" t="str">
        <f ca="1">IF(L$2="","",IF($A214="","",IFERROR(VLOOKUP($A214,OFFSET('Program and Results'!$A$1,MATCH(Tables!L$1,'Program and Results'!$A:$A,0)-1,1,COUNTIF('Program and Results'!$A:$A,Tables!L$1),4),3,0),"")))</f>
        <v/>
      </c>
      <c r="M214">
        <f ca="1">IF(M$2="","",IF($A214="","",IFERROR(VLOOKUP($A214,OFFSET('Program and Results'!$A$1,MATCH(Tables!M$1,'Program and Results'!$A:$A,0)-1,1,COUNTIF('Program and Results'!$A:$A,Tables!M$1),4),3,0),"")))</f>
        <v>1</v>
      </c>
      <c r="N214" t="str">
        <f ca="1">IF(N$2="","",IF($A214="","",IFERROR(VLOOKUP($A214,OFFSET('Program and Results'!$A$1,MATCH(Tables!N$1,'Program and Results'!$A:$A,0)-1,1,COUNTIF('Program and Results'!$A:$A,Tables!N$1),4),3,0),"")))</f>
        <v/>
      </c>
      <c r="O214">
        <f ca="1">IF(O$2="","",IF($A214="","",IFERROR(VLOOKUP($A214,OFFSET('Program and Results'!$A$1,MATCH(Tables!O$1,'Program and Results'!$A:$A,0)-1,1,COUNTIF('Program and Results'!$A:$A,Tables!O$1),4),3,0),"")))</f>
        <v>0</v>
      </c>
      <c r="P214" t="str">
        <f ca="1">IF(P$2="","",IF($A214="","",IFERROR(VLOOKUP($A214,OFFSET('Program and Results'!$A$1,MATCH(Tables!P$1,'Program and Results'!$A:$A,0)-1,1,COUNTIF('Program and Results'!$A:$A,Tables!P$1),4),3,0),"")))</f>
        <v/>
      </c>
      <c r="Q214">
        <f ca="1">IF(Q$2="","",IF($A214="","",IFERROR(VLOOKUP($A214,OFFSET('Program and Results'!$A$1,MATCH(Tables!Q$1,'Program and Results'!$A:$A,0)-1,1,COUNTIF('Program and Results'!$A:$A,Tables!Q$1),4),3,0),"")))</f>
        <v>0</v>
      </c>
      <c r="R214" t="str">
        <f ca="1">IF(R$2="","",IF($A214="","",IFERROR(VLOOKUP($A214,OFFSET('Program and Results'!$A$1,MATCH(Tables!R$1,'Program and Results'!$A:$A,0)-1,1,COUNTIF('Program and Results'!$A:$A,Tables!R$1),4),3,0),"")))</f>
        <v/>
      </c>
      <c r="S214" t="str">
        <f ca="1">IF(S$2="","",IF($A214="","",IFERROR(VLOOKUP($A214,OFFSET('Program and Results'!$A$1,MATCH(Tables!S$1,'Program and Results'!$A:$A,0)-1,1,COUNTIF('Program and Results'!$A:$A,Tables!S$1),4),3,0),"")))</f>
        <v/>
      </c>
      <c r="T214">
        <f ca="1">IF(T$2="","",IF($A214="","",IFERROR(VLOOKUP($A214,OFFSET('Program and Results'!$A$1,MATCH(Tables!T$1,'Program and Results'!$A:$A,0)-1,1,COUNTIF('Program and Results'!$A:$A,Tables!T$1),4),3,0),"")))</f>
        <v>1</v>
      </c>
      <c r="U214">
        <f ca="1">IF(U$2="","",IF($A214="","",IFERROR(VLOOKUP($A214,OFFSET('Program and Results'!$A$1,MATCH(Tables!U$1,'Program and Results'!$A:$A,0)-1,1,COUNTIF('Program and Results'!$A:$A,Tables!U$1),4),3,0),"")))</f>
        <v>0</v>
      </c>
      <c r="V214" t="str">
        <f ca="1">IF(V$2="","",IF($A214="","",IFERROR(VLOOKUP($A214,OFFSET('Program and Results'!$A$1,MATCH(Tables!V$1,'Program and Results'!$A:$A,0)-1,1,COUNTIF('Program and Results'!$A:$A,Tables!V$1),4),3,0),"")))</f>
        <v/>
      </c>
      <c r="W214">
        <f ca="1">IF(W$2="","",IF($A214="","",IFERROR(VLOOKUP($A214,OFFSET('Program and Results'!$A$1,MATCH(Tables!W$1,'Program and Results'!$A:$A,0)-1,1,COUNTIF('Program and Results'!$A:$A,Tables!W$1),4),3,0),"")))</f>
        <v>0</v>
      </c>
      <c r="X214" t="str">
        <f ca="1">IF(X$2="","",IF($A214="","",IFERROR(VLOOKUP($A214,OFFSET('Program and Results'!$A$1,MATCH(Tables!X$1,'Program and Results'!$A:$A,0)-1,1,COUNTIF('Program and Results'!$A:$A,Tables!X$1),4),3,0),"")))</f>
        <v/>
      </c>
      <c r="Y214">
        <f ca="1">IF(Y$2="","",IF($A214="","",IFERROR(VLOOKUP($A214,OFFSET('Program and Results'!$A$1,MATCH(Tables!Y$1,'Program and Results'!$A:$A,0)-1,1,COUNTIF('Program and Results'!$A:$A,Tables!Y$1),4),3,0),"")))</f>
        <v>0</v>
      </c>
      <c r="Z214" t="str">
        <f ca="1">IF(Z$2="","",IF($A214="","",IFERROR(VLOOKUP($A214,OFFSET('Program and Results'!$A$1,MATCH(Tables!Z$1,'Program and Results'!$A:$A,0)-1,1,COUNTIF('Program and Results'!$A:$A,Tables!Z$1),4),3,0),"")))</f>
        <v/>
      </c>
      <c r="AA214">
        <f ca="1">IF(AA$2="","",IF($A214="","",IFERROR(VLOOKUP($A214,OFFSET('Program and Results'!$A$1,MATCH(Tables!AA$1,'Program and Results'!$A:$A,0)-1,1,COUNTIF('Program and Results'!$A:$A,Tables!AA$1),4),3,0),"")))</f>
        <v>1</v>
      </c>
      <c r="AB214" t="str">
        <f ca="1">IF(AB$2="","",IF($A214="","",IFERROR(VLOOKUP($A214,OFFSET('Program and Results'!$A$1,MATCH(Tables!AB$1,'Program and Results'!$A:$A,0)-1,1,COUNTIF('Program and Results'!$A:$A,Tables!AB$1),4),3,0),"")))</f>
        <v/>
      </c>
      <c r="AC214">
        <f ca="1">IF(AC$2="","",IF($A214="","",IFERROR(VLOOKUP($A214,OFFSET('Program and Results'!$A$1,MATCH(Tables!AC$1,'Program and Results'!$A:$A,0)-1,1,COUNTIF('Program and Results'!$A:$A,Tables!AC$1),4),3,0),"")))</f>
        <v>0</v>
      </c>
      <c r="AD214" t="str">
        <f ca="1">IF(AD$2="","",IF($A214="","",IFERROR(VLOOKUP($A214,OFFSET('Program and Results'!$A$1,MATCH(Tables!AD$1,'Program and Results'!$A:$A,0)-1,1,COUNTIF('Program and Results'!$A:$A,Tables!AD$1),4),3,0),"")))</f>
        <v/>
      </c>
      <c r="AE214">
        <f ca="1">IF(AE$2="","",IF($A214="","",IFERROR(VLOOKUP($A214,OFFSET('Program and Results'!$A$1,MATCH(Tables!AE$1,'Program and Results'!$A:$A,0)-1,1,COUNTIF('Program and Results'!$A:$A,Tables!AE$1),4),3,0),"")))</f>
        <v>0</v>
      </c>
      <c r="AF214" t="str">
        <f ca="1">IF(AF$2="","",IF($A214="","",IFERROR(VLOOKUP($A214,OFFSET('Program and Results'!$A$1,MATCH(Tables!AF$1,'Program and Results'!$A:$A,0)-1,1,COUNTIF('Program and Results'!$A:$A,Tables!AF$1),4),3,0),"")))</f>
        <v/>
      </c>
      <c r="AG214">
        <f ca="1">IF(AG$2="","",IF($A214="","",IFERROR(VLOOKUP($A214,OFFSET('Program and Results'!$A$1,MATCH(Tables!AG$1,'Program and Results'!$A:$A,0)-1,1,COUNTIF('Program and Results'!$A:$A,Tables!AG$1),4),3,0),"")))</f>
        <v>1</v>
      </c>
      <c r="AH214" t="str">
        <f ca="1">IF(AH$2="","",IF($A214="","",IFERROR(VLOOKUP($A214,OFFSET('Program and Results'!$A$1,MATCH(Tables!AH$1,'Program and Results'!$A:$A,0)-1,1,COUNTIF('Program and Results'!$A:$A,Tables!AH$1),4),3,0),"")))</f>
        <v/>
      </c>
      <c r="AI214">
        <f ca="1">IF(AI$2="","",IF($A214="","",IFERROR(VLOOKUP($A214,OFFSET('Program and Results'!$A$1,MATCH(Tables!AI$1,'Program and Results'!$A:$A,0)-1,1,COUNTIF('Program and Results'!$A:$A,Tables!AI$1),4),3,0),"")))</f>
        <v>1</v>
      </c>
      <c r="AJ214" t="str">
        <f ca="1">IF(AJ$2="","",IF($A214="","",IFERROR(VLOOKUP($A214,OFFSET('Program and Results'!$A$1,MATCH(Tables!AJ$1,'Program and Results'!$A:$A,0)-1,1,COUNTIF('Program and Results'!$A:$A,Tables!AJ$1),4),3,0),"")))</f>
        <v/>
      </c>
      <c r="AK214" t="str">
        <f ca="1">IF(AK$2="","",IF($A214="","",IFERROR(VLOOKUP($A214,OFFSET('Program and Results'!$A$1,MATCH(Tables!AK$1,'Program and Results'!$A:$A,0)-1,1,COUNTIF('Program and Results'!$A:$A,Tables!AK$1),4),3,0),"")))</f>
        <v/>
      </c>
      <c r="AL214" t="str">
        <f ca="1">IF(AL$2="","",IF($A214="","",IFERROR(VLOOKUP($A214,OFFSET('Program and Results'!$A$1,MATCH(Tables!AL$1,'Program and Results'!$A:$A,0)-1,1,COUNTIF('Program and Results'!$A:$A,Tables!AL$1),4),3,0),"")))</f>
        <v/>
      </c>
      <c r="AM214" t="str">
        <f ca="1">IF(AM$2="","",IF($A214="","",IFERROR(VLOOKUP($A214,OFFSET('Program and Results'!$A$1,MATCH(Tables!AM$1,'Program and Results'!$A:$A,0)-1,1,COUNTIF('Program and Results'!$A:$A,Tables!AM$1),4),3,0),"")))</f>
        <v/>
      </c>
      <c r="AN214" t="str">
        <f ca="1">IF(AN$2="","",IF($A214="","",IFERROR(VLOOKUP($A214,OFFSET('Program and Results'!$A$1,MATCH(Tables!AN$1,'Program and Results'!$A:$A,0)-1,1,COUNTIF('Program and Results'!$A:$A,Tables!AN$1),4),3,0),"")))</f>
        <v/>
      </c>
      <c r="AO214" t="str">
        <f ca="1">IF(AO$2="","",IF($A214="","",IFERROR(VLOOKUP($A214,OFFSET('Program and Results'!$A$1,MATCH(Tables!AO$1,'Program and Results'!$A:$A,0)-1,1,COUNTIF('Program and Results'!$A:$A,Tables!AO$1),4),3,0),"")))</f>
        <v/>
      </c>
      <c r="AP214" t="str">
        <f ca="1">IF(AP$2="","",IF($A214="","",IFERROR(VLOOKUP($A214,OFFSET('Program and Results'!$A$1,MATCH(Tables!AP$1,'Program and Results'!$A:$A,0)-1,1,COUNTIF('Program and Results'!$A:$A,Tables!AP$1),4),3,0),"")))</f>
        <v/>
      </c>
      <c r="AQ214" t="str">
        <f ca="1">IF(AQ$2="","",IF($A214="","",IFERROR(VLOOKUP($A214,OFFSET('Program and Results'!$A$1,MATCH(Tables!AQ$1,'Program and Results'!$A:$A,0)-1,1,COUNTIF('Program and Results'!$A:$A,Tables!AQ$1),4),3,0),"")))</f>
        <v/>
      </c>
      <c r="AR214" t="str">
        <f ca="1">IF(AR$2="","",IF($A214="","",IFERROR(VLOOKUP($A214,OFFSET('Program and Results'!$A$1,MATCH(Tables!AR$1,'Program and Results'!$A:$A,0)-1,1,COUNTIF('Program and Results'!$A:$A,Tables!AR$1),4),3,0),"")))</f>
        <v/>
      </c>
      <c r="AS214" t="str">
        <f ca="1">IF(AS$2="","",IF($A214="","",IFERROR(VLOOKUP($A214,OFFSET('Program and Results'!$A$1,MATCH(Tables!AS$1,'Program and Results'!$A:$A,0)-1,1,COUNTIF('Program and Results'!$A:$A,Tables!AS$1),4),3,0),"")))</f>
        <v/>
      </c>
      <c r="AT214" t="str">
        <f ca="1">IF(AT$2="","",IF($A214="","",IFERROR(VLOOKUP($A214,OFFSET('Program and Results'!$A$1,MATCH(Tables!AT$1,'Program and Results'!$A:$A,0)-1,1,COUNTIF('Program and Results'!$A:$A,Tables!AT$1),4),3,0),"")))</f>
        <v/>
      </c>
      <c r="AU214" t="str">
        <f ca="1">IF(AU$2="","",IF($A214="","",IFERROR(VLOOKUP($A214,OFFSET('Program and Results'!$A$1,MATCH(Tables!AU$1,'Program and Results'!$A:$A,0)-1,1,COUNTIF('Program and Results'!$A:$A,Tables!AU$1),4),3,0),"")))</f>
        <v/>
      </c>
      <c r="AV214" t="str">
        <f ca="1">IF(AV$2="","",IF($A214="","",IFERROR(VLOOKUP($A214,OFFSET('Program and Results'!$A$1,MATCH(Tables!AV$1,'Program and Results'!$A:$A,0)-1,1,COUNTIF('Program and Results'!$A:$A,Tables!AV$1),4),3,0),"")))</f>
        <v/>
      </c>
      <c r="AW214" t="str">
        <f ca="1">IF(AW$2="","",IF($A214="","",IFERROR(VLOOKUP($A214,OFFSET('Program and Results'!$A$1,MATCH(Tables!AW$1,'Program and Results'!$A:$A,0)-1,1,COUNTIF('Program and Results'!$A:$A,Tables!AW$1),4),3,0),"")))</f>
        <v/>
      </c>
      <c r="AX214" t="str">
        <f ca="1">IF(AX$2="","",IF($A214="","",IFERROR(VLOOKUP($A214,OFFSET('Program and Results'!$A$1,MATCH(Tables!AX$1,'Program and Results'!$A:$A,0)-1,1,COUNTIF('Program and Results'!$A:$A,Tables!AX$1),4),3,0),"")))</f>
        <v/>
      </c>
      <c r="AY214" t="str">
        <f ca="1">IF(AY$2="","",IF($A214="","",IFERROR(VLOOKUP($A214,OFFSET('Program and Results'!$A$1,MATCH(Tables!AY$1,'Program and Results'!$A:$A,0)-1,1,COUNTIF('Program and Results'!$A:$A,Tables!AY$1),4),3,0),"")))</f>
        <v/>
      </c>
      <c r="AZ214" t="str">
        <f ca="1">IF(AZ$2="","",IF($A214="","",IFERROR(VLOOKUP($A214,OFFSET('Program and Results'!$A$1,MATCH(Tables!AZ$1,'Program and Results'!$A:$A,0)-1,1,COUNTIF('Program and Results'!$A:$A,Tables!AZ$1),4),3,0),"")))</f>
        <v/>
      </c>
      <c r="BA214" t="str">
        <f ca="1">IF(BA$2="","",IF($A214="","",IFERROR(VLOOKUP($A214,OFFSET('Program and Results'!$A$1,MATCH(Tables!BA$1,'Program and Results'!$A:$A,0)-1,1,COUNTIF('Program and Results'!$A:$A,Tables!BA$1),4),3,0),"")))</f>
        <v/>
      </c>
      <c r="BB214" t="str">
        <f ca="1">IF(BB$2="","",IF($A214="","",IFERROR(VLOOKUP($A214,OFFSET('Program and Results'!$A$1,MATCH(Tables!BB$1,'Program and Results'!$A:$A,0)-1,1,COUNTIF('Program and Results'!$A:$A,Tables!BB$1),4),3,0),"")))</f>
        <v/>
      </c>
      <c r="BC214" t="str">
        <f ca="1">IF(BC$2="","",IF($A214="","",IFERROR(VLOOKUP($A214,OFFSET('Program and Results'!$A$1,MATCH(Tables!BC$1,'Program and Results'!$A:$A,0)-1,1,COUNTIF('Program and Results'!$A:$A,Tables!BC$1),4),3,0),"")))</f>
        <v/>
      </c>
      <c r="BD214" t="str">
        <f ca="1">IF(BD$2="","",IF($A214="","",IFERROR(VLOOKUP($A214,OFFSET('Program and Results'!$A$1,MATCH(Tables!BD$1,'Program and Results'!$A:$A,0)-1,1,COUNTIF('Program and Results'!$A:$A,Tables!BD$1),4),3,0),"")))</f>
        <v/>
      </c>
      <c r="BE214" t="str">
        <f ca="1">IF(BE$2="","",IF($A214="","",IFERROR(VLOOKUP($A214,OFFSET('Program and Results'!$A$1,MATCH(Tables!BE$1,'Program and Results'!$A:$A,0)-1,1,COUNTIF('Program and Results'!$A:$A,Tables!BE$1),4),3,0),"")))</f>
        <v/>
      </c>
    </row>
    <row r="215" spans="1:57">
      <c r="A215" s="3" t="str">
        <f t="shared" si="15"/>
        <v>Ein Frankfurt</v>
      </c>
      <c r="B215" t="str">
        <f ca="1">IF(B$2="","",IF($A215="","",IFERROR(VLOOKUP($A215,OFFSET('Program and Results'!$A$1,MATCH(Tables!B$1,'Program and Results'!$A:$A,0)-1,1,COUNTIF('Program and Results'!$A:$A,Tables!B$1),4),3,0),"")))</f>
        <v/>
      </c>
      <c r="C215">
        <f ca="1">IF(C$2="","",IF($A215="","",IFERROR(VLOOKUP($A215,OFFSET('Program and Results'!$A$1,MATCH(Tables!C$1,'Program and Results'!$A:$A,0)-1,1,COUNTIF('Program and Results'!$A:$A,Tables!C$1),4),3,0),"")))</f>
        <v>1</v>
      </c>
      <c r="D215" t="str">
        <f ca="1">IF(D$2="","",IF($A215="","",IFERROR(VLOOKUP($A215,OFFSET('Program and Results'!$A$1,MATCH(Tables!D$1,'Program and Results'!$A:$A,0)-1,1,COUNTIF('Program and Results'!$A:$A,Tables!D$1),4),3,0),"")))</f>
        <v/>
      </c>
      <c r="E215">
        <f ca="1">IF(E$2="","",IF($A215="","",IFERROR(VLOOKUP($A215,OFFSET('Program and Results'!$A$1,MATCH(Tables!E$1,'Program and Results'!$A:$A,0)-1,1,COUNTIF('Program and Results'!$A:$A,Tables!E$1),4),3,0),"")))</f>
        <v>2</v>
      </c>
      <c r="F215" t="str">
        <f ca="1">IF(F$2="","",IF($A215="","",IFERROR(VLOOKUP($A215,OFFSET('Program and Results'!$A$1,MATCH(Tables!F$1,'Program and Results'!$A:$A,0)-1,1,COUNTIF('Program and Results'!$A:$A,Tables!F$1),4),3,0),"")))</f>
        <v/>
      </c>
      <c r="G215" t="str">
        <f ca="1">IF(G$2="","",IF($A215="","",IFERROR(VLOOKUP($A215,OFFSET('Program and Results'!$A$1,MATCH(Tables!G$1,'Program and Results'!$A:$A,0)-1,1,COUNTIF('Program and Results'!$A:$A,Tables!G$1),4),3,0),"")))</f>
        <v/>
      </c>
      <c r="H215">
        <f ca="1">IF(H$2="","",IF($A215="","",IFERROR(VLOOKUP($A215,OFFSET('Program and Results'!$A$1,MATCH(Tables!H$1,'Program and Results'!$A:$A,0)-1,1,COUNTIF('Program and Results'!$A:$A,Tables!H$1),4),3,0),"")))</f>
        <v>2</v>
      </c>
      <c r="I215" t="str">
        <f ca="1">IF(I$2="","",IF($A215="","",IFERROR(VLOOKUP($A215,OFFSET('Program and Results'!$A$1,MATCH(Tables!I$1,'Program and Results'!$A:$A,0)-1,1,COUNTIF('Program and Results'!$A:$A,Tables!I$1),4),3,0),"")))</f>
        <v/>
      </c>
      <c r="J215">
        <f ca="1">IF(J$2="","",IF($A215="","",IFERROR(VLOOKUP($A215,OFFSET('Program and Results'!$A$1,MATCH(Tables!J$1,'Program and Results'!$A:$A,0)-1,1,COUNTIF('Program and Results'!$A:$A,Tables!J$1),4),3,0),"")))</f>
        <v>1</v>
      </c>
      <c r="K215" t="str">
        <f ca="1">IF(K$2="","",IF($A215="","",IFERROR(VLOOKUP($A215,OFFSET('Program and Results'!$A$1,MATCH(Tables!K$1,'Program and Results'!$A:$A,0)-1,1,COUNTIF('Program and Results'!$A:$A,Tables!K$1),4),3,0),"")))</f>
        <v/>
      </c>
      <c r="L215">
        <f ca="1">IF(L$2="","",IF($A215="","",IFERROR(VLOOKUP($A215,OFFSET('Program and Results'!$A$1,MATCH(Tables!L$1,'Program and Results'!$A:$A,0)-1,1,COUNTIF('Program and Results'!$A:$A,Tables!L$1),4),3,0),"")))</f>
        <v>2</v>
      </c>
      <c r="M215" t="str">
        <f ca="1">IF(M$2="","",IF($A215="","",IFERROR(VLOOKUP($A215,OFFSET('Program and Results'!$A$1,MATCH(Tables!M$1,'Program and Results'!$A:$A,0)-1,1,COUNTIF('Program and Results'!$A:$A,Tables!M$1),4),3,0),"")))</f>
        <v/>
      </c>
      <c r="N215">
        <f ca="1">IF(N$2="","",IF($A215="","",IFERROR(VLOOKUP($A215,OFFSET('Program and Results'!$A$1,MATCH(Tables!N$1,'Program and Results'!$A:$A,0)-1,1,COUNTIF('Program and Results'!$A:$A,Tables!N$1),4),3,0),"")))</f>
        <v>3</v>
      </c>
      <c r="O215" t="str">
        <f ca="1">IF(O$2="","",IF($A215="","",IFERROR(VLOOKUP($A215,OFFSET('Program and Results'!$A$1,MATCH(Tables!O$1,'Program and Results'!$A:$A,0)-1,1,COUNTIF('Program and Results'!$A:$A,Tables!O$1),4),3,0),"")))</f>
        <v/>
      </c>
      <c r="P215">
        <f ca="1">IF(P$2="","",IF($A215="","",IFERROR(VLOOKUP($A215,OFFSET('Program and Results'!$A$1,MATCH(Tables!P$1,'Program and Results'!$A:$A,0)-1,1,COUNTIF('Program and Results'!$A:$A,Tables!P$1),4),3,0),"")))</f>
        <v>2</v>
      </c>
      <c r="Q215" t="str">
        <f ca="1">IF(Q$2="","",IF($A215="","",IFERROR(VLOOKUP($A215,OFFSET('Program and Results'!$A$1,MATCH(Tables!Q$1,'Program and Results'!$A:$A,0)-1,1,COUNTIF('Program and Results'!$A:$A,Tables!Q$1),4),3,0),"")))</f>
        <v/>
      </c>
      <c r="R215">
        <f ca="1">IF(R$2="","",IF($A215="","",IFERROR(VLOOKUP($A215,OFFSET('Program and Results'!$A$1,MATCH(Tables!R$1,'Program and Results'!$A:$A,0)-1,1,COUNTIF('Program and Results'!$A:$A,Tables!R$1),4),3,0),"")))</f>
        <v>1</v>
      </c>
      <c r="S215">
        <f ca="1">IF(S$2="","",IF($A215="","",IFERROR(VLOOKUP($A215,OFFSET('Program and Results'!$A$1,MATCH(Tables!S$1,'Program and Results'!$A:$A,0)-1,1,COUNTIF('Program and Results'!$A:$A,Tables!S$1),4),3,0),"")))</f>
        <v>0</v>
      </c>
      <c r="T215" t="str">
        <f ca="1">IF(T$2="","",IF($A215="","",IFERROR(VLOOKUP($A215,OFFSET('Program and Results'!$A$1,MATCH(Tables!T$1,'Program and Results'!$A:$A,0)-1,1,COUNTIF('Program and Results'!$A:$A,Tables!T$1),4),3,0),"")))</f>
        <v/>
      </c>
      <c r="U215">
        <f ca="1">IF(U$2="","",IF($A215="","",IFERROR(VLOOKUP($A215,OFFSET('Program and Results'!$A$1,MATCH(Tables!U$1,'Program and Results'!$A:$A,0)-1,1,COUNTIF('Program and Results'!$A:$A,Tables!U$1),4),3,0),"")))</f>
        <v>0</v>
      </c>
      <c r="V215" t="str">
        <f ca="1">IF(V$2="","",IF($A215="","",IFERROR(VLOOKUP($A215,OFFSET('Program and Results'!$A$1,MATCH(Tables!V$1,'Program and Results'!$A:$A,0)-1,1,COUNTIF('Program and Results'!$A:$A,Tables!V$1),4),3,0),"")))</f>
        <v/>
      </c>
      <c r="W215">
        <f ca="1">IF(W$2="","",IF($A215="","",IFERROR(VLOOKUP($A215,OFFSET('Program and Results'!$A$1,MATCH(Tables!W$1,'Program and Results'!$A:$A,0)-1,1,COUNTIF('Program and Results'!$A:$A,Tables!W$1),4),3,0),"")))</f>
        <v>0</v>
      </c>
      <c r="X215">
        <f ca="1">IF(X$2="","",IF($A215="","",IFERROR(VLOOKUP($A215,OFFSET('Program and Results'!$A$1,MATCH(Tables!X$1,'Program and Results'!$A:$A,0)-1,1,COUNTIF('Program and Results'!$A:$A,Tables!X$1),4),3,0),"")))</f>
        <v>1</v>
      </c>
      <c r="Y215" t="str">
        <f ca="1">IF(Y$2="","",IF($A215="","",IFERROR(VLOOKUP($A215,OFFSET('Program and Results'!$A$1,MATCH(Tables!Y$1,'Program and Results'!$A:$A,0)-1,1,COUNTIF('Program and Results'!$A:$A,Tables!Y$1),4),3,0),"")))</f>
        <v/>
      </c>
      <c r="Z215">
        <f ca="1">IF(Z$2="","",IF($A215="","",IFERROR(VLOOKUP($A215,OFFSET('Program and Results'!$A$1,MATCH(Tables!Z$1,'Program and Results'!$A:$A,0)-1,1,COUNTIF('Program and Results'!$A:$A,Tables!Z$1),4),3,0),"")))</f>
        <v>4</v>
      </c>
      <c r="AA215" t="str">
        <f ca="1">IF(AA$2="","",IF($A215="","",IFERROR(VLOOKUP($A215,OFFSET('Program and Results'!$A$1,MATCH(Tables!AA$1,'Program and Results'!$A:$A,0)-1,1,COUNTIF('Program and Results'!$A:$A,Tables!AA$1),4),3,0),"")))</f>
        <v/>
      </c>
      <c r="AB215">
        <f ca="1">IF(AB$2="","",IF($A215="","",IFERROR(VLOOKUP($A215,OFFSET('Program and Results'!$A$1,MATCH(Tables!AB$1,'Program and Results'!$A:$A,0)-1,1,COUNTIF('Program and Results'!$A:$A,Tables!AB$1),4),3,0),"")))</f>
        <v>0</v>
      </c>
      <c r="AC215" t="str">
        <f ca="1">IF(AC$2="","",IF($A215="","",IFERROR(VLOOKUP($A215,OFFSET('Program and Results'!$A$1,MATCH(Tables!AC$1,'Program and Results'!$A:$A,0)-1,1,COUNTIF('Program and Results'!$A:$A,Tables!AC$1),4),3,0),"")))</f>
        <v/>
      </c>
      <c r="AD215">
        <f ca="1">IF(AD$2="","",IF($A215="","",IFERROR(VLOOKUP($A215,OFFSET('Program and Results'!$A$1,MATCH(Tables!AD$1,'Program and Results'!$A:$A,0)-1,1,COUNTIF('Program and Results'!$A:$A,Tables!AD$1),4),3,0),"")))</f>
        <v>0</v>
      </c>
      <c r="AE215" t="str">
        <f ca="1">IF(AE$2="","",IF($A215="","",IFERROR(VLOOKUP($A215,OFFSET('Program and Results'!$A$1,MATCH(Tables!AE$1,'Program and Results'!$A:$A,0)-1,1,COUNTIF('Program and Results'!$A:$A,Tables!AE$1),4),3,0),"")))</f>
        <v/>
      </c>
      <c r="AF215">
        <f ca="1">IF(AF$2="","",IF($A215="","",IFERROR(VLOOKUP($A215,OFFSET('Program and Results'!$A$1,MATCH(Tables!AF$1,'Program and Results'!$A:$A,0)-1,1,COUNTIF('Program and Results'!$A:$A,Tables!AF$1),4),3,0),"")))</f>
        <v>3</v>
      </c>
      <c r="AG215" t="str">
        <f ca="1">IF(AG$2="","",IF($A215="","",IFERROR(VLOOKUP($A215,OFFSET('Program and Results'!$A$1,MATCH(Tables!AG$1,'Program and Results'!$A:$A,0)-1,1,COUNTIF('Program and Results'!$A:$A,Tables!AG$1),4),3,0),"")))</f>
        <v/>
      </c>
      <c r="AH215">
        <f ca="1">IF(AH$2="","",IF($A215="","",IFERROR(VLOOKUP($A215,OFFSET('Program and Results'!$A$1,MATCH(Tables!AH$1,'Program and Results'!$A:$A,0)-1,1,COUNTIF('Program and Results'!$A:$A,Tables!AH$1),4),3,0),"")))</f>
        <v>2</v>
      </c>
      <c r="AI215" t="str">
        <f ca="1">IF(AI$2="","",IF($A215="","",IFERROR(VLOOKUP($A215,OFFSET('Program and Results'!$A$1,MATCH(Tables!AI$1,'Program and Results'!$A:$A,0)-1,1,COUNTIF('Program and Results'!$A:$A,Tables!AI$1),4),3,0),"")))</f>
        <v/>
      </c>
      <c r="AJ215" t="str">
        <f ca="1">IF(AJ$2="","",IF($A215="","",IFERROR(VLOOKUP($A215,OFFSET('Program and Results'!$A$1,MATCH(Tables!AJ$1,'Program and Results'!$A:$A,0)-1,1,COUNTIF('Program and Results'!$A:$A,Tables!AJ$1),4),3,0),"")))</f>
        <v/>
      </c>
      <c r="AK215" t="str">
        <f ca="1">IF(AK$2="","",IF($A215="","",IFERROR(VLOOKUP($A215,OFFSET('Program and Results'!$A$1,MATCH(Tables!AK$1,'Program and Results'!$A:$A,0)-1,1,COUNTIF('Program and Results'!$A:$A,Tables!AK$1),4),3,0),"")))</f>
        <v/>
      </c>
      <c r="AL215" t="str">
        <f ca="1">IF(AL$2="","",IF($A215="","",IFERROR(VLOOKUP($A215,OFFSET('Program and Results'!$A$1,MATCH(Tables!AL$1,'Program and Results'!$A:$A,0)-1,1,COUNTIF('Program and Results'!$A:$A,Tables!AL$1),4),3,0),"")))</f>
        <v/>
      </c>
      <c r="AM215" t="str">
        <f ca="1">IF(AM$2="","",IF($A215="","",IFERROR(VLOOKUP($A215,OFFSET('Program and Results'!$A$1,MATCH(Tables!AM$1,'Program and Results'!$A:$A,0)-1,1,COUNTIF('Program and Results'!$A:$A,Tables!AM$1),4),3,0),"")))</f>
        <v/>
      </c>
      <c r="AN215" t="str">
        <f ca="1">IF(AN$2="","",IF($A215="","",IFERROR(VLOOKUP($A215,OFFSET('Program and Results'!$A$1,MATCH(Tables!AN$1,'Program and Results'!$A:$A,0)-1,1,COUNTIF('Program and Results'!$A:$A,Tables!AN$1),4),3,0),"")))</f>
        <v/>
      </c>
      <c r="AO215" t="str">
        <f ca="1">IF(AO$2="","",IF($A215="","",IFERROR(VLOOKUP($A215,OFFSET('Program and Results'!$A$1,MATCH(Tables!AO$1,'Program and Results'!$A:$A,0)-1,1,COUNTIF('Program and Results'!$A:$A,Tables!AO$1),4),3,0),"")))</f>
        <v/>
      </c>
      <c r="AP215" t="str">
        <f ca="1">IF(AP$2="","",IF($A215="","",IFERROR(VLOOKUP($A215,OFFSET('Program and Results'!$A$1,MATCH(Tables!AP$1,'Program and Results'!$A:$A,0)-1,1,COUNTIF('Program and Results'!$A:$A,Tables!AP$1),4),3,0),"")))</f>
        <v/>
      </c>
      <c r="AQ215" t="str">
        <f ca="1">IF(AQ$2="","",IF($A215="","",IFERROR(VLOOKUP($A215,OFFSET('Program and Results'!$A$1,MATCH(Tables!AQ$1,'Program and Results'!$A:$A,0)-1,1,COUNTIF('Program and Results'!$A:$A,Tables!AQ$1),4),3,0),"")))</f>
        <v/>
      </c>
      <c r="AR215" t="str">
        <f ca="1">IF(AR$2="","",IF($A215="","",IFERROR(VLOOKUP($A215,OFFSET('Program and Results'!$A$1,MATCH(Tables!AR$1,'Program and Results'!$A:$A,0)-1,1,COUNTIF('Program and Results'!$A:$A,Tables!AR$1),4),3,0),"")))</f>
        <v/>
      </c>
      <c r="AS215" t="str">
        <f ca="1">IF(AS$2="","",IF($A215="","",IFERROR(VLOOKUP($A215,OFFSET('Program and Results'!$A$1,MATCH(Tables!AS$1,'Program and Results'!$A:$A,0)-1,1,COUNTIF('Program and Results'!$A:$A,Tables!AS$1),4),3,0),"")))</f>
        <v/>
      </c>
      <c r="AT215" t="str">
        <f ca="1">IF(AT$2="","",IF($A215="","",IFERROR(VLOOKUP($A215,OFFSET('Program and Results'!$A$1,MATCH(Tables!AT$1,'Program and Results'!$A:$A,0)-1,1,COUNTIF('Program and Results'!$A:$A,Tables!AT$1),4),3,0),"")))</f>
        <v/>
      </c>
      <c r="AU215" t="str">
        <f ca="1">IF(AU$2="","",IF($A215="","",IFERROR(VLOOKUP($A215,OFFSET('Program and Results'!$A$1,MATCH(Tables!AU$1,'Program and Results'!$A:$A,0)-1,1,COUNTIF('Program and Results'!$A:$A,Tables!AU$1),4),3,0),"")))</f>
        <v/>
      </c>
      <c r="AV215" t="str">
        <f ca="1">IF(AV$2="","",IF($A215="","",IFERROR(VLOOKUP($A215,OFFSET('Program and Results'!$A$1,MATCH(Tables!AV$1,'Program and Results'!$A:$A,0)-1,1,COUNTIF('Program and Results'!$A:$A,Tables!AV$1),4),3,0),"")))</f>
        <v/>
      </c>
      <c r="AW215" t="str">
        <f ca="1">IF(AW$2="","",IF($A215="","",IFERROR(VLOOKUP($A215,OFFSET('Program and Results'!$A$1,MATCH(Tables!AW$1,'Program and Results'!$A:$A,0)-1,1,COUNTIF('Program and Results'!$A:$A,Tables!AW$1),4),3,0),"")))</f>
        <v/>
      </c>
      <c r="AX215" t="str">
        <f ca="1">IF(AX$2="","",IF($A215="","",IFERROR(VLOOKUP($A215,OFFSET('Program and Results'!$A$1,MATCH(Tables!AX$1,'Program and Results'!$A:$A,0)-1,1,COUNTIF('Program and Results'!$A:$A,Tables!AX$1),4),3,0),"")))</f>
        <v/>
      </c>
      <c r="AY215" t="str">
        <f ca="1">IF(AY$2="","",IF($A215="","",IFERROR(VLOOKUP($A215,OFFSET('Program and Results'!$A$1,MATCH(Tables!AY$1,'Program and Results'!$A:$A,0)-1,1,COUNTIF('Program and Results'!$A:$A,Tables!AY$1),4),3,0),"")))</f>
        <v/>
      </c>
      <c r="AZ215" t="str">
        <f ca="1">IF(AZ$2="","",IF($A215="","",IFERROR(VLOOKUP($A215,OFFSET('Program and Results'!$A$1,MATCH(Tables!AZ$1,'Program and Results'!$A:$A,0)-1,1,COUNTIF('Program and Results'!$A:$A,Tables!AZ$1),4),3,0),"")))</f>
        <v/>
      </c>
      <c r="BA215" t="str">
        <f ca="1">IF(BA$2="","",IF($A215="","",IFERROR(VLOOKUP($A215,OFFSET('Program and Results'!$A$1,MATCH(Tables!BA$1,'Program and Results'!$A:$A,0)-1,1,COUNTIF('Program and Results'!$A:$A,Tables!BA$1),4),3,0),"")))</f>
        <v/>
      </c>
      <c r="BB215" t="str">
        <f ca="1">IF(BB$2="","",IF($A215="","",IFERROR(VLOOKUP($A215,OFFSET('Program and Results'!$A$1,MATCH(Tables!BB$1,'Program and Results'!$A:$A,0)-1,1,COUNTIF('Program and Results'!$A:$A,Tables!BB$1),4),3,0),"")))</f>
        <v/>
      </c>
      <c r="BC215" t="str">
        <f ca="1">IF(BC$2="","",IF($A215="","",IFERROR(VLOOKUP($A215,OFFSET('Program and Results'!$A$1,MATCH(Tables!BC$1,'Program and Results'!$A:$A,0)-1,1,COUNTIF('Program and Results'!$A:$A,Tables!BC$1),4),3,0),"")))</f>
        <v/>
      </c>
      <c r="BD215" t="str">
        <f ca="1">IF(BD$2="","",IF($A215="","",IFERROR(VLOOKUP($A215,OFFSET('Program and Results'!$A$1,MATCH(Tables!BD$1,'Program and Results'!$A:$A,0)-1,1,COUNTIF('Program and Results'!$A:$A,Tables!BD$1),4),3,0),"")))</f>
        <v/>
      </c>
      <c r="BE215" t="str">
        <f ca="1">IF(BE$2="","",IF($A215="","",IFERROR(VLOOKUP($A215,OFFSET('Program and Results'!$A$1,MATCH(Tables!BE$1,'Program and Results'!$A:$A,0)-1,1,COUNTIF('Program and Results'!$A:$A,Tables!BE$1),4),3,0),"")))</f>
        <v/>
      </c>
    </row>
    <row r="216" spans="1:57">
      <c r="A216" s="3" t="str">
        <f t="shared" si="15"/>
        <v>Freiburg</v>
      </c>
      <c r="B216" t="str">
        <f ca="1">IF(B$2="","",IF($A216="","",IFERROR(VLOOKUP($A216,OFFSET('Program and Results'!$A$1,MATCH(Tables!B$1,'Program and Results'!$A:$A,0)-1,1,COUNTIF('Program and Results'!$A:$A,Tables!B$1),4),3,0),"")))</f>
        <v/>
      </c>
      <c r="C216">
        <f ca="1">IF(C$2="","",IF($A216="","",IFERROR(VLOOKUP($A216,OFFSET('Program and Results'!$A$1,MATCH(Tables!C$1,'Program and Results'!$A:$A,0)-1,1,COUNTIF('Program and Results'!$A:$A,Tables!C$1),4),3,0),"")))</f>
        <v>2</v>
      </c>
      <c r="D216" t="str">
        <f ca="1">IF(D$2="","",IF($A216="","",IFERROR(VLOOKUP($A216,OFFSET('Program and Results'!$A$1,MATCH(Tables!D$1,'Program and Results'!$A:$A,0)-1,1,COUNTIF('Program and Results'!$A:$A,Tables!D$1),4),3,0),"")))</f>
        <v/>
      </c>
      <c r="E216">
        <f ca="1">IF(E$2="","",IF($A216="","",IFERROR(VLOOKUP($A216,OFFSET('Program and Results'!$A$1,MATCH(Tables!E$1,'Program and Results'!$A:$A,0)-1,1,COUNTIF('Program and Results'!$A:$A,Tables!E$1),4),3,0),"")))</f>
        <v>1</v>
      </c>
      <c r="F216" t="str">
        <f ca="1">IF(F$2="","",IF($A216="","",IFERROR(VLOOKUP($A216,OFFSET('Program and Results'!$A$1,MATCH(Tables!F$1,'Program and Results'!$A:$A,0)-1,1,COUNTIF('Program and Results'!$A:$A,Tables!F$1),4),3,0),"")))</f>
        <v/>
      </c>
      <c r="G216">
        <f ca="1">IF(G$2="","",IF($A216="","",IFERROR(VLOOKUP($A216,OFFSET('Program and Results'!$A$1,MATCH(Tables!G$1,'Program and Results'!$A:$A,0)-1,1,COUNTIF('Program and Results'!$A:$A,Tables!G$1),4),3,0),"")))</f>
        <v>1</v>
      </c>
      <c r="H216" t="str">
        <f ca="1">IF(H$2="","",IF($A216="","",IFERROR(VLOOKUP($A216,OFFSET('Program and Results'!$A$1,MATCH(Tables!H$1,'Program and Results'!$A:$A,0)-1,1,COUNTIF('Program and Results'!$A:$A,Tables!H$1),4),3,0),"")))</f>
        <v/>
      </c>
      <c r="I216">
        <f ca="1">IF(I$2="","",IF($A216="","",IFERROR(VLOOKUP($A216,OFFSET('Program and Results'!$A$1,MATCH(Tables!I$1,'Program and Results'!$A:$A,0)-1,1,COUNTIF('Program and Results'!$A:$A,Tables!I$1),4),3,0),"")))</f>
        <v>1</v>
      </c>
      <c r="J216" t="str">
        <f ca="1">IF(J$2="","",IF($A216="","",IFERROR(VLOOKUP($A216,OFFSET('Program and Results'!$A$1,MATCH(Tables!J$1,'Program and Results'!$A:$A,0)-1,1,COUNTIF('Program and Results'!$A:$A,Tables!J$1),4),3,0),"")))</f>
        <v/>
      </c>
      <c r="K216">
        <f ca="1">IF(K$2="","",IF($A216="","",IFERROR(VLOOKUP($A216,OFFSET('Program and Results'!$A$1,MATCH(Tables!K$1,'Program and Results'!$A:$A,0)-1,1,COUNTIF('Program and Results'!$A:$A,Tables!K$1),4),3,0),"")))</f>
        <v>3</v>
      </c>
      <c r="L216" t="str">
        <f ca="1">IF(L$2="","",IF($A216="","",IFERROR(VLOOKUP($A216,OFFSET('Program and Results'!$A$1,MATCH(Tables!L$1,'Program and Results'!$A:$A,0)-1,1,COUNTIF('Program and Results'!$A:$A,Tables!L$1),4),3,0),"")))</f>
        <v/>
      </c>
      <c r="M216">
        <f ca="1">IF(M$2="","",IF($A216="","",IFERROR(VLOOKUP($A216,OFFSET('Program and Results'!$A$1,MATCH(Tables!M$1,'Program and Results'!$A:$A,0)-1,1,COUNTIF('Program and Results'!$A:$A,Tables!M$1),4),3,0),"")))</f>
        <v>3</v>
      </c>
      <c r="N216" t="str">
        <f ca="1">IF(N$2="","",IF($A216="","",IFERROR(VLOOKUP($A216,OFFSET('Program and Results'!$A$1,MATCH(Tables!N$1,'Program and Results'!$A:$A,0)-1,1,COUNTIF('Program and Results'!$A:$A,Tables!N$1),4),3,0),"")))</f>
        <v/>
      </c>
      <c r="O216" t="str">
        <f ca="1">IF(O$2="","",IF($A216="","",IFERROR(VLOOKUP($A216,OFFSET('Program and Results'!$A$1,MATCH(Tables!O$1,'Program and Results'!$A:$A,0)-1,1,COUNTIF('Program and Results'!$A:$A,Tables!O$1),4),3,0),"")))</f>
        <v/>
      </c>
      <c r="P216">
        <f ca="1">IF(P$2="","",IF($A216="","",IFERROR(VLOOKUP($A216,OFFSET('Program and Results'!$A$1,MATCH(Tables!P$1,'Program and Results'!$A:$A,0)-1,1,COUNTIF('Program and Results'!$A:$A,Tables!P$1),4),3,0),"")))</f>
        <v>3</v>
      </c>
      <c r="Q216" t="str">
        <f ca="1">IF(Q$2="","",IF($A216="","",IFERROR(VLOOKUP($A216,OFFSET('Program and Results'!$A$1,MATCH(Tables!Q$1,'Program and Results'!$A:$A,0)-1,1,COUNTIF('Program and Results'!$A:$A,Tables!Q$1),4),3,0),"")))</f>
        <v/>
      </c>
      <c r="R216">
        <f ca="1">IF(R$2="","",IF($A216="","",IFERROR(VLOOKUP($A216,OFFSET('Program and Results'!$A$1,MATCH(Tables!R$1,'Program and Results'!$A:$A,0)-1,1,COUNTIF('Program and Results'!$A:$A,Tables!R$1),4),3,0),"")))</f>
        <v>1</v>
      </c>
      <c r="S216">
        <f ca="1">IF(S$2="","",IF($A216="","",IFERROR(VLOOKUP($A216,OFFSET('Program and Results'!$A$1,MATCH(Tables!S$1,'Program and Results'!$A:$A,0)-1,1,COUNTIF('Program and Results'!$A:$A,Tables!S$1),4),3,0),"")))</f>
        <v>2</v>
      </c>
      <c r="T216" t="str">
        <f ca="1">IF(T$2="","",IF($A216="","",IFERROR(VLOOKUP($A216,OFFSET('Program and Results'!$A$1,MATCH(Tables!T$1,'Program and Results'!$A:$A,0)-1,1,COUNTIF('Program and Results'!$A:$A,Tables!T$1),4),3,0),"")))</f>
        <v/>
      </c>
      <c r="U216">
        <f ca="1">IF(U$2="","",IF($A216="","",IFERROR(VLOOKUP($A216,OFFSET('Program and Results'!$A$1,MATCH(Tables!U$1,'Program and Results'!$A:$A,0)-1,1,COUNTIF('Program and Results'!$A:$A,Tables!U$1),4),3,0),"")))</f>
        <v>1</v>
      </c>
      <c r="V216" t="str">
        <f ca="1">IF(V$2="","",IF($A216="","",IFERROR(VLOOKUP($A216,OFFSET('Program and Results'!$A$1,MATCH(Tables!V$1,'Program and Results'!$A:$A,0)-1,1,COUNTIF('Program and Results'!$A:$A,Tables!V$1),4),3,0),"")))</f>
        <v/>
      </c>
      <c r="W216">
        <f ca="1">IF(W$2="","",IF($A216="","",IFERROR(VLOOKUP($A216,OFFSET('Program and Results'!$A$1,MATCH(Tables!W$1,'Program and Results'!$A:$A,0)-1,1,COUNTIF('Program and Results'!$A:$A,Tables!W$1),4),3,0),"")))</f>
        <v>4</v>
      </c>
      <c r="X216" t="str">
        <f ca="1">IF(X$2="","",IF($A216="","",IFERROR(VLOOKUP($A216,OFFSET('Program and Results'!$A$1,MATCH(Tables!X$1,'Program and Results'!$A:$A,0)-1,1,COUNTIF('Program and Results'!$A:$A,Tables!X$1),4),3,0),"")))</f>
        <v/>
      </c>
      <c r="Y216">
        <f ca="1">IF(Y$2="","",IF($A216="","",IFERROR(VLOOKUP($A216,OFFSET('Program and Results'!$A$1,MATCH(Tables!Y$1,'Program and Results'!$A:$A,0)-1,1,COUNTIF('Program and Results'!$A:$A,Tables!Y$1),4),3,0),"")))</f>
        <v>1</v>
      </c>
      <c r="Z216" t="str">
        <f ca="1">IF(Z$2="","",IF($A216="","",IFERROR(VLOOKUP($A216,OFFSET('Program and Results'!$A$1,MATCH(Tables!Z$1,'Program and Results'!$A:$A,0)-1,1,COUNTIF('Program and Results'!$A:$A,Tables!Z$1),4),3,0),"")))</f>
        <v/>
      </c>
      <c r="AA216">
        <f ca="1">IF(AA$2="","",IF($A216="","",IFERROR(VLOOKUP($A216,OFFSET('Program and Results'!$A$1,MATCH(Tables!AA$1,'Program and Results'!$A:$A,0)-1,1,COUNTIF('Program and Results'!$A:$A,Tables!AA$1),4),3,0),"")))</f>
        <v>1</v>
      </c>
      <c r="AB216" t="str">
        <f ca="1">IF(AB$2="","",IF($A216="","",IFERROR(VLOOKUP($A216,OFFSET('Program and Results'!$A$1,MATCH(Tables!AB$1,'Program and Results'!$A:$A,0)-1,1,COUNTIF('Program and Results'!$A:$A,Tables!AB$1),4),3,0),"")))</f>
        <v/>
      </c>
      <c r="AC216">
        <f ca="1">IF(AC$2="","",IF($A216="","",IFERROR(VLOOKUP($A216,OFFSET('Program and Results'!$A$1,MATCH(Tables!AC$1,'Program and Results'!$A:$A,0)-1,1,COUNTIF('Program and Results'!$A:$A,Tables!AC$1),4),3,0),"")))</f>
        <v>2</v>
      </c>
      <c r="AD216" t="str">
        <f ca="1">IF(AD$2="","",IF($A216="","",IFERROR(VLOOKUP($A216,OFFSET('Program and Results'!$A$1,MATCH(Tables!AD$1,'Program and Results'!$A:$A,0)-1,1,COUNTIF('Program and Results'!$A:$A,Tables!AD$1),4),3,0),"")))</f>
        <v/>
      </c>
      <c r="AE216">
        <f ca="1">IF(AE$2="","",IF($A216="","",IFERROR(VLOOKUP($A216,OFFSET('Program and Results'!$A$1,MATCH(Tables!AE$1,'Program and Results'!$A:$A,0)-1,1,COUNTIF('Program and Results'!$A:$A,Tables!AE$1),4),3,0),"")))</f>
        <v>0</v>
      </c>
      <c r="AF216">
        <f ca="1">IF(AF$2="","",IF($A216="","",IFERROR(VLOOKUP($A216,OFFSET('Program and Results'!$A$1,MATCH(Tables!AF$1,'Program and Results'!$A:$A,0)-1,1,COUNTIF('Program and Results'!$A:$A,Tables!AF$1),4),3,0),"")))</f>
        <v>2</v>
      </c>
      <c r="AG216" t="str">
        <f ca="1">IF(AG$2="","",IF($A216="","",IFERROR(VLOOKUP($A216,OFFSET('Program and Results'!$A$1,MATCH(Tables!AG$1,'Program and Results'!$A:$A,0)-1,1,COUNTIF('Program and Results'!$A:$A,Tables!AG$1),4),3,0),"")))</f>
        <v/>
      </c>
      <c r="AH216">
        <f ca="1">IF(AH$2="","",IF($A216="","",IFERROR(VLOOKUP($A216,OFFSET('Program and Results'!$A$1,MATCH(Tables!AH$1,'Program and Results'!$A:$A,0)-1,1,COUNTIF('Program and Results'!$A:$A,Tables!AH$1),4),3,0),"")))</f>
        <v>2</v>
      </c>
      <c r="AI216" t="str">
        <f ca="1">IF(AI$2="","",IF($A216="","",IFERROR(VLOOKUP($A216,OFFSET('Program and Results'!$A$1,MATCH(Tables!AI$1,'Program and Results'!$A:$A,0)-1,1,COUNTIF('Program and Results'!$A:$A,Tables!AI$1),4),3,0),"")))</f>
        <v/>
      </c>
      <c r="AJ216" t="str">
        <f ca="1">IF(AJ$2="","",IF($A216="","",IFERROR(VLOOKUP($A216,OFFSET('Program and Results'!$A$1,MATCH(Tables!AJ$1,'Program and Results'!$A:$A,0)-1,1,COUNTIF('Program and Results'!$A:$A,Tables!AJ$1),4),3,0),"")))</f>
        <v/>
      </c>
      <c r="AK216" t="str">
        <f ca="1">IF(AK$2="","",IF($A216="","",IFERROR(VLOOKUP($A216,OFFSET('Program and Results'!$A$1,MATCH(Tables!AK$1,'Program and Results'!$A:$A,0)-1,1,COUNTIF('Program and Results'!$A:$A,Tables!AK$1),4),3,0),"")))</f>
        <v/>
      </c>
      <c r="AL216" t="str">
        <f ca="1">IF(AL$2="","",IF($A216="","",IFERROR(VLOOKUP($A216,OFFSET('Program and Results'!$A$1,MATCH(Tables!AL$1,'Program and Results'!$A:$A,0)-1,1,COUNTIF('Program and Results'!$A:$A,Tables!AL$1),4),3,0),"")))</f>
        <v/>
      </c>
      <c r="AM216" t="str">
        <f ca="1">IF(AM$2="","",IF($A216="","",IFERROR(VLOOKUP($A216,OFFSET('Program and Results'!$A$1,MATCH(Tables!AM$1,'Program and Results'!$A:$A,0)-1,1,COUNTIF('Program and Results'!$A:$A,Tables!AM$1),4),3,0),"")))</f>
        <v/>
      </c>
      <c r="AN216" t="str">
        <f ca="1">IF(AN$2="","",IF($A216="","",IFERROR(VLOOKUP($A216,OFFSET('Program and Results'!$A$1,MATCH(Tables!AN$1,'Program and Results'!$A:$A,0)-1,1,COUNTIF('Program and Results'!$A:$A,Tables!AN$1),4),3,0),"")))</f>
        <v/>
      </c>
      <c r="AO216" t="str">
        <f ca="1">IF(AO$2="","",IF($A216="","",IFERROR(VLOOKUP($A216,OFFSET('Program and Results'!$A$1,MATCH(Tables!AO$1,'Program and Results'!$A:$A,0)-1,1,COUNTIF('Program and Results'!$A:$A,Tables!AO$1),4),3,0),"")))</f>
        <v/>
      </c>
      <c r="AP216" t="str">
        <f ca="1">IF(AP$2="","",IF($A216="","",IFERROR(VLOOKUP($A216,OFFSET('Program and Results'!$A$1,MATCH(Tables!AP$1,'Program and Results'!$A:$A,0)-1,1,COUNTIF('Program and Results'!$A:$A,Tables!AP$1),4),3,0),"")))</f>
        <v/>
      </c>
      <c r="AQ216" t="str">
        <f ca="1">IF(AQ$2="","",IF($A216="","",IFERROR(VLOOKUP($A216,OFFSET('Program and Results'!$A$1,MATCH(Tables!AQ$1,'Program and Results'!$A:$A,0)-1,1,COUNTIF('Program and Results'!$A:$A,Tables!AQ$1),4),3,0),"")))</f>
        <v/>
      </c>
      <c r="AR216" t="str">
        <f ca="1">IF(AR$2="","",IF($A216="","",IFERROR(VLOOKUP($A216,OFFSET('Program and Results'!$A$1,MATCH(Tables!AR$1,'Program and Results'!$A:$A,0)-1,1,COUNTIF('Program and Results'!$A:$A,Tables!AR$1),4),3,0),"")))</f>
        <v/>
      </c>
      <c r="AS216" t="str">
        <f ca="1">IF(AS$2="","",IF($A216="","",IFERROR(VLOOKUP($A216,OFFSET('Program and Results'!$A$1,MATCH(Tables!AS$1,'Program and Results'!$A:$A,0)-1,1,COUNTIF('Program and Results'!$A:$A,Tables!AS$1),4),3,0),"")))</f>
        <v/>
      </c>
      <c r="AT216" t="str">
        <f ca="1">IF(AT$2="","",IF($A216="","",IFERROR(VLOOKUP($A216,OFFSET('Program and Results'!$A$1,MATCH(Tables!AT$1,'Program and Results'!$A:$A,0)-1,1,COUNTIF('Program and Results'!$A:$A,Tables!AT$1),4),3,0),"")))</f>
        <v/>
      </c>
      <c r="AU216" t="str">
        <f ca="1">IF(AU$2="","",IF($A216="","",IFERROR(VLOOKUP($A216,OFFSET('Program and Results'!$A$1,MATCH(Tables!AU$1,'Program and Results'!$A:$A,0)-1,1,COUNTIF('Program and Results'!$A:$A,Tables!AU$1),4),3,0),"")))</f>
        <v/>
      </c>
      <c r="AV216" t="str">
        <f ca="1">IF(AV$2="","",IF($A216="","",IFERROR(VLOOKUP($A216,OFFSET('Program and Results'!$A$1,MATCH(Tables!AV$1,'Program and Results'!$A:$A,0)-1,1,COUNTIF('Program and Results'!$A:$A,Tables!AV$1),4),3,0),"")))</f>
        <v/>
      </c>
      <c r="AW216" t="str">
        <f ca="1">IF(AW$2="","",IF($A216="","",IFERROR(VLOOKUP($A216,OFFSET('Program and Results'!$A$1,MATCH(Tables!AW$1,'Program and Results'!$A:$A,0)-1,1,COUNTIF('Program and Results'!$A:$A,Tables!AW$1),4),3,0),"")))</f>
        <v/>
      </c>
      <c r="AX216" t="str">
        <f ca="1">IF(AX$2="","",IF($A216="","",IFERROR(VLOOKUP($A216,OFFSET('Program and Results'!$A$1,MATCH(Tables!AX$1,'Program and Results'!$A:$A,0)-1,1,COUNTIF('Program and Results'!$A:$A,Tables!AX$1),4),3,0),"")))</f>
        <v/>
      </c>
      <c r="AY216" t="str">
        <f ca="1">IF(AY$2="","",IF($A216="","",IFERROR(VLOOKUP($A216,OFFSET('Program and Results'!$A$1,MATCH(Tables!AY$1,'Program and Results'!$A:$A,0)-1,1,COUNTIF('Program and Results'!$A:$A,Tables!AY$1),4),3,0),"")))</f>
        <v/>
      </c>
      <c r="AZ216" t="str">
        <f ca="1">IF(AZ$2="","",IF($A216="","",IFERROR(VLOOKUP($A216,OFFSET('Program and Results'!$A$1,MATCH(Tables!AZ$1,'Program and Results'!$A:$A,0)-1,1,COUNTIF('Program and Results'!$A:$A,Tables!AZ$1),4),3,0),"")))</f>
        <v/>
      </c>
      <c r="BA216" t="str">
        <f ca="1">IF(BA$2="","",IF($A216="","",IFERROR(VLOOKUP($A216,OFFSET('Program and Results'!$A$1,MATCH(Tables!BA$1,'Program and Results'!$A:$A,0)-1,1,COUNTIF('Program and Results'!$A:$A,Tables!BA$1),4),3,0),"")))</f>
        <v/>
      </c>
      <c r="BB216" t="str">
        <f ca="1">IF(BB$2="","",IF($A216="","",IFERROR(VLOOKUP($A216,OFFSET('Program and Results'!$A$1,MATCH(Tables!BB$1,'Program and Results'!$A:$A,0)-1,1,COUNTIF('Program and Results'!$A:$A,Tables!BB$1),4),3,0),"")))</f>
        <v/>
      </c>
      <c r="BC216" t="str">
        <f ca="1">IF(BC$2="","",IF($A216="","",IFERROR(VLOOKUP($A216,OFFSET('Program and Results'!$A$1,MATCH(Tables!BC$1,'Program and Results'!$A:$A,0)-1,1,COUNTIF('Program and Results'!$A:$A,Tables!BC$1),4),3,0),"")))</f>
        <v/>
      </c>
      <c r="BD216" t="str">
        <f ca="1">IF(BD$2="","",IF($A216="","",IFERROR(VLOOKUP($A216,OFFSET('Program and Results'!$A$1,MATCH(Tables!BD$1,'Program and Results'!$A:$A,0)-1,1,COUNTIF('Program and Results'!$A:$A,Tables!BD$1),4),3,0),"")))</f>
        <v/>
      </c>
      <c r="BE216" t="str">
        <f ca="1">IF(BE$2="","",IF($A216="","",IFERROR(VLOOKUP($A216,OFFSET('Program and Results'!$A$1,MATCH(Tables!BE$1,'Program and Results'!$A:$A,0)-1,1,COUNTIF('Program and Results'!$A:$A,Tables!BE$1),4),3,0),"")))</f>
        <v/>
      </c>
    </row>
    <row r="217" spans="1:57">
      <c r="A217" s="3" t="str">
        <f t="shared" si="15"/>
        <v>Hamburg</v>
      </c>
      <c r="B217" t="str">
        <f ca="1">IF(B$2="","",IF($A217="","",IFERROR(VLOOKUP($A217,OFFSET('Program and Results'!$A$1,MATCH(Tables!B$1,'Program and Results'!$A:$A,0)-1,1,COUNTIF('Program and Results'!$A:$A,Tables!B$1),4),3,0),"")))</f>
        <v/>
      </c>
      <c r="C217">
        <f ca="1">IF(C$2="","",IF($A217="","",IFERROR(VLOOKUP($A217,OFFSET('Program and Results'!$A$1,MATCH(Tables!C$1,'Program and Results'!$A:$A,0)-1,1,COUNTIF('Program and Results'!$A:$A,Tables!C$1),4),3,0),"")))</f>
        <v>5</v>
      </c>
      <c r="D217" t="str">
        <f ca="1">IF(D$2="","",IF($A217="","",IFERROR(VLOOKUP($A217,OFFSET('Program and Results'!$A$1,MATCH(Tables!D$1,'Program and Results'!$A:$A,0)-1,1,COUNTIF('Program and Results'!$A:$A,Tables!D$1),4),3,0),"")))</f>
        <v/>
      </c>
      <c r="E217">
        <f ca="1">IF(E$2="","",IF($A217="","",IFERROR(VLOOKUP($A217,OFFSET('Program and Results'!$A$1,MATCH(Tables!E$1,'Program and Results'!$A:$A,0)-1,1,COUNTIF('Program and Results'!$A:$A,Tables!E$1),4),3,0),"")))</f>
        <v>0</v>
      </c>
      <c r="F217" t="str">
        <f ca="1">IF(F$2="","",IF($A217="","",IFERROR(VLOOKUP($A217,OFFSET('Program and Results'!$A$1,MATCH(Tables!F$1,'Program and Results'!$A:$A,0)-1,1,COUNTIF('Program and Results'!$A:$A,Tables!F$1),4),3,0),"")))</f>
        <v/>
      </c>
      <c r="G217">
        <f ca="1">IF(G$2="","",IF($A217="","",IFERROR(VLOOKUP($A217,OFFSET('Program and Results'!$A$1,MATCH(Tables!G$1,'Program and Results'!$A:$A,0)-1,1,COUNTIF('Program and Results'!$A:$A,Tables!G$1),4),3,0),"")))</f>
        <v>2</v>
      </c>
      <c r="H217" t="str">
        <f ca="1">IF(H$2="","",IF($A217="","",IFERROR(VLOOKUP($A217,OFFSET('Program and Results'!$A$1,MATCH(Tables!H$1,'Program and Results'!$A:$A,0)-1,1,COUNTIF('Program and Results'!$A:$A,Tables!H$1),4),3,0),"")))</f>
        <v/>
      </c>
      <c r="I217" t="str">
        <f ca="1">IF(I$2="","",IF($A217="","",IFERROR(VLOOKUP($A217,OFFSET('Program and Results'!$A$1,MATCH(Tables!I$1,'Program and Results'!$A:$A,0)-1,1,COUNTIF('Program and Results'!$A:$A,Tables!I$1),4),3,0),"")))</f>
        <v/>
      </c>
      <c r="J217">
        <f ca="1">IF(J$2="","",IF($A217="","",IFERROR(VLOOKUP($A217,OFFSET('Program and Results'!$A$1,MATCH(Tables!J$1,'Program and Results'!$A:$A,0)-1,1,COUNTIF('Program and Results'!$A:$A,Tables!J$1),4),3,0),"")))</f>
        <v>3</v>
      </c>
      <c r="K217" t="str">
        <f ca="1">IF(K$2="","",IF($A217="","",IFERROR(VLOOKUP($A217,OFFSET('Program and Results'!$A$1,MATCH(Tables!K$1,'Program and Results'!$A:$A,0)-1,1,COUNTIF('Program and Results'!$A:$A,Tables!K$1),4),3,0),"")))</f>
        <v/>
      </c>
      <c r="L217">
        <f ca="1">IF(L$2="","",IF($A217="","",IFERROR(VLOOKUP($A217,OFFSET('Program and Results'!$A$1,MATCH(Tables!L$1,'Program and Results'!$A:$A,0)-1,1,COUNTIF('Program and Results'!$A:$A,Tables!L$1),4),3,0),"")))</f>
        <v>2</v>
      </c>
      <c r="M217" t="str">
        <f ca="1">IF(M$2="","",IF($A217="","",IFERROR(VLOOKUP($A217,OFFSET('Program and Results'!$A$1,MATCH(Tables!M$1,'Program and Results'!$A:$A,0)-1,1,COUNTIF('Program and Results'!$A:$A,Tables!M$1),4),3,0),"")))</f>
        <v/>
      </c>
      <c r="N217">
        <f ca="1">IF(N$2="","",IF($A217="","",IFERROR(VLOOKUP($A217,OFFSET('Program and Results'!$A$1,MATCH(Tables!N$1,'Program and Results'!$A:$A,0)-1,1,COUNTIF('Program and Results'!$A:$A,Tables!N$1),4),3,0),"")))</f>
        <v>1</v>
      </c>
      <c r="O217" t="str">
        <f ca="1">IF(O$2="","",IF($A217="","",IFERROR(VLOOKUP($A217,OFFSET('Program and Results'!$A$1,MATCH(Tables!O$1,'Program and Results'!$A:$A,0)-1,1,COUNTIF('Program and Results'!$A:$A,Tables!O$1),4),3,0),"")))</f>
        <v/>
      </c>
      <c r="P217">
        <f ca="1">IF(P$2="","",IF($A217="","",IFERROR(VLOOKUP($A217,OFFSET('Program and Results'!$A$1,MATCH(Tables!P$1,'Program and Results'!$A:$A,0)-1,1,COUNTIF('Program and Results'!$A:$A,Tables!P$1),4),3,0),"")))</f>
        <v>1</v>
      </c>
      <c r="Q217" t="str">
        <f ca="1">IF(Q$2="","",IF($A217="","",IFERROR(VLOOKUP($A217,OFFSET('Program and Results'!$A$1,MATCH(Tables!Q$1,'Program and Results'!$A:$A,0)-1,1,COUNTIF('Program and Results'!$A:$A,Tables!Q$1),4),3,0),"")))</f>
        <v/>
      </c>
      <c r="R217">
        <f ca="1">IF(R$2="","",IF($A217="","",IFERROR(VLOOKUP($A217,OFFSET('Program and Results'!$A$1,MATCH(Tables!R$1,'Program and Results'!$A:$A,0)-1,1,COUNTIF('Program and Results'!$A:$A,Tables!R$1),4),3,0),"")))</f>
        <v>3</v>
      </c>
      <c r="S217">
        <f ca="1">IF(S$2="","",IF($A217="","",IFERROR(VLOOKUP($A217,OFFSET('Program and Results'!$A$1,MATCH(Tables!S$1,'Program and Results'!$A:$A,0)-1,1,COUNTIF('Program and Results'!$A:$A,Tables!S$1),4),3,0),"")))</f>
        <v>3</v>
      </c>
      <c r="T217" t="str">
        <f ca="1">IF(T$2="","",IF($A217="","",IFERROR(VLOOKUP($A217,OFFSET('Program and Results'!$A$1,MATCH(Tables!T$1,'Program and Results'!$A:$A,0)-1,1,COUNTIF('Program and Results'!$A:$A,Tables!T$1),4),3,0),"")))</f>
        <v/>
      </c>
      <c r="U217">
        <f ca="1">IF(U$2="","",IF($A217="","",IFERROR(VLOOKUP($A217,OFFSET('Program and Results'!$A$1,MATCH(Tables!U$1,'Program and Results'!$A:$A,0)-1,1,COUNTIF('Program and Results'!$A:$A,Tables!U$1),4),3,0),"")))</f>
        <v>3</v>
      </c>
      <c r="V217" t="str">
        <f ca="1">IF(V$2="","",IF($A217="","",IFERROR(VLOOKUP($A217,OFFSET('Program and Results'!$A$1,MATCH(Tables!V$1,'Program and Results'!$A:$A,0)-1,1,COUNTIF('Program and Results'!$A:$A,Tables!V$1),4),3,0),"")))</f>
        <v/>
      </c>
      <c r="W217">
        <f ca="1">IF(W$2="","",IF($A217="","",IFERROR(VLOOKUP($A217,OFFSET('Program and Results'!$A$1,MATCH(Tables!W$1,'Program and Results'!$A:$A,0)-1,1,COUNTIF('Program and Results'!$A:$A,Tables!W$1),4),3,0),"")))</f>
        <v>0</v>
      </c>
      <c r="X217" t="str">
        <f ca="1">IF(X$2="","",IF($A217="","",IFERROR(VLOOKUP($A217,OFFSET('Program and Results'!$A$1,MATCH(Tables!X$1,'Program and Results'!$A:$A,0)-1,1,COUNTIF('Program and Results'!$A:$A,Tables!X$1),4),3,0),"")))</f>
        <v/>
      </c>
      <c r="Y217">
        <f ca="1">IF(Y$2="","",IF($A217="","",IFERROR(VLOOKUP($A217,OFFSET('Program and Results'!$A$1,MATCH(Tables!Y$1,'Program and Results'!$A:$A,0)-1,1,COUNTIF('Program and Results'!$A:$A,Tables!Y$1),4),3,0),"")))</f>
        <v>1</v>
      </c>
      <c r="Z217">
        <f ca="1">IF(Z$2="","",IF($A217="","",IFERROR(VLOOKUP($A217,OFFSET('Program and Results'!$A$1,MATCH(Tables!Z$1,'Program and Results'!$A:$A,0)-1,1,COUNTIF('Program and Results'!$A:$A,Tables!Z$1),4),3,0),"")))</f>
        <v>1</v>
      </c>
      <c r="AA217" t="str">
        <f ca="1">IF(AA$2="","",IF($A217="","",IFERROR(VLOOKUP($A217,OFFSET('Program and Results'!$A$1,MATCH(Tables!AA$1,'Program and Results'!$A:$A,0)-1,1,COUNTIF('Program and Results'!$A:$A,Tables!AA$1),4),3,0),"")))</f>
        <v/>
      </c>
      <c r="AB217">
        <f ca="1">IF(AB$2="","",IF($A217="","",IFERROR(VLOOKUP($A217,OFFSET('Program and Results'!$A$1,MATCH(Tables!AB$1,'Program and Results'!$A:$A,0)-1,1,COUNTIF('Program and Results'!$A:$A,Tables!AB$1),4),3,0),"")))</f>
        <v>1</v>
      </c>
      <c r="AC217" t="str">
        <f ca="1">IF(AC$2="","",IF($A217="","",IFERROR(VLOOKUP($A217,OFFSET('Program and Results'!$A$1,MATCH(Tables!AC$1,'Program and Results'!$A:$A,0)-1,1,COUNTIF('Program and Results'!$A:$A,Tables!AC$1),4),3,0),"")))</f>
        <v/>
      </c>
      <c r="AD217">
        <f ca="1">IF(AD$2="","",IF($A217="","",IFERROR(VLOOKUP($A217,OFFSET('Program and Results'!$A$1,MATCH(Tables!AD$1,'Program and Results'!$A:$A,0)-1,1,COUNTIF('Program and Results'!$A:$A,Tables!AD$1),4),3,0),"")))</f>
        <v>1</v>
      </c>
      <c r="AE217" t="str">
        <f ca="1">IF(AE$2="","",IF($A217="","",IFERROR(VLOOKUP($A217,OFFSET('Program and Results'!$A$1,MATCH(Tables!AE$1,'Program and Results'!$A:$A,0)-1,1,COUNTIF('Program and Results'!$A:$A,Tables!AE$1),4),3,0),"")))</f>
        <v/>
      </c>
      <c r="AF217">
        <f ca="1">IF(AF$2="","",IF($A217="","",IFERROR(VLOOKUP($A217,OFFSET('Program and Results'!$A$1,MATCH(Tables!AF$1,'Program and Results'!$A:$A,0)-1,1,COUNTIF('Program and Results'!$A:$A,Tables!AF$1),4),3,0),"")))</f>
        <v>3</v>
      </c>
      <c r="AG217" t="str">
        <f ca="1">IF(AG$2="","",IF($A217="","",IFERROR(VLOOKUP($A217,OFFSET('Program and Results'!$A$1,MATCH(Tables!AG$1,'Program and Results'!$A:$A,0)-1,1,COUNTIF('Program and Results'!$A:$A,Tables!AG$1),4),3,0),"")))</f>
        <v/>
      </c>
      <c r="AH217">
        <f ca="1">IF(AH$2="","",IF($A217="","",IFERROR(VLOOKUP($A217,OFFSET('Program and Results'!$A$1,MATCH(Tables!AH$1,'Program and Results'!$A:$A,0)-1,1,COUNTIF('Program and Results'!$A:$A,Tables!AH$1),4),3,0),"")))</f>
        <v>4</v>
      </c>
      <c r="AI217" t="str">
        <f ca="1">IF(AI$2="","",IF($A217="","",IFERROR(VLOOKUP($A217,OFFSET('Program and Results'!$A$1,MATCH(Tables!AI$1,'Program and Results'!$A:$A,0)-1,1,COUNTIF('Program and Results'!$A:$A,Tables!AI$1),4),3,0),"")))</f>
        <v/>
      </c>
      <c r="AJ217" t="str">
        <f ca="1">IF(AJ$2="","",IF($A217="","",IFERROR(VLOOKUP($A217,OFFSET('Program and Results'!$A$1,MATCH(Tables!AJ$1,'Program and Results'!$A:$A,0)-1,1,COUNTIF('Program and Results'!$A:$A,Tables!AJ$1),4),3,0),"")))</f>
        <v/>
      </c>
      <c r="AK217" t="str">
        <f ca="1">IF(AK$2="","",IF($A217="","",IFERROR(VLOOKUP($A217,OFFSET('Program and Results'!$A$1,MATCH(Tables!AK$1,'Program and Results'!$A:$A,0)-1,1,COUNTIF('Program and Results'!$A:$A,Tables!AK$1),4),3,0),"")))</f>
        <v/>
      </c>
      <c r="AL217" t="str">
        <f ca="1">IF(AL$2="","",IF($A217="","",IFERROR(VLOOKUP($A217,OFFSET('Program and Results'!$A$1,MATCH(Tables!AL$1,'Program and Results'!$A:$A,0)-1,1,COUNTIF('Program and Results'!$A:$A,Tables!AL$1),4),3,0),"")))</f>
        <v/>
      </c>
      <c r="AM217" t="str">
        <f ca="1">IF(AM$2="","",IF($A217="","",IFERROR(VLOOKUP($A217,OFFSET('Program and Results'!$A$1,MATCH(Tables!AM$1,'Program and Results'!$A:$A,0)-1,1,COUNTIF('Program and Results'!$A:$A,Tables!AM$1),4),3,0),"")))</f>
        <v/>
      </c>
      <c r="AN217" t="str">
        <f ca="1">IF(AN$2="","",IF($A217="","",IFERROR(VLOOKUP($A217,OFFSET('Program and Results'!$A$1,MATCH(Tables!AN$1,'Program and Results'!$A:$A,0)-1,1,COUNTIF('Program and Results'!$A:$A,Tables!AN$1),4),3,0),"")))</f>
        <v/>
      </c>
      <c r="AO217" t="str">
        <f ca="1">IF(AO$2="","",IF($A217="","",IFERROR(VLOOKUP($A217,OFFSET('Program and Results'!$A$1,MATCH(Tables!AO$1,'Program and Results'!$A:$A,0)-1,1,COUNTIF('Program and Results'!$A:$A,Tables!AO$1),4),3,0),"")))</f>
        <v/>
      </c>
      <c r="AP217" t="str">
        <f ca="1">IF(AP$2="","",IF($A217="","",IFERROR(VLOOKUP($A217,OFFSET('Program and Results'!$A$1,MATCH(Tables!AP$1,'Program and Results'!$A:$A,0)-1,1,COUNTIF('Program and Results'!$A:$A,Tables!AP$1),4),3,0),"")))</f>
        <v/>
      </c>
      <c r="AQ217" t="str">
        <f ca="1">IF(AQ$2="","",IF($A217="","",IFERROR(VLOOKUP($A217,OFFSET('Program and Results'!$A$1,MATCH(Tables!AQ$1,'Program and Results'!$A:$A,0)-1,1,COUNTIF('Program and Results'!$A:$A,Tables!AQ$1),4),3,0),"")))</f>
        <v/>
      </c>
      <c r="AR217" t="str">
        <f ca="1">IF(AR$2="","",IF($A217="","",IFERROR(VLOOKUP($A217,OFFSET('Program and Results'!$A$1,MATCH(Tables!AR$1,'Program and Results'!$A:$A,0)-1,1,COUNTIF('Program and Results'!$A:$A,Tables!AR$1),4),3,0),"")))</f>
        <v/>
      </c>
      <c r="AS217" t="str">
        <f ca="1">IF(AS$2="","",IF($A217="","",IFERROR(VLOOKUP($A217,OFFSET('Program and Results'!$A$1,MATCH(Tables!AS$1,'Program and Results'!$A:$A,0)-1,1,COUNTIF('Program and Results'!$A:$A,Tables!AS$1),4),3,0),"")))</f>
        <v/>
      </c>
      <c r="AT217" t="str">
        <f ca="1">IF(AT$2="","",IF($A217="","",IFERROR(VLOOKUP($A217,OFFSET('Program and Results'!$A$1,MATCH(Tables!AT$1,'Program and Results'!$A:$A,0)-1,1,COUNTIF('Program and Results'!$A:$A,Tables!AT$1),4),3,0),"")))</f>
        <v/>
      </c>
      <c r="AU217" t="str">
        <f ca="1">IF(AU$2="","",IF($A217="","",IFERROR(VLOOKUP($A217,OFFSET('Program and Results'!$A$1,MATCH(Tables!AU$1,'Program and Results'!$A:$A,0)-1,1,COUNTIF('Program and Results'!$A:$A,Tables!AU$1),4),3,0),"")))</f>
        <v/>
      </c>
      <c r="AV217" t="str">
        <f ca="1">IF(AV$2="","",IF($A217="","",IFERROR(VLOOKUP($A217,OFFSET('Program and Results'!$A$1,MATCH(Tables!AV$1,'Program and Results'!$A:$A,0)-1,1,COUNTIF('Program and Results'!$A:$A,Tables!AV$1),4),3,0),"")))</f>
        <v/>
      </c>
      <c r="AW217" t="str">
        <f ca="1">IF(AW$2="","",IF($A217="","",IFERROR(VLOOKUP($A217,OFFSET('Program and Results'!$A$1,MATCH(Tables!AW$1,'Program and Results'!$A:$A,0)-1,1,COUNTIF('Program and Results'!$A:$A,Tables!AW$1),4),3,0),"")))</f>
        <v/>
      </c>
      <c r="AX217" t="str">
        <f ca="1">IF(AX$2="","",IF($A217="","",IFERROR(VLOOKUP($A217,OFFSET('Program and Results'!$A$1,MATCH(Tables!AX$1,'Program and Results'!$A:$A,0)-1,1,COUNTIF('Program and Results'!$A:$A,Tables!AX$1),4),3,0),"")))</f>
        <v/>
      </c>
      <c r="AY217" t="str">
        <f ca="1">IF(AY$2="","",IF($A217="","",IFERROR(VLOOKUP($A217,OFFSET('Program and Results'!$A$1,MATCH(Tables!AY$1,'Program and Results'!$A:$A,0)-1,1,COUNTIF('Program and Results'!$A:$A,Tables!AY$1),4),3,0),"")))</f>
        <v/>
      </c>
      <c r="AZ217" t="str">
        <f ca="1">IF(AZ$2="","",IF($A217="","",IFERROR(VLOOKUP($A217,OFFSET('Program and Results'!$A$1,MATCH(Tables!AZ$1,'Program and Results'!$A:$A,0)-1,1,COUNTIF('Program and Results'!$A:$A,Tables!AZ$1),4),3,0),"")))</f>
        <v/>
      </c>
      <c r="BA217" t="str">
        <f ca="1">IF(BA$2="","",IF($A217="","",IFERROR(VLOOKUP($A217,OFFSET('Program and Results'!$A$1,MATCH(Tables!BA$1,'Program and Results'!$A:$A,0)-1,1,COUNTIF('Program and Results'!$A:$A,Tables!BA$1),4),3,0),"")))</f>
        <v/>
      </c>
      <c r="BB217" t="str">
        <f ca="1">IF(BB$2="","",IF($A217="","",IFERROR(VLOOKUP($A217,OFFSET('Program and Results'!$A$1,MATCH(Tables!BB$1,'Program and Results'!$A:$A,0)-1,1,COUNTIF('Program and Results'!$A:$A,Tables!BB$1),4),3,0),"")))</f>
        <v/>
      </c>
      <c r="BC217" t="str">
        <f ca="1">IF(BC$2="","",IF($A217="","",IFERROR(VLOOKUP($A217,OFFSET('Program and Results'!$A$1,MATCH(Tables!BC$1,'Program and Results'!$A:$A,0)-1,1,COUNTIF('Program and Results'!$A:$A,Tables!BC$1),4),3,0),"")))</f>
        <v/>
      </c>
      <c r="BD217" t="str">
        <f ca="1">IF(BD$2="","",IF($A217="","",IFERROR(VLOOKUP($A217,OFFSET('Program and Results'!$A$1,MATCH(Tables!BD$1,'Program and Results'!$A:$A,0)-1,1,COUNTIF('Program and Results'!$A:$A,Tables!BD$1),4),3,0),"")))</f>
        <v/>
      </c>
      <c r="BE217" t="str">
        <f ca="1">IF(BE$2="","",IF($A217="","",IFERROR(VLOOKUP($A217,OFFSET('Program and Results'!$A$1,MATCH(Tables!BE$1,'Program and Results'!$A:$A,0)-1,1,COUNTIF('Program and Results'!$A:$A,Tables!BE$1),4),3,0),"")))</f>
        <v/>
      </c>
    </row>
    <row r="218" spans="1:57">
      <c r="A218" s="3" t="str">
        <f t="shared" si="15"/>
        <v>M'gladbach</v>
      </c>
      <c r="B218" t="str">
        <f ca="1">IF(B$2="","",IF($A218="","",IFERROR(VLOOKUP($A218,OFFSET('Program and Results'!$A$1,MATCH(Tables!B$1,'Program and Results'!$A:$A,0)-1,1,COUNTIF('Program and Results'!$A:$A,Tables!B$1),4),3,0),"")))</f>
        <v/>
      </c>
      <c r="C218">
        <f ca="1">IF(C$2="","",IF($A218="","",IFERROR(VLOOKUP($A218,OFFSET('Program and Results'!$A$1,MATCH(Tables!C$1,'Program and Results'!$A:$A,0)-1,1,COUNTIF('Program and Results'!$A:$A,Tables!C$1),4),3,0),"")))</f>
        <v>0</v>
      </c>
      <c r="D218" t="str">
        <f ca="1">IF(D$2="","",IF($A218="","",IFERROR(VLOOKUP($A218,OFFSET('Program and Results'!$A$1,MATCH(Tables!D$1,'Program and Results'!$A:$A,0)-1,1,COUNTIF('Program and Results'!$A:$A,Tables!D$1),4),3,0),"")))</f>
        <v/>
      </c>
      <c r="E218">
        <f ca="1">IF(E$2="","",IF($A218="","",IFERROR(VLOOKUP($A218,OFFSET('Program and Results'!$A$1,MATCH(Tables!E$1,'Program and Results'!$A:$A,0)-1,1,COUNTIF('Program and Results'!$A:$A,Tables!E$1),4),3,0),"")))</f>
        <v>1</v>
      </c>
      <c r="F218" t="str">
        <f ca="1">IF(F$2="","",IF($A218="","",IFERROR(VLOOKUP($A218,OFFSET('Program and Results'!$A$1,MATCH(Tables!F$1,'Program and Results'!$A:$A,0)-1,1,COUNTIF('Program and Results'!$A:$A,Tables!F$1),4),3,0),"")))</f>
        <v/>
      </c>
      <c r="G218">
        <f ca="1">IF(G$2="","",IF($A218="","",IFERROR(VLOOKUP($A218,OFFSET('Program and Results'!$A$1,MATCH(Tables!G$1,'Program and Results'!$A:$A,0)-1,1,COUNTIF('Program and Results'!$A:$A,Tables!G$1),4),3,0),"")))</f>
        <v>1</v>
      </c>
      <c r="H218" t="str">
        <f ca="1">IF(H$2="","",IF($A218="","",IFERROR(VLOOKUP($A218,OFFSET('Program and Results'!$A$1,MATCH(Tables!H$1,'Program and Results'!$A:$A,0)-1,1,COUNTIF('Program and Results'!$A:$A,Tables!H$1),4),3,0),"")))</f>
        <v/>
      </c>
      <c r="I218">
        <f ca="1">IF(I$2="","",IF($A218="","",IFERROR(VLOOKUP($A218,OFFSET('Program and Results'!$A$1,MATCH(Tables!I$1,'Program and Results'!$A:$A,0)-1,1,COUNTIF('Program and Results'!$A:$A,Tables!I$1),4),3,0),"")))</f>
        <v>0</v>
      </c>
      <c r="J218" t="str">
        <f ca="1">IF(J$2="","",IF($A218="","",IFERROR(VLOOKUP($A218,OFFSET('Program and Results'!$A$1,MATCH(Tables!J$1,'Program and Results'!$A:$A,0)-1,1,COUNTIF('Program and Results'!$A:$A,Tables!J$1),4),3,0),"")))</f>
        <v/>
      </c>
      <c r="K218">
        <f ca="1">IF(K$2="","",IF($A218="","",IFERROR(VLOOKUP($A218,OFFSET('Program and Results'!$A$1,MATCH(Tables!K$1,'Program and Results'!$A:$A,0)-1,1,COUNTIF('Program and Results'!$A:$A,Tables!K$1),4),3,0),"")))</f>
        <v>1</v>
      </c>
      <c r="L218" t="str">
        <f ca="1">IF(L$2="","",IF($A218="","",IFERROR(VLOOKUP($A218,OFFSET('Program and Results'!$A$1,MATCH(Tables!L$1,'Program and Results'!$A:$A,0)-1,1,COUNTIF('Program and Results'!$A:$A,Tables!L$1),4),3,0),"")))</f>
        <v/>
      </c>
      <c r="M218">
        <f ca="1">IF(M$2="","",IF($A218="","",IFERROR(VLOOKUP($A218,OFFSET('Program and Results'!$A$1,MATCH(Tables!M$1,'Program and Results'!$A:$A,0)-1,1,COUNTIF('Program and Results'!$A:$A,Tables!M$1),4),3,0),"")))</f>
        <v>1</v>
      </c>
      <c r="N218" t="str">
        <f ca="1">IF(N$2="","",IF($A218="","",IFERROR(VLOOKUP($A218,OFFSET('Program and Results'!$A$1,MATCH(Tables!N$1,'Program and Results'!$A:$A,0)-1,1,COUNTIF('Program and Results'!$A:$A,Tables!N$1),4),3,0),"")))</f>
        <v/>
      </c>
      <c r="O218">
        <f ca="1">IF(O$2="","",IF($A218="","",IFERROR(VLOOKUP($A218,OFFSET('Program and Results'!$A$1,MATCH(Tables!O$1,'Program and Results'!$A:$A,0)-1,1,COUNTIF('Program and Results'!$A:$A,Tables!O$1),4),3,0),"")))</f>
        <v>0</v>
      </c>
      <c r="P218">
        <f ca="1">IF(P$2="","",IF($A218="","",IFERROR(VLOOKUP($A218,OFFSET('Program and Results'!$A$1,MATCH(Tables!P$1,'Program and Results'!$A:$A,0)-1,1,COUNTIF('Program and Results'!$A:$A,Tables!P$1),4),3,0),"")))</f>
        <v>1</v>
      </c>
      <c r="Q218" t="str">
        <f ca="1">IF(Q$2="","",IF($A218="","",IFERROR(VLOOKUP($A218,OFFSET('Program and Results'!$A$1,MATCH(Tables!Q$1,'Program and Results'!$A:$A,0)-1,1,COUNTIF('Program and Results'!$A:$A,Tables!Q$1),4),3,0),"")))</f>
        <v/>
      </c>
      <c r="R218">
        <f ca="1">IF(R$2="","",IF($A218="","",IFERROR(VLOOKUP($A218,OFFSET('Program and Results'!$A$1,MATCH(Tables!R$1,'Program and Results'!$A:$A,0)-1,1,COUNTIF('Program and Results'!$A:$A,Tables!R$1),4),3,0),"")))</f>
        <v>2</v>
      </c>
      <c r="S218">
        <f ca="1">IF(S$2="","",IF($A218="","",IFERROR(VLOOKUP($A218,OFFSET('Program and Results'!$A$1,MATCH(Tables!S$1,'Program and Results'!$A:$A,0)-1,1,COUNTIF('Program and Results'!$A:$A,Tables!S$1),4),3,0),"")))</f>
        <v>2</v>
      </c>
      <c r="T218" t="str">
        <f ca="1">IF(T$2="","",IF($A218="","",IFERROR(VLOOKUP($A218,OFFSET('Program and Results'!$A$1,MATCH(Tables!T$1,'Program and Results'!$A:$A,0)-1,1,COUNTIF('Program and Results'!$A:$A,Tables!T$1),4),3,0),"")))</f>
        <v/>
      </c>
      <c r="U218">
        <f ca="1">IF(U$2="","",IF($A218="","",IFERROR(VLOOKUP($A218,OFFSET('Program and Results'!$A$1,MATCH(Tables!U$1,'Program and Results'!$A:$A,0)-1,1,COUNTIF('Program and Results'!$A:$A,Tables!U$1),4),3,0),"")))</f>
        <v>1</v>
      </c>
      <c r="V218" t="str">
        <f ca="1">IF(V$2="","",IF($A218="","",IFERROR(VLOOKUP($A218,OFFSET('Program and Results'!$A$1,MATCH(Tables!V$1,'Program and Results'!$A:$A,0)-1,1,COUNTIF('Program and Results'!$A:$A,Tables!V$1),4),3,0),"")))</f>
        <v/>
      </c>
      <c r="W218">
        <f ca="1">IF(W$2="","",IF($A218="","",IFERROR(VLOOKUP($A218,OFFSET('Program and Results'!$A$1,MATCH(Tables!W$1,'Program and Results'!$A:$A,0)-1,1,COUNTIF('Program and Results'!$A:$A,Tables!W$1),4),3,0),"")))</f>
        <v>2</v>
      </c>
      <c r="X218" t="str">
        <f ca="1">IF(X$2="","",IF($A218="","",IFERROR(VLOOKUP($A218,OFFSET('Program and Results'!$A$1,MATCH(Tables!X$1,'Program and Results'!$A:$A,0)-1,1,COUNTIF('Program and Results'!$A:$A,Tables!X$1),4),3,0),"")))</f>
        <v/>
      </c>
      <c r="Y218">
        <f ca="1">IF(Y$2="","",IF($A218="","",IFERROR(VLOOKUP($A218,OFFSET('Program and Results'!$A$1,MATCH(Tables!Y$1,'Program and Results'!$A:$A,0)-1,1,COUNTIF('Program and Results'!$A:$A,Tables!Y$1),4),3,0),"")))</f>
        <v>2</v>
      </c>
      <c r="Z218" t="str">
        <f ca="1">IF(Z$2="","",IF($A218="","",IFERROR(VLOOKUP($A218,OFFSET('Program and Results'!$A$1,MATCH(Tables!Z$1,'Program and Results'!$A:$A,0)-1,1,COUNTIF('Program and Results'!$A:$A,Tables!Z$1),4),3,0),"")))</f>
        <v/>
      </c>
      <c r="AA218">
        <f ca="1">IF(AA$2="","",IF($A218="","",IFERROR(VLOOKUP($A218,OFFSET('Program and Results'!$A$1,MATCH(Tables!AA$1,'Program and Results'!$A:$A,0)-1,1,COUNTIF('Program and Results'!$A:$A,Tables!AA$1),4),3,0),"")))</f>
        <v>0</v>
      </c>
      <c r="AB218" t="str">
        <f ca="1">IF(AB$2="","",IF($A218="","",IFERROR(VLOOKUP($A218,OFFSET('Program and Results'!$A$1,MATCH(Tables!AB$1,'Program and Results'!$A:$A,0)-1,1,COUNTIF('Program and Results'!$A:$A,Tables!AB$1),4),3,0),"")))</f>
        <v/>
      </c>
      <c r="AC218">
        <f ca="1">IF(AC$2="","",IF($A218="","",IFERROR(VLOOKUP($A218,OFFSET('Program and Results'!$A$1,MATCH(Tables!AC$1,'Program and Results'!$A:$A,0)-1,1,COUNTIF('Program and Results'!$A:$A,Tables!AC$1),4),3,0),"")))</f>
        <v>1</v>
      </c>
      <c r="AD218" t="str">
        <f ca="1">IF(AD$2="","",IF($A218="","",IFERROR(VLOOKUP($A218,OFFSET('Program and Results'!$A$1,MATCH(Tables!AD$1,'Program and Results'!$A:$A,0)-1,1,COUNTIF('Program and Results'!$A:$A,Tables!AD$1),4),3,0),"")))</f>
        <v/>
      </c>
      <c r="AE218">
        <f ca="1">IF(AE$2="","",IF($A218="","",IFERROR(VLOOKUP($A218,OFFSET('Program and Results'!$A$1,MATCH(Tables!AE$1,'Program and Results'!$A:$A,0)-1,1,COUNTIF('Program and Results'!$A:$A,Tables!AE$1),4),3,0),"")))</f>
        <v>1</v>
      </c>
      <c r="AF218" t="str">
        <f ca="1">IF(AF$2="","",IF($A218="","",IFERROR(VLOOKUP($A218,OFFSET('Program and Results'!$A$1,MATCH(Tables!AF$1,'Program and Results'!$A:$A,0)-1,1,COUNTIF('Program and Results'!$A:$A,Tables!AF$1),4),3,0),"")))</f>
        <v/>
      </c>
      <c r="AG218" t="str">
        <f ca="1">IF(AG$2="","",IF($A218="","",IFERROR(VLOOKUP($A218,OFFSET('Program and Results'!$A$1,MATCH(Tables!AG$1,'Program and Results'!$A:$A,0)-1,1,COUNTIF('Program and Results'!$A:$A,Tables!AG$1),4),3,0),"")))</f>
        <v/>
      </c>
      <c r="AH218">
        <f ca="1">IF(AH$2="","",IF($A218="","",IFERROR(VLOOKUP($A218,OFFSET('Program and Results'!$A$1,MATCH(Tables!AH$1,'Program and Results'!$A:$A,0)-1,1,COUNTIF('Program and Results'!$A:$A,Tables!AH$1),4),3,0),"")))</f>
        <v>1</v>
      </c>
      <c r="AI218" t="str">
        <f ca="1">IF(AI$2="","",IF($A218="","",IFERROR(VLOOKUP($A218,OFFSET('Program and Results'!$A$1,MATCH(Tables!AI$1,'Program and Results'!$A:$A,0)-1,1,COUNTIF('Program and Results'!$A:$A,Tables!AI$1),4),3,0),"")))</f>
        <v/>
      </c>
      <c r="AJ218" t="str">
        <f ca="1">IF(AJ$2="","",IF($A218="","",IFERROR(VLOOKUP($A218,OFFSET('Program and Results'!$A$1,MATCH(Tables!AJ$1,'Program and Results'!$A:$A,0)-1,1,COUNTIF('Program and Results'!$A:$A,Tables!AJ$1),4),3,0),"")))</f>
        <v/>
      </c>
      <c r="AK218" t="str">
        <f ca="1">IF(AK$2="","",IF($A218="","",IFERROR(VLOOKUP($A218,OFFSET('Program and Results'!$A$1,MATCH(Tables!AK$1,'Program and Results'!$A:$A,0)-1,1,COUNTIF('Program and Results'!$A:$A,Tables!AK$1),4),3,0),"")))</f>
        <v/>
      </c>
      <c r="AL218" t="str">
        <f ca="1">IF(AL$2="","",IF($A218="","",IFERROR(VLOOKUP($A218,OFFSET('Program and Results'!$A$1,MATCH(Tables!AL$1,'Program and Results'!$A:$A,0)-1,1,COUNTIF('Program and Results'!$A:$A,Tables!AL$1),4),3,0),"")))</f>
        <v/>
      </c>
      <c r="AM218" t="str">
        <f ca="1">IF(AM$2="","",IF($A218="","",IFERROR(VLOOKUP($A218,OFFSET('Program and Results'!$A$1,MATCH(Tables!AM$1,'Program and Results'!$A:$A,0)-1,1,COUNTIF('Program and Results'!$A:$A,Tables!AM$1),4),3,0),"")))</f>
        <v/>
      </c>
      <c r="AN218" t="str">
        <f ca="1">IF(AN$2="","",IF($A218="","",IFERROR(VLOOKUP($A218,OFFSET('Program and Results'!$A$1,MATCH(Tables!AN$1,'Program and Results'!$A:$A,0)-1,1,COUNTIF('Program and Results'!$A:$A,Tables!AN$1),4),3,0),"")))</f>
        <v/>
      </c>
      <c r="AO218" t="str">
        <f ca="1">IF(AO$2="","",IF($A218="","",IFERROR(VLOOKUP($A218,OFFSET('Program and Results'!$A$1,MATCH(Tables!AO$1,'Program and Results'!$A:$A,0)-1,1,COUNTIF('Program and Results'!$A:$A,Tables!AO$1),4),3,0),"")))</f>
        <v/>
      </c>
      <c r="AP218" t="str">
        <f ca="1">IF(AP$2="","",IF($A218="","",IFERROR(VLOOKUP($A218,OFFSET('Program and Results'!$A$1,MATCH(Tables!AP$1,'Program and Results'!$A:$A,0)-1,1,COUNTIF('Program and Results'!$A:$A,Tables!AP$1),4),3,0),"")))</f>
        <v/>
      </c>
      <c r="AQ218" t="str">
        <f ca="1">IF(AQ$2="","",IF($A218="","",IFERROR(VLOOKUP($A218,OFFSET('Program and Results'!$A$1,MATCH(Tables!AQ$1,'Program and Results'!$A:$A,0)-1,1,COUNTIF('Program and Results'!$A:$A,Tables!AQ$1),4),3,0),"")))</f>
        <v/>
      </c>
      <c r="AR218" t="str">
        <f ca="1">IF(AR$2="","",IF($A218="","",IFERROR(VLOOKUP($A218,OFFSET('Program and Results'!$A$1,MATCH(Tables!AR$1,'Program and Results'!$A:$A,0)-1,1,COUNTIF('Program and Results'!$A:$A,Tables!AR$1),4),3,0),"")))</f>
        <v/>
      </c>
      <c r="AS218" t="str">
        <f ca="1">IF(AS$2="","",IF($A218="","",IFERROR(VLOOKUP($A218,OFFSET('Program and Results'!$A$1,MATCH(Tables!AS$1,'Program and Results'!$A:$A,0)-1,1,COUNTIF('Program and Results'!$A:$A,Tables!AS$1),4),3,0),"")))</f>
        <v/>
      </c>
      <c r="AT218" t="str">
        <f ca="1">IF(AT$2="","",IF($A218="","",IFERROR(VLOOKUP($A218,OFFSET('Program and Results'!$A$1,MATCH(Tables!AT$1,'Program and Results'!$A:$A,0)-1,1,COUNTIF('Program and Results'!$A:$A,Tables!AT$1),4),3,0),"")))</f>
        <v/>
      </c>
      <c r="AU218" t="str">
        <f ca="1">IF(AU$2="","",IF($A218="","",IFERROR(VLOOKUP($A218,OFFSET('Program and Results'!$A$1,MATCH(Tables!AU$1,'Program and Results'!$A:$A,0)-1,1,COUNTIF('Program and Results'!$A:$A,Tables!AU$1),4),3,0),"")))</f>
        <v/>
      </c>
      <c r="AV218" t="str">
        <f ca="1">IF(AV$2="","",IF($A218="","",IFERROR(VLOOKUP($A218,OFFSET('Program and Results'!$A$1,MATCH(Tables!AV$1,'Program and Results'!$A:$A,0)-1,1,COUNTIF('Program and Results'!$A:$A,Tables!AV$1),4),3,0),"")))</f>
        <v/>
      </c>
      <c r="AW218" t="str">
        <f ca="1">IF(AW$2="","",IF($A218="","",IFERROR(VLOOKUP($A218,OFFSET('Program and Results'!$A$1,MATCH(Tables!AW$1,'Program and Results'!$A:$A,0)-1,1,COUNTIF('Program and Results'!$A:$A,Tables!AW$1),4),3,0),"")))</f>
        <v/>
      </c>
      <c r="AX218" t="str">
        <f ca="1">IF(AX$2="","",IF($A218="","",IFERROR(VLOOKUP($A218,OFFSET('Program and Results'!$A$1,MATCH(Tables!AX$1,'Program and Results'!$A:$A,0)-1,1,COUNTIF('Program and Results'!$A:$A,Tables!AX$1),4),3,0),"")))</f>
        <v/>
      </c>
      <c r="AY218" t="str">
        <f ca="1">IF(AY$2="","",IF($A218="","",IFERROR(VLOOKUP($A218,OFFSET('Program and Results'!$A$1,MATCH(Tables!AY$1,'Program and Results'!$A:$A,0)-1,1,COUNTIF('Program and Results'!$A:$A,Tables!AY$1),4),3,0),"")))</f>
        <v/>
      </c>
      <c r="AZ218" t="str">
        <f ca="1">IF(AZ$2="","",IF($A218="","",IFERROR(VLOOKUP($A218,OFFSET('Program and Results'!$A$1,MATCH(Tables!AZ$1,'Program and Results'!$A:$A,0)-1,1,COUNTIF('Program and Results'!$A:$A,Tables!AZ$1),4),3,0),"")))</f>
        <v/>
      </c>
      <c r="BA218" t="str">
        <f ca="1">IF(BA$2="","",IF($A218="","",IFERROR(VLOOKUP($A218,OFFSET('Program and Results'!$A$1,MATCH(Tables!BA$1,'Program and Results'!$A:$A,0)-1,1,COUNTIF('Program and Results'!$A:$A,Tables!BA$1),4),3,0),"")))</f>
        <v/>
      </c>
      <c r="BB218" t="str">
        <f ca="1">IF(BB$2="","",IF($A218="","",IFERROR(VLOOKUP($A218,OFFSET('Program and Results'!$A$1,MATCH(Tables!BB$1,'Program and Results'!$A:$A,0)-1,1,COUNTIF('Program and Results'!$A:$A,Tables!BB$1),4),3,0),"")))</f>
        <v/>
      </c>
      <c r="BC218" t="str">
        <f ca="1">IF(BC$2="","",IF($A218="","",IFERROR(VLOOKUP($A218,OFFSET('Program and Results'!$A$1,MATCH(Tables!BC$1,'Program and Results'!$A:$A,0)-1,1,COUNTIF('Program and Results'!$A:$A,Tables!BC$1),4),3,0),"")))</f>
        <v/>
      </c>
      <c r="BD218" t="str">
        <f ca="1">IF(BD$2="","",IF($A218="","",IFERROR(VLOOKUP($A218,OFFSET('Program and Results'!$A$1,MATCH(Tables!BD$1,'Program and Results'!$A:$A,0)-1,1,COUNTIF('Program and Results'!$A:$A,Tables!BD$1),4),3,0),"")))</f>
        <v/>
      </c>
      <c r="BE218" t="str">
        <f ca="1">IF(BE$2="","",IF($A218="","",IFERROR(VLOOKUP($A218,OFFSET('Program and Results'!$A$1,MATCH(Tables!BE$1,'Program and Results'!$A:$A,0)-1,1,COUNTIF('Program and Results'!$A:$A,Tables!BE$1),4),3,0),"")))</f>
        <v/>
      </c>
    </row>
    <row r="219" spans="1:57">
      <c r="A219" s="3" t="str">
        <f t="shared" si="15"/>
        <v>Stuttgart</v>
      </c>
      <c r="B219" t="str">
        <f ca="1">IF(B$2="","",IF($A219="","",IFERROR(VLOOKUP($A219,OFFSET('Program and Results'!$A$1,MATCH(Tables!B$1,'Program and Results'!$A:$A,0)-1,1,COUNTIF('Program and Results'!$A:$A,Tables!B$1),4),3,0),"")))</f>
        <v/>
      </c>
      <c r="C219">
        <f ca="1">IF(C$2="","",IF($A219="","",IFERROR(VLOOKUP($A219,OFFSET('Program and Results'!$A$1,MATCH(Tables!C$1,'Program and Results'!$A:$A,0)-1,1,COUNTIF('Program and Results'!$A:$A,Tables!C$1),4),3,0),"")))</f>
        <v>1</v>
      </c>
      <c r="D219" t="str">
        <f ca="1">IF(D$2="","",IF($A219="","",IFERROR(VLOOKUP($A219,OFFSET('Program and Results'!$A$1,MATCH(Tables!D$1,'Program and Results'!$A:$A,0)-1,1,COUNTIF('Program and Results'!$A:$A,Tables!D$1),4),3,0),"")))</f>
        <v/>
      </c>
      <c r="E219">
        <f ca="1">IF(E$2="","",IF($A219="","",IFERROR(VLOOKUP($A219,OFFSET('Program and Results'!$A$1,MATCH(Tables!E$1,'Program and Results'!$A:$A,0)-1,1,COUNTIF('Program and Results'!$A:$A,Tables!E$1),4),3,0),"")))</f>
        <v>2</v>
      </c>
      <c r="F219" t="str">
        <f ca="1">IF(F$2="","",IF($A219="","",IFERROR(VLOOKUP($A219,OFFSET('Program and Results'!$A$1,MATCH(Tables!F$1,'Program and Results'!$A:$A,0)-1,1,COUNTIF('Program and Results'!$A:$A,Tables!F$1),4),3,0),"")))</f>
        <v/>
      </c>
      <c r="G219">
        <f ca="1">IF(G$2="","",IF($A219="","",IFERROR(VLOOKUP($A219,OFFSET('Program and Results'!$A$1,MATCH(Tables!G$1,'Program and Results'!$A:$A,0)-1,1,COUNTIF('Program and Results'!$A:$A,Tables!G$1),4),3,0),"")))</f>
        <v>1</v>
      </c>
      <c r="H219" t="str">
        <f ca="1">IF(H$2="","",IF($A219="","",IFERROR(VLOOKUP($A219,OFFSET('Program and Results'!$A$1,MATCH(Tables!H$1,'Program and Results'!$A:$A,0)-1,1,COUNTIF('Program and Results'!$A:$A,Tables!H$1),4),3,0),"")))</f>
        <v/>
      </c>
      <c r="I219">
        <f ca="1">IF(I$2="","",IF($A219="","",IFERROR(VLOOKUP($A219,OFFSET('Program and Results'!$A$1,MATCH(Tables!I$1,'Program and Results'!$A:$A,0)-1,1,COUNTIF('Program and Results'!$A:$A,Tables!I$1),4),3,0),"")))</f>
        <v>1</v>
      </c>
      <c r="J219" t="str">
        <f ca="1">IF(J$2="","",IF($A219="","",IFERROR(VLOOKUP($A219,OFFSET('Program and Results'!$A$1,MATCH(Tables!J$1,'Program and Results'!$A:$A,0)-1,1,COUNTIF('Program and Results'!$A:$A,Tables!J$1),4),3,0),"")))</f>
        <v/>
      </c>
      <c r="K219">
        <f ca="1">IF(K$2="","",IF($A219="","",IFERROR(VLOOKUP($A219,OFFSET('Program and Results'!$A$1,MATCH(Tables!K$1,'Program and Results'!$A:$A,0)-1,1,COUNTIF('Program and Results'!$A:$A,Tables!K$1),4),3,0),"")))</f>
        <v>1</v>
      </c>
      <c r="L219" t="str">
        <f ca="1">IF(L$2="","",IF($A219="","",IFERROR(VLOOKUP($A219,OFFSET('Program and Results'!$A$1,MATCH(Tables!L$1,'Program and Results'!$A:$A,0)-1,1,COUNTIF('Program and Results'!$A:$A,Tables!L$1),4),3,0),"")))</f>
        <v/>
      </c>
      <c r="M219" t="str">
        <f ca="1">IF(M$2="","",IF($A219="","",IFERROR(VLOOKUP($A219,OFFSET('Program and Results'!$A$1,MATCH(Tables!M$1,'Program and Results'!$A:$A,0)-1,1,COUNTIF('Program and Results'!$A:$A,Tables!M$1),4),3,0),"")))</f>
        <v/>
      </c>
      <c r="N219">
        <f ca="1">IF(N$2="","",IF($A219="","",IFERROR(VLOOKUP($A219,OFFSET('Program and Results'!$A$1,MATCH(Tables!N$1,'Program and Results'!$A:$A,0)-1,1,COUNTIF('Program and Results'!$A:$A,Tables!N$1),4),3,0),"")))</f>
        <v>2</v>
      </c>
      <c r="O219" t="str">
        <f ca="1">IF(O$2="","",IF($A219="","",IFERROR(VLOOKUP($A219,OFFSET('Program and Results'!$A$1,MATCH(Tables!O$1,'Program and Results'!$A:$A,0)-1,1,COUNTIF('Program and Results'!$A:$A,Tables!O$1),4),3,0),"")))</f>
        <v/>
      </c>
      <c r="P219">
        <f ca="1">IF(P$2="","",IF($A219="","",IFERROR(VLOOKUP($A219,OFFSET('Program and Results'!$A$1,MATCH(Tables!P$1,'Program and Results'!$A:$A,0)-1,1,COUNTIF('Program and Results'!$A:$A,Tables!P$1),4),3,0),"")))</f>
        <v>2</v>
      </c>
      <c r="Q219" t="str">
        <f ca="1">IF(Q$2="","",IF($A219="","",IFERROR(VLOOKUP($A219,OFFSET('Program and Results'!$A$1,MATCH(Tables!Q$1,'Program and Results'!$A:$A,0)-1,1,COUNTIF('Program and Results'!$A:$A,Tables!Q$1),4),3,0),"")))</f>
        <v/>
      </c>
      <c r="R219">
        <f ca="1">IF(R$2="","",IF($A219="","",IFERROR(VLOOKUP($A219,OFFSET('Program and Results'!$A$1,MATCH(Tables!R$1,'Program and Results'!$A:$A,0)-1,1,COUNTIF('Program and Results'!$A:$A,Tables!R$1),4),3,0),"")))</f>
        <v>2</v>
      </c>
      <c r="S219">
        <f ca="1">IF(S$2="","",IF($A219="","",IFERROR(VLOOKUP($A219,OFFSET('Program and Results'!$A$1,MATCH(Tables!S$1,'Program and Results'!$A:$A,0)-1,1,COUNTIF('Program and Results'!$A:$A,Tables!S$1),4),3,0),"")))</f>
        <v>2</v>
      </c>
      <c r="T219" t="str">
        <f ca="1">IF(T$2="","",IF($A219="","",IFERROR(VLOOKUP($A219,OFFSET('Program and Results'!$A$1,MATCH(Tables!T$1,'Program and Results'!$A:$A,0)-1,1,COUNTIF('Program and Results'!$A:$A,Tables!T$1),4),3,0),"")))</f>
        <v/>
      </c>
      <c r="U219">
        <f ca="1">IF(U$2="","",IF($A219="","",IFERROR(VLOOKUP($A219,OFFSET('Program and Results'!$A$1,MATCH(Tables!U$1,'Program and Results'!$A:$A,0)-1,1,COUNTIF('Program and Results'!$A:$A,Tables!U$1),4),3,0),"")))</f>
        <v>4</v>
      </c>
      <c r="V219" t="str">
        <f ca="1">IF(V$2="","",IF($A219="","",IFERROR(VLOOKUP($A219,OFFSET('Program and Results'!$A$1,MATCH(Tables!V$1,'Program and Results'!$A:$A,0)-1,1,COUNTIF('Program and Results'!$A:$A,Tables!V$1),4),3,0),"")))</f>
        <v/>
      </c>
      <c r="W219">
        <f ca="1">IF(W$2="","",IF($A219="","",IFERROR(VLOOKUP($A219,OFFSET('Program and Results'!$A$1,MATCH(Tables!W$1,'Program and Results'!$A:$A,0)-1,1,COUNTIF('Program and Results'!$A:$A,Tables!W$1),4),3,0),"")))</f>
        <v>2</v>
      </c>
      <c r="X219" t="str">
        <f ca="1">IF(X$2="","",IF($A219="","",IFERROR(VLOOKUP($A219,OFFSET('Program and Results'!$A$1,MATCH(Tables!X$1,'Program and Results'!$A:$A,0)-1,1,COUNTIF('Program and Results'!$A:$A,Tables!X$1),4),3,0),"")))</f>
        <v/>
      </c>
      <c r="Y219">
        <f ca="1">IF(Y$2="","",IF($A219="","",IFERROR(VLOOKUP($A219,OFFSET('Program and Results'!$A$1,MATCH(Tables!Y$1,'Program and Results'!$A:$A,0)-1,1,COUNTIF('Program and Results'!$A:$A,Tables!Y$1),4),3,0),"")))</f>
        <v>2</v>
      </c>
      <c r="Z219" t="str">
        <f ca="1">IF(Z$2="","",IF($A219="","",IFERROR(VLOOKUP($A219,OFFSET('Program and Results'!$A$1,MATCH(Tables!Z$1,'Program and Results'!$A:$A,0)-1,1,COUNTIF('Program and Results'!$A:$A,Tables!Z$1),4),3,0),"")))</f>
        <v/>
      </c>
      <c r="AA219">
        <f ca="1">IF(AA$2="","",IF($A219="","",IFERROR(VLOOKUP($A219,OFFSET('Program and Results'!$A$1,MATCH(Tables!AA$1,'Program and Results'!$A:$A,0)-1,1,COUNTIF('Program and Results'!$A:$A,Tables!AA$1),4),3,0),"")))</f>
        <v>0</v>
      </c>
      <c r="AB219" t="str">
        <f ca="1">IF(AB$2="","",IF($A219="","",IFERROR(VLOOKUP($A219,OFFSET('Program and Results'!$A$1,MATCH(Tables!AB$1,'Program and Results'!$A:$A,0)-1,1,COUNTIF('Program and Results'!$A:$A,Tables!AB$1),4),3,0),"")))</f>
        <v/>
      </c>
      <c r="AC219">
        <f ca="1">IF(AC$2="","",IF($A219="","",IFERROR(VLOOKUP($A219,OFFSET('Program and Results'!$A$1,MATCH(Tables!AC$1,'Program and Results'!$A:$A,0)-1,1,COUNTIF('Program and Results'!$A:$A,Tables!AC$1),4),3,0),"")))</f>
        <v>3</v>
      </c>
      <c r="AD219">
        <f ca="1">IF(AD$2="","",IF($A219="","",IFERROR(VLOOKUP($A219,OFFSET('Program and Results'!$A$1,MATCH(Tables!AD$1,'Program and Results'!$A:$A,0)-1,1,COUNTIF('Program and Results'!$A:$A,Tables!AD$1),4),3,0),"")))</f>
        <v>0</v>
      </c>
      <c r="AE219" t="str">
        <f ca="1">IF(AE$2="","",IF($A219="","",IFERROR(VLOOKUP($A219,OFFSET('Program and Results'!$A$1,MATCH(Tables!AE$1,'Program and Results'!$A:$A,0)-1,1,COUNTIF('Program and Results'!$A:$A,Tables!AE$1),4),3,0),"")))</f>
        <v/>
      </c>
      <c r="AF219">
        <f ca="1">IF(AF$2="","",IF($A219="","",IFERROR(VLOOKUP($A219,OFFSET('Program and Results'!$A$1,MATCH(Tables!AF$1,'Program and Results'!$A:$A,0)-1,1,COUNTIF('Program and Results'!$A:$A,Tables!AF$1),4),3,0),"")))</f>
        <v>1</v>
      </c>
      <c r="AG219" t="str">
        <f ca="1">IF(AG$2="","",IF($A219="","",IFERROR(VLOOKUP($A219,OFFSET('Program and Results'!$A$1,MATCH(Tables!AG$1,'Program and Results'!$A:$A,0)-1,1,COUNTIF('Program and Results'!$A:$A,Tables!AG$1),4),3,0),"")))</f>
        <v/>
      </c>
      <c r="AH219">
        <f ca="1">IF(AH$2="","",IF($A219="","",IFERROR(VLOOKUP($A219,OFFSET('Program and Results'!$A$1,MATCH(Tables!AH$1,'Program and Results'!$A:$A,0)-1,1,COUNTIF('Program and Results'!$A:$A,Tables!AH$1),4),3,0),"")))</f>
        <v>2</v>
      </c>
      <c r="AI219" t="str">
        <f ca="1">IF(AI$2="","",IF($A219="","",IFERROR(VLOOKUP($A219,OFFSET('Program and Results'!$A$1,MATCH(Tables!AI$1,'Program and Results'!$A:$A,0)-1,1,COUNTIF('Program and Results'!$A:$A,Tables!AI$1),4),3,0),"")))</f>
        <v/>
      </c>
      <c r="AJ219" t="str">
        <f ca="1">IF(AJ$2="","",IF($A219="","",IFERROR(VLOOKUP($A219,OFFSET('Program and Results'!$A$1,MATCH(Tables!AJ$1,'Program and Results'!$A:$A,0)-1,1,COUNTIF('Program and Results'!$A:$A,Tables!AJ$1),4),3,0),"")))</f>
        <v/>
      </c>
      <c r="AK219" t="str">
        <f ca="1">IF(AK$2="","",IF($A219="","",IFERROR(VLOOKUP($A219,OFFSET('Program and Results'!$A$1,MATCH(Tables!AK$1,'Program and Results'!$A:$A,0)-1,1,COUNTIF('Program and Results'!$A:$A,Tables!AK$1),4),3,0),"")))</f>
        <v/>
      </c>
      <c r="AL219" t="str">
        <f ca="1">IF(AL$2="","",IF($A219="","",IFERROR(VLOOKUP($A219,OFFSET('Program and Results'!$A$1,MATCH(Tables!AL$1,'Program and Results'!$A:$A,0)-1,1,COUNTIF('Program and Results'!$A:$A,Tables!AL$1),4),3,0),"")))</f>
        <v/>
      </c>
      <c r="AM219" t="str">
        <f ca="1">IF(AM$2="","",IF($A219="","",IFERROR(VLOOKUP($A219,OFFSET('Program and Results'!$A$1,MATCH(Tables!AM$1,'Program and Results'!$A:$A,0)-1,1,COUNTIF('Program and Results'!$A:$A,Tables!AM$1),4),3,0),"")))</f>
        <v/>
      </c>
      <c r="AN219" t="str">
        <f ca="1">IF(AN$2="","",IF($A219="","",IFERROR(VLOOKUP($A219,OFFSET('Program and Results'!$A$1,MATCH(Tables!AN$1,'Program and Results'!$A:$A,0)-1,1,COUNTIF('Program and Results'!$A:$A,Tables!AN$1),4),3,0),"")))</f>
        <v/>
      </c>
      <c r="AO219" t="str">
        <f ca="1">IF(AO$2="","",IF($A219="","",IFERROR(VLOOKUP($A219,OFFSET('Program and Results'!$A$1,MATCH(Tables!AO$1,'Program and Results'!$A:$A,0)-1,1,COUNTIF('Program and Results'!$A:$A,Tables!AO$1),4),3,0),"")))</f>
        <v/>
      </c>
      <c r="AP219" t="str">
        <f ca="1">IF(AP$2="","",IF($A219="","",IFERROR(VLOOKUP($A219,OFFSET('Program and Results'!$A$1,MATCH(Tables!AP$1,'Program and Results'!$A:$A,0)-1,1,COUNTIF('Program and Results'!$A:$A,Tables!AP$1),4),3,0),"")))</f>
        <v/>
      </c>
      <c r="AQ219" t="str">
        <f ca="1">IF(AQ$2="","",IF($A219="","",IFERROR(VLOOKUP($A219,OFFSET('Program and Results'!$A$1,MATCH(Tables!AQ$1,'Program and Results'!$A:$A,0)-1,1,COUNTIF('Program and Results'!$A:$A,Tables!AQ$1),4),3,0),"")))</f>
        <v/>
      </c>
      <c r="AR219" t="str">
        <f ca="1">IF(AR$2="","",IF($A219="","",IFERROR(VLOOKUP($A219,OFFSET('Program and Results'!$A$1,MATCH(Tables!AR$1,'Program and Results'!$A:$A,0)-1,1,COUNTIF('Program and Results'!$A:$A,Tables!AR$1),4),3,0),"")))</f>
        <v/>
      </c>
      <c r="AS219" t="str">
        <f ca="1">IF(AS$2="","",IF($A219="","",IFERROR(VLOOKUP($A219,OFFSET('Program and Results'!$A$1,MATCH(Tables!AS$1,'Program and Results'!$A:$A,0)-1,1,COUNTIF('Program and Results'!$A:$A,Tables!AS$1),4),3,0),"")))</f>
        <v/>
      </c>
      <c r="AT219" t="str">
        <f ca="1">IF(AT$2="","",IF($A219="","",IFERROR(VLOOKUP($A219,OFFSET('Program and Results'!$A$1,MATCH(Tables!AT$1,'Program and Results'!$A:$A,0)-1,1,COUNTIF('Program and Results'!$A:$A,Tables!AT$1),4),3,0),"")))</f>
        <v/>
      </c>
      <c r="AU219" t="str">
        <f ca="1">IF(AU$2="","",IF($A219="","",IFERROR(VLOOKUP($A219,OFFSET('Program and Results'!$A$1,MATCH(Tables!AU$1,'Program and Results'!$A:$A,0)-1,1,COUNTIF('Program and Results'!$A:$A,Tables!AU$1),4),3,0),"")))</f>
        <v/>
      </c>
      <c r="AV219" t="str">
        <f ca="1">IF(AV$2="","",IF($A219="","",IFERROR(VLOOKUP($A219,OFFSET('Program and Results'!$A$1,MATCH(Tables!AV$1,'Program and Results'!$A:$A,0)-1,1,COUNTIF('Program and Results'!$A:$A,Tables!AV$1),4),3,0),"")))</f>
        <v/>
      </c>
      <c r="AW219" t="str">
        <f ca="1">IF(AW$2="","",IF($A219="","",IFERROR(VLOOKUP($A219,OFFSET('Program and Results'!$A$1,MATCH(Tables!AW$1,'Program and Results'!$A:$A,0)-1,1,COUNTIF('Program and Results'!$A:$A,Tables!AW$1),4),3,0),"")))</f>
        <v/>
      </c>
      <c r="AX219" t="str">
        <f ca="1">IF(AX$2="","",IF($A219="","",IFERROR(VLOOKUP($A219,OFFSET('Program and Results'!$A$1,MATCH(Tables!AX$1,'Program and Results'!$A:$A,0)-1,1,COUNTIF('Program and Results'!$A:$A,Tables!AX$1),4),3,0),"")))</f>
        <v/>
      </c>
      <c r="AY219" t="str">
        <f ca="1">IF(AY$2="","",IF($A219="","",IFERROR(VLOOKUP($A219,OFFSET('Program and Results'!$A$1,MATCH(Tables!AY$1,'Program and Results'!$A:$A,0)-1,1,COUNTIF('Program and Results'!$A:$A,Tables!AY$1),4),3,0),"")))</f>
        <v/>
      </c>
      <c r="AZ219" t="str">
        <f ca="1">IF(AZ$2="","",IF($A219="","",IFERROR(VLOOKUP($A219,OFFSET('Program and Results'!$A$1,MATCH(Tables!AZ$1,'Program and Results'!$A:$A,0)-1,1,COUNTIF('Program and Results'!$A:$A,Tables!AZ$1),4),3,0),"")))</f>
        <v/>
      </c>
      <c r="BA219" t="str">
        <f ca="1">IF(BA$2="","",IF($A219="","",IFERROR(VLOOKUP($A219,OFFSET('Program and Results'!$A$1,MATCH(Tables!BA$1,'Program and Results'!$A:$A,0)-1,1,COUNTIF('Program and Results'!$A:$A,Tables!BA$1),4),3,0),"")))</f>
        <v/>
      </c>
      <c r="BB219" t="str">
        <f ca="1">IF(BB$2="","",IF($A219="","",IFERROR(VLOOKUP($A219,OFFSET('Program and Results'!$A$1,MATCH(Tables!BB$1,'Program and Results'!$A:$A,0)-1,1,COUNTIF('Program and Results'!$A:$A,Tables!BB$1),4),3,0),"")))</f>
        <v/>
      </c>
      <c r="BC219" t="str">
        <f ca="1">IF(BC$2="","",IF($A219="","",IFERROR(VLOOKUP($A219,OFFSET('Program and Results'!$A$1,MATCH(Tables!BC$1,'Program and Results'!$A:$A,0)-1,1,COUNTIF('Program and Results'!$A:$A,Tables!BC$1),4),3,0),"")))</f>
        <v/>
      </c>
      <c r="BD219" t="str">
        <f ca="1">IF(BD$2="","",IF($A219="","",IFERROR(VLOOKUP($A219,OFFSET('Program and Results'!$A$1,MATCH(Tables!BD$1,'Program and Results'!$A:$A,0)-1,1,COUNTIF('Program and Results'!$A:$A,Tables!BD$1),4),3,0),"")))</f>
        <v/>
      </c>
      <c r="BE219" t="str">
        <f ca="1">IF(BE$2="","",IF($A219="","",IFERROR(VLOOKUP($A219,OFFSET('Program and Results'!$A$1,MATCH(Tables!BE$1,'Program and Results'!$A:$A,0)-1,1,COUNTIF('Program and Results'!$A:$A,Tables!BE$1),4),3,0),"")))</f>
        <v/>
      </c>
    </row>
    <row r="220" spans="1:57">
      <c r="A220" s="3" t="str">
        <f t="shared" si="15"/>
        <v>Werder Bremen</v>
      </c>
      <c r="B220" t="str">
        <f ca="1">IF(B$2="","",IF($A220="","",IFERROR(VLOOKUP($A220,OFFSET('Program and Results'!$A$1,MATCH(Tables!B$1,'Program and Results'!$A:$A,0)-1,1,COUNTIF('Program and Results'!$A:$A,Tables!B$1),4),3,0),"")))</f>
        <v/>
      </c>
      <c r="C220">
        <f ca="1">IF(C$2="","",IF($A220="","",IFERROR(VLOOKUP($A220,OFFSET('Program and Results'!$A$1,MATCH(Tables!C$1,'Program and Results'!$A:$A,0)-1,1,COUNTIF('Program and Results'!$A:$A,Tables!C$1),4),3,0),"")))</f>
        <v>0</v>
      </c>
      <c r="D220" t="str">
        <f ca="1">IF(D$2="","",IF($A220="","",IFERROR(VLOOKUP($A220,OFFSET('Program and Results'!$A$1,MATCH(Tables!D$1,'Program and Results'!$A:$A,0)-1,1,COUNTIF('Program and Results'!$A:$A,Tables!D$1),4),3,0),"")))</f>
        <v/>
      </c>
      <c r="E220" t="str">
        <f ca="1">IF(E$2="","",IF($A220="","",IFERROR(VLOOKUP($A220,OFFSET('Program and Results'!$A$1,MATCH(Tables!E$1,'Program and Results'!$A:$A,0)-1,1,COUNTIF('Program and Results'!$A:$A,Tables!E$1),4),3,0),"")))</f>
        <v/>
      </c>
      <c r="F220">
        <f ca="1">IF(F$2="","",IF($A220="","",IFERROR(VLOOKUP($A220,OFFSET('Program and Results'!$A$1,MATCH(Tables!F$1,'Program and Results'!$A:$A,0)-1,1,COUNTIF('Program and Results'!$A:$A,Tables!F$1),4),3,0),"")))</f>
        <v>3</v>
      </c>
      <c r="G220" t="str">
        <f ca="1">IF(G$2="","",IF($A220="","",IFERROR(VLOOKUP($A220,OFFSET('Program and Results'!$A$1,MATCH(Tables!G$1,'Program and Results'!$A:$A,0)-1,1,COUNTIF('Program and Results'!$A:$A,Tables!G$1),4),3,0),"")))</f>
        <v/>
      </c>
      <c r="H220">
        <f ca="1">IF(H$2="","",IF($A220="","",IFERROR(VLOOKUP($A220,OFFSET('Program and Results'!$A$1,MATCH(Tables!H$1,'Program and Results'!$A:$A,0)-1,1,COUNTIF('Program and Results'!$A:$A,Tables!H$1),4),3,0),"")))</f>
        <v>3</v>
      </c>
      <c r="I220" t="str">
        <f ca="1">IF(I$2="","",IF($A220="","",IFERROR(VLOOKUP($A220,OFFSET('Program and Results'!$A$1,MATCH(Tables!I$1,'Program and Results'!$A:$A,0)-1,1,COUNTIF('Program and Results'!$A:$A,Tables!I$1),4),3,0),"")))</f>
        <v/>
      </c>
      <c r="J220">
        <f ca="1">IF(J$2="","",IF($A220="","",IFERROR(VLOOKUP($A220,OFFSET('Program and Results'!$A$1,MATCH(Tables!J$1,'Program and Results'!$A:$A,0)-1,1,COUNTIF('Program and Results'!$A:$A,Tables!J$1),4),3,0),"")))</f>
        <v>0</v>
      </c>
      <c r="K220" t="str">
        <f ca="1">IF(K$2="","",IF($A220="","",IFERROR(VLOOKUP($A220,OFFSET('Program and Results'!$A$1,MATCH(Tables!K$1,'Program and Results'!$A:$A,0)-1,1,COUNTIF('Program and Results'!$A:$A,Tables!K$1),4),3,0),"")))</f>
        <v/>
      </c>
      <c r="L220">
        <f ca="1">IF(L$2="","",IF($A220="","",IFERROR(VLOOKUP($A220,OFFSET('Program and Results'!$A$1,MATCH(Tables!L$1,'Program and Results'!$A:$A,0)-1,1,COUNTIF('Program and Results'!$A:$A,Tables!L$1),4),3,0),"")))</f>
        <v>2</v>
      </c>
      <c r="M220" t="str">
        <f ca="1">IF(M$2="","",IF($A220="","",IFERROR(VLOOKUP($A220,OFFSET('Program and Results'!$A$1,MATCH(Tables!M$1,'Program and Results'!$A:$A,0)-1,1,COUNTIF('Program and Results'!$A:$A,Tables!M$1),4),3,0),"")))</f>
        <v/>
      </c>
      <c r="N220">
        <f ca="1">IF(N$2="","",IF($A220="","",IFERROR(VLOOKUP($A220,OFFSET('Program and Results'!$A$1,MATCH(Tables!N$1,'Program and Results'!$A:$A,0)-1,1,COUNTIF('Program and Results'!$A:$A,Tables!N$1),4),3,0),"")))</f>
        <v>3</v>
      </c>
      <c r="O220" t="str">
        <f ca="1">IF(O$2="","",IF($A220="","",IFERROR(VLOOKUP($A220,OFFSET('Program and Results'!$A$1,MATCH(Tables!O$1,'Program and Results'!$A:$A,0)-1,1,COUNTIF('Program and Results'!$A:$A,Tables!O$1),4),3,0),"")))</f>
        <v/>
      </c>
      <c r="P220">
        <f ca="1">IF(P$2="","",IF($A220="","",IFERROR(VLOOKUP($A220,OFFSET('Program and Results'!$A$1,MATCH(Tables!P$1,'Program and Results'!$A:$A,0)-1,1,COUNTIF('Program and Results'!$A:$A,Tables!P$1),4),3,0),"")))</f>
        <v>7</v>
      </c>
      <c r="Q220" t="str">
        <f ca="1">IF(Q$2="","",IF($A220="","",IFERROR(VLOOKUP($A220,OFFSET('Program and Results'!$A$1,MATCH(Tables!Q$1,'Program and Results'!$A:$A,0)-1,1,COUNTIF('Program and Results'!$A:$A,Tables!Q$1),4),3,0),"")))</f>
        <v/>
      </c>
      <c r="R220">
        <f ca="1">IF(R$2="","",IF($A220="","",IFERROR(VLOOKUP($A220,OFFSET('Program and Results'!$A$1,MATCH(Tables!R$1,'Program and Results'!$A:$A,0)-1,1,COUNTIF('Program and Results'!$A:$A,Tables!R$1),4),3,0),"")))</f>
        <v>0</v>
      </c>
      <c r="S220">
        <f ca="1">IF(S$2="","",IF($A220="","",IFERROR(VLOOKUP($A220,OFFSET('Program and Results'!$A$1,MATCH(Tables!S$1,'Program and Results'!$A:$A,0)-1,1,COUNTIF('Program and Results'!$A:$A,Tables!S$1),4),3,0),"")))</f>
        <v>0</v>
      </c>
      <c r="T220" t="str">
        <f ca="1">IF(T$2="","",IF($A220="","",IFERROR(VLOOKUP($A220,OFFSET('Program and Results'!$A$1,MATCH(Tables!T$1,'Program and Results'!$A:$A,0)-1,1,COUNTIF('Program and Results'!$A:$A,Tables!T$1),4),3,0),"")))</f>
        <v/>
      </c>
      <c r="U220">
        <f ca="1">IF(U$2="","",IF($A220="","",IFERROR(VLOOKUP($A220,OFFSET('Program and Results'!$A$1,MATCH(Tables!U$1,'Program and Results'!$A:$A,0)-1,1,COUNTIF('Program and Results'!$A:$A,Tables!U$1),4),3,0),"")))</f>
        <v>5</v>
      </c>
      <c r="V220">
        <f ca="1">IF(V$2="","",IF($A220="","",IFERROR(VLOOKUP($A220,OFFSET('Program and Results'!$A$1,MATCH(Tables!V$1,'Program and Results'!$A:$A,0)-1,1,COUNTIF('Program and Results'!$A:$A,Tables!V$1),4),3,0),"")))</f>
        <v>1</v>
      </c>
      <c r="W220" t="str">
        <f ca="1">IF(W$2="","",IF($A220="","",IFERROR(VLOOKUP($A220,OFFSET('Program and Results'!$A$1,MATCH(Tables!W$1,'Program and Results'!$A:$A,0)-1,1,COUNTIF('Program and Results'!$A:$A,Tables!W$1),4),3,0),"")))</f>
        <v/>
      </c>
      <c r="X220">
        <f ca="1">IF(X$2="","",IF($A220="","",IFERROR(VLOOKUP($A220,OFFSET('Program and Results'!$A$1,MATCH(Tables!X$1,'Program and Results'!$A:$A,0)-1,1,COUNTIF('Program and Results'!$A:$A,Tables!X$1),4),3,0),"")))</f>
        <v>0</v>
      </c>
      <c r="Y220" t="str">
        <f ca="1">IF(Y$2="","",IF($A220="","",IFERROR(VLOOKUP($A220,OFFSET('Program and Results'!$A$1,MATCH(Tables!Y$1,'Program and Results'!$A:$A,0)-1,1,COUNTIF('Program and Results'!$A:$A,Tables!Y$1),4),3,0),"")))</f>
        <v/>
      </c>
      <c r="Z220">
        <f ca="1">IF(Z$2="","",IF($A220="","",IFERROR(VLOOKUP($A220,OFFSET('Program and Results'!$A$1,MATCH(Tables!Z$1,'Program and Results'!$A:$A,0)-1,1,COUNTIF('Program and Results'!$A:$A,Tables!Z$1),4),3,0),"")))</f>
        <v>1</v>
      </c>
      <c r="AA220" t="str">
        <f ca="1">IF(AA$2="","",IF($A220="","",IFERROR(VLOOKUP($A220,OFFSET('Program and Results'!$A$1,MATCH(Tables!AA$1,'Program and Results'!$A:$A,0)-1,1,COUNTIF('Program and Results'!$A:$A,Tables!AA$1),4),3,0),"")))</f>
        <v/>
      </c>
      <c r="AB220">
        <f ca="1">IF(AB$2="","",IF($A220="","",IFERROR(VLOOKUP($A220,OFFSET('Program and Results'!$A$1,MATCH(Tables!AB$1,'Program and Results'!$A:$A,0)-1,1,COUNTIF('Program and Results'!$A:$A,Tables!AB$1),4),3,0),"")))</f>
        <v>3</v>
      </c>
      <c r="AC220" t="str">
        <f ca="1">IF(AC$2="","",IF($A220="","",IFERROR(VLOOKUP($A220,OFFSET('Program and Results'!$A$1,MATCH(Tables!AC$1,'Program and Results'!$A:$A,0)-1,1,COUNTIF('Program and Results'!$A:$A,Tables!AC$1),4),3,0),"")))</f>
        <v/>
      </c>
      <c r="AD220">
        <f ca="1">IF(AD$2="","",IF($A220="","",IFERROR(VLOOKUP($A220,OFFSET('Program and Results'!$A$1,MATCH(Tables!AD$1,'Program and Results'!$A:$A,0)-1,1,COUNTIF('Program and Results'!$A:$A,Tables!AD$1),4),3,0),"")))</f>
        <v>1</v>
      </c>
      <c r="AE220" t="str">
        <f ca="1">IF(AE$2="","",IF($A220="","",IFERROR(VLOOKUP($A220,OFFSET('Program and Results'!$A$1,MATCH(Tables!AE$1,'Program and Results'!$A:$A,0)-1,1,COUNTIF('Program and Results'!$A:$A,Tables!AE$1),4),3,0),"")))</f>
        <v/>
      </c>
      <c r="AF220">
        <f ca="1">IF(AF$2="","",IF($A220="","",IFERROR(VLOOKUP($A220,OFFSET('Program and Results'!$A$1,MATCH(Tables!AF$1,'Program and Results'!$A:$A,0)-1,1,COUNTIF('Program and Results'!$A:$A,Tables!AF$1),4),3,0),"")))</f>
        <v>1</v>
      </c>
      <c r="AG220" t="str">
        <f ca="1">IF(AG$2="","",IF($A220="","",IFERROR(VLOOKUP($A220,OFFSET('Program and Results'!$A$1,MATCH(Tables!AG$1,'Program and Results'!$A:$A,0)-1,1,COUNTIF('Program and Results'!$A:$A,Tables!AG$1),4),3,0),"")))</f>
        <v/>
      </c>
      <c r="AH220">
        <f ca="1">IF(AH$2="","",IF($A220="","",IFERROR(VLOOKUP($A220,OFFSET('Program and Results'!$A$1,MATCH(Tables!AH$1,'Program and Results'!$A:$A,0)-1,1,COUNTIF('Program and Results'!$A:$A,Tables!AH$1),4),3,0),"")))</f>
        <v>0</v>
      </c>
      <c r="AI220" t="str">
        <f ca="1">IF(AI$2="","",IF($A220="","",IFERROR(VLOOKUP($A220,OFFSET('Program and Results'!$A$1,MATCH(Tables!AI$1,'Program and Results'!$A:$A,0)-1,1,COUNTIF('Program and Results'!$A:$A,Tables!AI$1),4),3,0),"")))</f>
        <v/>
      </c>
      <c r="AJ220" t="str">
        <f ca="1">IF(AJ$2="","",IF($A220="","",IFERROR(VLOOKUP($A220,OFFSET('Program and Results'!$A$1,MATCH(Tables!AJ$1,'Program and Results'!$A:$A,0)-1,1,COUNTIF('Program and Results'!$A:$A,Tables!AJ$1),4),3,0),"")))</f>
        <v/>
      </c>
      <c r="AK220" t="str">
        <f ca="1">IF(AK$2="","",IF($A220="","",IFERROR(VLOOKUP($A220,OFFSET('Program and Results'!$A$1,MATCH(Tables!AK$1,'Program and Results'!$A:$A,0)-1,1,COUNTIF('Program and Results'!$A:$A,Tables!AK$1),4),3,0),"")))</f>
        <v/>
      </c>
      <c r="AL220" t="str">
        <f ca="1">IF(AL$2="","",IF($A220="","",IFERROR(VLOOKUP($A220,OFFSET('Program and Results'!$A$1,MATCH(Tables!AL$1,'Program and Results'!$A:$A,0)-1,1,COUNTIF('Program and Results'!$A:$A,Tables!AL$1),4),3,0),"")))</f>
        <v/>
      </c>
      <c r="AM220" t="str">
        <f ca="1">IF(AM$2="","",IF($A220="","",IFERROR(VLOOKUP($A220,OFFSET('Program and Results'!$A$1,MATCH(Tables!AM$1,'Program and Results'!$A:$A,0)-1,1,COUNTIF('Program and Results'!$A:$A,Tables!AM$1),4),3,0),"")))</f>
        <v/>
      </c>
      <c r="AN220" t="str">
        <f ca="1">IF(AN$2="","",IF($A220="","",IFERROR(VLOOKUP($A220,OFFSET('Program and Results'!$A$1,MATCH(Tables!AN$1,'Program and Results'!$A:$A,0)-1,1,COUNTIF('Program and Results'!$A:$A,Tables!AN$1),4),3,0),"")))</f>
        <v/>
      </c>
      <c r="AO220" t="str">
        <f ca="1">IF(AO$2="","",IF($A220="","",IFERROR(VLOOKUP($A220,OFFSET('Program and Results'!$A$1,MATCH(Tables!AO$1,'Program and Results'!$A:$A,0)-1,1,COUNTIF('Program and Results'!$A:$A,Tables!AO$1),4),3,0),"")))</f>
        <v/>
      </c>
      <c r="AP220" t="str">
        <f ca="1">IF(AP$2="","",IF($A220="","",IFERROR(VLOOKUP($A220,OFFSET('Program and Results'!$A$1,MATCH(Tables!AP$1,'Program and Results'!$A:$A,0)-1,1,COUNTIF('Program and Results'!$A:$A,Tables!AP$1),4),3,0),"")))</f>
        <v/>
      </c>
      <c r="AQ220" t="str">
        <f ca="1">IF(AQ$2="","",IF($A220="","",IFERROR(VLOOKUP($A220,OFFSET('Program and Results'!$A$1,MATCH(Tables!AQ$1,'Program and Results'!$A:$A,0)-1,1,COUNTIF('Program and Results'!$A:$A,Tables!AQ$1),4),3,0),"")))</f>
        <v/>
      </c>
      <c r="AR220" t="str">
        <f ca="1">IF(AR$2="","",IF($A220="","",IFERROR(VLOOKUP($A220,OFFSET('Program and Results'!$A$1,MATCH(Tables!AR$1,'Program and Results'!$A:$A,0)-1,1,COUNTIF('Program and Results'!$A:$A,Tables!AR$1),4),3,0),"")))</f>
        <v/>
      </c>
      <c r="AS220" t="str">
        <f ca="1">IF(AS$2="","",IF($A220="","",IFERROR(VLOOKUP($A220,OFFSET('Program and Results'!$A$1,MATCH(Tables!AS$1,'Program and Results'!$A:$A,0)-1,1,COUNTIF('Program and Results'!$A:$A,Tables!AS$1),4),3,0),"")))</f>
        <v/>
      </c>
      <c r="AT220" t="str">
        <f ca="1">IF(AT$2="","",IF($A220="","",IFERROR(VLOOKUP($A220,OFFSET('Program and Results'!$A$1,MATCH(Tables!AT$1,'Program and Results'!$A:$A,0)-1,1,COUNTIF('Program and Results'!$A:$A,Tables!AT$1),4),3,0),"")))</f>
        <v/>
      </c>
      <c r="AU220" t="str">
        <f ca="1">IF(AU$2="","",IF($A220="","",IFERROR(VLOOKUP($A220,OFFSET('Program and Results'!$A$1,MATCH(Tables!AU$1,'Program and Results'!$A:$A,0)-1,1,COUNTIF('Program and Results'!$A:$A,Tables!AU$1),4),3,0),"")))</f>
        <v/>
      </c>
      <c r="AV220" t="str">
        <f ca="1">IF(AV$2="","",IF($A220="","",IFERROR(VLOOKUP($A220,OFFSET('Program and Results'!$A$1,MATCH(Tables!AV$1,'Program and Results'!$A:$A,0)-1,1,COUNTIF('Program and Results'!$A:$A,Tables!AV$1),4),3,0),"")))</f>
        <v/>
      </c>
      <c r="AW220" t="str">
        <f ca="1">IF(AW$2="","",IF($A220="","",IFERROR(VLOOKUP($A220,OFFSET('Program and Results'!$A$1,MATCH(Tables!AW$1,'Program and Results'!$A:$A,0)-1,1,COUNTIF('Program and Results'!$A:$A,Tables!AW$1),4),3,0),"")))</f>
        <v/>
      </c>
      <c r="AX220" t="str">
        <f ca="1">IF(AX$2="","",IF($A220="","",IFERROR(VLOOKUP($A220,OFFSET('Program and Results'!$A$1,MATCH(Tables!AX$1,'Program and Results'!$A:$A,0)-1,1,COUNTIF('Program and Results'!$A:$A,Tables!AX$1),4),3,0),"")))</f>
        <v/>
      </c>
      <c r="AY220" t="str">
        <f ca="1">IF(AY$2="","",IF($A220="","",IFERROR(VLOOKUP($A220,OFFSET('Program and Results'!$A$1,MATCH(Tables!AY$1,'Program and Results'!$A:$A,0)-1,1,COUNTIF('Program and Results'!$A:$A,Tables!AY$1),4),3,0),"")))</f>
        <v/>
      </c>
      <c r="AZ220" t="str">
        <f ca="1">IF(AZ$2="","",IF($A220="","",IFERROR(VLOOKUP($A220,OFFSET('Program and Results'!$A$1,MATCH(Tables!AZ$1,'Program and Results'!$A:$A,0)-1,1,COUNTIF('Program and Results'!$A:$A,Tables!AZ$1),4),3,0),"")))</f>
        <v/>
      </c>
      <c r="BA220" t="str">
        <f ca="1">IF(BA$2="","",IF($A220="","",IFERROR(VLOOKUP($A220,OFFSET('Program and Results'!$A$1,MATCH(Tables!BA$1,'Program and Results'!$A:$A,0)-1,1,COUNTIF('Program and Results'!$A:$A,Tables!BA$1),4),3,0),"")))</f>
        <v/>
      </c>
      <c r="BB220" t="str">
        <f ca="1">IF(BB$2="","",IF($A220="","",IFERROR(VLOOKUP($A220,OFFSET('Program and Results'!$A$1,MATCH(Tables!BB$1,'Program and Results'!$A:$A,0)-1,1,COUNTIF('Program and Results'!$A:$A,Tables!BB$1),4),3,0),"")))</f>
        <v/>
      </c>
      <c r="BC220" t="str">
        <f ca="1">IF(BC$2="","",IF($A220="","",IFERROR(VLOOKUP($A220,OFFSET('Program and Results'!$A$1,MATCH(Tables!BC$1,'Program and Results'!$A:$A,0)-1,1,COUNTIF('Program and Results'!$A:$A,Tables!BC$1),4),3,0),"")))</f>
        <v/>
      </c>
      <c r="BD220" t="str">
        <f ca="1">IF(BD$2="","",IF($A220="","",IFERROR(VLOOKUP($A220,OFFSET('Program and Results'!$A$1,MATCH(Tables!BD$1,'Program and Results'!$A:$A,0)-1,1,COUNTIF('Program and Results'!$A:$A,Tables!BD$1),4),3,0),"")))</f>
        <v/>
      </c>
      <c r="BE220" t="str">
        <f ca="1">IF(BE$2="","",IF($A220="","",IFERROR(VLOOKUP($A220,OFFSET('Program and Results'!$A$1,MATCH(Tables!BE$1,'Program and Results'!$A:$A,0)-1,1,COUNTIF('Program and Results'!$A:$A,Tables!BE$1),4),3,0),"")))</f>
        <v/>
      </c>
    </row>
    <row r="221" spans="1:57">
      <c r="A221" s="3" t="str">
        <f t="shared" si="15"/>
        <v>Wolfsburg</v>
      </c>
      <c r="B221" t="str">
        <f ca="1">IF(B$2="","",IF($A221="","",IFERROR(VLOOKUP($A221,OFFSET('Program and Results'!$A$1,MATCH(Tables!B$1,'Program and Results'!$A:$A,0)-1,1,COUNTIF('Program and Results'!$A:$A,Tables!B$1),4),3,0),"")))</f>
        <v/>
      </c>
      <c r="C221">
        <f ca="1">IF(C$2="","",IF($A221="","",IFERROR(VLOOKUP($A221,OFFSET('Program and Results'!$A$1,MATCH(Tables!C$1,'Program and Results'!$A:$A,0)-1,1,COUNTIF('Program and Results'!$A:$A,Tables!C$1),4),3,0),"")))</f>
        <v>0</v>
      </c>
      <c r="D221" t="str">
        <f ca="1">IF(D$2="","",IF($A221="","",IFERROR(VLOOKUP($A221,OFFSET('Program and Results'!$A$1,MATCH(Tables!D$1,'Program and Results'!$A:$A,0)-1,1,COUNTIF('Program and Results'!$A:$A,Tables!D$1),4),3,0),"")))</f>
        <v/>
      </c>
      <c r="E221">
        <f ca="1">IF(E$2="","",IF($A221="","",IFERROR(VLOOKUP($A221,OFFSET('Program and Results'!$A$1,MATCH(Tables!E$1,'Program and Results'!$A:$A,0)-1,1,COUNTIF('Program and Results'!$A:$A,Tables!E$1),4),3,0),"")))</f>
        <v>0</v>
      </c>
      <c r="F221" t="str">
        <f ca="1">IF(F$2="","",IF($A221="","",IFERROR(VLOOKUP($A221,OFFSET('Program and Results'!$A$1,MATCH(Tables!F$1,'Program and Results'!$A:$A,0)-1,1,COUNTIF('Program and Results'!$A:$A,Tables!F$1),4),3,0),"")))</f>
        <v/>
      </c>
      <c r="G221">
        <f ca="1">IF(G$2="","",IF($A221="","",IFERROR(VLOOKUP($A221,OFFSET('Program and Results'!$A$1,MATCH(Tables!G$1,'Program and Results'!$A:$A,0)-1,1,COUNTIF('Program and Results'!$A:$A,Tables!G$1),4),3,0),"")))</f>
        <v>1</v>
      </c>
      <c r="H221" t="str">
        <f ca="1">IF(H$2="","",IF($A221="","",IFERROR(VLOOKUP($A221,OFFSET('Program and Results'!$A$1,MATCH(Tables!H$1,'Program and Results'!$A:$A,0)-1,1,COUNTIF('Program and Results'!$A:$A,Tables!H$1),4),3,0),"")))</f>
        <v/>
      </c>
      <c r="I221">
        <f ca="1">IF(I$2="","",IF($A221="","",IFERROR(VLOOKUP($A221,OFFSET('Program and Results'!$A$1,MATCH(Tables!I$1,'Program and Results'!$A:$A,0)-1,1,COUNTIF('Program and Results'!$A:$A,Tables!I$1),4),3,0),"")))</f>
        <v>2</v>
      </c>
      <c r="J221" t="str">
        <f ca="1">IF(J$2="","",IF($A221="","",IFERROR(VLOOKUP($A221,OFFSET('Program and Results'!$A$1,MATCH(Tables!J$1,'Program and Results'!$A:$A,0)-1,1,COUNTIF('Program and Results'!$A:$A,Tables!J$1),4),3,0),"")))</f>
        <v/>
      </c>
      <c r="K221">
        <f ca="1">IF(K$2="","",IF($A221="","",IFERROR(VLOOKUP($A221,OFFSET('Program and Results'!$A$1,MATCH(Tables!K$1,'Program and Results'!$A:$A,0)-1,1,COUNTIF('Program and Results'!$A:$A,Tables!K$1),4),3,0),"")))</f>
        <v>0</v>
      </c>
      <c r="L221" t="str">
        <f ca="1">IF(L$2="","",IF($A221="","",IFERROR(VLOOKUP($A221,OFFSET('Program and Results'!$A$1,MATCH(Tables!L$1,'Program and Results'!$A:$A,0)-1,1,COUNTIF('Program and Results'!$A:$A,Tables!L$1),4),3,0),"")))</f>
        <v/>
      </c>
      <c r="M221">
        <f ca="1">IF(M$2="","",IF($A221="","",IFERROR(VLOOKUP($A221,OFFSET('Program and Results'!$A$1,MATCH(Tables!M$1,'Program and Results'!$A:$A,0)-1,1,COUNTIF('Program and Results'!$A:$A,Tables!M$1),4),3,0),"")))</f>
        <v>1</v>
      </c>
      <c r="N221" t="str">
        <f ca="1">IF(N$2="","",IF($A221="","",IFERROR(VLOOKUP($A221,OFFSET('Program and Results'!$A$1,MATCH(Tables!N$1,'Program and Results'!$A:$A,0)-1,1,COUNTIF('Program and Results'!$A:$A,Tables!N$1),4),3,0),"")))</f>
        <v/>
      </c>
      <c r="O221">
        <f ca="1">IF(O$2="","",IF($A221="","",IFERROR(VLOOKUP($A221,OFFSET('Program and Results'!$A$1,MATCH(Tables!O$1,'Program and Results'!$A:$A,0)-1,1,COUNTIF('Program and Results'!$A:$A,Tables!O$1),4),3,0),"")))</f>
        <v>1</v>
      </c>
      <c r="P221" t="str">
        <f ca="1">IF(P$2="","",IF($A221="","",IFERROR(VLOOKUP($A221,OFFSET('Program and Results'!$A$1,MATCH(Tables!P$1,'Program and Results'!$A:$A,0)-1,1,COUNTIF('Program and Results'!$A:$A,Tables!P$1),4),3,0),"")))</f>
        <v/>
      </c>
      <c r="Q221">
        <f ca="1">IF(Q$2="","",IF($A221="","",IFERROR(VLOOKUP($A221,OFFSET('Program and Results'!$A$1,MATCH(Tables!Q$1,'Program and Results'!$A:$A,0)-1,1,COUNTIF('Program and Results'!$A:$A,Tables!Q$1),4),3,0),"")))</f>
        <v>1</v>
      </c>
      <c r="R221" t="str">
        <f ca="1">IF(R$2="","",IF($A221="","",IFERROR(VLOOKUP($A221,OFFSET('Program and Results'!$A$1,MATCH(Tables!R$1,'Program and Results'!$A:$A,0)-1,1,COUNTIF('Program and Results'!$A:$A,Tables!R$1),4),3,0),"")))</f>
        <v/>
      </c>
      <c r="S221">
        <f ca="1">IF(S$2="","",IF($A221="","",IFERROR(VLOOKUP($A221,OFFSET('Program and Results'!$A$1,MATCH(Tables!S$1,'Program and Results'!$A:$A,0)-1,1,COUNTIF('Program and Results'!$A:$A,Tables!S$1),4),3,0),"")))</f>
        <v>3</v>
      </c>
      <c r="T221" t="str">
        <f ca="1">IF(T$2="","",IF($A221="","",IFERROR(VLOOKUP($A221,OFFSET('Program and Results'!$A$1,MATCH(Tables!T$1,'Program and Results'!$A:$A,0)-1,1,COUNTIF('Program and Results'!$A:$A,Tables!T$1),4),3,0),"")))</f>
        <v/>
      </c>
      <c r="U221">
        <f ca="1">IF(U$2="","",IF($A221="","",IFERROR(VLOOKUP($A221,OFFSET('Program and Results'!$A$1,MATCH(Tables!U$1,'Program and Results'!$A:$A,0)-1,1,COUNTIF('Program and Results'!$A:$A,Tables!U$1),4),3,0),"")))</f>
        <v>0</v>
      </c>
      <c r="V221" t="str">
        <f ca="1">IF(V$2="","",IF($A221="","",IFERROR(VLOOKUP($A221,OFFSET('Program and Results'!$A$1,MATCH(Tables!V$1,'Program and Results'!$A:$A,0)-1,1,COUNTIF('Program and Results'!$A:$A,Tables!V$1),4),3,0),"")))</f>
        <v/>
      </c>
      <c r="W221">
        <f ca="1">IF(W$2="","",IF($A221="","",IFERROR(VLOOKUP($A221,OFFSET('Program and Results'!$A$1,MATCH(Tables!W$1,'Program and Results'!$A:$A,0)-1,1,COUNTIF('Program and Results'!$A:$A,Tables!W$1),4),3,0),"")))</f>
        <v>1</v>
      </c>
      <c r="X221" t="str">
        <f ca="1">IF(X$2="","",IF($A221="","",IFERROR(VLOOKUP($A221,OFFSET('Program and Results'!$A$1,MATCH(Tables!X$1,'Program and Results'!$A:$A,0)-1,1,COUNTIF('Program and Results'!$A:$A,Tables!X$1),4),3,0),"")))</f>
        <v/>
      </c>
      <c r="Y221">
        <f ca="1">IF(Y$2="","",IF($A221="","",IFERROR(VLOOKUP($A221,OFFSET('Program and Results'!$A$1,MATCH(Tables!Y$1,'Program and Results'!$A:$A,0)-1,1,COUNTIF('Program and Results'!$A:$A,Tables!Y$1),4),3,0),"")))</f>
        <v>6</v>
      </c>
      <c r="Z221" t="str">
        <f ca="1">IF(Z$2="","",IF($A221="","",IFERROR(VLOOKUP($A221,OFFSET('Program and Results'!$A$1,MATCH(Tables!Z$1,'Program and Results'!$A:$A,0)-1,1,COUNTIF('Program and Results'!$A:$A,Tables!Z$1),4),3,0),"")))</f>
        <v/>
      </c>
      <c r="AA221">
        <f ca="1">IF(AA$2="","",IF($A221="","",IFERROR(VLOOKUP($A221,OFFSET('Program and Results'!$A$1,MATCH(Tables!AA$1,'Program and Results'!$A:$A,0)-1,1,COUNTIF('Program and Results'!$A:$A,Tables!AA$1),4),3,0),"")))</f>
        <v>1</v>
      </c>
      <c r="AB221" t="str">
        <f ca="1">IF(AB$2="","",IF($A221="","",IFERROR(VLOOKUP($A221,OFFSET('Program and Results'!$A$1,MATCH(Tables!AB$1,'Program and Results'!$A:$A,0)-1,1,COUNTIF('Program and Results'!$A:$A,Tables!AB$1),4),3,0),"")))</f>
        <v/>
      </c>
      <c r="AC221">
        <f ca="1">IF(AC$2="","",IF($A221="","",IFERROR(VLOOKUP($A221,OFFSET('Program and Results'!$A$1,MATCH(Tables!AC$1,'Program and Results'!$A:$A,0)-1,1,COUNTIF('Program and Results'!$A:$A,Tables!AC$1),4),3,0),"")))</f>
        <v>1</v>
      </c>
      <c r="AD221" t="str">
        <f ca="1">IF(AD$2="","",IF($A221="","",IFERROR(VLOOKUP($A221,OFFSET('Program and Results'!$A$1,MATCH(Tables!AD$1,'Program and Results'!$A:$A,0)-1,1,COUNTIF('Program and Results'!$A:$A,Tables!AD$1),4),3,0),"")))</f>
        <v/>
      </c>
      <c r="AE221">
        <f ca="1">IF(AE$2="","",IF($A221="","",IFERROR(VLOOKUP($A221,OFFSET('Program and Results'!$A$1,MATCH(Tables!AE$1,'Program and Results'!$A:$A,0)-1,1,COUNTIF('Program and Results'!$A:$A,Tables!AE$1),4),3,0),"")))</f>
        <v>1</v>
      </c>
      <c r="AF221" t="str">
        <f ca="1">IF(AF$2="","",IF($A221="","",IFERROR(VLOOKUP($A221,OFFSET('Program and Results'!$A$1,MATCH(Tables!AF$1,'Program and Results'!$A:$A,0)-1,1,COUNTIF('Program and Results'!$A:$A,Tables!AF$1),4),3,0),"")))</f>
        <v/>
      </c>
      <c r="AG221">
        <f ca="1">IF(AG$2="","",IF($A221="","",IFERROR(VLOOKUP($A221,OFFSET('Program and Results'!$A$1,MATCH(Tables!AG$1,'Program and Results'!$A:$A,0)-1,1,COUNTIF('Program and Results'!$A:$A,Tables!AG$1),4),3,0),"")))</f>
        <v>2</v>
      </c>
      <c r="AH221" t="str">
        <f ca="1">IF(AH$2="","",IF($A221="","",IFERROR(VLOOKUP($A221,OFFSET('Program and Results'!$A$1,MATCH(Tables!AH$1,'Program and Results'!$A:$A,0)-1,1,COUNTIF('Program and Results'!$A:$A,Tables!AH$1),4),3,0),"")))</f>
        <v/>
      </c>
      <c r="AI221">
        <f ca="1">IF(AI$2="","",IF($A221="","",IFERROR(VLOOKUP($A221,OFFSET('Program and Results'!$A$1,MATCH(Tables!AI$1,'Program and Results'!$A:$A,0)-1,1,COUNTIF('Program and Results'!$A:$A,Tables!AI$1),4),3,0),"")))</f>
        <v>1</v>
      </c>
      <c r="AJ221" t="str">
        <f ca="1">IF(AJ$2="","",IF($A221="","",IFERROR(VLOOKUP($A221,OFFSET('Program and Results'!$A$1,MATCH(Tables!AJ$1,'Program and Results'!$A:$A,0)-1,1,COUNTIF('Program and Results'!$A:$A,Tables!AJ$1),4),3,0),"")))</f>
        <v/>
      </c>
      <c r="AK221" t="str">
        <f ca="1">IF(AK$2="","",IF($A221="","",IFERROR(VLOOKUP($A221,OFFSET('Program and Results'!$A$1,MATCH(Tables!AK$1,'Program and Results'!$A:$A,0)-1,1,COUNTIF('Program and Results'!$A:$A,Tables!AK$1),4),3,0),"")))</f>
        <v/>
      </c>
      <c r="AL221" t="str">
        <f ca="1">IF(AL$2="","",IF($A221="","",IFERROR(VLOOKUP($A221,OFFSET('Program and Results'!$A$1,MATCH(Tables!AL$1,'Program and Results'!$A:$A,0)-1,1,COUNTIF('Program and Results'!$A:$A,Tables!AL$1),4),3,0),"")))</f>
        <v/>
      </c>
      <c r="AM221" t="str">
        <f ca="1">IF(AM$2="","",IF($A221="","",IFERROR(VLOOKUP($A221,OFFSET('Program and Results'!$A$1,MATCH(Tables!AM$1,'Program and Results'!$A:$A,0)-1,1,COUNTIF('Program and Results'!$A:$A,Tables!AM$1),4),3,0),"")))</f>
        <v/>
      </c>
      <c r="AN221" t="str">
        <f ca="1">IF(AN$2="","",IF($A221="","",IFERROR(VLOOKUP($A221,OFFSET('Program and Results'!$A$1,MATCH(Tables!AN$1,'Program and Results'!$A:$A,0)-1,1,COUNTIF('Program and Results'!$A:$A,Tables!AN$1),4),3,0),"")))</f>
        <v/>
      </c>
      <c r="AO221" t="str">
        <f ca="1">IF(AO$2="","",IF($A221="","",IFERROR(VLOOKUP($A221,OFFSET('Program and Results'!$A$1,MATCH(Tables!AO$1,'Program and Results'!$A:$A,0)-1,1,COUNTIF('Program and Results'!$A:$A,Tables!AO$1),4),3,0),"")))</f>
        <v/>
      </c>
      <c r="AP221" t="str">
        <f ca="1">IF(AP$2="","",IF($A221="","",IFERROR(VLOOKUP($A221,OFFSET('Program and Results'!$A$1,MATCH(Tables!AP$1,'Program and Results'!$A:$A,0)-1,1,COUNTIF('Program and Results'!$A:$A,Tables!AP$1),4),3,0),"")))</f>
        <v/>
      </c>
      <c r="AQ221" t="str">
        <f ca="1">IF(AQ$2="","",IF($A221="","",IFERROR(VLOOKUP($A221,OFFSET('Program and Results'!$A$1,MATCH(Tables!AQ$1,'Program and Results'!$A:$A,0)-1,1,COUNTIF('Program and Results'!$A:$A,Tables!AQ$1),4),3,0),"")))</f>
        <v/>
      </c>
      <c r="AR221" t="str">
        <f ca="1">IF(AR$2="","",IF($A221="","",IFERROR(VLOOKUP($A221,OFFSET('Program and Results'!$A$1,MATCH(Tables!AR$1,'Program and Results'!$A:$A,0)-1,1,COUNTIF('Program and Results'!$A:$A,Tables!AR$1),4),3,0),"")))</f>
        <v/>
      </c>
      <c r="AS221" t="str">
        <f ca="1">IF(AS$2="","",IF($A221="","",IFERROR(VLOOKUP($A221,OFFSET('Program and Results'!$A$1,MATCH(Tables!AS$1,'Program and Results'!$A:$A,0)-1,1,COUNTIF('Program and Results'!$A:$A,Tables!AS$1),4),3,0),"")))</f>
        <v/>
      </c>
      <c r="AT221" t="str">
        <f ca="1">IF(AT$2="","",IF($A221="","",IFERROR(VLOOKUP($A221,OFFSET('Program and Results'!$A$1,MATCH(Tables!AT$1,'Program and Results'!$A:$A,0)-1,1,COUNTIF('Program and Results'!$A:$A,Tables!AT$1),4),3,0),"")))</f>
        <v/>
      </c>
      <c r="AU221" t="str">
        <f ca="1">IF(AU$2="","",IF($A221="","",IFERROR(VLOOKUP($A221,OFFSET('Program and Results'!$A$1,MATCH(Tables!AU$1,'Program and Results'!$A:$A,0)-1,1,COUNTIF('Program and Results'!$A:$A,Tables!AU$1),4),3,0),"")))</f>
        <v/>
      </c>
      <c r="AV221" t="str">
        <f ca="1">IF(AV$2="","",IF($A221="","",IFERROR(VLOOKUP($A221,OFFSET('Program and Results'!$A$1,MATCH(Tables!AV$1,'Program and Results'!$A:$A,0)-1,1,COUNTIF('Program and Results'!$A:$A,Tables!AV$1),4),3,0),"")))</f>
        <v/>
      </c>
      <c r="AW221" t="str">
        <f ca="1">IF(AW$2="","",IF($A221="","",IFERROR(VLOOKUP($A221,OFFSET('Program and Results'!$A$1,MATCH(Tables!AW$1,'Program and Results'!$A:$A,0)-1,1,COUNTIF('Program and Results'!$A:$A,Tables!AW$1),4),3,0),"")))</f>
        <v/>
      </c>
      <c r="AX221" t="str">
        <f ca="1">IF(AX$2="","",IF($A221="","",IFERROR(VLOOKUP($A221,OFFSET('Program and Results'!$A$1,MATCH(Tables!AX$1,'Program and Results'!$A:$A,0)-1,1,COUNTIF('Program and Results'!$A:$A,Tables!AX$1),4),3,0),"")))</f>
        <v/>
      </c>
      <c r="AY221" t="str">
        <f ca="1">IF(AY$2="","",IF($A221="","",IFERROR(VLOOKUP($A221,OFFSET('Program and Results'!$A$1,MATCH(Tables!AY$1,'Program and Results'!$A:$A,0)-1,1,COUNTIF('Program and Results'!$A:$A,Tables!AY$1),4),3,0),"")))</f>
        <v/>
      </c>
      <c r="AZ221" t="str">
        <f ca="1">IF(AZ$2="","",IF($A221="","",IFERROR(VLOOKUP($A221,OFFSET('Program and Results'!$A$1,MATCH(Tables!AZ$1,'Program and Results'!$A:$A,0)-1,1,COUNTIF('Program and Results'!$A:$A,Tables!AZ$1),4),3,0),"")))</f>
        <v/>
      </c>
      <c r="BA221" t="str">
        <f ca="1">IF(BA$2="","",IF($A221="","",IFERROR(VLOOKUP($A221,OFFSET('Program and Results'!$A$1,MATCH(Tables!BA$1,'Program and Results'!$A:$A,0)-1,1,COUNTIF('Program and Results'!$A:$A,Tables!BA$1),4),3,0),"")))</f>
        <v/>
      </c>
      <c r="BB221" t="str">
        <f ca="1">IF(BB$2="","",IF($A221="","",IFERROR(VLOOKUP($A221,OFFSET('Program and Results'!$A$1,MATCH(Tables!BB$1,'Program and Results'!$A:$A,0)-1,1,COUNTIF('Program and Results'!$A:$A,Tables!BB$1),4),3,0),"")))</f>
        <v/>
      </c>
      <c r="BC221" t="str">
        <f ca="1">IF(BC$2="","",IF($A221="","",IFERROR(VLOOKUP($A221,OFFSET('Program and Results'!$A$1,MATCH(Tables!BC$1,'Program and Results'!$A:$A,0)-1,1,COUNTIF('Program and Results'!$A:$A,Tables!BC$1),4),3,0),"")))</f>
        <v/>
      </c>
      <c r="BD221" t="str">
        <f ca="1">IF(BD$2="","",IF($A221="","",IFERROR(VLOOKUP($A221,OFFSET('Program and Results'!$A$1,MATCH(Tables!BD$1,'Program and Results'!$A:$A,0)-1,1,COUNTIF('Program and Results'!$A:$A,Tables!BD$1),4),3,0),"")))</f>
        <v/>
      </c>
      <c r="BE221" t="str">
        <f ca="1">IF(BE$2="","",IF($A221="","",IFERROR(VLOOKUP($A221,OFFSET('Program and Results'!$A$1,MATCH(Tables!BE$1,'Program and Results'!$A:$A,0)-1,1,COUNTIF('Program and Results'!$A:$A,Tables!BE$1),4),3,0),"")))</f>
        <v/>
      </c>
    </row>
    <row r="222" spans="1:57">
      <c r="A222" s="3" t="str">
        <f t="shared" si="15"/>
        <v>Dortmund</v>
      </c>
      <c r="B222" t="str">
        <f ca="1">IF(B$2="","",IF($A222="","",IFERROR(VLOOKUP($A222,OFFSET('Program and Results'!$A$1,MATCH(Tables!B$1,'Program and Results'!$A:$A,0)-1,1,COUNTIF('Program and Results'!$A:$A,Tables!B$1),4),3,0),"")))</f>
        <v/>
      </c>
      <c r="C222">
        <f ca="1">IF(C$2="","",IF($A222="","",IFERROR(VLOOKUP($A222,OFFSET('Program and Results'!$A$1,MATCH(Tables!C$1,'Program and Results'!$A:$A,0)-1,1,COUNTIF('Program and Results'!$A:$A,Tables!C$1),4),3,0),"")))</f>
        <v>1</v>
      </c>
      <c r="D222">
        <f ca="1">IF(D$2="","",IF($A222="","",IFERROR(VLOOKUP($A222,OFFSET('Program and Results'!$A$1,MATCH(Tables!D$1,'Program and Results'!$A:$A,0)-1,1,COUNTIF('Program and Results'!$A:$A,Tables!D$1),4),3,0),"")))</f>
        <v>0</v>
      </c>
      <c r="E222" t="str">
        <f ca="1">IF(E$2="","",IF($A222="","",IFERROR(VLOOKUP($A222,OFFSET('Program and Results'!$A$1,MATCH(Tables!E$1,'Program and Results'!$A:$A,0)-1,1,COUNTIF('Program and Results'!$A:$A,Tables!E$1),4),3,0),"")))</f>
        <v/>
      </c>
      <c r="F222">
        <f ca="1">IF(F$2="","",IF($A222="","",IFERROR(VLOOKUP($A222,OFFSET('Program and Results'!$A$1,MATCH(Tables!F$1,'Program and Results'!$A:$A,0)-1,1,COUNTIF('Program and Results'!$A:$A,Tables!F$1),4),3,0),"")))</f>
        <v>2</v>
      </c>
      <c r="G222" t="str">
        <f ca="1">IF(G$2="","",IF($A222="","",IFERROR(VLOOKUP($A222,OFFSET('Program and Results'!$A$1,MATCH(Tables!G$1,'Program and Results'!$A:$A,0)-1,1,COUNTIF('Program and Results'!$A:$A,Tables!G$1),4),3,0),"")))</f>
        <v/>
      </c>
      <c r="H222">
        <f ca="1">IF(H$2="","",IF($A222="","",IFERROR(VLOOKUP($A222,OFFSET('Program and Results'!$A$1,MATCH(Tables!H$1,'Program and Results'!$A:$A,0)-1,1,COUNTIF('Program and Results'!$A:$A,Tables!H$1),4),3,0),"")))</f>
        <v>0</v>
      </c>
      <c r="I222" t="str">
        <f ca="1">IF(I$2="","",IF($A222="","",IFERROR(VLOOKUP($A222,OFFSET('Program and Results'!$A$1,MATCH(Tables!I$1,'Program and Results'!$A:$A,0)-1,1,COUNTIF('Program and Results'!$A:$A,Tables!I$1),4),3,0),"")))</f>
        <v/>
      </c>
      <c r="J222">
        <f ca="1">IF(J$2="","",IF($A222="","",IFERROR(VLOOKUP($A222,OFFSET('Program and Results'!$A$1,MATCH(Tables!J$1,'Program and Results'!$A:$A,0)-1,1,COUNTIF('Program and Results'!$A:$A,Tables!J$1),4),3,0),"")))</f>
        <v>0</v>
      </c>
      <c r="K222" t="str">
        <f ca="1">IF(K$2="","",IF($A222="","",IFERROR(VLOOKUP($A222,OFFSET('Program and Results'!$A$1,MATCH(Tables!K$1,'Program and Results'!$A:$A,0)-1,1,COUNTIF('Program and Results'!$A:$A,Tables!K$1),4),3,0),"")))</f>
        <v/>
      </c>
      <c r="L222">
        <f ca="1">IF(L$2="","",IF($A222="","",IFERROR(VLOOKUP($A222,OFFSET('Program and Results'!$A$1,MATCH(Tables!L$1,'Program and Results'!$A:$A,0)-1,1,COUNTIF('Program and Results'!$A:$A,Tables!L$1),4),3,0),"")))</f>
        <v>1</v>
      </c>
      <c r="M222" t="str">
        <f ca="1">IF(M$2="","",IF($A222="","",IFERROR(VLOOKUP($A222,OFFSET('Program and Results'!$A$1,MATCH(Tables!M$1,'Program and Results'!$A:$A,0)-1,1,COUNTIF('Program and Results'!$A:$A,Tables!M$1),4),3,0),"")))</f>
        <v/>
      </c>
      <c r="N222">
        <f ca="1">IF(N$2="","",IF($A222="","",IFERROR(VLOOKUP($A222,OFFSET('Program and Results'!$A$1,MATCH(Tables!N$1,'Program and Results'!$A:$A,0)-1,1,COUNTIF('Program and Results'!$A:$A,Tables!N$1),4),3,0),"")))</f>
        <v>3</v>
      </c>
      <c r="O222" t="str">
        <f ca="1">IF(O$2="","",IF($A222="","",IFERROR(VLOOKUP($A222,OFFSET('Program and Results'!$A$1,MATCH(Tables!O$1,'Program and Results'!$A:$A,0)-1,1,COUNTIF('Program and Results'!$A:$A,Tables!O$1),4),3,0),"")))</f>
        <v/>
      </c>
      <c r="P222">
        <f ca="1">IF(P$2="","",IF($A222="","",IFERROR(VLOOKUP($A222,OFFSET('Program and Results'!$A$1,MATCH(Tables!P$1,'Program and Results'!$A:$A,0)-1,1,COUNTIF('Program and Results'!$A:$A,Tables!P$1),4),3,0),"")))</f>
        <v>1</v>
      </c>
      <c r="Q222" t="str">
        <f ca="1">IF(Q$2="","",IF($A222="","",IFERROR(VLOOKUP($A222,OFFSET('Program and Results'!$A$1,MATCH(Tables!Q$1,'Program and Results'!$A:$A,0)-1,1,COUNTIF('Program and Results'!$A:$A,Tables!Q$1),4),3,0),"")))</f>
        <v/>
      </c>
      <c r="R222">
        <f ca="1">IF(R$2="","",IF($A222="","",IFERROR(VLOOKUP($A222,OFFSET('Program and Results'!$A$1,MATCH(Tables!R$1,'Program and Results'!$A:$A,0)-1,1,COUNTIF('Program and Results'!$A:$A,Tables!R$1),4),3,0),"")))</f>
        <v>2</v>
      </c>
      <c r="S222">
        <f ca="1">IF(S$2="","",IF($A222="","",IFERROR(VLOOKUP($A222,OFFSET('Program and Results'!$A$1,MATCH(Tables!S$1,'Program and Results'!$A:$A,0)-1,1,COUNTIF('Program and Results'!$A:$A,Tables!S$1),4),3,0),"")))</f>
        <v>2</v>
      </c>
      <c r="T222" t="str">
        <f ca="1">IF(T$2="","",IF($A222="","",IFERROR(VLOOKUP($A222,OFFSET('Program and Results'!$A$1,MATCH(Tables!T$1,'Program and Results'!$A:$A,0)-1,1,COUNTIF('Program and Results'!$A:$A,Tables!T$1),4),3,0),"")))</f>
        <v/>
      </c>
      <c r="U222" t="str">
        <f ca="1">IF(U$2="","",IF($A222="","",IFERROR(VLOOKUP($A222,OFFSET('Program and Results'!$A$1,MATCH(Tables!U$1,'Program and Results'!$A:$A,0)-1,1,COUNTIF('Program and Results'!$A:$A,Tables!U$1),4),3,0),"")))</f>
        <v/>
      </c>
      <c r="V222">
        <f ca="1">IF(V$2="","",IF($A222="","",IFERROR(VLOOKUP($A222,OFFSET('Program and Results'!$A$1,MATCH(Tables!V$1,'Program and Results'!$A:$A,0)-1,1,COUNTIF('Program and Results'!$A:$A,Tables!V$1),4),3,0),"")))</f>
        <v>0</v>
      </c>
      <c r="W222" t="str">
        <f ca="1">IF(W$2="","",IF($A222="","",IFERROR(VLOOKUP($A222,OFFSET('Program and Results'!$A$1,MATCH(Tables!W$1,'Program and Results'!$A:$A,0)-1,1,COUNTIF('Program and Results'!$A:$A,Tables!W$1),4),3,0),"")))</f>
        <v/>
      </c>
      <c r="X222">
        <f ca="1">IF(X$2="","",IF($A222="","",IFERROR(VLOOKUP($A222,OFFSET('Program and Results'!$A$1,MATCH(Tables!X$1,'Program and Results'!$A:$A,0)-1,1,COUNTIF('Program and Results'!$A:$A,Tables!X$1),4),3,0),"")))</f>
        <v>0</v>
      </c>
      <c r="Y222" t="str">
        <f ca="1">IF(Y$2="","",IF($A222="","",IFERROR(VLOOKUP($A222,OFFSET('Program and Results'!$A$1,MATCH(Tables!Y$1,'Program and Results'!$A:$A,0)-1,1,COUNTIF('Program and Results'!$A:$A,Tables!Y$1),4),3,0),"")))</f>
        <v/>
      </c>
      <c r="Z222">
        <f ca="1">IF(Z$2="","",IF($A222="","",IFERROR(VLOOKUP($A222,OFFSET('Program and Results'!$A$1,MATCH(Tables!Z$1,'Program and Results'!$A:$A,0)-1,1,COUNTIF('Program and Results'!$A:$A,Tables!Z$1),4),3,0),"")))</f>
        <v>2</v>
      </c>
      <c r="AA222" t="str">
        <f ca="1">IF(AA$2="","",IF($A222="","",IFERROR(VLOOKUP($A222,OFFSET('Program and Results'!$A$1,MATCH(Tables!AA$1,'Program and Results'!$A:$A,0)-1,1,COUNTIF('Program and Results'!$A:$A,Tables!AA$1),4),3,0),"")))</f>
        <v/>
      </c>
      <c r="AB222">
        <f ca="1">IF(AB$2="","",IF($A222="","",IFERROR(VLOOKUP($A222,OFFSET('Program and Results'!$A$1,MATCH(Tables!AB$1,'Program and Results'!$A:$A,0)-1,1,COUNTIF('Program and Results'!$A:$A,Tables!AB$1),4),3,0),"")))</f>
        <v>0</v>
      </c>
      <c r="AC222" t="str">
        <f ca="1">IF(AC$2="","",IF($A222="","",IFERROR(VLOOKUP($A222,OFFSET('Program and Results'!$A$1,MATCH(Tables!AC$1,'Program and Results'!$A:$A,0)-1,1,COUNTIF('Program and Results'!$A:$A,Tables!AC$1),4),3,0),"")))</f>
        <v/>
      </c>
      <c r="AD222">
        <f ca="1">IF(AD$2="","",IF($A222="","",IFERROR(VLOOKUP($A222,OFFSET('Program and Results'!$A$1,MATCH(Tables!AD$1,'Program and Results'!$A:$A,0)-1,1,COUNTIF('Program and Results'!$A:$A,Tables!AD$1),4),3,0),"")))</f>
        <v>1</v>
      </c>
      <c r="AE222" t="str">
        <f ca="1">IF(AE$2="","",IF($A222="","",IFERROR(VLOOKUP($A222,OFFSET('Program and Results'!$A$1,MATCH(Tables!AE$1,'Program and Results'!$A:$A,0)-1,1,COUNTIF('Program and Results'!$A:$A,Tables!AE$1),4),3,0),"")))</f>
        <v/>
      </c>
      <c r="AF222">
        <f ca="1">IF(AF$2="","",IF($A222="","",IFERROR(VLOOKUP($A222,OFFSET('Program and Results'!$A$1,MATCH(Tables!AF$1,'Program and Results'!$A:$A,0)-1,1,COUNTIF('Program and Results'!$A:$A,Tables!AF$1),4),3,0),"")))</f>
        <v>2</v>
      </c>
      <c r="AG222" t="str">
        <f ca="1">IF(AG$2="","",IF($A222="","",IFERROR(VLOOKUP($A222,OFFSET('Program and Results'!$A$1,MATCH(Tables!AG$1,'Program and Results'!$A:$A,0)-1,1,COUNTIF('Program and Results'!$A:$A,Tables!AG$1),4),3,0),"")))</f>
        <v/>
      </c>
      <c r="AH222">
        <f ca="1">IF(AH$2="","",IF($A222="","",IFERROR(VLOOKUP($A222,OFFSET('Program and Results'!$A$1,MATCH(Tables!AH$1,'Program and Results'!$A:$A,0)-1,1,COUNTIF('Program and Results'!$A:$A,Tables!AH$1),4),3,0),"")))</f>
        <v>2</v>
      </c>
      <c r="AI222" t="str">
        <f ca="1">IF(AI$2="","",IF($A222="","",IFERROR(VLOOKUP($A222,OFFSET('Program and Results'!$A$1,MATCH(Tables!AI$1,'Program and Results'!$A:$A,0)-1,1,COUNTIF('Program and Results'!$A:$A,Tables!AI$1),4),3,0),"")))</f>
        <v/>
      </c>
      <c r="AJ222" t="str">
        <f ca="1">IF(AJ$2="","",IF($A222="","",IFERROR(VLOOKUP($A222,OFFSET('Program and Results'!$A$1,MATCH(Tables!AJ$1,'Program and Results'!$A:$A,0)-1,1,COUNTIF('Program and Results'!$A:$A,Tables!AJ$1),4),3,0),"")))</f>
        <v/>
      </c>
      <c r="AK222" t="str">
        <f ca="1">IF(AK$2="","",IF($A222="","",IFERROR(VLOOKUP($A222,OFFSET('Program and Results'!$A$1,MATCH(Tables!AK$1,'Program and Results'!$A:$A,0)-1,1,COUNTIF('Program and Results'!$A:$A,Tables!AK$1),4),3,0),"")))</f>
        <v/>
      </c>
      <c r="AL222" t="str">
        <f ca="1">IF(AL$2="","",IF($A222="","",IFERROR(VLOOKUP($A222,OFFSET('Program and Results'!$A$1,MATCH(Tables!AL$1,'Program and Results'!$A:$A,0)-1,1,COUNTIF('Program and Results'!$A:$A,Tables!AL$1),4),3,0),"")))</f>
        <v/>
      </c>
      <c r="AM222" t="str">
        <f ca="1">IF(AM$2="","",IF($A222="","",IFERROR(VLOOKUP($A222,OFFSET('Program and Results'!$A$1,MATCH(Tables!AM$1,'Program and Results'!$A:$A,0)-1,1,COUNTIF('Program and Results'!$A:$A,Tables!AM$1),4),3,0),"")))</f>
        <v/>
      </c>
      <c r="AN222" t="str">
        <f ca="1">IF(AN$2="","",IF($A222="","",IFERROR(VLOOKUP($A222,OFFSET('Program and Results'!$A$1,MATCH(Tables!AN$1,'Program and Results'!$A:$A,0)-1,1,COUNTIF('Program and Results'!$A:$A,Tables!AN$1),4),3,0),"")))</f>
        <v/>
      </c>
      <c r="AO222" t="str">
        <f ca="1">IF(AO$2="","",IF($A222="","",IFERROR(VLOOKUP($A222,OFFSET('Program and Results'!$A$1,MATCH(Tables!AO$1,'Program and Results'!$A:$A,0)-1,1,COUNTIF('Program and Results'!$A:$A,Tables!AO$1),4),3,0),"")))</f>
        <v/>
      </c>
      <c r="AP222" t="str">
        <f ca="1">IF(AP$2="","",IF($A222="","",IFERROR(VLOOKUP($A222,OFFSET('Program and Results'!$A$1,MATCH(Tables!AP$1,'Program and Results'!$A:$A,0)-1,1,COUNTIF('Program and Results'!$A:$A,Tables!AP$1),4),3,0),"")))</f>
        <v/>
      </c>
      <c r="AQ222" t="str">
        <f ca="1">IF(AQ$2="","",IF($A222="","",IFERROR(VLOOKUP($A222,OFFSET('Program and Results'!$A$1,MATCH(Tables!AQ$1,'Program and Results'!$A:$A,0)-1,1,COUNTIF('Program and Results'!$A:$A,Tables!AQ$1),4),3,0),"")))</f>
        <v/>
      </c>
      <c r="AR222" t="str">
        <f ca="1">IF(AR$2="","",IF($A222="","",IFERROR(VLOOKUP($A222,OFFSET('Program and Results'!$A$1,MATCH(Tables!AR$1,'Program and Results'!$A:$A,0)-1,1,COUNTIF('Program and Results'!$A:$A,Tables!AR$1),4),3,0),"")))</f>
        <v/>
      </c>
      <c r="AS222" t="str">
        <f ca="1">IF(AS$2="","",IF($A222="","",IFERROR(VLOOKUP($A222,OFFSET('Program and Results'!$A$1,MATCH(Tables!AS$1,'Program and Results'!$A:$A,0)-1,1,COUNTIF('Program and Results'!$A:$A,Tables!AS$1),4),3,0),"")))</f>
        <v/>
      </c>
      <c r="AT222" t="str">
        <f ca="1">IF(AT$2="","",IF($A222="","",IFERROR(VLOOKUP($A222,OFFSET('Program and Results'!$A$1,MATCH(Tables!AT$1,'Program and Results'!$A:$A,0)-1,1,COUNTIF('Program and Results'!$A:$A,Tables!AT$1),4),3,0),"")))</f>
        <v/>
      </c>
      <c r="AU222" t="str">
        <f ca="1">IF(AU$2="","",IF($A222="","",IFERROR(VLOOKUP($A222,OFFSET('Program and Results'!$A$1,MATCH(Tables!AU$1,'Program and Results'!$A:$A,0)-1,1,COUNTIF('Program and Results'!$A:$A,Tables!AU$1),4),3,0),"")))</f>
        <v/>
      </c>
      <c r="AV222" t="str">
        <f ca="1">IF(AV$2="","",IF($A222="","",IFERROR(VLOOKUP($A222,OFFSET('Program and Results'!$A$1,MATCH(Tables!AV$1,'Program and Results'!$A:$A,0)-1,1,COUNTIF('Program and Results'!$A:$A,Tables!AV$1),4),3,0),"")))</f>
        <v/>
      </c>
      <c r="AW222" t="str">
        <f ca="1">IF(AW$2="","",IF($A222="","",IFERROR(VLOOKUP($A222,OFFSET('Program and Results'!$A$1,MATCH(Tables!AW$1,'Program and Results'!$A:$A,0)-1,1,COUNTIF('Program and Results'!$A:$A,Tables!AW$1),4),3,0),"")))</f>
        <v/>
      </c>
      <c r="AX222" t="str">
        <f ca="1">IF(AX$2="","",IF($A222="","",IFERROR(VLOOKUP($A222,OFFSET('Program and Results'!$A$1,MATCH(Tables!AX$1,'Program and Results'!$A:$A,0)-1,1,COUNTIF('Program and Results'!$A:$A,Tables!AX$1),4),3,0),"")))</f>
        <v/>
      </c>
      <c r="AY222" t="str">
        <f ca="1">IF(AY$2="","",IF($A222="","",IFERROR(VLOOKUP($A222,OFFSET('Program and Results'!$A$1,MATCH(Tables!AY$1,'Program and Results'!$A:$A,0)-1,1,COUNTIF('Program and Results'!$A:$A,Tables!AY$1),4),3,0),"")))</f>
        <v/>
      </c>
      <c r="AZ222" t="str">
        <f ca="1">IF(AZ$2="","",IF($A222="","",IFERROR(VLOOKUP($A222,OFFSET('Program and Results'!$A$1,MATCH(Tables!AZ$1,'Program and Results'!$A:$A,0)-1,1,COUNTIF('Program and Results'!$A:$A,Tables!AZ$1),4),3,0),"")))</f>
        <v/>
      </c>
      <c r="BA222" t="str">
        <f ca="1">IF(BA$2="","",IF($A222="","",IFERROR(VLOOKUP($A222,OFFSET('Program and Results'!$A$1,MATCH(Tables!BA$1,'Program and Results'!$A:$A,0)-1,1,COUNTIF('Program and Results'!$A:$A,Tables!BA$1),4),3,0),"")))</f>
        <v/>
      </c>
      <c r="BB222" t="str">
        <f ca="1">IF(BB$2="","",IF($A222="","",IFERROR(VLOOKUP($A222,OFFSET('Program and Results'!$A$1,MATCH(Tables!BB$1,'Program and Results'!$A:$A,0)-1,1,COUNTIF('Program and Results'!$A:$A,Tables!BB$1),4),3,0),"")))</f>
        <v/>
      </c>
      <c r="BC222" t="str">
        <f ca="1">IF(BC$2="","",IF($A222="","",IFERROR(VLOOKUP($A222,OFFSET('Program and Results'!$A$1,MATCH(Tables!BC$1,'Program and Results'!$A:$A,0)-1,1,COUNTIF('Program and Results'!$A:$A,Tables!BC$1),4),3,0),"")))</f>
        <v/>
      </c>
      <c r="BD222" t="str">
        <f ca="1">IF(BD$2="","",IF($A222="","",IFERROR(VLOOKUP($A222,OFFSET('Program and Results'!$A$1,MATCH(Tables!BD$1,'Program and Results'!$A:$A,0)-1,1,COUNTIF('Program and Results'!$A:$A,Tables!BD$1),4),3,0),"")))</f>
        <v/>
      </c>
      <c r="BE222" t="str">
        <f ca="1">IF(BE$2="","",IF($A222="","",IFERROR(VLOOKUP($A222,OFFSET('Program and Results'!$A$1,MATCH(Tables!BE$1,'Program and Results'!$A:$A,0)-1,1,COUNTIF('Program and Results'!$A:$A,Tables!BE$1),4),3,0),"")))</f>
        <v/>
      </c>
    </row>
    <row r="223" spans="1:57">
      <c r="A223" s="3" t="str">
        <f t="shared" si="15"/>
        <v>Nurnberg</v>
      </c>
      <c r="B223" t="str">
        <f ca="1">IF(B$2="","",IF($A223="","",IFERROR(VLOOKUP($A223,OFFSET('Program and Results'!$A$1,MATCH(Tables!B$1,'Program and Results'!$A:$A,0)-1,1,COUNTIF('Program and Results'!$A:$A,Tables!B$1),4),3,0),"")))</f>
        <v/>
      </c>
      <c r="C223">
        <f ca="1">IF(C$2="","",IF($A223="","",IFERROR(VLOOKUP($A223,OFFSET('Program and Results'!$A$1,MATCH(Tables!C$1,'Program and Results'!$A:$A,0)-1,1,COUNTIF('Program and Results'!$A:$A,Tables!C$1),4),3,0),"")))</f>
        <v>2</v>
      </c>
      <c r="D223" t="str">
        <f ca="1">IF(D$2="","",IF($A223="","",IFERROR(VLOOKUP($A223,OFFSET('Program and Results'!$A$1,MATCH(Tables!D$1,'Program and Results'!$A:$A,0)-1,1,COUNTIF('Program and Results'!$A:$A,Tables!D$1),4),3,0),"")))</f>
        <v/>
      </c>
      <c r="E223">
        <f ca="1">IF(E$2="","",IF($A223="","",IFERROR(VLOOKUP($A223,OFFSET('Program and Results'!$A$1,MATCH(Tables!E$1,'Program and Results'!$A:$A,0)-1,1,COUNTIF('Program and Results'!$A:$A,Tables!E$1),4),3,0),"")))</f>
        <v>1</v>
      </c>
      <c r="F223" t="str">
        <f ca="1">IF(F$2="","",IF($A223="","",IFERROR(VLOOKUP($A223,OFFSET('Program and Results'!$A$1,MATCH(Tables!F$1,'Program and Results'!$A:$A,0)-1,1,COUNTIF('Program and Results'!$A:$A,Tables!F$1),4),3,0),"")))</f>
        <v/>
      </c>
      <c r="G223">
        <f ca="1">IF(G$2="","",IF($A223="","",IFERROR(VLOOKUP($A223,OFFSET('Program and Results'!$A$1,MATCH(Tables!G$1,'Program and Results'!$A:$A,0)-1,1,COUNTIF('Program and Results'!$A:$A,Tables!G$1),4),3,0),"")))</f>
        <v>1</v>
      </c>
      <c r="H223" t="str">
        <f ca="1">IF(H$2="","",IF($A223="","",IFERROR(VLOOKUP($A223,OFFSET('Program and Results'!$A$1,MATCH(Tables!H$1,'Program and Results'!$A:$A,0)-1,1,COUNTIF('Program and Results'!$A:$A,Tables!H$1),4),3,0),"")))</f>
        <v/>
      </c>
      <c r="I223">
        <f ca="1">IF(I$2="","",IF($A223="","",IFERROR(VLOOKUP($A223,OFFSET('Program and Results'!$A$1,MATCH(Tables!I$1,'Program and Results'!$A:$A,0)-1,1,COUNTIF('Program and Results'!$A:$A,Tables!I$1),4),3,0),"")))</f>
        <v>5</v>
      </c>
      <c r="J223" t="str">
        <f ca="1">IF(J$2="","",IF($A223="","",IFERROR(VLOOKUP($A223,OFFSET('Program and Results'!$A$1,MATCH(Tables!J$1,'Program and Results'!$A:$A,0)-1,1,COUNTIF('Program and Results'!$A:$A,Tables!J$1),4),3,0),"")))</f>
        <v/>
      </c>
      <c r="K223" t="str">
        <f ca="1">IF(K$2="","",IF($A223="","",IFERROR(VLOOKUP($A223,OFFSET('Program and Results'!$A$1,MATCH(Tables!K$1,'Program and Results'!$A:$A,0)-1,1,COUNTIF('Program and Results'!$A:$A,Tables!K$1),4),3,0),"")))</f>
        <v/>
      </c>
      <c r="L223">
        <f ca="1">IF(L$2="","",IF($A223="","",IFERROR(VLOOKUP($A223,OFFSET('Program and Results'!$A$1,MATCH(Tables!L$1,'Program and Results'!$A:$A,0)-1,1,COUNTIF('Program and Results'!$A:$A,Tables!L$1),4),3,0),"")))</f>
        <v>3</v>
      </c>
      <c r="M223" t="str">
        <f ca="1">IF(M$2="","",IF($A223="","",IFERROR(VLOOKUP($A223,OFFSET('Program and Results'!$A$1,MATCH(Tables!M$1,'Program and Results'!$A:$A,0)-1,1,COUNTIF('Program and Results'!$A:$A,Tables!M$1),4),3,0),"")))</f>
        <v/>
      </c>
      <c r="N223">
        <f ca="1">IF(N$2="","",IF($A223="","",IFERROR(VLOOKUP($A223,OFFSET('Program and Results'!$A$1,MATCH(Tables!N$1,'Program and Results'!$A:$A,0)-1,1,COUNTIF('Program and Results'!$A:$A,Tables!N$1),4),3,0),"")))</f>
        <v>1</v>
      </c>
      <c r="O223" t="str">
        <f ca="1">IF(O$2="","",IF($A223="","",IFERROR(VLOOKUP($A223,OFFSET('Program and Results'!$A$1,MATCH(Tables!O$1,'Program and Results'!$A:$A,0)-1,1,COUNTIF('Program and Results'!$A:$A,Tables!O$1),4),3,0),"")))</f>
        <v/>
      </c>
      <c r="P223">
        <f ca="1">IF(P$2="","",IF($A223="","",IFERROR(VLOOKUP($A223,OFFSET('Program and Results'!$A$1,MATCH(Tables!P$1,'Program and Results'!$A:$A,0)-1,1,COUNTIF('Program and Results'!$A:$A,Tables!P$1),4),3,0),"")))</f>
        <v>1</v>
      </c>
      <c r="Q223" t="str">
        <f ca="1">IF(Q$2="","",IF($A223="","",IFERROR(VLOOKUP($A223,OFFSET('Program and Results'!$A$1,MATCH(Tables!Q$1,'Program and Results'!$A:$A,0)-1,1,COUNTIF('Program and Results'!$A:$A,Tables!Q$1),4),3,0),"")))</f>
        <v/>
      </c>
      <c r="R223">
        <f ca="1">IF(R$2="","",IF($A223="","",IFERROR(VLOOKUP($A223,OFFSET('Program and Results'!$A$1,MATCH(Tables!R$1,'Program and Results'!$A:$A,0)-1,1,COUNTIF('Program and Results'!$A:$A,Tables!R$1),4),3,0),"")))</f>
        <v>0</v>
      </c>
      <c r="S223">
        <f ca="1">IF(S$2="","",IF($A223="","",IFERROR(VLOOKUP($A223,OFFSET('Program and Results'!$A$1,MATCH(Tables!S$1,'Program and Results'!$A:$A,0)-1,1,COUNTIF('Program and Results'!$A:$A,Tables!S$1),4),3,0),"")))</f>
        <v>0</v>
      </c>
      <c r="T223" t="str">
        <f ca="1">IF(T$2="","",IF($A223="","",IFERROR(VLOOKUP($A223,OFFSET('Program and Results'!$A$1,MATCH(Tables!T$1,'Program and Results'!$A:$A,0)-1,1,COUNTIF('Program and Results'!$A:$A,Tables!T$1),4),3,0),"")))</f>
        <v/>
      </c>
      <c r="U223">
        <f ca="1">IF(U$2="","",IF($A223="","",IFERROR(VLOOKUP($A223,OFFSET('Program and Results'!$A$1,MATCH(Tables!U$1,'Program and Results'!$A:$A,0)-1,1,COUNTIF('Program and Results'!$A:$A,Tables!U$1),4),3,0),"")))</f>
        <v>2</v>
      </c>
      <c r="V223" t="str">
        <f ca="1">IF(V$2="","",IF($A223="","",IFERROR(VLOOKUP($A223,OFFSET('Program and Results'!$A$1,MATCH(Tables!V$1,'Program and Results'!$A:$A,0)-1,1,COUNTIF('Program and Results'!$A:$A,Tables!V$1),4),3,0),"")))</f>
        <v/>
      </c>
      <c r="W223">
        <f ca="1">IF(W$2="","",IF($A223="","",IFERROR(VLOOKUP($A223,OFFSET('Program and Results'!$A$1,MATCH(Tables!W$1,'Program and Results'!$A:$A,0)-1,1,COUNTIF('Program and Results'!$A:$A,Tables!W$1),4),3,0),"")))</f>
        <v>1</v>
      </c>
      <c r="X223" t="str">
        <f ca="1">IF(X$2="","",IF($A223="","",IFERROR(VLOOKUP($A223,OFFSET('Program and Results'!$A$1,MATCH(Tables!X$1,'Program and Results'!$A:$A,0)-1,1,COUNTIF('Program and Results'!$A:$A,Tables!X$1),4),3,0),"")))</f>
        <v/>
      </c>
      <c r="Y223">
        <f ca="1">IF(Y$2="","",IF($A223="","",IFERROR(VLOOKUP($A223,OFFSET('Program and Results'!$A$1,MATCH(Tables!Y$1,'Program and Results'!$A:$A,0)-1,1,COUNTIF('Program and Results'!$A:$A,Tables!Y$1),4),3,0),"")))</f>
        <v>2</v>
      </c>
      <c r="Z223" t="str">
        <f ca="1">IF(Z$2="","",IF($A223="","",IFERROR(VLOOKUP($A223,OFFSET('Program and Results'!$A$1,MATCH(Tables!Z$1,'Program and Results'!$A:$A,0)-1,1,COUNTIF('Program and Results'!$A:$A,Tables!Z$1),4),3,0),"")))</f>
        <v/>
      </c>
      <c r="AA223">
        <f ca="1">IF(AA$2="","",IF($A223="","",IFERROR(VLOOKUP($A223,OFFSET('Program and Results'!$A$1,MATCH(Tables!AA$1,'Program and Results'!$A:$A,0)-1,1,COUNTIF('Program and Results'!$A:$A,Tables!AA$1),4),3,0),"")))</f>
        <v>5</v>
      </c>
      <c r="AB223">
        <f ca="1">IF(AB$2="","",IF($A223="","",IFERROR(VLOOKUP($A223,OFFSET('Program and Results'!$A$1,MATCH(Tables!AB$1,'Program and Results'!$A:$A,0)-1,1,COUNTIF('Program and Results'!$A:$A,Tables!AB$1),4),3,0),"")))</f>
        <v>0</v>
      </c>
      <c r="AC223" t="str">
        <f ca="1">IF(AC$2="","",IF($A223="","",IFERROR(VLOOKUP($A223,OFFSET('Program and Results'!$A$1,MATCH(Tables!AC$1,'Program and Results'!$A:$A,0)-1,1,COUNTIF('Program and Results'!$A:$A,Tables!AC$1),4),3,0),"")))</f>
        <v/>
      </c>
      <c r="AD223">
        <f ca="1">IF(AD$2="","",IF($A223="","",IFERROR(VLOOKUP($A223,OFFSET('Program and Results'!$A$1,MATCH(Tables!AD$1,'Program and Results'!$A:$A,0)-1,1,COUNTIF('Program and Results'!$A:$A,Tables!AD$1),4),3,0),"")))</f>
        <v>2</v>
      </c>
      <c r="AE223" t="str">
        <f ca="1">IF(AE$2="","",IF($A223="","",IFERROR(VLOOKUP($A223,OFFSET('Program and Results'!$A$1,MATCH(Tables!AE$1,'Program and Results'!$A:$A,0)-1,1,COUNTIF('Program and Results'!$A:$A,Tables!AE$1),4),3,0),"")))</f>
        <v/>
      </c>
      <c r="AF223">
        <f ca="1">IF(AF$2="","",IF($A223="","",IFERROR(VLOOKUP($A223,OFFSET('Program and Results'!$A$1,MATCH(Tables!AF$1,'Program and Results'!$A:$A,0)-1,1,COUNTIF('Program and Results'!$A:$A,Tables!AF$1),4),3,0),"")))</f>
        <v>4</v>
      </c>
      <c r="AG223" t="str">
        <f ca="1">IF(AG$2="","",IF($A223="","",IFERROR(VLOOKUP($A223,OFFSET('Program and Results'!$A$1,MATCH(Tables!AG$1,'Program and Results'!$A:$A,0)-1,1,COUNTIF('Program and Results'!$A:$A,Tables!AG$1),4),3,0),"")))</f>
        <v/>
      </c>
      <c r="AH223">
        <f ca="1">IF(AH$2="","",IF($A223="","",IFERROR(VLOOKUP($A223,OFFSET('Program and Results'!$A$1,MATCH(Tables!AH$1,'Program and Results'!$A:$A,0)-1,1,COUNTIF('Program and Results'!$A:$A,Tables!AH$1),4),3,0),"")))</f>
        <v>2</v>
      </c>
      <c r="AI223" t="str">
        <f ca="1">IF(AI$2="","",IF($A223="","",IFERROR(VLOOKUP($A223,OFFSET('Program and Results'!$A$1,MATCH(Tables!AI$1,'Program and Results'!$A:$A,0)-1,1,COUNTIF('Program and Results'!$A:$A,Tables!AI$1),4),3,0),"")))</f>
        <v/>
      </c>
      <c r="AJ223" t="str">
        <f ca="1">IF(AJ$2="","",IF($A223="","",IFERROR(VLOOKUP($A223,OFFSET('Program and Results'!$A$1,MATCH(Tables!AJ$1,'Program and Results'!$A:$A,0)-1,1,COUNTIF('Program and Results'!$A:$A,Tables!AJ$1),4),3,0),"")))</f>
        <v/>
      </c>
      <c r="AK223" t="str">
        <f ca="1">IF(AK$2="","",IF($A223="","",IFERROR(VLOOKUP($A223,OFFSET('Program and Results'!$A$1,MATCH(Tables!AK$1,'Program and Results'!$A:$A,0)-1,1,COUNTIF('Program and Results'!$A:$A,Tables!AK$1),4),3,0),"")))</f>
        <v/>
      </c>
      <c r="AL223" t="str">
        <f ca="1">IF(AL$2="","",IF($A223="","",IFERROR(VLOOKUP($A223,OFFSET('Program and Results'!$A$1,MATCH(Tables!AL$1,'Program and Results'!$A:$A,0)-1,1,COUNTIF('Program and Results'!$A:$A,Tables!AL$1),4),3,0),"")))</f>
        <v/>
      </c>
      <c r="AM223" t="str">
        <f ca="1">IF(AM$2="","",IF($A223="","",IFERROR(VLOOKUP($A223,OFFSET('Program and Results'!$A$1,MATCH(Tables!AM$1,'Program and Results'!$A:$A,0)-1,1,COUNTIF('Program and Results'!$A:$A,Tables!AM$1),4),3,0),"")))</f>
        <v/>
      </c>
      <c r="AN223" t="str">
        <f ca="1">IF(AN$2="","",IF($A223="","",IFERROR(VLOOKUP($A223,OFFSET('Program and Results'!$A$1,MATCH(Tables!AN$1,'Program and Results'!$A:$A,0)-1,1,COUNTIF('Program and Results'!$A:$A,Tables!AN$1),4),3,0),"")))</f>
        <v/>
      </c>
      <c r="AO223" t="str">
        <f ca="1">IF(AO$2="","",IF($A223="","",IFERROR(VLOOKUP($A223,OFFSET('Program and Results'!$A$1,MATCH(Tables!AO$1,'Program and Results'!$A:$A,0)-1,1,COUNTIF('Program and Results'!$A:$A,Tables!AO$1),4),3,0),"")))</f>
        <v/>
      </c>
      <c r="AP223" t="str">
        <f ca="1">IF(AP$2="","",IF($A223="","",IFERROR(VLOOKUP($A223,OFFSET('Program and Results'!$A$1,MATCH(Tables!AP$1,'Program and Results'!$A:$A,0)-1,1,COUNTIF('Program and Results'!$A:$A,Tables!AP$1),4),3,0),"")))</f>
        <v/>
      </c>
      <c r="AQ223" t="str">
        <f ca="1">IF(AQ$2="","",IF($A223="","",IFERROR(VLOOKUP($A223,OFFSET('Program and Results'!$A$1,MATCH(Tables!AQ$1,'Program and Results'!$A:$A,0)-1,1,COUNTIF('Program and Results'!$A:$A,Tables!AQ$1),4),3,0),"")))</f>
        <v/>
      </c>
      <c r="AR223" t="str">
        <f ca="1">IF(AR$2="","",IF($A223="","",IFERROR(VLOOKUP($A223,OFFSET('Program and Results'!$A$1,MATCH(Tables!AR$1,'Program and Results'!$A:$A,0)-1,1,COUNTIF('Program and Results'!$A:$A,Tables!AR$1),4),3,0),"")))</f>
        <v/>
      </c>
      <c r="AS223" t="str">
        <f ca="1">IF(AS$2="","",IF($A223="","",IFERROR(VLOOKUP($A223,OFFSET('Program and Results'!$A$1,MATCH(Tables!AS$1,'Program and Results'!$A:$A,0)-1,1,COUNTIF('Program and Results'!$A:$A,Tables!AS$1),4),3,0),"")))</f>
        <v/>
      </c>
      <c r="AT223" t="str">
        <f ca="1">IF(AT$2="","",IF($A223="","",IFERROR(VLOOKUP($A223,OFFSET('Program and Results'!$A$1,MATCH(Tables!AT$1,'Program and Results'!$A:$A,0)-1,1,COUNTIF('Program and Results'!$A:$A,Tables!AT$1),4),3,0),"")))</f>
        <v/>
      </c>
      <c r="AU223" t="str">
        <f ca="1">IF(AU$2="","",IF($A223="","",IFERROR(VLOOKUP($A223,OFFSET('Program and Results'!$A$1,MATCH(Tables!AU$1,'Program and Results'!$A:$A,0)-1,1,COUNTIF('Program and Results'!$A:$A,Tables!AU$1),4),3,0),"")))</f>
        <v/>
      </c>
      <c r="AV223" t="str">
        <f ca="1">IF(AV$2="","",IF($A223="","",IFERROR(VLOOKUP($A223,OFFSET('Program and Results'!$A$1,MATCH(Tables!AV$1,'Program and Results'!$A:$A,0)-1,1,COUNTIF('Program and Results'!$A:$A,Tables!AV$1),4),3,0),"")))</f>
        <v/>
      </c>
      <c r="AW223" t="str">
        <f ca="1">IF(AW$2="","",IF($A223="","",IFERROR(VLOOKUP($A223,OFFSET('Program and Results'!$A$1,MATCH(Tables!AW$1,'Program and Results'!$A:$A,0)-1,1,COUNTIF('Program and Results'!$A:$A,Tables!AW$1),4),3,0),"")))</f>
        <v/>
      </c>
      <c r="AX223" t="str">
        <f ca="1">IF(AX$2="","",IF($A223="","",IFERROR(VLOOKUP($A223,OFFSET('Program and Results'!$A$1,MATCH(Tables!AX$1,'Program and Results'!$A:$A,0)-1,1,COUNTIF('Program and Results'!$A:$A,Tables!AX$1),4),3,0),"")))</f>
        <v/>
      </c>
      <c r="AY223" t="str">
        <f ca="1">IF(AY$2="","",IF($A223="","",IFERROR(VLOOKUP($A223,OFFSET('Program and Results'!$A$1,MATCH(Tables!AY$1,'Program and Results'!$A:$A,0)-1,1,COUNTIF('Program and Results'!$A:$A,Tables!AY$1),4),3,0),"")))</f>
        <v/>
      </c>
      <c r="AZ223" t="str">
        <f ca="1">IF(AZ$2="","",IF($A223="","",IFERROR(VLOOKUP($A223,OFFSET('Program and Results'!$A$1,MATCH(Tables!AZ$1,'Program and Results'!$A:$A,0)-1,1,COUNTIF('Program and Results'!$A:$A,Tables!AZ$1),4),3,0),"")))</f>
        <v/>
      </c>
      <c r="BA223" t="str">
        <f ca="1">IF(BA$2="","",IF($A223="","",IFERROR(VLOOKUP($A223,OFFSET('Program and Results'!$A$1,MATCH(Tables!BA$1,'Program and Results'!$A:$A,0)-1,1,COUNTIF('Program and Results'!$A:$A,Tables!BA$1),4),3,0),"")))</f>
        <v/>
      </c>
      <c r="BB223" t="str">
        <f ca="1">IF(BB$2="","",IF($A223="","",IFERROR(VLOOKUP($A223,OFFSET('Program and Results'!$A$1,MATCH(Tables!BB$1,'Program and Results'!$A:$A,0)-1,1,COUNTIF('Program and Results'!$A:$A,Tables!BB$1),4),3,0),"")))</f>
        <v/>
      </c>
      <c r="BC223" t="str">
        <f ca="1">IF(BC$2="","",IF($A223="","",IFERROR(VLOOKUP($A223,OFFSET('Program and Results'!$A$1,MATCH(Tables!BC$1,'Program and Results'!$A:$A,0)-1,1,COUNTIF('Program and Results'!$A:$A,Tables!BC$1),4),3,0),"")))</f>
        <v/>
      </c>
      <c r="BD223" t="str">
        <f ca="1">IF(BD$2="","",IF($A223="","",IFERROR(VLOOKUP($A223,OFFSET('Program and Results'!$A$1,MATCH(Tables!BD$1,'Program and Results'!$A:$A,0)-1,1,COUNTIF('Program and Results'!$A:$A,Tables!BD$1),4),3,0),"")))</f>
        <v/>
      </c>
      <c r="BE223" t="str">
        <f ca="1">IF(BE$2="","",IF($A223="","",IFERROR(VLOOKUP($A223,OFFSET('Program and Results'!$A$1,MATCH(Tables!BE$1,'Program and Results'!$A:$A,0)-1,1,COUNTIF('Program and Results'!$A:$A,Tables!BE$1),4),3,0),"")))</f>
        <v/>
      </c>
    </row>
    <row r="224" spans="1:57">
      <c r="A224" s="3" t="str">
        <f t="shared" si="15"/>
        <v/>
      </c>
      <c r="B224" t="str">
        <f ca="1">IF(B$2="","",IF($A224="","",IFERROR(VLOOKUP($A224,OFFSET('Program and Results'!$A$1,MATCH(Tables!B$1,'Program and Results'!$A:$A,0)-1,1,COUNTIF('Program and Results'!$A:$A,Tables!B$1),4),3,0),"")))</f>
        <v/>
      </c>
      <c r="C224" t="str">
        <f ca="1">IF(C$2="","",IF($A224="","",IFERROR(VLOOKUP($A224,OFFSET('Program and Results'!$A$1,MATCH(Tables!C$1,'Program and Results'!$A:$A,0)-1,1,COUNTIF('Program and Results'!$A:$A,Tables!C$1),4),3,0),"")))</f>
        <v/>
      </c>
      <c r="D224" t="str">
        <f ca="1">IF(D$2="","",IF($A224="","",IFERROR(VLOOKUP($A224,OFFSET('Program and Results'!$A$1,MATCH(Tables!D$1,'Program and Results'!$A:$A,0)-1,1,COUNTIF('Program and Results'!$A:$A,Tables!D$1),4),3,0),"")))</f>
        <v/>
      </c>
      <c r="E224" t="str">
        <f ca="1">IF(E$2="","",IF($A224="","",IFERROR(VLOOKUP($A224,OFFSET('Program and Results'!$A$1,MATCH(Tables!E$1,'Program and Results'!$A:$A,0)-1,1,COUNTIF('Program and Results'!$A:$A,Tables!E$1),4),3,0),"")))</f>
        <v/>
      </c>
      <c r="F224" t="str">
        <f ca="1">IF(F$2="","",IF($A224="","",IFERROR(VLOOKUP($A224,OFFSET('Program and Results'!$A$1,MATCH(Tables!F$1,'Program and Results'!$A:$A,0)-1,1,COUNTIF('Program and Results'!$A:$A,Tables!F$1),4),3,0),"")))</f>
        <v/>
      </c>
      <c r="G224" t="str">
        <f ca="1">IF(G$2="","",IF($A224="","",IFERROR(VLOOKUP($A224,OFFSET('Program and Results'!$A$1,MATCH(Tables!G$1,'Program and Results'!$A:$A,0)-1,1,COUNTIF('Program and Results'!$A:$A,Tables!G$1),4),3,0),"")))</f>
        <v/>
      </c>
      <c r="H224" t="str">
        <f ca="1">IF(H$2="","",IF($A224="","",IFERROR(VLOOKUP($A224,OFFSET('Program and Results'!$A$1,MATCH(Tables!H$1,'Program and Results'!$A:$A,0)-1,1,COUNTIF('Program and Results'!$A:$A,Tables!H$1),4),3,0),"")))</f>
        <v/>
      </c>
      <c r="I224" t="str">
        <f ca="1">IF(I$2="","",IF($A224="","",IFERROR(VLOOKUP($A224,OFFSET('Program and Results'!$A$1,MATCH(Tables!I$1,'Program and Results'!$A:$A,0)-1,1,COUNTIF('Program and Results'!$A:$A,Tables!I$1),4),3,0),"")))</f>
        <v/>
      </c>
      <c r="J224" t="str">
        <f ca="1">IF(J$2="","",IF($A224="","",IFERROR(VLOOKUP($A224,OFFSET('Program and Results'!$A$1,MATCH(Tables!J$1,'Program and Results'!$A:$A,0)-1,1,COUNTIF('Program and Results'!$A:$A,Tables!J$1),4),3,0),"")))</f>
        <v/>
      </c>
      <c r="K224" t="str">
        <f ca="1">IF(K$2="","",IF($A224="","",IFERROR(VLOOKUP($A224,OFFSET('Program and Results'!$A$1,MATCH(Tables!K$1,'Program and Results'!$A:$A,0)-1,1,COUNTIF('Program and Results'!$A:$A,Tables!K$1),4),3,0),"")))</f>
        <v/>
      </c>
      <c r="L224" t="str">
        <f ca="1">IF(L$2="","",IF($A224="","",IFERROR(VLOOKUP($A224,OFFSET('Program and Results'!$A$1,MATCH(Tables!L$1,'Program and Results'!$A:$A,0)-1,1,COUNTIF('Program and Results'!$A:$A,Tables!L$1),4),3,0),"")))</f>
        <v/>
      </c>
      <c r="M224" t="str">
        <f ca="1">IF(M$2="","",IF($A224="","",IFERROR(VLOOKUP($A224,OFFSET('Program and Results'!$A$1,MATCH(Tables!M$1,'Program and Results'!$A:$A,0)-1,1,COUNTIF('Program and Results'!$A:$A,Tables!M$1),4),3,0),"")))</f>
        <v/>
      </c>
      <c r="N224" t="str">
        <f ca="1">IF(N$2="","",IF($A224="","",IFERROR(VLOOKUP($A224,OFFSET('Program and Results'!$A$1,MATCH(Tables!N$1,'Program and Results'!$A:$A,0)-1,1,COUNTIF('Program and Results'!$A:$A,Tables!N$1),4),3,0),"")))</f>
        <v/>
      </c>
      <c r="O224" t="str">
        <f ca="1">IF(O$2="","",IF($A224="","",IFERROR(VLOOKUP($A224,OFFSET('Program and Results'!$A$1,MATCH(Tables!O$1,'Program and Results'!$A:$A,0)-1,1,COUNTIF('Program and Results'!$A:$A,Tables!O$1),4),3,0),"")))</f>
        <v/>
      </c>
      <c r="P224" t="str">
        <f ca="1">IF(P$2="","",IF($A224="","",IFERROR(VLOOKUP($A224,OFFSET('Program and Results'!$A$1,MATCH(Tables!P$1,'Program and Results'!$A:$A,0)-1,1,COUNTIF('Program and Results'!$A:$A,Tables!P$1),4),3,0),"")))</f>
        <v/>
      </c>
      <c r="Q224" t="str">
        <f ca="1">IF(Q$2="","",IF($A224="","",IFERROR(VLOOKUP($A224,OFFSET('Program and Results'!$A$1,MATCH(Tables!Q$1,'Program and Results'!$A:$A,0)-1,1,COUNTIF('Program and Results'!$A:$A,Tables!Q$1),4),3,0),"")))</f>
        <v/>
      </c>
      <c r="R224" t="str">
        <f ca="1">IF(R$2="","",IF($A224="","",IFERROR(VLOOKUP($A224,OFFSET('Program and Results'!$A$1,MATCH(Tables!R$1,'Program and Results'!$A:$A,0)-1,1,COUNTIF('Program and Results'!$A:$A,Tables!R$1),4),3,0),"")))</f>
        <v/>
      </c>
      <c r="S224" t="str">
        <f ca="1">IF(S$2="","",IF($A224="","",IFERROR(VLOOKUP($A224,OFFSET('Program and Results'!$A$1,MATCH(Tables!S$1,'Program and Results'!$A:$A,0)-1,1,COUNTIF('Program and Results'!$A:$A,Tables!S$1),4),3,0),"")))</f>
        <v/>
      </c>
      <c r="T224" t="str">
        <f ca="1">IF(T$2="","",IF($A224="","",IFERROR(VLOOKUP($A224,OFFSET('Program and Results'!$A$1,MATCH(Tables!T$1,'Program and Results'!$A:$A,0)-1,1,COUNTIF('Program and Results'!$A:$A,Tables!T$1),4),3,0),"")))</f>
        <v/>
      </c>
      <c r="U224" t="str">
        <f ca="1">IF(U$2="","",IF($A224="","",IFERROR(VLOOKUP($A224,OFFSET('Program and Results'!$A$1,MATCH(Tables!U$1,'Program and Results'!$A:$A,0)-1,1,COUNTIF('Program and Results'!$A:$A,Tables!U$1),4),3,0),"")))</f>
        <v/>
      </c>
      <c r="V224" t="str">
        <f ca="1">IF(V$2="","",IF($A224="","",IFERROR(VLOOKUP($A224,OFFSET('Program and Results'!$A$1,MATCH(Tables!V$1,'Program and Results'!$A:$A,0)-1,1,COUNTIF('Program and Results'!$A:$A,Tables!V$1),4),3,0),"")))</f>
        <v/>
      </c>
      <c r="W224" t="str">
        <f ca="1">IF(W$2="","",IF($A224="","",IFERROR(VLOOKUP($A224,OFFSET('Program and Results'!$A$1,MATCH(Tables!W$1,'Program and Results'!$A:$A,0)-1,1,COUNTIF('Program and Results'!$A:$A,Tables!W$1),4),3,0),"")))</f>
        <v/>
      </c>
      <c r="X224" t="str">
        <f ca="1">IF(X$2="","",IF($A224="","",IFERROR(VLOOKUP($A224,OFFSET('Program and Results'!$A$1,MATCH(Tables!X$1,'Program and Results'!$A:$A,0)-1,1,COUNTIF('Program and Results'!$A:$A,Tables!X$1),4),3,0),"")))</f>
        <v/>
      </c>
      <c r="Y224" t="str">
        <f ca="1">IF(Y$2="","",IF($A224="","",IFERROR(VLOOKUP($A224,OFFSET('Program and Results'!$A$1,MATCH(Tables!Y$1,'Program and Results'!$A:$A,0)-1,1,COUNTIF('Program and Results'!$A:$A,Tables!Y$1),4),3,0),"")))</f>
        <v/>
      </c>
      <c r="Z224" t="str">
        <f ca="1">IF(Z$2="","",IF($A224="","",IFERROR(VLOOKUP($A224,OFFSET('Program and Results'!$A$1,MATCH(Tables!Z$1,'Program and Results'!$A:$A,0)-1,1,COUNTIF('Program and Results'!$A:$A,Tables!Z$1),4),3,0),"")))</f>
        <v/>
      </c>
      <c r="AA224" t="str">
        <f ca="1">IF(AA$2="","",IF($A224="","",IFERROR(VLOOKUP($A224,OFFSET('Program and Results'!$A$1,MATCH(Tables!AA$1,'Program and Results'!$A:$A,0)-1,1,COUNTIF('Program and Results'!$A:$A,Tables!AA$1),4),3,0),"")))</f>
        <v/>
      </c>
      <c r="AB224" t="str">
        <f ca="1">IF(AB$2="","",IF($A224="","",IFERROR(VLOOKUP($A224,OFFSET('Program and Results'!$A$1,MATCH(Tables!AB$1,'Program and Results'!$A:$A,0)-1,1,COUNTIF('Program and Results'!$A:$A,Tables!AB$1),4),3,0),"")))</f>
        <v/>
      </c>
      <c r="AC224" t="str">
        <f ca="1">IF(AC$2="","",IF($A224="","",IFERROR(VLOOKUP($A224,OFFSET('Program and Results'!$A$1,MATCH(Tables!AC$1,'Program and Results'!$A:$A,0)-1,1,COUNTIF('Program and Results'!$A:$A,Tables!AC$1),4),3,0),"")))</f>
        <v/>
      </c>
      <c r="AD224" t="str">
        <f ca="1">IF(AD$2="","",IF($A224="","",IFERROR(VLOOKUP($A224,OFFSET('Program and Results'!$A$1,MATCH(Tables!AD$1,'Program and Results'!$A:$A,0)-1,1,COUNTIF('Program and Results'!$A:$A,Tables!AD$1),4),3,0),"")))</f>
        <v/>
      </c>
      <c r="AE224" t="str">
        <f ca="1">IF(AE$2="","",IF($A224="","",IFERROR(VLOOKUP($A224,OFFSET('Program and Results'!$A$1,MATCH(Tables!AE$1,'Program and Results'!$A:$A,0)-1,1,COUNTIF('Program and Results'!$A:$A,Tables!AE$1),4),3,0),"")))</f>
        <v/>
      </c>
      <c r="AF224" t="str">
        <f ca="1">IF(AF$2="","",IF($A224="","",IFERROR(VLOOKUP($A224,OFFSET('Program and Results'!$A$1,MATCH(Tables!AF$1,'Program and Results'!$A:$A,0)-1,1,COUNTIF('Program and Results'!$A:$A,Tables!AF$1),4),3,0),"")))</f>
        <v/>
      </c>
      <c r="AG224" t="str">
        <f ca="1">IF(AG$2="","",IF($A224="","",IFERROR(VLOOKUP($A224,OFFSET('Program and Results'!$A$1,MATCH(Tables!AG$1,'Program and Results'!$A:$A,0)-1,1,COUNTIF('Program and Results'!$A:$A,Tables!AG$1),4),3,0),"")))</f>
        <v/>
      </c>
      <c r="AH224" t="str">
        <f ca="1">IF(AH$2="","",IF($A224="","",IFERROR(VLOOKUP($A224,OFFSET('Program and Results'!$A$1,MATCH(Tables!AH$1,'Program and Results'!$A:$A,0)-1,1,COUNTIF('Program and Results'!$A:$A,Tables!AH$1),4),3,0),"")))</f>
        <v/>
      </c>
      <c r="AI224" t="str">
        <f ca="1">IF(AI$2="","",IF($A224="","",IFERROR(VLOOKUP($A224,OFFSET('Program and Results'!$A$1,MATCH(Tables!AI$1,'Program and Results'!$A:$A,0)-1,1,COUNTIF('Program and Results'!$A:$A,Tables!AI$1),4),3,0),"")))</f>
        <v/>
      </c>
      <c r="AJ224" t="str">
        <f ca="1">IF(AJ$2="","",IF($A224="","",IFERROR(VLOOKUP($A224,OFFSET('Program and Results'!$A$1,MATCH(Tables!AJ$1,'Program and Results'!$A:$A,0)-1,1,COUNTIF('Program and Results'!$A:$A,Tables!AJ$1),4),3,0),"")))</f>
        <v/>
      </c>
      <c r="AK224" t="str">
        <f ca="1">IF(AK$2="","",IF($A224="","",IFERROR(VLOOKUP($A224,OFFSET('Program and Results'!$A$1,MATCH(Tables!AK$1,'Program and Results'!$A:$A,0)-1,1,COUNTIF('Program and Results'!$A:$A,Tables!AK$1),4),3,0),"")))</f>
        <v/>
      </c>
      <c r="AL224" t="str">
        <f ca="1">IF(AL$2="","",IF($A224="","",IFERROR(VLOOKUP($A224,OFFSET('Program and Results'!$A$1,MATCH(Tables!AL$1,'Program and Results'!$A:$A,0)-1,1,COUNTIF('Program and Results'!$A:$A,Tables!AL$1),4),3,0),"")))</f>
        <v/>
      </c>
      <c r="AM224" t="str">
        <f ca="1">IF(AM$2="","",IF($A224="","",IFERROR(VLOOKUP($A224,OFFSET('Program and Results'!$A$1,MATCH(Tables!AM$1,'Program and Results'!$A:$A,0)-1,1,COUNTIF('Program and Results'!$A:$A,Tables!AM$1),4),3,0),"")))</f>
        <v/>
      </c>
      <c r="AN224" t="str">
        <f ca="1">IF(AN$2="","",IF($A224="","",IFERROR(VLOOKUP($A224,OFFSET('Program and Results'!$A$1,MATCH(Tables!AN$1,'Program and Results'!$A:$A,0)-1,1,COUNTIF('Program and Results'!$A:$A,Tables!AN$1),4),3,0),"")))</f>
        <v/>
      </c>
      <c r="AO224" t="str">
        <f ca="1">IF(AO$2="","",IF($A224="","",IFERROR(VLOOKUP($A224,OFFSET('Program and Results'!$A$1,MATCH(Tables!AO$1,'Program and Results'!$A:$A,0)-1,1,COUNTIF('Program and Results'!$A:$A,Tables!AO$1),4),3,0),"")))</f>
        <v/>
      </c>
      <c r="AP224" t="str">
        <f ca="1">IF(AP$2="","",IF($A224="","",IFERROR(VLOOKUP($A224,OFFSET('Program and Results'!$A$1,MATCH(Tables!AP$1,'Program and Results'!$A:$A,0)-1,1,COUNTIF('Program and Results'!$A:$A,Tables!AP$1),4),3,0),"")))</f>
        <v/>
      </c>
      <c r="AQ224" t="str">
        <f ca="1">IF(AQ$2="","",IF($A224="","",IFERROR(VLOOKUP($A224,OFFSET('Program and Results'!$A$1,MATCH(Tables!AQ$1,'Program and Results'!$A:$A,0)-1,1,COUNTIF('Program and Results'!$A:$A,Tables!AQ$1),4),3,0),"")))</f>
        <v/>
      </c>
      <c r="AR224" t="str">
        <f ca="1">IF(AR$2="","",IF($A224="","",IFERROR(VLOOKUP($A224,OFFSET('Program and Results'!$A$1,MATCH(Tables!AR$1,'Program and Results'!$A:$A,0)-1,1,COUNTIF('Program and Results'!$A:$A,Tables!AR$1),4),3,0),"")))</f>
        <v/>
      </c>
      <c r="AS224" t="str">
        <f ca="1">IF(AS$2="","",IF($A224="","",IFERROR(VLOOKUP($A224,OFFSET('Program and Results'!$A$1,MATCH(Tables!AS$1,'Program and Results'!$A:$A,0)-1,1,COUNTIF('Program and Results'!$A:$A,Tables!AS$1),4),3,0),"")))</f>
        <v/>
      </c>
      <c r="AT224" t="str">
        <f ca="1">IF(AT$2="","",IF($A224="","",IFERROR(VLOOKUP($A224,OFFSET('Program and Results'!$A$1,MATCH(Tables!AT$1,'Program and Results'!$A:$A,0)-1,1,COUNTIF('Program and Results'!$A:$A,Tables!AT$1),4),3,0),"")))</f>
        <v/>
      </c>
      <c r="AU224" t="str">
        <f ca="1">IF(AU$2="","",IF($A224="","",IFERROR(VLOOKUP($A224,OFFSET('Program and Results'!$A$1,MATCH(Tables!AU$1,'Program and Results'!$A:$A,0)-1,1,COUNTIF('Program and Results'!$A:$A,Tables!AU$1),4),3,0),"")))</f>
        <v/>
      </c>
      <c r="AV224" t="str">
        <f ca="1">IF(AV$2="","",IF($A224="","",IFERROR(VLOOKUP($A224,OFFSET('Program and Results'!$A$1,MATCH(Tables!AV$1,'Program and Results'!$A:$A,0)-1,1,COUNTIF('Program and Results'!$A:$A,Tables!AV$1),4),3,0),"")))</f>
        <v/>
      </c>
      <c r="AW224" t="str">
        <f ca="1">IF(AW$2="","",IF($A224="","",IFERROR(VLOOKUP($A224,OFFSET('Program and Results'!$A$1,MATCH(Tables!AW$1,'Program and Results'!$A:$A,0)-1,1,COUNTIF('Program and Results'!$A:$A,Tables!AW$1),4),3,0),"")))</f>
        <v/>
      </c>
      <c r="AX224" t="str">
        <f ca="1">IF(AX$2="","",IF($A224="","",IFERROR(VLOOKUP($A224,OFFSET('Program and Results'!$A$1,MATCH(Tables!AX$1,'Program and Results'!$A:$A,0)-1,1,COUNTIF('Program and Results'!$A:$A,Tables!AX$1),4),3,0),"")))</f>
        <v/>
      </c>
      <c r="AY224" t="str">
        <f ca="1">IF(AY$2="","",IF($A224="","",IFERROR(VLOOKUP($A224,OFFSET('Program and Results'!$A$1,MATCH(Tables!AY$1,'Program and Results'!$A:$A,0)-1,1,COUNTIF('Program and Results'!$A:$A,Tables!AY$1),4),3,0),"")))</f>
        <v/>
      </c>
      <c r="AZ224" t="str">
        <f ca="1">IF(AZ$2="","",IF($A224="","",IFERROR(VLOOKUP($A224,OFFSET('Program and Results'!$A$1,MATCH(Tables!AZ$1,'Program and Results'!$A:$A,0)-1,1,COUNTIF('Program and Results'!$A:$A,Tables!AZ$1),4),3,0),"")))</f>
        <v/>
      </c>
      <c r="BA224" t="str">
        <f ca="1">IF(BA$2="","",IF($A224="","",IFERROR(VLOOKUP($A224,OFFSET('Program and Results'!$A$1,MATCH(Tables!BA$1,'Program and Results'!$A:$A,0)-1,1,COUNTIF('Program and Results'!$A:$A,Tables!BA$1),4),3,0),"")))</f>
        <v/>
      </c>
      <c r="BB224" t="str">
        <f ca="1">IF(BB$2="","",IF($A224="","",IFERROR(VLOOKUP($A224,OFFSET('Program and Results'!$A$1,MATCH(Tables!BB$1,'Program and Results'!$A:$A,0)-1,1,COUNTIF('Program and Results'!$A:$A,Tables!BB$1),4),3,0),"")))</f>
        <v/>
      </c>
      <c r="BC224" t="str">
        <f ca="1">IF(BC$2="","",IF($A224="","",IFERROR(VLOOKUP($A224,OFFSET('Program and Results'!$A$1,MATCH(Tables!BC$1,'Program and Results'!$A:$A,0)-1,1,COUNTIF('Program and Results'!$A:$A,Tables!BC$1),4),3,0),"")))</f>
        <v/>
      </c>
      <c r="BD224" t="str">
        <f ca="1">IF(BD$2="","",IF($A224="","",IFERROR(VLOOKUP($A224,OFFSET('Program and Results'!$A$1,MATCH(Tables!BD$1,'Program and Results'!$A:$A,0)-1,1,COUNTIF('Program and Results'!$A:$A,Tables!BD$1),4),3,0),"")))</f>
        <v/>
      </c>
      <c r="BE224" t="str">
        <f ca="1">IF(BE$2="","",IF($A224="","",IFERROR(VLOOKUP($A224,OFFSET('Program and Results'!$A$1,MATCH(Tables!BE$1,'Program and Results'!$A:$A,0)-1,1,COUNTIF('Program and Results'!$A:$A,Tables!BE$1),4),3,0),"")))</f>
        <v/>
      </c>
    </row>
    <row r="225" spans="1:57">
      <c r="A225" s="3" t="str">
        <f t="shared" si="15"/>
        <v/>
      </c>
      <c r="B225" t="str">
        <f ca="1">IF(B$2="","",IF($A225="","",IFERROR(VLOOKUP($A225,OFFSET('Program and Results'!$A$1,MATCH(Tables!B$1,'Program and Results'!$A:$A,0)-1,1,COUNTIF('Program and Results'!$A:$A,Tables!B$1),4),3,0),"")))</f>
        <v/>
      </c>
      <c r="C225" t="str">
        <f ca="1">IF(C$2="","",IF($A225="","",IFERROR(VLOOKUP($A225,OFFSET('Program and Results'!$A$1,MATCH(Tables!C$1,'Program and Results'!$A:$A,0)-1,1,COUNTIF('Program and Results'!$A:$A,Tables!C$1),4),3,0),"")))</f>
        <v/>
      </c>
      <c r="D225" t="str">
        <f ca="1">IF(D$2="","",IF($A225="","",IFERROR(VLOOKUP($A225,OFFSET('Program and Results'!$A$1,MATCH(Tables!D$1,'Program and Results'!$A:$A,0)-1,1,COUNTIF('Program and Results'!$A:$A,Tables!D$1),4),3,0),"")))</f>
        <v/>
      </c>
      <c r="E225" t="str">
        <f ca="1">IF(E$2="","",IF($A225="","",IFERROR(VLOOKUP($A225,OFFSET('Program and Results'!$A$1,MATCH(Tables!E$1,'Program and Results'!$A:$A,0)-1,1,COUNTIF('Program and Results'!$A:$A,Tables!E$1),4),3,0),"")))</f>
        <v/>
      </c>
      <c r="F225" t="str">
        <f ca="1">IF(F$2="","",IF($A225="","",IFERROR(VLOOKUP($A225,OFFSET('Program and Results'!$A$1,MATCH(Tables!F$1,'Program and Results'!$A:$A,0)-1,1,COUNTIF('Program and Results'!$A:$A,Tables!F$1),4),3,0),"")))</f>
        <v/>
      </c>
      <c r="G225" t="str">
        <f ca="1">IF(G$2="","",IF($A225="","",IFERROR(VLOOKUP($A225,OFFSET('Program and Results'!$A$1,MATCH(Tables!G$1,'Program and Results'!$A:$A,0)-1,1,COUNTIF('Program and Results'!$A:$A,Tables!G$1),4),3,0),"")))</f>
        <v/>
      </c>
      <c r="H225" t="str">
        <f ca="1">IF(H$2="","",IF($A225="","",IFERROR(VLOOKUP($A225,OFFSET('Program and Results'!$A$1,MATCH(Tables!H$1,'Program and Results'!$A:$A,0)-1,1,COUNTIF('Program and Results'!$A:$A,Tables!H$1),4),3,0),"")))</f>
        <v/>
      </c>
      <c r="I225" t="str">
        <f ca="1">IF(I$2="","",IF($A225="","",IFERROR(VLOOKUP($A225,OFFSET('Program and Results'!$A$1,MATCH(Tables!I$1,'Program and Results'!$A:$A,0)-1,1,COUNTIF('Program and Results'!$A:$A,Tables!I$1),4),3,0),"")))</f>
        <v/>
      </c>
      <c r="J225" t="str">
        <f ca="1">IF(J$2="","",IF($A225="","",IFERROR(VLOOKUP($A225,OFFSET('Program and Results'!$A$1,MATCH(Tables!J$1,'Program and Results'!$A:$A,0)-1,1,COUNTIF('Program and Results'!$A:$A,Tables!J$1),4),3,0),"")))</f>
        <v/>
      </c>
      <c r="K225" t="str">
        <f ca="1">IF(K$2="","",IF($A225="","",IFERROR(VLOOKUP($A225,OFFSET('Program and Results'!$A$1,MATCH(Tables!K$1,'Program and Results'!$A:$A,0)-1,1,COUNTIF('Program and Results'!$A:$A,Tables!K$1),4),3,0),"")))</f>
        <v/>
      </c>
      <c r="L225" t="str">
        <f ca="1">IF(L$2="","",IF($A225="","",IFERROR(VLOOKUP($A225,OFFSET('Program and Results'!$A$1,MATCH(Tables!L$1,'Program and Results'!$A:$A,0)-1,1,COUNTIF('Program and Results'!$A:$A,Tables!L$1),4),3,0),"")))</f>
        <v/>
      </c>
      <c r="M225" t="str">
        <f ca="1">IF(M$2="","",IF($A225="","",IFERROR(VLOOKUP($A225,OFFSET('Program and Results'!$A$1,MATCH(Tables!M$1,'Program and Results'!$A:$A,0)-1,1,COUNTIF('Program and Results'!$A:$A,Tables!M$1),4),3,0),"")))</f>
        <v/>
      </c>
      <c r="N225" t="str">
        <f ca="1">IF(N$2="","",IF($A225="","",IFERROR(VLOOKUP($A225,OFFSET('Program and Results'!$A$1,MATCH(Tables!N$1,'Program and Results'!$A:$A,0)-1,1,COUNTIF('Program and Results'!$A:$A,Tables!N$1),4),3,0),"")))</f>
        <v/>
      </c>
      <c r="O225" t="str">
        <f ca="1">IF(O$2="","",IF($A225="","",IFERROR(VLOOKUP($A225,OFFSET('Program and Results'!$A$1,MATCH(Tables!O$1,'Program and Results'!$A:$A,0)-1,1,COUNTIF('Program and Results'!$A:$A,Tables!O$1),4),3,0),"")))</f>
        <v/>
      </c>
      <c r="P225" t="str">
        <f ca="1">IF(P$2="","",IF($A225="","",IFERROR(VLOOKUP($A225,OFFSET('Program and Results'!$A$1,MATCH(Tables!P$1,'Program and Results'!$A:$A,0)-1,1,COUNTIF('Program and Results'!$A:$A,Tables!P$1),4),3,0),"")))</f>
        <v/>
      </c>
      <c r="Q225" t="str">
        <f ca="1">IF(Q$2="","",IF($A225="","",IFERROR(VLOOKUP($A225,OFFSET('Program and Results'!$A$1,MATCH(Tables!Q$1,'Program and Results'!$A:$A,0)-1,1,COUNTIF('Program and Results'!$A:$A,Tables!Q$1),4),3,0),"")))</f>
        <v/>
      </c>
      <c r="R225" t="str">
        <f ca="1">IF(R$2="","",IF($A225="","",IFERROR(VLOOKUP($A225,OFFSET('Program and Results'!$A$1,MATCH(Tables!R$1,'Program and Results'!$A:$A,0)-1,1,COUNTIF('Program and Results'!$A:$A,Tables!R$1),4),3,0),"")))</f>
        <v/>
      </c>
      <c r="S225" t="str">
        <f ca="1">IF(S$2="","",IF($A225="","",IFERROR(VLOOKUP($A225,OFFSET('Program and Results'!$A$1,MATCH(Tables!S$1,'Program and Results'!$A:$A,0)-1,1,COUNTIF('Program and Results'!$A:$A,Tables!S$1),4),3,0),"")))</f>
        <v/>
      </c>
      <c r="T225" t="str">
        <f ca="1">IF(T$2="","",IF($A225="","",IFERROR(VLOOKUP($A225,OFFSET('Program and Results'!$A$1,MATCH(Tables!T$1,'Program and Results'!$A:$A,0)-1,1,COUNTIF('Program and Results'!$A:$A,Tables!T$1),4),3,0),"")))</f>
        <v/>
      </c>
      <c r="U225" t="str">
        <f ca="1">IF(U$2="","",IF($A225="","",IFERROR(VLOOKUP($A225,OFFSET('Program and Results'!$A$1,MATCH(Tables!U$1,'Program and Results'!$A:$A,0)-1,1,COUNTIF('Program and Results'!$A:$A,Tables!U$1),4),3,0),"")))</f>
        <v/>
      </c>
      <c r="V225" t="str">
        <f ca="1">IF(V$2="","",IF($A225="","",IFERROR(VLOOKUP($A225,OFFSET('Program and Results'!$A$1,MATCH(Tables!V$1,'Program and Results'!$A:$A,0)-1,1,COUNTIF('Program and Results'!$A:$A,Tables!V$1),4),3,0),"")))</f>
        <v/>
      </c>
      <c r="W225" t="str">
        <f ca="1">IF(W$2="","",IF($A225="","",IFERROR(VLOOKUP($A225,OFFSET('Program and Results'!$A$1,MATCH(Tables!W$1,'Program and Results'!$A:$A,0)-1,1,COUNTIF('Program and Results'!$A:$A,Tables!W$1),4),3,0),"")))</f>
        <v/>
      </c>
      <c r="X225" t="str">
        <f ca="1">IF(X$2="","",IF($A225="","",IFERROR(VLOOKUP($A225,OFFSET('Program and Results'!$A$1,MATCH(Tables!X$1,'Program and Results'!$A:$A,0)-1,1,COUNTIF('Program and Results'!$A:$A,Tables!X$1),4),3,0),"")))</f>
        <v/>
      </c>
      <c r="Y225" t="str">
        <f ca="1">IF(Y$2="","",IF($A225="","",IFERROR(VLOOKUP($A225,OFFSET('Program and Results'!$A$1,MATCH(Tables!Y$1,'Program and Results'!$A:$A,0)-1,1,COUNTIF('Program and Results'!$A:$A,Tables!Y$1),4),3,0),"")))</f>
        <v/>
      </c>
      <c r="Z225" t="str">
        <f ca="1">IF(Z$2="","",IF($A225="","",IFERROR(VLOOKUP($A225,OFFSET('Program and Results'!$A$1,MATCH(Tables!Z$1,'Program and Results'!$A:$A,0)-1,1,COUNTIF('Program and Results'!$A:$A,Tables!Z$1),4),3,0),"")))</f>
        <v/>
      </c>
      <c r="AA225" t="str">
        <f ca="1">IF(AA$2="","",IF($A225="","",IFERROR(VLOOKUP($A225,OFFSET('Program and Results'!$A$1,MATCH(Tables!AA$1,'Program and Results'!$A:$A,0)-1,1,COUNTIF('Program and Results'!$A:$A,Tables!AA$1),4),3,0),"")))</f>
        <v/>
      </c>
      <c r="AB225" t="str">
        <f ca="1">IF(AB$2="","",IF($A225="","",IFERROR(VLOOKUP($A225,OFFSET('Program and Results'!$A$1,MATCH(Tables!AB$1,'Program and Results'!$A:$A,0)-1,1,COUNTIF('Program and Results'!$A:$A,Tables!AB$1),4),3,0),"")))</f>
        <v/>
      </c>
      <c r="AC225" t="str">
        <f ca="1">IF(AC$2="","",IF($A225="","",IFERROR(VLOOKUP($A225,OFFSET('Program and Results'!$A$1,MATCH(Tables!AC$1,'Program and Results'!$A:$A,0)-1,1,COUNTIF('Program and Results'!$A:$A,Tables!AC$1),4),3,0),"")))</f>
        <v/>
      </c>
      <c r="AD225" t="str">
        <f ca="1">IF(AD$2="","",IF($A225="","",IFERROR(VLOOKUP($A225,OFFSET('Program and Results'!$A$1,MATCH(Tables!AD$1,'Program and Results'!$A:$A,0)-1,1,COUNTIF('Program and Results'!$A:$A,Tables!AD$1),4),3,0),"")))</f>
        <v/>
      </c>
      <c r="AE225" t="str">
        <f ca="1">IF(AE$2="","",IF($A225="","",IFERROR(VLOOKUP($A225,OFFSET('Program and Results'!$A$1,MATCH(Tables!AE$1,'Program and Results'!$A:$A,0)-1,1,COUNTIF('Program and Results'!$A:$A,Tables!AE$1),4),3,0),"")))</f>
        <v/>
      </c>
      <c r="AF225" t="str">
        <f ca="1">IF(AF$2="","",IF($A225="","",IFERROR(VLOOKUP($A225,OFFSET('Program and Results'!$A$1,MATCH(Tables!AF$1,'Program and Results'!$A:$A,0)-1,1,COUNTIF('Program and Results'!$A:$A,Tables!AF$1),4),3,0),"")))</f>
        <v/>
      </c>
      <c r="AG225" t="str">
        <f ca="1">IF(AG$2="","",IF($A225="","",IFERROR(VLOOKUP($A225,OFFSET('Program and Results'!$A$1,MATCH(Tables!AG$1,'Program and Results'!$A:$A,0)-1,1,COUNTIF('Program and Results'!$A:$A,Tables!AG$1),4),3,0),"")))</f>
        <v/>
      </c>
      <c r="AH225" t="str">
        <f ca="1">IF(AH$2="","",IF($A225="","",IFERROR(VLOOKUP($A225,OFFSET('Program and Results'!$A$1,MATCH(Tables!AH$1,'Program and Results'!$A:$A,0)-1,1,COUNTIF('Program and Results'!$A:$A,Tables!AH$1),4),3,0),"")))</f>
        <v/>
      </c>
      <c r="AI225" t="str">
        <f ca="1">IF(AI$2="","",IF($A225="","",IFERROR(VLOOKUP($A225,OFFSET('Program and Results'!$A$1,MATCH(Tables!AI$1,'Program and Results'!$A:$A,0)-1,1,COUNTIF('Program and Results'!$A:$A,Tables!AI$1),4),3,0),"")))</f>
        <v/>
      </c>
      <c r="AJ225" t="str">
        <f ca="1">IF(AJ$2="","",IF($A225="","",IFERROR(VLOOKUP($A225,OFFSET('Program and Results'!$A$1,MATCH(Tables!AJ$1,'Program and Results'!$A:$A,0)-1,1,COUNTIF('Program and Results'!$A:$A,Tables!AJ$1),4),3,0),"")))</f>
        <v/>
      </c>
      <c r="AK225" t="str">
        <f ca="1">IF(AK$2="","",IF($A225="","",IFERROR(VLOOKUP($A225,OFFSET('Program and Results'!$A$1,MATCH(Tables!AK$1,'Program and Results'!$A:$A,0)-1,1,COUNTIF('Program and Results'!$A:$A,Tables!AK$1),4),3,0),"")))</f>
        <v/>
      </c>
      <c r="AL225" t="str">
        <f ca="1">IF(AL$2="","",IF($A225="","",IFERROR(VLOOKUP($A225,OFFSET('Program and Results'!$A$1,MATCH(Tables!AL$1,'Program and Results'!$A:$A,0)-1,1,COUNTIF('Program and Results'!$A:$A,Tables!AL$1),4),3,0),"")))</f>
        <v/>
      </c>
      <c r="AM225" t="str">
        <f ca="1">IF(AM$2="","",IF($A225="","",IFERROR(VLOOKUP($A225,OFFSET('Program and Results'!$A$1,MATCH(Tables!AM$1,'Program and Results'!$A:$A,0)-1,1,COUNTIF('Program and Results'!$A:$A,Tables!AM$1),4),3,0),"")))</f>
        <v/>
      </c>
      <c r="AN225" t="str">
        <f ca="1">IF(AN$2="","",IF($A225="","",IFERROR(VLOOKUP($A225,OFFSET('Program and Results'!$A$1,MATCH(Tables!AN$1,'Program and Results'!$A:$A,0)-1,1,COUNTIF('Program and Results'!$A:$A,Tables!AN$1),4),3,0),"")))</f>
        <v/>
      </c>
      <c r="AO225" t="str">
        <f ca="1">IF(AO$2="","",IF($A225="","",IFERROR(VLOOKUP($A225,OFFSET('Program and Results'!$A$1,MATCH(Tables!AO$1,'Program and Results'!$A:$A,0)-1,1,COUNTIF('Program and Results'!$A:$A,Tables!AO$1),4),3,0),"")))</f>
        <v/>
      </c>
      <c r="AP225" t="str">
        <f ca="1">IF(AP$2="","",IF($A225="","",IFERROR(VLOOKUP($A225,OFFSET('Program and Results'!$A$1,MATCH(Tables!AP$1,'Program and Results'!$A:$A,0)-1,1,COUNTIF('Program and Results'!$A:$A,Tables!AP$1),4),3,0),"")))</f>
        <v/>
      </c>
      <c r="AQ225" t="str">
        <f ca="1">IF(AQ$2="","",IF($A225="","",IFERROR(VLOOKUP($A225,OFFSET('Program and Results'!$A$1,MATCH(Tables!AQ$1,'Program and Results'!$A:$A,0)-1,1,COUNTIF('Program and Results'!$A:$A,Tables!AQ$1),4),3,0),"")))</f>
        <v/>
      </c>
      <c r="AR225" t="str">
        <f ca="1">IF(AR$2="","",IF($A225="","",IFERROR(VLOOKUP($A225,OFFSET('Program and Results'!$A$1,MATCH(Tables!AR$1,'Program and Results'!$A:$A,0)-1,1,COUNTIF('Program and Results'!$A:$A,Tables!AR$1),4),3,0),"")))</f>
        <v/>
      </c>
      <c r="AS225" t="str">
        <f ca="1">IF(AS$2="","",IF($A225="","",IFERROR(VLOOKUP($A225,OFFSET('Program and Results'!$A$1,MATCH(Tables!AS$1,'Program and Results'!$A:$A,0)-1,1,COUNTIF('Program and Results'!$A:$A,Tables!AS$1),4),3,0),"")))</f>
        <v/>
      </c>
      <c r="AT225" t="str">
        <f ca="1">IF(AT$2="","",IF($A225="","",IFERROR(VLOOKUP($A225,OFFSET('Program and Results'!$A$1,MATCH(Tables!AT$1,'Program and Results'!$A:$A,0)-1,1,COUNTIF('Program and Results'!$A:$A,Tables!AT$1),4),3,0),"")))</f>
        <v/>
      </c>
      <c r="AU225" t="str">
        <f ca="1">IF(AU$2="","",IF($A225="","",IFERROR(VLOOKUP($A225,OFFSET('Program and Results'!$A$1,MATCH(Tables!AU$1,'Program and Results'!$A:$A,0)-1,1,COUNTIF('Program and Results'!$A:$A,Tables!AU$1),4),3,0),"")))</f>
        <v/>
      </c>
      <c r="AV225" t="str">
        <f ca="1">IF(AV$2="","",IF($A225="","",IFERROR(VLOOKUP($A225,OFFSET('Program and Results'!$A$1,MATCH(Tables!AV$1,'Program and Results'!$A:$A,0)-1,1,COUNTIF('Program and Results'!$A:$A,Tables!AV$1),4),3,0),"")))</f>
        <v/>
      </c>
      <c r="AW225" t="str">
        <f ca="1">IF(AW$2="","",IF($A225="","",IFERROR(VLOOKUP($A225,OFFSET('Program and Results'!$A$1,MATCH(Tables!AW$1,'Program and Results'!$A:$A,0)-1,1,COUNTIF('Program and Results'!$A:$A,Tables!AW$1),4),3,0),"")))</f>
        <v/>
      </c>
      <c r="AX225" t="str">
        <f ca="1">IF(AX$2="","",IF($A225="","",IFERROR(VLOOKUP($A225,OFFSET('Program and Results'!$A$1,MATCH(Tables!AX$1,'Program and Results'!$A:$A,0)-1,1,COUNTIF('Program and Results'!$A:$A,Tables!AX$1),4),3,0),"")))</f>
        <v/>
      </c>
      <c r="AY225" t="str">
        <f ca="1">IF(AY$2="","",IF($A225="","",IFERROR(VLOOKUP($A225,OFFSET('Program and Results'!$A$1,MATCH(Tables!AY$1,'Program and Results'!$A:$A,0)-1,1,COUNTIF('Program and Results'!$A:$A,Tables!AY$1),4),3,0),"")))</f>
        <v/>
      </c>
      <c r="AZ225" t="str">
        <f ca="1">IF(AZ$2="","",IF($A225="","",IFERROR(VLOOKUP($A225,OFFSET('Program and Results'!$A$1,MATCH(Tables!AZ$1,'Program and Results'!$A:$A,0)-1,1,COUNTIF('Program and Results'!$A:$A,Tables!AZ$1),4),3,0),"")))</f>
        <v/>
      </c>
      <c r="BA225" t="str">
        <f ca="1">IF(BA$2="","",IF($A225="","",IFERROR(VLOOKUP($A225,OFFSET('Program and Results'!$A$1,MATCH(Tables!BA$1,'Program and Results'!$A:$A,0)-1,1,COUNTIF('Program and Results'!$A:$A,Tables!BA$1),4),3,0),"")))</f>
        <v/>
      </c>
      <c r="BB225" t="str">
        <f ca="1">IF(BB$2="","",IF($A225="","",IFERROR(VLOOKUP($A225,OFFSET('Program and Results'!$A$1,MATCH(Tables!BB$1,'Program and Results'!$A:$A,0)-1,1,COUNTIF('Program and Results'!$A:$A,Tables!BB$1),4),3,0),"")))</f>
        <v/>
      </c>
      <c r="BC225" t="str">
        <f ca="1">IF(BC$2="","",IF($A225="","",IFERROR(VLOOKUP($A225,OFFSET('Program and Results'!$A$1,MATCH(Tables!BC$1,'Program and Results'!$A:$A,0)-1,1,COUNTIF('Program and Results'!$A:$A,Tables!BC$1),4),3,0),"")))</f>
        <v/>
      </c>
      <c r="BD225" t="str">
        <f ca="1">IF(BD$2="","",IF($A225="","",IFERROR(VLOOKUP($A225,OFFSET('Program and Results'!$A$1,MATCH(Tables!BD$1,'Program and Results'!$A:$A,0)-1,1,COUNTIF('Program and Results'!$A:$A,Tables!BD$1),4),3,0),"")))</f>
        <v/>
      </c>
      <c r="BE225" t="str">
        <f ca="1">IF(BE$2="","",IF($A225="","",IFERROR(VLOOKUP($A225,OFFSET('Program and Results'!$A$1,MATCH(Tables!BE$1,'Program and Results'!$A:$A,0)-1,1,COUNTIF('Program and Results'!$A:$A,Tables!BE$1),4),3,0),"")))</f>
        <v/>
      </c>
    </row>
    <row r="226" spans="1:57">
      <c r="A226" s="3" t="str">
        <f t="shared" si="15"/>
        <v/>
      </c>
      <c r="B226" t="str">
        <f ca="1">IF(B$2="","",IF($A226="","",IFERROR(VLOOKUP($A226,OFFSET('Program and Results'!$A$1,MATCH(Tables!B$1,'Program and Results'!$A:$A,0)-1,1,COUNTIF('Program and Results'!$A:$A,Tables!B$1),4),3,0),"")))</f>
        <v/>
      </c>
      <c r="C226" t="str">
        <f ca="1">IF(C$2="","",IF($A226="","",IFERROR(VLOOKUP($A226,OFFSET('Program and Results'!$A$1,MATCH(Tables!C$1,'Program and Results'!$A:$A,0)-1,1,COUNTIF('Program and Results'!$A:$A,Tables!C$1),4),3,0),"")))</f>
        <v/>
      </c>
      <c r="D226" t="str">
        <f ca="1">IF(D$2="","",IF($A226="","",IFERROR(VLOOKUP($A226,OFFSET('Program and Results'!$A$1,MATCH(Tables!D$1,'Program and Results'!$A:$A,0)-1,1,COUNTIF('Program and Results'!$A:$A,Tables!D$1),4),3,0),"")))</f>
        <v/>
      </c>
      <c r="E226" t="str">
        <f ca="1">IF(E$2="","",IF($A226="","",IFERROR(VLOOKUP($A226,OFFSET('Program and Results'!$A$1,MATCH(Tables!E$1,'Program and Results'!$A:$A,0)-1,1,COUNTIF('Program and Results'!$A:$A,Tables!E$1),4),3,0),"")))</f>
        <v/>
      </c>
      <c r="F226" t="str">
        <f ca="1">IF(F$2="","",IF($A226="","",IFERROR(VLOOKUP($A226,OFFSET('Program and Results'!$A$1,MATCH(Tables!F$1,'Program and Results'!$A:$A,0)-1,1,COUNTIF('Program and Results'!$A:$A,Tables!F$1),4),3,0),"")))</f>
        <v/>
      </c>
      <c r="G226" t="str">
        <f ca="1">IF(G$2="","",IF($A226="","",IFERROR(VLOOKUP($A226,OFFSET('Program and Results'!$A$1,MATCH(Tables!G$1,'Program and Results'!$A:$A,0)-1,1,COUNTIF('Program and Results'!$A:$A,Tables!G$1),4),3,0),"")))</f>
        <v/>
      </c>
      <c r="H226" t="str">
        <f ca="1">IF(H$2="","",IF($A226="","",IFERROR(VLOOKUP($A226,OFFSET('Program and Results'!$A$1,MATCH(Tables!H$1,'Program and Results'!$A:$A,0)-1,1,COUNTIF('Program and Results'!$A:$A,Tables!H$1),4),3,0),"")))</f>
        <v/>
      </c>
      <c r="I226" t="str">
        <f ca="1">IF(I$2="","",IF($A226="","",IFERROR(VLOOKUP($A226,OFFSET('Program and Results'!$A$1,MATCH(Tables!I$1,'Program and Results'!$A:$A,0)-1,1,COUNTIF('Program and Results'!$A:$A,Tables!I$1),4),3,0),"")))</f>
        <v/>
      </c>
      <c r="J226" t="str">
        <f ca="1">IF(J$2="","",IF($A226="","",IFERROR(VLOOKUP($A226,OFFSET('Program and Results'!$A$1,MATCH(Tables!J$1,'Program and Results'!$A:$A,0)-1,1,COUNTIF('Program and Results'!$A:$A,Tables!J$1),4),3,0),"")))</f>
        <v/>
      </c>
      <c r="K226" t="str">
        <f ca="1">IF(K$2="","",IF($A226="","",IFERROR(VLOOKUP($A226,OFFSET('Program and Results'!$A$1,MATCH(Tables!K$1,'Program and Results'!$A:$A,0)-1,1,COUNTIF('Program and Results'!$A:$A,Tables!K$1),4),3,0),"")))</f>
        <v/>
      </c>
      <c r="L226" t="str">
        <f ca="1">IF(L$2="","",IF($A226="","",IFERROR(VLOOKUP($A226,OFFSET('Program and Results'!$A$1,MATCH(Tables!L$1,'Program and Results'!$A:$A,0)-1,1,COUNTIF('Program and Results'!$A:$A,Tables!L$1),4),3,0),"")))</f>
        <v/>
      </c>
      <c r="M226" t="str">
        <f ca="1">IF(M$2="","",IF($A226="","",IFERROR(VLOOKUP($A226,OFFSET('Program and Results'!$A$1,MATCH(Tables!M$1,'Program and Results'!$A:$A,0)-1,1,COUNTIF('Program and Results'!$A:$A,Tables!M$1),4),3,0),"")))</f>
        <v/>
      </c>
      <c r="N226" t="str">
        <f ca="1">IF(N$2="","",IF($A226="","",IFERROR(VLOOKUP($A226,OFFSET('Program and Results'!$A$1,MATCH(Tables!N$1,'Program and Results'!$A:$A,0)-1,1,COUNTIF('Program and Results'!$A:$A,Tables!N$1),4),3,0),"")))</f>
        <v/>
      </c>
      <c r="O226" t="str">
        <f ca="1">IF(O$2="","",IF($A226="","",IFERROR(VLOOKUP($A226,OFFSET('Program and Results'!$A$1,MATCH(Tables!O$1,'Program and Results'!$A:$A,0)-1,1,COUNTIF('Program and Results'!$A:$A,Tables!O$1),4),3,0),"")))</f>
        <v/>
      </c>
      <c r="P226" t="str">
        <f ca="1">IF(P$2="","",IF($A226="","",IFERROR(VLOOKUP($A226,OFFSET('Program and Results'!$A$1,MATCH(Tables!P$1,'Program and Results'!$A:$A,0)-1,1,COUNTIF('Program and Results'!$A:$A,Tables!P$1),4),3,0),"")))</f>
        <v/>
      </c>
      <c r="Q226" t="str">
        <f ca="1">IF(Q$2="","",IF($A226="","",IFERROR(VLOOKUP($A226,OFFSET('Program and Results'!$A$1,MATCH(Tables!Q$1,'Program and Results'!$A:$A,0)-1,1,COUNTIF('Program and Results'!$A:$A,Tables!Q$1),4),3,0),"")))</f>
        <v/>
      </c>
      <c r="R226" t="str">
        <f ca="1">IF(R$2="","",IF($A226="","",IFERROR(VLOOKUP($A226,OFFSET('Program and Results'!$A$1,MATCH(Tables!R$1,'Program and Results'!$A:$A,0)-1,1,COUNTIF('Program and Results'!$A:$A,Tables!R$1),4),3,0),"")))</f>
        <v/>
      </c>
      <c r="S226" t="str">
        <f ca="1">IF(S$2="","",IF($A226="","",IFERROR(VLOOKUP($A226,OFFSET('Program and Results'!$A$1,MATCH(Tables!S$1,'Program and Results'!$A:$A,0)-1,1,COUNTIF('Program and Results'!$A:$A,Tables!S$1),4),3,0),"")))</f>
        <v/>
      </c>
      <c r="T226" t="str">
        <f ca="1">IF(T$2="","",IF($A226="","",IFERROR(VLOOKUP($A226,OFFSET('Program and Results'!$A$1,MATCH(Tables!T$1,'Program and Results'!$A:$A,0)-1,1,COUNTIF('Program and Results'!$A:$A,Tables!T$1),4),3,0),"")))</f>
        <v/>
      </c>
      <c r="U226" t="str">
        <f ca="1">IF(U$2="","",IF($A226="","",IFERROR(VLOOKUP($A226,OFFSET('Program and Results'!$A$1,MATCH(Tables!U$1,'Program and Results'!$A:$A,0)-1,1,COUNTIF('Program and Results'!$A:$A,Tables!U$1),4),3,0),"")))</f>
        <v/>
      </c>
      <c r="V226" t="str">
        <f ca="1">IF(V$2="","",IF($A226="","",IFERROR(VLOOKUP($A226,OFFSET('Program and Results'!$A$1,MATCH(Tables!V$1,'Program and Results'!$A:$A,0)-1,1,COUNTIF('Program and Results'!$A:$A,Tables!V$1),4),3,0),"")))</f>
        <v/>
      </c>
      <c r="W226" t="str">
        <f ca="1">IF(W$2="","",IF($A226="","",IFERROR(VLOOKUP($A226,OFFSET('Program and Results'!$A$1,MATCH(Tables!W$1,'Program and Results'!$A:$A,0)-1,1,COUNTIF('Program and Results'!$A:$A,Tables!W$1),4),3,0),"")))</f>
        <v/>
      </c>
      <c r="X226" t="str">
        <f ca="1">IF(X$2="","",IF($A226="","",IFERROR(VLOOKUP($A226,OFFSET('Program and Results'!$A$1,MATCH(Tables!X$1,'Program and Results'!$A:$A,0)-1,1,COUNTIF('Program and Results'!$A:$A,Tables!X$1),4),3,0),"")))</f>
        <v/>
      </c>
      <c r="Y226" t="str">
        <f ca="1">IF(Y$2="","",IF($A226="","",IFERROR(VLOOKUP($A226,OFFSET('Program and Results'!$A$1,MATCH(Tables!Y$1,'Program and Results'!$A:$A,0)-1,1,COUNTIF('Program and Results'!$A:$A,Tables!Y$1),4),3,0),"")))</f>
        <v/>
      </c>
      <c r="Z226" t="str">
        <f ca="1">IF(Z$2="","",IF($A226="","",IFERROR(VLOOKUP($A226,OFFSET('Program and Results'!$A$1,MATCH(Tables!Z$1,'Program and Results'!$A:$A,0)-1,1,COUNTIF('Program and Results'!$A:$A,Tables!Z$1),4),3,0),"")))</f>
        <v/>
      </c>
      <c r="AA226" t="str">
        <f ca="1">IF(AA$2="","",IF($A226="","",IFERROR(VLOOKUP($A226,OFFSET('Program and Results'!$A$1,MATCH(Tables!AA$1,'Program and Results'!$A:$A,0)-1,1,COUNTIF('Program and Results'!$A:$A,Tables!AA$1),4),3,0),"")))</f>
        <v/>
      </c>
      <c r="AB226" t="str">
        <f ca="1">IF(AB$2="","",IF($A226="","",IFERROR(VLOOKUP($A226,OFFSET('Program and Results'!$A$1,MATCH(Tables!AB$1,'Program and Results'!$A:$A,0)-1,1,COUNTIF('Program and Results'!$A:$A,Tables!AB$1),4),3,0),"")))</f>
        <v/>
      </c>
      <c r="AC226" t="str">
        <f ca="1">IF(AC$2="","",IF($A226="","",IFERROR(VLOOKUP($A226,OFFSET('Program and Results'!$A$1,MATCH(Tables!AC$1,'Program and Results'!$A:$A,0)-1,1,COUNTIF('Program and Results'!$A:$A,Tables!AC$1),4),3,0),"")))</f>
        <v/>
      </c>
      <c r="AD226" t="str">
        <f ca="1">IF(AD$2="","",IF($A226="","",IFERROR(VLOOKUP($A226,OFFSET('Program and Results'!$A$1,MATCH(Tables!AD$1,'Program and Results'!$A:$A,0)-1,1,COUNTIF('Program and Results'!$A:$A,Tables!AD$1),4),3,0),"")))</f>
        <v/>
      </c>
      <c r="AE226" t="str">
        <f ca="1">IF(AE$2="","",IF($A226="","",IFERROR(VLOOKUP($A226,OFFSET('Program and Results'!$A$1,MATCH(Tables!AE$1,'Program and Results'!$A:$A,0)-1,1,COUNTIF('Program and Results'!$A:$A,Tables!AE$1),4),3,0),"")))</f>
        <v/>
      </c>
      <c r="AF226" t="str">
        <f ca="1">IF(AF$2="","",IF($A226="","",IFERROR(VLOOKUP($A226,OFFSET('Program and Results'!$A$1,MATCH(Tables!AF$1,'Program and Results'!$A:$A,0)-1,1,COUNTIF('Program and Results'!$A:$A,Tables!AF$1),4),3,0),"")))</f>
        <v/>
      </c>
      <c r="AG226" t="str">
        <f ca="1">IF(AG$2="","",IF($A226="","",IFERROR(VLOOKUP($A226,OFFSET('Program and Results'!$A$1,MATCH(Tables!AG$1,'Program and Results'!$A:$A,0)-1,1,COUNTIF('Program and Results'!$A:$A,Tables!AG$1),4),3,0),"")))</f>
        <v/>
      </c>
      <c r="AH226" t="str">
        <f ca="1">IF(AH$2="","",IF($A226="","",IFERROR(VLOOKUP($A226,OFFSET('Program and Results'!$A$1,MATCH(Tables!AH$1,'Program and Results'!$A:$A,0)-1,1,COUNTIF('Program and Results'!$A:$A,Tables!AH$1),4),3,0),"")))</f>
        <v/>
      </c>
      <c r="AI226" t="str">
        <f ca="1">IF(AI$2="","",IF($A226="","",IFERROR(VLOOKUP($A226,OFFSET('Program and Results'!$A$1,MATCH(Tables!AI$1,'Program and Results'!$A:$A,0)-1,1,COUNTIF('Program and Results'!$A:$A,Tables!AI$1),4),3,0),"")))</f>
        <v/>
      </c>
      <c r="AJ226" t="str">
        <f ca="1">IF(AJ$2="","",IF($A226="","",IFERROR(VLOOKUP($A226,OFFSET('Program and Results'!$A$1,MATCH(Tables!AJ$1,'Program and Results'!$A:$A,0)-1,1,COUNTIF('Program and Results'!$A:$A,Tables!AJ$1),4),3,0),"")))</f>
        <v/>
      </c>
      <c r="AK226" t="str">
        <f ca="1">IF(AK$2="","",IF($A226="","",IFERROR(VLOOKUP($A226,OFFSET('Program and Results'!$A$1,MATCH(Tables!AK$1,'Program and Results'!$A:$A,0)-1,1,COUNTIF('Program and Results'!$A:$A,Tables!AK$1),4),3,0),"")))</f>
        <v/>
      </c>
      <c r="AL226" t="str">
        <f ca="1">IF(AL$2="","",IF($A226="","",IFERROR(VLOOKUP($A226,OFFSET('Program and Results'!$A$1,MATCH(Tables!AL$1,'Program and Results'!$A:$A,0)-1,1,COUNTIF('Program and Results'!$A:$A,Tables!AL$1),4),3,0),"")))</f>
        <v/>
      </c>
      <c r="AM226" t="str">
        <f ca="1">IF(AM$2="","",IF($A226="","",IFERROR(VLOOKUP($A226,OFFSET('Program and Results'!$A$1,MATCH(Tables!AM$1,'Program and Results'!$A:$A,0)-1,1,COUNTIF('Program and Results'!$A:$A,Tables!AM$1),4),3,0),"")))</f>
        <v/>
      </c>
      <c r="AN226" t="str">
        <f ca="1">IF(AN$2="","",IF($A226="","",IFERROR(VLOOKUP($A226,OFFSET('Program and Results'!$A$1,MATCH(Tables!AN$1,'Program and Results'!$A:$A,0)-1,1,COUNTIF('Program and Results'!$A:$A,Tables!AN$1),4),3,0),"")))</f>
        <v/>
      </c>
      <c r="AO226" t="str">
        <f ca="1">IF(AO$2="","",IF($A226="","",IFERROR(VLOOKUP($A226,OFFSET('Program and Results'!$A$1,MATCH(Tables!AO$1,'Program and Results'!$A:$A,0)-1,1,COUNTIF('Program and Results'!$A:$A,Tables!AO$1),4),3,0),"")))</f>
        <v/>
      </c>
      <c r="AP226" t="str">
        <f ca="1">IF(AP$2="","",IF($A226="","",IFERROR(VLOOKUP($A226,OFFSET('Program and Results'!$A$1,MATCH(Tables!AP$1,'Program and Results'!$A:$A,0)-1,1,COUNTIF('Program and Results'!$A:$A,Tables!AP$1),4),3,0),"")))</f>
        <v/>
      </c>
      <c r="AQ226" t="str">
        <f ca="1">IF(AQ$2="","",IF($A226="","",IFERROR(VLOOKUP($A226,OFFSET('Program and Results'!$A$1,MATCH(Tables!AQ$1,'Program and Results'!$A:$A,0)-1,1,COUNTIF('Program and Results'!$A:$A,Tables!AQ$1),4),3,0),"")))</f>
        <v/>
      </c>
      <c r="AR226" t="str">
        <f ca="1">IF(AR$2="","",IF($A226="","",IFERROR(VLOOKUP($A226,OFFSET('Program and Results'!$A$1,MATCH(Tables!AR$1,'Program and Results'!$A:$A,0)-1,1,COUNTIF('Program and Results'!$A:$A,Tables!AR$1),4),3,0),"")))</f>
        <v/>
      </c>
      <c r="AS226" t="str">
        <f ca="1">IF(AS$2="","",IF($A226="","",IFERROR(VLOOKUP($A226,OFFSET('Program and Results'!$A$1,MATCH(Tables!AS$1,'Program and Results'!$A:$A,0)-1,1,COUNTIF('Program and Results'!$A:$A,Tables!AS$1),4),3,0),"")))</f>
        <v/>
      </c>
      <c r="AT226" t="str">
        <f ca="1">IF(AT$2="","",IF($A226="","",IFERROR(VLOOKUP($A226,OFFSET('Program and Results'!$A$1,MATCH(Tables!AT$1,'Program and Results'!$A:$A,0)-1,1,COUNTIF('Program and Results'!$A:$A,Tables!AT$1),4),3,0),"")))</f>
        <v/>
      </c>
      <c r="AU226" t="str">
        <f ca="1">IF(AU$2="","",IF($A226="","",IFERROR(VLOOKUP($A226,OFFSET('Program and Results'!$A$1,MATCH(Tables!AU$1,'Program and Results'!$A:$A,0)-1,1,COUNTIF('Program and Results'!$A:$A,Tables!AU$1),4),3,0),"")))</f>
        <v/>
      </c>
      <c r="AV226" t="str">
        <f ca="1">IF(AV$2="","",IF($A226="","",IFERROR(VLOOKUP($A226,OFFSET('Program and Results'!$A$1,MATCH(Tables!AV$1,'Program and Results'!$A:$A,0)-1,1,COUNTIF('Program and Results'!$A:$A,Tables!AV$1),4),3,0),"")))</f>
        <v/>
      </c>
      <c r="AW226" t="str">
        <f ca="1">IF(AW$2="","",IF($A226="","",IFERROR(VLOOKUP($A226,OFFSET('Program and Results'!$A$1,MATCH(Tables!AW$1,'Program and Results'!$A:$A,0)-1,1,COUNTIF('Program and Results'!$A:$A,Tables!AW$1),4),3,0),"")))</f>
        <v/>
      </c>
      <c r="AX226" t="str">
        <f ca="1">IF(AX$2="","",IF($A226="","",IFERROR(VLOOKUP($A226,OFFSET('Program and Results'!$A$1,MATCH(Tables!AX$1,'Program and Results'!$A:$A,0)-1,1,COUNTIF('Program and Results'!$A:$A,Tables!AX$1),4),3,0),"")))</f>
        <v/>
      </c>
      <c r="AY226" t="str">
        <f ca="1">IF(AY$2="","",IF($A226="","",IFERROR(VLOOKUP($A226,OFFSET('Program and Results'!$A$1,MATCH(Tables!AY$1,'Program and Results'!$A:$A,0)-1,1,COUNTIF('Program and Results'!$A:$A,Tables!AY$1),4),3,0),"")))</f>
        <v/>
      </c>
      <c r="AZ226" t="str">
        <f ca="1">IF(AZ$2="","",IF($A226="","",IFERROR(VLOOKUP($A226,OFFSET('Program and Results'!$A$1,MATCH(Tables!AZ$1,'Program and Results'!$A:$A,0)-1,1,COUNTIF('Program and Results'!$A:$A,Tables!AZ$1),4),3,0),"")))</f>
        <v/>
      </c>
      <c r="BA226" t="str">
        <f ca="1">IF(BA$2="","",IF($A226="","",IFERROR(VLOOKUP($A226,OFFSET('Program and Results'!$A$1,MATCH(Tables!BA$1,'Program and Results'!$A:$A,0)-1,1,COUNTIF('Program and Results'!$A:$A,Tables!BA$1),4),3,0),"")))</f>
        <v/>
      </c>
      <c r="BB226" t="str">
        <f ca="1">IF(BB$2="","",IF($A226="","",IFERROR(VLOOKUP($A226,OFFSET('Program and Results'!$A$1,MATCH(Tables!BB$1,'Program and Results'!$A:$A,0)-1,1,COUNTIF('Program and Results'!$A:$A,Tables!BB$1),4),3,0),"")))</f>
        <v/>
      </c>
      <c r="BC226" t="str">
        <f ca="1">IF(BC$2="","",IF($A226="","",IFERROR(VLOOKUP($A226,OFFSET('Program and Results'!$A$1,MATCH(Tables!BC$1,'Program and Results'!$A:$A,0)-1,1,COUNTIF('Program and Results'!$A:$A,Tables!BC$1),4),3,0),"")))</f>
        <v/>
      </c>
      <c r="BD226" t="str">
        <f ca="1">IF(BD$2="","",IF($A226="","",IFERROR(VLOOKUP($A226,OFFSET('Program and Results'!$A$1,MATCH(Tables!BD$1,'Program and Results'!$A:$A,0)-1,1,COUNTIF('Program and Results'!$A:$A,Tables!BD$1),4),3,0),"")))</f>
        <v/>
      </c>
      <c r="BE226" t="str">
        <f ca="1">IF(BE$2="","",IF($A226="","",IFERROR(VLOOKUP($A226,OFFSET('Program and Results'!$A$1,MATCH(Tables!BE$1,'Program and Results'!$A:$A,0)-1,1,COUNTIF('Program and Results'!$A:$A,Tables!BE$1),4),3,0),"")))</f>
        <v/>
      </c>
    </row>
    <row r="227" spans="1:57">
      <c r="A227" s="3" t="str">
        <f t="shared" si="15"/>
        <v/>
      </c>
      <c r="B227" t="str">
        <f ca="1">IF(B$2="","",IF($A227="","",IFERROR(VLOOKUP($A227,OFFSET('Program and Results'!$A$1,MATCH(Tables!B$1,'Program and Results'!$A:$A,0)-1,1,COUNTIF('Program and Results'!$A:$A,Tables!B$1),4),3,0),"")))</f>
        <v/>
      </c>
      <c r="C227" t="str">
        <f ca="1">IF(C$2="","",IF($A227="","",IFERROR(VLOOKUP($A227,OFFSET('Program and Results'!$A$1,MATCH(Tables!C$1,'Program and Results'!$A:$A,0)-1,1,COUNTIF('Program and Results'!$A:$A,Tables!C$1),4),3,0),"")))</f>
        <v/>
      </c>
      <c r="D227" t="str">
        <f ca="1">IF(D$2="","",IF($A227="","",IFERROR(VLOOKUP($A227,OFFSET('Program and Results'!$A$1,MATCH(Tables!D$1,'Program and Results'!$A:$A,0)-1,1,COUNTIF('Program and Results'!$A:$A,Tables!D$1),4),3,0),"")))</f>
        <v/>
      </c>
      <c r="E227" t="str">
        <f ca="1">IF(E$2="","",IF($A227="","",IFERROR(VLOOKUP($A227,OFFSET('Program and Results'!$A$1,MATCH(Tables!E$1,'Program and Results'!$A:$A,0)-1,1,COUNTIF('Program and Results'!$A:$A,Tables!E$1),4),3,0),"")))</f>
        <v/>
      </c>
      <c r="F227" t="str">
        <f ca="1">IF(F$2="","",IF($A227="","",IFERROR(VLOOKUP($A227,OFFSET('Program and Results'!$A$1,MATCH(Tables!F$1,'Program and Results'!$A:$A,0)-1,1,COUNTIF('Program and Results'!$A:$A,Tables!F$1),4),3,0),"")))</f>
        <v/>
      </c>
      <c r="G227" t="str">
        <f ca="1">IF(G$2="","",IF($A227="","",IFERROR(VLOOKUP($A227,OFFSET('Program and Results'!$A$1,MATCH(Tables!G$1,'Program and Results'!$A:$A,0)-1,1,COUNTIF('Program and Results'!$A:$A,Tables!G$1),4),3,0),"")))</f>
        <v/>
      </c>
      <c r="H227" t="str">
        <f ca="1">IF(H$2="","",IF($A227="","",IFERROR(VLOOKUP($A227,OFFSET('Program and Results'!$A$1,MATCH(Tables!H$1,'Program and Results'!$A:$A,0)-1,1,COUNTIF('Program and Results'!$A:$A,Tables!H$1),4),3,0),"")))</f>
        <v/>
      </c>
      <c r="I227" t="str">
        <f ca="1">IF(I$2="","",IF($A227="","",IFERROR(VLOOKUP($A227,OFFSET('Program and Results'!$A$1,MATCH(Tables!I$1,'Program and Results'!$A:$A,0)-1,1,COUNTIF('Program and Results'!$A:$A,Tables!I$1),4),3,0),"")))</f>
        <v/>
      </c>
      <c r="J227" t="str">
        <f ca="1">IF(J$2="","",IF($A227="","",IFERROR(VLOOKUP($A227,OFFSET('Program and Results'!$A$1,MATCH(Tables!J$1,'Program and Results'!$A:$A,0)-1,1,COUNTIF('Program and Results'!$A:$A,Tables!J$1),4),3,0),"")))</f>
        <v/>
      </c>
      <c r="K227" t="str">
        <f ca="1">IF(K$2="","",IF($A227="","",IFERROR(VLOOKUP($A227,OFFSET('Program and Results'!$A$1,MATCH(Tables!K$1,'Program and Results'!$A:$A,0)-1,1,COUNTIF('Program and Results'!$A:$A,Tables!K$1),4),3,0),"")))</f>
        <v/>
      </c>
      <c r="L227" t="str">
        <f ca="1">IF(L$2="","",IF($A227="","",IFERROR(VLOOKUP($A227,OFFSET('Program and Results'!$A$1,MATCH(Tables!L$1,'Program and Results'!$A:$A,0)-1,1,COUNTIF('Program and Results'!$A:$A,Tables!L$1),4),3,0),"")))</f>
        <v/>
      </c>
      <c r="M227" t="str">
        <f ca="1">IF(M$2="","",IF($A227="","",IFERROR(VLOOKUP($A227,OFFSET('Program and Results'!$A$1,MATCH(Tables!M$1,'Program and Results'!$A:$A,0)-1,1,COUNTIF('Program and Results'!$A:$A,Tables!M$1),4),3,0),"")))</f>
        <v/>
      </c>
      <c r="N227" t="str">
        <f ca="1">IF(N$2="","",IF($A227="","",IFERROR(VLOOKUP($A227,OFFSET('Program and Results'!$A$1,MATCH(Tables!N$1,'Program and Results'!$A:$A,0)-1,1,COUNTIF('Program and Results'!$A:$A,Tables!N$1),4),3,0),"")))</f>
        <v/>
      </c>
      <c r="O227" t="str">
        <f ca="1">IF(O$2="","",IF($A227="","",IFERROR(VLOOKUP($A227,OFFSET('Program and Results'!$A$1,MATCH(Tables!O$1,'Program and Results'!$A:$A,0)-1,1,COUNTIF('Program and Results'!$A:$A,Tables!O$1),4),3,0),"")))</f>
        <v/>
      </c>
      <c r="P227" t="str">
        <f ca="1">IF(P$2="","",IF($A227="","",IFERROR(VLOOKUP($A227,OFFSET('Program and Results'!$A$1,MATCH(Tables!P$1,'Program and Results'!$A:$A,0)-1,1,COUNTIF('Program and Results'!$A:$A,Tables!P$1),4),3,0),"")))</f>
        <v/>
      </c>
      <c r="Q227" t="str">
        <f ca="1">IF(Q$2="","",IF($A227="","",IFERROR(VLOOKUP($A227,OFFSET('Program and Results'!$A$1,MATCH(Tables!Q$1,'Program and Results'!$A:$A,0)-1,1,COUNTIF('Program and Results'!$A:$A,Tables!Q$1),4),3,0),"")))</f>
        <v/>
      </c>
      <c r="R227" t="str">
        <f ca="1">IF(R$2="","",IF($A227="","",IFERROR(VLOOKUP($A227,OFFSET('Program and Results'!$A$1,MATCH(Tables!R$1,'Program and Results'!$A:$A,0)-1,1,COUNTIF('Program and Results'!$A:$A,Tables!R$1),4),3,0),"")))</f>
        <v/>
      </c>
      <c r="S227" t="str">
        <f ca="1">IF(S$2="","",IF($A227="","",IFERROR(VLOOKUP($A227,OFFSET('Program and Results'!$A$1,MATCH(Tables!S$1,'Program and Results'!$A:$A,0)-1,1,COUNTIF('Program and Results'!$A:$A,Tables!S$1),4),3,0),"")))</f>
        <v/>
      </c>
      <c r="T227" t="str">
        <f ca="1">IF(T$2="","",IF($A227="","",IFERROR(VLOOKUP($A227,OFFSET('Program and Results'!$A$1,MATCH(Tables!T$1,'Program and Results'!$A:$A,0)-1,1,COUNTIF('Program and Results'!$A:$A,Tables!T$1),4),3,0),"")))</f>
        <v/>
      </c>
      <c r="U227" t="str">
        <f ca="1">IF(U$2="","",IF($A227="","",IFERROR(VLOOKUP($A227,OFFSET('Program and Results'!$A$1,MATCH(Tables!U$1,'Program and Results'!$A:$A,0)-1,1,COUNTIF('Program and Results'!$A:$A,Tables!U$1),4),3,0),"")))</f>
        <v/>
      </c>
      <c r="V227" t="str">
        <f ca="1">IF(V$2="","",IF($A227="","",IFERROR(VLOOKUP($A227,OFFSET('Program and Results'!$A$1,MATCH(Tables!V$1,'Program and Results'!$A:$A,0)-1,1,COUNTIF('Program and Results'!$A:$A,Tables!V$1),4),3,0),"")))</f>
        <v/>
      </c>
      <c r="W227" t="str">
        <f ca="1">IF(W$2="","",IF($A227="","",IFERROR(VLOOKUP($A227,OFFSET('Program and Results'!$A$1,MATCH(Tables!W$1,'Program and Results'!$A:$A,0)-1,1,COUNTIF('Program and Results'!$A:$A,Tables!W$1),4),3,0),"")))</f>
        <v/>
      </c>
      <c r="X227" t="str">
        <f ca="1">IF(X$2="","",IF($A227="","",IFERROR(VLOOKUP($A227,OFFSET('Program and Results'!$A$1,MATCH(Tables!X$1,'Program and Results'!$A:$A,0)-1,1,COUNTIF('Program and Results'!$A:$A,Tables!X$1),4),3,0),"")))</f>
        <v/>
      </c>
      <c r="Y227" t="str">
        <f ca="1">IF(Y$2="","",IF($A227="","",IFERROR(VLOOKUP($A227,OFFSET('Program and Results'!$A$1,MATCH(Tables!Y$1,'Program and Results'!$A:$A,0)-1,1,COUNTIF('Program and Results'!$A:$A,Tables!Y$1),4),3,0),"")))</f>
        <v/>
      </c>
      <c r="Z227" t="str">
        <f ca="1">IF(Z$2="","",IF($A227="","",IFERROR(VLOOKUP($A227,OFFSET('Program and Results'!$A$1,MATCH(Tables!Z$1,'Program and Results'!$A:$A,0)-1,1,COUNTIF('Program and Results'!$A:$A,Tables!Z$1),4),3,0),"")))</f>
        <v/>
      </c>
      <c r="AA227" t="str">
        <f ca="1">IF(AA$2="","",IF($A227="","",IFERROR(VLOOKUP($A227,OFFSET('Program and Results'!$A$1,MATCH(Tables!AA$1,'Program and Results'!$A:$A,0)-1,1,COUNTIF('Program and Results'!$A:$A,Tables!AA$1),4),3,0),"")))</f>
        <v/>
      </c>
      <c r="AB227" t="str">
        <f ca="1">IF(AB$2="","",IF($A227="","",IFERROR(VLOOKUP($A227,OFFSET('Program and Results'!$A$1,MATCH(Tables!AB$1,'Program and Results'!$A:$A,0)-1,1,COUNTIF('Program and Results'!$A:$A,Tables!AB$1),4),3,0),"")))</f>
        <v/>
      </c>
      <c r="AC227" t="str">
        <f ca="1">IF(AC$2="","",IF($A227="","",IFERROR(VLOOKUP($A227,OFFSET('Program and Results'!$A$1,MATCH(Tables!AC$1,'Program and Results'!$A:$A,0)-1,1,COUNTIF('Program and Results'!$A:$A,Tables!AC$1),4),3,0),"")))</f>
        <v/>
      </c>
      <c r="AD227" t="str">
        <f ca="1">IF(AD$2="","",IF($A227="","",IFERROR(VLOOKUP($A227,OFFSET('Program and Results'!$A$1,MATCH(Tables!AD$1,'Program and Results'!$A:$A,0)-1,1,COUNTIF('Program and Results'!$A:$A,Tables!AD$1),4),3,0),"")))</f>
        <v/>
      </c>
      <c r="AE227" t="str">
        <f ca="1">IF(AE$2="","",IF($A227="","",IFERROR(VLOOKUP($A227,OFFSET('Program and Results'!$A$1,MATCH(Tables!AE$1,'Program and Results'!$A:$A,0)-1,1,COUNTIF('Program and Results'!$A:$A,Tables!AE$1),4),3,0),"")))</f>
        <v/>
      </c>
      <c r="AF227" t="str">
        <f ca="1">IF(AF$2="","",IF($A227="","",IFERROR(VLOOKUP($A227,OFFSET('Program and Results'!$A$1,MATCH(Tables!AF$1,'Program and Results'!$A:$A,0)-1,1,COUNTIF('Program and Results'!$A:$A,Tables!AF$1),4),3,0),"")))</f>
        <v/>
      </c>
      <c r="AG227" t="str">
        <f ca="1">IF(AG$2="","",IF($A227="","",IFERROR(VLOOKUP($A227,OFFSET('Program and Results'!$A$1,MATCH(Tables!AG$1,'Program and Results'!$A:$A,0)-1,1,COUNTIF('Program and Results'!$A:$A,Tables!AG$1),4),3,0),"")))</f>
        <v/>
      </c>
      <c r="AH227" t="str">
        <f ca="1">IF(AH$2="","",IF($A227="","",IFERROR(VLOOKUP($A227,OFFSET('Program and Results'!$A$1,MATCH(Tables!AH$1,'Program and Results'!$A:$A,0)-1,1,COUNTIF('Program and Results'!$A:$A,Tables!AH$1),4),3,0),"")))</f>
        <v/>
      </c>
      <c r="AI227" t="str">
        <f ca="1">IF(AI$2="","",IF($A227="","",IFERROR(VLOOKUP($A227,OFFSET('Program and Results'!$A$1,MATCH(Tables!AI$1,'Program and Results'!$A:$A,0)-1,1,COUNTIF('Program and Results'!$A:$A,Tables!AI$1),4),3,0),"")))</f>
        <v/>
      </c>
      <c r="AJ227" t="str">
        <f ca="1">IF(AJ$2="","",IF($A227="","",IFERROR(VLOOKUP($A227,OFFSET('Program and Results'!$A$1,MATCH(Tables!AJ$1,'Program and Results'!$A:$A,0)-1,1,COUNTIF('Program and Results'!$A:$A,Tables!AJ$1),4),3,0),"")))</f>
        <v/>
      </c>
      <c r="AK227" t="str">
        <f ca="1">IF(AK$2="","",IF($A227="","",IFERROR(VLOOKUP($A227,OFFSET('Program and Results'!$A$1,MATCH(Tables!AK$1,'Program and Results'!$A:$A,0)-1,1,COUNTIF('Program and Results'!$A:$A,Tables!AK$1),4),3,0),"")))</f>
        <v/>
      </c>
      <c r="AL227" t="str">
        <f ca="1">IF(AL$2="","",IF($A227="","",IFERROR(VLOOKUP($A227,OFFSET('Program and Results'!$A$1,MATCH(Tables!AL$1,'Program and Results'!$A:$A,0)-1,1,COUNTIF('Program and Results'!$A:$A,Tables!AL$1),4),3,0),"")))</f>
        <v/>
      </c>
      <c r="AM227" t="str">
        <f ca="1">IF(AM$2="","",IF($A227="","",IFERROR(VLOOKUP($A227,OFFSET('Program and Results'!$A$1,MATCH(Tables!AM$1,'Program and Results'!$A:$A,0)-1,1,COUNTIF('Program and Results'!$A:$A,Tables!AM$1),4),3,0),"")))</f>
        <v/>
      </c>
      <c r="AN227" t="str">
        <f ca="1">IF(AN$2="","",IF($A227="","",IFERROR(VLOOKUP($A227,OFFSET('Program and Results'!$A$1,MATCH(Tables!AN$1,'Program and Results'!$A:$A,0)-1,1,COUNTIF('Program and Results'!$A:$A,Tables!AN$1),4),3,0),"")))</f>
        <v/>
      </c>
      <c r="AO227" t="str">
        <f ca="1">IF(AO$2="","",IF($A227="","",IFERROR(VLOOKUP($A227,OFFSET('Program and Results'!$A$1,MATCH(Tables!AO$1,'Program and Results'!$A:$A,0)-1,1,COUNTIF('Program and Results'!$A:$A,Tables!AO$1),4),3,0),"")))</f>
        <v/>
      </c>
      <c r="AP227" t="str">
        <f ca="1">IF(AP$2="","",IF($A227="","",IFERROR(VLOOKUP($A227,OFFSET('Program and Results'!$A$1,MATCH(Tables!AP$1,'Program and Results'!$A:$A,0)-1,1,COUNTIF('Program and Results'!$A:$A,Tables!AP$1),4),3,0),"")))</f>
        <v/>
      </c>
      <c r="AQ227" t="str">
        <f ca="1">IF(AQ$2="","",IF($A227="","",IFERROR(VLOOKUP($A227,OFFSET('Program and Results'!$A$1,MATCH(Tables!AQ$1,'Program and Results'!$A:$A,0)-1,1,COUNTIF('Program and Results'!$A:$A,Tables!AQ$1),4),3,0),"")))</f>
        <v/>
      </c>
      <c r="AR227" t="str">
        <f ca="1">IF(AR$2="","",IF($A227="","",IFERROR(VLOOKUP($A227,OFFSET('Program and Results'!$A$1,MATCH(Tables!AR$1,'Program and Results'!$A:$A,0)-1,1,COUNTIF('Program and Results'!$A:$A,Tables!AR$1),4),3,0),"")))</f>
        <v/>
      </c>
      <c r="AS227" t="str">
        <f ca="1">IF(AS$2="","",IF($A227="","",IFERROR(VLOOKUP($A227,OFFSET('Program and Results'!$A$1,MATCH(Tables!AS$1,'Program and Results'!$A:$A,0)-1,1,COUNTIF('Program and Results'!$A:$A,Tables!AS$1),4),3,0),"")))</f>
        <v/>
      </c>
      <c r="AT227" t="str">
        <f ca="1">IF(AT$2="","",IF($A227="","",IFERROR(VLOOKUP($A227,OFFSET('Program and Results'!$A$1,MATCH(Tables!AT$1,'Program and Results'!$A:$A,0)-1,1,COUNTIF('Program and Results'!$A:$A,Tables!AT$1),4),3,0),"")))</f>
        <v/>
      </c>
      <c r="AU227" t="str">
        <f ca="1">IF(AU$2="","",IF($A227="","",IFERROR(VLOOKUP($A227,OFFSET('Program and Results'!$A$1,MATCH(Tables!AU$1,'Program and Results'!$A:$A,0)-1,1,COUNTIF('Program and Results'!$A:$A,Tables!AU$1),4),3,0),"")))</f>
        <v/>
      </c>
      <c r="AV227" t="str">
        <f ca="1">IF(AV$2="","",IF($A227="","",IFERROR(VLOOKUP($A227,OFFSET('Program and Results'!$A$1,MATCH(Tables!AV$1,'Program and Results'!$A:$A,0)-1,1,COUNTIF('Program and Results'!$A:$A,Tables!AV$1),4),3,0),"")))</f>
        <v/>
      </c>
      <c r="AW227" t="str">
        <f ca="1">IF(AW$2="","",IF($A227="","",IFERROR(VLOOKUP($A227,OFFSET('Program and Results'!$A$1,MATCH(Tables!AW$1,'Program and Results'!$A:$A,0)-1,1,COUNTIF('Program and Results'!$A:$A,Tables!AW$1),4),3,0),"")))</f>
        <v/>
      </c>
      <c r="AX227" t="str">
        <f ca="1">IF(AX$2="","",IF($A227="","",IFERROR(VLOOKUP($A227,OFFSET('Program and Results'!$A$1,MATCH(Tables!AX$1,'Program and Results'!$A:$A,0)-1,1,COUNTIF('Program and Results'!$A:$A,Tables!AX$1),4),3,0),"")))</f>
        <v/>
      </c>
      <c r="AY227" t="str">
        <f ca="1">IF(AY$2="","",IF($A227="","",IFERROR(VLOOKUP($A227,OFFSET('Program and Results'!$A$1,MATCH(Tables!AY$1,'Program and Results'!$A:$A,0)-1,1,COUNTIF('Program and Results'!$A:$A,Tables!AY$1),4),3,0),"")))</f>
        <v/>
      </c>
      <c r="AZ227" t="str">
        <f ca="1">IF(AZ$2="","",IF($A227="","",IFERROR(VLOOKUP($A227,OFFSET('Program and Results'!$A$1,MATCH(Tables!AZ$1,'Program and Results'!$A:$A,0)-1,1,COUNTIF('Program and Results'!$A:$A,Tables!AZ$1),4),3,0),"")))</f>
        <v/>
      </c>
      <c r="BA227" t="str">
        <f ca="1">IF(BA$2="","",IF($A227="","",IFERROR(VLOOKUP($A227,OFFSET('Program and Results'!$A$1,MATCH(Tables!BA$1,'Program and Results'!$A:$A,0)-1,1,COUNTIF('Program and Results'!$A:$A,Tables!BA$1),4),3,0),"")))</f>
        <v/>
      </c>
      <c r="BB227" t="str">
        <f ca="1">IF(BB$2="","",IF($A227="","",IFERROR(VLOOKUP($A227,OFFSET('Program and Results'!$A$1,MATCH(Tables!BB$1,'Program and Results'!$A:$A,0)-1,1,COUNTIF('Program and Results'!$A:$A,Tables!BB$1),4),3,0),"")))</f>
        <v/>
      </c>
      <c r="BC227" t="str">
        <f ca="1">IF(BC$2="","",IF($A227="","",IFERROR(VLOOKUP($A227,OFFSET('Program and Results'!$A$1,MATCH(Tables!BC$1,'Program and Results'!$A:$A,0)-1,1,COUNTIF('Program and Results'!$A:$A,Tables!BC$1),4),3,0),"")))</f>
        <v/>
      </c>
      <c r="BD227" t="str">
        <f ca="1">IF(BD$2="","",IF($A227="","",IFERROR(VLOOKUP($A227,OFFSET('Program and Results'!$A$1,MATCH(Tables!BD$1,'Program and Results'!$A:$A,0)-1,1,COUNTIF('Program and Results'!$A:$A,Tables!BD$1),4),3,0),"")))</f>
        <v/>
      </c>
      <c r="BE227" t="str">
        <f ca="1">IF(BE$2="","",IF($A227="","",IFERROR(VLOOKUP($A227,OFFSET('Program and Results'!$A$1,MATCH(Tables!BE$1,'Program and Results'!$A:$A,0)-1,1,COUNTIF('Program and Results'!$A:$A,Tables!BE$1),4),3,0),"")))</f>
        <v/>
      </c>
    </row>
    <row r="228" spans="1:57">
      <c r="A228" s="3" t="str">
        <f t="shared" si="15"/>
        <v/>
      </c>
      <c r="B228" t="str">
        <f ca="1">IF(B$2="","",IF($A228="","",IFERROR(VLOOKUP($A228,OFFSET('Program and Results'!$A$1,MATCH(Tables!B$1,'Program and Results'!$A:$A,0)-1,1,COUNTIF('Program and Results'!$A:$A,Tables!B$1),4),3,0),"")))</f>
        <v/>
      </c>
      <c r="C228" t="str">
        <f ca="1">IF(C$2="","",IF($A228="","",IFERROR(VLOOKUP($A228,OFFSET('Program and Results'!$A$1,MATCH(Tables!C$1,'Program and Results'!$A:$A,0)-1,1,COUNTIF('Program and Results'!$A:$A,Tables!C$1),4),3,0),"")))</f>
        <v/>
      </c>
      <c r="D228" t="str">
        <f ca="1">IF(D$2="","",IF($A228="","",IFERROR(VLOOKUP($A228,OFFSET('Program and Results'!$A$1,MATCH(Tables!D$1,'Program and Results'!$A:$A,0)-1,1,COUNTIF('Program and Results'!$A:$A,Tables!D$1),4),3,0),"")))</f>
        <v/>
      </c>
      <c r="E228" t="str">
        <f ca="1">IF(E$2="","",IF($A228="","",IFERROR(VLOOKUP($A228,OFFSET('Program and Results'!$A$1,MATCH(Tables!E$1,'Program and Results'!$A:$A,0)-1,1,COUNTIF('Program and Results'!$A:$A,Tables!E$1),4),3,0),"")))</f>
        <v/>
      </c>
      <c r="F228" t="str">
        <f ca="1">IF(F$2="","",IF($A228="","",IFERROR(VLOOKUP($A228,OFFSET('Program and Results'!$A$1,MATCH(Tables!F$1,'Program and Results'!$A:$A,0)-1,1,COUNTIF('Program and Results'!$A:$A,Tables!F$1),4),3,0),"")))</f>
        <v/>
      </c>
      <c r="G228" t="str">
        <f ca="1">IF(G$2="","",IF($A228="","",IFERROR(VLOOKUP($A228,OFFSET('Program and Results'!$A$1,MATCH(Tables!G$1,'Program and Results'!$A:$A,0)-1,1,COUNTIF('Program and Results'!$A:$A,Tables!G$1),4),3,0),"")))</f>
        <v/>
      </c>
      <c r="H228" t="str">
        <f ca="1">IF(H$2="","",IF($A228="","",IFERROR(VLOOKUP($A228,OFFSET('Program and Results'!$A$1,MATCH(Tables!H$1,'Program and Results'!$A:$A,0)-1,1,COUNTIF('Program and Results'!$A:$A,Tables!H$1),4),3,0),"")))</f>
        <v/>
      </c>
      <c r="I228" t="str">
        <f ca="1">IF(I$2="","",IF($A228="","",IFERROR(VLOOKUP($A228,OFFSET('Program and Results'!$A$1,MATCH(Tables!I$1,'Program and Results'!$A:$A,0)-1,1,COUNTIF('Program and Results'!$A:$A,Tables!I$1),4),3,0),"")))</f>
        <v/>
      </c>
      <c r="J228" t="str">
        <f ca="1">IF(J$2="","",IF($A228="","",IFERROR(VLOOKUP($A228,OFFSET('Program and Results'!$A$1,MATCH(Tables!J$1,'Program and Results'!$A:$A,0)-1,1,COUNTIF('Program and Results'!$A:$A,Tables!J$1),4),3,0),"")))</f>
        <v/>
      </c>
      <c r="K228" t="str">
        <f ca="1">IF(K$2="","",IF($A228="","",IFERROR(VLOOKUP($A228,OFFSET('Program and Results'!$A$1,MATCH(Tables!K$1,'Program and Results'!$A:$A,0)-1,1,COUNTIF('Program and Results'!$A:$A,Tables!K$1),4),3,0),"")))</f>
        <v/>
      </c>
      <c r="L228" t="str">
        <f ca="1">IF(L$2="","",IF($A228="","",IFERROR(VLOOKUP($A228,OFFSET('Program and Results'!$A$1,MATCH(Tables!L$1,'Program and Results'!$A:$A,0)-1,1,COUNTIF('Program and Results'!$A:$A,Tables!L$1),4),3,0),"")))</f>
        <v/>
      </c>
      <c r="M228" t="str">
        <f ca="1">IF(M$2="","",IF($A228="","",IFERROR(VLOOKUP($A228,OFFSET('Program and Results'!$A$1,MATCH(Tables!M$1,'Program and Results'!$A:$A,0)-1,1,COUNTIF('Program and Results'!$A:$A,Tables!M$1),4),3,0),"")))</f>
        <v/>
      </c>
      <c r="N228" t="str">
        <f ca="1">IF(N$2="","",IF($A228="","",IFERROR(VLOOKUP($A228,OFFSET('Program and Results'!$A$1,MATCH(Tables!N$1,'Program and Results'!$A:$A,0)-1,1,COUNTIF('Program and Results'!$A:$A,Tables!N$1),4),3,0),"")))</f>
        <v/>
      </c>
      <c r="O228" t="str">
        <f ca="1">IF(O$2="","",IF($A228="","",IFERROR(VLOOKUP($A228,OFFSET('Program and Results'!$A$1,MATCH(Tables!O$1,'Program and Results'!$A:$A,0)-1,1,COUNTIF('Program and Results'!$A:$A,Tables!O$1),4),3,0),"")))</f>
        <v/>
      </c>
      <c r="P228" t="str">
        <f ca="1">IF(P$2="","",IF($A228="","",IFERROR(VLOOKUP($A228,OFFSET('Program and Results'!$A$1,MATCH(Tables!P$1,'Program and Results'!$A:$A,0)-1,1,COUNTIF('Program and Results'!$A:$A,Tables!P$1),4),3,0),"")))</f>
        <v/>
      </c>
      <c r="Q228" t="str">
        <f ca="1">IF(Q$2="","",IF($A228="","",IFERROR(VLOOKUP($A228,OFFSET('Program and Results'!$A$1,MATCH(Tables!Q$1,'Program and Results'!$A:$A,0)-1,1,COUNTIF('Program and Results'!$A:$A,Tables!Q$1),4),3,0),"")))</f>
        <v/>
      </c>
      <c r="R228" t="str">
        <f ca="1">IF(R$2="","",IF($A228="","",IFERROR(VLOOKUP($A228,OFFSET('Program and Results'!$A$1,MATCH(Tables!R$1,'Program and Results'!$A:$A,0)-1,1,COUNTIF('Program and Results'!$A:$A,Tables!R$1),4),3,0),"")))</f>
        <v/>
      </c>
      <c r="S228" t="str">
        <f ca="1">IF(S$2="","",IF($A228="","",IFERROR(VLOOKUP($A228,OFFSET('Program and Results'!$A$1,MATCH(Tables!S$1,'Program and Results'!$A:$A,0)-1,1,COUNTIF('Program and Results'!$A:$A,Tables!S$1),4),3,0),"")))</f>
        <v/>
      </c>
      <c r="T228" t="str">
        <f ca="1">IF(T$2="","",IF($A228="","",IFERROR(VLOOKUP($A228,OFFSET('Program and Results'!$A$1,MATCH(Tables!T$1,'Program and Results'!$A:$A,0)-1,1,COUNTIF('Program and Results'!$A:$A,Tables!T$1),4),3,0),"")))</f>
        <v/>
      </c>
      <c r="U228" t="str">
        <f ca="1">IF(U$2="","",IF($A228="","",IFERROR(VLOOKUP($A228,OFFSET('Program and Results'!$A$1,MATCH(Tables!U$1,'Program and Results'!$A:$A,0)-1,1,COUNTIF('Program and Results'!$A:$A,Tables!U$1),4),3,0),"")))</f>
        <v/>
      </c>
      <c r="V228" t="str">
        <f ca="1">IF(V$2="","",IF($A228="","",IFERROR(VLOOKUP($A228,OFFSET('Program and Results'!$A$1,MATCH(Tables!V$1,'Program and Results'!$A:$A,0)-1,1,COUNTIF('Program and Results'!$A:$A,Tables!V$1),4),3,0),"")))</f>
        <v/>
      </c>
      <c r="W228" t="str">
        <f ca="1">IF(W$2="","",IF($A228="","",IFERROR(VLOOKUP($A228,OFFSET('Program and Results'!$A$1,MATCH(Tables!W$1,'Program and Results'!$A:$A,0)-1,1,COUNTIF('Program and Results'!$A:$A,Tables!W$1),4),3,0),"")))</f>
        <v/>
      </c>
      <c r="X228" t="str">
        <f ca="1">IF(X$2="","",IF($A228="","",IFERROR(VLOOKUP($A228,OFFSET('Program and Results'!$A$1,MATCH(Tables!X$1,'Program and Results'!$A:$A,0)-1,1,COUNTIF('Program and Results'!$A:$A,Tables!X$1),4),3,0),"")))</f>
        <v/>
      </c>
      <c r="Y228" t="str">
        <f ca="1">IF(Y$2="","",IF($A228="","",IFERROR(VLOOKUP($A228,OFFSET('Program and Results'!$A$1,MATCH(Tables!Y$1,'Program and Results'!$A:$A,0)-1,1,COUNTIF('Program and Results'!$A:$A,Tables!Y$1),4),3,0),"")))</f>
        <v/>
      </c>
      <c r="Z228" t="str">
        <f ca="1">IF(Z$2="","",IF($A228="","",IFERROR(VLOOKUP($A228,OFFSET('Program and Results'!$A$1,MATCH(Tables!Z$1,'Program and Results'!$A:$A,0)-1,1,COUNTIF('Program and Results'!$A:$A,Tables!Z$1),4),3,0),"")))</f>
        <v/>
      </c>
      <c r="AA228" t="str">
        <f ca="1">IF(AA$2="","",IF($A228="","",IFERROR(VLOOKUP($A228,OFFSET('Program and Results'!$A$1,MATCH(Tables!AA$1,'Program and Results'!$A:$A,0)-1,1,COUNTIF('Program and Results'!$A:$A,Tables!AA$1),4),3,0),"")))</f>
        <v/>
      </c>
      <c r="AB228" t="str">
        <f ca="1">IF(AB$2="","",IF($A228="","",IFERROR(VLOOKUP($A228,OFFSET('Program and Results'!$A$1,MATCH(Tables!AB$1,'Program and Results'!$A:$A,0)-1,1,COUNTIF('Program and Results'!$A:$A,Tables!AB$1),4),3,0),"")))</f>
        <v/>
      </c>
      <c r="AC228" t="str">
        <f ca="1">IF(AC$2="","",IF($A228="","",IFERROR(VLOOKUP($A228,OFFSET('Program and Results'!$A$1,MATCH(Tables!AC$1,'Program and Results'!$A:$A,0)-1,1,COUNTIF('Program and Results'!$A:$A,Tables!AC$1),4),3,0),"")))</f>
        <v/>
      </c>
      <c r="AD228" t="str">
        <f ca="1">IF(AD$2="","",IF($A228="","",IFERROR(VLOOKUP($A228,OFFSET('Program and Results'!$A$1,MATCH(Tables!AD$1,'Program and Results'!$A:$A,0)-1,1,COUNTIF('Program and Results'!$A:$A,Tables!AD$1),4),3,0),"")))</f>
        <v/>
      </c>
      <c r="AE228" t="str">
        <f ca="1">IF(AE$2="","",IF($A228="","",IFERROR(VLOOKUP($A228,OFFSET('Program and Results'!$A$1,MATCH(Tables!AE$1,'Program and Results'!$A:$A,0)-1,1,COUNTIF('Program and Results'!$A:$A,Tables!AE$1),4),3,0),"")))</f>
        <v/>
      </c>
      <c r="AF228" t="str">
        <f ca="1">IF(AF$2="","",IF($A228="","",IFERROR(VLOOKUP($A228,OFFSET('Program and Results'!$A$1,MATCH(Tables!AF$1,'Program and Results'!$A:$A,0)-1,1,COUNTIF('Program and Results'!$A:$A,Tables!AF$1),4),3,0),"")))</f>
        <v/>
      </c>
      <c r="AG228" t="str">
        <f ca="1">IF(AG$2="","",IF($A228="","",IFERROR(VLOOKUP($A228,OFFSET('Program and Results'!$A$1,MATCH(Tables!AG$1,'Program and Results'!$A:$A,0)-1,1,COUNTIF('Program and Results'!$A:$A,Tables!AG$1),4),3,0),"")))</f>
        <v/>
      </c>
      <c r="AH228" t="str">
        <f ca="1">IF(AH$2="","",IF($A228="","",IFERROR(VLOOKUP($A228,OFFSET('Program and Results'!$A$1,MATCH(Tables!AH$1,'Program and Results'!$A:$A,0)-1,1,COUNTIF('Program and Results'!$A:$A,Tables!AH$1),4),3,0),"")))</f>
        <v/>
      </c>
      <c r="AI228" t="str">
        <f ca="1">IF(AI$2="","",IF($A228="","",IFERROR(VLOOKUP($A228,OFFSET('Program and Results'!$A$1,MATCH(Tables!AI$1,'Program and Results'!$A:$A,0)-1,1,COUNTIF('Program and Results'!$A:$A,Tables!AI$1),4),3,0),"")))</f>
        <v/>
      </c>
      <c r="AJ228" t="str">
        <f ca="1">IF(AJ$2="","",IF($A228="","",IFERROR(VLOOKUP($A228,OFFSET('Program and Results'!$A$1,MATCH(Tables!AJ$1,'Program and Results'!$A:$A,0)-1,1,COUNTIF('Program and Results'!$A:$A,Tables!AJ$1),4),3,0),"")))</f>
        <v/>
      </c>
      <c r="AK228" t="str">
        <f ca="1">IF(AK$2="","",IF($A228="","",IFERROR(VLOOKUP($A228,OFFSET('Program and Results'!$A$1,MATCH(Tables!AK$1,'Program and Results'!$A:$A,0)-1,1,COUNTIF('Program and Results'!$A:$A,Tables!AK$1),4),3,0),"")))</f>
        <v/>
      </c>
      <c r="AL228" t="str">
        <f ca="1">IF(AL$2="","",IF($A228="","",IFERROR(VLOOKUP($A228,OFFSET('Program and Results'!$A$1,MATCH(Tables!AL$1,'Program and Results'!$A:$A,0)-1,1,COUNTIF('Program and Results'!$A:$A,Tables!AL$1),4),3,0),"")))</f>
        <v/>
      </c>
      <c r="AM228" t="str">
        <f ca="1">IF(AM$2="","",IF($A228="","",IFERROR(VLOOKUP($A228,OFFSET('Program and Results'!$A$1,MATCH(Tables!AM$1,'Program and Results'!$A:$A,0)-1,1,COUNTIF('Program and Results'!$A:$A,Tables!AM$1),4),3,0),"")))</f>
        <v/>
      </c>
      <c r="AN228" t="str">
        <f ca="1">IF(AN$2="","",IF($A228="","",IFERROR(VLOOKUP($A228,OFFSET('Program and Results'!$A$1,MATCH(Tables!AN$1,'Program and Results'!$A:$A,0)-1,1,COUNTIF('Program and Results'!$A:$A,Tables!AN$1),4),3,0),"")))</f>
        <v/>
      </c>
      <c r="AO228" t="str">
        <f ca="1">IF(AO$2="","",IF($A228="","",IFERROR(VLOOKUP($A228,OFFSET('Program and Results'!$A$1,MATCH(Tables!AO$1,'Program and Results'!$A:$A,0)-1,1,COUNTIF('Program and Results'!$A:$A,Tables!AO$1),4),3,0),"")))</f>
        <v/>
      </c>
      <c r="AP228" t="str">
        <f ca="1">IF(AP$2="","",IF($A228="","",IFERROR(VLOOKUP($A228,OFFSET('Program and Results'!$A$1,MATCH(Tables!AP$1,'Program and Results'!$A:$A,0)-1,1,COUNTIF('Program and Results'!$A:$A,Tables!AP$1),4),3,0),"")))</f>
        <v/>
      </c>
      <c r="AQ228" t="str">
        <f ca="1">IF(AQ$2="","",IF($A228="","",IFERROR(VLOOKUP($A228,OFFSET('Program and Results'!$A$1,MATCH(Tables!AQ$1,'Program and Results'!$A:$A,0)-1,1,COUNTIF('Program and Results'!$A:$A,Tables!AQ$1),4),3,0),"")))</f>
        <v/>
      </c>
      <c r="AR228" t="str">
        <f ca="1">IF(AR$2="","",IF($A228="","",IFERROR(VLOOKUP($A228,OFFSET('Program and Results'!$A$1,MATCH(Tables!AR$1,'Program and Results'!$A:$A,0)-1,1,COUNTIF('Program and Results'!$A:$A,Tables!AR$1),4),3,0),"")))</f>
        <v/>
      </c>
      <c r="AS228" t="str">
        <f ca="1">IF(AS$2="","",IF($A228="","",IFERROR(VLOOKUP($A228,OFFSET('Program and Results'!$A$1,MATCH(Tables!AS$1,'Program and Results'!$A:$A,0)-1,1,COUNTIF('Program and Results'!$A:$A,Tables!AS$1),4),3,0),"")))</f>
        <v/>
      </c>
      <c r="AT228" t="str">
        <f ca="1">IF(AT$2="","",IF($A228="","",IFERROR(VLOOKUP($A228,OFFSET('Program and Results'!$A$1,MATCH(Tables!AT$1,'Program and Results'!$A:$A,0)-1,1,COUNTIF('Program and Results'!$A:$A,Tables!AT$1),4),3,0),"")))</f>
        <v/>
      </c>
      <c r="AU228" t="str">
        <f ca="1">IF(AU$2="","",IF($A228="","",IFERROR(VLOOKUP($A228,OFFSET('Program and Results'!$A$1,MATCH(Tables!AU$1,'Program and Results'!$A:$A,0)-1,1,COUNTIF('Program and Results'!$A:$A,Tables!AU$1),4),3,0),"")))</f>
        <v/>
      </c>
      <c r="AV228" t="str">
        <f ca="1">IF(AV$2="","",IF($A228="","",IFERROR(VLOOKUP($A228,OFFSET('Program and Results'!$A$1,MATCH(Tables!AV$1,'Program and Results'!$A:$A,0)-1,1,COUNTIF('Program and Results'!$A:$A,Tables!AV$1),4),3,0),"")))</f>
        <v/>
      </c>
      <c r="AW228" t="str">
        <f ca="1">IF(AW$2="","",IF($A228="","",IFERROR(VLOOKUP($A228,OFFSET('Program and Results'!$A$1,MATCH(Tables!AW$1,'Program and Results'!$A:$A,0)-1,1,COUNTIF('Program and Results'!$A:$A,Tables!AW$1),4),3,0),"")))</f>
        <v/>
      </c>
      <c r="AX228" t="str">
        <f ca="1">IF(AX$2="","",IF($A228="","",IFERROR(VLOOKUP($A228,OFFSET('Program and Results'!$A$1,MATCH(Tables!AX$1,'Program and Results'!$A:$A,0)-1,1,COUNTIF('Program and Results'!$A:$A,Tables!AX$1),4),3,0),"")))</f>
        <v/>
      </c>
      <c r="AY228" t="str">
        <f ca="1">IF(AY$2="","",IF($A228="","",IFERROR(VLOOKUP($A228,OFFSET('Program and Results'!$A$1,MATCH(Tables!AY$1,'Program and Results'!$A:$A,0)-1,1,COUNTIF('Program and Results'!$A:$A,Tables!AY$1),4),3,0),"")))</f>
        <v/>
      </c>
      <c r="AZ228" t="str">
        <f ca="1">IF(AZ$2="","",IF($A228="","",IFERROR(VLOOKUP($A228,OFFSET('Program and Results'!$A$1,MATCH(Tables!AZ$1,'Program and Results'!$A:$A,0)-1,1,COUNTIF('Program and Results'!$A:$A,Tables!AZ$1),4),3,0),"")))</f>
        <v/>
      </c>
      <c r="BA228" t="str">
        <f ca="1">IF(BA$2="","",IF($A228="","",IFERROR(VLOOKUP($A228,OFFSET('Program and Results'!$A$1,MATCH(Tables!BA$1,'Program and Results'!$A:$A,0)-1,1,COUNTIF('Program and Results'!$A:$A,Tables!BA$1),4),3,0),"")))</f>
        <v/>
      </c>
      <c r="BB228" t="str">
        <f ca="1">IF(BB$2="","",IF($A228="","",IFERROR(VLOOKUP($A228,OFFSET('Program and Results'!$A$1,MATCH(Tables!BB$1,'Program and Results'!$A:$A,0)-1,1,COUNTIF('Program and Results'!$A:$A,Tables!BB$1),4),3,0),"")))</f>
        <v/>
      </c>
      <c r="BC228" t="str">
        <f ca="1">IF(BC$2="","",IF($A228="","",IFERROR(VLOOKUP($A228,OFFSET('Program and Results'!$A$1,MATCH(Tables!BC$1,'Program and Results'!$A:$A,0)-1,1,COUNTIF('Program and Results'!$A:$A,Tables!BC$1),4),3,0),"")))</f>
        <v/>
      </c>
      <c r="BD228" t="str">
        <f ca="1">IF(BD$2="","",IF($A228="","",IFERROR(VLOOKUP($A228,OFFSET('Program and Results'!$A$1,MATCH(Tables!BD$1,'Program and Results'!$A:$A,0)-1,1,COUNTIF('Program and Results'!$A:$A,Tables!BD$1),4),3,0),"")))</f>
        <v/>
      </c>
      <c r="BE228" t="str">
        <f ca="1">IF(BE$2="","",IF($A228="","",IFERROR(VLOOKUP($A228,OFFSET('Program and Results'!$A$1,MATCH(Tables!BE$1,'Program and Results'!$A:$A,0)-1,1,COUNTIF('Program and Results'!$A:$A,Tables!BE$1),4),3,0),"")))</f>
        <v/>
      </c>
    </row>
    <row r="229" spans="1:57">
      <c r="A229" s="3" t="str">
        <f t="shared" si="15"/>
        <v/>
      </c>
      <c r="B229" t="str">
        <f ca="1">IF(B$2="","",IF($A229="","",IFERROR(VLOOKUP($A229,OFFSET('Program and Results'!$A$1,MATCH(Tables!B$1,'Program and Results'!$A:$A,0)-1,1,COUNTIF('Program and Results'!$A:$A,Tables!B$1),4),3,0),"")))</f>
        <v/>
      </c>
      <c r="C229" t="str">
        <f ca="1">IF(C$2="","",IF($A229="","",IFERROR(VLOOKUP($A229,OFFSET('Program and Results'!$A$1,MATCH(Tables!C$1,'Program and Results'!$A:$A,0)-1,1,COUNTIF('Program and Results'!$A:$A,Tables!C$1),4),3,0),"")))</f>
        <v/>
      </c>
      <c r="D229" t="str">
        <f ca="1">IF(D$2="","",IF($A229="","",IFERROR(VLOOKUP($A229,OFFSET('Program and Results'!$A$1,MATCH(Tables!D$1,'Program and Results'!$A:$A,0)-1,1,COUNTIF('Program and Results'!$A:$A,Tables!D$1),4),3,0),"")))</f>
        <v/>
      </c>
      <c r="E229" t="str">
        <f ca="1">IF(E$2="","",IF($A229="","",IFERROR(VLOOKUP($A229,OFFSET('Program and Results'!$A$1,MATCH(Tables!E$1,'Program and Results'!$A:$A,0)-1,1,COUNTIF('Program and Results'!$A:$A,Tables!E$1),4),3,0),"")))</f>
        <v/>
      </c>
      <c r="F229" t="str">
        <f ca="1">IF(F$2="","",IF($A229="","",IFERROR(VLOOKUP($A229,OFFSET('Program and Results'!$A$1,MATCH(Tables!F$1,'Program and Results'!$A:$A,0)-1,1,COUNTIF('Program and Results'!$A:$A,Tables!F$1),4),3,0),"")))</f>
        <v/>
      </c>
      <c r="G229" t="str">
        <f ca="1">IF(G$2="","",IF($A229="","",IFERROR(VLOOKUP($A229,OFFSET('Program and Results'!$A$1,MATCH(Tables!G$1,'Program and Results'!$A:$A,0)-1,1,COUNTIF('Program and Results'!$A:$A,Tables!G$1),4),3,0),"")))</f>
        <v/>
      </c>
      <c r="H229" t="str">
        <f ca="1">IF(H$2="","",IF($A229="","",IFERROR(VLOOKUP($A229,OFFSET('Program and Results'!$A$1,MATCH(Tables!H$1,'Program and Results'!$A:$A,0)-1,1,COUNTIF('Program and Results'!$A:$A,Tables!H$1),4),3,0),"")))</f>
        <v/>
      </c>
      <c r="I229" t="str">
        <f ca="1">IF(I$2="","",IF($A229="","",IFERROR(VLOOKUP($A229,OFFSET('Program and Results'!$A$1,MATCH(Tables!I$1,'Program and Results'!$A:$A,0)-1,1,COUNTIF('Program and Results'!$A:$A,Tables!I$1),4),3,0),"")))</f>
        <v/>
      </c>
      <c r="J229" t="str">
        <f ca="1">IF(J$2="","",IF($A229="","",IFERROR(VLOOKUP($A229,OFFSET('Program and Results'!$A$1,MATCH(Tables!J$1,'Program and Results'!$A:$A,0)-1,1,COUNTIF('Program and Results'!$A:$A,Tables!J$1),4),3,0),"")))</f>
        <v/>
      </c>
      <c r="K229" t="str">
        <f ca="1">IF(K$2="","",IF($A229="","",IFERROR(VLOOKUP($A229,OFFSET('Program and Results'!$A$1,MATCH(Tables!K$1,'Program and Results'!$A:$A,0)-1,1,COUNTIF('Program and Results'!$A:$A,Tables!K$1),4),3,0),"")))</f>
        <v/>
      </c>
      <c r="L229" t="str">
        <f ca="1">IF(L$2="","",IF($A229="","",IFERROR(VLOOKUP($A229,OFFSET('Program and Results'!$A$1,MATCH(Tables!L$1,'Program and Results'!$A:$A,0)-1,1,COUNTIF('Program and Results'!$A:$A,Tables!L$1),4),3,0),"")))</f>
        <v/>
      </c>
      <c r="M229" t="str">
        <f ca="1">IF(M$2="","",IF($A229="","",IFERROR(VLOOKUP($A229,OFFSET('Program and Results'!$A$1,MATCH(Tables!M$1,'Program and Results'!$A:$A,0)-1,1,COUNTIF('Program and Results'!$A:$A,Tables!M$1),4),3,0),"")))</f>
        <v/>
      </c>
      <c r="N229" t="str">
        <f ca="1">IF(N$2="","",IF($A229="","",IFERROR(VLOOKUP($A229,OFFSET('Program and Results'!$A$1,MATCH(Tables!N$1,'Program and Results'!$A:$A,0)-1,1,COUNTIF('Program and Results'!$A:$A,Tables!N$1),4),3,0),"")))</f>
        <v/>
      </c>
      <c r="O229" t="str">
        <f ca="1">IF(O$2="","",IF($A229="","",IFERROR(VLOOKUP($A229,OFFSET('Program and Results'!$A$1,MATCH(Tables!O$1,'Program and Results'!$A:$A,0)-1,1,COUNTIF('Program and Results'!$A:$A,Tables!O$1),4),3,0),"")))</f>
        <v/>
      </c>
      <c r="P229" t="str">
        <f ca="1">IF(P$2="","",IF($A229="","",IFERROR(VLOOKUP($A229,OFFSET('Program and Results'!$A$1,MATCH(Tables!P$1,'Program and Results'!$A:$A,0)-1,1,COUNTIF('Program and Results'!$A:$A,Tables!P$1),4),3,0),"")))</f>
        <v/>
      </c>
      <c r="Q229" t="str">
        <f ca="1">IF(Q$2="","",IF($A229="","",IFERROR(VLOOKUP($A229,OFFSET('Program and Results'!$A$1,MATCH(Tables!Q$1,'Program and Results'!$A:$A,0)-1,1,COUNTIF('Program and Results'!$A:$A,Tables!Q$1),4),3,0),"")))</f>
        <v/>
      </c>
      <c r="R229" t="str">
        <f ca="1">IF(R$2="","",IF($A229="","",IFERROR(VLOOKUP($A229,OFFSET('Program and Results'!$A$1,MATCH(Tables!R$1,'Program and Results'!$A:$A,0)-1,1,COUNTIF('Program and Results'!$A:$A,Tables!R$1),4),3,0),"")))</f>
        <v/>
      </c>
      <c r="S229" t="str">
        <f ca="1">IF(S$2="","",IF($A229="","",IFERROR(VLOOKUP($A229,OFFSET('Program and Results'!$A$1,MATCH(Tables!S$1,'Program and Results'!$A:$A,0)-1,1,COUNTIF('Program and Results'!$A:$A,Tables!S$1),4),3,0),"")))</f>
        <v/>
      </c>
      <c r="T229" t="str">
        <f ca="1">IF(T$2="","",IF($A229="","",IFERROR(VLOOKUP($A229,OFFSET('Program and Results'!$A$1,MATCH(Tables!T$1,'Program and Results'!$A:$A,0)-1,1,COUNTIF('Program and Results'!$A:$A,Tables!T$1),4),3,0),"")))</f>
        <v/>
      </c>
      <c r="U229" t="str">
        <f ca="1">IF(U$2="","",IF($A229="","",IFERROR(VLOOKUP($A229,OFFSET('Program and Results'!$A$1,MATCH(Tables!U$1,'Program and Results'!$A:$A,0)-1,1,COUNTIF('Program and Results'!$A:$A,Tables!U$1),4),3,0),"")))</f>
        <v/>
      </c>
      <c r="V229" t="str">
        <f ca="1">IF(V$2="","",IF($A229="","",IFERROR(VLOOKUP($A229,OFFSET('Program and Results'!$A$1,MATCH(Tables!V$1,'Program and Results'!$A:$A,0)-1,1,COUNTIF('Program and Results'!$A:$A,Tables!V$1),4),3,0),"")))</f>
        <v/>
      </c>
      <c r="W229" t="str">
        <f ca="1">IF(W$2="","",IF($A229="","",IFERROR(VLOOKUP($A229,OFFSET('Program and Results'!$A$1,MATCH(Tables!W$1,'Program and Results'!$A:$A,0)-1,1,COUNTIF('Program and Results'!$A:$A,Tables!W$1),4),3,0),"")))</f>
        <v/>
      </c>
      <c r="X229" t="str">
        <f ca="1">IF(X$2="","",IF($A229="","",IFERROR(VLOOKUP($A229,OFFSET('Program and Results'!$A$1,MATCH(Tables!X$1,'Program and Results'!$A:$A,0)-1,1,COUNTIF('Program and Results'!$A:$A,Tables!X$1),4),3,0),"")))</f>
        <v/>
      </c>
      <c r="Y229" t="str">
        <f ca="1">IF(Y$2="","",IF($A229="","",IFERROR(VLOOKUP($A229,OFFSET('Program and Results'!$A$1,MATCH(Tables!Y$1,'Program and Results'!$A:$A,0)-1,1,COUNTIF('Program and Results'!$A:$A,Tables!Y$1),4),3,0),"")))</f>
        <v/>
      </c>
      <c r="Z229" t="str">
        <f ca="1">IF(Z$2="","",IF($A229="","",IFERROR(VLOOKUP($A229,OFFSET('Program and Results'!$A$1,MATCH(Tables!Z$1,'Program and Results'!$A:$A,0)-1,1,COUNTIF('Program and Results'!$A:$A,Tables!Z$1),4),3,0),"")))</f>
        <v/>
      </c>
      <c r="AA229" t="str">
        <f ca="1">IF(AA$2="","",IF($A229="","",IFERROR(VLOOKUP($A229,OFFSET('Program and Results'!$A$1,MATCH(Tables!AA$1,'Program and Results'!$A:$A,0)-1,1,COUNTIF('Program and Results'!$A:$A,Tables!AA$1),4),3,0),"")))</f>
        <v/>
      </c>
      <c r="AB229" t="str">
        <f ca="1">IF(AB$2="","",IF($A229="","",IFERROR(VLOOKUP($A229,OFFSET('Program and Results'!$A$1,MATCH(Tables!AB$1,'Program and Results'!$A:$A,0)-1,1,COUNTIF('Program and Results'!$A:$A,Tables!AB$1),4),3,0),"")))</f>
        <v/>
      </c>
      <c r="AC229" t="str">
        <f ca="1">IF(AC$2="","",IF($A229="","",IFERROR(VLOOKUP($A229,OFFSET('Program and Results'!$A$1,MATCH(Tables!AC$1,'Program and Results'!$A:$A,0)-1,1,COUNTIF('Program and Results'!$A:$A,Tables!AC$1),4),3,0),"")))</f>
        <v/>
      </c>
      <c r="AD229" t="str">
        <f ca="1">IF(AD$2="","",IF($A229="","",IFERROR(VLOOKUP($A229,OFFSET('Program and Results'!$A$1,MATCH(Tables!AD$1,'Program and Results'!$A:$A,0)-1,1,COUNTIF('Program and Results'!$A:$A,Tables!AD$1),4),3,0),"")))</f>
        <v/>
      </c>
      <c r="AE229" t="str">
        <f ca="1">IF(AE$2="","",IF($A229="","",IFERROR(VLOOKUP($A229,OFFSET('Program and Results'!$A$1,MATCH(Tables!AE$1,'Program and Results'!$A:$A,0)-1,1,COUNTIF('Program and Results'!$A:$A,Tables!AE$1),4),3,0),"")))</f>
        <v/>
      </c>
      <c r="AF229" t="str">
        <f ca="1">IF(AF$2="","",IF($A229="","",IFERROR(VLOOKUP($A229,OFFSET('Program and Results'!$A$1,MATCH(Tables!AF$1,'Program and Results'!$A:$A,0)-1,1,COUNTIF('Program and Results'!$A:$A,Tables!AF$1),4),3,0),"")))</f>
        <v/>
      </c>
      <c r="AG229" t="str">
        <f ca="1">IF(AG$2="","",IF($A229="","",IFERROR(VLOOKUP($A229,OFFSET('Program and Results'!$A$1,MATCH(Tables!AG$1,'Program and Results'!$A:$A,0)-1,1,COUNTIF('Program and Results'!$A:$A,Tables!AG$1),4),3,0),"")))</f>
        <v/>
      </c>
      <c r="AH229" t="str">
        <f ca="1">IF(AH$2="","",IF($A229="","",IFERROR(VLOOKUP($A229,OFFSET('Program and Results'!$A$1,MATCH(Tables!AH$1,'Program and Results'!$A:$A,0)-1,1,COUNTIF('Program and Results'!$A:$A,Tables!AH$1),4),3,0),"")))</f>
        <v/>
      </c>
      <c r="AI229" t="str">
        <f ca="1">IF(AI$2="","",IF($A229="","",IFERROR(VLOOKUP($A229,OFFSET('Program and Results'!$A$1,MATCH(Tables!AI$1,'Program and Results'!$A:$A,0)-1,1,COUNTIF('Program and Results'!$A:$A,Tables!AI$1),4),3,0),"")))</f>
        <v/>
      </c>
      <c r="AJ229" t="str">
        <f ca="1">IF(AJ$2="","",IF($A229="","",IFERROR(VLOOKUP($A229,OFFSET('Program and Results'!$A$1,MATCH(Tables!AJ$1,'Program and Results'!$A:$A,0)-1,1,COUNTIF('Program and Results'!$A:$A,Tables!AJ$1),4),3,0),"")))</f>
        <v/>
      </c>
      <c r="AK229" t="str">
        <f ca="1">IF(AK$2="","",IF($A229="","",IFERROR(VLOOKUP($A229,OFFSET('Program and Results'!$A$1,MATCH(Tables!AK$1,'Program and Results'!$A:$A,0)-1,1,COUNTIF('Program and Results'!$A:$A,Tables!AK$1),4),3,0),"")))</f>
        <v/>
      </c>
      <c r="AL229" t="str">
        <f ca="1">IF(AL$2="","",IF($A229="","",IFERROR(VLOOKUP($A229,OFFSET('Program and Results'!$A$1,MATCH(Tables!AL$1,'Program and Results'!$A:$A,0)-1,1,COUNTIF('Program and Results'!$A:$A,Tables!AL$1),4),3,0),"")))</f>
        <v/>
      </c>
      <c r="AM229" t="str">
        <f ca="1">IF(AM$2="","",IF($A229="","",IFERROR(VLOOKUP($A229,OFFSET('Program and Results'!$A$1,MATCH(Tables!AM$1,'Program and Results'!$A:$A,0)-1,1,COUNTIF('Program and Results'!$A:$A,Tables!AM$1),4),3,0),"")))</f>
        <v/>
      </c>
      <c r="AN229" t="str">
        <f ca="1">IF(AN$2="","",IF($A229="","",IFERROR(VLOOKUP($A229,OFFSET('Program and Results'!$A$1,MATCH(Tables!AN$1,'Program and Results'!$A:$A,0)-1,1,COUNTIF('Program and Results'!$A:$A,Tables!AN$1),4),3,0),"")))</f>
        <v/>
      </c>
      <c r="AO229" t="str">
        <f ca="1">IF(AO$2="","",IF($A229="","",IFERROR(VLOOKUP($A229,OFFSET('Program and Results'!$A$1,MATCH(Tables!AO$1,'Program and Results'!$A:$A,0)-1,1,COUNTIF('Program and Results'!$A:$A,Tables!AO$1),4),3,0),"")))</f>
        <v/>
      </c>
      <c r="AP229" t="str">
        <f ca="1">IF(AP$2="","",IF($A229="","",IFERROR(VLOOKUP($A229,OFFSET('Program and Results'!$A$1,MATCH(Tables!AP$1,'Program and Results'!$A:$A,0)-1,1,COUNTIF('Program and Results'!$A:$A,Tables!AP$1),4),3,0),"")))</f>
        <v/>
      </c>
      <c r="AQ229" t="str">
        <f ca="1">IF(AQ$2="","",IF($A229="","",IFERROR(VLOOKUP($A229,OFFSET('Program and Results'!$A$1,MATCH(Tables!AQ$1,'Program and Results'!$A:$A,0)-1,1,COUNTIF('Program and Results'!$A:$A,Tables!AQ$1),4),3,0),"")))</f>
        <v/>
      </c>
      <c r="AR229" t="str">
        <f ca="1">IF(AR$2="","",IF($A229="","",IFERROR(VLOOKUP($A229,OFFSET('Program and Results'!$A$1,MATCH(Tables!AR$1,'Program and Results'!$A:$A,0)-1,1,COUNTIF('Program and Results'!$A:$A,Tables!AR$1),4),3,0),"")))</f>
        <v/>
      </c>
      <c r="AS229" t="str">
        <f ca="1">IF(AS$2="","",IF($A229="","",IFERROR(VLOOKUP($A229,OFFSET('Program and Results'!$A$1,MATCH(Tables!AS$1,'Program and Results'!$A:$A,0)-1,1,COUNTIF('Program and Results'!$A:$A,Tables!AS$1),4),3,0),"")))</f>
        <v/>
      </c>
      <c r="AT229" t="str">
        <f ca="1">IF(AT$2="","",IF($A229="","",IFERROR(VLOOKUP($A229,OFFSET('Program and Results'!$A$1,MATCH(Tables!AT$1,'Program and Results'!$A:$A,0)-1,1,COUNTIF('Program and Results'!$A:$A,Tables!AT$1),4),3,0),"")))</f>
        <v/>
      </c>
      <c r="AU229" t="str">
        <f ca="1">IF(AU$2="","",IF($A229="","",IFERROR(VLOOKUP($A229,OFFSET('Program and Results'!$A$1,MATCH(Tables!AU$1,'Program and Results'!$A:$A,0)-1,1,COUNTIF('Program and Results'!$A:$A,Tables!AU$1),4),3,0),"")))</f>
        <v/>
      </c>
      <c r="AV229" t="str">
        <f ca="1">IF(AV$2="","",IF($A229="","",IFERROR(VLOOKUP($A229,OFFSET('Program and Results'!$A$1,MATCH(Tables!AV$1,'Program and Results'!$A:$A,0)-1,1,COUNTIF('Program and Results'!$A:$A,Tables!AV$1),4),3,0),"")))</f>
        <v/>
      </c>
      <c r="AW229" t="str">
        <f ca="1">IF(AW$2="","",IF($A229="","",IFERROR(VLOOKUP($A229,OFFSET('Program and Results'!$A$1,MATCH(Tables!AW$1,'Program and Results'!$A:$A,0)-1,1,COUNTIF('Program and Results'!$A:$A,Tables!AW$1),4),3,0),"")))</f>
        <v/>
      </c>
      <c r="AX229" t="str">
        <f ca="1">IF(AX$2="","",IF($A229="","",IFERROR(VLOOKUP($A229,OFFSET('Program and Results'!$A$1,MATCH(Tables!AX$1,'Program and Results'!$A:$A,0)-1,1,COUNTIF('Program and Results'!$A:$A,Tables!AX$1),4),3,0),"")))</f>
        <v/>
      </c>
      <c r="AY229" t="str">
        <f ca="1">IF(AY$2="","",IF($A229="","",IFERROR(VLOOKUP($A229,OFFSET('Program and Results'!$A$1,MATCH(Tables!AY$1,'Program and Results'!$A:$A,0)-1,1,COUNTIF('Program and Results'!$A:$A,Tables!AY$1),4),3,0),"")))</f>
        <v/>
      </c>
      <c r="AZ229" t="str">
        <f ca="1">IF(AZ$2="","",IF($A229="","",IFERROR(VLOOKUP($A229,OFFSET('Program and Results'!$A$1,MATCH(Tables!AZ$1,'Program and Results'!$A:$A,0)-1,1,COUNTIF('Program and Results'!$A:$A,Tables!AZ$1),4),3,0),"")))</f>
        <v/>
      </c>
      <c r="BA229" t="str">
        <f ca="1">IF(BA$2="","",IF($A229="","",IFERROR(VLOOKUP($A229,OFFSET('Program and Results'!$A$1,MATCH(Tables!BA$1,'Program and Results'!$A:$A,0)-1,1,COUNTIF('Program and Results'!$A:$A,Tables!BA$1),4),3,0),"")))</f>
        <v/>
      </c>
      <c r="BB229" t="str">
        <f ca="1">IF(BB$2="","",IF($A229="","",IFERROR(VLOOKUP($A229,OFFSET('Program and Results'!$A$1,MATCH(Tables!BB$1,'Program and Results'!$A:$A,0)-1,1,COUNTIF('Program and Results'!$A:$A,Tables!BB$1),4),3,0),"")))</f>
        <v/>
      </c>
      <c r="BC229" t="str">
        <f ca="1">IF(BC$2="","",IF($A229="","",IFERROR(VLOOKUP($A229,OFFSET('Program and Results'!$A$1,MATCH(Tables!BC$1,'Program and Results'!$A:$A,0)-1,1,COUNTIF('Program and Results'!$A:$A,Tables!BC$1),4),3,0),"")))</f>
        <v/>
      </c>
      <c r="BD229" t="str">
        <f ca="1">IF(BD$2="","",IF($A229="","",IFERROR(VLOOKUP($A229,OFFSET('Program and Results'!$A$1,MATCH(Tables!BD$1,'Program and Results'!$A:$A,0)-1,1,COUNTIF('Program and Results'!$A:$A,Tables!BD$1),4),3,0),"")))</f>
        <v/>
      </c>
      <c r="BE229" t="str">
        <f ca="1">IF(BE$2="","",IF($A229="","",IFERROR(VLOOKUP($A229,OFFSET('Program and Results'!$A$1,MATCH(Tables!BE$1,'Program and Results'!$A:$A,0)-1,1,COUNTIF('Program and Results'!$A:$A,Tables!BE$1),4),3,0),"")))</f>
        <v/>
      </c>
    </row>
    <row r="230" spans="1:57">
      <c r="A230" s="3" t="str">
        <f t="shared" si="15"/>
        <v/>
      </c>
      <c r="B230" t="str">
        <f ca="1">IF(B$2="","",IF($A230="","",IFERROR(VLOOKUP($A230,OFFSET('Program and Results'!$A$1,MATCH(Tables!B$1,'Program and Results'!$A:$A,0)-1,1,COUNTIF('Program and Results'!$A:$A,Tables!B$1),4),3,0),"")))</f>
        <v/>
      </c>
      <c r="C230" t="str">
        <f ca="1">IF(C$2="","",IF($A230="","",IFERROR(VLOOKUP($A230,OFFSET('Program and Results'!$A$1,MATCH(Tables!C$1,'Program and Results'!$A:$A,0)-1,1,COUNTIF('Program and Results'!$A:$A,Tables!C$1),4),3,0),"")))</f>
        <v/>
      </c>
      <c r="D230" t="str">
        <f ca="1">IF(D$2="","",IF($A230="","",IFERROR(VLOOKUP($A230,OFFSET('Program and Results'!$A$1,MATCH(Tables!D$1,'Program and Results'!$A:$A,0)-1,1,COUNTIF('Program and Results'!$A:$A,Tables!D$1),4),3,0),"")))</f>
        <v/>
      </c>
      <c r="E230" t="str">
        <f ca="1">IF(E$2="","",IF($A230="","",IFERROR(VLOOKUP($A230,OFFSET('Program and Results'!$A$1,MATCH(Tables!E$1,'Program and Results'!$A:$A,0)-1,1,COUNTIF('Program and Results'!$A:$A,Tables!E$1),4),3,0),"")))</f>
        <v/>
      </c>
      <c r="F230" t="str">
        <f ca="1">IF(F$2="","",IF($A230="","",IFERROR(VLOOKUP($A230,OFFSET('Program and Results'!$A$1,MATCH(Tables!F$1,'Program and Results'!$A:$A,0)-1,1,COUNTIF('Program and Results'!$A:$A,Tables!F$1),4),3,0),"")))</f>
        <v/>
      </c>
      <c r="G230" t="str">
        <f ca="1">IF(G$2="","",IF($A230="","",IFERROR(VLOOKUP($A230,OFFSET('Program and Results'!$A$1,MATCH(Tables!G$1,'Program and Results'!$A:$A,0)-1,1,COUNTIF('Program and Results'!$A:$A,Tables!G$1),4),3,0),"")))</f>
        <v/>
      </c>
      <c r="H230" t="str">
        <f ca="1">IF(H$2="","",IF($A230="","",IFERROR(VLOOKUP($A230,OFFSET('Program and Results'!$A$1,MATCH(Tables!H$1,'Program and Results'!$A:$A,0)-1,1,COUNTIF('Program and Results'!$A:$A,Tables!H$1),4),3,0),"")))</f>
        <v/>
      </c>
      <c r="I230" t="str">
        <f ca="1">IF(I$2="","",IF($A230="","",IFERROR(VLOOKUP($A230,OFFSET('Program and Results'!$A$1,MATCH(Tables!I$1,'Program and Results'!$A:$A,0)-1,1,COUNTIF('Program and Results'!$A:$A,Tables!I$1),4),3,0),"")))</f>
        <v/>
      </c>
      <c r="J230" t="str">
        <f ca="1">IF(J$2="","",IF($A230="","",IFERROR(VLOOKUP($A230,OFFSET('Program and Results'!$A$1,MATCH(Tables!J$1,'Program and Results'!$A:$A,0)-1,1,COUNTIF('Program and Results'!$A:$A,Tables!J$1),4),3,0),"")))</f>
        <v/>
      </c>
      <c r="K230" t="str">
        <f ca="1">IF(K$2="","",IF($A230="","",IFERROR(VLOOKUP($A230,OFFSET('Program and Results'!$A$1,MATCH(Tables!K$1,'Program and Results'!$A:$A,0)-1,1,COUNTIF('Program and Results'!$A:$A,Tables!K$1),4),3,0),"")))</f>
        <v/>
      </c>
      <c r="L230" t="str">
        <f ca="1">IF(L$2="","",IF($A230="","",IFERROR(VLOOKUP($A230,OFFSET('Program and Results'!$A$1,MATCH(Tables!L$1,'Program and Results'!$A:$A,0)-1,1,COUNTIF('Program and Results'!$A:$A,Tables!L$1),4),3,0),"")))</f>
        <v/>
      </c>
      <c r="M230" t="str">
        <f ca="1">IF(M$2="","",IF($A230="","",IFERROR(VLOOKUP($A230,OFFSET('Program and Results'!$A$1,MATCH(Tables!M$1,'Program and Results'!$A:$A,0)-1,1,COUNTIF('Program and Results'!$A:$A,Tables!M$1),4),3,0),"")))</f>
        <v/>
      </c>
      <c r="N230" t="str">
        <f ca="1">IF(N$2="","",IF($A230="","",IFERROR(VLOOKUP($A230,OFFSET('Program and Results'!$A$1,MATCH(Tables!N$1,'Program and Results'!$A:$A,0)-1,1,COUNTIF('Program and Results'!$A:$A,Tables!N$1),4),3,0),"")))</f>
        <v/>
      </c>
      <c r="O230" t="str">
        <f ca="1">IF(O$2="","",IF($A230="","",IFERROR(VLOOKUP($A230,OFFSET('Program and Results'!$A$1,MATCH(Tables!O$1,'Program and Results'!$A:$A,0)-1,1,COUNTIF('Program and Results'!$A:$A,Tables!O$1),4),3,0),"")))</f>
        <v/>
      </c>
      <c r="P230" t="str">
        <f ca="1">IF(P$2="","",IF($A230="","",IFERROR(VLOOKUP($A230,OFFSET('Program and Results'!$A$1,MATCH(Tables!P$1,'Program and Results'!$A:$A,0)-1,1,COUNTIF('Program and Results'!$A:$A,Tables!P$1),4),3,0),"")))</f>
        <v/>
      </c>
      <c r="Q230" t="str">
        <f ca="1">IF(Q$2="","",IF($A230="","",IFERROR(VLOOKUP($A230,OFFSET('Program and Results'!$A$1,MATCH(Tables!Q$1,'Program and Results'!$A:$A,0)-1,1,COUNTIF('Program and Results'!$A:$A,Tables!Q$1),4),3,0),"")))</f>
        <v/>
      </c>
      <c r="R230" t="str">
        <f ca="1">IF(R$2="","",IF($A230="","",IFERROR(VLOOKUP($A230,OFFSET('Program and Results'!$A$1,MATCH(Tables!R$1,'Program and Results'!$A:$A,0)-1,1,COUNTIF('Program and Results'!$A:$A,Tables!R$1),4),3,0),"")))</f>
        <v/>
      </c>
      <c r="S230" t="str">
        <f ca="1">IF(S$2="","",IF($A230="","",IFERROR(VLOOKUP($A230,OFFSET('Program and Results'!$A$1,MATCH(Tables!S$1,'Program and Results'!$A:$A,0)-1,1,COUNTIF('Program and Results'!$A:$A,Tables!S$1),4),3,0),"")))</f>
        <v/>
      </c>
      <c r="T230" t="str">
        <f ca="1">IF(T$2="","",IF($A230="","",IFERROR(VLOOKUP($A230,OFFSET('Program and Results'!$A$1,MATCH(Tables!T$1,'Program and Results'!$A:$A,0)-1,1,COUNTIF('Program and Results'!$A:$A,Tables!T$1),4),3,0),"")))</f>
        <v/>
      </c>
      <c r="U230" t="str">
        <f ca="1">IF(U$2="","",IF($A230="","",IFERROR(VLOOKUP($A230,OFFSET('Program and Results'!$A$1,MATCH(Tables!U$1,'Program and Results'!$A:$A,0)-1,1,COUNTIF('Program and Results'!$A:$A,Tables!U$1),4),3,0),"")))</f>
        <v/>
      </c>
      <c r="V230" t="str">
        <f ca="1">IF(V$2="","",IF($A230="","",IFERROR(VLOOKUP($A230,OFFSET('Program and Results'!$A$1,MATCH(Tables!V$1,'Program and Results'!$A:$A,0)-1,1,COUNTIF('Program and Results'!$A:$A,Tables!V$1),4),3,0),"")))</f>
        <v/>
      </c>
      <c r="W230" t="str">
        <f ca="1">IF(W$2="","",IF($A230="","",IFERROR(VLOOKUP($A230,OFFSET('Program and Results'!$A$1,MATCH(Tables!W$1,'Program and Results'!$A:$A,0)-1,1,COUNTIF('Program and Results'!$A:$A,Tables!W$1),4),3,0),"")))</f>
        <v/>
      </c>
      <c r="X230" t="str">
        <f ca="1">IF(X$2="","",IF($A230="","",IFERROR(VLOOKUP($A230,OFFSET('Program and Results'!$A$1,MATCH(Tables!X$1,'Program and Results'!$A:$A,0)-1,1,COUNTIF('Program and Results'!$A:$A,Tables!X$1),4),3,0),"")))</f>
        <v/>
      </c>
      <c r="Y230" t="str">
        <f ca="1">IF(Y$2="","",IF($A230="","",IFERROR(VLOOKUP($A230,OFFSET('Program and Results'!$A$1,MATCH(Tables!Y$1,'Program and Results'!$A:$A,0)-1,1,COUNTIF('Program and Results'!$A:$A,Tables!Y$1),4),3,0),"")))</f>
        <v/>
      </c>
      <c r="Z230" t="str">
        <f ca="1">IF(Z$2="","",IF($A230="","",IFERROR(VLOOKUP($A230,OFFSET('Program and Results'!$A$1,MATCH(Tables!Z$1,'Program and Results'!$A:$A,0)-1,1,COUNTIF('Program and Results'!$A:$A,Tables!Z$1),4),3,0),"")))</f>
        <v/>
      </c>
      <c r="AA230" t="str">
        <f ca="1">IF(AA$2="","",IF($A230="","",IFERROR(VLOOKUP($A230,OFFSET('Program and Results'!$A$1,MATCH(Tables!AA$1,'Program and Results'!$A:$A,0)-1,1,COUNTIF('Program and Results'!$A:$A,Tables!AA$1),4),3,0),"")))</f>
        <v/>
      </c>
      <c r="AB230" t="str">
        <f ca="1">IF(AB$2="","",IF($A230="","",IFERROR(VLOOKUP($A230,OFFSET('Program and Results'!$A$1,MATCH(Tables!AB$1,'Program and Results'!$A:$A,0)-1,1,COUNTIF('Program and Results'!$A:$A,Tables!AB$1),4),3,0),"")))</f>
        <v/>
      </c>
      <c r="AC230" t="str">
        <f ca="1">IF(AC$2="","",IF($A230="","",IFERROR(VLOOKUP($A230,OFFSET('Program and Results'!$A$1,MATCH(Tables!AC$1,'Program and Results'!$A:$A,0)-1,1,COUNTIF('Program and Results'!$A:$A,Tables!AC$1),4),3,0),"")))</f>
        <v/>
      </c>
      <c r="AD230" t="str">
        <f ca="1">IF(AD$2="","",IF($A230="","",IFERROR(VLOOKUP($A230,OFFSET('Program and Results'!$A$1,MATCH(Tables!AD$1,'Program and Results'!$A:$A,0)-1,1,COUNTIF('Program and Results'!$A:$A,Tables!AD$1),4),3,0),"")))</f>
        <v/>
      </c>
      <c r="AE230" t="str">
        <f ca="1">IF(AE$2="","",IF($A230="","",IFERROR(VLOOKUP($A230,OFFSET('Program and Results'!$A$1,MATCH(Tables!AE$1,'Program and Results'!$A:$A,0)-1,1,COUNTIF('Program and Results'!$A:$A,Tables!AE$1),4),3,0),"")))</f>
        <v/>
      </c>
      <c r="AF230" t="str">
        <f ca="1">IF(AF$2="","",IF($A230="","",IFERROR(VLOOKUP($A230,OFFSET('Program and Results'!$A$1,MATCH(Tables!AF$1,'Program and Results'!$A:$A,0)-1,1,COUNTIF('Program and Results'!$A:$A,Tables!AF$1),4),3,0),"")))</f>
        <v/>
      </c>
      <c r="AG230" t="str">
        <f ca="1">IF(AG$2="","",IF($A230="","",IFERROR(VLOOKUP($A230,OFFSET('Program and Results'!$A$1,MATCH(Tables!AG$1,'Program and Results'!$A:$A,0)-1,1,COUNTIF('Program and Results'!$A:$A,Tables!AG$1),4),3,0),"")))</f>
        <v/>
      </c>
      <c r="AH230" t="str">
        <f ca="1">IF(AH$2="","",IF($A230="","",IFERROR(VLOOKUP($A230,OFFSET('Program and Results'!$A$1,MATCH(Tables!AH$1,'Program and Results'!$A:$A,0)-1,1,COUNTIF('Program and Results'!$A:$A,Tables!AH$1),4),3,0),"")))</f>
        <v/>
      </c>
      <c r="AI230" t="str">
        <f ca="1">IF(AI$2="","",IF($A230="","",IFERROR(VLOOKUP($A230,OFFSET('Program and Results'!$A$1,MATCH(Tables!AI$1,'Program and Results'!$A:$A,0)-1,1,COUNTIF('Program and Results'!$A:$A,Tables!AI$1),4),3,0),"")))</f>
        <v/>
      </c>
      <c r="AJ230" t="str">
        <f ca="1">IF(AJ$2="","",IF($A230="","",IFERROR(VLOOKUP($A230,OFFSET('Program and Results'!$A$1,MATCH(Tables!AJ$1,'Program and Results'!$A:$A,0)-1,1,COUNTIF('Program and Results'!$A:$A,Tables!AJ$1),4),3,0),"")))</f>
        <v/>
      </c>
      <c r="AK230" t="str">
        <f ca="1">IF(AK$2="","",IF($A230="","",IFERROR(VLOOKUP($A230,OFFSET('Program and Results'!$A$1,MATCH(Tables!AK$1,'Program and Results'!$A:$A,0)-1,1,COUNTIF('Program and Results'!$A:$A,Tables!AK$1),4),3,0),"")))</f>
        <v/>
      </c>
      <c r="AL230" t="str">
        <f ca="1">IF(AL$2="","",IF($A230="","",IFERROR(VLOOKUP($A230,OFFSET('Program and Results'!$A$1,MATCH(Tables!AL$1,'Program and Results'!$A:$A,0)-1,1,COUNTIF('Program and Results'!$A:$A,Tables!AL$1),4),3,0),"")))</f>
        <v/>
      </c>
      <c r="AM230" t="str">
        <f ca="1">IF(AM$2="","",IF($A230="","",IFERROR(VLOOKUP($A230,OFFSET('Program and Results'!$A$1,MATCH(Tables!AM$1,'Program and Results'!$A:$A,0)-1,1,COUNTIF('Program and Results'!$A:$A,Tables!AM$1),4),3,0),"")))</f>
        <v/>
      </c>
      <c r="AN230" t="str">
        <f ca="1">IF(AN$2="","",IF($A230="","",IFERROR(VLOOKUP($A230,OFFSET('Program and Results'!$A$1,MATCH(Tables!AN$1,'Program and Results'!$A:$A,0)-1,1,COUNTIF('Program and Results'!$A:$A,Tables!AN$1),4),3,0),"")))</f>
        <v/>
      </c>
      <c r="AO230" t="str">
        <f ca="1">IF(AO$2="","",IF($A230="","",IFERROR(VLOOKUP($A230,OFFSET('Program and Results'!$A$1,MATCH(Tables!AO$1,'Program and Results'!$A:$A,0)-1,1,COUNTIF('Program and Results'!$A:$A,Tables!AO$1),4),3,0),"")))</f>
        <v/>
      </c>
      <c r="AP230" t="str">
        <f ca="1">IF(AP$2="","",IF($A230="","",IFERROR(VLOOKUP($A230,OFFSET('Program and Results'!$A$1,MATCH(Tables!AP$1,'Program and Results'!$A:$A,0)-1,1,COUNTIF('Program and Results'!$A:$A,Tables!AP$1),4),3,0),"")))</f>
        <v/>
      </c>
      <c r="AQ230" t="str">
        <f ca="1">IF(AQ$2="","",IF($A230="","",IFERROR(VLOOKUP($A230,OFFSET('Program and Results'!$A$1,MATCH(Tables!AQ$1,'Program and Results'!$A:$A,0)-1,1,COUNTIF('Program and Results'!$A:$A,Tables!AQ$1),4),3,0),"")))</f>
        <v/>
      </c>
      <c r="AR230" t="str">
        <f ca="1">IF(AR$2="","",IF($A230="","",IFERROR(VLOOKUP($A230,OFFSET('Program and Results'!$A$1,MATCH(Tables!AR$1,'Program and Results'!$A:$A,0)-1,1,COUNTIF('Program and Results'!$A:$A,Tables!AR$1),4),3,0),"")))</f>
        <v/>
      </c>
      <c r="AS230" t="str">
        <f ca="1">IF(AS$2="","",IF($A230="","",IFERROR(VLOOKUP($A230,OFFSET('Program and Results'!$A$1,MATCH(Tables!AS$1,'Program and Results'!$A:$A,0)-1,1,COUNTIF('Program and Results'!$A:$A,Tables!AS$1),4),3,0),"")))</f>
        <v/>
      </c>
      <c r="AT230" t="str">
        <f ca="1">IF(AT$2="","",IF($A230="","",IFERROR(VLOOKUP($A230,OFFSET('Program and Results'!$A$1,MATCH(Tables!AT$1,'Program and Results'!$A:$A,0)-1,1,COUNTIF('Program and Results'!$A:$A,Tables!AT$1),4),3,0),"")))</f>
        <v/>
      </c>
      <c r="AU230" t="str">
        <f ca="1">IF(AU$2="","",IF($A230="","",IFERROR(VLOOKUP($A230,OFFSET('Program and Results'!$A$1,MATCH(Tables!AU$1,'Program and Results'!$A:$A,0)-1,1,COUNTIF('Program and Results'!$A:$A,Tables!AU$1),4),3,0),"")))</f>
        <v/>
      </c>
      <c r="AV230" t="str">
        <f ca="1">IF(AV$2="","",IF($A230="","",IFERROR(VLOOKUP($A230,OFFSET('Program and Results'!$A$1,MATCH(Tables!AV$1,'Program and Results'!$A:$A,0)-1,1,COUNTIF('Program and Results'!$A:$A,Tables!AV$1),4),3,0),"")))</f>
        <v/>
      </c>
      <c r="AW230" t="str">
        <f ca="1">IF(AW$2="","",IF($A230="","",IFERROR(VLOOKUP($A230,OFFSET('Program and Results'!$A$1,MATCH(Tables!AW$1,'Program and Results'!$A:$A,0)-1,1,COUNTIF('Program and Results'!$A:$A,Tables!AW$1),4),3,0),"")))</f>
        <v/>
      </c>
      <c r="AX230" t="str">
        <f ca="1">IF(AX$2="","",IF($A230="","",IFERROR(VLOOKUP($A230,OFFSET('Program and Results'!$A$1,MATCH(Tables!AX$1,'Program and Results'!$A:$A,0)-1,1,COUNTIF('Program and Results'!$A:$A,Tables!AX$1),4),3,0),"")))</f>
        <v/>
      </c>
      <c r="AY230" t="str">
        <f ca="1">IF(AY$2="","",IF($A230="","",IFERROR(VLOOKUP($A230,OFFSET('Program and Results'!$A$1,MATCH(Tables!AY$1,'Program and Results'!$A:$A,0)-1,1,COUNTIF('Program and Results'!$A:$A,Tables!AY$1),4),3,0),"")))</f>
        <v/>
      </c>
      <c r="AZ230" t="str">
        <f ca="1">IF(AZ$2="","",IF($A230="","",IFERROR(VLOOKUP($A230,OFFSET('Program and Results'!$A$1,MATCH(Tables!AZ$1,'Program and Results'!$A:$A,0)-1,1,COUNTIF('Program and Results'!$A:$A,Tables!AZ$1),4),3,0),"")))</f>
        <v/>
      </c>
      <c r="BA230" t="str">
        <f ca="1">IF(BA$2="","",IF($A230="","",IFERROR(VLOOKUP($A230,OFFSET('Program and Results'!$A$1,MATCH(Tables!BA$1,'Program and Results'!$A:$A,0)-1,1,COUNTIF('Program and Results'!$A:$A,Tables!BA$1),4),3,0),"")))</f>
        <v/>
      </c>
      <c r="BB230" t="str">
        <f ca="1">IF(BB$2="","",IF($A230="","",IFERROR(VLOOKUP($A230,OFFSET('Program and Results'!$A$1,MATCH(Tables!BB$1,'Program and Results'!$A:$A,0)-1,1,COUNTIF('Program and Results'!$A:$A,Tables!BB$1),4),3,0),"")))</f>
        <v/>
      </c>
      <c r="BC230" t="str">
        <f ca="1">IF(BC$2="","",IF($A230="","",IFERROR(VLOOKUP($A230,OFFSET('Program and Results'!$A$1,MATCH(Tables!BC$1,'Program and Results'!$A:$A,0)-1,1,COUNTIF('Program and Results'!$A:$A,Tables!BC$1),4),3,0),"")))</f>
        <v/>
      </c>
      <c r="BD230" t="str">
        <f ca="1">IF(BD$2="","",IF($A230="","",IFERROR(VLOOKUP($A230,OFFSET('Program and Results'!$A$1,MATCH(Tables!BD$1,'Program and Results'!$A:$A,0)-1,1,COUNTIF('Program and Results'!$A:$A,Tables!BD$1),4),3,0),"")))</f>
        <v/>
      </c>
      <c r="BE230" t="str">
        <f ca="1">IF(BE$2="","",IF($A230="","",IFERROR(VLOOKUP($A230,OFFSET('Program and Results'!$A$1,MATCH(Tables!BE$1,'Program and Results'!$A:$A,0)-1,1,COUNTIF('Program and Results'!$A:$A,Tables!BE$1),4),3,0),"")))</f>
        <v/>
      </c>
    </row>
    <row r="231" spans="1:57">
      <c r="A231" s="3" t="str">
        <f t="shared" si="15"/>
        <v/>
      </c>
      <c r="B231" t="str">
        <f ca="1">IF(B$2="","",IF($A231="","",IFERROR(VLOOKUP($A231,OFFSET('Program and Results'!$A$1,MATCH(Tables!B$1,'Program and Results'!$A:$A,0)-1,1,COUNTIF('Program and Results'!$A:$A,Tables!B$1),4),3,0),"")))</f>
        <v/>
      </c>
      <c r="C231" t="str">
        <f ca="1">IF(C$2="","",IF($A231="","",IFERROR(VLOOKUP($A231,OFFSET('Program and Results'!$A$1,MATCH(Tables!C$1,'Program and Results'!$A:$A,0)-1,1,COUNTIF('Program and Results'!$A:$A,Tables!C$1),4),3,0),"")))</f>
        <v/>
      </c>
      <c r="D231" t="str">
        <f ca="1">IF(D$2="","",IF($A231="","",IFERROR(VLOOKUP($A231,OFFSET('Program and Results'!$A$1,MATCH(Tables!D$1,'Program and Results'!$A:$A,0)-1,1,COUNTIF('Program and Results'!$A:$A,Tables!D$1),4),3,0),"")))</f>
        <v/>
      </c>
      <c r="E231" t="str">
        <f ca="1">IF(E$2="","",IF($A231="","",IFERROR(VLOOKUP($A231,OFFSET('Program and Results'!$A$1,MATCH(Tables!E$1,'Program and Results'!$A:$A,0)-1,1,COUNTIF('Program and Results'!$A:$A,Tables!E$1),4),3,0),"")))</f>
        <v/>
      </c>
      <c r="F231" t="str">
        <f ca="1">IF(F$2="","",IF($A231="","",IFERROR(VLOOKUP($A231,OFFSET('Program and Results'!$A$1,MATCH(Tables!F$1,'Program and Results'!$A:$A,0)-1,1,COUNTIF('Program and Results'!$A:$A,Tables!F$1),4),3,0),"")))</f>
        <v/>
      </c>
      <c r="G231" t="str">
        <f ca="1">IF(G$2="","",IF($A231="","",IFERROR(VLOOKUP($A231,OFFSET('Program and Results'!$A$1,MATCH(Tables!G$1,'Program and Results'!$A:$A,0)-1,1,COUNTIF('Program and Results'!$A:$A,Tables!G$1),4),3,0),"")))</f>
        <v/>
      </c>
      <c r="H231" t="str">
        <f ca="1">IF(H$2="","",IF($A231="","",IFERROR(VLOOKUP($A231,OFFSET('Program and Results'!$A$1,MATCH(Tables!H$1,'Program and Results'!$A:$A,0)-1,1,COUNTIF('Program and Results'!$A:$A,Tables!H$1),4),3,0),"")))</f>
        <v/>
      </c>
      <c r="I231" t="str">
        <f ca="1">IF(I$2="","",IF($A231="","",IFERROR(VLOOKUP($A231,OFFSET('Program and Results'!$A$1,MATCH(Tables!I$1,'Program and Results'!$A:$A,0)-1,1,COUNTIF('Program and Results'!$A:$A,Tables!I$1),4),3,0),"")))</f>
        <v/>
      </c>
      <c r="J231" t="str">
        <f ca="1">IF(J$2="","",IF($A231="","",IFERROR(VLOOKUP($A231,OFFSET('Program and Results'!$A$1,MATCH(Tables!J$1,'Program and Results'!$A:$A,0)-1,1,COUNTIF('Program and Results'!$A:$A,Tables!J$1),4),3,0),"")))</f>
        <v/>
      </c>
      <c r="K231" t="str">
        <f ca="1">IF(K$2="","",IF($A231="","",IFERROR(VLOOKUP($A231,OFFSET('Program and Results'!$A$1,MATCH(Tables!K$1,'Program and Results'!$A:$A,0)-1,1,COUNTIF('Program and Results'!$A:$A,Tables!K$1),4),3,0),"")))</f>
        <v/>
      </c>
      <c r="L231" t="str">
        <f ca="1">IF(L$2="","",IF($A231="","",IFERROR(VLOOKUP($A231,OFFSET('Program and Results'!$A$1,MATCH(Tables!L$1,'Program and Results'!$A:$A,0)-1,1,COUNTIF('Program and Results'!$A:$A,Tables!L$1),4),3,0),"")))</f>
        <v/>
      </c>
      <c r="M231" t="str">
        <f ca="1">IF(M$2="","",IF($A231="","",IFERROR(VLOOKUP($A231,OFFSET('Program and Results'!$A$1,MATCH(Tables!M$1,'Program and Results'!$A:$A,0)-1,1,COUNTIF('Program and Results'!$A:$A,Tables!M$1),4),3,0),"")))</f>
        <v/>
      </c>
      <c r="N231" t="str">
        <f ca="1">IF(N$2="","",IF($A231="","",IFERROR(VLOOKUP($A231,OFFSET('Program and Results'!$A$1,MATCH(Tables!N$1,'Program and Results'!$A:$A,0)-1,1,COUNTIF('Program and Results'!$A:$A,Tables!N$1),4),3,0),"")))</f>
        <v/>
      </c>
      <c r="O231" t="str">
        <f ca="1">IF(O$2="","",IF($A231="","",IFERROR(VLOOKUP($A231,OFFSET('Program and Results'!$A$1,MATCH(Tables!O$1,'Program and Results'!$A:$A,0)-1,1,COUNTIF('Program and Results'!$A:$A,Tables!O$1),4),3,0),"")))</f>
        <v/>
      </c>
      <c r="P231" t="str">
        <f ca="1">IF(P$2="","",IF($A231="","",IFERROR(VLOOKUP($A231,OFFSET('Program and Results'!$A$1,MATCH(Tables!P$1,'Program and Results'!$A:$A,0)-1,1,COUNTIF('Program and Results'!$A:$A,Tables!P$1),4),3,0),"")))</f>
        <v/>
      </c>
      <c r="Q231" t="str">
        <f ca="1">IF(Q$2="","",IF($A231="","",IFERROR(VLOOKUP($A231,OFFSET('Program and Results'!$A$1,MATCH(Tables!Q$1,'Program and Results'!$A:$A,0)-1,1,COUNTIF('Program and Results'!$A:$A,Tables!Q$1),4),3,0),"")))</f>
        <v/>
      </c>
      <c r="R231" t="str">
        <f ca="1">IF(R$2="","",IF($A231="","",IFERROR(VLOOKUP($A231,OFFSET('Program and Results'!$A$1,MATCH(Tables!R$1,'Program and Results'!$A:$A,0)-1,1,COUNTIF('Program and Results'!$A:$A,Tables!R$1),4),3,0),"")))</f>
        <v/>
      </c>
      <c r="S231" t="str">
        <f ca="1">IF(S$2="","",IF($A231="","",IFERROR(VLOOKUP($A231,OFFSET('Program and Results'!$A$1,MATCH(Tables!S$1,'Program and Results'!$A:$A,0)-1,1,COUNTIF('Program and Results'!$A:$A,Tables!S$1),4),3,0),"")))</f>
        <v/>
      </c>
      <c r="T231" t="str">
        <f ca="1">IF(T$2="","",IF($A231="","",IFERROR(VLOOKUP($A231,OFFSET('Program and Results'!$A$1,MATCH(Tables!T$1,'Program and Results'!$A:$A,0)-1,1,COUNTIF('Program and Results'!$A:$A,Tables!T$1),4),3,0),"")))</f>
        <v/>
      </c>
      <c r="U231" t="str">
        <f ca="1">IF(U$2="","",IF($A231="","",IFERROR(VLOOKUP($A231,OFFSET('Program and Results'!$A$1,MATCH(Tables!U$1,'Program and Results'!$A:$A,0)-1,1,COUNTIF('Program and Results'!$A:$A,Tables!U$1),4),3,0),"")))</f>
        <v/>
      </c>
      <c r="V231" t="str">
        <f ca="1">IF(V$2="","",IF($A231="","",IFERROR(VLOOKUP($A231,OFFSET('Program and Results'!$A$1,MATCH(Tables!V$1,'Program and Results'!$A:$A,0)-1,1,COUNTIF('Program and Results'!$A:$A,Tables!V$1),4),3,0),"")))</f>
        <v/>
      </c>
      <c r="W231" t="str">
        <f ca="1">IF(W$2="","",IF($A231="","",IFERROR(VLOOKUP($A231,OFFSET('Program and Results'!$A$1,MATCH(Tables!W$1,'Program and Results'!$A:$A,0)-1,1,COUNTIF('Program and Results'!$A:$A,Tables!W$1),4),3,0),"")))</f>
        <v/>
      </c>
      <c r="X231" t="str">
        <f ca="1">IF(X$2="","",IF($A231="","",IFERROR(VLOOKUP($A231,OFFSET('Program and Results'!$A$1,MATCH(Tables!X$1,'Program and Results'!$A:$A,0)-1,1,COUNTIF('Program and Results'!$A:$A,Tables!X$1),4),3,0),"")))</f>
        <v/>
      </c>
      <c r="Y231" t="str">
        <f ca="1">IF(Y$2="","",IF($A231="","",IFERROR(VLOOKUP($A231,OFFSET('Program and Results'!$A$1,MATCH(Tables!Y$1,'Program and Results'!$A:$A,0)-1,1,COUNTIF('Program and Results'!$A:$A,Tables!Y$1),4),3,0),"")))</f>
        <v/>
      </c>
      <c r="Z231" t="str">
        <f ca="1">IF(Z$2="","",IF($A231="","",IFERROR(VLOOKUP($A231,OFFSET('Program and Results'!$A$1,MATCH(Tables!Z$1,'Program and Results'!$A:$A,0)-1,1,COUNTIF('Program and Results'!$A:$A,Tables!Z$1),4),3,0),"")))</f>
        <v/>
      </c>
      <c r="AA231" t="str">
        <f ca="1">IF(AA$2="","",IF($A231="","",IFERROR(VLOOKUP($A231,OFFSET('Program and Results'!$A$1,MATCH(Tables!AA$1,'Program and Results'!$A:$A,0)-1,1,COUNTIF('Program and Results'!$A:$A,Tables!AA$1),4),3,0),"")))</f>
        <v/>
      </c>
      <c r="AB231" t="str">
        <f ca="1">IF(AB$2="","",IF($A231="","",IFERROR(VLOOKUP($A231,OFFSET('Program and Results'!$A$1,MATCH(Tables!AB$1,'Program and Results'!$A:$A,0)-1,1,COUNTIF('Program and Results'!$A:$A,Tables!AB$1),4),3,0),"")))</f>
        <v/>
      </c>
      <c r="AC231" t="str">
        <f ca="1">IF(AC$2="","",IF($A231="","",IFERROR(VLOOKUP($A231,OFFSET('Program and Results'!$A$1,MATCH(Tables!AC$1,'Program and Results'!$A:$A,0)-1,1,COUNTIF('Program and Results'!$A:$A,Tables!AC$1),4),3,0),"")))</f>
        <v/>
      </c>
      <c r="AD231" t="str">
        <f ca="1">IF(AD$2="","",IF($A231="","",IFERROR(VLOOKUP($A231,OFFSET('Program and Results'!$A$1,MATCH(Tables!AD$1,'Program and Results'!$A:$A,0)-1,1,COUNTIF('Program and Results'!$A:$A,Tables!AD$1),4),3,0),"")))</f>
        <v/>
      </c>
      <c r="AE231" t="str">
        <f ca="1">IF(AE$2="","",IF($A231="","",IFERROR(VLOOKUP($A231,OFFSET('Program and Results'!$A$1,MATCH(Tables!AE$1,'Program and Results'!$A:$A,0)-1,1,COUNTIF('Program and Results'!$A:$A,Tables!AE$1),4),3,0),"")))</f>
        <v/>
      </c>
      <c r="AF231" t="str">
        <f ca="1">IF(AF$2="","",IF($A231="","",IFERROR(VLOOKUP($A231,OFFSET('Program and Results'!$A$1,MATCH(Tables!AF$1,'Program and Results'!$A:$A,0)-1,1,COUNTIF('Program and Results'!$A:$A,Tables!AF$1),4),3,0),"")))</f>
        <v/>
      </c>
      <c r="AG231" t="str">
        <f ca="1">IF(AG$2="","",IF($A231="","",IFERROR(VLOOKUP($A231,OFFSET('Program and Results'!$A$1,MATCH(Tables!AG$1,'Program and Results'!$A:$A,0)-1,1,COUNTIF('Program and Results'!$A:$A,Tables!AG$1),4),3,0),"")))</f>
        <v/>
      </c>
      <c r="AH231" t="str">
        <f ca="1">IF(AH$2="","",IF($A231="","",IFERROR(VLOOKUP($A231,OFFSET('Program and Results'!$A$1,MATCH(Tables!AH$1,'Program and Results'!$A:$A,0)-1,1,COUNTIF('Program and Results'!$A:$A,Tables!AH$1),4),3,0),"")))</f>
        <v/>
      </c>
      <c r="AI231" t="str">
        <f ca="1">IF(AI$2="","",IF($A231="","",IFERROR(VLOOKUP($A231,OFFSET('Program and Results'!$A$1,MATCH(Tables!AI$1,'Program and Results'!$A:$A,0)-1,1,COUNTIF('Program and Results'!$A:$A,Tables!AI$1),4),3,0),"")))</f>
        <v/>
      </c>
      <c r="AJ231" t="str">
        <f ca="1">IF(AJ$2="","",IF($A231="","",IFERROR(VLOOKUP($A231,OFFSET('Program and Results'!$A$1,MATCH(Tables!AJ$1,'Program and Results'!$A:$A,0)-1,1,COUNTIF('Program and Results'!$A:$A,Tables!AJ$1),4),3,0),"")))</f>
        <v/>
      </c>
      <c r="AK231" t="str">
        <f ca="1">IF(AK$2="","",IF($A231="","",IFERROR(VLOOKUP($A231,OFFSET('Program and Results'!$A$1,MATCH(Tables!AK$1,'Program and Results'!$A:$A,0)-1,1,COUNTIF('Program and Results'!$A:$A,Tables!AK$1),4),3,0),"")))</f>
        <v/>
      </c>
      <c r="AL231" t="str">
        <f ca="1">IF(AL$2="","",IF($A231="","",IFERROR(VLOOKUP($A231,OFFSET('Program and Results'!$A$1,MATCH(Tables!AL$1,'Program and Results'!$A:$A,0)-1,1,COUNTIF('Program and Results'!$A:$A,Tables!AL$1),4),3,0),"")))</f>
        <v/>
      </c>
      <c r="AM231" t="str">
        <f ca="1">IF(AM$2="","",IF($A231="","",IFERROR(VLOOKUP($A231,OFFSET('Program and Results'!$A$1,MATCH(Tables!AM$1,'Program and Results'!$A:$A,0)-1,1,COUNTIF('Program and Results'!$A:$A,Tables!AM$1),4),3,0),"")))</f>
        <v/>
      </c>
      <c r="AN231" t="str">
        <f ca="1">IF(AN$2="","",IF($A231="","",IFERROR(VLOOKUP($A231,OFFSET('Program and Results'!$A$1,MATCH(Tables!AN$1,'Program and Results'!$A:$A,0)-1,1,COUNTIF('Program and Results'!$A:$A,Tables!AN$1),4),3,0),"")))</f>
        <v/>
      </c>
      <c r="AO231" t="str">
        <f ca="1">IF(AO$2="","",IF($A231="","",IFERROR(VLOOKUP($A231,OFFSET('Program and Results'!$A$1,MATCH(Tables!AO$1,'Program and Results'!$A:$A,0)-1,1,COUNTIF('Program and Results'!$A:$A,Tables!AO$1),4),3,0),"")))</f>
        <v/>
      </c>
      <c r="AP231" t="str">
        <f ca="1">IF(AP$2="","",IF($A231="","",IFERROR(VLOOKUP($A231,OFFSET('Program and Results'!$A$1,MATCH(Tables!AP$1,'Program and Results'!$A:$A,0)-1,1,COUNTIF('Program and Results'!$A:$A,Tables!AP$1),4),3,0),"")))</f>
        <v/>
      </c>
      <c r="AQ231" t="str">
        <f ca="1">IF(AQ$2="","",IF($A231="","",IFERROR(VLOOKUP($A231,OFFSET('Program and Results'!$A$1,MATCH(Tables!AQ$1,'Program and Results'!$A:$A,0)-1,1,COUNTIF('Program and Results'!$A:$A,Tables!AQ$1),4),3,0),"")))</f>
        <v/>
      </c>
      <c r="AR231" t="str">
        <f ca="1">IF(AR$2="","",IF($A231="","",IFERROR(VLOOKUP($A231,OFFSET('Program and Results'!$A$1,MATCH(Tables!AR$1,'Program and Results'!$A:$A,0)-1,1,COUNTIF('Program and Results'!$A:$A,Tables!AR$1),4),3,0),"")))</f>
        <v/>
      </c>
      <c r="AS231" t="str">
        <f ca="1">IF(AS$2="","",IF($A231="","",IFERROR(VLOOKUP($A231,OFFSET('Program and Results'!$A$1,MATCH(Tables!AS$1,'Program and Results'!$A:$A,0)-1,1,COUNTIF('Program and Results'!$A:$A,Tables!AS$1),4),3,0),"")))</f>
        <v/>
      </c>
      <c r="AT231" t="str">
        <f ca="1">IF(AT$2="","",IF($A231="","",IFERROR(VLOOKUP($A231,OFFSET('Program and Results'!$A$1,MATCH(Tables!AT$1,'Program and Results'!$A:$A,0)-1,1,COUNTIF('Program and Results'!$A:$A,Tables!AT$1),4),3,0),"")))</f>
        <v/>
      </c>
      <c r="AU231" t="str">
        <f ca="1">IF(AU$2="","",IF($A231="","",IFERROR(VLOOKUP($A231,OFFSET('Program and Results'!$A$1,MATCH(Tables!AU$1,'Program and Results'!$A:$A,0)-1,1,COUNTIF('Program and Results'!$A:$A,Tables!AU$1),4),3,0),"")))</f>
        <v/>
      </c>
      <c r="AV231" t="str">
        <f ca="1">IF(AV$2="","",IF($A231="","",IFERROR(VLOOKUP($A231,OFFSET('Program and Results'!$A$1,MATCH(Tables!AV$1,'Program and Results'!$A:$A,0)-1,1,COUNTIF('Program and Results'!$A:$A,Tables!AV$1),4),3,0),"")))</f>
        <v/>
      </c>
      <c r="AW231" t="str">
        <f ca="1">IF(AW$2="","",IF($A231="","",IFERROR(VLOOKUP($A231,OFFSET('Program and Results'!$A$1,MATCH(Tables!AW$1,'Program and Results'!$A:$A,0)-1,1,COUNTIF('Program and Results'!$A:$A,Tables!AW$1),4),3,0),"")))</f>
        <v/>
      </c>
      <c r="AX231" t="str">
        <f ca="1">IF(AX$2="","",IF($A231="","",IFERROR(VLOOKUP($A231,OFFSET('Program and Results'!$A$1,MATCH(Tables!AX$1,'Program and Results'!$A:$A,0)-1,1,COUNTIF('Program and Results'!$A:$A,Tables!AX$1),4),3,0),"")))</f>
        <v/>
      </c>
      <c r="AY231" t="str">
        <f ca="1">IF(AY$2="","",IF($A231="","",IFERROR(VLOOKUP($A231,OFFSET('Program and Results'!$A$1,MATCH(Tables!AY$1,'Program and Results'!$A:$A,0)-1,1,COUNTIF('Program and Results'!$A:$A,Tables!AY$1),4),3,0),"")))</f>
        <v/>
      </c>
      <c r="AZ231" t="str">
        <f ca="1">IF(AZ$2="","",IF($A231="","",IFERROR(VLOOKUP($A231,OFFSET('Program and Results'!$A$1,MATCH(Tables!AZ$1,'Program and Results'!$A:$A,0)-1,1,COUNTIF('Program and Results'!$A:$A,Tables!AZ$1),4),3,0),"")))</f>
        <v/>
      </c>
      <c r="BA231" t="str">
        <f ca="1">IF(BA$2="","",IF($A231="","",IFERROR(VLOOKUP($A231,OFFSET('Program and Results'!$A$1,MATCH(Tables!BA$1,'Program and Results'!$A:$A,0)-1,1,COUNTIF('Program and Results'!$A:$A,Tables!BA$1),4),3,0),"")))</f>
        <v/>
      </c>
      <c r="BB231" t="str">
        <f ca="1">IF(BB$2="","",IF($A231="","",IFERROR(VLOOKUP($A231,OFFSET('Program and Results'!$A$1,MATCH(Tables!BB$1,'Program and Results'!$A:$A,0)-1,1,COUNTIF('Program and Results'!$A:$A,Tables!BB$1),4),3,0),"")))</f>
        <v/>
      </c>
      <c r="BC231" t="str">
        <f ca="1">IF(BC$2="","",IF($A231="","",IFERROR(VLOOKUP($A231,OFFSET('Program and Results'!$A$1,MATCH(Tables!BC$1,'Program and Results'!$A:$A,0)-1,1,COUNTIF('Program and Results'!$A:$A,Tables!BC$1),4),3,0),"")))</f>
        <v/>
      </c>
      <c r="BD231" t="str">
        <f ca="1">IF(BD$2="","",IF($A231="","",IFERROR(VLOOKUP($A231,OFFSET('Program and Results'!$A$1,MATCH(Tables!BD$1,'Program and Results'!$A:$A,0)-1,1,COUNTIF('Program and Results'!$A:$A,Tables!BD$1),4),3,0),"")))</f>
        <v/>
      </c>
      <c r="BE231" t="str">
        <f ca="1">IF(BE$2="","",IF($A231="","",IFERROR(VLOOKUP($A231,OFFSET('Program and Results'!$A$1,MATCH(Tables!BE$1,'Program and Results'!$A:$A,0)-1,1,COUNTIF('Program and Results'!$A:$A,Tables!BE$1),4),3,0),"")))</f>
        <v/>
      </c>
    </row>
    <row r="232" spans="1:57">
      <c r="A232" s="3" t="str">
        <f t="shared" si="15"/>
        <v/>
      </c>
      <c r="B232" t="str">
        <f ca="1">IF(B$2="","",IF($A232="","",IFERROR(VLOOKUP($A232,OFFSET('Program and Results'!$A$1,MATCH(Tables!B$1,'Program and Results'!$A:$A,0)-1,1,COUNTIF('Program and Results'!$A:$A,Tables!B$1),4),3,0),"")))</f>
        <v/>
      </c>
      <c r="C232" t="str">
        <f ca="1">IF(C$2="","",IF($A232="","",IFERROR(VLOOKUP($A232,OFFSET('Program and Results'!$A$1,MATCH(Tables!C$1,'Program and Results'!$A:$A,0)-1,1,COUNTIF('Program and Results'!$A:$A,Tables!C$1),4),3,0),"")))</f>
        <v/>
      </c>
      <c r="D232" t="str">
        <f ca="1">IF(D$2="","",IF($A232="","",IFERROR(VLOOKUP($A232,OFFSET('Program and Results'!$A$1,MATCH(Tables!D$1,'Program and Results'!$A:$A,0)-1,1,COUNTIF('Program and Results'!$A:$A,Tables!D$1),4),3,0),"")))</f>
        <v/>
      </c>
      <c r="E232" t="str">
        <f ca="1">IF(E$2="","",IF($A232="","",IFERROR(VLOOKUP($A232,OFFSET('Program and Results'!$A$1,MATCH(Tables!E$1,'Program and Results'!$A:$A,0)-1,1,COUNTIF('Program and Results'!$A:$A,Tables!E$1),4),3,0),"")))</f>
        <v/>
      </c>
      <c r="F232" t="str">
        <f ca="1">IF(F$2="","",IF($A232="","",IFERROR(VLOOKUP($A232,OFFSET('Program and Results'!$A$1,MATCH(Tables!F$1,'Program and Results'!$A:$A,0)-1,1,COUNTIF('Program and Results'!$A:$A,Tables!F$1),4),3,0),"")))</f>
        <v/>
      </c>
      <c r="G232" t="str">
        <f ca="1">IF(G$2="","",IF($A232="","",IFERROR(VLOOKUP($A232,OFFSET('Program and Results'!$A$1,MATCH(Tables!G$1,'Program and Results'!$A:$A,0)-1,1,COUNTIF('Program and Results'!$A:$A,Tables!G$1),4),3,0),"")))</f>
        <v/>
      </c>
      <c r="H232" t="str">
        <f ca="1">IF(H$2="","",IF($A232="","",IFERROR(VLOOKUP($A232,OFFSET('Program and Results'!$A$1,MATCH(Tables!H$1,'Program and Results'!$A:$A,0)-1,1,COUNTIF('Program and Results'!$A:$A,Tables!H$1),4),3,0),"")))</f>
        <v/>
      </c>
      <c r="I232" t="str">
        <f ca="1">IF(I$2="","",IF($A232="","",IFERROR(VLOOKUP($A232,OFFSET('Program and Results'!$A$1,MATCH(Tables!I$1,'Program and Results'!$A:$A,0)-1,1,COUNTIF('Program and Results'!$A:$A,Tables!I$1),4),3,0),"")))</f>
        <v/>
      </c>
      <c r="J232" t="str">
        <f ca="1">IF(J$2="","",IF($A232="","",IFERROR(VLOOKUP($A232,OFFSET('Program and Results'!$A$1,MATCH(Tables!J$1,'Program and Results'!$A:$A,0)-1,1,COUNTIF('Program and Results'!$A:$A,Tables!J$1),4),3,0),"")))</f>
        <v/>
      </c>
      <c r="K232" t="str">
        <f ca="1">IF(K$2="","",IF($A232="","",IFERROR(VLOOKUP($A232,OFFSET('Program and Results'!$A$1,MATCH(Tables!K$1,'Program and Results'!$A:$A,0)-1,1,COUNTIF('Program and Results'!$A:$A,Tables!K$1),4),3,0),"")))</f>
        <v/>
      </c>
      <c r="L232" t="str">
        <f ca="1">IF(L$2="","",IF($A232="","",IFERROR(VLOOKUP($A232,OFFSET('Program and Results'!$A$1,MATCH(Tables!L$1,'Program and Results'!$A:$A,0)-1,1,COUNTIF('Program and Results'!$A:$A,Tables!L$1),4),3,0),"")))</f>
        <v/>
      </c>
      <c r="M232" t="str">
        <f ca="1">IF(M$2="","",IF($A232="","",IFERROR(VLOOKUP($A232,OFFSET('Program and Results'!$A$1,MATCH(Tables!M$1,'Program and Results'!$A:$A,0)-1,1,COUNTIF('Program and Results'!$A:$A,Tables!M$1),4),3,0),"")))</f>
        <v/>
      </c>
      <c r="N232" t="str">
        <f ca="1">IF(N$2="","",IF($A232="","",IFERROR(VLOOKUP($A232,OFFSET('Program and Results'!$A$1,MATCH(Tables!N$1,'Program and Results'!$A:$A,0)-1,1,COUNTIF('Program and Results'!$A:$A,Tables!N$1),4),3,0),"")))</f>
        <v/>
      </c>
      <c r="O232" t="str">
        <f ca="1">IF(O$2="","",IF($A232="","",IFERROR(VLOOKUP($A232,OFFSET('Program and Results'!$A$1,MATCH(Tables!O$1,'Program and Results'!$A:$A,0)-1,1,COUNTIF('Program and Results'!$A:$A,Tables!O$1),4),3,0),"")))</f>
        <v/>
      </c>
      <c r="P232" t="str">
        <f ca="1">IF(P$2="","",IF($A232="","",IFERROR(VLOOKUP($A232,OFFSET('Program and Results'!$A$1,MATCH(Tables!P$1,'Program and Results'!$A:$A,0)-1,1,COUNTIF('Program and Results'!$A:$A,Tables!P$1),4),3,0),"")))</f>
        <v/>
      </c>
      <c r="Q232" t="str">
        <f ca="1">IF(Q$2="","",IF($A232="","",IFERROR(VLOOKUP($A232,OFFSET('Program and Results'!$A$1,MATCH(Tables!Q$1,'Program and Results'!$A:$A,0)-1,1,COUNTIF('Program and Results'!$A:$A,Tables!Q$1),4),3,0),"")))</f>
        <v/>
      </c>
      <c r="R232" t="str">
        <f ca="1">IF(R$2="","",IF($A232="","",IFERROR(VLOOKUP($A232,OFFSET('Program and Results'!$A$1,MATCH(Tables!R$1,'Program and Results'!$A:$A,0)-1,1,COUNTIF('Program and Results'!$A:$A,Tables!R$1),4),3,0),"")))</f>
        <v/>
      </c>
      <c r="S232" t="str">
        <f ca="1">IF(S$2="","",IF($A232="","",IFERROR(VLOOKUP($A232,OFFSET('Program and Results'!$A$1,MATCH(Tables!S$1,'Program and Results'!$A:$A,0)-1,1,COUNTIF('Program and Results'!$A:$A,Tables!S$1),4),3,0),"")))</f>
        <v/>
      </c>
      <c r="T232" t="str">
        <f ca="1">IF(T$2="","",IF($A232="","",IFERROR(VLOOKUP($A232,OFFSET('Program and Results'!$A$1,MATCH(Tables!T$1,'Program and Results'!$A:$A,0)-1,1,COUNTIF('Program and Results'!$A:$A,Tables!T$1),4),3,0),"")))</f>
        <v/>
      </c>
      <c r="U232" t="str">
        <f ca="1">IF(U$2="","",IF($A232="","",IFERROR(VLOOKUP($A232,OFFSET('Program and Results'!$A$1,MATCH(Tables!U$1,'Program and Results'!$A:$A,0)-1,1,COUNTIF('Program and Results'!$A:$A,Tables!U$1),4),3,0),"")))</f>
        <v/>
      </c>
      <c r="V232" t="str">
        <f ca="1">IF(V$2="","",IF($A232="","",IFERROR(VLOOKUP($A232,OFFSET('Program and Results'!$A$1,MATCH(Tables!V$1,'Program and Results'!$A:$A,0)-1,1,COUNTIF('Program and Results'!$A:$A,Tables!V$1),4),3,0),"")))</f>
        <v/>
      </c>
      <c r="W232" t="str">
        <f ca="1">IF(W$2="","",IF($A232="","",IFERROR(VLOOKUP($A232,OFFSET('Program and Results'!$A$1,MATCH(Tables!W$1,'Program and Results'!$A:$A,0)-1,1,COUNTIF('Program and Results'!$A:$A,Tables!W$1),4),3,0),"")))</f>
        <v/>
      </c>
      <c r="X232" t="str">
        <f ca="1">IF(X$2="","",IF($A232="","",IFERROR(VLOOKUP($A232,OFFSET('Program and Results'!$A$1,MATCH(Tables!X$1,'Program and Results'!$A:$A,0)-1,1,COUNTIF('Program and Results'!$A:$A,Tables!X$1),4),3,0),"")))</f>
        <v/>
      </c>
      <c r="Y232" t="str">
        <f ca="1">IF(Y$2="","",IF($A232="","",IFERROR(VLOOKUP($A232,OFFSET('Program and Results'!$A$1,MATCH(Tables!Y$1,'Program and Results'!$A:$A,0)-1,1,COUNTIF('Program and Results'!$A:$A,Tables!Y$1),4),3,0),"")))</f>
        <v/>
      </c>
      <c r="Z232" t="str">
        <f ca="1">IF(Z$2="","",IF($A232="","",IFERROR(VLOOKUP($A232,OFFSET('Program and Results'!$A$1,MATCH(Tables!Z$1,'Program and Results'!$A:$A,0)-1,1,COUNTIF('Program and Results'!$A:$A,Tables!Z$1),4),3,0),"")))</f>
        <v/>
      </c>
      <c r="AA232" t="str">
        <f ca="1">IF(AA$2="","",IF($A232="","",IFERROR(VLOOKUP($A232,OFFSET('Program and Results'!$A$1,MATCH(Tables!AA$1,'Program and Results'!$A:$A,0)-1,1,COUNTIF('Program and Results'!$A:$A,Tables!AA$1),4),3,0),"")))</f>
        <v/>
      </c>
      <c r="AB232" t="str">
        <f ca="1">IF(AB$2="","",IF($A232="","",IFERROR(VLOOKUP($A232,OFFSET('Program and Results'!$A$1,MATCH(Tables!AB$1,'Program and Results'!$A:$A,0)-1,1,COUNTIF('Program and Results'!$A:$A,Tables!AB$1),4),3,0),"")))</f>
        <v/>
      </c>
      <c r="AC232" t="str">
        <f ca="1">IF(AC$2="","",IF($A232="","",IFERROR(VLOOKUP($A232,OFFSET('Program and Results'!$A$1,MATCH(Tables!AC$1,'Program and Results'!$A:$A,0)-1,1,COUNTIF('Program and Results'!$A:$A,Tables!AC$1),4),3,0),"")))</f>
        <v/>
      </c>
      <c r="AD232" t="str">
        <f ca="1">IF(AD$2="","",IF($A232="","",IFERROR(VLOOKUP($A232,OFFSET('Program and Results'!$A$1,MATCH(Tables!AD$1,'Program and Results'!$A:$A,0)-1,1,COUNTIF('Program and Results'!$A:$A,Tables!AD$1),4),3,0),"")))</f>
        <v/>
      </c>
      <c r="AE232" t="str">
        <f ca="1">IF(AE$2="","",IF($A232="","",IFERROR(VLOOKUP($A232,OFFSET('Program and Results'!$A$1,MATCH(Tables!AE$1,'Program and Results'!$A:$A,0)-1,1,COUNTIF('Program and Results'!$A:$A,Tables!AE$1),4),3,0),"")))</f>
        <v/>
      </c>
      <c r="AF232" t="str">
        <f ca="1">IF(AF$2="","",IF($A232="","",IFERROR(VLOOKUP($A232,OFFSET('Program and Results'!$A$1,MATCH(Tables!AF$1,'Program and Results'!$A:$A,0)-1,1,COUNTIF('Program and Results'!$A:$A,Tables!AF$1),4),3,0),"")))</f>
        <v/>
      </c>
      <c r="AG232" t="str">
        <f ca="1">IF(AG$2="","",IF($A232="","",IFERROR(VLOOKUP($A232,OFFSET('Program and Results'!$A$1,MATCH(Tables!AG$1,'Program and Results'!$A:$A,0)-1,1,COUNTIF('Program and Results'!$A:$A,Tables!AG$1),4),3,0),"")))</f>
        <v/>
      </c>
      <c r="AH232" t="str">
        <f ca="1">IF(AH$2="","",IF($A232="","",IFERROR(VLOOKUP($A232,OFFSET('Program and Results'!$A$1,MATCH(Tables!AH$1,'Program and Results'!$A:$A,0)-1,1,COUNTIF('Program and Results'!$A:$A,Tables!AH$1),4),3,0),"")))</f>
        <v/>
      </c>
      <c r="AI232" t="str">
        <f ca="1">IF(AI$2="","",IF($A232="","",IFERROR(VLOOKUP($A232,OFFSET('Program and Results'!$A$1,MATCH(Tables!AI$1,'Program and Results'!$A:$A,0)-1,1,COUNTIF('Program and Results'!$A:$A,Tables!AI$1),4),3,0),"")))</f>
        <v/>
      </c>
      <c r="AJ232" t="str">
        <f ca="1">IF(AJ$2="","",IF($A232="","",IFERROR(VLOOKUP($A232,OFFSET('Program and Results'!$A$1,MATCH(Tables!AJ$1,'Program and Results'!$A:$A,0)-1,1,COUNTIF('Program and Results'!$A:$A,Tables!AJ$1),4),3,0),"")))</f>
        <v/>
      </c>
      <c r="AK232" t="str">
        <f ca="1">IF(AK$2="","",IF($A232="","",IFERROR(VLOOKUP($A232,OFFSET('Program and Results'!$A$1,MATCH(Tables!AK$1,'Program and Results'!$A:$A,0)-1,1,COUNTIF('Program and Results'!$A:$A,Tables!AK$1),4),3,0),"")))</f>
        <v/>
      </c>
      <c r="AL232" t="str">
        <f ca="1">IF(AL$2="","",IF($A232="","",IFERROR(VLOOKUP($A232,OFFSET('Program and Results'!$A$1,MATCH(Tables!AL$1,'Program and Results'!$A:$A,0)-1,1,COUNTIF('Program and Results'!$A:$A,Tables!AL$1),4),3,0),"")))</f>
        <v/>
      </c>
      <c r="AM232" t="str">
        <f ca="1">IF(AM$2="","",IF($A232="","",IFERROR(VLOOKUP($A232,OFFSET('Program and Results'!$A$1,MATCH(Tables!AM$1,'Program and Results'!$A:$A,0)-1,1,COUNTIF('Program and Results'!$A:$A,Tables!AM$1),4),3,0),"")))</f>
        <v/>
      </c>
      <c r="AN232" t="str">
        <f ca="1">IF(AN$2="","",IF($A232="","",IFERROR(VLOOKUP($A232,OFFSET('Program and Results'!$A$1,MATCH(Tables!AN$1,'Program and Results'!$A:$A,0)-1,1,COUNTIF('Program and Results'!$A:$A,Tables!AN$1),4),3,0),"")))</f>
        <v/>
      </c>
      <c r="AO232" t="str">
        <f ca="1">IF(AO$2="","",IF($A232="","",IFERROR(VLOOKUP($A232,OFFSET('Program and Results'!$A$1,MATCH(Tables!AO$1,'Program and Results'!$A:$A,0)-1,1,COUNTIF('Program and Results'!$A:$A,Tables!AO$1),4),3,0),"")))</f>
        <v/>
      </c>
      <c r="AP232" t="str">
        <f ca="1">IF(AP$2="","",IF($A232="","",IFERROR(VLOOKUP($A232,OFFSET('Program and Results'!$A$1,MATCH(Tables!AP$1,'Program and Results'!$A:$A,0)-1,1,COUNTIF('Program and Results'!$A:$A,Tables!AP$1),4),3,0),"")))</f>
        <v/>
      </c>
      <c r="AQ232" t="str">
        <f ca="1">IF(AQ$2="","",IF($A232="","",IFERROR(VLOOKUP($A232,OFFSET('Program and Results'!$A$1,MATCH(Tables!AQ$1,'Program and Results'!$A:$A,0)-1,1,COUNTIF('Program and Results'!$A:$A,Tables!AQ$1),4),3,0),"")))</f>
        <v/>
      </c>
      <c r="AR232" t="str">
        <f ca="1">IF(AR$2="","",IF($A232="","",IFERROR(VLOOKUP($A232,OFFSET('Program and Results'!$A$1,MATCH(Tables!AR$1,'Program and Results'!$A:$A,0)-1,1,COUNTIF('Program and Results'!$A:$A,Tables!AR$1),4),3,0),"")))</f>
        <v/>
      </c>
      <c r="AS232" t="str">
        <f ca="1">IF(AS$2="","",IF($A232="","",IFERROR(VLOOKUP($A232,OFFSET('Program and Results'!$A$1,MATCH(Tables!AS$1,'Program and Results'!$A:$A,0)-1,1,COUNTIF('Program and Results'!$A:$A,Tables!AS$1),4),3,0),"")))</f>
        <v/>
      </c>
      <c r="AT232" t="str">
        <f ca="1">IF(AT$2="","",IF($A232="","",IFERROR(VLOOKUP($A232,OFFSET('Program and Results'!$A$1,MATCH(Tables!AT$1,'Program and Results'!$A:$A,0)-1,1,COUNTIF('Program and Results'!$A:$A,Tables!AT$1),4),3,0),"")))</f>
        <v/>
      </c>
      <c r="AU232" t="str">
        <f ca="1">IF(AU$2="","",IF($A232="","",IFERROR(VLOOKUP($A232,OFFSET('Program and Results'!$A$1,MATCH(Tables!AU$1,'Program and Results'!$A:$A,0)-1,1,COUNTIF('Program and Results'!$A:$A,Tables!AU$1),4),3,0),"")))</f>
        <v/>
      </c>
      <c r="AV232" t="str">
        <f ca="1">IF(AV$2="","",IF($A232="","",IFERROR(VLOOKUP($A232,OFFSET('Program and Results'!$A$1,MATCH(Tables!AV$1,'Program and Results'!$A:$A,0)-1,1,COUNTIF('Program and Results'!$A:$A,Tables!AV$1),4),3,0),"")))</f>
        <v/>
      </c>
      <c r="AW232" t="str">
        <f ca="1">IF(AW$2="","",IF($A232="","",IFERROR(VLOOKUP($A232,OFFSET('Program and Results'!$A$1,MATCH(Tables!AW$1,'Program and Results'!$A:$A,0)-1,1,COUNTIF('Program and Results'!$A:$A,Tables!AW$1),4),3,0),"")))</f>
        <v/>
      </c>
      <c r="AX232" t="str">
        <f ca="1">IF(AX$2="","",IF($A232="","",IFERROR(VLOOKUP($A232,OFFSET('Program and Results'!$A$1,MATCH(Tables!AX$1,'Program and Results'!$A:$A,0)-1,1,COUNTIF('Program and Results'!$A:$A,Tables!AX$1),4),3,0),"")))</f>
        <v/>
      </c>
      <c r="AY232" t="str">
        <f ca="1">IF(AY$2="","",IF($A232="","",IFERROR(VLOOKUP($A232,OFFSET('Program and Results'!$A$1,MATCH(Tables!AY$1,'Program and Results'!$A:$A,0)-1,1,COUNTIF('Program and Results'!$A:$A,Tables!AY$1),4),3,0),"")))</f>
        <v/>
      </c>
      <c r="AZ232" t="str">
        <f ca="1">IF(AZ$2="","",IF($A232="","",IFERROR(VLOOKUP($A232,OFFSET('Program and Results'!$A$1,MATCH(Tables!AZ$1,'Program and Results'!$A:$A,0)-1,1,COUNTIF('Program and Results'!$A:$A,Tables!AZ$1),4),3,0),"")))</f>
        <v/>
      </c>
      <c r="BA232" t="str">
        <f ca="1">IF(BA$2="","",IF($A232="","",IFERROR(VLOOKUP($A232,OFFSET('Program and Results'!$A$1,MATCH(Tables!BA$1,'Program and Results'!$A:$A,0)-1,1,COUNTIF('Program and Results'!$A:$A,Tables!BA$1),4),3,0),"")))</f>
        <v/>
      </c>
      <c r="BB232" t="str">
        <f ca="1">IF(BB$2="","",IF($A232="","",IFERROR(VLOOKUP($A232,OFFSET('Program and Results'!$A$1,MATCH(Tables!BB$1,'Program and Results'!$A:$A,0)-1,1,COUNTIF('Program and Results'!$A:$A,Tables!BB$1),4),3,0),"")))</f>
        <v/>
      </c>
      <c r="BC232" t="str">
        <f ca="1">IF(BC$2="","",IF($A232="","",IFERROR(VLOOKUP($A232,OFFSET('Program and Results'!$A$1,MATCH(Tables!BC$1,'Program and Results'!$A:$A,0)-1,1,COUNTIF('Program and Results'!$A:$A,Tables!BC$1),4),3,0),"")))</f>
        <v/>
      </c>
      <c r="BD232" t="str">
        <f ca="1">IF(BD$2="","",IF($A232="","",IFERROR(VLOOKUP($A232,OFFSET('Program and Results'!$A$1,MATCH(Tables!BD$1,'Program and Results'!$A:$A,0)-1,1,COUNTIF('Program and Results'!$A:$A,Tables!BD$1),4),3,0),"")))</f>
        <v/>
      </c>
      <c r="BE232" t="str">
        <f ca="1">IF(BE$2="","",IF($A232="","",IFERROR(VLOOKUP($A232,OFFSET('Program and Results'!$A$1,MATCH(Tables!BE$1,'Program and Results'!$A:$A,0)-1,1,COUNTIF('Program and Results'!$A:$A,Tables!BE$1),4),3,0),"")))</f>
        <v/>
      </c>
    </row>
    <row r="233" spans="1:57">
      <c r="A233" s="3" t="str">
        <f t="shared" si="15"/>
        <v/>
      </c>
      <c r="B233" t="str">
        <f ca="1">IF(B$2="","",IF($A233="","",IFERROR(VLOOKUP($A233,OFFSET('Program and Results'!$A$1,MATCH(Tables!B$1,'Program and Results'!$A:$A,0)-1,1,COUNTIF('Program and Results'!$A:$A,Tables!B$1),4),3,0),"")))</f>
        <v/>
      </c>
      <c r="C233" t="str">
        <f ca="1">IF(C$2="","",IF($A233="","",IFERROR(VLOOKUP($A233,OFFSET('Program and Results'!$A$1,MATCH(Tables!C$1,'Program and Results'!$A:$A,0)-1,1,COUNTIF('Program and Results'!$A:$A,Tables!C$1),4),3,0),"")))</f>
        <v/>
      </c>
      <c r="D233" t="str">
        <f ca="1">IF(D$2="","",IF($A233="","",IFERROR(VLOOKUP($A233,OFFSET('Program and Results'!$A$1,MATCH(Tables!D$1,'Program and Results'!$A:$A,0)-1,1,COUNTIF('Program and Results'!$A:$A,Tables!D$1),4),3,0),"")))</f>
        <v/>
      </c>
      <c r="E233" t="str">
        <f ca="1">IF(E$2="","",IF($A233="","",IFERROR(VLOOKUP($A233,OFFSET('Program and Results'!$A$1,MATCH(Tables!E$1,'Program and Results'!$A:$A,0)-1,1,COUNTIF('Program and Results'!$A:$A,Tables!E$1),4),3,0),"")))</f>
        <v/>
      </c>
      <c r="F233" t="str">
        <f ca="1">IF(F$2="","",IF($A233="","",IFERROR(VLOOKUP($A233,OFFSET('Program and Results'!$A$1,MATCH(Tables!F$1,'Program and Results'!$A:$A,0)-1,1,COUNTIF('Program and Results'!$A:$A,Tables!F$1),4),3,0),"")))</f>
        <v/>
      </c>
      <c r="G233" t="str">
        <f ca="1">IF(G$2="","",IF($A233="","",IFERROR(VLOOKUP($A233,OFFSET('Program and Results'!$A$1,MATCH(Tables!G$1,'Program and Results'!$A:$A,0)-1,1,COUNTIF('Program and Results'!$A:$A,Tables!G$1),4),3,0),"")))</f>
        <v/>
      </c>
      <c r="H233" t="str">
        <f ca="1">IF(H$2="","",IF($A233="","",IFERROR(VLOOKUP($A233,OFFSET('Program and Results'!$A$1,MATCH(Tables!H$1,'Program and Results'!$A:$A,0)-1,1,COUNTIF('Program and Results'!$A:$A,Tables!H$1),4),3,0),"")))</f>
        <v/>
      </c>
      <c r="I233" t="str">
        <f ca="1">IF(I$2="","",IF($A233="","",IFERROR(VLOOKUP($A233,OFFSET('Program and Results'!$A$1,MATCH(Tables!I$1,'Program and Results'!$A:$A,0)-1,1,COUNTIF('Program and Results'!$A:$A,Tables!I$1),4),3,0),"")))</f>
        <v/>
      </c>
      <c r="J233" t="str">
        <f ca="1">IF(J$2="","",IF($A233="","",IFERROR(VLOOKUP($A233,OFFSET('Program and Results'!$A$1,MATCH(Tables!J$1,'Program and Results'!$A:$A,0)-1,1,COUNTIF('Program and Results'!$A:$A,Tables!J$1),4),3,0),"")))</f>
        <v/>
      </c>
      <c r="K233" t="str">
        <f ca="1">IF(K$2="","",IF($A233="","",IFERROR(VLOOKUP($A233,OFFSET('Program and Results'!$A$1,MATCH(Tables!K$1,'Program and Results'!$A:$A,0)-1,1,COUNTIF('Program and Results'!$A:$A,Tables!K$1),4),3,0),"")))</f>
        <v/>
      </c>
      <c r="L233" t="str">
        <f ca="1">IF(L$2="","",IF($A233="","",IFERROR(VLOOKUP($A233,OFFSET('Program and Results'!$A$1,MATCH(Tables!L$1,'Program and Results'!$A:$A,0)-1,1,COUNTIF('Program and Results'!$A:$A,Tables!L$1),4),3,0),"")))</f>
        <v/>
      </c>
      <c r="M233" t="str">
        <f ca="1">IF(M$2="","",IF($A233="","",IFERROR(VLOOKUP($A233,OFFSET('Program and Results'!$A$1,MATCH(Tables!M$1,'Program and Results'!$A:$A,0)-1,1,COUNTIF('Program and Results'!$A:$A,Tables!M$1),4),3,0),"")))</f>
        <v/>
      </c>
      <c r="N233" t="str">
        <f ca="1">IF(N$2="","",IF($A233="","",IFERROR(VLOOKUP($A233,OFFSET('Program and Results'!$A$1,MATCH(Tables!N$1,'Program and Results'!$A:$A,0)-1,1,COUNTIF('Program and Results'!$A:$A,Tables!N$1),4),3,0),"")))</f>
        <v/>
      </c>
      <c r="O233" t="str">
        <f ca="1">IF(O$2="","",IF($A233="","",IFERROR(VLOOKUP($A233,OFFSET('Program and Results'!$A$1,MATCH(Tables!O$1,'Program and Results'!$A:$A,0)-1,1,COUNTIF('Program and Results'!$A:$A,Tables!O$1),4),3,0),"")))</f>
        <v/>
      </c>
      <c r="P233" t="str">
        <f ca="1">IF(P$2="","",IF($A233="","",IFERROR(VLOOKUP($A233,OFFSET('Program and Results'!$A$1,MATCH(Tables!P$1,'Program and Results'!$A:$A,0)-1,1,COUNTIF('Program and Results'!$A:$A,Tables!P$1),4),3,0),"")))</f>
        <v/>
      </c>
      <c r="Q233" t="str">
        <f ca="1">IF(Q$2="","",IF($A233="","",IFERROR(VLOOKUP($A233,OFFSET('Program and Results'!$A$1,MATCH(Tables!Q$1,'Program and Results'!$A:$A,0)-1,1,COUNTIF('Program and Results'!$A:$A,Tables!Q$1),4),3,0),"")))</f>
        <v/>
      </c>
      <c r="R233" t="str">
        <f ca="1">IF(R$2="","",IF($A233="","",IFERROR(VLOOKUP($A233,OFFSET('Program and Results'!$A$1,MATCH(Tables!R$1,'Program and Results'!$A:$A,0)-1,1,COUNTIF('Program and Results'!$A:$A,Tables!R$1),4),3,0),"")))</f>
        <v/>
      </c>
      <c r="S233" t="str">
        <f ca="1">IF(S$2="","",IF($A233="","",IFERROR(VLOOKUP($A233,OFFSET('Program and Results'!$A$1,MATCH(Tables!S$1,'Program and Results'!$A:$A,0)-1,1,COUNTIF('Program and Results'!$A:$A,Tables!S$1),4),3,0),"")))</f>
        <v/>
      </c>
      <c r="T233" t="str">
        <f ca="1">IF(T$2="","",IF($A233="","",IFERROR(VLOOKUP($A233,OFFSET('Program and Results'!$A$1,MATCH(Tables!T$1,'Program and Results'!$A:$A,0)-1,1,COUNTIF('Program and Results'!$A:$A,Tables!T$1),4),3,0),"")))</f>
        <v/>
      </c>
      <c r="U233" t="str">
        <f ca="1">IF(U$2="","",IF($A233="","",IFERROR(VLOOKUP($A233,OFFSET('Program and Results'!$A$1,MATCH(Tables!U$1,'Program and Results'!$A:$A,0)-1,1,COUNTIF('Program and Results'!$A:$A,Tables!U$1),4),3,0),"")))</f>
        <v/>
      </c>
      <c r="V233" t="str">
        <f ca="1">IF(V$2="","",IF($A233="","",IFERROR(VLOOKUP($A233,OFFSET('Program and Results'!$A$1,MATCH(Tables!V$1,'Program and Results'!$A:$A,0)-1,1,COUNTIF('Program and Results'!$A:$A,Tables!V$1),4),3,0),"")))</f>
        <v/>
      </c>
      <c r="W233" t="str">
        <f ca="1">IF(W$2="","",IF($A233="","",IFERROR(VLOOKUP($A233,OFFSET('Program and Results'!$A$1,MATCH(Tables!W$1,'Program and Results'!$A:$A,0)-1,1,COUNTIF('Program and Results'!$A:$A,Tables!W$1),4),3,0),"")))</f>
        <v/>
      </c>
      <c r="X233" t="str">
        <f ca="1">IF(X$2="","",IF($A233="","",IFERROR(VLOOKUP($A233,OFFSET('Program and Results'!$A$1,MATCH(Tables!X$1,'Program and Results'!$A:$A,0)-1,1,COUNTIF('Program and Results'!$A:$A,Tables!X$1),4),3,0),"")))</f>
        <v/>
      </c>
      <c r="Y233" t="str">
        <f ca="1">IF(Y$2="","",IF($A233="","",IFERROR(VLOOKUP($A233,OFFSET('Program and Results'!$A$1,MATCH(Tables!Y$1,'Program and Results'!$A:$A,0)-1,1,COUNTIF('Program and Results'!$A:$A,Tables!Y$1),4),3,0),"")))</f>
        <v/>
      </c>
      <c r="Z233" t="str">
        <f ca="1">IF(Z$2="","",IF($A233="","",IFERROR(VLOOKUP($A233,OFFSET('Program and Results'!$A$1,MATCH(Tables!Z$1,'Program and Results'!$A:$A,0)-1,1,COUNTIF('Program and Results'!$A:$A,Tables!Z$1),4),3,0),"")))</f>
        <v/>
      </c>
      <c r="AA233" t="str">
        <f ca="1">IF(AA$2="","",IF($A233="","",IFERROR(VLOOKUP($A233,OFFSET('Program and Results'!$A$1,MATCH(Tables!AA$1,'Program and Results'!$A:$A,0)-1,1,COUNTIF('Program and Results'!$A:$A,Tables!AA$1),4),3,0),"")))</f>
        <v/>
      </c>
      <c r="AB233" t="str">
        <f ca="1">IF(AB$2="","",IF($A233="","",IFERROR(VLOOKUP($A233,OFFSET('Program and Results'!$A$1,MATCH(Tables!AB$1,'Program and Results'!$A:$A,0)-1,1,COUNTIF('Program and Results'!$A:$A,Tables!AB$1),4),3,0),"")))</f>
        <v/>
      </c>
      <c r="AC233" t="str">
        <f ca="1">IF(AC$2="","",IF($A233="","",IFERROR(VLOOKUP($A233,OFFSET('Program and Results'!$A$1,MATCH(Tables!AC$1,'Program and Results'!$A:$A,0)-1,1,COUNTIF('Program and Results'!$A:$A,Tables!AC$1),4),3,0),"")))</f>
        <v/>
      </c>
      <c r="AD233" t="str">
        <f ca="1">IF(AD$2="","",IF($A233="","",IFERROR(VLOOKUP($A233,OFFSET('Program and Results'!$A$1,MATCH(Tables!AD$1,'Program and Results'!$A:$A,0)-1,1,COUNTIF('Program and Results'!$A:$A,Tables!AD$1),4),3,0),"")))</f>
        <v/>
      </c>
      <c r="AE233" t="str">
        <f ca="1">IF(AE$2="","",IF($A233="","",IFERROR(VLOOKUP($A233,OFFSET('Program and Results'!$A$1,MATCH(Tables!AE$1,'Program and Results'!$A:$A,0)-1,1,COUNTIF('Program and Results'!$A:$A,Tables!AE$1),4),3,0),"")))</f>
        <v/>
      </c>
      <c r="AF233" t="str">
        <f ca="1">IF(AF$2="","",IF($A233="","",IFERROR(VLOOKUP($A233,OFFSET('Program and Results'!$A$1,MATCH(Tables!AF$1,'Program and Results'!$A:$A,0)-1,1,COUNTIF('Program and Results'!$A:$A,Tables!AF$1),4),3,0),"")))</f>
        <v/>
      </c>
      <c r="AG233" t="str">
        <f ca="1">IF(AG$2="","",IF($A233="","",IFERROR(VLOOKUP($A233,OFFSET('Program and Results'!$A$1,MATCH(Tables!AG$1,'Program and Results'!$A:$A,0)-1,1,COUNTIF('Program and Results'!$A:$A,Tables!AG$1),4),3,0),"")))</f>
        <v/>
      </c>
      <c r="AH233" t="str">
        <f ca="1">IF(AH$2="","",IF($A233="","",IFERROR(VLOOKUP($A233,OFFSET('Program and Results'!$A$1,MATCH(Tables!AH$1,'Program and Results'!$A:$A,0)-1,1,COUNTIF('Program and Results'!$A:$A,Tables!AH$1),4),3,0),"")))</f>
        <v/>
      </c>
      <c r="AI233" t="str">
        <f ca="1">IF(AI$2="","",IF($A233="","",IFERROR(VLOOKUP($A233,OFFSET('Program and Results'!$A$1,MATCH(Tables!AI$1,'Program and Results'!$A:$A,0)-1,1,COUNTIF('Program and Results'!$A:$A,Tables!AI$1),4),3,0),"")))</f>
        <v/>
      </c>
      <c r="AJ233" t="str">
        <f ca="1">IF(AJ$2="","",IF($A233="","",IFERROR(VLOOKUP($A233,OFFSET('Program and Results'!$A$1,MATCH(Tables!AJ$1,'Program and Results'!$A:$A,0)-1,1,COUNTIF('Program and Results'!$A:$A,Tables!AJ$1),4),3,0),"")))</f>
        <v/>
      </c>
      <c r="AK233" t="str">
        <f ca="1">IF(AK$2="","",IF($A233="","",IFERROR(VLOOKUP($A233,OFFSET('Program and Results'!$A$1,MATCH(Tables!AK$1,'Program and Results'!$A:$A,0)-1,1,COUNTIF('Program and Results'!$A:$A,Tables!AK$1),4),3,0),"")))</f>
        <v/>
      </c>
      <c r="AL233" t="str">
        <f ca="1">IF(AL$2="","",IF($A233="","",IFERROR(VLOOKUP($A233,OFFSET('Program and Results'!$A$1,MATCH(Tables!AL$1,'Program and Results'!$A:$A,0)-1,1,COUNTIF('Program and Results'!$A:$A,Tables!AL$1),4),3,0),"")))</f>
        <v/>
      </c>
      <c r="AM233" t="str">
        <f ca="1">IF(AM$2="","",IF($A233="","",IFERROR(VLOOKUP($A233,OFFSET('Program and Results'!$A$1,MATCH(Tables!AM$1,'Program and Results'!$A:$A,0)-1,1,COUNTIF('Program and Results'!$A:$A,Tables!AM$1),4),3,0),"")))</f>
        <v/>
      </c>
      <c r="AN233" t="str">
        <f ca="1">IF(AN$2="","",IF($A233="","",IFERROR(VLOOKUP($A233,OFFSET('Program and Results'!$A$1,MATCH(Tables!AN$1,'Program and Results'!$A:$A,0)-1,1,COUNTIF('Program and Results'!$A:$A,Tables!AN$1),4),3,0),"")))</f>
        <v/>
      </c>
      <c r="AO233" t="str">
        <f ca="1">IF(AO$2="","",IF($A233="","",IFERROR(VLOOKUP($A233,OFFSET('Program and Results'!$A$1,MATCH(Tables!AO$1,'Program and Results'!$A:$A,0)-1,1,COUNTIF('Program and Results'!$A:$A,Tables!AO$1),4),3,0),"")))</f>
        <v/>
      </c>
      <c r="AP233" t="str">
        <f ca="1">IF(AP$2="","",IF($A233="","",IFERROR(VLOOKUP($A233,OFFSET('Program and Results'!$A$1,MATCH(Tables!AP$1,'Program and Results'!$A:$A,0)-1,1,COUNTIF('Program and Results'!$A:$A,Tables!AP$1),4),3,0),"")))</f>
        <v/>
      </c>
      <c r="AQ233" t="str">
        <f ca="1">IF(AQ$2="","",IF($A233="","",IFERROR(VLOOKUP($A233,OFFSET('Program and Results'!$A$1,MATCH(Tables!AQ$1,'Program and Results'!$A:$A,0)-1,1,COUNTIF('Program and Results'!$A:$A,Tables!AQ$1),4),3,0),"")))</f>
        <v/>
      </c>
      <c r="AR233" t="str">
        <f ca="1">IF(AR$2="","",IF($A233="","",IFERROR(VLOOKUP($A233,OFFSET('Program and Results'!$A$1,MATCH(Tables!AR$1,'Program and Results'!$A:$A,0)-1,1,COUNTIF('Program and Results'!$A:$A,Tables!AR$1),4),3,0),"")))</f>
        <v/>
      </c>
      <c r="AS233" t="str">
        <f ca="1">IF(AS$2="","",IF($A233="","",IFERROR(VLOOKUP($A233,OFFSET('Program and Results'!$A$1,MATCH(Tables!AS$1,'Program and Results'!$A:$A,0)-1,1,COUNTIF('Program and Results'!$A:$A,Tables!AS$1),4),3,0),"")))</f>
        <v/>
      </c>
      <c r="AT233" t="str">
        <f ca="1">IF(AT$2="","",IF($A233="","",IFERROR(VLOOKUP($A233,OFFSET('Program and Results'!$A$1,MATCH(Tables!AT$1,'Program and Results'!$A:$A,0)-1,1,COUNTIF('Program and Results'!$A:$A,Tables!AT$1),4),3,0),"")))</f>
        <v/>
      </c>
      <c r="AU233" t="str">
        <f ca="1">IF(AU$2="","",IF($A233="","",IFERROR(VLOOKUP($A233,OFFSET('Program and Results'!$A$1,MATCH(Tables!AU$1,'Program and Results'!$A:$A,0)-1,1,COUNTIF('Program and Results'!$A:$A,Tables!AU$1),4),3,0),"")))</f>
        <v/>
      </c>
      <c r="AV233" t="str">
        <f ca="1">IF(AV$2="","",IF($A233="","",IFERROR(VLOOKUP($A233,OFFSET('Program and Results'!$A$1,MATCH(Tables!AV$1,'Program and Results'!$A:$A,0)-1,1,COUNTIF('Program and Results'!$A:$A,Tables!AV$1),4),3,0),"")))</f>
        <v/>
      </c>
      <c r="AW233" t="str">
        <f ca="1">IF(AW$2="","",IF($A233="","",IFERROR(VLOOKUP($A233,OFFSET('Program and Results'!$A$1,MATCH(Tables!AW$1,'Program and Results'!$A:$A,0)-1,1,COUNTIF('Program and Results'!$A:$A,Tables!AW$1),4),3,0),"")))</f>
        <v/>
      </c>
      <c r="AX233" t="str">
        <f ca="1">IF(AX$2="","",IF($A233="","",IFERROR(VLOOKUP($A233,OFFSET('Program and Results'!$A$1,MATCH(Tables!AX$1,'Program and Results'!$A:$A,0)-1,1,COUNTIF('Program and Results'!$A:$A,Tables!AX$1),4),3,0),"")))</f>
        <v/>
      </c>
      <c r="AY233" t="str">
        <f ca="1">IF(AY$2="","",IF($A233="","",IFERROR(VLOOKUP($A233,OFFSET('Program and Results'!$A$1,MATCH(Tables!AY$1,'Program and Results'!$A:$A,0)-1,1,COUNTIF('Program and Results'!$A:$A,Tables!AY$1),4),3,0),"")))</f>
        <v/>
      </c>
      <c r="AZ233" t="str">
        <f ca="1">IF(AZ$2="","",IF($A233="","",IFERROR(VLOOKUP($A233,OFFSET('Program and Results'!$A$1,MATCH(Tables!AZ$1,'Program and Results'!$A:$A,0)-1,1,COUNTIF('Program and Results'!$A:$A,Tables!AZ$1),4),3,0),"")))</f>
        <v/>
      </c>
      <c r="BA233" t="str">
        <f ca="1">IF(BA$2="","",IF($A233="","",IFERROR(VLOOKUP($A233,OFFSET('Program and Results'!$A$1,MATCH(Tables!BA$1,'Program and Results'!$A:$A,0)-1,1,COUNTIF('Program and Results'!$A:$A,Tables!BA$1),4),3,0),"")))</f>
        <v/>
      </c>
      <c r="BB233" t="str">
        <f ca="1">IF(BB$2="","",IF($A233="","",IFERROR(VLOOKUP($A233,OFFSET('Program and Results'!$A$1,MATCH(Tables!BB$1,'Program and Results'!$A:$A,0)-1,1,COUNTIF('Program and Results'!$A:$A,Tables!BB$1),4),3,0),"")))</f>
        <v/>
      </c>
      <c r="BC233" t="str">
        <f ca="1">IF(BC$2="","",IF($A233="","",IFERROR(VLOOKUP($A233,OFFSET('Program and Results'!$A$1,MATCH(Tables!BC$1,'Program and Results'!$A:$A,0)-1,1,COUNTIF('Program and Results'!$A:$A,Tables!BC$1),4),3,0),"")))</f>
        <v/>
      </c>
      <c r="BD233" t="str">
        <f ca="1">IF(BD$2="","",IF($A233="","",IFERROR(VLOOKUP($A233,OFFSET('Program and Results'!$A$1,MATCH(Tables!BD$1,'Program and Results'!$A:$A,0)-1,1,COUNTIF('Program and Results'!$A:$A,Tables!BD$1),4),3,0),"")))</f>
        <v/>
      </c>
      <c r="BE233" t="str">
        <f ca="1">IF(BE$2="","",IF($A233="","",IFERROR(VLOOKUP($A233,OFFSET('Program and Results'!$A$1,MATCH(Tables!BE$1,'Program and Results'!$A:$A,0)-1,1,COUNTIF('Program and Results'!$A:$A,Tables!BE$1),4),3,0),"")))</f>
        <v/>
      </c>
    </row>
    <row r="234" spans="1:57">
      <c r="A234" s="3" t="str">
        <f t="shared" si="15"/>
        <v/>
      </c>
      <c r="B234" t="str">
        <f ca="1">IF(B$2="","",IF($A234="","",IFERROR(VLOOKUP($A234,OFFSET('Program and Results'!$A$1,MATCH(Tables!B$1,'Program and Results'!$A:$A,0)-1,1,COUNTIF('Program and Results'!$A:$A,Tables!B$1),4),3,0),"")))</f>
        <v/>
      </c>
      <c r="C234" t="str">
        <f ca="1">IF(C$2="","",IF($A234="","",IFERROR(VLOOKUP($A234,OFFSET('Program and Results'!$A$1,MATCH(Tables!C$1,'Program and Results'!$A:$A,0)-1,1,COUNTIF('Program and Results'!$A:$A,Tables!C$1),4),3,0),"")))</f>
        <v/>
      </c>
      <c r="D234" t="str">
        <f ca="1">IF(D$2="","",IF($A234="","",IFERROR(VLOOKUP($A234,OFFSET('Program and Results'!$A$1,MATCH(Tables!D$1,'Program and Results'!$A:$A,0)-1,1,COUNTIF('Program and Results'!$A:$A,Tables!D$1),4),3,0),"")))</f>
        <v/>
      </c>
      <c r="E234" t="str">
        <f ca="1">IF(E$2="","",IF($A234="","",IFERROR(VLOOKUP($A234,OFFSET('Program and Results'!$A$1,MATCH(Tables!E$1,'Program and Results'!$A:$A,0)-1,1,COUNTIF('Program and Results'!$A:$A,Tables!E$1),4),3,0),"")))</f>
        <v/>
      </c>
      <c r="F234" t="str">
        <f ca="1">IF(F$2="","",IF($A234="","",IFERROR(VLOOKUP($A234,OFFSET('Program and Results'!$A$1,MATCH(Tables!F$1,'Program and Results'!$A:$A,0)-1,1,COUNTIF('Program and Results'!$A:$A,Tables!F$1),4),3,0),"")))</f>
        <v/>
      </c>
      <c r="G234" t="str">
        <f ca="1">IF(G$2="","",IF($A234="","",IFERROR(VLOOKUP($A234,OFFSET('Program and Results'!$A$1,MATCH(Tables!G$1,'Program and Results'!$A:$A,0)-1,1,COUNTIF('Program and Results'!$A:$A,Tables!G$1),4),3,0),"")))</f>
        <v/>
      </c>
      <c r="H234" t="str">
        <f ca="1">IF(H$2="","",IF($A234="","",IFERROR(VLOOKUP($A234,OFFSET('Program and Results'!$A$1,MATCH(Tables!H$1,'Program and Results'!$A:$A,0)-1,1,COUNTIF('Program and Results'!$A:$A,Tables!H$1),4),3,0),"")))</f>
        <v/>
      </c>
      <c r="I234" t="str">
        <f ca="1">IF(I$2="","",IF($A234="","",IFERROR(VLOOKUP($A234,OFFSET('Program and Results'!$A$1,MATCH(Tables!I$1,'Program and Results'!$A:$A,0)-1,1,COUNTIF('Program and Results'!$A:$A,Tables!I$1),4),3,0),"")))</f>
        <v/>
      </c>
      <c r="J234" t="str">
        <f ca="1">IF(J$2="","",IF($A234="","",IFERROR(VLOOKUP($A234,OFFSET('Program and Results'!$A$1,MATCH(Tables!J$1,'Program and Results'!$A:$A,0)-1,1,COUNTIF('Program and Results'!$A:$A,Tables!J$1),4),3,0),"")))</f>
        <v/>
      </c>
      <c r="K234" t="str">
        <f ca="1">IF(K$2="","",IF($A234="","",IFERROR(VLOOKUP($A234,OFFSET('Program and Results'!$A$1,MATCH(Tables!K$1,'Program and Results'!$A:$A,0)-1,1,COUNTIF('Program and Results'!$A:$A,Tables!K$1),4),3,0),"")))</f>
        <v/>
      </c>
      <c r="L234" t="str">
        <f ca="1">IF(L$2="","",IF($A234="","",IFERROR(VLOOKUP($A234,OFFSET('Program and Results'!$A$1,MATCH(Tables!L$1,'Program and Results'!$A:$A,0)-1,1,COUNTIF('Program and Results'!$A:$A,Tables!L$1),4),3,0),"")))</f>
        <v/>
      </c>
      <c r="M234" t="str">
        <f ca="1">IF(M$2="","",IF($A234="","",IFERROR(VLOOKUP($A234,OFFSET('Program and Results'!$A$1,MATCH(Tables!M$1,'Program and Results'!$A:$A,0)-1,1,COUNTIF('Program and Results'!$A:$A,Tables!M$1),4),3,0),"")))</f>
        <v/>
      </c>
      <c r="N234" t="str">
        <f ca="1">IF(N$2="","",IF($A234="","",IFERROR(VLOOKUP($A234,OFFSET('Program and Results'!$A$1,MATCH(Tables!N$1,'Program and Results'!$A:$A,0)-1,1,COUNTIF('Program and Results'!$A:$A,Tables!N$1),4),3,0),"")))</f>
        <v/>
      </c>
      <c r="O234" t="str">
        <f ca="1">IF(O$2="","",IF($A234="","",IFERROR(VLOOKUP($A234,OFFSET('Program and Results'!$A$1,MATCH(Tables!O$1,'Program and Results'!$A:$A,0)-1,1,COUNTIF('Program and Results'!$A:$A,Tables!O$1),4),3,0),"")))</f>
        <v/>
      </c>
      <c r="P234" t="str">
        <f ca="1">IF(P$2="","",IF($A234="","",IFERROR(VLOOKUP($A234,OFFSET('Program and Results'!$A$1,MATCH(Tables!P$1,'Program and Results'!$A:$A,0)-1,1,COUNTIF('Program and Results'!$A:$A,Tables!P$1),4),3,0),"")))</f>
        <v/>
      </c>
      <c r="Q234" t="str">
        <f ca="1">IF(Q$2="","",IF($A234="","",IFERROR(VLOOKUP($A234,OFFSET('Program and Results'!$A$1,MATCH(Tables!Q$1,'Program and Results'!$A:$A,0)-1,1,COUNTIF('Program and Results'!$A:$A,Tables!Q$1),4),3,0),"")))</f>
        <v/>
      </c>
      <c r="R234" t="str">
        <f ca="1">IF(R$2="","",IF($A234="","",IFERROR(VLOOKUP($A234,OFFSET('Program and Results'!$A$1,MATCH(Tables!R$1,'Program and Results'!$A:$A,0)-1,1,COUNTIF('Program and Results'!$A:$A,Tables!R$1),4),3,0),"")))</f>
        <v/>
      </c>
      <c r="S234" t="str">
        <f ca="1">IF(S$2="","",IF($A234="","",IFERROR(VLOOKUP($A234,OFFSET('Program and Results'!$A$1,MATCH(Tables!S$1,'Program and Results'!$A:$A,0)-1,1,COUNTIF('Program and Results'!$A:$A,Tables!S$1),4),3,0),"")))</f>
        <v/>
      </c>
      <c r="T234" t="str">
        <f ca="1">IF(T$2="","",IF($A234="","",IFERROR(VLOOKUP($A234,OFFSET('Program and Results'!$A$1,MATCH(Tables!T$1,'Program and Results'!$A:$A,0)-1,1,COUNTIF('Program and Results'!$A:$A,Tables!T$1),4),3,0),"")))</f>
        <v/>
      </c>
      <c r="U234" t="str">
        <f ca="1">IF(U$2="","",IF($A234="","",IFERROR(VLOOKUP($A234,OFFSET('Program and Results'!$A$1,MATCH(Tables!U$1,'Program and Results'!$A:$A,0)-1,1,COUNTIF('Program and Results'!$A:$A,Tables!U$1),4),3,0),"")))</f>
        <v/>
      </c>
      <c r="V234" t="str">
        <f ca="1">IF(V$2="","",IF($A234="","",IFERROR(VLOOKUP($A234,OFFSET('Program and Results'!$A$1,MATCH(Tables!V$1,'Program and Results'!$A:$A,0)-1,1,COUNTIF('Program and Results'!$A:$A,Tables!V$1),4),3,0),"")))</f>
        <v/>
      </c>
      <c r="W234" t="str">
        <f ca="1">IF(W$2="","",IF($A234="","",IFERROR(VLOOKUP($A234,OFFSET('Program and Results'!$A$1,MATCH(Tables!W$1,'Program and Results'!$A:$A,0)-1,1,COUNTIF('Program and Results'!$A:$A,Tables!W$1),4),3,0),"")))</f>
        <v/>
      </c>
      <c r="X234" t="str">
        <f ca="1">IF(X$2="","",IF($A234="","",IFERROR(VLOOKUP($A234,OFFSET('Program and Results'!$A$1,MATCH(Tables!X$1,'Program and Results'!$A:$A,0)-1,1,COUNTIF('Program and Results'!$A:$A,Tables!X$1),4),3,0),"")))</f>
        <v/>
      </c>
      <c r="Y234" t="str">
        <f ca="1">IF(Y$2="","",IF($A234="","",IFERROR(VLOOKUP($A234,OFFSET('Program and Results'!$A$1,MATCH(Tables!Y$1,'Program and Results'!$A:$A,0)-1,1,COUNTIF('Program and Results'!$A:$A,Tables!Y$1),4),3,0),"")))</f>
        <v/>
      </c>
      <c r="Z234" t="str">
        <f ca="1">IF(Z$2="","",IF($A234="","",IFERROR(VLOOKUP($A234,OFFSET('Program and Results'!$A$1,MATCH(Tables!Z$1,'Program and Results'!$A:$A,0)-1,1,COUNTIF('Program and Results'!$A:$A,Tables!Z$1),4),3,0),"")))</f>
        <v/>
      </c>
      <c r="AA234" t="str">
        <f ca="1">IF(AA$2="","",IF($A234="","",IFERROR(VLOOKUP($A234,OFFSET('Program and Results'!$A$1,MATCH(Tables!AA$1,'Program and Results'!$A:$A,0)-1,1,COUNTIF('Program and Results'!$A:$A,Tables!AA$1),4),3,0),"")))</f>
        <v/>
      </c>
      <c r="AB234" t="str">
        <f ca="1">IF(AB$2="","",IF($A234="","",IFERROR(VLOOKUP($A234,OFFSET('Program and Results'!$A$1,MATCH(Tables!AB$1,'Program and Results'!$A:$A,0)-1,1,COUNTIF('Program and Results'!$A:$A,Tables!AB$1),4),3,0),"")))</f>
        <v/>
      </c>
      <c r="AC234" t="str">
        <f ca="1">IF(AC$2="","",IF($A234="","",IFERROR(VLOOKUP($A234,OFFSET('Program and Results'!$A$1,MATCH(Tables!AC$1,'Program and Results'!$A:$A,0)-1,1,COUNTIF('Program and Results'!$A:$A,Tables!AC$1),4),3,0),"")))</f>
        <v/>
      </c>
      <c r="AD234" t="str">
        <f ca="1">IF(AD$2="","",IF($A234="","",IFERROR(VLOOKUP($A234,OFFSET('Program and Results'!$A$1,MATCH(Tables!AD$1,'Program and Results'!$A:$A,0)-1,1,COUNTIF('Program and Results'!$A:$A,Tables!AD$1),4),3,0),"")))</f>
        <v/>
      </c>
      <c r="AE234" t="str">
        <f ca="1">IF(AE$2="","",IF($A234="","",IFERROR(VLOOKUP($A234,OFFSET('Program and Results'!$A$1,MATCH(Tables!AE$1,'Program and Results'!$A:$A,0)-1,1,COUNTIF('Program and Results'!$A:$A,Tables!AE$1),4),3,0),"")))</f>
        <v/>
      </c>
      <c r="AF234" t="str">
        <f ca="1">IF(AF$2="","",IF($A234="","",IFERROR(VLOOKUP($A234,OFFSET('Program and Results'!$A$1,MATCH(Tables!AF$1,'Program and Results'!$A:$A,0)-1,1,COUNTIF('Program and Results'!$A:$A,Tables!AF$1),4),3,0),"")))</f>
        <v/>
      </c>
      <c r="AG234" t="str">
        <f ca="1">IF(AG$2="","",IF($A234="","",IFERROR(VLOOKUP($A234,OFFSET('Program and Results'!$A$1,MATCH(Tables!AG$1,'Program and Results'!$A:$A,0)-1,1,COUNTIF('Program and Results'!$A:$A,Tables!AG$1),4),3,0),"")))</f>
        <v/>
      </c>
      <c r="AH234" t="str">
        <f ca="1">IF(AH$2="","",IF($A234="","",IFERROR(VLOOKUP($A234,OFFSET('Program and Results'!$A$1,MATCH(Tables!AH$1,'Program and Results'!$A:$A,0)-1,1,COUNTIF('Program and Results'!$A:$A,Tables!AH$1),4),3,0),"")))</f>
        <v/>
      </c>
      <c r="AI234" t="str">
        <f ca="1">IF(AI$2="","",IF($A234="","",IFERROR(VLOOKUP($A234,OFFSET('Program and Results'!$A$1,MATCH(Tables!AI$1,'Program and Results'!$A:$A,0)-1,1,COUNTIF('Program and Results'!$A:$A,Tables!AI$1),4),3,0),"")))</f>
        <v/>
      </c>
      <c r="AJ234" t="str">
        <f ca="1">IF(AJ$2="","",IF($A234="","",IFERROR(VLOOKUP($A234,OFFSET('Program and Results'!$A$1,MATCH(Tables!AJ$1,'Program and Results'!$A:$A,0)-1,1,COUNTIF('Program and Results'!$A:$A,Tables!AJ$1),4),3,0),"")))</f>
        <v/>
      </c>
      <c r="AK234" t="str">
        <f ca="1">IF(AK$2="","",IF($A234="","",IFERROR(VLOOKUP($A234,OFFSET('Program and Results'!$A$1,MATCH(Tables!AK$1,'Program and Results'!$A:$A,0)-1,1,COUNTIF('Program and Results'!$A:$A,Tables!AK$1),4),3,0),"")))</f>
        <v/>
      </c>
      <c r="AL234" t="str">
        <f ca="1">IF(AL$2="","",IF($A234="","",IFERROR(VLOOKUP($A234,OFFSET('Program and Results'!$A$1,MATCH(Tables!AL$1,'Program and Results'!$A:$A,0)-1,1,COUNTIF('Program and Results'!$A:$A,Tables!AL$1),4),3,0),"")))</f>
        <v/>
      </c>
      <c r="AM234" t="str">
        <f ca="1">IF(AM$2="","",IF($A234="","",IFERROR(VLOOKUP($A234,OFFSET('Program and Results'!$A$1,MATCH(Tables!AM$1,'Program and Results'!$A:$A,0)-1,1,COUNTIF('Program and Results'!$A:$A,Tables!AM$1),4),3,0),"")))</f>
        <v/>
      </c>
      <c r="AN234" t="str">
        <f ca="1">IF(AN$2="","",IF($A234="","",IFERROR(VLOOKUP($A234,OFFSET('Program and Results'!$A$1,MATCH(Tables!AN$1,'Program and Results'!$A:$A,0)-1,1,COUNTIF('Program and Results'!$A:$A,Tables!AN$1),4),3,0),"")))</f>
        <v/>
      </c>
      <c r="AO234" t="str">
        <f ca="1">IF(AO$2="","",IF($A234="","",IFERROR(VLOOKUP($A234,OFFSET('Program and Results'!$A$1,MATCH(Tables!AO$1,'Program and Results'!$A:$A,0)-1,1,COUNTIF('Program and Results'!$A:$A,Tables!AO$1),4),3,0),"")))</f>
        <v/>
      </c>
      <c r="AP234" t="str">
        <f ca="1">IF(AP$2="","",IF($A234="","",IFERROR(VLOOKUP($A234,OFFSET('Program and Results'!$A$1,MATCH(Tables!AP$1,'Program and Results'!$A:$A,0)-1,1,COUNTIF('Program and Results'!$A:$A,Tables!AP$1),4),3,0),"")))</f>
        <v/>
      </c>
      <c r="AQ234" t="str">
        <f ca="1">IF(AQ$2="","",IF($A234="","",IFERROR(VLOOKUP($A234,OFFSET('Program and Results'!$A$1,MATCH(Tables!AQ$1,'Program and Results'!$A:$A,0)-1,1,COUNTIF('Program and Results'!$A:$A,Tables!AQ$1),4),3,0),"")))</f>
        <v/>
      </c>
      <c r="AR234" t="str">
        <f ca="1">IF(AR$2="","",IF($A234="","",IFERROR(VLOOKUP($A234,OFFSET('Program and Results'!$A$1,MATCH(Tables!AR$1,'Program and Results'!$A:$A,0)-1,1,COUNTIF('Program and Results'!$A:$A,Tables!AR$1),4),3,0),"")))</f>
        <v/>
      </c>
      <c r="AS234" t="str">
        <f ca="1">IF(AS$2="","",IF($A234="","",IFERROR(VLOOKUP($A234,OFFSET('Program and Results'!$A$1,MATCH(Tables!AS$1,'Program and Results'!$A:$A,0)-1,1,COUNTIF('Program and Results'!$A:$A,Tables!AS$1),4),3,0),"")))</f>
        <v/>
      </c>
      <c r="AT234" t="str">
        <f ca="1">IF(AT$2="","",IF($A234="","",IFERROR(VLOOKUP($A234,OFFSET('Program and Results'!$A$1,MATCH(Tables!AT$1,'Program and Results'!$A:$A,0)-1,1,COUNTIF('Program and Results'!$A:$A,Tables!AT$1),4),3,0),"")))</f>
        <v/>
      </c>
      <c r="AU234" t="str">
        <f ca="1">IF(AU$2="","",IF($A234="","",IFERROR(VLOOKUP($A234,OFFSET('Program and Results'!$A$1,MATCH(Tables!AU$1,'Program and Results'!$A:$A,0)-1,1,COUNTIF('Program and Results'!$A:$A,Tables!AU$1),4),3,0),"")))</f>
        <v/>
      </c>
      <c r="AV234" t="str">
        <f ca="1">IF(AV$2="","",IF($A234="","",IFERROR(VLOOKUP($A234,OFFSET('Program and Results'!$A$1,MATCH(Tables!AV$1,'Program and Results'!$A:$A,0)-1,1,COUNTIF('Program and Results'!$A:$A,Tables!AV$1),4),3,0),"")))</f>
        <v/>
      </c>
      <c r="AW234" t="str">
        <f ca="1">IF(AW$2="","",IF($A234="","",IFERROR(VLOOKUP($A234,OFFSET('Program and Results'!$A$1,MATCH(Tables!AW$1,'Program and Results'!$A:$A,0)-1,1,COUNTIF('Program and Results'!$A:$A,Tables!AW$1),4),3,0),"")))</f>
        <v/>
      </c>
      <c r="AX234" t="str">
        <f ca="1">IF(AX$2="","",IF($A234="","",IFERROR(VLOOKUP($A234,OFFSET('Program and Results'!$A$1,MATCH(Tables!AX$1,'Program and Results'!$A:$A,0)-1,1,COUNTIF('Program and Results'!$A:$A,Tables!AX$1),4),3,0),"")))</f>
        <v/>
      </c>
      <c r="AY234" t="str">
        <f ca="1">IF(AY$2="","",IF($A234="","",IFERROR(VLOOKUP($A234,OFFSET('Program and Results'!$A$1,MATCH(Tables!AY$1,'Program and Results'!$A:$A,0)-1,1,COUNTIF('Program and Results'!$A:$A,Tables!AY$1),4),3,0),"")))</f>
        <v/>
      </c>
      <c r="AZ234" t="str">
        <f ca="1">IF(AZ$2="","",IF($A234="","",IFERROR(VLOOKUP($A234,OFFSET('Program and Results'!$A$1,MATCH(Tables!AZ$1,'Program and Results'!$A:$A,0)-1,1,COUNTIF('Program and Results'!$A:$A,Tables!AZ$1),4),3,0),"")))</f>
        <v/>
      </c>
      <c r="BA234" t="str">
        <f ca="1">IF(BA$2="","",IF($A234="","",IFERROR(VLOOKUP($A234,OFFSET('Program and Results'!$A$1,MATCH(Tables!BA$1,'Program and Results'!$A:$A,0)-1,1,COUNTIF('Program and Results'!$A:$A,Tables!BA$1),4),3,0),"")))</f>
        <v/>
      </c>
      <c r="BB234" t="str">
        <f ca="1">IF(BB$2="","",IF($A234="","",IFERROR(VLOOKUP($A234,OFFSET('Program and Results'!$A$1,MATCH(Tables!BB$1,'Program and Results'!$A:$A,0)-1,1,COUNTIF('Program and Results'!$A:$A,Tables!BB$1),4),3,0),"")))</f>
        <v/>
      </c>
      <c r="BC234" t="str">
        <f ca="1">IF(BC$2="","",IF($A234="","",IFERROR(VLOOKUP($A234,OFFSET('Program and Results'!$A$1,MATCH(Tables!BC$1,'Program and Results'!$A:$A,0)-1,1,COUNTIF('Program and Results'!$A:$A,Tables!BC$1),4),3,0),"")))</f>
        <v/>
      </c>
      <c r="BD234" t="str">
        <f ca="1">IF(BD$2="","",IF($A234="","",IFERROR(VLOOKUP($A234,OFFSET('Program and Results'!$A$1,MATCH(Tables!BD$1,'Program and Results'!$A:$A,0)-1,1,COUNTIF('Program and Results'!$A:$A,Tables!BD$1),4),3,0),"")))</f>
        <v/>
      </c>
      <c r="BE234" t="str">
        <f ca="1">IF(BE$2="","",IF($A234="","",IFERROR(VLOOKUP($A234,OFFSET('Program and Results'!$A$1,MATCH(Tables!BE$1,'Program and Results'!$A:$A,0)-1,1,COUNTIF('Program and Results'!$A:$A,Tables!BE$1),4),3,0),"")))</f>
        <v/>
      </c>
    </row>
    <row r="235" spans="1:57">
      <c r="A235" s="3" t="str">
        <f t="shared" si="15"/>
        <v/>
      </c>
      <c r="B235" t="str">
        <f ca="1">IF(B$2="","",IF($A235="","",IFERROR(VLOOKUP($A235,OFFSET('Program and Results'!$A$1,MATCH(Tables!B$1,'Program and Results'!$A:$A,0)-1,1,COUNTIF('Program and Results'!$A:$A,Tables!B$1),4),3,0),"")))</f>
        <v/>
      </c>
      <c r="C235" t="str">
        <f ca="1">IF(C$2="","",IF($A235="","",IFERROR(VLOOKUP($A235,OFFSET('Program and Results'!$A$1,MATCH(Tables!C$1,'Program and Results'!$A:$A,0)-1,1,COUNTIF('Program and Results'!$A:$A,Tables!C$1),4),3,0),"")))</f>
        <v/>
      </c>
      <c r="D235" t="str">
        <f ca="1">IF(D$2="","",IF($A235="","",IFERROR(VLOOKUP($A235,OFFSET('Program and Results'!$A$1,MATCH(Tables!D$1,'Program and Results'!$A:$A,0)-1,1,COUNTIF('Program and Results'!$A:$A,Tables!D$1),4),3,0),"")))</f>
        <v/>
      </c>
      <c r="E235" t="str">
        <f ca="1">IF(E$2="","",IF($A235="","",IFERROR(VLOOKUP($A235,OFFSET('Program and Results'!$A$1,MATCH(Tables!E$1,'Program and Results'!$A:$A,0)-1,1,COUNTIF('Program and Results'!$A:$A,Tables!E$1),4),3,0),"")))</f>
        <v/>
      </c>
      <c r="F235" t="str">
        <f ca="1">IF(F$2="","",IF($A235="","",IFERROR(VLOOKUP($A235,OFFSET('Program and Results'!$A$1,MATCH(Tables!F$1,'Program and Results'!$A:$A,0)-1,1,COUNTIF('Program and Results'!$A:$A,Tables!F$1),4),3,0),"")))</f>
        <v/>
      </c>
      <c r="G235" t="str">
        <f ca="1">IF(G$2="","",IF($A235="","",IFERROR(VLOOKUP($A235,OFFSET('Program and Results'!$A$1,MATCH(Tables!G$1,'Program and Results'!$A:$A,0)-1,1,COUNTIF('Program and Results'!$A:$A,Tables!G$1),4),3,0),"")))</f>
        <v/>
      </c>
      <c r="H235" t="str">
        <f ca="1">IF(H$2="","",IF($A235="","",IFERROR(VLOOKUP($A235,OFFSET('Program and Results'!$A$1,MATCH(Tables!H$1,'Program and Results'!$A:$A,0)-1,1,COUNTIF('Program and Results'!$A:$A,Tables!H$1),4),3,0),"")))</f>
        <v/>
      </c>
      <c r="I235" t="str">
        <f ca="1">IF(I$2="","",IF($A235="","",IFERROR(VLOOKUP($A235,OFFSET('Program and Results'!$A$1,MATCH(Tables!I$1,'Program and Results'!$A:$A,0)-1,1,COUNTIF('Program and Results'!$A:$A,Tables!I$1),4),3,0),"")))</f>
        <v/>
      </c>
      <c r="J235" t="str">
        <f ca="1">IF(J$2="","",IF($A235="","",IFERROR(VLOOKUP($A235,OFFSET('Program and Results'!$A$1,MATCH(Tables!J$1,'Program and Results'!$A:$A,0)-1,1,COUNTIF('Program and Results'!$A:$A,Tables!J$1),4),3,0),"")))</f>
        <v/>
      </c>
      <c r="K235" t="str">
        <f ca="1">IF(K$2="","",IF($A235="","",IFERROR(VLOOKUP($A235,OFFSET('Program and Results'!$A$1,MATCH(Tables!K$1,'Program and Results'!$A:$A,0)-1,1,COUNTIF('Program and Results'!$A:$A,Tables!K$1),4),3,0),"")))</f>
        <v/>
      </c>
      <c r="L235" t="str">
        <f ca="1">IF(L$2="","",IF($A235="","",IFERROR(VLOOKUP($A235,OFFSET('Program and Results'!$A$1,MATCH(Tables!L$1,'Program and Results'!$A:$A,0)-1,1,COUNTIF('Program and Results'!$A:$A,Tables!L$1),4),3,0),"")))</f>
        <v/>
      </c>
      <c r="M235" t="str">
        <f ca="1">IF(M$2="","",IF($A235="","",IFERROR(VLOOKUP($A235,OFFSET('Program and Results'!$A$1,MATCH(Tables!M$1,'Program and Results'!$A:$A,0)-1,1,COUNTIF('Program and Results'!$A:$A,Tables!M$1),4),3,0),"")))</f>
        <v/>
      </c>
      <c r="N235" t="str">
        <f ca="1">IF(N$2="","",IF($A235="","",IFERROR(VLOOKUP($A235,OFFSET('Program and Results'!$A$1,MATCH(Tables!N$1,'Program and Results'!$A:$A,0)-1,1,COUNTIF('Program and Results'!$A:$A,Tables!N$1),4),3,0),"")))</f>
        <v/>
      </c>
      <c r="O235" t="str">
        <f ca="1">IF(O$2="","",IF($A235="","",IFERROR(VLOOKUP($A235,OFFSET('Program and Results'!$A$1,MATCH(Tables!O$1,'Program and Results'!$A:$A,0)-1,1,COUNTIF('Program and Results'!$A:$A,Tables!O$1),4),3,0),"")))</f>
        <v/>
      </c>
      <c r="P235" t="str">
        <f ca="1">IF(P$2="","",IF($A235="","",IFERROR(VLOOKUP($A235,OFFSET('Program and Results'!$A$1,MATCH(Tables!P$1,'Program and Results'!$A:$A,0)-1,1,COUNTIF('Program and Results'!$A:$A,Tables!P$1),4),3,0),"")))</f>
        <v/>
      </c>
      <c r="Q235" t="str">
        <f ca="1">IF(Q$2="","",IF($A235="","",IFERROR(VLOOKUP($A235,OFFSET('Program and Results'!$A$1,MATCH(Tables!Q$1,'Program and Results'!$A:$A,0)-1,1,COUNTIF('Program and Results'!$A:$A,Tables!Q$1),4),3,0),"")))</f>
        <v/>
      </c>
      <c r="R235" t="str">
        <f ca="1">IF(R$2="","",IF($A235="","",IFERROR(VLOOKUP($A235,OFFSET('Program and Results'!$A$1,MATCH(Tables!R$1,'Program and Results'!$A:$A,0)-1,1,COUNTIF('Program and Results'!$A:$A,Tables!R$1),4),3,0),"")))</f>
        <v/>
      </c>
      <c r="S235" t="str">
        <f ca="1">IF(S$2="","",IF($A235="","",IFERROR(VLOOKUP($A235,OFFSET('Program and Results'!$A$1,MATCH(Tables!S$1,'Program and Results'!$A:$A,0)-1,1,COUNTIF('Program and Results'!$A:$A,Tables!S$1),4),3,0),"")))</f>
        <v/>
      </c>
      <c r="T235" t="str">
        <f ca="1">IF(T$2="","",IF($A235="","",IFERROR(VLOOKUP($A235,OFFSET('Program and Results'!$A$1,MATCH(Tables!T$1,'Program and Results'!$A:$A,0)-1,1,COUNTIF('Program and Results'!$A:$A,Tables!T$1),4),3,0),"")))</f>
        <v/>
      </c>
      <c r="U235" t="str">
        <f ca="1">IF(U$2="","",IF($A235="","",IFERROR(VLOOKUP($A235,OFFSET('Program and Results'!$A$1,MATCH(Tables!U$1,'Program and Results'!$A:$A,0)-1,1,COUNTIF('Program and Results'!$A:$A,Tables!U$1),4),3,0),"")))</f>
        <v/>
      </c>
      <c r="V235" t="str">
        <f ca="1">IF(V$2="","",IF($A235="","",IFERROR(VLOOKUP($A235,OFFSET('Program and Results'!$A$1,MATCH(Tables!V$1,'Program and Results'!$A:$A,0)-1,1,COUNTIF('Program and Results'!$A:$A,Tables!V$1),4),3,0),"")))</f>
        <v/>
      </c>
      <c r="W235" t="str">
        <f ca="1">IF(W$2="","",IF($A235="","",IFERROR(VLOOKUP($A235,OFFSET('Program and Results'!$A$1,MATCH(Tables!W$1,'Program and Results'!$A:$A,0)-1,1,COUNTIF('Program and Results'!$A:$A,Tables!W$1),4),3,0),"")))</f>
        <v/>
      </c>
      <c r="X235" t="str">
        <f ca="1">IF(X$2="","",IF($A235="","",IFERROR(VLOOKUP($A235,OFFSET('Program and Results'!$A$1,MATCH(Tables!X$1,'Program and Results'!$A:$A,0)-1,1,COUNTIF('Program and Results'!$A:$A,Tables!X$1),4),3,0),"")))</f>
        <v/>
      </c>
      <c r="Y235" t="str">
        <f ca="1">IF(Y$2="","",IF($A235="","",IFERROR(VLOOKUP($A235,OFFSET('Program and Results'!$A$1,MATCH(Tables!Y$1,'Program and Results'!$A:$A,0)-1,1,COUNTIF('Program and Results'!$A:$A,Tables!Y$1),4),3,0),"")))</f>
        <v/>
      </c>
      <c r="Z235" t="str">
        <f ca="1">IF(Z$2="","",IF($A235="","",IFERROR(VLOOKUP($A235,OFFSET('Program and Results'!$A$1,MATCH(Tables!Z$1,'Program and Results'!$A:$A,0)-1,1,COUNTIF('Program and Results'!$A:$A,Tables!Z$1),4),3,0),"")))</f>
        <v/>
      </c>
      <c r="AA235" t="str">
        <f ca="1">IF(AA$2="","",IF($A235="","",IFERROR(VLOOKUP($A235,OFFSET('Program and Results'!$A$1,MATCH(Tables!AA$1,'Program and Results'!$A:$A,0)-1,1,COUNTIF('Program and Results'!$A:$A,Tables!AA$1),4),3,0),"")))</f>
        <v/>
      </c>
      <c r="AB235" t="str">
        <f ca="1">IF(AB$2="","",IF($A235="","",IFERROR(VLOOKUP($A235,OFFSET('Program and Results'!$A$1,MATCH(Tables!AB$1,'Program and Results'!$A:$A,0)-1,1,COUNTIF('Program and Results'!$A:$A,Tables!AB$1),4),3,0),"")))</f>
        <v/>
      </c>
      <c r="AC235" t="str">
        <f ca="1">IF(AC$2="","",IF($A235="","",IFERROR(VLOOKUP($A235,OFFSET('Program and Results'!$A$1,MATCH(Tables!AC$1,'Program and Results'!$A:$A,0)-1,1,COUNTIF('Program and Results'!$A:$A,Tables!AC$1),4),3,0),"")))</f>
        <v/>
      </c>
      <c r="AD235" t="str">
        <f ca="1">IF(AD$2="","",IF($A235="","",IFERROR(VLOOKUP($A235,OFFSET('Program and Results'!$A$1,MATCH(Tables!AD$1,'Program and Results'!$A:$A,0)-1,1,COUNTIF('Program and Results'!$A:$A,Tables!AD$1),4),3,0),"")))</f>
        <v/>
      </c>
      <c r="AE235" t="str">
        <f ca="1">IF(AE$2="","",IF($A235="","",IFERROR(VLOOKUP($A235,OFFSET('Program and Results'!$A$1,MATCH(Tables!AE$1,'Program and Results'!$A:$A,0)-1,1,COUNTIF('Program and Results'!$A:$A,Tables!AE$1),4),3,0),"")))</f>
        <v/>
      </c>
      <c r="AF235" t="str">
        <f ca="1">IF(AF$2="","",IF($A235="","",IFERROR(VLOOKUP($A235,OFFSET('Program and Results'!$A$1,MATCH(Tables!AF$1,'Program and Results'!$A:$A,0)-1,1,COUNTIF('Program and Results'!$A:$A,Tables!AF$1),4),3,0),"")))</f>
        <v/>
      </c>
      <c r="AG235" t="str">
        <f ca="1">IF(AG$2="","",IF($A235="","",IFERROR(VLOOKUP($A235,OFFSET('Program and Results'!$A$1,MATCH(Tables!AG$1,'Program and Results'!$A:$A,0)-1,1,COUNTIF('Program and Results'!$A:$A,Tables!AG$1),4),3,0),"")))</f>
        <v/>
      </c>
      <c r="AH235" t="str">
        <f ca="1">IF(AH$2="","",IF($A235="","",IFERROR(VLOOKUP($A235,OFFSET('Program and Results'!$A$1,MATCH(Tables!AH$1,'Program and Results'!$A:$A,0)-1,1,COUNTIF('Program and Results'!$A:$A,Tables!AH$1),4),3,0),"")))</f>
        <v/>
      </c>
      <c r="AI235" t="str">
        <f ca="1">IF(AI$2="","",IF($A235="","",IFERROR(VLOOKUP($A235,OFFSET('Program and Results'!$A$1,MATCH(Tables!AI$1,'Program and Results'!$A:$A,0)-1,1,COUNTIF('Program and Results'!$A:$A,Tables!AI$1),4),3,0),"")))</f>
        <v/>
      </c>
      <c r="AJ235" t="str">
        <f ca="1">IF(AJ$2="","",IF($A235="","",IFERROR(VLOOKUP($A235,OFFSET('Program and Results'!$A$1,MATCH(Tables!AJ$1,'Program and Results'!$A:$A,0)-1,1,COUNTIF('Program and Results'!$A:$A,Tables!AJ$1),4),3,0),"")))</f>
        <v/>
      </c>
      <c r="AK235" t="str">
        <f ca="1">IF(AK$2="","",IF($A235="","",IFERROR(VLOOKUP($A235,OFFSET('Program and Results'!$A$1,MATCH(Tables!AK$1,'Program and Results'!$A:$A,0)-1,1,COUNTIF('Program and Results'!$A:$A,Tables!AK$1),4),3,0),"")))</f>
        <v/>
      </c>
      <c r="AL235" t="str">
        <f ca="1">IF(AL$2="","",IF($A235="","",IFERROR(VLOOKUP($A235,OFFSET('Program and Results'!$A$1,MATCH(Tables!AL$1,'Program and Results'!$A:$A,0)-1,1,COUNTIF('Program and Results'!$A:$A,Tables!AL$1),4),3,0),"")))</f>
        <v/>
      </c>
      <c r="AM235" t="str">
        <f ca="1">IF(AM$2="","",IF($A235="","",IFERROR(VLOOKUP($A235,OFFSET('Program and Results'!$A$1,MATCH(Tables!AM$1,'Program and Results'!$A:$A,0)-1,1,COUNTIF('Program and Results'!$A:$A,Tables!AM$1),4),3,0),"")))</f>
        <v/>
      </c>
      <c r="AN235" t="str">
        <f ca="1">IF(AN$2="","",IF($A235="","",IFERROR(VLOOKUP($A235,OFFSET('Program and Results'!$A$1,MATCH(Tables!AN$1,'Program and Results'!$A:$A,0)-1,1,COUNTIF('Program and Results'!$A:$A,Tables!AN$1),4),3,0),"")))</f>
        <v/>
      </c>
      <c r="AO235" t="str">
        <f ca="1">IF(AO$2="","",IF($A235="","",IFERROR(VLOOKUP($A235,OFFSET('Program and Results'!$A$1,MATCH(Tables!AO$1,'Program and Results'!$A:$A,0)-1,1,COUNTIF('Program and Results'!$A:$A,Tables!AO$1),4),3,0),"")))</f>
        <v/>
      </c>
      <c r="AP235" t="str">
        <f ca="1">IF(AP$2="","",IF($A235="","",IFERROR(VLOOKUP($A235,OFFSET('Program and Results'!$A$1,MATCH(Tables!AP$1,'Program and Results'!$A:$A,0)-1,1,COUNTIF('Program and Results'!$A:$A,Tables!AP$1),4),3,0),"")))</f>
        <v/>
      </c>
      <c r="AQ235" t="str">
        <f ca="1">IF(AQ$2="","",IF($A235="","",IFERROR(VLOOKUP($A235,OFFSET('Program and Results'!$A$1,MATCH(Tables!AQ$1,'Program and Results'!$A:$A,0)-1,1,COUNTIF('Program and Results'!$A:$A,Tables!AQ$1),4),3,0),"")))</f>
        <v/>
      </c>
      <c r="AR235" t="str">
        <f ca="1">IF(AR$2="","",IF($A235="","",IFERROR(VLOOKUP($A235,OFFSET('Program and Results'!$A$1,MATCH(Tables!AR$1,'Program and Results'!$A:$A,0)-1,1,COUNTIF('Program and Results'!$A:$A,Tables!AR$1),4),3,0),"")))</f>
        <v/>
      </c>
      <c r="AS235" t="str">
        <f ca="1">IF(AS$2="","",IF($A235="","",IFERROR(VLOOKUP($A235,OFFSET('Program and Results'!$A$1,MATCH(Tables!AS$1,'Program and Results'!$A:$A,0)-1,1,COUNTIF('Program and Results'!$A:$A,Tables!AS$1),4),3,0),"")))</f>
        <v/>
      </c>
      <c r="AT235" t="str">
        <f ca="1">IF(AT$2="","",IF($A235="","",IFERROR(VLOOKUP($A235,OFFSET('Program and Results'!$A$1,MATCH(Tables!AT$1,'Program and Results'!$A:$A,0)-1,1,COUNTIF('Program and Results'!$A:$A,Tables!AT$1),4),3,0),"")))</f>
        <v/>
      </c>
      <c r="AU235" t="str">
        <f ca="1">IF(AU$2="","",IF($A235="","",IFERROR(VLOOKUP($A235,OFFSET('Program and Results'!$A$1,MATCH(Tables!AU$1,'Program and Results'!$A:$A,0)-1,1,COUNTIF('Program and Results'!$A:$A,Tables!AU$1),4),3,0),"")))</f>
        <v/>
      </c>
      <c r="AV235" t="str">
        <f ca="1">IF(AV$2="","",IF($A235="","",IFERROR(VLOOKUP($A235,OFFSET('Program and Results'!$A$1,MATCH(Tables!AV$1,'Program and Results'!$A:$A,0)-1,1,COUNTIF('Program and Results'!$A:$A,Tables!AV$1),4),3,0),"")))</f>
        <v/>
      </c>
      <c r="AW235" t="str">
        <f ca="1">IF(AW$2="","",IF($A235="","",IFERROR(VLOOKUP($A235,OFFSET('Program and Results'!$A$1,MATCH(Tables!AW$1,'Program and Results'!$A:$A,0)-1,1,COUNTIF('Program and Results'!$A:$A,Tables!AW$1),4),3,0),"")))</f>
        <v/>
      </c>
      <c r="AX235" t="str">
        <f ca="1">IF(AX$2="","",IF($A235="","",IFERROR(VLOOKUP($A235,OFFSET('Program and Results'!$A$1,MATCH(Tables!AX$1,'Program and Results'!$A:$A,0)-1,1,COUNTIF('Program and Results'!$A:$A,Tables!AX$1),4),3,0),"")))</f>
        <v/>
      </c>
      <c r="AY235" t="str">
        <f ca="1">IF(AY$2="","",IF($A235="","",IFERROR(VLOOKUP($A235,OFFSET('Program and Results'!$A$1,MATCH(Tables!AY$1,'Program and Results'!$A:$A,0)-1,1,COUNTIF('Program and Results'!$A:$A,Tables!AY$1),4),3,0),"")))</f>
        <v/>
      </c>
      <c r="AZ235" t="str">
        <f ca="1">IF(AZ$2="","",IF($A235="","",IFERROR(VLOOKUP($A235,OFFSET('Program and Results'!$A$1,MATCH(Tables!AZ$1,'Program and Results'!$A:$A,0)-1,1,COUNTIF('Program and Results'!$A:$A,Tables!AZ$1),4),3,0),"")))</f>
        <v/>
      </c>
      <c r="BA235" t="str">
        <f ca="1">IF(BA$2="","",IF($A235="","",IFERROR(VLOOKUP($A235,OFFSET('Program and Results'!$A$1,MATCH(Tables!BA$1,'Program and Results'!$A:$A,0)-1,1,COUNTIF('Program and Results'!$A:$A,Tables!BA$1),4),3,0),"")))</f>
        <v/>
      </c>
      <c r="BB235" t="str">
        <f ca="1">IF(BB$2="","",IF($A235="","",IFERROR(VLOOKUP($A235,OFFSET('Program and Results'!$A$1,MATCH(Tables!BB$1,'Program and Results'!$A:$A,0)-1,1,COUNTIF('Program and Results'!$A:$A,Tables!BB$1),4),3,0),"")))</f>
        <v/>
      </c>
      <c r="BC235" t="str">
        <f ca="1">IF(BC$2="","",IF($A235="","",IFERROR(VLOOKUP($A235,OFFSET('Program and Results'!$A$1,MATCH(Tables!BC$1,'Program and Results'!$A:$A,0)-1,1,COUNTIF('Program and Results'!$A:$A,Tables!BC$1),4),3,0),"")))</f>
        <v/>
      </c>
      <c r="BD235" t="str">
        <f ca="1">IF(BD$2="","",IF($A235="","",IFERROR(VLOOKUP($A235,OFFSET('Program and Results'!$A$1,MATCH(Tables!BD$1,'Program and Results'!$A:$A,0)-1,1,COUNTIF('Program and Results'!$A:$A,Tables!BD$1),4),3,0),"")))</f>
        <v/>
      </c>
      <c r="BE235" t="str">
        <f ca="1">IF(BE$2="","",IF($A235="","",IFERROR(VLOOKUP($A235,OFFSET('Program and Results'!$A$1,MATCH(Tables!BE$1,'Program and Results'!$A:$A,0)-1,1,COUNTIF('Program and Results'!$A:$A,Tables!BE$1),4),3,0),"")))</f>
        <v/>
      </c>
    </row>
    <row r="236" spans="1:57">
      <c r="A236" s="3" t="str">
        <f t="shared" si="15"/>
        <v/>
      </c>
      <c r="B236" t="str">
        <f ca="1">IF(B$2="","",IF($A236="","",IFERROR(VLOOKUP($A236,OFFSET('Program and Results'!$A$1,MATCH(Tables!B$1,'Program and Results'!$A:$A,0)-1,1,COUNTIF('Program and Results'!$A:$A,Tables!B$1),4),3,0),"")))</f>
        <v/>
      </c>
      <c r="C236" t="str">
        <f ca="1">IF(C$2="","",IF($A236="","",IFERROR(VLOOKUP($A236,OFFSET('Program and Results'!$A$1,MATCH(Tables!C$1,'Program and Results'!$A:$A,0)-1,1,COUNTIF('Program and Results'!$A:$A,Tables!C$1),4),3,0),"")))</f>
        <v/>
      </c>
      <c r="D236" t="str">
        <f ca="1">IF(D$2="","",IF($A236="","",IFERROR(VLOOKUP($A236,OFFSET('Program and Results'!$A$1,MATCH(Tables!D$1,'Program and Results'!$A:$A,0)-1,1,COUNTIF('Program and Results'!$A:$A,Tables!D$1),4),3,0),"")))</f>
        <v/>
      </c>
      <c r="E236" t="str">
        <f ca="1">IF(E$2="","",IF($A236="","",IFERROR(VLOOKUP($A236,OFFSET('Program and Results'!$A$1,MATCH(Tables!E$1,'Program and Results'!$A:$A,0)-1,1,COUNTIF('Program and Results'!$A:$A,Tables!E$1),4),3,0),"")))</f>
        <v/>
      </c>
      <c r="F236" t="str">
        <f ca="1">IF(F$2="","",IF($A236="","",IFERROR(VLOOKUP($A236,OFFSET('Program and Results'!$A$1,MATCH(Tables!F$1,'Program and Results'!$A:$A,0)-1,1,COUNTIF('Program and Results'!$A:$A,Tables!F$1),4),3,0),"")))</f>
        <v/>
      </c>
      <c r="G236" t="str">
        <f ca="1">IF(G$2="","",IF($A236="","",IFERROR(VLOOKUP($A236,OFFSET('Program and Results'!$A$1,MATCH(Tables!G$1,'Program and Results'!$A:$A,0)-1,1,COUNTIF('Program and Results'!$A:$A,Tables!G$1),4),3,0),"")))</f>
        <v/>
      </c>
      <c r="H236" t="str">
        <f ca="1">IF(H$2="","",IF($A236="","",IFERROR(VLOOKUP($A236,OFFSET('Program and Results'!$A$1,MATCH(Tables!H$1,'Program and Results'!$A:$A,0)-1,1,COUNTIF('Program and Results'!$A:$A,Tables!H$1),4),3,0),"")))</f>
        <v/>
      </c>
      <c r="I236" t="str">
        <f ca="1">IF(I$2="","",IF($A236="","",IFERROR(VLOOKUP($A236,OFFSET('Program and Results'!$A$1,MATCH(Tables!I$1,'Program and Results'!$A:$A,0)-1,1,COUNTIF('Program and Results'!$A:$A,Tables!I$1),4),3,0),"")))</f>
        <v/>
      </c>
      <c r="J236" t="str">
        <f ca="1">IF(J$2="","",IF($A236="","",IFERROR(VLOOKUP($A236,OFFSET('Program and Results'!$A$1,MATCH(Tables!J$1,'Program and Results'!$A:$A,0)-1,1,COUNTIF('Program and Results'!$A:$A,Tables!J$1),4),3,0),"")))</f>
        <v/>
      </c>
      <c r="K236" t="str">
        <f ca="1">IF(K$2="","",IF($A236="","",IFERROR(VLOOKUP($A236,OFFSET('Program and Results'!$A$1,MATCH(Tables!K$1,'Program and Results'!$A:$A,0)-1,1,COUNTIF('Program and Results'!$A:$A,Tables!K$1),4),3,0),"")))</f>
        <v/>
      </c>
      <c r="L236" t="str">
        <f ca="1">IF(L$2="","",IF($A236="","",IFERROR(VLOOKUP($A236,OFFSET('Program and Results'!$A$1,MATCH(Tables!L$1,'Program and Results'!$A:$A,0)-1,1,COUNTIF('Program and Results'!$A:$A,Tables!L$1),4),3,0),"")))</f>
        <v/>
      </c>
      <c r="M236" t="str">
        <f ca="1">IF(M$2="","",IF($A236="","",IFERROR(VLOOKUP($A236,OFFSET('Program and Results'!$A$1,MATCH(Tables!M$1,'Program and Results'!$A:$A,0)-1,1,COUNTIF('Program and Results'!$A:$A,Tables!M$1),4),3,0),"")))</f>
        <v/>
      </c>
      <c r="N236" t="str">
        <f ca="1">IF(N$2="","",IF($A236="","",IFERROR(VLOOKUP($A236,OFFSET('Program and Results'!$A$1,MATCH(Tables!N$1,'Program and Results'!$A:$A,0)-1,1,COUNTIF('Program and Results'!$A:$A,Tables!N$1),4),3,0),"")))</f>
        <v/>
      </c>
      <c r="O236" t="str">
        <f ca="1">IF(O$2="","",IF($A236="","",IFERROR(VLOOKUP($A236,OFFSET('Program and Results'!$A$1,MATCH(Tables!O$1,'Program and Results'!$A:$A,0)-1,1,COUNTIF('Program and Results'!$A:$A,Tables!O$1),4),3,0),"")))</f>
        <v/>
      </c>
      <c r="P236" t="str">
        <f ca="1">IF(P$2="","",IF($A236="","",IFERROR(VLOOKUP($A236,OFFSET('Program and Results'!$A$1,MATCH(Tables!P$1,'Program and Results'!$A:$A,0)-1,1,COUNTIF('Program and Results'!$A:$A,Tables!P$1),4),3,0),"")))</f>
        <v/>
      </c>
      <c r="Q236" t="str">
        <f ca="1">IF(Q$2="","",IF($A236="","",IFERROR(VLOOKUP($A236,OFFSET('Program and Results'!$A$1,MATCH(Tables!Q$1,'Program and Results'!$A:$A,0)-1,1,COUNTIF('Program and Results'!$A:$A,Tables!Q$1),4),3,0),"")))</f>
        <v/>
      </c>
      <c r="R236" t="str">
        <f ca="1">IF(R$2="","",IF($A236="","",IFERROR(VLOOKUP($A236,OFFSET('Program and Results'!$A$1,MATCH(Tables!R$1,'Program and Results'!$A:$A,0)-1,1,COUNTIF('Program and Results'!$A:$A,Tables!R$1),4),3,0),"")))</f>
        <v/>
      </c>
      <c r="S236" t="str">
        <f ca="1">IF(S$2="","",IF($A236="","",IFERROR(VLOOKUP($A236,OFFSET('Program and Results'!$A$1,MATCH(Tables!S$1,'Program and Results'!$A:$A,0)-1,1,COUNTIF('Program and Results'!$A:$A,Tables!S$1),4),3,0),"")))</f>
        <v/>
      </c>
      <c r="T236" t="str">
        <f ca="1">IF(T$2="","",IF($A236="","",IFERROR(VLOOKUP($A236,OFFSET('Program and Results'!$A$1,MATCH(Tables!T$1,'Program and Results'!$A:$A,0)-1,1,COUNTIF('Program and Results'!$A:$A,Tables!T$1),4),3,0),"")))</f>
        <v/>
      </c>
      <c r="U236" t="str">
        <f ca="1">IF(U$2="","",IF($A236="","",IFERROR(VLOOKUP($A236,OFFSET('Program and Results'!$A$1,MATCH(Tables!U$1,'Program and Results'!$A:$A,0)-1,1,COUNTIF('Program and Results'!$A:$A,Tables!U$1),4),3,0),"")))</f>
        <v/>
      </c>
      <c r="V236" t="str">
        <f ca="1">IF(V$2="","",IF($A236="","",IFERROR(VLOOKUP($A236,OFFSET('Program and Results'!$A$1,MATCH(Tables!V$1,'Program and Results'!$A:$A,0)-1,1,COUNTIF('Program and Results'!$A:$A,Tables!V$1),4),3,0),"")))</f>
        <v/>
      </c>
      <c r="W236" t="str">
        <f ca="1">IF(W$2="","",IF($A236="","",IFERROR(VLOOKUP($A236,OFFSET('Program and Results'!$A$1,MATCH(Tables!W$1,'Program and Results'!$A:$A,0)-1,1,COUNTIF('Program and Results'!$A:$A,Tables!W$1),4),3,0),"")))</f>
        <v/>
      </c>
      <c r="X236" t="str">
        <f ca="1">IF(X$2="","",IF($A236="","",IFERROR(VLOOKUP($A236,OFFSET('Program and Results'!$A$1,MATCH(Tables!X$1,'Program and Results'!$A:$A,0)-1,1,COUNTIF('Program and Results'!$A:$A,Tables!X$1),4),3,0),"")))</f>
        <v/>
      </c>
      <c r="Y236" t="str">
        <f ca="1">IF(Y$2="","",IF($A236="","",IFERROR(VLOOKUP($A236,OFFSET('Program and Results'!$A$1,MATCH(Tables!Y$1,'Program and Results'!$A:$A,0)-1,1,COUNTIF('Program and Results'!$A:$A,Tables!Y$1),4),3,0),"")))</f>
        <v/>
      </c>
      <c r="Z236" t="str">
        <f ca="1">IF(Z$2="","",IF($A236="","",IFERROR(VLOOKUP($A236,OFFSET('Program and Results'!$A$1,MATCH(Tables!Z$1,'Program and Results'!$A:$A,0)-1,1,COUNTIF('Program and Results'!$A:$A,Tables!Z$1),4),3,0),"")))</f>
        <v/>
      </c>
      <c r="AA236" t="str">
        <f ca="1">IF(AA$2="","",IF($A236="","",IFERROR(VLOOKUP($A236,OFFSET('Program and Results'!$A$1,MATCH(Tables!AA$1,'Program and Results'!$A:$A,0)-1,1,COUNTIF('Program and Results'!$A:$A,Tables!AA$1),4),3,0),"")))</f>
        <v/>
      </c>
      <c r="AB236" t="str">
        <f ca="1">IF(AB$2="","",IF($A236="","",IFERROR(VLOOKUP($A236,OFFSET('Program and Results'!$A$1,MATCH(Tables!AB$1,'Program and Results'!$A:$A,0)-1,1,COUNTIF('Program and Results'!$A:$A,Tables!AB$1),4),3,0),"")))</f>
        <v/>
      </c>
      <c r="AC236" t="str">
        <f ca="1">IF(AC$2="","",IF($A236="","",IFERROR(VLOOKUP($A236,OFFSET('Program and Results'!$A$1,MATCH(Tables!AC$1,'Program and Results'!$A:$A,0)-1,1,COUNTIF('Program and Results'!$A:$A,Tables!AC$1),4),3,0),"")))</f>
        <v/>
      </c>
      <c r="AD236" t="str">
        <f ca="1">IF(AD$2="","",IF($A236="","",IFERROR(VLOOKUP($A236,OFFSET('Program and Results'!$A$1,MATCH(Tables!AD$1,'Program and Results'!$A:$A,0)-1,1,COUNTIF('Program and Results'!$A:$A,Tables!AD$1),4),3,0),"")))</f>
        <v/>
      </c>
      <c r="AE236" t="str">
        <f ca="1">IF(AE$2="","",IF($A236="","",IFERROR(VLOOKUP($A236,OFFSET('Program and Results'!$A$1,MATCH(Tables!AE$1,'Program and Results'!$A:$A,0)-1,1,COUNTIF('Program and Results'!$A:$A,Tables!AE$1),4),3,0),"")))</f>
        <v/>
      </c>
      <c r="AF236" t="str">
        <f ca="1">IF(AF$2="","",IF($A236="","",IFERROR(VLOOKUP($A236,OFFSET('Program and Results'!$A$1,MATCH(Tables!AF$1,'Program and Results'!$A:$A,0)-1,1,COUNTIF('Program and Results'!$A:$A,Tables!AF$1),4),3,0),"")))</f>
        <v/>
      </c>
      <c r="AG236" t="str">
        <f ca="1">IF(AG$2="","",IF($A236="","",IFERROR(VLOOKUP($A236,OFFSET('Program and Results'!$A$1,MATCH(Tables!AG$1,'Program and Results'!$A:$A,0)-1,1,COUNTIF('Program and Results'!$A:$A,Tables!AG$1),4),3,0),"")))</f>
        <v/>
      </c>
      <c r="AH236" t="str">
        <f ca="1">IF(AH$2="","",IF($A236="","",IFERROR(VLOOKUP($A236,OFFSET('Program and Results'!$A$1,MATCH(Tables!AH$1,'Program and Results'!$A:$A,0)-1,1,COUNTIF('Program and Results'!$A:$A,Tables!AH$1),4),3,0),"")))</f>
        <v/>
      </c>
      <c r="AI236" t="str">
        <f ca="1">IF(AI$2="","",IF($A236="","",IFERROR(VLOOKUP($A236,OFFSET('Program and Results'!$A$1,MATCH(Tables!AI$1,'Program and Results'!$A:$A,0)-1,1,COUNTIF('Program and Results'!$A:$A,Tables!AI$1),4),3,0),"")))</f>
        <v/>
      </c>
      <c r="AJ236" t="str">
        <f ca="1">IF(AJ$2="","",IF($A236="","",IFERROR(VLOOKUP($A236,OFFSET('Program and Results'!$A$1,MATCH(Tables!AJ$1,'Program and Results'!$A:$A,0)-1,1,COUNTIF('Program and Results'!$A:$A,Tables!AJ$1),4),3,0),"")))</f>
        <v/>
      </c>
      <c r="AK236" t="str">
        <f ca="1">IF(AK$2="","",IF($A236="","",IFERROR(VLOOKUP($A236,OFFSET('Program and Results'!$A$1,MATCH(Tables!AK$1,'Program and Results'!$A:$A,0)-1,1,COUNTIF('Program and Results'!$A:$A,Tables!AK$1),4),3,0),"")))</f>
        <v/>
      </c>
      <c r="AL236" t="str">
        <f ca="1">IF(AL$2="","",IF($A236="","",IFERROR(VLOOKUP($A236,OFFSET('Program and Results'!$A$1,MATCH(Tables!AL$1,'Program and Results'!$A:$A,0)-1,1,COUNTIF('Program and Results'!$A:$A,Tables!AL$1),4),3,0),"")))</f>
        <v/>
      </c>
      <c r="AM236" t="str">
        <f ca="1">IF(AM$2="","",IF($A236="","",IFERROR(VLOOKUP($A236,OFFSET('Program and Results'!$A$1,MATCH(Tables!AM$1,'Program and Results'!$A:$A,0)-1,1,COUNTIF('Program and Results'!$A:$A,Tables!AM$1),4),3,0),"")))</f>
        <v/>
      </c>
      <c r="AN236" t="str">
        <f ca="1">IF(AN$2="","",IF($A236="","",IFERROR(VLOOKUP($A236,OFFSET('Program and Results'!$A$1,MATCH(Tables!AN$1,'Program and Results'!$A:$A,0)-1,1,COUNTIF('Program and Results'!$A:$A,Tables!AN$1),4),3,0),"")))</f>
        <v/>
      </c>
      <c r="AO236" t="str">
        <f ca="1">IF(AO$2="","",IF($A236="","",IFERROR(VLOOKUP($A236,OFFSET('Program and Results'!$A$1,MATCH(Tables!AO$1,'Program and Results'!$A:$A,0)-1,1,COUNTIF('Program and Results'!$A:$A,Tables!AO$1),4),3,0),"")))</f>
        <v/>
      </c>
      <c r="AP236" t="str">
        <f ca="1">IF(AP$2="","",IF($A236="","",IFERROR(VLOOKUP($A236,OFFSET('Program and Results'!$A$1,MATCH(Tables!AP$1,'Program and Results'!$A:$A,0)-1,1,COUNTIF('Program and Results'!$A:$A,Tables!AP$1),4),3,0),"")))</f>
        <v/>
      </c>
      <c r="AQ236" t="str">
        <f ca="1">IF(AQ$2="","",IF($A236="","",IFERROR(VLOOKUP($A236,OFFSET('Program and Results'!$A$1,MATCH(Tables!AQ$1,'Program and Results'!$A:$A,0)-1,1,COUNTIF('Program and Results'!$A:$A,Tables!AQ$1),4),3,0),"")))</f>
        <v/>
      </c>
      <c r="AR236" t="str">
        <f ca="1">IF(AR$2="","",IF($A236="","",IFERROR(VLOOKUP($A236,OFFSET('Program and Results'!$A$1,MATCH(Tables!AR$1,'Program and Results'!$A:$A,0)-1,1,COUNTIF('Program and Results'!$A:$A,Tables!AR$1),4),3,0),"")))</f>
        <v/>
      </c>
      <c r="AS236" t="str">
        <f ca="1">IF(AS$2="","",IF($A236="","",IFERROR(VLOOKUP($A236,OFFSET('Program and Results'!$A$1,MATCH(Tables!AS$1,'Program and Results'!$A:$A,0)-1,1,COUNTIF('Program and Results'!$A:$A,Tables!AS$1),4),3,0),"")))</f>
        <v/>
      </c>
      <c r="AT236" t="str">
        <f ca="1">IF(AT$2="","",IF($A236="","",IFERROR(VLOOKUP($A236,OFFSET('Program and Results'!$A$1,MATCH(Tables!AT$1,'Program and Results'!$A:$A,0)-1,1,COUNTIF('Program and Results'!$A:$A,Tables!AT$1),4),3,0),"")))</f>
        <v/>
      </c>
      <c r="AU236" t="str">
        <f ca="1">IF(AU$2="","",IF($A236="","",IFERROR(VLOOKUP($A236,OFFSET('Program and Results'!$A$1,MATCH(Tables!AU$1,'Program and Results'!$A:$A,0)-1,1,COUNTIF('Program and Results'!$A:$A,Tables!AU$1),4),3,0),"")))</f>
        <v/>
      </c>
      <c r="AV236" t="str">
        <f ca="1">IF(AV$2="","",IF($A236="","",IFERROR(VLOOKUP($A236,OFFSET('Program and Results'!$A$1,MATCH(Tables!AV$1,'Program and Results'!$A:$A,0)-1,1,COUNTIF('Program and Results'!$A:$A,Tables!AV$1),4),3,0),"")))</f>
        <v/>
      </c>
      <c r="AW236" t="str">
        <f ca="1">IF(AW$2="","",IF($A236="","",IFERROR(VLOOKUP($A236,OFFSET('Program and Results'!$A$1,MATCH(Tables!AW$1,'Program and Results'!$A:$A,0)-1,1,COUNTIF('Program and Results'!$A:$A,Tables!AW$1),4),3,0),"")))</f>
        <v/>
      </c>
      <c r="AX236" t="str">
        <f ca="1">IF(AX$2="","",IF($A236="","",IFERROR(VLOOKUP($A236,OFFSET('Program and Results'!$A$1,MATCH(Tables!AX$1,'Program and Results'!$A:$A,0)-1,1,COUNTIF('Program and Results'!$A:$A,Tables!AX$1),4),3,0),"")))</f>
        <v/>
      </c>
      <c r="AY236" t="str">
        <f ca="1">IF(AY$2="","",IF($A236="","",IFERROR(VLOOKUP($A236,OFFSET('Program and Results'!$A$1,MATCH(Tables!AY$1,'Program and Results'!$A:$A,0)-1,1,COUNTIF('Program and Results'!$A:$A,Tables!AY$1),4),3,0),"")))</f>
        <v/>
      </c>
      <c r="AZ236" t="str">
        <f ca="1">IF(AZ$2="","",IF($A236="","",IFERROR(VLOOKUP($A236,OFFSET('Program and Results'!$A$1,MATCH(Tables!AZ$1,'Program and Results'!$A:$A,0)-1,1,COUNTIF('Program and Results'!$A:$A,Tables!AZ$1),4),3,0),"")))</f>
        <v/>
      </c>
      <c r="BA236" t="str">
        <f ca="1">IF(BA$2="","",IF($A236="","",IFERROR(VLOOKUP($A236,OFFSET('Program and Results'!$A$1,MATCH(Tables!BA$1,'Program and Results'!$A:$A,0)-1,1,COUNTIF('Program and Results'!$A:$A,Tables!BA$1),4),3,0),"")))</f>
        <v/>
      </c>
      <c r="BB236" t="str">
        <f ca="1">IF(BB$2="","",IF($A236="","",IFERROR(VLOOKUP($A236,OFFSET('Program and Results'!$A$1,MATCH(Tables!BB$1,'Program and Results'!$A:$A,0)-1,1,COUNTIF('Program and Results'!$A:$A,Tables!BB$1),4),3,0),"")))</f>
        <v/>
      </c>
      <c r="BC236" t="str">
        <f ca="1">IF(BC$2="","",IF($A236="","",IFERROR(VLOOKUP($A236,OFFSET('Program and Results'!$A$1,MATCH(Tables!BC$1,'Program and Results'!$A:$A,0)-1,1,COUNTIF('Program and Results'!$A:$A,Tables!BC$1),4),3,0),"")))</f>
        <v/>
      </c>
      <c r="BD236" t="str">
        <f ca="1">IF(BD$2="","",IF($A236="","",IFERROR(VLOOKUP($A236,OFFSET('Program and Results'!$A$1,MATCH(Tables!BD$1,'Program and Results'!$A:$A,0)-1,1,COUNTIF('Program and Results'!$A:$A,Tables!BD$1),4),3,0),"")))</f>
        <v/>
      </c>
      <c r="BE236" t="str">
        <f ca="1">IF(BE$2="","",IF($A236="","",IFERROR(VLOOKUP($A236,OFFSET('Program and Results'!$A$1,MATCH(Tables!BE$1,'Program and Results'!$A:$A,0)-1,1,COUNTIF('Program and Results'!$A:$A,Tables!BE$1),4),3,0),"")))</f>
        <v/>
      </c>
    </row>
    <row r="237" spans="1:57">
      <c r="A237" s="3" t="str">
        <f t="shared" si="15"/>
        <v/>
      </c>
      <c r="B237" t="str">
        <f ca="1">IF(B$2="","",IF($A237="","",IFERROR(VLOOKUP($A237,OFFSET('Program and Results'!$A$1,MATCH(Tables!B$1,'Program and Results'!$A:$A,0)-1,1,COUNTIF('Program and Results'!$A:$A,Tables!B$1),4),3,0),"")))</f>
        <v/>
      </c>
      <c r="C237" t="str">
        <f ca="1">IF(C$2="","",IF($A237="","",IFERROR(VLOOKUP($A237,OFFSET('Program and Results'!$A$1,MATCH(Tables!C$1,'Program and Results'!$A:$A,0)-1,1,COUNTIF('Program and Results'!$A:$A,Tables!C$1),4),3,0),"")))</f>
        <v/>
      </c>
      <c r="D237" t="str">
        <f ca="1">IF(D$2="","",IF($A237="","",IFERROR(VLOOKUP($A237,OFFSET('Program and Results'!$A$1,MATCH(Tables!D$1,'Program and Results'!$A:$A,0)-1,1,COUNTIF('Program and Results'!$A:$A,Tables!D$1),4),3,0),"")))</f>
        <v/>
      </c>
      <c r="E237" t="str">
        <f ca="1">IF(E$2="","",IF($A237="","",IFERROR(VLOOKUP($A237,OFFSET('Program and Results'!$A$1,MATCH(Tables!E$1,'Program and Results'!$A:$A,0)-1,1,COUNTIF('Program and Results'!$A:$A,Tables!E$1),4),3,0),"")))</f>
        <v/>
      </c>
      <c r="F237" t="str">
        <f ca="1">IF(F$2="","",IF($A237="","",IFERROR(VLOOKUP($A237,OFFSET('Program and Results'!$A$1,MATCH(Tables!F$1,'Program and Results'!$A:$A,0)-1,1,COUNTIF('Program and Results'!$A:$A,Tables!F$1),4),3,0),"")))</f>
        <v/>
      </c>
      <c r="G237" t="str">
        <f ca="1">IF(G$2="","",IF($A237="","",IFERROR(VLOOKUP($A237,OFFSET('Program and Results'!$A$1,MATCH(Tables!G$1,'Program and Results'!$A:$A,0)-1,1,COUNTIF('Program and Results'!$A:$A,Tables!G$1),4),3,0),"")))</f>
        <v/>
      </c>
      <c r="H237" t="str">
        <f ca="1">IF(H$2="","",IF($A237="","",IFERROR(VLOOKUP($A237,OFFSET('Program and Results'!$A$1,MATCH(Tables!H$1,'Program and Results'!$A:$A,0)-1,1,COUNTIF('Program and Results'!$A:$A,Tables!H$1),4),3,0),"")))</f>
        <v/>
      </c>
      <c r="I237" t="str">
        <f ca="1">IF(I$2="","",IF($A237="","",IFERROR(VLOOKUP($A237,OFFSET('Program and Results'!$A$1,MATCH(Tables!I$1,'Program and Results'!$A:$A,0)-1,1,COUNTIF('Program and Results'!$A:$A,Tables!I$1),4),3,0),"")))</f>
        <v/>
      </c>
      <c r="J237" t="str">
        <f ca="1">IF(J$2="","",IF($A237="","",IFERROR(VLOOKUP($A237,OFFSET('Program and Results'!$A$1,MATCH(Tables!J$1,'Program and Results'!$A:$A,0)-1,1,COUNTIF('Program and Results'!$A:$A,Tables!J$1),4),3,0),"")))</f>
        <v/>
      </c>
      <c r="K237" t="str">
        <f ca="1">IF(K$2="","",IF($A237="","",IFERROR(VLOOKUP($A237,OFFSET('Program and Results'!$A$1,MATCH(Tables!K$1,'Program and Results'!$A:$A,0)-1,1,COUNTIF('Program and Results'!$A:$A,Tables!K$1),4),3,0),"")))</f>
        <v/>
      </c>
      <c r="L237" t="str">
        <f ca="1">IF(L$2="","",IF($A237="","",IFERROR(VLOOKUP($A237,OFFSET('Program and Results'!$A$1,MATCH(Tables!L$1,'Program and Results'!$A:$A,0)-1,1,COUNTIF('Program and Results'!$A:$A,Tables!L$1),4),3,0),"")))</f>
        <v/>
      </c>
      <c r="M237" t="str">
        <f ca="1">IF(M$2="","",IF($A237="","",IFERROR(VLOOKUP($A237,OFFSET('Program and Results'!$A$1,MATCH(Tables!M$1,'Program and Results'!$A:$A,0)-1,1,COUNTIF('Program and Results'!$A:$A,Tables!M$1),4),3,0),"")))</f>
        <v/>
      </c>
      <c r="N237" t="str">
        <f ca="1">IF(N$2="","",IF($A237="","",IFERROR(VLOOKUP($A237,OFFSET('Program and Results'!$A$1,MATCH(Tables!N$1,'Program and Results'!$A:$A,0)-1,1,COUNTIF('Program and Results'!$A:$A,Tables!N$1),4),3,0),"")))</f>
        <v/>
      </c>
      <c r="O237" t="str">
        <f ca="1">IF(O$2="","",IF($A237="","",IFERROR(VLOOKUP($A237,OFFSET('Program and Results'!$A$1,MATCH(Tables!O$1,'Program and Results'!$A:$A,0)-1,1,COUNTIF('Program and Results'!$A:$A,Tables!O$1),4),3,0),"")))</f>
        <v/>
      </c>
      <c r="P237" t="str">
        <f ca="1">IF(P$2="","",IF($A237="","",IFERROR(VLOOKUP($A237,OFFSET('Program and Results'!$A$1,MATCH(Tables!P$1,'Program and Results'!$A:$A,0)-1,1,COUNTIF('Program and Results'!$A:$A,Tables!P$1),4),3,0),"")))</f>
        <v/>
      </c>
      <c r="Q237" t="str">
        <f ca="1">IF(Q$2="","",IF($A237="","",IFERROR(VLOOKUP($A237,OFFSET('Program and Results'!$A$1,MATCH(Tables!Q$1,'Program and Results'!$A:$A,0)-1,1,COUNTIF('Program and Results'!$A:$A,Tables!Q$1),4),3,0),"")))</f>
        <v/>
      </c>
      <c r="R237" t="str">
        <f ca="1">IF(R$2="","",IF($A237="","",IFERROR(VLOOKUP($A237,OFFSET('Program and Results'!$A$1,MATCH(Tables!R$1,'Program and Results'!$A:$A,0)-1,1,COUNTIF('Program and Results'!$A:$A,Tables!R$1),4),3,0),"")))</f>
        <v/>
      </c>
      <c r="S237" t="str">
        <f ca="1">IF(S$2="","",IF($A237="","",IFERROR(VLOOKUP($A237,OFFSET('Program and Results'!$A$1,MATCH(Tables!S$1,'Program and Results'!$A:$A,0)-1,1,COUNTIF('Program and Results'!$A:$A,Tables!S$1),4),3,0),"")))</f>
        <v/>
      </c>
      <c r="T237" t="str">
        <f ca="1">IF(T$2="","",IF($A237="","",IFERROR(VLOOKUP($A237,OFFSET('Program and Results'!$A$1,MATCH(Tables!T$1,'Program and Results'!$A:$A,0)-1,1,COUNTIF('Program and Results'!$A:$A,Tables!T$1),4),3,0),"")))</f>
        <v/>
      </c>
      <c r="U237" t="str">
        <f ca="1">IF(U$2="","",IF($A237="","",IFERROR(VLOOKUP($A237,OFFSET('Program and Results'!$A$1,MATCH(Tables!U$1,'Program and Results'!$A:$A,0)-1,1,COUNTIF('Program and Results'!$A:$A,Tables!U$1),4),3,0),"")))</f>
        <v/>
      </c>
      <c r="V237" t="str">
        <f ca="1">IF(V$2="","",IF($A237="","",IFERROR(VLOOKUP($A237,OFFSET('Program and Results'!$A$1,MATCH(Tables!V$1,'Program and Results'!$A:$A,0)-1,1,COUNTIF('Program and Results'!$A:$A,Tables!V$1),4),3,0),"")))</f>
        <v/>
      </c>
      <c r="W237" t="str">
        <f ca="1">IF(W$2="","",IF($A237="","",IFERROR(VLOOKUP($A237,OFFSET('Program and Results'!$A$1,MATCH(Tables!W$1,'Program and Results'!$A:$A,0)-1,1,COUNTIF('Program and Results'!$A:$A,Tables!W$1),4),3,0),"")))</f>
        <v/>
      </c>
      <c r="X237" t="str">
        <f ca="1">IF(X$2="","",IF($A237="","",IFERROR(VLOOKUP($A237,OFFSET('Program and Results'!$A$1,MATCH(Tables!X$1,'Program and Results'!$A:$A,0)-1,1,COUNTIF('Program and Results'!$A:$A,Tables!X$1),4),3,0),"")))</f>
        <v/>
      </c>
      <c r="Y237" t="str">
        <f ca="1">IF(Y$2="","",IF($A237="","",IFERROR(VLOOKUP($A237,OFFSET('Program and Results'!$A$1,MATCH(Tables!Y$1,'Program and Results'!$A:$A,0)-1,1,COUNTIF('Program and Results'!$A:$A,Tables!Y$1),4),3,0),"")))</f>
        <v/>
      </c>
      <c r="Z237" t="str">
        <f ca="1">IF(Z$2="","",IF($A237="","",IFERROR(VLOOKUP($A237,OFFSET('Program and Results'!$A$1,MATCH(Tables!Z$1,'Program and Results'!$A:$A,0)-1,1,COUNTIF('Program and Results'!$A:$A,Tables!Z$1),4),3,0),"")))</f>
        <v/>
      </c>
      <c r="AA237" t="str">
        <f ca="1">IF(AA$2="","",IF($A237="","",IFERROR(VLOOKUP($A237,OFFSET('Program and Results'!$A$1,MATCH(Tables!AA$1,'Program and Results'!$A:$A,0)-1,1,COUNTIF('Program and Results'!$A:$A,Tables!AA$1),4),3,0),"")))</f>
        <v/>
      </c>
      <c r="AB237" t="str">
        <f ca="1">IF(AB$2="","",IF($A237="","",IFERROR(VLOOKUP($A237,OFFSET('Program and Results'!$A$1,MATCH(Tables!AB$1,'Program and Results'!$A:$A,0)-1,1,COUNTIF('Program and Results'!$A:$A,Tables!AB$1),4),3,0),"")))</f>
        <v/>
      </c>
      <c r="AC237" t="str">
        <f ca="1">IF(AC$2="","",IF($A237="","",IFERROR(VLOOKUP($A237,OFFSET('Program and Results'!$A$1,MATCH(Tables!AC$1,'Program and Results'!$A:$A,0)-1,1,COUNTIF('Program and Results'!$A:$A,Tables!AC$1),4),3,0),"")))</f>
        <v/>
      </c>
      <c r="AD237" t="str">
        <f ca="1">IF(AD$2="","",IF($A237="","",IFERROR(VLOOKUP($A237,OFFSET('Program and Results'!$A$1,MATCH(Tables!AD$1,'Program and Results'!$A:$A,0)-1,1,COUNTIF('Program and Results'!$A:$A,Tables!AD$1),4),3,0),"")))</f>
        <v/>
      </c>
      <c r="AE237" t="str">
        <f ca="1">IF(AE$2="","",IF($A237="","",IFERROR(VLOOKUP($A237,OFFSET('Program and Results'!$A$1,MATCH(Tables!AE$1,'Program and Results'!$A:$A,0)-1,1,COUNTIF('Program and Results'!$A:$A,Tables!AE$1),4),3,0),"")))</f>
        <v/>
      </c>
      <c r="AF237" t="str">
        <f ca="1">IF(AF$2="","",IF($A237="","",IFERROR(VLOOKUP($A237,OFFSET('Program and Results'!$A$1,MATCH(Tables!AF$1,'Program and Results'!$A:$A,0)-1,1,COUNTIF('Program and Results'!$A:$A,Tables!AF$1),4),3,0),"")))</f>
        <v/>
      </c>
      <c r="AG237" t="str">
        <f ca="1">IF(AG$2="","",IF($A237="","",IFERROR(VLOOKUP($A237,OFFSET('Program and Results'!$A$1,MATCH(Tables!AG$1,'Program and Results'!$A:$A,0)-1,1,COUNTIF('Program and Results'!$A:$A,Tables!AG$1),4),3,0),"")))</f>
        <v/>
      </c>
      <c r="AH237" t="str">
        <f ca="1">IF(AH$2="","",IF($A237="","",IFERROR(VLOOKUP($A237,OFFSET('Program and Results'!$A$1,MATCH(Tables!AH$1,'Program and Results'!$A:$A,0)-1,1,COUNTIF('Program and Results'!$A:$A,Tables!AH$1),4),3,0),"")))</f>
        <v/>
      </c>
      <c r="AI237" t="str">
        <f ca="1">IF(AI$2="","",IF($A237="","",IFERROR(VLOOKUP($A237,OFFSET('Program and Results'!$A$1,MATCH(Tables!AI$1,'Program and Results'!$A:$A,0)-1,1,COUNTIF('Program and Results'!$A:$A,Tables!AI$1),4),3,0),"")))</f>
        <v/>
      </c>
      <c r="AJ237" t="str">
        <f ca="1">IF(AJ$2="","",IF($A237="","",IFERROR(VLOOKUP($A237,OFFSET('Program and Results'!$A$1,MATCH(Tables!AJ$1,'Program and Results'!$A:$A,0)-1,1,COUNTIF('Program and Results'!$A:$A,Tables!AJ$1),4),3,0),"")))</f>
        <v/>
      </c>
      <c r="AK237" t="str">
        <f ca="1">IF(AK$2="","",IF($A237="","",IFERROR(VLOOKUP($A237,OFFSET('Program and Results'!$A$1,MATCH(Tables!AK$1,'Program and Results'!$A:$A,0)-1,1,COUNTIF('Program and Results'!$A:$A,Tables!AK$1),4),3,0),"")))</f>
        <v/>
      </c>
      <c r="AL237" t="str">
        <f ca="1">IF(AL$2="","",IF($A237="","",IFERROR(VLOOKUP($A237,OFFSET('Program and Results'!$A$1,MATCH(Tables!AL$1,'Program and Results'!$A:$A,0)-1,1,COUNTIF('Program and Results'!$A:$A,Tables!AL$1),4),3,0),"")))</f>
        <v/>
      </c>
      <c r="AM237" t="str">
        <f ca="1">IF(AM$2="","",IF($A237="","",IFERROR(VLOOKUP($A237,OFFSET('Program and Results'!$A$1,MATCH(Tables!AM$1,'Program and Results'!$A:$A,0)-1,1,COUNTIF('Program and Results'!$A:$A,Tables!AM$1),4),3,0),"")))</f>
        <v/>
      </c>
      <c r="AN237" t="str">
        <f ca="1">IF(AN$2="","",IF($A237="","",IFERROR(VLOOKUP($A237,OFFSET('Program and Results'!$A$1,MATCH(Tables!AN$1,'Program and Results'!$A:$A,0)-1,1,COUNTIF('Program and Results'!$A:$A,Tables!AN$1),4),3,0),"")))</f>
        <v/>
      </c>
      <c r="AO237" t="str">
        <f ca="1">IF(AO$2="","",IF($A237="","",IFERROR(VLOOKUP($A237,OFFSET('Program and Results'!$A$1,MATCH(Tables!AO$1,'Program and Results'!$A:$A,0)-1,1,COUNTIF('Program and Results'!$A:$A,Tables!AO$1),4),3,0),"")))</f>
        <v/>
      </c>
      <c r="AP237" t="str">
        <f ca="1">IF(AP$2="","",IF($A237="","",IFERROR(VLOOKUP($A237,OFFSET('Program and Results'!$A$1,MATCH(Tables!AP$1,'Program and Results'!$A:$A,0)-1,1,COUNTIF('Program and Results'!$A:$A,Tables!AP$1),4),3,0),"")))</f>
        <v/>
      </c>
      <c r="AQ237" t="str">
        <f ca="1">IF(AQ$2="","",IF($A237="","",IFERROR(VLOOKUP($A237,OFFSET('Program and Results'!$A$1,MATCH(Tables!AQ$1,'Program and Results'!$A:$A,0)-1,1,COUNTIF('Program and Results'!$A:$A,Tables!AQ$1),4),3,0),"")))</f>
        <v/>
      </c>
      <c r="AR237" t="str">
        <f ca="1">IF(AR$2="","",IF($A237="","",IFERROR(VLOOKUP($A237,OFFSET('Program and Results'!$A$1,MATCH(Tables!AR$1,'Program and Results'!$A:$A,0)-1,1,COUNTIF('Program and Results'!$A:$A,Tables!AR$1),4),3,0),"")))</f>
        <v/>
      </c>
      <c r="AS237" t="str">
        <f ca="1">IF(AS$2="","",IF($A237="","",IFERROR(VLOOKUP($A237,OFFSET('Program and Results'!$A$1,MATCH(Tables!AS$1,'Program and Results'!$A:$A,0)-1,1,COUNTIF('Program and Results'!$A:$A,Tables!AS$1),4),3,0),"")))</f>
        <v/>
      </c>
      <c r="AT237" t="str">
        <f ca="1">IF(AT$2="","",IF($A237="","",IFERROR(VLOOKUP($A237,OFFSET('Program and Results'!$A$1,MATCH(Tables!AT$1,'Program and Results'!$A:$A,0)-1,1,COUNTIF('Program and Results'!$A:$A,Tables!AT$1),4),3,0),"")))</f>
        <v/>
      </c>
      <c r="AU237" t="str">
        <f ca="1">IF(AU$2="","",IF($A237="","",IFERROR(VLOOKUP($A237,OFFSET('Program and Results'!$A$1,MATCH(Tables!AU$1,'Program and Results'!$A:$A,0)-1,1,COUNTIF('Program and Results'!$A:$A,Tables!AU$1),4),3,0),"")))</f>
        <v/>
      </c>
      <c r="AV237" t="str">
        <f ca="1">IF(AV$2="","",IF($A237="","",IFERROR(VLOOKUP($A237,OFFSET('Program and Results'!$A$1,MATCH(Tables!AV$1,'Program and Results'!$A:$A,0)-1,1,COUNTIF('Program and Results'!$A:$A,Tables!AV$1),4),3,0),"")))</f>
        <v/>
      </c>
      <c r="AW237" t="str">
        <f ca="1">IF(AW$2="","",IF($A237="","",IFERROR(VLOOKUP($A237,OFFSET('Program and Results'!$A$1,MATCH(Tables!AW$1,'Program and Results'!$A:$A,0)-1,1,COUNTIF('Program and Results'!$A:$A,Tables!AW$1),4),3,0),"")))</f>
        <v/>
      </c>
      <c r="AX237" t="str">
        <f ca="1">IF(AX$2="","",IF($A237="","",IFERROR(VLOOKUP($A237,OFFSET('Program and Results'!$A$1,MATCH(Tables!AX$1,'Program and Results'!$A:$A,0)-1,1,COUNTIF('Program and Results'!$A:$A,Tables!AX$1),4),3,0),"")))</f>
        <v/>
      </c>
      <c r="AY237" t="str">
        <f ca="1">IF(AY$2="","",IF($A237="","",IFERROR(VLOOKUP($A237,OFFSET('Program and Results'!$A$1,MATCH(Tables!AY$1,'Program and Results'!$A:$A,0)-1,1,COUNTIF('Program and Results'!$A:$A,Tables!AY$1),4),3,0),"")))</f>
        <v/>
      </c>
      <c r="AZ237" t="str">
        <f ca="1">IF(AZ$2="","",IF($A237="","",IFERROR(VLOOKUP($A237,OFFSET('Program and Results'!$A$1,MATCH(Tables!AZ$1,'Program and Results'!$A:$A,0)-1,1,COUNTIF('Program and Results'!$A:$A,Tables!AZ$1),4),3,0),"")))</f>
        <v/>
      </c>
      <c r="BA237" t="str">
        <f ca="1">IF(BA$2="","",IF($A237="","",IFERROR(VLOOKUP($A237,OFFSET('Program and Results'!$A$1,MATCH(Tables!BA$1,'Program and Results'!$A:$A,0)-1,1,COUNTIF('Program and Results'!$A:$A,Tables!BA$1),4),3,0),"")))</f>
        <v/>
      </c>
      <c r="BB237" t="str">
        <f ca="1">IF(BB$2="","",IF($A237="","",IFERROR(VLOOKUP($A237,OFFSET('Program and Results'!$A$1,MATCH(Tables!BB$1,'Program and Results'!$A:$A,0)-1,1,COUNTIF('Program and Results'!$A:$A,Tables!BB$1),4),3,0),"")))</f>
        <v/>
      </c>
      <c r="BC237" t="str">
        <f ca="1">IF(BC$2="","",IF($A237="","",IFERROR(VLOOKUP($A237,OFFSET('Program and Results'!$A$1,MATCH(Tables!BC$1,'Program and Results'!$A:$A,0)-1,1,COUNTIF('Program and Results'!$A:$A,Tables!BC$1),4),3,0),"")))</f>
        <v/>
      </c>
      <c r="BD237" t="str">
        <f ca="1">IF(BD$2="","",IF($A237="","",IFERROR(VLOOKUP($A237,OFFSET('Program and Results'!$A$1,MATCH(Tables!BD$1,'Program and Results'!$A:$A,0)-1,1,COUNTIF('Program and Results'!$A:$A,Tables!BD$1),4),3,0),"")))</f>
        <v/>
      </c>
      <c r="BE237" t="str">
        <f ca="1">IF(BE$2="","",IF($A237="","",IFERROR(VLOOKUP($A237,OFFSET('Program and Results'!$A$1,MATCH(Tables!BE$1,'Program and Results'!$A:$A,0)-1,1,COUNTIF('Program and Results'!$A:$A,Tables!BE$1),4),3,0),"")))</f>
        <v/>
      </c>
    </row>
    <row r="239" spans="1:57">
      <c r="A239" s="28" t="s">
        <v>174</v>
      </c>
    </row>
    <row r="240" spans="1:57">
      <c r="A240" s="3" t="str">
        <f>A2</f>
        <v>Bayern Munich</v>
      </c>
      <c r="B240" t="str">
        <f ca="1">IF(B70="","",IF($A240="","",IFERROR(INDEX(OFFSET('Program and Results'!$A$1,MATCH(Tables!B$1,'Program and Results'!$A:$A,0)-1,1,COUNTIF('Program and Results'!$A:$A,Tables!B$1),4),MATCH($A240,OFFSET('Program and Results'!$A$1,MATCH(Tables!B$1,'Program and Results'!$A:$A,0)-1,4,COUNTIF('Program and Results'!$A:$A,Tables!B$1),1),0),2),"")))</f>
        <v/>
      </c>
      <c r="C240">
        <f ca="1">IF(C70="","",IF($A240="","",IFERROR(INDEX(OFFSET('Program and Results'!$A$1,MATCH(Tables!C$1,'Program and Results'!$A:$A,0)-1,1,COUNTIF('Program and Results'!$A:$A,Tables!C$1),4),MATCH($A240,OFFSET('Program and Results'!$A$1,MATCH(Tables!C$1,'Program and Results'!$A:$A,0)-1,4,COUNTIF('Program and Results'!$A:$A,Tables!C$1),1),0),2),"")))</f>
        <v>0</v>
      </c>
      <c r="D240" t="str">
        <f ca="1">IF(D70="","",IF($A240="","",IFERROR(INDEX(OFFSET('Program and Results'!$A$1,MATCH(Tables!D$1,'Program and Results'!$A:$A,0)-1,1,COUNTIF('Program and Results'!$A:$A,Tables!D$1),4),MATCH($A240,OFFSET('Program and Results'!$A$1,MATCH(Tables!D$1,'Program and Results'!$A:$A,0)-1,4,COUNTIF('Program and Results'!$A:$A,Tables!D$1),1),0),2),"")))</f>
        <v/>
      </c>
      <c r="E240">
        <f ca="1">IF(E70="","",IF($A240="","",IFERROR(INDEX(OFFSET('Program and Results'!$A$1,MATCH(Tables!E$1,'Program and Results'!$A:$A,0)-1,1,COUNTIF('Program and Results'!$A:$A,Tables!E$1),4),MATCH($A240,OFFSET('Program and Results'!$A$1,MATCH(Tables!E$1,'Program and Results'!$A:$A,0)-1,4,COUNTIF('Program and Results'!$A:$A,Tables!E$1),1),0),2),"")))</f>
        <v>1</v>
      </c>
      <c r="F240" t="str">
        <f ca="1">IF(F70="","",IF($A240="","",IFERROR(INDEX(OFFSET('Program and Results'!$A$1,MATCH(Tables!F$1,'Program and Results'!$A:$A,0)-1,1,COUNTIF('Program and Results'!$A:$A,Tables!F$1),4),MATCH($A240,OFFSET('Program and Results'!$A$1,MATCH(Tables!F$1,'Program and Results'!$A:$A,0)-1,4,COUNTIF('Program and Results'!$A:$A,Tables!F$1),1),0),2),"")))</f>
        <v/>
      </c>
      <c r="G240">
        <f ca="1">IF(G70="","",IF($A240="","",IFERROR(INDEX(OFFSET('Program and Results'!$A$1,MATCH(Tables!G$1,'Program and Results'!$A:$A,0)-1,1,COUNTIF('Program and Results'!$A:$A,Tables!G$1),4),MATCH($A240,OFFSET('Program and Results'!$A$1,MATCH(Tables!G$1,'Program and Results'!$A:$A,0)-1,4,COUNTIF('Program and Results'!$A:$A,Tables!G$1),1),0),2),"")))</f>
        <v>0</v>
      </c>
      <c r="H240" t="str">
        <f ca="1">IF(H70="","",IF($A240="","",IFERROR(INDEX(OFFSET('Program and Results'!$A$1,MATCH(Tables!H$1,'Program and Results'!$A:$A,0)-1,1,COUNTIF('Program and Results'!$A:$A,Tables!H$1),4),MATCH($A240,OFFSET('Program and Results'!$A$1,MATCH(Tables!H$1,'Program and Results'!$A:$A,0)-1,4,COUNTIF('Program and Results'!$A:$A,Tables!H$1),1),0),2),"")))</f>
        <v/>
      </c>
      <c r="I240">
        <f ca="1">IF(I70="","",IF($A240="","",IFERROR(INDEX(OFFSET('Program and Results'!$A$1,MATCH(Tables!I$1,'Program and Results'!$A:$A,0)-1,1,COUNTIF('Program and Results'!$A:$A,Tables!I$1),4),MATCH($A240,OFFSET('Program and Results'!$A$1,MATCH(Tables!I$1,'Program and Results'!$A:$A,0)-1,4,COUNTIF('Program and Results'!$A:$A,Tables!I$1),1),0),2),"")))</f>
        <v>1</v>
      </c>
      <c r="J240" t="str">
        <f ca="1">IF(J70="","",IF($A240="","",IFERROR(INDEX(OFFSET('Program and Results'!$A$1,MATCH(Tables!J$1,'Program and Results'!$A:$A,0)-1,1,COUNTIF('Program and Results'!$A:$A,Tables!J$1),4),MATCH($A240,OFFSET('Program and Results'!$A$1,MATCH(Tables!J$1,'Program and Results'!$A:$A,0)-1,4,COUNTIF('Program and Results'!$A:$A,Tables!J$1),1),0),2),"")))</f>
        <v/>
      </c>
      <c r="K240" t="str">
        <f ca="1">IF(K70="","",IF($A240="","",IFERROR(INDEX(OFFSET('Program and Results'!$A$1,MATCH(Tables!K$1,'Program and Results'!$A:$A,0)-1,1,COUNTIF('Program and Results'!$A:$A,Tables!K$1),4),MATCH($A240,OFFSET('Program and Results'!$A$1,MATCH(Tables!K$1,'Program and Results'!$A:$A,0)-1,4,COUNTIF('Program and Results'!$A:$A,Tables!K$1),1),0),2),"")))</f>
        <v/>
      </c>
      <c r="L240">
        <f ca="1">IF(L70="","",IF($A240="","",IFERROR(INDEX(OFFSET('Program and Results'!$A$1,MATCH(Tables!L$1,'Program and Results'!$A:$A,0)-1,1,COUNTIF('Program and Results'!$A:$A,Tables!L$1),4),MATCH($A240,OFFSET('Program and Results'!$A$1,MATCH(Tables!L$1,'Program and Results'!$A:$A,0)-1,4,COUNTIF('Program and Results'!$A:$A,Tables!L$1),1),0),2),"")))</f>
        <v>1</v>
      </c>
      <c r="M240" t="str">
        <f ca="1">IF(M70="","",IF($A240="","",IFERROR(INDEX(OFFSET('Program and Results'!$A$1,MATCH(Tables!M$1,'Program and Results'!$A:$A,0)-1,1,COUNTIF('Program and Results'!$A:$A,Tables!M$1),4),MATCH($A240,OFFSET('Program and Results'!$A$1,MATCH(Tables!M$1,'Program and Results'!$A:$A,0)-1,4,COUNTIF('Program and Results'!$A:$A,Tables!M$1),1),0),2),"")))</f>
        <v/>
      </c>
      <c r="N240">
        <f ca="1">IF(N70="","",IF($A240="","",IFERROR(INDEX(OFFSET('Program and Results'!$A$1,MATCH(Tables!N$1,'Program and Results'!$A:$A,0)-1,1,COUNTIF('Program and Results'!$A:$A,Tables!N$1),4),MATCH($A240,OFFSET('Program and Results'!$A$1,MATCH(Tables!N$1,'Program and Results'!$A:$A,0)-1,4,COUNTIF('Program and Results'!$A:$A,Tables!N$1),1),0),2),"")))</f>
        <v>0</v>
      </c>
      <c r="O240" t="str">
        <f ca="1">IF(O70="","",IF($A240="","",IFERROR(INDEX(OFFSET('Program and Results'!$A$1,MATCH(Tables!O$1,'Program and Results'!$A:$A,0)-1,1,COUNTIF('Program and Results'!$A:$A,Tables!O$1),4),MATCH($A240,OFFSET('Program and Results'!$A$1,MATCH(Tables!O$1,'Program and Results'!$A:$A,0)-1,4,COUNTIF('Program and Results'!$A:$A,Tables!O$1),1),0),2),"")))</f>
        <v/>
      </c>
      <c r="P240">
        <f ca="1">IF(P70="","",IF($A240="","",IFERROR(INDEX(OFFSET('Program and Results'!$A$1,MATCH(Tables!P$1,'Program and Results'!$A:$A,0)-1,1,COUNTIF('Program and Results'!$A:$A,Tables!P$1),4),MATCH($A240,OFFSET('Program and Results'!$A$1,MATCH(Tables!P$1,'Program and Results'!$A:$A,0)-1,4,COUNTIF('Program and Results'!$A:$A,Tables!P$1),1),0),2),"")))</f>
        <v>0</v>
      </c>
      <c r="Q240" t="str">
        <f ca="1">IF(Q70="","",IF($A240="","",IFERROR(INDEX(OFFSET('Program and Results'!$A$1,MATCH(Tables!Q$1,'Program and Results'!$A:$A,0)-1,1,COUNTIF('Program and Results'!$A:$A,Tables!Q$1),4),MATCH($A240,OFFSET('Program and Results'!$A$1,MATCH(Tables!Q$1,'Program and Results'!$A:$A,0)-1,4,COUNTIF('Program and Results'!$A:$A,Tables!Q$1),1),0),2),"")))</f>
        <v/>
      </c>
      <c r="R240">
        <f ca="1">IF(R70="","",IF($A240="","",IFERROR(INDEX(OFFSET('Program and Results'!$A$1,MATCH(Tables!R$1,'Program and Results'!$A:$A,0)-1,1,COUNTIF('Program and Results'!$A:$A,Tables!R$1),4),MATCH($A240,OFFSET('Program and Results'!$A$1,MATCH(Tables!R$1,'Program and Results'!$A:$A,0)-1,4,COUNTIF('Program and Results'!$A:$A,Tables!R$1),1),0),2),"")))</f>
        <v>1</v>
      </c>
      <c r="S240">
        <f ca="1">IF(S70="","",IF($A240="","",IFERROR(INDEX(OFFSET('Program and Results'!$A$1,MATCH(Tables!S$1,'Program and Results'!$A:$A,0)-1,1,COUNTIF('Program and Results'!$A:$A,Tables!S$1),4),MATCH($A240,OFFSET('Program and Results'!$A$1,MATCH(Tables!S$1,'Program and Results'!$A:$A,0)-1,4,COUNTIF('Program and Results'!$A:$A,Tables!S$1),1),0),2),"")))</f>
        <v>0</v>
      </c>
      <c r="T240" t="str">
        <f ca="1">IF(T70="","",IF($A240="","",IFERROR(INDEX(OFFSET('Program and Results'!$A$1,MATCH(Tables!T$1,'Program and Results'!$A:$A,0)-1,1,COUNTIF('Program and Results'!$A:$A,Tables!T$1),4),MATCH($A240,OFFSET('Program and Results'!$A$1,MATCH(Tables!T$1,'Program and Results'!$A:$A,0)-1,4,COUNTIF('Program and Results'!$A:$A,Tables!T$1),1),0),2),"")))</f>
        <v/>
      </c>
      <c r="U240">
        <f ca="1">IF(U70="","",IF($A240="","",IFERROR(INDEX(OFFSET('Program and Results'!$A$1,MATCH(Tables!U$1,'Program and Results'!$A:$A,0)-1,1,COUNTIF('Program and Results'!$A:$A,Tables!U$1),4),MATCH($A240,OFFSET('Program and Results'!$A$1,MATCH(Tables!U$1,'Program and Results'!$A:$A,0)-1,4,COUNTIF('Program and Results'!$A:$A,Tables!U$1),1),0),2),"")))</f>
        <v>0</v>
      </c>
      <c r="V240" t="str">
        <f ca="1">IF(V70="","",IF($A240="","",IFERROR(INDEX(OFFSET('Program and Results'!$A$1,MATCH(Tables!V$1,'Program and Results'!$A:$A,0)-1,1,COUNTIF('Program and Results'!$A:$A,Tables!V$1),4),MATCH($A240,OFFSET('Program and Results'!$A$1,MATCH(Tables!V$1,'Program and Results'!$A:$A,0)-1,4,COUNTIF('Program and Results'!$A:$A,Tables!V$1),1),0),2),"")))</f>
        <v/>
      </c>
      <c r="W240">
        <f ca="1">IF(W70="","",IF($A240="","",IFERROR(INDEX(OFFSET('Program and Results'!$A$1,MATCH(Tables!W$1,'Program and Results'!$A:$A,0)-1,1,COUNTIF('Program and Results'!$A:$A,Tables!W$1),4),MATCH($A240,OFFSET('Program and Results'!$A$1,MATCH(Tables!W$1,'Program and Results'!$A:$A,0)-1,4,COUNTIF('Program and Results'!$A:$A,Tables!W$1),1),0),2),"")))</f>
        <v>0</v>
      </c>
      <c r="X240" t="str">
        <f ca="1">IF(X70="","",IF($A240="","",IFERROR(INDEX(OFFSET('Program and Results'!$A$1,MATCH(Tables!X$1,'Program and Results'!$A:$A,0)-1,1,COUNTIF('Program and Results'!$A:$A,Tables!X$1),4),MATCH($A240,OFFSET('Program and Results'!$A$1,MATCH(Tables!X$1,'Program and Results'!$A:$A,0)-1,4,COUNTIF('Program and Results'!$A:$A,Tables!X$1),1),0),2),"")))</f>
        <v/>
      </c>
      <c r="Y240">
        <f ca="1">IF(Y70="","",IF($A240="","",IFERROR(INDEX(OFFSET('Program and Results'!$A$1,MATCH(Tables!Y$1,'Program and Results'!$A:$A,0)-1,1,COUNTIF('Program and Results'!$A:$A,Tables!Y$1),4),MATCH($A240,OFFSET('Program and Results'!$A$1,MATCH(Tables!Y$1,'Program and Results'!$A:$A,0)-1,4,COUNTIF('Program and Results'!$A:$A,Tables!Y$1),1),0),2),"")))</f>
        <v>1</v>
      </c>
      <c r="Z240" t="str">
        <f ca="1">IF(Z70="","",IF($A240="","",IFERROR(INDEX(OFFSET('Program and Results'!$A$1,MATCH(Tables!Z$1,'Program and Results'!$A:$A,0)-1,1,COUNTIF('Program and Results'!$A:$A,Tables!Z$1),4),MATCH($A240,OFFSET('Program and Results'!$A$1,MATCH(Tables!Z$1,'Program and Results'!$A:$A,0)-1,4,COUNTIF('Program and Results'!$A:$A,Tables!Z$1),1),0),2),"")))</f>
        <v/>
      </c>
      <c r="AA240">
        <f ca="1">IF(AA70="","",IF($A240="","",IFERROR(INDEX(OFFSET('Program and Results'!$A$1,MATCH(Tables!AA$1,'Program and Results'!$A:$A,0)-1,1,COUNTIF('Program and Results'!$A:$A,Tables!AA$1),4),MATCH($A240,OFFSET('Program and Results'!$A$1,MATCH(Tables!AA$1,'Program and Results'!$A:$A,0)-1,4,COUNTIF('Program and Results'!$A:$A,Tables!AA$1),1),0),2),"")))</f>
        <v>0</v>
      </c>
      <c r="AB240">
        <f ca="1">IF(AB70="","",IF($A240="","",IFERROR(INDEX(OFFSET('Program and Results'!$A$1,MATCH(Tables!AB$1,'Program and Results'!$A:$A,0)-1,1,COUNTIF('Program and Results'!$A:$A,Tables!AB$1),4),MATCH($A240,OFFSET('Program and Results'!$A$1,MATCH(Tables!AB$1,'Program and Results'!$A:$A,0)-1,4,COUNTIF('Program and Results'!$A:$A,Tables!AB$1),1),0),2),"")))</f>
        <v>1</v>
      </c>
      <c r="AC240" t="str">
        <f ca="1">IF(AC70="","",IF($A240="","",IFERROR(INDEX(OFFSET('Program and Results'!$A$1,MATCH(Tables!AC$1,'Program and Results'!$A:$A,0)-1,1,COUNTIF('Program and Results'!$A:$A,Tables!AC$1),4),MATCH($A240,OFFSET('Program and Results'!$A$1,MATCH(Tables!AC$1,'Program and Results'!$A:$A,0)-1,4,COUNTIF('Program and Results'!$A:$A,Tables!AC$1),1),0),2),"")))</f>
        <v/>
      </c>
      <c r="AD240">
        <f ca="1">IF(AD70="","",IF($A240="","",IFERROR(INDEX(OFFSET('Program and Results'!$A$1,MATCH(Tables!AD$1,'Program and Results'!$A:$A,0)-1,1,COUNTIF('Program and Results'!$A:$A,Tables!AD$1),4),MATCH($A240,OFFSET('Program and Results'!$A$1,MATCH(Tables!AD$1,'Program and Results'!$A:$A,0)-1,4,COUNTIF('Program and Results'!$A:$A,Tables!AD$1),1),0),2),"")))</f>
        <v>1</v>
      </c>
      <c r="AE240" t="str">
        <f ca="1">IF(AE70="","",IF($A240="","",IFERROR(INDEX(OFFSET('Program and Results'!$A$1,MATCH(Tables!AE$1,'Program and Results'!$A:$A,0)-1,1,COUNTIF('Program and Results'!$A:$A,Tables!AE$1),4),MATCH($A240,OFFSET('Program and Results'!$A$1,MATCH(Tables!AE$1,'Program and Results'!$A:$A,0)-1,4,COUNTIF('Program and Results'!$A:$A,Tables!AE$1),1),0),2),"")))</f>
        <v/>
      </c>
      <c r="AF240">
        <f ca="1">IF(AF70="","",IF($A240="","",IFERROR(INDEX(OFFSET('Program and Results'!$A$1,MATCH(Tables!AF$1,'Program and Results'!$A:$A,0)-1,1,COUNTIF('Program and Results'!$A:$A,Tables!AF$1),4),MATCH($A240,OFFSET('Program and Results'!$A$1,MATCH(Tables!AF$1,'Program and Results'!$A:$A,0)-1,4,COUNTIF('Program and Results'!$A:$A,Tables!AF$1),1),0),2),"")))</f>
        <v>0</v>
      </c>
      <c r="AG240" t="str">
        <f ca="1">IF(AG70="","",IF($A240="","",IFERROR(INDEX(OFFSET('Program and Results'!$A$1,MATCH(Tables!AG$1,'Program and Results'!$A:$A,0)-1,1,COUNTIF('Program and Results'!$A:$A,Tables!AG$1),4),MATCH($A240,OFFSET('Program and Results'!$A$1,MATCH(Tables!AG$1,'Program and Results'!$A:$A,0)-1,4,COUNTIF('Program and Results'!$A:$A,Tables!AG$1),1),0),2),"")))</f>
        <v/>
      </c>
      <c r="AH240">
        <f ca="1">IF(AH70="","",IF($A240="","",IFERROR(INDEX(OFFSET('Program and Results'!$A$1,MATCH(Tables!AH$1,'Program and Results'!$A:$A,0)-1,1,COUNTIF('Program and Results'!$A:$A,Tables!AH$1),4),MATCH($A240,OFFSET('Program and Results'!$A$1,MATCH(Tables!AH$1,'Program and Results'!$A:$A,0)-1,4,COUNTIF('Program and Results'!$A:$A,Tables!AH$1),1),0),2),"")))</f>
        <v>1</v>
      </c>
      <c r="AI240" t="str">
        <f ca="1">IF(AI70="","",IF($A240="","",IFERROR(INDEX(OFFSET('Program and Results'!$A$1,MATCH(Tables!AI$1,'Program and Results'!$A:$A,0)-1,1,COUNTIF('Program and Results'!$A:$A,Tables!AI$1),4),MATCH($A240,OFFSET('Program and Results'!$A$1,MATCH(Tables!AI$1,'Program and Results'!$A:$A,0)-1,4,COUNTIF('Program and Results'!$A:$A,Tables!AI$1),1),0),2),"")))</f>
        <v/>
      </c>
      <c r="AJ240" t="str">
        <f ca="1">IF(AJ70="","",IF($A240="","",IFERROR(INDEX(OFFSET('Program and Results'!$A$1,MATCH(Tables!AJ$1,'Program and Results'!$A:$A,0)-1,1,COUNTIF('Program and Results'!$A:$A,Tables!AJ$1),4),MATCH($A240,OFFSET('Program and Results'!$A$1,MATCH(Tables!AJ$1,'Program and Results'!$A:$A,0)-1,4,COUNTIF('Program and Results'!$A:$A,Tables!AJ$1),1),0),2),"")))</f>
        <v/>
      </c>
      <c r="AK240" t="str">
        <f ca="1">IF(AK70="","",IF($A240="","",IFERROR(INDEX(OFFSET('Program and Results'!$A$1,MATCH(Tables!AK$1,'Program and Results'!$A:$A,0)-1,1,COUNTIF('Program and Results'!$A:$A,Tables!AK$1),4),MATCH($A240,OFFSET('Program and Results'!$A$1,MATCH(Tables!AK$1,'Program and Results'!$A:$A,0)-1,4,COUNTIF('Program and Results'!$A:$A,Tables!AK$1),1),0),2),"")))</f>
        <v/>
      </c>
      <c r="AL240" t="str">
        <f ca="1">IF(AL70="","",IF($A240="","",IFERROR(INDEX(OFFSET('Program and Results'!$A$1,MATCH(Tables!AL$1,'Program and Results'!$A:$A,0)-1,1,COUNTIF('Program and Results'!$A:$A,Tables!AL$1),4),MATCH($A240,OFFSET('Program and Results'!$A$1,MATCH(Tables!AL$1,'Program and Results'!$A:$A,0)-1,4,COUNTIF('Program and Results'!$A:$A,Tables!AL$1),1),0),2),"")))</f>
        <v/>
      </c>
      <c r="AM240" t="str">
        <f ca="1">IF(AM70="","",IF($A240="","",IFERROR(INDEX(OFFSET('Program and Results'!$A$1,MATCH(Tables!AM$1,'Program and Results'!$A:$A,0)-1,1,COUNTIF('Program and Results'!$A:$A,Tables!AM$1),4),MATCH($A240,OFFSET('Program and Results'!$A$1,MATCH(Tables!AM$1,'Program and Results'!$A:$A,0)-1,4,COUNTIF('Program and Results'!$A:$A,Tables!AM$1),1),0),2),"")))</f>
        <v/>
      </c>
      <c r="AN240" t="str">
        <f ca="1">IF(AN70="","",IF($A240="","",IFERROR(INDEX(OFFSET('Program and Results'!$A$1,MATCH(Tables!AN$1,'Program and Results'!$A:$A,0)-1,1,COUNTIF('Program and Results'!$A:$A,Tables!AN$1),4),MATCH($A240,OFFSET('Program and Results'!$A$1,MATCH(Tables!AN$1,'Program and Results'!$A:$A,0)-1,4,COUNTIF('Program and Results'!$A:$A,Tables!AN$1),1),0),2),"")))</f>
        <v/>
      </c>
      <c r="AO240" t="str">
        <f ca="1">IF(AO70="","",IF($A240="","",IFERROR(INDEX(OFFSET('Program and Results'!$A$1,MATCH(Tables!AO$1,'Program and Results'!$A:$A,0)-1,1,COUNTIF('Program and Results'!$A:$A,Tables!AO$1),4),MATCH($A240,OFFSET('Program and Results'!$A$1,MATCH(Tables!AO$1,'Program and Results'!$A:$A,0)-1,4,COUNTIF('Program and Results'!$A:$A,Tables!AO$1),1),0),2),"")))</f>
        <v/>
      </c>
      <c r="AP240" t="str">
        <f ca="1">IF(AP70="","",IF($A240="","",IFERROR(INDEX(OFFSET('Program and Results'!$A$1,MATCH(Tables!AP$1,'Program and Results'!$A:$A,0)-1,1,COUNTIF('Program and Results'!$A:$A,Tables!AP$1),4),MATCH($A240,OFFSET('Program and Results'!$A$1,MATCH(Tables!AP$1,'Program and Results'!$A:$A,0)-1,4,COUNTIF('Program and Results'!$A:$A,Tables!AP$1),1),0),2),"")))</f>
        <v/>
      </c>
      <c r="AQ240" t="str">
        <f ca="1">IF(AQ70="","",IF($A240="","",IFERROR(INDEX(OFFSET('Program and Results'!$A$1,MATCH(Tables!AQ$1,'Program and Results'!$A:$A,0)-1,1,COUNTIF('Program and Results'!$A:$A,Tables!AQ$1),4),MATCH($A240,OFFSET('Program and Results'!$A$1,MATCH(Tables!AQ$1,'Program and Results'!$A:$A,0)-1,4,COUNTIF('Program and Results'!$A:$A,Tables!AQ$1),1),0),2),"")))</f>
        <v/>
      </c>
      <c r="AR240" t="str">
        <f ca="1">IF(AR70="","",IF($A240="","",IFERROR(INDEX(OFFSET('Program and Results'!$A$1,MATCH(Tables!AR$1,'Program and Results'!$A:$A,0)-1,1,COUNTIF('Program and Results'!$A:$A,Tables!AR$1),4),MATCH($A240,OFFSET('Program and Results'!$A$1,MATCH(Tables!AR$1,'Program and Results'!$A:$A,0)-1,4,COUNTIF('Program and Results'!$A:$A,Tables!AR$1),1),0),2),"")))</f>
        <v/>
      </c>
      <c r="AS240" t="str">
        <f ca="1">IF(AS70="","",IF($A240="","",IFERROR(INDEX(OFFSET('Program and Results'!$A$1,MATCH(Tables!AS$1,'Program and Results'!$A:$A,0)-1,1,COUNTIF('Program and Results'!$A:$A,Tables!AS$1),4),MATCH($A240,OFFSET('Program and Results'!$A$1,MATCH(Tables!AS$1,'Program and Results'!$A:$A,0)-1,4,COUNTIF('Program and Results'!$A:$A,Tables!AS$1),1),0),2),"")))</f>
        <v/>
      </c>
      <c r="AT240" t="str">
        <f ca="1">IF(AT70="","",IF($A240="","",IFERROR(INDEX(OFFSET('Program and Results'!$A$1,MATCH(Tables!AT$1,'Program and Results'!$A:$A,0)-1,1,COUNTIF('Program and Results'!$A:$A,Tables!AT$1),4),MATCH($A240,OFFSET('Program and Results'!$A$1,MATCH(Tables!AT$1,'Program and Results'!$A:$A,0)-1,4,COUNTIF('Program and Results'!$A:$A,Tables!AT$1),1),0),2),"")))</f>
        <v/>
      </c>
      <c r="AU240" t="str">
        <f ca="1">IF(AU70="","",IF($A240="","",IFERROR(INDEX(OFFSET('Program and Results'!$A$1,MATCH(Tables!AU$1,'Program and Results'!$A:$A,0)-1,1,COUNTIF('Program and Results'!$A:$A,Tables!AU$1),4),MATCH($A240,OFFSET('Program and Results'!$A$1,MATCH(Tables!AU$1,'Program and Results'!$A:$A,0)-1,4,COUNTIF('Program and Results'!$A:$A,Tables!AU$1),1),0),2),"")))</f>
        <v/>
      </c>
      <c r="AV240" t="str">
        <f ca="1">IF(AV70="","",IF($A240="","",IFERROR(INDEX(OFFSET('Program and Results'!$A$1,MATCH(Tables!AV$1,'Program and Results'!$A:$A,0)-1,1,COUNTIF('Program and Results'!$A:$A,Tables!AV$1),4),MATCH($A240,OFFSET('Program and Results'!$A$1,MATCH(Tables!AV$1,'Program and Results'!$A:$A,0)-1,4,COUNTIF('Program and Results'!$A:$A,Tables!AV$1),1),0),2),"")))</f>
        <v/>
      </c>
      <c r="AW240" t="str">
        <f ca="1">IF(AW70="","",IF($A240="","",IFERROR(INDEX(OFFSET('Program and Results'!$A$1,MATCH(Tables!AW$1,'Program and Results'!$A:$A,0)-1,1,COUNTIF('Program and Results'!$A:$A,Tables!AW$1),4),MATCH($A240,OFFSET('Program and Results'!$A$1,MATCH(Tables!AW$1,'Program and Results'!$A:$A,0)-1,4,COUNTIF('Program and Results'!$A:$A,Tables!AW$1),1),0),2),"")))</f>
        <v/>
      </c>
      <c r="AX240" t="str">
        <f ca="1">IF(AX70="","",IF($A240="","",IFERROR(INDEX(OFFSET('Program and Results'!$A$1,MATCH(Tables!AX$1,'Program and Results'!$A:$A,0)-1,1,COUNTIF('Program and Results'!$A:$A,Tables!AX$1),4),MATCH($A240,OFFSET('Program and Results'!$A$1,MATCH(Tables!AX$1,'Program and Results'!$A:$A,0)-1,4,COUNTIF('Program and Results'!$A:$A,Tables!AX$1),1),0),2),"")))</f>
        <v/>
      </c>
      <c r="AY240" t="str">
        <f ca="1">IF(AY70="","",IF($A240="","",IFERROR(INDEX(OFFSET('Program and Results'!$A$1,MATCH(Tables!AY$1,'Program and Results'!$A:$A,0)-1,1,COUNTIF('Program and Results'!$A:$A,Tables!AY$1),4),MATCH($A240,OFFSET('Program and Results'!$A$1,MATCH(Tables!AY$1,'Program and Results'!$A:$A,0)-1,4,COUNTIF('Program and Results'!$A:$A,Tables!AY$1),1),0),2),"")))</f>
        <v/>
      </c>
      <c r="AZ240" t="str">
        <f ca="1">IF(AZ70="","",IF($A240="","",IFERROR(INDEX(OFFSET('Program and Results'!$A$1,MATCH(Tables!AZ$1,'Program and Results'!$A:$A,0)-1,1,COUNTIF('Program and Results'!$A:$A,Tables!AZ$1),4),MATCH($A240,OFFSET('Program and Results'!$A$1,MATCH(Tables!AZ$1,'Program and Results'!$A:$A,0)-1,4,COUNTIF('Program and Results'!$A:$A,Tables!AZ$1),1),0),2),"")))</f>
        <v/>
      </c>
      <c r="BA240" t="str">
        <f ca="1">IF(BA70="","",IF($A240="","",IFERROR(INDEX(OFFSET('Program and Results'!$A$1,MATCH(Tables!BA$1,'Program and Results'!$A:$A,0)-1,1,COUNTIF('Program and Results'!$A:$A,Tables!BA$1),4),MATCH($A240,OFFSET('Program and Results'!$A$1,MATCH(Tables!BA$1,'Program and Results'!$A:$A,0)-1,4,COUNTIF('Program and Results'!$A:$A,Tables!BA$1),1),0),2),"")))</f>
        <v/>
      </c>
      <c r="BB240" t="str">
        <f ca="1">IF(BB70="","",IF($A240="","",IFERROR(INDEX(OFFSET('Program and Results'!$A$1,MATCH(Tables!BB$1,'Program and Results'!$A:$A,0)-1,1,COUNTIF('Program and Results'!$A:$A,Tables!BB$1),4),MATCH($A240,OFFSET('Program and Results'!$A$1,MATCH(Tables!BB$1,'Program and Results'!$A:$A,0)-1,4,COUNTIF('Program and Results'!$A:$A,Tables!BB$1),1),0),2),"")))</f>
        <v/>
      </c>
      <c r="BC240" t="str">
        <f ca="1">IF(BC70="","",IF($A240="","",IFERROR(INDEX(OFFSET('Program and Results'!$A$1,MATCH(Tables!BC$1,'Program and Results'!$A:$A,0)-1,1,COUNTIF('Program and Results'!$A:$A,Tables!BC$1),4),MATCH($A240,OFFSET('Program and Results'!$A$1,MATCH(Tables!BC$1,'Program and Results'!$A:$A,0)-1,4,COUNTIF('Program and Results'!$A:$A,Tables!BC$1),1),0),2),"")))</f>
        <v/>
      </c>
      <c r="BD240" t="str">
        <f ca="1">IF(BD70="","",IF($A240="","",IFERROR(INDEX(OFFSET('Program and Results'!$A$1,MATCH(Tables!BD$1,'Program and Results'!$A:$A,0)-1,1,COUNTIF('Program and Results'!$A:$A,Tables!BD$1),4),MATCH($A240,OFFSET('Program and Results'!$A$1,MATCH(Tables!BD$1,'Program and Results'!$A:$A,0)-1,4,COUNTIF('Program and Results'!$A:$A,Tables!BD$1),1),0),2),"")))</f>
        <v/>
      </c>
      <c r="BE240" t="str">
        <f ca="1">IF(BE70="","",IF($A240="","",IFERROR(INDEX(OFFSET('Program and Results'!$A$1,MATCH(Tables!BE$1,'Program and Results'!$A:$A,0)-1,1,COUNTIF('Program and Results'!$A:$A,Tables!BE$1),4),MATCH($A240,OFFSET('Program and Results'!$A$1,MATCH(Tables!BE$1,'Program and Results'!$A:$A,0)-1,4,COUNTIF('Program and Results'!$A:$A,Tables!BE$1),1),0),2),"")))</f>
        <v/>
      </c>
    </row>
    <row r="241" spans="1:57">
      <c r="A241" s="3" t="str">
        <f t="shared" ref="A241:A271" si="16">A3</f>
        <v>Augsburg</v>
      </c>
      <c r="B241" t="str">
        <f ca="1">IF(B71="","",IF($A241="","",IFERROR(INDEX(OFFSET('Program and Results'!$A$1,MATCH(Tables!B$1,'Program and Results'!$A:$A,0)-1,1,COUNTIF('Program and Results'!$A:$A,Tables!B$1),4),MATCH($A241,OFFSET('Program and Results'!$A$1,MATCH(Tables!B$1,'Program and Results'!$A:$A,0)-1,4,COUNTIF('Program and Results'!$A:$A,Tables!B$1),1),0),2),"")))</f>
        <v/>
      </c>
      <c r="C241">
        <f ca="1">IF(C71="","",IF($A241="","",IFERROR(INDEX(OFFSET('Program and Results'!$A$1,MATCH(Tables!C$1,'Program and Results'!$A:$A,0)-1,1,COUNTIF('Program and Results'!$A:$A,Tables!C$1),4),MATCH($A241,OFFSET('Program and Results'!$A$1,MATCH(Tables!C$1,'Program and Results'!$A:$A,0)-1,4,COUNTIF('Program and Results'!$A:$A,Tables!C$1),1),0),2),"")))</f>
        <v>1</v>
      </c>
      <c r="D241" t="str">
        <f ca="1">IF(D71="","",IF($A241="","",IFERROR(INDEX(OFFSET('Program and Results'!$A$1,MATCH(Tables!D$1,'Program and Results'!$A:$A,0)-1,1,COUNTIF('Program and Results'!$A:$A,Tables!D$1),4),MATCH($A241,OFFSET('Program and Results'!$A$1,MATCH(Tables!D$1,'Program and Results'!$A:$A,0)-1,4,COUNTIF('Program and Results'!$A:$A,Tables!D$1),1),0),2),"")))</f>
        <v/>
      </c>
      <c r="E241">
        <f ca="1">IF(E71="","",IF($A241="","",IFERROR(INDEX(OFFSET('Program and Results'!$A$1,MATCH(Tables!E$1,'Program and Results'!$A:$A,0)-1,1,COUNTIF('Program and Results'!$A:$A,Tables!E$1),4),MATCH($A241,OFFSET('Program and Results'!$A$1,MATCH(Tables!E$1,'Program and Results'!$A:$A,0)-1,4,COUNTIF('Program and Results'!$A:$A,Tables!E$1),1),0),2),"")))</f>
        <v>0</v>
      </c>
      <c r="F241" t="str">
        <f ca="1">IF(F71="","",IF($A241="","",IFERROR(INDEX(OFFSET('Program and Results'!$A$1,MATCH(Tables!F$1,'Program and Results'!$A:$A,0)-1,1,COUNTIF('Program and Results'!$A:$A,Tables!F$1),4),MATCH($A241,OFFSET('Program and Results'!$A$1,MATCH(Tables!F$1,'Program and Results'!$A:$A,0)-1,4,COUNTIF('Program and Results'!$A:$A,Tables!F$1),1),0),2),"")))</f>
        <v/>
      </c>
      <c r="G241">
        <f ca="1">IF(G71="","",IF($A241="","",IFERROR(INDEX(OFFSET('Program and Results'!$A$1,MATCH(Tables!G$1,'Program and Results'!$A:$A,0)-1,1,COUNTIF('Program and Results'!$A:$A,Tables!G$1),4),MATCH($A241,OFFSET('Program and Results'!$A$1,MATCH(Tables!G$1,'Program and Results'!$A:$A,0)-1,4,COUNTIF('Program and Results'!$A:$A,Tables!G$1),1),0),2),"")))</f>
        <v>2</v>
      </c>
      <c r="H241" t="str">
        <f ca="1">IF(H71="","",IF($A241="","",IFERROR(INDEX(OFFSET('Program and Results'!$A$1,MATCH(Tables!H$1,'Program and Results'!$A:$A,0)-1,1,COUNTIF('Program and Results'!$A:$A,Tables!H$1),4),MATCH($A241,OFFSET('Program and Results'!$A$1,MATCH(Tables!H$1,'Program and Results'!$A:$A,0)-1,4,COUNTIF('Program and Results'!$A:$A,Tables!H$1),1),0),2),"")))</f>
        <v/>
      </c>
      <c r="I241">
        <f ca="1">IF(I71="","",IF($A241="","",IFERROR(INDEX(OFFSET('Program and Results'!$A$1,MATCH(Tables!I$1,'Program and Results'!$A:$A,0)-1,1,COUNTIF('Program and Results'!$A:$A,Tables!I$1),4),MATCH($A241,OFFSET('Program and Results'!$A$1,MATCH(Tables!I$1,'Program and Results'!$A:$A,0)-1,4,COUNTIF('Program and Results'!$A:$A,Tables!I$1),1),0),2),"")))</f>
        <v>4</v>
      </c>
      <c r="J241" t="str">
        <f ca="1">IF(J71="","",IF($A241="","",IFERROR(INDEX(OFFSET('Program and Results'!$A$1,MATCH(Tables!J$1,'Program and Results'!$A:$A,0)-1,1,COUNTIF('Program and Results'!$A:$A,Tables!J$1),4),MATCH($A241,OFFSET('Program and Results'!$A$1,MATCH(Tables!J$1,'Program and Results'!$A:$A,0)-1,4,COUNTIF('Program and Results'!$A:$A,Tables!J$1),1),0),2),"")))</f>
        <v/>
      </c>
      <c r="K241">
        <f ca="1">IF(K71="","",IF($A241="","",IFERROR(INDEX(OFFSET('Program and Results'!$A$1,MATCH(Tables!K$1,'Program and Results'!$A:$A,0)-1,1,COUNTIF('Program and Results'!$A:$A,Tables!K$1),4),MATCH($A241,OFFSET('Program and Results'!$A$1,MATCH(Tables!K$1,'Program and Results'!$A:$A,0)-1,4,COUNTIF('Program and Results'!$A:$A,Tables!K$1),1),0),2),"")))</f>
        <v>2</v>
      </c>
      <c r="L241" t="str">
        <f ca="1">IF(L71="","",IF($A241="","",IFERROR(INDEX(OFFSET('Program and Results'!$A$1,MATCH(Tables!L$1,'Program and Results'!$A:$A,0)-1,1,COUNTIF('Program and Results'!$A:$A,Tables!L$1),4),MATCH($A241,OFFSET('Program and Results'!$A$1,MATCH(Tables!L$1,'Program and Results'!$A:$A,0)-1,4,COUNTIF('Program and Results'!$A:$A,Tables!L$1),1),0),2),"")))</f>
        <v/>
      </c>
      <c r="M241">
        <f ca="1">IF(M71="","",IF($A241="","",IFERROR(INDEX(OFFSET('Program and Results'!$A$1,MATCH(Tables!M$1,'Program and Results'!$A:$A,0)-1,1,COUNTIF('Program and Results'!$A:$A,Tables!M$1),4),MATCH($A241,OFFSET('Program and Results'!$A$1,MATCH(Tables!M$1,'Program and Results'!$A:$A,0)-1,4,COUNTIF('Program and Results'!$A:$A,Tables!M$1),1),0),2),"")))</f>
        <v>3</v>
      </c>
      <c r="N241" t="str">
        <f ca="1">IF(N71="","",IF($A241="","",IFERROR(INDEX(OFFSET('Program and Results'!$A$1,MATCH(Tables!N$1,'Program and Results'!$A:$A,0)-1,1,COUNTIF('Program and Results'!$A:$A,Tables!N$1),4),MATCH($A241,OFFSET('Program and Results'!$A$1,MATCH(Tables!N$1,'Program and Results'!$A:$A,0)-1,4,COUNTIF('Program and Results'!$A:$A,Tables!N$1),1),0),2),"")))</f>
        <v/>
      </c>
      <c r="O241">
        <f ca="1">IF(O71="","",IF($A241="","",IFERROR(INDEX(OFFSET('Program and Results'!$A$1,MATCH(Tables!O$1,'Program and Results'!$A:$A,0)-1,1,COUNTIF('Program and Results'!$A:$A,Tables!O$1),4),MATCH($A241,OFFSET('Program and Results'!$A$1,MATCH(Tables!O$1,'Program and Results'!$A:$A,0)-1,4,COUNTIF('Program and Results'!$A:$A,Tables!O$1),1),0),2),"")))</f>
        <v>0</v>
      </c>
      <c r="P241">
        <f ca="1">IF(P71="","",IF($A241="","",IFERROR(INDEX(OFFSET('Program and Results'!$A$1,MATCH(Tables!P$1,'Program and Results'!$A:$A,0)-1,1,COUNTIF('Program and Results'!$A:$A,Tables!P$1),4),MATCH($A241,OFFSET('Program and Results'!$A$1,MATCH(Tables!P$1,'Program and Results'!$A:$A,0)-1,4,COUNTIF('Program and Results'!$A:$A,Tables!P$1),1),0),2),"")))</f>
        <v>0</v>
      </c>
      <c r="Q241" t="str">
        <f ca="1">IF(Q71="","",IF($A241="","",IFERROR(INDEX(OFFSET('Program and Results'!$A$1,MATCH(Tables!Q$1,'Program and Results'!$A:$A,0)-1,1,COUNTIF('Program and Results'!$A:$A,Tables!Q$1),4),MATCH($A241,OFFSET('Program and Results'!$A$1,MATCH(Tables!Q$1,'Program and Results'!$A:$A,0)-1,4,COUNTIF('Program and Results'!$A:$A,Tables!Q$1),1),0),2),"")))</f>
        <v/>
      </c>
      <c r="R241">
        <f ca="1">IF(R71="","",IF($A241="","",IFERROR(INDEX(OFFSET('Program and Results'!$A$1,MATCH(Tables!R$1,'Program and Results'!$A:$A,0)-1,1,COUNTIF('Program and Results'!$A:$A,Tables!R$1),4),MATCH($A241,OFFSET('Program and Results'!$A$1,MATCH(Tables!R$1,'Program and Results'!$A:$A,0)-1,4,COUNTIF('Program and Results'!$A:$A,Tables!R$1),1),0),2),"")))</f>
        <v>1</v>
      </c>
      <c r="S241">
        <f ca="1">IF(S71="","",IF($A241="","",IFERROR(INDEX(OFFSET('Program and Results'!$A$1,MATCH(Tables!S$1,'Program and Results'!$A:$A,0)-1,1,COUNTIF('Program and Results'!$A:$A,Tables!S$1),4),MATCH($A241,OFFSET('Program and Results'!$A$1,MATCH(Tables!S$1,'Program and Results'!$A:$A,0)-1,4,COUNTIF('Program and Results'!$A:$A,Tables!S$1),1),0),2),"")))</f>
        <v>2</v>
      </c>
      <c r="T241" t="str">
        <f ca="1">IF(T71="","",IF($A241="","",IFERROR(INDEX(OFFSET('Program and Results'!$A$1,MATCH(Tables!T$1,'Program and Results'!$A:$A,0)-1,1,COUNTIF('Program and Results'!$A:$A,Tables!T$1),4),MATCH($A241,OFFSET('Program and Results'!$A$1,MATCH(Tables!T$1,'Program and Results'!$A:$A,0)-1,4,COUNTIF('Program and Results'!$A:$A,Tables!T$1),1),0),2),"")))</f>
        <v/>
      </c>
      <c r="U241">
        <f ca="1">IF(U71="","",IF($A241="","",IFERROR(INDEX(OFFSET('Program and Results'!$A$1,MATCH(Tables!U$1,'Program and Results'!$A:$A,0)-1,1,COUNTIF('Program and Results'!$A:$A,Tables!U$1),4),MATCH($A241,OFFSET('Program and Results'!$A$1,MATCH(Tables!U$1,'Program and Results'!$A:$A,0)-1,4,COUNTIF('Program and Results'!$A:$A,Tables!U$1),1),0),2),"")))</f>
        <v>1</v>
      </c>
      <c r="V241" t="str">
        <f ca="1">IF(V71="","",IF($A241="","",IFERROR(INDEX(OFFSET('Program and Results'!$A$1,MATCH(Tables!V$1,'Program and Results'!$A:$A,0)-1,1,COUNTIF('Program and Results'!$A:$A,Tables!V$1),4),MATCH($A241,OFFSET('Program and Results'!$A$1,MATCH(Tables!V$1,'Program and Results'!$A:$A,0)-1,4,COUNTIF('Program and Results'!$A:$A,Tables!V$1),1),0),2),"")))</f>
        <v/>
      </c>
      <c r="W241">
        <f ca="1">IF(W71="","",IF($A241="","",IFERROR(INDEX(OFFSET('Program and Results'!$A$1,MATCH(Tables!W$1,'Program and Results'!$A:$A,0)-1,1,COUNTIF('Program and Results'!$A:$A,Tables!W$1),4),MATCH($A241,OFFSET('Program and Results'!$A$1,MATCH(Tables!W$1,'Program and Results'!$A:$A,0)-1,4,COUNTIF('Program and Results'!$A:$A,Tables!W$1),1),0),2),"")))</f>
        <v>2</v>
      </c>
      <c r="X241" t="str">
        <f ca="1">IF(X71="","",IF($A241="","",IFERROR(INDEX(OFFSET('Program and Results'!$A$1,MATCH(Tables!X$1,'Program and Results'!$A:$A,0)-1,1,COUNTIF('Program and Results'!$A:$A,Tables!X$1),4),MATCH($A241,OFFSET('Program and Results'!$A$1,MATCH(Tables!X$1,'Program and Results'!$A:$A,0)-1,4,COUNTIF('Program and Results'!$A:$A,Tables!X$1),1),0),2),"")))</f>
        <v/>
      </c>
      <c r="Y241">
        <f ca="1">IF(Y71="","",IF($A241="","",IFERROR(INDEX(OFFSET('Program and Results'!$A$1,MATCH(Tables!Y$1,'Program and Results'!$A:$A,0)-1,1,COUNTIF('Program and Results'!$A:$A,Tables!Y$1),4),MATCH($A241,OFFSET('Program and Results'!$A$1,MATCH(Tables!Y$1,'Program and Results'!$A:$A,0)-1,4,COUNTIF('Program and Results'!$A:$A,Tables!Y$1),1),0),2),"")))</f>
        <v>1</v>
      </c>
      <c r="Z241" t="str">
        <f ca="1">IF(Z71="","",IF($A241="","",IFERROR(INDEX(OFFSET('Program and Results'!$A$1,MATCH(Tables!Z$1,'Program and Results'!$A:$A,0)-1,1,COUNTIF('Program and Results'!$A:$A,Tables!Z$1),4),MATCH($A241,OFFSET('Program and Results'!$A$1,MATCH(Tables!Z$1,'Program and Results'!$A:$A,0)-1,4,COUNTIF('Program and Results'!$A:$A,Tables!Z$1),1),0),2),"")))</f>
        <v/>
      </c>
      <c r="AA241">
        <f ca="1">IF(AA71="","",IF($A241="","",IFERROR(INDEX(OFFSET('Program and Results'!$A$1,MATCH(Tables!AA$1,'Program and Results'!$A:$A,0)-1,1,COUNTIF('Program and Results'!$A:$A,Tables!AA$1),4),MATCH($A241,OFFSET('Program and Results'!$A$1,MATCH(Tables!AA$1,'Program and Results'!$A:$A,0)-1,4,COUNTIF('Program and Results'!$A:$A,Tables!AA$1),1),0),2),"")))</f>
        <v>1</v>
      </c>
      <c r="AB241" t="str">
        <f ca="1">IF(AB71="","",IF($A241="","",IFERROR(INDEX(OFFSET('Program and Results'!$A$1,MATCH(Tables!AB$1,'Program and Results'!$A:$A,0)-1,1,COUNTIF('Program and Results'!$A:$A,Tables!AB$1),4),MATCH($A241,OFFSET('Program and Results'!$A$1,MATCH(Tables!AB$1,'Program and Results'!$A:$A,0)-1,4,COUNTIF('Program and Results'!$A:$A,Tables!AB$1),1),0),2),"")))</f>
        <v/>
      </c>
      <c r="AC241">
        <f ca="1">IF(AC71="","",IF($A241="","",IFERROR(INDEX(OFFSET('Program and Results'!$A$1,MATCH(Tables!AC$1,'Program and Results'!$A:$A,0)-1,1,COUNTIF('Program and Results'!$A:$A,Tables!AC$1),4),MATCH($A241,OFFSET('Program and Results'!$A$1,MATCH(Tables!AC$1,'Program and Results'!$A:$A,0)-1,4,COUNTIF('Program and Results'!$A:$A,Tables!AC$1),1),0),2),"")))</f>
        <v>3</v>
      </c>
      <c r="AD241" t="str">
        <f ca="1">IF(AD71="","",IF($A241="","",IFERROR(INDEX(OFFSET('Program and Results'!$A$1,MATCH(Tables!AD$1,'Program and Results'!$A:$A,0)-1,1,COUNTIF('Program and Results'!$A:$A,Tables!AD$1),4),MATCH($A241,OFFSET('Program and Results'!$A$1,MATCH(Tables!AD$1,'Program and Results'!$A:$A,0)-1,4,COUNTIF('Program and Results'!$A:$A,Tables!AD$1),1),0),2),"")))</f>
        <v/>
      </c>
      <c r="AE241">
        <f ca="1">IF(AE71="","",IF($A241="","",IFERROR(INDEX(OFFSET('Program and Results'!$A$1,MATCH(Tables!AE$1,'Program and Results'!$A:$A,0)-1,1,COUNTIF('Program and Results'!$A:$A,Tables!AE$1),4),MATCH($A241,OFFSET('Program and Results'!$A$1,MATCH(Tables!AE$1,'Program and Results'!$A:$A,0)-1,4,COUNTIF('Program and Results'!$A:$A,Tables!AE$1),1),0),2),"")))</f>
        <v>2</v>
      </c>
      <c r="AF241" t="str">
        <f ca="1">IF(AF71="","",IF($A241="","",IFERROR(INDEX(OFFSET('Program and Results'!$A$1,MATCH(Tables!AF$1,'Program and Results'!$A:$A,0)-1,1,COUNTIF('Program and Results'!$A:$A,Tables!AF$1),4),MATCH($A241,OFFSET('Program and Results'!$A$1,MATCH(Tables!AF$1,'Program and Results'!$A:$A,0)-1,4,COUNTIF('Program and Results'!$A:$A,Tables!AF$1),1),0),2),"")))</f>
        <v/>
      </c>
      <c r="AG241" t="str">
        <f ca="1">IF(AG71="","",IF($A241="","",IFERROR(INDEX(OFFSET('Program and Results'!$A$1,MATCH(Tables!AG$1,'Program and Results'!$A:$A,0)-1,1,COUNTIF('Program and Results'!$A:$A,Tables!AG$1),4),MATCH($A241,OFFSET('Program and Results'!$A$1,MATCH(Tables!AG$1,'Program and Results'!$A:$A,0)-1,4,COUNTIF('Program and Results'!$A:$A,Tables!AG$1),1),0),2),"")))</f>
        <v/>
      </c>
      <c r="AH241">
        <f ca="1">IF(AH71="","",IF($A241="","",IFERROR(INDEX(OFFSET('Program and Results'!$A$1,MATCH(Tables!AH$1,'Program and Results'!$A:$A,0)-1,1,COUNTIF('Program and Results'!$A:$A,Tables!AH$1),4),MATCH($A241,OFFSET('Program and Results'!$A$1,MATCH(Tables!AH$1,'Program and Results'!$A:$A,0)-1,4,COUNTIF('Program and Results'!$A:$A,Tables!AH$1),1),0),2),"")))</f>
        <v>0</v>
      </c>
      <c r="AI241" t="str">
        <f ca="1">IF(AI71="","",IF($A241="","",IFERROR(INDEX(OFFSET('Program and Results'!$A$1,MATCH(Tables!AI$1,'Program and Results'!$A:$A,0)-1,1,COUNTIF('Program and Results'!$A:$A,Tables!AI$1),4),MATCH($A241,OFFSET('Program and Results'!$A$1,MATCH(Tables!AI$1,'Program and Results'!$A:$A,0)-1,4,COUNTIF('Program and Results'!$A:$A,Tables!AI$1),1),0),2),"")))</f>
        <v/>
      </c>
      <c r="AJ241" t="str">
        <f ca="1">IF(AJ71="","",IF($A241="","",IFERROR(INDEX(OFFSET('Program and Results'!$A$1,MATCH(Tables!AJ$1,'Program and Results'!$A:$A,0)-1,1,COUNTIF('Program and Results'!$A:$A,Tables!AJ$1),4),MATCH($A241,OFFSET('Program and Results'!$A$1,MATCH(Tables!AJ$1,'Program and Results'!$A:$A,0)-1,4,COUNTIF('Program and Results'!$A:$A,Tables!AJ$1),1),0),2),"")))</f>
        <v/>
      </c>
      <c r="AK241" t="str">
        <f ca="1">IF(AK71="","",IF($A241="","",IFERROR(INDEX(OFFSET('Program and Results'!$A$1,MATCH(Tables!AK$1,'Program and Results'!$A:$A,0)-1,1,COUNTIF('Program and Results'!$A:$A,Tables!AK$1),4),MATCH($A241,OFFSET('Program and Results'!$A$1,MATCH(Tables!AK$1,'Program and Results'!$A:$A,0)-1,4,COUNTIF('Program and Results'!$A:$A,Tables!AK$1),1),0),2),"")))</f>
        <v/>
      </c>
      <c r="AL241" t="str">
        <f ca="1">IF(AL71="","",IF($A241="","",IFERROR(INDEX(OFFSET('Program and Results'!$A$1,MATCH(Tables!AL$1,'Program and Results'!$A:$A,0)-1,1,COUNTIF('Program and Results'!$A:$A,Tables!AL$1),4),MATCH($A241,OFFSET('Program and Results'!$A$1,MATCH(Tables!AL$1,'Program and Results'!$A:$A,0)-1,4,COUNTIF('Program and Results'!$A:$A,Tables!AL$1),1),0),2),"")))</f>
        <v/>
      </c>
      <c r="AM241" t="str">
        <f ca="1">IF(AM71="","",IF($A241="","",IFERROR(INDEX(OFFSET('Program and Results'!$A$1,MATCH(Tables!AM$1,'Program and Results'!$A:$A,0)-1,1,COUNTIF('Program and Results'!$A:$A,Tables!AM$1),4),MATCH($A241,OFFSET('Program and Results'!$A$1,MATCH(Tables!AM$1,'Program and Results'!$A:$A,0)-1,4,COUNTIF('Program and Results'!$A:$A,Tables!AM$1),1),0),2),"")))</f>
        <v/>
      </c>
      <c r="AN241" t="str">
        <f ca="1">IF(AN71="","",IF($A241="","",IFERROR(INDEX(OFFSET('Program and Results'!$A$1,MATCH(Tables!AN$1,'Program and Results'!$A:$A,0)-1,1,COUNTIF('Program and Results'!$A:$A,Tables!AN$1),4),MATCH($A241,OFFSET('Program and Results'!$A$1,MATCH(Tables!AN$1,'Program and Results'!$A:$A,0)-1,4,COUNTIF('Program and Results'!$A:$A,Tables!AN$1),1),0),2),"")))</f>
        <v/>
      </c>
      <c r="AO241" t="str">
        <f ca="1">IF(AO71="","",IF($A241="","",IFERROR(INDEX(OFFSET('Program and Results'!$A$1,MATCH(Tables!AO$1,'Program and Results'!$A:$A,0)-1,1,COUNTIF('Program and Results'!$A:$A,Tables!AO$1),4),MATCH($A241,OFFSET('Program and Results'!$A$1,MATCH(Tables!AO$1,'Program and Results'!$A:$A,0)-1,4,COUNTIF('Program and Results'!$A:$A,Tables!AO$1),1),0),2),"")))</f>
        <v/>
      </c>
      <c r="AP241" t="str">
        <f ca="1">IF(AP71="","",IF($A241="","",IFERROR(INDEX(OFFSET('Program and Results'!$A$1,MATCH(Tables!AP$1,'Program and Results'!$A:$A,0)-1,1,COUNTIF('Program and Results'!$A:$A,Tables!AP$1),4),MATCH($A241,OFFSET('Program and Results'!$A$1,MATCH(Tables!AP$1,'Program and Results'!$A:$A,0)-1,4,COUNTIF('Program and Results'!$A:$A,Tables!AP$1),1),0),2),"")))</f>
        <v/>
      </c>
      <c r="AQ241" t="str">
        <f ca="1">IF(AQ71="","",IF($A241="","",IFERROR(INDEX(OFFSET('Program and Results'!$A$1,MATCH(Tables!AQ$1,'Program and Results'!$A:$A,0)-1,1,COUNTIF('Program and Results'!$A:$A,Tables!AQ$1),4),MATCH($A241,OFFSET('Program and Results'!$A$1,MATCH(Tables!AQ$1,'Program and Results'!$A:$A,0)-1,4,COUNTIF('Program and Results'!$A:$A,Tables!AQ$1),1),0),2),"")))</f>
        <v/>
      </c>
      <c r="AR241" t="str">
        <f ca="1">IF(AR71="","",IF($A241="","",IFERROR(INDEX(OFFSET('Program and Results'!$A$1,MATCH(Tables!AR$1,'Program and Results'!$A:$A,0)-1,1,COUNTIF('Program and Results'!$A:$A,Tables!AR$1),4),MATCH($A241,OFFSET('Program and Results'!$A$1,MATCH(Tables!AR$1,'Program and Results'!$A:$A,0)-1,4,COUNTIF('Program and Results'!$A:$A,Tables!AR$1),1),0),2),"")))</f>
        <v/>
      </c>
      <c r="AS241" t="str">
        <f ca="1">IF(AS71="","",IF($A241="","",IFERROR(INDEX(OFFSET('Program and Results'!$A$1,MATCH(Tables!AS$1,'Program and Results'!$A:$A,0)-1,1,COUNTIF('Program and Results'!$A:$A,Tables!AS$1),4),MATCH($A241,OFFSET('Program and Results'!$A$1,MATCH(Tables!AS$1,'Program and Results'!$A:$A,0)-1,4,COUNTIF('Program and Results'!$A:$A,Tables!AS$1),1),0),2),"")))</f>
        <v/>
      </c>
      <c r="AT241" t="str">
        <f ca="1">IF(AT71="","",IF($A241="","",IFERROR(INDEX(OFFSET('Program and Results'!$A$1,MATCH(Tables!AT$1,'Program and Results'!$A:$A,0)-1,1,COUNTIF('Program and Results'!$A:$A,Tables!AT$1),4),MATCH($A241,OFFSET('Program and Results'!$A$1,MATCH(Tables!AT$1,'Program and Results'!$A:$A,0)-1,4,COUNTIF('Program and Results'!$A:$A,Tables!AT$1),1),0),2),"")))</f>
        <v/>
      </c>
      <c r="AU241" t="str">
        <f ca="1">IF(AU71="","",IF($A241="","",IFERROR(INDEX(OFFSET('Program and Results'!$A$1,MATCH(Tables!AU$1,'Program and Results'!$A:$A,0)-1,1,COUNTIF('Program and Results'!$A:$A,Tables!AU$1),4),MATCH($A241,OFFSET('Program and Results'!$A$1,MATCH(Tables!AU$1,'Program and Results'!$A:$A,0)-1,4,COUNTIF('Program and Results'!$A:$A,Tables!AU$1),1),0),2),"")))</f>
        <v/>
      </c>
      <c r="AV241" t="str">
        <f ca="1">IF(AV71="","",IF($A241="","",IFERROR(INDEX(OFFSET('Program and Results'!$A$1,MATCH(Tables!AV$1,'Program and Results'!$A:$A,0)-1,1,COUNTIF('Program and Results'!$A:$A,Tables!AV$1),4),MATCH($A241,OFFSET('Program and Results'!$A$1,MATCH(Tables!AV$1,'Program and Results'!$A:$A,0)-1,4,COUNTIF('Program and Results'!$A:$A,Tables!AV$1),1),0),2),"")))</f>
        <v/>
      </c>
      <c r="AW241" t="str">
        <f ca="1">IF(AW71="","",IF($A241="","",IFERROR(INDEX(OFFSET('Program and Results'!$A$1,MATCH(Tables!AW$1,'Program and Results'!$A:$A,0)-1,1,COUNTIF('Program and Results'!$A:$A,Tables!AW$1),4),MATCH($A241,OFFSET('Program and Results'!$A$1,MATCH(Tables!AW$1,'Program and Results'!$A:$A,0)-1,4,COUNTIF('Program and Results'!$A:$A,Tables!AW$1),1),0),2),"")))</f>
        <v/>
      </c>
      <c r="AX241" t="str">
        <f ca="1">IF(AX71="","",IF($A241="","",IFERROR(INDEX(OFFSET('Program and Results'!$A$1,MATCH(Tables!AX$1,'Program and Results'!$A:$A,0)-1,1,COUNTIF('Program and Results'!$A:$A,Tables!AX$1),4),MATCH($A241,OFFSET('Program and Results'!$A$1,MATCH(Tables!AX$1,'Program and Results'!$A:$A,0)-1,4,COUNTIF('Program and Results'!$A:$A,Tables!AX$1),1),0),2),"")))</f>
        <v/>
      </c>
      <c r="AY241" t="str">
        <f ca="1">IF(AY71="","",IF($A241="","",IFERROR(INDEX(OFFSET('Program and Results'!$A$1,MATCH(Tables!AY$1,'Program and Results'!$A:$A,0)-1,1,COUNTIF('Program and Results'!$A:$A,Tables!AY$1),4),MATCH($A241,OFFSET('Program and Results'!$A$1,MATCH(Tables!AY$1,'Program and Results'!$A:$A,0)-1,4,COUNTIF('Program and Results'!$A:$A,Tables!AY$1),1),0),2),"")))</f>
        <v/>
      </c>
      <c r="AZ241" t="str">
        <f ca="1">IF(AZ71="","",IF($A241="","",IFERROR(INDEX(OFFSET('Program and Results'!$A$1,MATCH(Tables!AZ$1,'Program and Results'!$A:$A,0)-1,1,COUNTIF('Program and Results'!$A:$A,Tables!AZ$1),4),MATCH($A241,OFFSET('Program and Results'!$A$1,MATCH(Tables!AZ$1,'Program and Results'!$A:$A,0)-1,4,COUNTIF('Program and Results'!$A:$A,Tables!AZ$1),1),0),2),"")))</f>
        <v/>
      </c>
      <c r="BA241" t="str">
        <f ca="1">IF(BA71="","",IF($A241="","",IFERROR(INDEX(OFFSET('Program and Results'!$A$1,MATCH(Tables!BA$1,'Program and Results'!$A:$A,0)-1,1,COUNTIF('Program and Results'!$A:$A,Tables!BA$1),4),MATCH($A241,OFFSET('Program and Results'!$A$1,MATCH(Tables!BA$1,'Program and Results'!$A:$A,0)-1,4,COUNTIF('Program and Results'!$A:$A,Tables!BA$1),1),0),2),"")))</f>
        <v/>
      </c>
      <c r="BB241" t="str">
        <f ca="1">IF(BB71="","",IF($A241="","",IFERROR(INDEX(OFFSET('Program and Results'!$A$1,MATCH(Tables!BB$1,'Program and Results'!$A:$A,0)-1,1,COUNTIF('Program and Results'!$A:$A,Tables!BB$1),4),MATCH($A241,OFFSET('Program and Results'!$A$1,MATCH(Tables!BB$1,'Program and Results'!$A:$A,0)-1,4,COUNTIF('Program and Results'!$A:$A,Tables!BB$1),1),0),2),"")))</f>
        <v/>
      </c>
      <c r="BC241" t="str">
        <f ca="1">IF(BC71="","",IF($A241="","",IFERROR(INDEX(OFFSET('Program and Results'!$A$1,MATCH(Tables!BC$1,'Program and Results'!$A:$A,0)-1,1,COUNTIF('Program and Results'!$A:$A,Tables!BC$1),4),MATCH($A241,OFFSET('Program and Results'!$A$1,MATCH(Tables!BC$1,'Program and Results'!$A:$A,0)-1,4,COUNTIF('Program and Results'!$A:$A,Tables!BC$1),1),0),2),"")))</f>
        <v/>
      </c>
      <c r="BD241" t="str">
        <f ca="1">IF(BD71="","",IF($A241="","",IFERROR(INDEX(OFFSET('Program and Results'!$A$1,MATCH(Tables!BD$1,'Program and Results'!$A:$A,0)-1,1,COUNTIF('Program and Results'!$A:$A,Tables!BD$1),4),MATCH($A241,OFFSET('Program and Results'!$A$1,MATCH(Tables!BD$1,'Program and Results'!$A:$A,0)-1,4,COUNTIF('Program and Results'!$A:$A,Tables!BD$1),1),0),2),"")))</f>
        <v/>
      </c>
      <c r="BE241" t="str">
        <f ca="1">IF(BE71="","",IF($A241="","",IFERROR(INDEX(OFFSET('Program and Results'!$A$1,MATCH(Tables!BE$1,'Program and Results'!$A:$A,0)-1,1,COUNTIF('Program and Results'!$A:$A,Tables!BE$1),4),MATCH($A241,OFFSET('Program and Results'!$A$1,MATCH(Tables!BE$1,'Program and Results'!$A:$A,0)-1,4,COUNTIF('Program and Results'!$A:$A,Tables!BE$1),1),0),2),"")))</f>
        <v/>
      </c>
    </row>
    <row r="242" spans="1:57">
      <c r="A242" s="3" t="str">
        <f t="shared" si="16"/>
        <v>Braunschweig</v>
      </c>
      <c r="B242" t="str">
        <f ca="1">IF(B72="","",IF($A242="","",IFERROR(INDEX(OFFSET('Program and Results'!$A$1,MATCH(Tables!B$1,'Program and Results'!$A:$A,0)-1,1,COUNTIF('Program and Results'!$A:$A,Tables!B$1),4),MATCH($A242,OFFSET('Program and Results'!$A$1,MATCH(Tables!B$1,'Program and Results'!$A:$A,0)-1,4,COUNTIF('Program and Results'!$A:$A,Tables!B$1),1),0),2),"")))</f>
        <v/>
      </c>
      <c r="C242">
        <f ca="1">IF(C72="","",IF($A242="","",IFERROR(INDEX(OFFSET('Program and Results'!$A$1,MATCH(Tables!C$1,'Program and Results'!$A:$A,0)-1,1,COUNTIF('Program and Results'!$A:$A,Tables!C$1),4),MATCH($A242,OFFSET('Program and Results'!$A$1,MATCH(Tables!C$1,'Program and Results'!$A:$A,0)-1,4,COUNTIF('Program and Results'!$A:$A,Tables!C$1),1),0),2),"")))</f>
        <v>2</v>
      </c>
      <c r="D242" t="str">
        <f ca="1">IF(D72="","",IF($A242="","",IFERROR(INDEX(OFFSET('Program and Results'!$A$1,MATCH(Tables!D$1,'Program and Results'!$A:$A,0)-1,1,COUNTIF('Program and Results'!$A:$A,Tables!D$1),4),MATCH($A242,OFFSET('Program and Results'!$A$1,MATCH(Tables!D$1,'Program and Results'!$A:$A,0)-1,4,COUNTIF('Program and Results'!$A:$A,Tables!D$1),1),0),2),"")))</f>
        <v/>
      </c>
      <c r="E242">
        <f ca="1">IF(E72="","",IF($A242="","",IFERROR(INDEX(OFFSET('Program and Results'!$A$1,MATCH(Tables!E$1,'Program and Results'!$A:$A,0)-1,1,COUNTIF('Program and Results'!$A:$A,Tables!E$1),4),MATCH($A242,OFFSET('Program and Results'!$A$1,MATCH(Tables!E$1,'Program and Results'!$A:$A,0)-1,4,COUNTIF('Program and Results'!$A:$A,Tables!E$1),1),0),2),"")))</f>
        <v>4</v>
      </c>
      <c r="F242" t="str">
        <f ca="1">IF(F72="","",IF($A242="","",IFERROR(INDEX(OFFSET('Program and Results'!$A$1,MATCH(Tables!F$1,'Program and Results'!$A:$A,0)-1,1,COUNTIF('Program and Results'!$A:$A,Tables!F$1),4),MATCH($A242,OFFSET('Program and Results'!$A$1,MATCH(Tables!F$1,'Program and Results'!$A:$A,0)-1,4,COUNTIF('Program and Results'!$A:$A,Tables!F$1),1),0),2),"")))</f>
        <v/>
      </c>
      <c r="G242">
        <f ca="1">IF(G72="","",IF($A242="","",IFERROR(INDEX(OFFSET('Program and Results'!$A$1,MATCH(Tables!G$1,'Program and Results'!$A:$A,0)-1,1,COUNTIF('Program and Results'!$A:$A,Tables!G$1),4),MATCH($A242,OFFSET('Program and Results'!$A$1,MATCH(Tables!G$1,'Program and Results'!$A:$A,0)-1,4,COUNTIF('Program and Results'!$A:$A,Tables!G$1),1),0),2),"")))</f>
        <v>4</v>
      </c>
      <c r="H242" t="str">
        <f ca="1">IF(H72="","",IF($A242="","",IFERROR(INDEX(OFFSET('Program and Results'!$A$1,MATCH(Tables!H$1,'Program and Results'!$A:$A,0)-1,1,COUNTIF('Program and Results'!$A:$A,Tables!H$1),4),MATCH($A242,OFFSET('Program and Results'!$A$1,MATCH(Tables!H$1,'Program and Results'!$A:$A,0)-1,4,COUNTIF('Program and Results'!$A:$A,Tables!H$1),1),0),2),"")))</f>
        <v/>
      </c>
      <c r="I242">
        <f ca="1">IF(I72="","",IF($A242="","",IFERROR(INDEX(OFFSET('Program and Results'!$A$1,MATCH(Tables!I$1,'Program and Results'!$A:$A,0)-1,1,COUNTIF('Program and Results'!$A:$A,Tables!I$1),4),MATCH($A242,OFFSET('Program and Results'!$A$1,MATCH(Tables!I$1,'Program and Results'!$A:$A,0)-1,4,COUNTIF('Program and Results'!$A:$A,Tables!I$1),1),0),2),"")))</f>
        <v>0</v>
      </c>
      <c r="J242" t="str">
        <f ca="1">IF(J72="","",IF($A242="","",IFERROR(INDEX(OFFSET('Program and Results'!$A$1,MATCH(Tables!J$1,'Program and Results'!$A:$A,0)-1,1,COUNTIF('Program and Results'!$A:$A,Tables!J$1),4),MATCH($A242,OFFSET('Program and Results'!$A$1,MATCH(Tables!J$1,'Program and Results'!$A:$A,0)-1,4,COUNTIF('Program and Results'!$A:$A,Tables!J$1),1),0),2),"")))</f>
        <v/>
      </c>
      <c r="K242">
        <f ca="1">IF(K72="","",IF($A242="","",IFERROR(INDEX(OFFSET('Program and Results'!$A$1,MATCH(Tables!K$1,'Program and Results'!$A:$A,0)-1,1,COUNTIF('Program and Results'!$A:$A,Tables!K$1),4),MATCH($A242,OFFSET('Program and Results'!$A$1,MATCH(Tables!K$1,'Program and Results'!$A:$A,0)-1,4,COUNTIF('Program and Results'!$A:$A,Tables!K$1),1),0),2),"")))</f>
        <v>2</v>
      </c>
      <c r="L242" t="str">
        <f ca="1">IF(L72="","",IF($A242="","",IFERROR(INDEX(OFFSET('Program and Results'!$A$1,MATCH(Tables!L$1,'Program and Results'!$A:$A,0)-1,1,COUNTIF('Program and Results'!$A:$A,Tables!L$1),4),MATCH($A242,OFFSET('Program and Results'!$A$1,MATCH(Tables!L$1,'Program and Results'!$A:$A,0)-1,4,COUNTIF('Program and Results'!$A:$A,Tables!L$1),1),0),2),"")))</f>
        <v/>
      </c>
      <c r="M242">
        <f ca="1">IF(M72="","",IF($A242="","",IFERROR(INDEX(OFFSET('Program and Results'!$A$1,MATCH(Tables!M$1,'Program and Results'!$A:$A,0)-1,1,COUNTIF('Program and Results'!$A:$A,Tables!M$1),4),MATCH($A242,OFFSET('Program and Results'!$A$1,MATCH(Tables!M$1,'Program and Results'!$A:$A,0)-1,4,COUNTIF('Program and Results'!$A:$A,Tables!M$1),1),0),2),"")))</f>
        <v>0</v>
      </c>
      <c r="N242" t="str">
        <f ca="1">IF(N72="","",IF($A242="","",IFERROR(INDEX(OFFSET('Program and Results'!$A$1,MATCH(Tables!N$1,'Program and Results'!$A:$A,0)-1,1,COUNTIF('Program and Results'!$A:$A,Tables!N$1),4),MATCH($A242,OFFSET('Program and Results'!$A$1,MATCH(Tables!N$1,'Program and Results'!$A:$A,0)-1,4,COUNTIF('Program and Results'!$A:$A,Tables!N$1),1),0),2),"")))</f>
        <v/>
      </c>
      <c r="O242">
        <f ca="1">IF(O72="","",IF($A242="","",IFERROR(INDEX(OFFSET('Program and Results'!$A$1,MATCH(Tables!O$1,'Program and Results'!$A:$A,0)-1,1,COUNTIF('Program and Results'!$A:$A,Tables!O$1),4),MATCH($A242,OFFSET('Program and Results'!$A$1,MATCH(Tables!O$1,'Program and Results'!$A:$A,0)-1,4,COUNTIF('Program and Results'!$A:$A,Tables!O$1),1),0),2),"")))</f>
        <v>2</v>
      </c>
      <c r="P242" t="str">
        <f ca="1">IF(P72="","",IF($A242="","",IFERROR(INDEX(OFFSET('Program and Results'!$A$1,MATCH(Tables!P$1,'Program and Results'!$A:$A,0)-1,1,COUNTIF('Program and Results'!$A:$A,Tables!P$1),4),MATCH($A242,OFFSET('Program and Results'!$A$1,MATCH(Tables!P$1,'Program and Results'!$A:$A,0)-1,4,COUNTIF('Program and Results'!$A:$A,Tables!P$1),1),0),2),"")))</f>
        <v/>
      </c>
      <c r="Q242">
        <f ca="1">IF(Q72="","",IF($A242="","",IFERROR(INDEX(OFFSET('Program and Results'!$A$1,MATCH(Tables!Q$1,'Program and Results'!$A:$A,0)-1,1,COUNTIF('Program and Results'!$A:$A,Tables!Q$1),4),MATCH($A242,OFFSET('Program and Results'!$A$1,MATCH(Tables!Q$1,'Program and Results'!$A:$A,0)-1,4,COUNTIF('Program and Results'!$A:$A,Tables!Q$1),1),0),2),"")))</f>
        <v>4</v>
      </c>
      <c r="R242" t="str">
        <f ca="1">IF(R72="","",IF($A242="","",IFERROR(INDEX(OFFSET('Program and Results'!$A$1,MATCH(Tables!R$1,'Program and Results'!$A:$A,0)-1,1,COUNTIF('Program and Results'!$A:$A,Tables!R$1),4),MATCH($A242,OFFSET('Program and Results'!$A$1,MATCH(Tables!R$1,'Program and Results'!$A:$A,0)-1,4,COUNTIF('Program and Results'!$A:$A,Tables!R$1),1),0),2),"")))</f>
        <v/>
      </c>
      <c r="S242">
        <f ca="1">IF(S72="","",IF($A242="","",IFERROR(INDEX(OFFSET('Program and Results'!$A$1,MATCH(Tables!S$1,'Program and Results'!$A:$A,0)-1,1,COUNTIF('Program and Results'!$A:$A,Tables!S$1),4),MATCH($A242,OFFSET('Program and Results'!$A$1,MATCH(Tables!S$1,'Program and Results'!$A:$A,0)-1,4,COUNTIF('Program and Results'!$A:$A,Tables!S$1),1),0),2),"")))</f>
        <v>0</v>
      </c>
      <c r="T242" t="str">
        <f ca="1">IF(T72="","",IF($A242="","",IFERROR(INDEX(OFFSET('Program and Results'!$A$1,MATCH(Tables!T$1,'Program and Results'!$A:$A,0)-1,1,COUNTIF('Program and Results'!$A:$A,Tables!T$1),4),MATCH($A242,OFFSET('Program and Results'!$A$1,MATCH(Tables!T$1,'Program and Results'!$A:$A,0)-1,4,COUNTIF('Program and Results'!$A:$A,Tables!T$1),1),0),2),"")))</f>
        <v/>
      </c>
      <c r="U242">
        <f ca="1">IF(U72="","",IF($A242="","",IFERROR(INDEX(OFFSET('Program and Results'!$A$1,MATCH(Tables!U$1,'Program and Results'!$A:$A,0)-1,1,COUNTIF('Program and Results'!$A:$A,Tables!U$1),4),MATCH($A242,OFFSET('Program and Results'!$A$1,MATCH(Tables!U$1,'Program and Results'!$A:$A,0)-1,4,COUNTIF('Program and Results'!$A:$A,Tables!U$1),1),0),2),"")))</f>
        <v>3</v>
      </c>
      <c r="V242" t="str">
        <f ca="1">IF(V72="","",IF($A242="","",IFERROR(INDEX(OFFSET('Program and Results'!$A$1,MATCH(Tables!V$1,'Program and Results'!$A:$A,0)-1,1,COUNTIF('Program and Results'!$A:$A,Tables!V$1),4),MATCH($A242,OFFSET('Program and Results'!$A$1,MATCH(Tables!V$1,'Program and Results'!$A:$A,0)-1,4,COUNTIF('Program and Results'!$A:$A,Tables!V$1),1),0),2),"")))</f>
        <v/>
      </c>
      <c r="W242">
        <f ca="1">IF(W72="","",IF($A242="","",IFERROR(INDEX(OFFSET('Program and Results'!$A$1,MATCH(Tables!W$1,'Program and Results'!$A:$A,0)-1,1,COUNTIF('Program and Results'!$A:$A,Tables!W$1),4),MATCH($A242,OFFSET('Program and Results'!$A$1,MATCH(Tables!W$1,'Program and Results'!$A:$A,0)-1,4,COUNTIF('Program and Results'!$A:$A,Tables!W$1),1),0),2),"")))</f>
        <v>2</v>
      </c>
      <c r="X242" t="str">
        <f ca="1">IF(X72="","",IF($A242="","",IFERROR(INDEX(OFFSET('Program and Results'!$A$1,MATCH(Tables!X$1,'Program and Results'!$A:$A,0)-1,1,COUNTIF('Program and Results'!$A:$A,Tables!X$1),4),MATCH($A242,OFFSET('Program and Results'!$A$1,MATCH(Tables!X$1,'Program and Results'!$A:$A,0)-1,4,COUNTIF('Program and Results'!$A:$A,Tables!X$1),1),0),2),"")))</f>
        <v/>
      </c>
      <c r="Y242">
        <f ca="1">IF(Y72="","",IF($A242="","",IFERROR(INDEX(OFFSET('Program and Results'!$A$1,MATCH(Tables!Y$1,'Program and Results'!$A:$A,0)-1,1,COUNTIF('Program and Results'!$A:$A,Tables!Y$1),4),MATCH($A242,OFFSET('Program and Results'!$A$1,MATCH(Tables!Y$1,'Program and Results'!$A:$A,0)-1,4,COUNTIF('Program and Results'!$A:$A,Tables!Y$1),1),0),2),"")))</f>
        <v>2</v>
      </c>
      <c r="Z242" t="str">
        <f ca="1">IF(Z72="","",IF($A242="","",IFERROR(INDEX(OFFSET('Program and Results'!$A$1,MATCH(Tables!Z$1,'Program and Results'!$A:$A,0)-1,1,COUNTIF('Program and Results'!$A:$A,Tables!Z$1),4),MATCH($A242,OFFSET('Program and Results'!$A$1,MATCH(Tables!Z$1,'Program and Results'!$A:$A,0)-1,4,COUNTIF('Program and Results'!$A:$A,Tables!Z$1),1),0),2),"")))</f>
        <v/>
      </c>
      <c r="AA242">
        <f ca="1">IF(AA72="","",IF($A242="","",IFERROR(INDEX(OFFSET('Program and Results'!$A$1,MATCH(Tables!AA$1,'Program and Results'!$A:$A,0)-1,1,COUNTIF('Program and Results'!$A:$A,Tables!AA$1),4),MATCH($A242,OFFSET('Program and Results'!$A$1,MATCH(Tables!AA$1,'Program and Results'!$A:$A,0)-1,4,COUNTIF('Program and Results'!$A:$A,Tables!AA$1),1),0),2),"")))</f>
        <v>3</v>
      </c>
      <c r="AB242" t="str">
        <f ca="1">IF(AB72="","",IF($A242="","",IFERROR(INDEX(OFFSET('Program and Results'!$A$1,MATCH(Tables!AB$1,'Program and Results'!$A:$A,0)-1,1,COUNTIF('Program and Results'!$A:$A,Tables!AB$1),4),MATCH($A242,OFFSET('Program and Results'!$A$1,MATCH(Tables!AB$1,'Program and Results'!$A:$A,0)-1,4,COUNTIF('Program and Results'!$A:$A,Tables!AB$1),1),0),2),"")))</f>
        <v/>
      </c>
      <c r="AC242">
        <f ca="1">IF(AC72="","",IF($A242="","",IFERROR(INDEX(OFFSET('Program and Results'!$A$1,MATCH(Tables!AC$1,'Program and Results'!$A:$A,0)-1,1,COUNTIF('Program and Results'!$A:$A,Tables!AC$1),4),MATCH($A242,OFFSET('Program and Results'!$A$1,MATCH(Tables!AC$1,'Program and Results'!$A:$A,0)-1,4,COUNTIF('Program and Results'!$A:$A,Tables!AC$1),1),0),2),"")))</f>
        <v>1</v>
      </c>
      <c r="AD242" t="str">
        <f ca="1">IF(AD72="","",IF($A242="","",IFERROR(INDEX(OFFSET('Program and Results'!$A$1,MATCH(Tables!AD$1,'Program and Results'!$A:$A,0)-1,1,COUNTIF('Program and Results'!$A:$A,Tables!AD$1),4),MATCH($A242,OFFSET('Program and Results'!$A$1,MATCH(Tables!AD$1,'Program and Results'!$A:$A,0)-1,4,COUNTIF('Program and Results'!$A:$A,Tables!AD$1),1),0),2),"")))</f>
        <v/>
      </c>
      <c r="AE242">
        <f ca="1">IF(AE72="","",IF($A242="","",IFERROR(INDEX(OFFSET('Program and Results'!$A$1,MATCH(Tables!AE$1,'Program and Results'!$A:$A,0)-1,1,COUNTIF('Program and Results'!$A:$A,Tables!AE$1),4),MATCH($A242,OFFSET('Program and Results'!$A$1,MATCH(Tables!AE$1,'Program and Results'!$A:$A,0)-1,4,COUNTIF('Program and Results'!$A:$A,Tables!AE$1),1),0),2),"")))</f>
        <v>2</v>
      </c>
      <c r="AF242" t="str">
        <f ca="1">IF(AF72="","",IF($A242="","",IFERROR(INDEX(OFFSET('Program and Results'!$A$1,MATCH(Tables!AF$1,'Program and Results'!$A:$A,0)-1,1,COUNTIF('Program and Results'!$A:$A,Tables!AF$1),4),MATCH($A242,OFFSET('Program and Results'!$A$1,MATCH(Tables!AF$1,'Program and Results'!$A:$A,0)-1,4,COUNTIF('Program and Results'!$A:$A,Tables!AF$1),1),0),2),"")))</f>
        <v/>
      </c>
      <c r="AG242">
        <f ca="1">IF(AG72="","",IF($A242="","",IFERROR(INDEX(OFFSET('Program and Results'!$A$1,MATCH(Tables!AG$1,'Program and Results'!$A:$A,0)-1,1,COUNTIF('Program and Results'!$A:$A,Tables!AG$1),4),MATCH($A242,OFFSET('Program and Results'!$A$1,MATCH(Tables!AG$1,'Program and Results'!$A:$A,0)-1,4,COUNTIF('Program and Results'!$A:$A,Tables!AG$1),1),0),2),"")))</f>
        <v>2</v>
      </c>
      <c r="AH242" t="str">
        <f ca="1">IF(AH72="","",IF($A242="","",IFERROR(INDEX(OFFSET('Program and Results'!$A$1,MATCH(Tables!AH$1,'Program and Results'!$A:$A,0)-1,1,COUNTIF('Program and Results'!$A:$A,Tables!AH$1),4),MATCH($A242,OFFSET('Program and Results'!$A$1,MATCH(Tables!AH$1,'Program and Results'!$A:$A,0)-1,4,COUNTIF('Program and Results'!$A:$A,Tables!AH$1),1),0),2),"")))</f>
        <v/>
      </c>
      <c r="AI242">
        <f ca="1">IF(AI72="","",IF($A242="","",IFERROR(INDEX(OFFSET('Program and Results'!$A$1,MATCH(Tables!AI$1,'Program and Results'!$A:$A,0)-1,1,COUNTIF('Program and Results'!$A:$A,Tables!AI$1),4),MATCH($A242,OFFSET('Program and Results'!$A$1,MATCH(Tables!AI$1,'Program and Results'!$A:$A,0)-1,4,COUNTIF('Program and Results'!$A:$A,Tables!AI$1),1),0),2),"")))</f>
        <v>3</v>
      </c>
      <c r="AJ242" t="str">
        <f ca="1">IF(AJ72="","",IF($A242="","",IFERROR(INDEX(OFFSET('Program and Results'!$A$1,MATCH(Tables!AJ$1,'Program and Results'!$A:$A,0)-1,1,COUNTIF('Program and Results'!$A:$A,Tables!AJ$1),4),MATCH($A242,OFFSET('Program and Results'!$A$1,MATCH(Tables!AJ$1,'Program and Results'!$A:$A,0)-1,4,COUNTIF('Program and Results'!$A:$A,Tables!AJ$1),1),0),2),"")))</f>
        <v/>
      </c>
      <c r="AK242" t="str">
        <f ca="1">IF(AK72="","",IF($A242="","",IFERROR(INDEX(OFFSET('Program and Results'!$A$1,MATCH(Tables!AK$1,'Program and Results'!$A:$A,0)-1,1,COUNTIF('Program and Results'!$A:$A,Tables!AK$1),4),MATCH($A242,OFFSET('Program and Results'!$A$1,MATCH(Tables!AK$1,'Program and Results'!$A:$A,0)-1,4,COUNTIF('Program and Results'!$A:$A,Tables!AK$1),1),0),2),"")))</f>
        <v/>
      </c>
      <c r="AL242" t="str">
        <f ca="1">IF(AL72="","",IF($A242="","",IFERROR(INDEX(OFFSET('Program and Results'!$A$1,MATCH(Tables!AL$1,'Program and Results'!$A:$A,0)-1,1,COUNTIF('Program and Results'!$A:$A,Tables!AL$1),4),MATCH($A242,OFFSET('Program and Results'!$A$1,MATCH(Tables!AL$1,'Program and Results'!$A:$A,0)-1,4,COUNTIF('Program and Results'!$A:$A,Tables!AL$1),1),0),2),"")))</f>
        <v/>
      </c>
      <c r="AM242" t="str">
        <f ca="1">IF(AM72="","",IF($A242="","",IFERROR(INDEX(OFFSET('Program and Results'!$A$1,MATCH(Tables!AM$1,'Program and Results'!$A:$A,0)-1,1,COUNTIF('Program and Results'!$A:$A,Tables!AM$1),4),MATCH($A242,OFFSET('Program and Results'!$A$1,MATCH(Tables!AM$1,'Program and Results'!$A:$A,0)-1,4,COUNTIF('Program and Results'!$A:$A,Tables!AM$1),1),0),2),"")))</f>
        <v/>
      </c>
      <c r="AN242" t="str">
        <f ca="1">IF(AN72="","",IF($A242="","",IFERROR(INDEX(OFFSET('Program and Results'!$A$1,MATCH(Tables!AN$1,'Program and Results'!$A:$A,0)-1,1,COUNTIF('Program and Results'!$A:$A,Tables!AN$1),4),MATCH($A242,OFFSET('Program and Results'!$A$1,MATCH(Tables!AN$1,'Program and Results'!$A:$A,0)-1,4,COUNTIF('Program and Results'!$A:$A,Tables!AN$1),1),0),2),"")))</f>
        <v/>
      </c>
      <c r="AO242" t="str">
        <f ca="1">IF(AO72="","",IF($A242="","",IFERROR(INDEX(OFFSET('Program and Results'!$A$1,MATCH(Tables!AO$1,'Program and Results'!$A:$A,0)-1,1,COUNTIF('Program and Results'!$A:$A,Tables!AO$1),4),MATCH($A242,OFFSET('Program and Results'!$A$1,MATCH(Tables!AO$1,'Program and Results'!$A:$A,0)-1,4,COUNTIF('Program and Results'!$A:$A,Tables!AO$1),1),0),2),"")))</f>
        <v/>
      </c>
      <c r="AP242" t="str">
        <f ca="1">IF(AP72="","",IF($A242="","",IFERROR(INDEX(OFFSET('Program and Results'!$A$1,MATCH(Tables!AP$1,'Program and Results'!$A:$A,0)-1,1,COUNTIF('Program and Results'!$A:$A,Tables!AP$1),4),MATCH($A242,OFFSET('Program and Results'!$A$1,MATCH(Tables!AP$1,'Program and Results'!$A:$A,0)-1,4,COUNTIF('Program and Results'!$A:$A,Tables!AP$1),1),0),2),"")))</f>
        <v/>
      </c>
      <c r="AQ242" t="str">
        <f ca="1">IF(AQ72="","",IF($A242="","",IFERROR(INDEX(OFFSET('Program and Results'!$A$1,MATCH(Tables!AQ$1,'Program and Results'!$A:$A,0)-1,1,COUNTIF('Program and Results'!$A:$A,Tables!AQ$1),4),MATCH($A242,OFFSET('Program and Results'!$A$1,MATCH(Tables!AQ$1,'Program and Results'!$A:$A,0)-1,4,COUNTIF('Program and Results'!$A:$A,Tables!AQ$1),1),0),2),"")))</f>
        <v/>
      </c>
      <c r="AR242" t="str">
        <f ca="1">IF(AR72="","",IF($A242="","",IFERROR(INDEX(OFFSET('Program and Results'!$A$1,MATCH(Tables!AR$1,'Program and Results'!$A:$A,0)-1,1,COUNTIF('Program and Results'!$A:$A,Tables!AR$1),4),MATCH($A242,OFFSET('Program and Results'!$A$1,MATCH(Tables!AR$1,'Program and Results'!$A:$A,0)-1,4,COUNTIF('Program and Results'!$A:$A,Tables!AR$1),1),0),2),"")))</f>
        <v/>
      </c>
      <c r="AS242" t="str">
        <f ca="1">IF(AS72="","",IF($A242="","",IFERROR(INDEX(OFFSET('Program and Results'!$A$1,MATCH(Tables!AS$1,'Program and Results'!$A:$A,0)-1,1,COUNTIF('Program and Results'!$A:$A,Tables!AS$1),4),MATCH($A242,OFFSET('Program and Results'!$A$1,MATCH(Tables!AS$1,'Program and Results'!$A:$A,0)-1,4,COUNTIF('Program and Results'!$A:$A,Tables!AS$1),1),0),2),"")))</f>
        <v/>
      </c>
      <c r="AT242" t="str">
        <f ca="1">IF(AT72="","",IF($A242="","",IFERROR(INDEX(OFFSET('Program and Results'!$A$1,MATCH(Tables!AT$1,'Program and Results'!$A:$A,0)-1,1,COUNTIF('Program and Results'!$A:$A,Tables!AT$1),4),MATCH($A242,OFFSET('Program and Results'!$A$1,MATCH(Tables!AT$1,'Program and Results'!$A:$A,0)-1,4,COUNTIF('Program and Results'!$A:$A,Tables!AT$1),1),0),2),"")))</f>
        <v/>
      </c>
      <c r="AU242" t="str">
        <f ca="1">IF(AU72="","",IF($A242="","",IFERROR(INDEX(OFFSET('Program and Results'!$A$1,MATCH(Tables!AU$1,'Program and Results'!$A:$A,0)-1,1,COUNTIF('Program and Results'!$A:$A,Tables!AU$1),4),MATCH($A242,OFFSET('Program and Results'!$A$1,MATCH(Tables!AU$1,'Program and Results'!$A:$A,0)-1,4,COUNTIF('Program and Results'!$A:$A,Tables!AU$1),1),0),2),"")))</f>
        <v/>
      </c>
      <c r="AV242" t="str">
        <f ca="1">IF(AV72="","",IF($A242="","",IFERROR(INDEX(OFFSET('Program and Results'!$A$1,MATCH(Tables!AV$1,'Program and Results'!$A:$A,0)-1,1,COUNTIF('Program and Results'!$A:$A,Tables!AV$1),4),MATCH($A242,OFFSET('Program and Results'!$A$1,MATCH(Tables!AV$1,'Program and Results'!$A:$A,0)-1,4,COUNTIF('Program and Results'!$A:$A,Tables!AV$1),1),0),2),"")))</f>
        <v/>
      </c>
      <c r="AW242" t="str">
        <f ca="1">IF(AW72="","",IF($A242="","",IFERROR(INDEX(OFFSET('Program and Results'!$A$1,MATCH(Tables!AW$1,'Program and Results'!$A:$A,0)-1,1,COUNTIF('Program and Results'!$A:$A,Tables!AW$1),4),MATCH($A242,OFFSET('Program and Results'!$A$1,MATCH(Tables!AW$1,'Program and Results'!$A:$A,0)-1,4,COUNTIF('Program and Results'!$A:$A,Tables!AW$1),1),0),2),"")))</f>
        <v/>
      </c>
      <c r="AX242" t="str">
        <f ca="1">IF(AX72="","",IF($A242="","",IFERROR(INDEX(OFFSET('Program and Results'!$A$1,MATCH(Tables!AX$1,'Program and Results'!$A:$A,0)-1,1,COUNTIF('Program and Results'!$A:$A,Tables!AX$1),4),MATCH($A242,OFFSET('Program and Results'!$A$1,MATCH(Tables!AX$1,'Program and Results'!$A:$A,0)-1,4,COUNTIF('Program and Results'!$A:$A,Tables!AX$1),1),0),2),"")))</f>
        <v/>
      </c>
      <c r="AY242" t="str">
        <f ca="1">IF(AY72="","",IF($A242="","",IFERROR(INDEX(OFFSET('Program and Results'!$A$1,MATCH(Tables!AY$1,'Program and Results'!$A:$A,0)-1,1,COUNTIF('Program and Results'!$A:$A,Tables!AY$1),4),MATCH($A242,OFFSET('Program and Results'!$A$1,MATCH(Tables!AY$1,'Program and Results'!$A:$A,0)-1,4,COUNTIF('Program and Results'!$A:$A,Tables!AY$1),1),0),2),"")))</f>
        <v/>
      </c>
      <c r="AZ242" t="str">
        <f ca="1">IF(AZ72="","",IF($A242="","",IFERROR(INDEX(OFFSET('Program and Results'!$A$1,MATCH(Tables!AZ$1,'Program and Results'!$A:$A,0)-1,1,COUNTIF('Program and Results'!$A:$A,Tables!AZ$1),4),MATCH($A242,OFFSET('Program and Results'!$A$1,MATCH(Tables!AZ$1,'Program and Results'!$A:$A,0)-1,4,COUNTIF('Program and Results'!$A:$A,Tables!AZ$1),1),0),2),"")))</f>
        <v/>
      </c>
      <c r="BA242" t="str">
        <f ca="1">IF(BA72="","",IF($A242="","",IFERROR(INDEX(OFFSET('Program and Results'!$A$1,MATCH(Tables!BA$1,'Program and Results'!$A:$A,0)-1,1,COUNTIF('Program and Results'!$A:$A,Tables!BA$1),4),MATCH($A242,OFFSET('Program and Results'!$A$1,MATCH(Tables!BA$1,'Program and Results'!$A:$A,0)-1,4,COUNTIF('Program and Results'!$A:$A,Tables!BA$1),1),0),2),"")))</f>
        <v/>
      </c>
      <c r="BB242" t="str">
        <f ca="1">IF(BB72="","",IF($A242="","",IFERROR(INDEX(OFFSET('Program and Results'!$A$1,MATCH(Tables!BB$1,'Program and Results'!$A:$A,0)-1,1,COUNTIF('Program and Results'!$A:$A,Tables!BB$1),4),MATCH($A242,OFFSET('Program and Results'!$A$1,MATCH(Tables!BB$1,'Program and Results'!$A:$A,0)-1,4,COUNTIF('Program and Results'!$A:$A,Tables!BB$1),1),0),2),"")))</f>
        <v/>
      </c>
      <c r="BC242" t="str">
        <f ca="1">IF(BC72="","",IF($A242="","",IFERROR(INDEX(OFFSET('Program and Results'!$A$1,MATCH(Tables!BC$1,'Program and Results'!$A:$A,0)-1,1,COUNTIF('Program and Results'!$A:$A,Tables!BC$1),4),MATCH($A242,OFFSET('Program and Results'!$A$1,MATCH(Tables!BC$1,'Program and Results'!$A:$A,0)-1,4,COUNTIF('Program and Results'!$A:$A,Tables!BC$1),1),0),2),"")))</f>
        <v/>
      </c>
      <c r="BD242" t="str">
        <f ca="1">IF(BD72="","",IF($A242="","",IFERROR(INDEX(OFFSET('Program and Results'!$A$1,MATCH(Tables!BD$1,'Program and Results'!$A:$A,0)-1,1,COUNTIF('Program and Results'!$A:$A,Tables!BD$1),4),MATCH($A242,OFFSET('Program and Results'!$A$1,MATCH(Tables!BD$1,'Program and Results'!$A:$A,0)-1,4,COUNTIF('Program and Results'!$A:$A,Tables!BD$1),1),0),2),"")))</f>
        <v/>
      </c>
      <c r="BE242" t="str">
        <f ca="1">IF(BE72="","",IF($A242="","",IFERROR(INDEX(OFFSET('Program and Results'!$A$1,MATCH(Tables!BE$1,'Program and Results'!$A:$A,0)-1,1,COUNTIF('Program and Results'!$A:$A,Tables!BE$1),4),MATCH($A242,OFFSET('Program and Results'!$A$1,MATCH(Tables!BE$1,'Program and Results'!$A:$A,0)-1,4,COUNTIF('Program and Results'!$A:$A,Tables!BE$1),1),0),2),"")))</f>
        <v/>
      </c>
    </row>
    <row r="243" spans="1:57">
      <c r="A243" s="3" t="str">
        <f t="shared" si="16"/>
        <v>Hannover</v>
      </c>
      <c r="B243" t="str">
        <f ca="1">IF(B73="","",IF($A243="","",IFERROR(INDEX(OFFSET('Program and Results'!$A$1,MATCH(Tables!B$1,'Program and Results'!$A:$A,0)-1,1,COUNTIF('Program and Results'!$A:$A,Tables!B$1),4),MATCH($A243,OFFSET('Program and Results'!$A$1,MATCH(Tables!B$1,'Program and Results'!$A:$A,0)-1,4,COUNTIF('Program and Results'!$A:$A,Tables!B$1),1),0),2),"")))</f>
        <v/>
      </c>
      <c r="C243">
        <f ca="1">IF(C73="","",IF($A243="","",IFERROR(INDEX(OFFSET('Program and Results'!$A$1,MATCH(Tables!C$1,'Program and Results'!$A:$A,0)-1,1,COUNTIF('Program and Results'!$A:$A,Tables!C$1),4),MATCH($A243,OFFSET('Program and Results'!$A$1,MATCH(Tables!C$1,'Program and Results'!$A:$A,0)-1,4,COUNTIF('Program and Results'!$A:$A,Tables!C$1),1),0),2),"")))</f>
        <v>3</v>
      </c>
      <c r="D243" t="str">
        <f ca="1">IF(D73="","",IF($A243="","",IFERROR(INDEX(OFFSET('Program and Results'!$A$1,MATCH(Tables!D$1,'Program and Results'!$A:$A,0)-1,1,COUNTIF('Program and Results'!$A:$A,Tables!D$1),4),MATCH($A243,OFFSET('Program and Results'!$A$1,MATCH(Tables!D$1,'Program and Results'!$A:$A,0)-1,4,COUNTIF('Program and Results'!$A:$A,Tables!D$1),1),0),2),"")))</f>
        <v/>
      </c>
      <c r="E243" t="str">
        <f ca="1">IF(E73="","",IF($A243="","",IFERROR(INDEX(OFFSET('Program and Results'!$A$1,MATCH(Tables!E$1,'Program and Results'!$A:$A,0)-1,1,COUNTIF('Program and Results'!$A:$A,Tables!E$1),4),MATCH($A243,OFFSET('Program and Results'!$A$1,MATCH(Tables!E$1,'Program and Results'!$A:$A,0)-1,4,COUNTIF('Program and Results'!$A:$A,Tables!E$1),1),0),2),"")))</f>
        <v/>
      </c>
      <c r="F243">
        <f ca="1">IF(F73="","",IF($A243="","",IFERROR(INDEX(OFFSET('Program and Results'!$A$1,MATCH(Tables!F$1,'Program and Results'!$A:$A,0)-1,1,COUNTIF('Program and Results'!$A:$A,Tables!F$1),4),MATCH($A243,OFFSET('Program and Results'!$A$1,MATCH(Tables!F$1,'Program and Results'!$A:$A,0)-1,4,COUNTIF('Program and Results'!$A:$A,Tables!F$1),1),0),2),"")))</f>
        <v>2</v>
      </c>
      <c r="G243" t="str">
        <f ca="1">IF(G73="","",IF($A243="","",IFERROR(INDEX(OFFSET('Program and Results'!$A$1,MATCH(Tables!G$1,'Program and Results'!$A:$A,0)-1,1,COUNTIF('Program and Results'!$A:$A,Tables!G$1),4),MATCH($A243,OFFSET('Program and Results'!$A$1,MATCH(Tables!G$1,'Program and Results'!$A:$A,0)-1,4,COUNTIF('Program and Results'!$A:$A,Tables!G$1),1),0),2),"")))</f>
        <v/>
      </c>
      <c r="H243">
        <f ca="1">IF(H73="","",IF($A243="","",IFERROR(INDEX(OFFSET('Program and Results'!$A$1,MATCH(Tables!H$1,'Program and Results'!$A:$A,0)-1,1,COUNTIF('Program and Results'!$A:$A,Tables!H$1),4),MATCH($A243,OFFSET('Program and Results'!$A$1,MATCH(Tables!H$1,'Program and Results'!$A:$A,0)-1,4,COUNTIF('Program and Results'!$A:$A,Tables!H$1),1),0),2),"")))</f>
        <v>2</v>
      </c>
      <c r="I243" t="str">
        <f ca="1">IF(I73="","",IF($A243="","",IFERROR(INDEX(OFFSET('Program and Results'!$A$1,MATCH(Tables!I$1,'Program and Results'!$A:$A,0)-1,1,COUNTIF('Program and Results'!$A:$A,Tables!I$1),4),MATCH($A243,OFFSET('Program and Results'!$A$1,MATCH(Tables!I$1,'Program and Results'!$A:$A,0)-1,4,COUNTIF('Program and Results'!$A:$A,Tables!I$1),1),0),2),"")))</f>
        <v/>
      </c>
      <c r="J243">
        <f ca="1">IF(J73="","",IF($A243="","",IFERROR(INDEX(OFFSET('Program and Results'!$A$1,MATCH(Tables!J$1,'Program and Results'!$A:$A,0)-1,1,COUNTIF('Program and Results'!$A:$A,Tables!J$1),4),MATCH($A243,OFFSET('Program and Results'!$A$1,MATCH(Tables!J$1,'Program and Results'!$A:$A,0)-1,4,COUNTIF('Program and Results'!$A:$A,Tables!J$1),1),0),2),"")))</f>
        <v>1</v>
      </c>
      <c r="K243" t="str">
        <f ca="1">IF(K73="","",IF($A243="","",IFERROR(INDEX(OFFSET('Program and Results'!$A$1,MATCH(Tables!K$1,'Program and Results'!$A:$A,0)-1,1,COUNTIF('Program and Results'!$A:$A,Tables!K$1),4),MATCH($A243,OFFSET('Program and Results'!$A$1,MATCH(Tables!K$1,'Program and Results'!$A:$A,0)-1,4,COUNTIF('Program and Results'!$A:$A,Tables!K$1),1),0),2),"")))</f>
        <v/>
      </c>
      <c r="L243">
        <f ca="1">IF(L73="","",IF($A243="","",IFERROR(INDEX(OFFSET('Program and Results'!$A$1,MATCH(Tables!L$1,'Program and Results'!$A:$A,0)-1,1,COUNTIF('Program and Results'!$A:$A,Tables!L$1),4),MATCH($A243,OFFSET('Program and Results'!$A$1,MATCH(Tables!L$1,'Program and Results'!$A:$A,0)-1,4,COUNTIF('Program and Results'!$A:$A,Tables!L$1),1),0),2),"")))</f>
        <v>3</v>
      </c>
      <c r="M243" t="str">
        <f ca="1">IF(M73="","",IF($A243="","",IFERROR(INDEX(OFFSET('Program and Results'!$A$1,MATCH(Tables!M$1,'Program and Results'!$A:$A,0)-1,1,COUNTIF('Program and Results'!$A:$A,Tables!M$1),4),MATCH($A243,OFFSET('Program and Results'!$A$1,MATCH(Tables!M$1,'Program and Results'!$A:$A,0)-1,4,COUNTIF('Program and Results'!$A:$A,Tables!M$1),1),0),2),"")))</f>
        <v/>
      </c>
      <c r="N243">
        <f ca="1">IF(N73="","",IF($A243="","",IFERROR(INDEX(OFFSET('Program and Results'!$A$1,MATCH(Tables!N$1,'Program and Results'!$A:$A,0)-1,1,COUNTIF('Program and Results'!$A:$A,Tables!N$1),4),MATCH($A243,OFFSET('Program and Results'!$A$1,MATCH(Tables!N$1,'Program and Results'!$A:$A,0)-1,4,COUNTIF('Program and Results'!$A:$A,Tables!N$1),1),0),2),"")))</f>
        <v>3</v>
      </c>
      <c r="O243" t="str">
        <f ca="1">IF(O73="","",IF($A243="","",IFERROR(INDEX(OFFSET('Program and Results'!$A$1,MATCH(Tables!O$1,'Program and Results'!$A:$A,0)-1,1,COUNTIF('Program and Results'!$A:$A,Tables!O$1),4),MATCH($A243,OFFSET('Program and Results'!$A$1,MATCH(Tables!O$1,'Program and Results'!$A:$A,0)-1,4,COUNTIF('Program and Results'!$A:$A,Tables!O$1),1),0),2),"")))</f>
        <v/>
      </c>
      <c r="P243">
        <f ca="1">IF(P73="","",IF($A243="","",IFERROR(INDEX(OFFSET('Program and Results'!$A$1,MATCH(Tables!P$1,'Program and Results'!$A:$A,0)-1,1,COUNTIF('Program and Results'!$A:$A,Tables!P$1),4),MATCH($A243,OFFSET('Program and Results'!$A$1,MATCH(Tables!P$1,'Program and Results'!$A:$A,0)-1,4,COUNTIF('Program and Results'!$A:$A,Tables!P$1),1),0),2),"")))</f>
        <v>4</v>
      </c>
      <c r="Q243" t="str">
        <f ca="1">IF(Q73="","",IF($A243="","",IFERROR(INDEX(OFFSET('Program and Results'!$A$1,MATCH(Tables!Q$1,'Program and Results'!$A:$A,0)-1,1,COUNTIF('Program and Results'!$A:$A,Tables!Q$1),4),MATCH($A243,OFFSET('Program and Results'!$A$1,MATCH(Tables!Q$1,'Program and Results'!$A:$A,0)-1,4,COUNTIF('Program and Results'!$A:$A,Tables!Q$1),1),0),2),"")))</f>
        <v/>
      </c>
      <c r="R243">
        <f ca="1">IF(R73="","",IF($A243="","",IFERROR(INDEX(OFFSET('Program and Results'!$A$1,MATCH(Tables!R$1,'Program and Results'!$A:$A,0)-1,1,COUNTIF('Program and Results'!$A:$A,Tables!R$1),4),MATCH($A243,OFFSET('Program and Results'!$A$1,MATCH(Tables!R$1,'Program and Results'!$A:$A,0)-1,4,COUNTIF('Program and Results'!$A:$A,Tables!R$1),1),0),2),"")))</f>
        <v>2</v>
      </c>
      <c r="S243">
        <f ca="1">IF(S73="","",IF($A243="","",IFERROR(INDEX(OFFSET('Program and Results'!$A$1,MATCH(Tables!S$1,'Program and Results'!$A:$A,0)-1,1,COUNTIF('Program and Results'!$A:$A,Tables!S$1),4),MATCH($A243,OFFSET('Program and Results'!$A$1,MATCH(Tables!S$1,'Program and Results'!$A:$A,0)-1,4,COUNTIF('Program and Results'!$A:$A,Tables!S$1),1),0),2),"")))</f>
        <v>1</v>
      </c>
      <c r="T243" t="str">
        <f ca="1">IF(T73="","",IF($A243="","",IFERROR(INDEX(OFFSET('Program and Results'!$A$1,MATCH(Tables!T$1,'Program and Results'!$A:$A,0)-1,1,COUNTIF('Program and Results'!$A:$A,Tables!T$1),4),MATCH($A243,OFFSET('Program and Results'!$A$1,MATCH(Tables!T$1,'Program and Results'!$A:$A,0)-1,4,COUNTIF('Program and Results'!$A:$A,Tables!T$1),1),0),2),"")))</f>
        <v/>
      </c>
      <c r="U243">
        <f ca="1">IF(U73="","",IF($A243="","",IFERROR(INDEX(OFFSET('Program and Results'!$A$1,MATCH(Tables!U$1,'Program and Results'!$A:$A,0)-1,1,COUNTIF('Program and Results'!$A:$A,Tables!U$1),4),MATCH($A243,OFFSET('Program and Results'!$A$1,MATCH(Tables!U$1,'Program and Results'!$A:$A,0)-1,4,COUNTIF('Program and Results'!$A:$A,Tables!U$1),1),0),2),"")))</f>
        <v>2</v>
      </c>
      <c r="V243">
        <f ca="1">IF(V73="","",IF($A243="","",IFERROR(INDEX(OFFSET('Program and Results'!$A$1,MATCH(Tables!V$1,'Program and Results'!$A:$A,0)-1,1,COUNTIF('Program and Results'!$A:$A,Tables!V$1),4),MATCH($A243,OFFSET('Program and Results'!$A$1,MATCH(Tables!V$1,'Program and Results'!$A:$A,0)-1,4,COUNTIF('Program and Results'!$A:$A,Tables!V$1),1),0),2),"")))</f>
        <v>2</v>
      </c>
      <c r="W243" t="str">
        <f ca="1">IF(W73="","",IF($A243="","",IFERROR(INDEX(OFFSET('Program and Results'!$A$1,MATCH(Tables!W$1,'Program and Results'!$A:$A,0)-1,1,COUNTIF('Program and Results'!$A:$A,Tables!W$1),4),MATCH($A243,OFFSET('Program and Results'!$A$1,MATCH(Tables!W$1,'Program and Results'!$A:$A,0)-1,4,COUNTIF('Program and Results'!$A:$A,Tables!W$1),1),0),2),"")))</f>
        <v/>
      </c>
      <c r="X243">
        <f ca="1">IF(X73="","",IF($A243="","",IFERROR(INDEX(OFFSET('Program and Results'!$A$1,MATCH(Tables!X$1,'Program and Results'!$A:$A,0)-1,1,COUNTIF('Program and Results'!$A:$A,Tables!X$1),4),MATCH($A243,OFFSET('Program and Results'!$A$1,MATCH(Tables!X$1,'Program and Results'!$A:$A,0)-1,4,COUNTIF('Program and Results'!$A:$A,Tables!X$1),1),0),2),"")))</f>
        <v>1</v>
      </c>
      <c r="Y243" t="str">
        <f ca="1">IF(Y73="","",IF($A243="","",IFERROR(INDEX(OFFSET('Program and Results'!$A$1,MATCH(Tables!Y$1,'Program and Results'!$A:$A,0)-1,1,COUNTIF('Program and Results'!$A:$A,Tables!Y$1),4),MATCH($A243,OFFSET('Program and Results'!$A$1,MATCH(Tables!Y$1,'Program and Results'!$A:$A,0)-1,4,COUNTIF('Program and Results'!$A:$A,Tables!Y$1),1),0),2),"")))</f>
        <v/>
      </c>
      <c r="Z243">
        <f ca="1">IF(Z73="","",IF($A243="","",IFERROR(INDEX(OFFSET('Program and Results'!$A$1,MATCH(Tables!Z$1,'Program and Results'!$A:$A,0)-1,1,COUNTIF('Program and Results'!$A:$A,Tables!Z$1),4),MATCH($A243,OFFSET('Program and Results'!$A$1,MATCH(Tables!Z$1,'Program and Results'!$A:$A,0)-1,4,COUNTIF('Program and Results'!$A:$A,Tables!Z$1),1),0),2),"")))</f>
        <v>0</v>
      </c>
      <c r="AA243" t="str">
        <f ca="1">IF(AA73="","",IF($A243="","",IFERROR(INDEX(OFFSET('Program and Results'!$A$1,MATCH(Tables!AA$1,'Program and Results'!$A:$A,0)-1,1,COUNTIF('Program and Results'!$A:$A,Tables!AA$1),4),MATCH($A243,OFFSET('Program and Results'!$A$1,MATCH(Tables!AA$1,'Program and Results'!$A:$A,0)-1,4,COUNTIF('Program and Results'!$A:$A,Tables!AA$1),1),0),2),"")))</f>
        <v/>
      </c>
      <c r="AB243">
        <f ca="1">IF(AB73="","",IF($A243="","",IFERROR(INDEX(OFFSET('Program and Results'!$A$1,MATCH(Tables!AB$1,'Program and Results'!$A:$A,0)-1,1,COUNTIF('Program and Results'!$A:$A,Tables!AB$1),4),MATCH($A243,OFFSET('Program and Results'!$A$1,MATCH(Tables!AB$1,'Program and Results'!$A:$A,0)-1,4,COUNTIF('Program and Results'!$A:$A,Tables!AB$1),1),0),2),"")))</f>
        <v>3</v>
      </c>
      <c r="AC243" t="str">
        <f ca="1">IF(AC73="","",IF($A243="","",IFERROR(INDEX(OFFSET('Program and Results'!$A$1,MATCH(Tables!AC$1,'Program and Results'!$A:$A,0)-1,1,COUNTIF('Program and Results'!$A:$A,Tables!AC$1),4),MATCH($A243,OFFSET('Program and Results'!$A$1,MATCH(Tables!AC$1,'Program and Results'!$A:$A,0)-1,4,COUNTIF('Program and Results'!$A:$A,Tables!AC$1),1),0),2),"")))</f>
        <v/>
      </c>
      <c r="AD243">
        <f ca="1">IF(AD73="","",IF($A243="","",IFERROR(INDEX(OFFSET('Program and Results'!$A$1,MATCH(Tables!AD$1,'Program and Results'!$A:$A,0)-1,1,COUNTIF('Program and Results'!$A:$A,Tables!AD$1),4),MATCH($A243,OFFSET('Program and Results'!$A$1,MATCH(Tables!AD$1,'Program and Results'!$A:$A,0)-1,4,COUNTIF('Program and Results'!$A:$A,Tables!AD$1),1),0),2),"")))</f>
        <v>3</v>
      </c>
      <c r="AE243" t="str">
        <f ca="1">IF(AE73="","",IF($A243="","",IFERROR(INDEX(OFFSET('Program and Results'!$A$1,MATCH(Tables!AE$1,'Program and Results'!$A:$A,0)-1,1,COUNTIF('Program and Results'!$A:$A,Tables!AE$1),4),MATCH($A243,OFFSET('Program and Results'!$A$1,MATCH(Tables!AE$1,'Program and Results'!$A:$A,0)-1,4,COUNTIF('Program and Results'!$A:$A,Tables!AE$1),1),0),2),"")))</f>
        <v/>
      </c>
      <c r="AF243">
        <f ca="1">IF(AF73="","",IF($A243="","",IFERROR(INDEX(OFFSET('Program and Results'!$A$1,MATCH(Tables!AF$1,'Program and Results'!$A:$A,0)-1,1,COUNTIF('Program and Results'!$A:$A,Tables!AF$1),4),MATCH($A243,OFFSET('Program and Results'!$A$1,MATCH(Tables!AF$1,'Program and Results'!$A:$A,0)-1,4,COUNTIF('Program and Results'!$A:$A,Tables!AF$1),1),0),2),"")))</f>
        <v>2</v>
      </c>
      <c r="AG243" t="str">
        <f ca="1">IF(AG73="","",IF($A243="","",IFERROR(INDEX(OFFSET('Program and Results'!$A$1,MATCH(Tables!AG$1,'Program and Results'!$A:$A,0)-1,1,COUNTIF('Program and Results'!$A:$A,Tables!AG$1),4),MATCH($A243,OFFSET('Program and Results'!$A$1,MATCH(Tables!AG$1,'Program and Results'!$A:$A,0)-1,4,COUNTIF('Program and Results'!$A:$A,Tables!AG$1),1),0),2),"")))</f>
        <v/>
      </c>
      <c r="AH243">
        <f ca="1">IF(AH73="","",IF($A243="","",IFERROR(INDEX(OFFSET('Program and Results'!$A$1,MATCH(Tables!AH$1,'Program and Results'!$A:$A,0)-1,1,COUNTIF('Program and Results'!$A:$A,Tables!AH$1),4),MATCH($A243,OFFSET('Program and Results'!$A$1,MATCH(Tables!AH$1,'Program and Results'!$A:$A,0)-1,4,COUNTIF('Program and Results'!$A:$A,Tables!AH$1),1),0),2),"")))</f>
        <v>0</v>
      </c>
      <c r="AI243" t="str">
        <f ca="1">IF(AI73="","",IF($A243="","",IFERROR(INDEX(OFFSET('Program and Results'!$A$1,MATCH(Tables!AI$1,'Program and Results'!$A:$A,0)-1,1,COUNTIF('Program and Results'!$A:$A,Tables!AI$1),4),MATCH($A243,OFFSET('Program and Results'!$A$1,MATCH(Tables!AI$1,'Program and Results'!$A:$A,0)-1,4,COUNTIF('Program and Results'!$A:$A,Tables!AI$1),1),0),2),"")))</f>
        <v/>
      </c>
      <c r="AJ243" t="str">
        <f ca="1">IF(AJ73="","",IF($A243="","",IFERROR(INDEX(OFFSET('Program and Results'!$A$1,MATCH(Tables!AJ$1,'Program and Results'!$A:$A,0)-1,1,COUNTIF('Program and Results'!$A:$A,Tables!AJ$1),4),MATCH($A243,OFFSET('Program and Results'!$A$1,MATCH(Tables!AJ$1,'Program and Results'!$A:$A,0)-1,4,COUNTIF('Program and Results'!$A:$A,Tables!AJ$1),1),0),2),"")))</f>
        <v/>
      </c>
      <c r="AK243" t="str">
        <f ca="1">IF(AK73="","",IF($A243="","",IFERROR(INDEX(OFFSET('Program and Results'!$A$1,MATCH(Tables!AK$1,'Program and Results'!$A:$A,0)-1,1,COUNTIF('Program and Results'!$A:$A,Tables!AK$1),4),MATCH($A243,OFFSET('Program and Results'!$A$1,MATCH(Tables!AK$1,'Program and Results'!$A:$A,0)-1,4,COUNTIF('Program and Results'!$A:$A,Tables!AK$1),1),0),2),"")))</f>
        <v/>
      </c>
      <c r="AL243" t="str">
        <f ca="1">IF(AL73="","",IF($A243="","",IFERROR(INDEX(OFFSET('Program and Results'!$A$1,MATCH(Tables!AL$1,'Program and Results'!$A:$A,0)-1,1,COUNTIF('Program and Results'!$A:$A,Tables!AL$1),4),MATCH($A243,OFFSET('Program and Results'!$A$1,MATCH(Tables!AL$1,'Program and Results'!$A:$A,0)-1,4,COUNTIF('Program and Results'!$A:$A,Tables!AL$1),1),0),2),"")))</f>
        <v/>
      </c>
      <c r="AM243" t="str">
        <f ca="1">IF(AM73="","",IF($A243="","",IFERROR(INDEX(OFFSET('Program and Results'!$A$1,MATCH(Tables!AM$1,'Program and Results'!$A:$A,0)-1,1,COUNTIF('Program and Results'!$A:$A,Tables!AM$1),4),MATCH($A243,OFFSET('Program and Results'!$A$1,MATCH(Tables!AM$1,'Program and Results'!$A:$A,0)-1,4,COUNTIF('Program and Results'!$A:$A,Tables!AM$1),1),0),2),"")))</f>
        <v/>
      </c>
      <c r="AN243" t="str">
        <f ca="1">IF(AN73="","",IF($A243="","",IFERROR(INDEX(OFFSET('Program and Results'!$A$1,MATCH(Tables!AN$1,'Program and Results'!$A:$A,0)-1,1,COUNTIF('Program and Results'!$A:$A,Tables!AN$1),4),MATCH($A243,OFFSET('Program and Results'!$A$1,MATCH(Tables!AN$1,'Program and Results'!$A:$A,0)-1,4,COUNTIF('Program and Results'!$A:$A,Tables!AN$1),1),0),2),"")))</f>
        <v/>
      </c>
      <c r="AO243" t="str">
        <f ca="1">IF(AO73="","",IF($A243="","",IFERROR(INDEX(OFFSET('Program and Results'!$A$1,MATCH(Tables!AO$1,'Program and Results'!$A:$A,0)-1,1,COUNTIF('Program and Results'!$A:$A,Tables!AO$1),4),MATCH($A243,OFFSET('Program and Results'!$A$1,MATCH(Tables!AO$1,'Program and Results'!$A:$A,0)-1,4,COUNTIF('Program and Results'!$A:$A,Tables!AO$1),1),0),2),"")))</f>
        <v/>
      </c>
      <c r="AP243" t="str">
        <f ca="1">IF(AP73="","",IF($A243="","",IFERROR(INDEX(OFFSET('Program and Results'!$A$1,MATCH(Tables!AP$1,'Program and Results'!$A:$A,0)-1,1,COUNTIF('Program and Results'!$A:$A,Tables!AP$1),4),MATCH($A243,OFFSET('Program and Results'!$A$1,MATCH(Tables!AP$1,'Program and Results'!$A:$A,0)-1,4,COUNTIF('Program and Results'!$A:$A,Tables!AP$1),1),0),2),"")))</f>
        <v/>
      </c>
      <c r="AQ243" t="str">
        <f ca="1">IF(AQ73="","",IF($A243="","",IFERROR(INDEX(OFFSET('Program and Results'!$A$1,MATCH(Tables!AQ$1,'Program and Results'!$A:$A,0)-1,1,COUNTIF('Program and Results'!$A:$A,Tables!AQ$1),4),MATCH($A243,OFFSET('Program and Results'!$A$1,MATCH(Tables!AQ$1,'Program and Results'!$A:$A,0)-1,4,COUNTIF('Program and Results'!$A:$A,Tables!AQ$1),1),0),2),"")))</f>
        <v/>
      </c>
      <c r="AR243" t="str">
        <f ca="1">IF(AR73="","",IF($A243="","",IFERROR(INDEX(OFFSET('Program and Results'!$A$1,MATCH(Tables!AR$1,'Program and Results'!$A:$A,0)-1,1,COUNTIF('Program and Results'!$A:$A,Tables!AR$1),4),MATCH($A243,OFFSET('Program and Results'!$A$1,MATCH(Tables!AR$1,'Program and Results'!$A:$A,0)-1,4,COUNTIF('Program and Results'!$A:$A,Tables!AR$1),1),0),2),"")))</f>
        <v/>
      </c>
      <c r="AS243" t="str">
        <f ca="1">IF(AS73="","",IF($A243="","",IFERROR(INDEX(OFFSET('Program and Results'!$A$1,MATCH(Tables!AS$1,'Program and Results'!$A:$A,0)-1,1,COUNTIF('Program and Results'!$A:$A,Tables!AS$1),4),MATCH($A243,OFFSET('Program and Results'!$A$1,MATCH(Tables!AS$1,'Program and Results'!$A:$A,0)-1,4,COUNTIF('Program and Results'!$A:$A,Tables!AS$1),1),0),2),"")))</f>
        <v/>
      </c>
      <c r="AT243" t="str">
        <f ca="1">IF(AT73="","",IF($A243="","",IFERROR(INDEX(OFFSET('Program and Results'!$A$1,MATCH(Tables!AT$1,'Program and Results'!$A:$A,0)-1,1,COUNTIF('Program and Results'!$A:$A,Tables!AT$1),4),MATCH($A243,OFFSET('Program and Results'!$A$1,MATCH(Tables!AT$1,'Program and Results'!$A:$A,0)-1,4,COUNTIF('Program and Results'!$A:$A,Tables!AT$1),1),0),2),"")))</f>
        <v/>
      </c>
      <c r="AU243" t="str">
        <f ca="1">IF(AU73="","",IF($A243="","",IFERROR(INDEX(OFFSET('Program and Results'!$A$1,MATCH(Tables!AU$1,'Program and Results'!$A:$A,0)-1,1,COUNTIF('Program and Results'!$A:$A,Tables!AU$1),4),MATCH($A243,OFFSET('Program and Results'!$A$1,MATCH(Tables!AU$1,'Program and Results'!$A:$A,0)-1,4,COUNTIF('Program and Results'!$A:$A,Tables!AU$1),1),0),2),"")))</f>
        <v/>
      </c>
      <c r="AV243" t="str">
        <f ca="1">IF(AV73="","",IF($A243="","",IFERROR(INDEX(OFFSET('Program and Results'!$A$1,MATCH(Tables!AV$1,'Program and Results'!$A:$A,0)-1,1,COUNTIF('Program and Results'!$A:$A,Tables!AV$1),4),MATCH($A243,OFFSET('Program and Results'!$A$1,MATCH(Tables!AV$1,'Program and Results'!$A:$A,0)-1,4,COUNTIF('Program and Results'!$A:$A,Tables!AV$1),1),0),2),"")))</f>
        <v/>
      </c>
      <c r="AW243" t="str">
        <f ca="1">IF(AW73="","",IF($A243="","",IFERROR(INDEX(OFFSET('Program and Results'!$A$1,MATCH(Tables!AW$1,'Program and Results'!$A:$A,0)-1,1,COUNTIF('Program and Results'!$A:$A,Tables!AW$1),4),MATCH($A243,OFFSET('Program and Results'!$A$1,MATCH(Tables!AW$1,'Program and Results'!$A:$A,0)-1,4,COUNTIF('Program and Results'!$A:$A,Tables!AW$1),1),0),2),"")))</f>
        <v/>
      </c>
      <c r="AX243" t="str">
        <f ca="1">IF(AX73="","",IF($A243="","",IFERROR(INDEX(OFFSET('Program and Results'!$A$1,MATCH(Tables!AX$1,'Program and Results'!$A:$A,0)-1,1,COUNTIF('Program and Results'!$A:$A,Tables!AX$1),4),MATCH($A243,OFFSET('Program and Results'!$A$1,MATCH(Tables!AX$1,'Program and Results'!$A:$A,0)-1,4,COUNTIF('Program and Results'!$A:$A,Tables!AX$1),1),0),2),"")))</f>
        <v/>
      </c>
      <c r="AY243" t="str">
        <f ca="1">IF(AY73="","",IF($A243="","",IFERROR(INDEX(OFFSET('Program and Results'!$A$1,MATCH(Tables!AY$1,'Program and Results'!$A:$A,0)-1,1,COUNTIF('Program and Results'!$A:$A,Tables!AY$1),4),MATCH($A243,OFFSET('Program and Results'!$A$1,MATCH(Tables!AY$1,'Program and Results'!$A:$A,0)-1,4,COUNTIF('Program and Results'!$A:$A,Tables!AY$1),1),0),2),"")))</f>
        <v/>
      </c>
      <c r="AZ243" t="str">
        <f ca="1">IF(AZ73="","",IF($A243="","",IFERROR(INDEX(OFFSET('Program and Results'!$A$1,MATCH(Tables!AZ$1,'Program and Results'!$A:$A,0)-1,1,COUNTIF('Program and Results'!$A:$A,Tables!AZ$1),4),MATCH($A243,OFFSET('Program and Results'!$A$1,MATCH(Tables!AZ$1,'Program and Results'!$A:$A,0)-1,4,COUNTIF('Program and Results'!$A:$A,Tables!AZ$1),1),0),2),"")))</f>
        <v/>
      </c>
      <c r="BA243" t="str">
        <f ca="1">IF(BA73="","",IF($A243="","",IFERROR(INDEX(OFFSET('Program and Results'!$A$1,MATCH(Tables!BA$1,'Program and Results'!$A:$A,0)-1,1,COUNTIF('Program and Results'!$A:$A,Tables!BA$1),4),MATCH($A243,OFFSET('Program and Results'!$A$1,MATCH(Tables!BA$1,'Program and Results'!$A:$A,0)-1,4,COUNTIF('Program and Results'!$A:$A,Tables!BA$1),1),0),2),"")))</f>
        <v/>
      </c>
      <c r="BB243" t="str">
        <f ca="1">IF(BB73="","",IF($A243="","",IFERROR(INDEX(OFFSET('Program and Results'!$A$1,MATCH(Tables!BB$1,'Program and Results'!$A:$A,0)-1,1,COUNTIF('Program and Results'!$A:$A,Tables!BB$1),4),MATCH($A243,OFFSET('Program and Results'!$A$1,MATCH(Tables!BB$1,'Program and Results'!$A:$A,0)-1,4,COUNTIF('Program and Results'!$A:$A,Tables!BB$1),1),0),2),"")))</f>
        <v/>
      </c>
      <c r="BC243" t="str">
        <f ca="1">IF(BC73="","",IF($A243="","",IFERROR(INDEX(OFFSET('Program and Results'!$A$1,MATCH(Tables!BC$1,'Program and Results'!$A:$A,0)-1,1,COUNTIF('Program and Results'!$A:$A,Tables!BC$1),4),MATCH($A243,OFFSET('Program and Results'!$A$1,MATCH(Tables!BC$1,'Program and Results'!$A:$A,0)-1,4,COUNTIF('Program and Results'!$A:$A,Tables!BC$1),1),0),2),"")))</f>
        <v/>
      </c>
      <c r="BD243" t="str">
        <f ca="1">IF(BD73="","",IF($A243="","",IFERROR(INDEX(OFFSET('Program and Results'!$A$1,MATCH(Tables!BD$1,'Program and Results'!$A:$A,0)-1,1,COUNTIF('Program and Results'!$A:$A,Tables!BD$1),4),MATCH($A243,OFFSET('Program and Results'!$A$1,MATCH(Tables!BD$1,'Program and Results'!$A:$A,0)-1,4,COUNTIF('Program and Results'!$A:$A,Tables!BD$1),1),0),2),"")))</f>
        <v/>
      </c>
      <c r="BE243" t="str">
        <f ca="1">IF(BE73="","",IF($A243="","",IFERROR(INDEX(OFFSET('Program and Results'!$A$1,MATCH(Tables!BE$1,'Program and Results'!$A:$A,0)-1,1,COUNTIF('Program and Results'!$A:$A,Tables!BE$1),4),MATCH($A243,OFFSET('Program and Results'!$A$1,MATCH(Tables!BE$1,'Program and Results'!$A:$A,0)-1,4,COUNTIF('Program and Results'!$A:$A,Tables!BE$1),1),0),2),"")))</f>
        <v/>
      </c>
    </row>
    <row r="244" spans="1:57">
      <c r="A244" s="3" t="str">
        <f t="shared" si="16"/>
        <v>Hertha</v>
      </c>
      <c r="B244" t="str">
        <f ca="1">IF(B74="","",IF($A244="","",IFERROR(INDEX(OFFSET('Program and Results'!$A$1,MATCH(Tables!B$1,'Program and Results'!$A:$A,0)-1,1,COUNTIF('Program and Results'!$A:$A,Tables!B$1),4),MATCH($A244,OFFSET('Program and Results'!$A$1,MATCH(Tables!B$1,'Program and Results'!$A:$A,0)-1,4,COUNTIF('Program and Results'!$A:$A,Tables!B$1),1),0),2),"")))</f>
        <v/>
      </c>
      <c r="C244">
        <f ca="1">IF(C74="","",IF($A244="","",IFERROR(INDEX(OFFSET('Program and Results'!$A$1,MATCH(Tables!C$1,'Program and Results'!$A:$A,0)-1,1,COUNTIF('Program and Results'!$A:$A,Tables!C$1),4),MATCH($A244,OFFSET('Program and Results'!$A$1,MATCH(Tables!C$1,'Program and Results'!$A:$A,0)-1,4,COUNTIF('Program and Results'!$A:$A,Tables!C$1),1),0),2),"")))</f>
        <v>2</v>
      </c>
      <c r="D244" t="str">
        <f ca="1">IF(D74="","",IF($A244="","",IFERROR(INDEX(OFFSET('Program and Results'!$A$1,MATCH(Tables!D$1,'Program and Results'!$A:$A,0)-1,1,COUNTIF('Program and Results'!$A:$A,Tables!D$1),4),MATCH($A244,OFFSET('Program and Results'!$A$1,MATCH(Tables!D$1,'Program and Results'!$A:$A,0)-1,4,COUNTIF('Program and Results'!$A:$A,Tables!D$1),1),0),2),"")))</f>
        <v/>
      </c>
      <c r="E244">
        <f ca="1">IF(E74="","",IF($A244="","",IFERROR(INDEX(OFFSET('Program and Results'!$A$1,MATCH(Tables!E$1,'Program and Results'!$A:$A,0)-1,1,COUNTIF('Program and Results'!$A:$A,Tables!E$1),4),MATCH($A244,OFFSET('Program and Results'!$A$1,MATCH(Tables!E$1,'Program and Results'!$A:$A,0)-1,4,COUNTIF('Program and Results'!$A:$A,Tables!E$1),1),0),2),"")))</f>
        <v>2</v>
      </c>
      <c r="F244" t="str">
        <f ca="1">IF(F74="","",IF($A244="","",IFERROR(INDEX(OFFSET('Program and Results'!$A$1,MATCH(Tables!F$1,'Program and Results'!$A:$A,0)-1,1,COUNTIF('Program and Results'!$A:$A,Tables!F$1),4),MATCH($A244,OFFSET('Program and Results'!$A$1,MATCH(Tables!F$1,'Program and Results'!$A:$A,0)-1,4,COUNTIF('Program and Results'!$A:$A,Tables!F$1),1),0),2),"")))</f>
        <v/>
      </c>
      <c r="G244">
        <f ca="1">IF(G74="","",IF($A244="","",IFERROR(INDEX(OFFSET('Program and Results'!$A$1,MATCH(Tables!G$1,'Program and Results'!$A:$A,0)-1,1,COUNTIF('Program and Results'!$A:$A,Tables!G$1),4),MATCH($A244,OFFSET('Program and Results'!$A$1,MATCH(Tables!G$1,'Program and Results'!$A:$A,0)-1,4,COUNTIF('Program and Results'!$A:$A,Tables!G$1),1),0),2),"")))</f>
        <v>1</v>
      </c>
      <c r="H244" t="str">
        <f ca="1">IF(H74="","",IF($A244="","",IFERROR(INDEX(OFFSET('Program and Results'!$A$1,MATCH(Tables!H$1,'Program and Results'!$A:$A,0)-1,1,COUNTIF('Program and Results'!$A:$A,Tables!H$1),4),MATCH($A244,OFFSET('Program and Results'!$A$1,MATCH(Tables!H$1,'Program and Results'!$A:$A,0)-1,4,COUNTIF('Program and Results'!$A:$A,Tables!H$1),1),0),2),"")))</f>
        <v/>
      </c>
      <c r="I244">
        <f ca="1">IF(I74="","",IF($A244="","",IFERROR(INDEX(OFFSET('Program and Results'!$A$1,MATCH(Tables!I$1,'Program and Results'!$A:$A,0)-1,1,COUNTIF('Program and Results'!$A:$A,Tables!I$1),4),MATCH($A244,OFFSET('Program and Results'!$A$1,MATCH(Tables!I$1,'Program and Results'!$A:$A,0)-1,4,COUNTIF('Program and Results'!$A:$A,Tables!I$1),1),0),2),"")))</f>
        <v>1</v>
      </c>
      <c r="J244" t="str">
        <f ca="1">IF(J74="","",IF($A244="","",IFERROR(INDEX(OFFSET('Program and Results'!$A$1,MATCH(Tables!J$1,'Program and Results'!$A:$A,0)-1,1,COUNTIF('Program and Results'!$A:$A,Tables!J$1),4),MATCH($A244,OFFSET('Program and Results'!$A$1,MATCH(Tables!J$1,'Program and Results'!$A:$A,0)-1,4,COUNTIF('Program and Results'!$A:$A,Tables!J$1),1),0),2),"")))</f>
        <v/>
      </c>
      <c r="K244">
        <f ca="1">IF(K74="","",IF($A244="","",IFERROR(INDEX(OFFSET('Program and Results'!$A$1,MATCH(Tables!K$1,'Program and Results'!$A:$A,0)-1,1,COUNTIF('Program and Results'!$A:$A,Tables!K$1),4),MATCH($A244,OFFSET('Program and Results'!$A$1,MATCH(Tables!K$1,'Program and Results'!$A:$A,0)-1,4,COUNTIF('Program and Results'!$A:$A,Tables!K$1),1),0),2),"")))</f>
        <v>3</v>
      </c>
      <c r="L244" t="str">
        <f ca="1">IF(L74="","",IF($A244="","",IFERROR(INDEX(OFFSET('Program and Results'!$A$1,MATCH(Tables!L$1,'Program and Results'!$A:$A,0)-1,1,COUNTIF('Program and Results'!$A:$A,Tables!L$1),4),MATCH($A244,OFFSET('Program and Results'!$A$1,MATCH(Tables!L$1,'Program and Results'!$A:$A,0)-1,4,COUNTIF('Program and Results'!$A:$A,Tables!L$1),1),0),2),"")))</f>
        <v/>
      </c>
      <c r="M244">
        <f ca="1">IF(M74="","",IF($A244="","",IFERROR(INDEX(OFFSET('Program and Results'!$A$1,MATCH(Tables!M$1,'Program and Results'!$A:$A,0)-1,1,COUNTIF('Program and Results'!$A:$A,Tables!M$1),4),MATCH($A244,OFFSET('Program and Results'!$A$1,MATCH(Tables!M$1,'Program and Results'!$A:$A,0)-1,4,COUNTIF('Program and Results'!$A:$A,Tables!M$1),1),0),2),"")))</f>
        <v>2</v>
      </c>
      <c r="N244" t="str">
        <f ca="1">IF(N74="","",IF($A244="","",IFERROR(INDEX(OFFSET('Program and Results'!$A$1,MATCH(Tables!N$1,'Program and Results'!$A:$A,0)-1,1,COUNTIF('Program and Results'!$A:$A,Tables!N$1),4),MATCH($A244,OFFSET('Program and Results'!$A$1,MATCH(Tables!N$1,'Program and Results'!$A:$A,0)-1,4,COUNTIF('Program and Results'!$A:$A,Tables!N$1),1),0),2),"")))</f>
        <v/>
      </c>
      <c r="O244" t="str">
        <f ca="1">IF(O74="","",IF($A244="","",IFERROR(INDEX(OFFSET('Program and Results'!$A$1,MATCH(Tables!O$1,'Program and Results'!$A:$A,0)-1,1,COUNTIF('Program and Results'!$A:$A,Tables!O$1),4),MATCH($A244,OFFSET('Program and Results'!$A$1,MATCH(Tables!O$1,'Program and Results'!$A:$A,0)-1,4,COUNTIF('Program and Results'!$A:$A,Tables!O$1),1),0),2),"")))</f>
        <v/>
      </c>
      <c r="P244">
        <f ca="1">IF(P74="","",IF($A244="","",IFERROR(INDEX(OFFSET('Program and Results'!$A$1,MATCH(Tables!P$1,'Program and Results'!$A:$A,0)-1,1,COUNTIF('Program and Results'!$A:$A,Tables!P$1),4),MATCH($A244,OFFSET('Program and Results'!$A$1,MATCH(Tables!P$1,'Program and Results'!$A:$A,0)-1,4,COUNTIF('Program and Results'!$A:$A,Tables!P$1),1),0),2),"")))</f>
        <v>0</v>
      </c>
      <c r="Q244" t="str">
        <f ca="1">IF(Q74="","",IF($A244="","",IFERROR(INDEX(OFFSET('Program and Results'!$A$1,MATCH(Tables!Q$1,'Program and Results'!$A:$A,0)-1,1,COUNTIF('Program and Results'!$A:$A,Tables!Q$1),4),MATCH($A244,OFFSET('Program and Results'!$A$1,MATCH(Tables!Q$1,'Program and Results'!$A:$A,0)-1,4,COUNTIF('Program and Results'!$A:$A,Tables!Q$1),1),0),2),"")))</f>
        <v/>
      </c>
      <c r="R244">
        <f ca="1">IF(R74="","",IF($A244="","",IFERROR(INDEX(OFFSET('Program and Results'!$A$1,MATCH(Tables!R$1,'Program and Results'!$A:$A,0)-1,1,COUNTIF('Program and Results'!$A:$A,Tables!R$1),4),MATCH($A244,OFFSET('Program and Results'!$A$1,MATCH(Tables!R$1,'Program and Results'!$A:$A,0)-1,4,COUNTIF('Program and Results'!$A:$A,Tables!R$1),1),0),2),"")))</f>
        <v>1</v>
      </c>
      <c r="S244">
        <f ca="1">IF(S74="","",IF($A244="","",IFERROR(INDEX(OFFSET('Program and Results'!$A$1,MATCH(Tables!S$1,'Program and Results'!$A:$A,0)-1,1,COUNTIF('Program and Results'!$A:$A,Tables!S$1),4),MATCH($A244,OFFSET('Program and Results'!$A$1,MATCH(Tables!S$1,'Program and Results'!$A:$A,0)-1,4,COUNTIF('Program and Results'!$A:$A,Tables!S$1),1),0),2),"")))</f>
        <v>1</v>
      </c>
      <c r="T244" t="str">
        <f ca="1">IF(T74="","",IF($A244="","",IFERROR(INDEX(OFFSET('Program and Results'!$A$1,MATCH(Tables!T$1,'Program and Results'!$A:$A,0)-1,1,COUNTIF('Program and Results'!$A:$A,Tables!T$1),4),MATCH($A244,OFFSET('Program and Results'!$A$1,MATCH(Tables!T$1,'Program and Results'!$A:$A,0)-1,4,COUNTIF('Program and Results'!$A:$A,Tables!T$1),1),0),2),"")))</f>
        <v/>
      </c>
      <c r="U244">
        <f ca="1">IF(U74="","",IF($A244="","",IFERROR(INDEX(OFFSET('Program and Results'!$A$1,MATCH(Tables!U$1,'Program and Results'!$A:$A,0)-1,1,COUNTIF('Program and Results'!$A:$A,Tables!U$1),4),MATCH($A244,OFFSET('Program and Results'!$A$1,MATCH(Tables!U$1,'Program and Results'!$A:$A,0)-1,4,COUNTIF('Program and Results'!$A:$A,Tables!U$1),1),0),2),"")))</f>
        <v>0</v>
      </c>
      <c r="V244" t="str">
        <f ca="1">IF(V74="","",IF($A244="","",IFERROR(INDEX(OFFSET('Program and Results'!$A$1,MATCH(Tables!V$1,'Program and Results'!$A:$A,0)-1,1,COUNTIF('Program and Results'!$A:$A,Tables!V$1),4),MATCH($A244,OFFSET('Program and Results'!$A$1,MATCH(Tables!V$1,'Program and Results'!$A:$A,0)-1,4,COUNTIF('Program and Results'!$A:$A,Tables!V$1),1),0),2),"")))</f>
        <v/>
      </c>
      <c r="W244">
        <f ca="1">IF(W74="","",IF($A244="","",IFERROR(INDEX(OFFSET('Program and Results'!$A$1,MATCH(Tables!W$1,'Program and Results'!$A:$A,0)-1,1,COUNTIF('Program and Results'!$A:$A,Tables!W$1),4),MATCH($A244,OFFSET('Program and Results'!$A$1,MATCH(Tables!W$1,'Program and Results'!$A:$A,0)-1,4,COUNTIF('Program and Results'!$A:$A,Tables!W$1),1),0),2),"")))</f>
        <v>1</v>
      </c>
      <c r="X244" t="str">
        <f ca="1">IF(X74="","",IF($A244="","",IFERROR(INDEX(OFFSET('Program and Results'!$A$1,MATCH(Tables!X$1,'Program and Results'!$A:$A,0)-1,1,COUNTIF('Program and Results'!$A:$A,Tables!X$1),4),MATCH($A244,OFFSET('Program and Results'!$A$1,MATCH(Tables!X$1,'Program and Results'!$A:$A,0)-1,4,COUNTIF('Program and Results'!$A:$A,Tables!X$1),1),0),2),"")))</f>
        <v/>
      </c>
      <c r="Y244">
        <f ca="1">IF(Y74="","",IF($A244="","",IFERROR(INDEX(OFFSET('Program and Results'!$A$1,MATCH(Tables!Y$1,'Program and Results'!$A:$A,0)-1,1,COUNTIF('Program and Results'!$A:$A,Tables!Y$1),4),MATCH($A244,OFFSET('Program and Results'!$A$1,MATCH(Tables!Y$1,'Program and Results'!$A:$A,0)-1,4,COUNTIF('Program and Results'!$A:$A,Tables!Y$1),1),0),2),"")))</f>
        <v>1</v>
      </c>
      <c r="Z244" t="str">
        <f ca="1">IF(Z74="","",IF($A244="","",IFERROR(INDEX(OFFSET('Program and Results'!$A$1,MATCH(Tables!Z$1,'Program and Results'!$A:$A,0)-1,1,COUNTIF('Program and Results'!$A:$A,Tables!Z$1),4),MATCH($A244,OFFSET('Program and Results'!$A$1,MATCH(Tables!Z$1,'Program and Results'!$A:$A,0)-1,4,COUNTIF('Program and Results'!$A:$A,Tables!Z$1),1),0),2),"")))</f>
        <v/>
      </c>
      <c r="AA244">
        <f ca="1">IF(AA74="","",IF($A244="","",IFERROR(INDEX(OFFSET('Program and Results'!$A$1,MATCH(Tables!AA$1,'Program and Results'!$A:$A,0)-1,1,COUNTIF('Program and Results'!$A:$A,Tables!AA$1),4),MATCH($A244,OFFSET('Program and Results'!$A$1,MATCH(Tables!AA$1,'Program and Results'!$A:$A,0)-1,4,COUNTIF('Program and Results'!$A:$A,Tables!AA$1),1),0),2),"")))</f>
        <v>3</v>
      </c>
      <c r="AB244" t="str">
        <f ca="1">IF(AB74="","",IF($A244="","",IFERROR(INDEX(OFFSET('Program and Results'!$A$1,MATCH(Tables!AB$1,'Program and Results'!$A:$A,0)-1,1,COUNTIF('Program and Results'!$A:$A,Tables!AB$1),4),MATCH($A244,OFFSET('Program and Results'!$A$1,MATCH(Tables!AB$1,'Program and Results'!$A:$A,0)-1,4,COUNTIF('Program and Results'!$A:$A,Tables!AB$1),1),0),2),"")))</f>
        <v/>
      </c>
      <c r="AC244">
        <f ca="1">IF(AC74="","",IF($A244="","",IFERROR(INDEX(OFFSET('Program and Results'!$A$1,MATCH(Tables!AC$1,'Program and Results'!$A:$A,0)-1,1,COUNTIF('Program and Results'!$A:$A,Tables!AC$1),4),MATCH($A244,OFFSET('Program and Results'!$A$1,MATCH(Tables!AC$1,'Program and Results'!$A:$A,0)-1,4,COUNTIF('Program and Results'!$A:$A,Tables!AC$1),1),0),2),"")))</f>
        <v>2</v>
      </c>
      <c r="AD244" t="str">
        <f ca="1">IF(AD74="","",IF($A244="","",IFERROR(INDEX(OFFSET('Program and Results'!$A$1,MATCH(Tables!AD$1,'Program and Results'!$A:$A,0)-1,1,COUNTIF('Program and Results'!$A:$A,Tables!AD$1),4),MATCH($A244,OFFSET('Program and Results'!$A$1,MATCH(Tables!AD$1,'Program and Results'!$A:$A,0)-1,4,COUNTIF('Program and Results'!$A:$A,Tables!AD$1),1),0),2),"")))</f>
        <v/>
      </c>
      <c r="AE244">
        <f ca="1">IF(AE74="","",IF($A244="","",IFERROR(INDEX(OFFSET('Program and Results'!$A$1,MATCH(Tables!AE$1,'Program and Results'!$A:$A,0)-1,1,COUNTIF('Program and Results'!$A:$A,Tables!AE$1),4),MATCH($A244,OFFSET('Program and Results'!$A$1,MATCH(Tables!AE$1,'Program and Results'!$A:$A,0)-1,4,COUNTIF('Program and Results'!$A:$A,Tables!AE$1),1),0),2),"")))</f>
        <v>2</v>
      </c>
      <c r="AF244">
        <f ca="1">IF(AF74="","",IF($A244="","",IFERROR(INDEX(OFFSET('Program and Results'!$A$1,MATCH(Tables!AF$1,'Program and Results'!$A:$A,0)-1,1,COUNTIF('Program and Results'!$A:$A,Tables!AF$1),4),MATCH($A244,OFFSET('Program and Results'!$A$1,MATCH(Tables!AF$1,'Program and Results'!$A:$A,0)-1,4,COUNTIF('Program and Results'!$A:$A,Tables!AF$1),1),0),2),"")))</f>
        <v>0</v>
      </c>
      <c r="AG244" t="str">
        <f ca="1">IF(AG74="","",IF($A244="","",IFERROR(INDEX(OFFSET('Program and Results'!$A$1,MATCH(Tables!AG$1,'Program and Results'!$A:$A,0)-1,1,COUNTIF('Program and Results'!$A:$A,Tables!AG$1),4),MATCH($A244,OFFSET('Program and Results'!$A$1,MATCH(Tables!AG$1,'Program and Results'!$A:$A,0)-1,4,COUNTIF('Program and Results'!$A:$A,Tables!AG$1),1),0),2),"")))</f>
        <v/>
      </c>
      <c r="AH244">
        <f ca="1">IF(AH74="","",IF($A244="","",IFERROR(INDEX(OFFSET('Program and Results'!$A$1,MATCH(Tables!AH$1,'Program and Results'!$A:$A,0)-1,1,COUNTIF('Program and Results'!$A:$A,Tables!AH$1),4),MATCH($A244,OFFSET('Program and Results'!$A$1,MATCH(Tables!AH$1,'Program and Results'!$A:$A,0)-1,4,COUNTIF('Program and Results'!$A:$A,Tables!AH$1),1),0),2),"")))</f>
        <v>2</v>
      </c>
      <c r="AI244" t="str">
        <f ca="1">IF(AI74="","",IF($A244="","",IFERROR(INDEX(OFFSET('Program and Results'!$A$1,MATCH(Tables!AI$1,'Program and Results'!$A:$A,0)-1,1,COUNTIF('Program and Results'!$A:$A,Tables!AI$1),4),MATCH($A244,OFFSET('Program and Results'!$A$1,MATCH(Tables!AI$1,'Program and Results'!$A:$A,0)-1,4,COUNTIF('Program and Results'!$A:$A,Tables!AI$1),1),0),2),"")))</f>
        <v/>
      </c>
      <c r="AJ244" t="str">
        <f ca="1">IF(AJ74="","",IF($A244="","",IFERROR(INDEX(OFFSET('Program and Results'!$A$1,MATCH(Tables!AJ$1,'Program and Results'!$A:$A,0)-1,1,COUNTIF('Program and Results'!$A:$A,Tables!AJ$1),4),MATCH($A244,OFFSET('Program and Results'!$A$1,MATCH(Tables!AJ$1,'Program and Results'!$A:$A,0)-1,4,COUNTIF('Program and Results'!$A:$A,Tables!AJ$1),1),0),2),"")))</f>
        <v/>
      </c>
      <c r="AK244" t="str">
        <f ca="1">IF(AK74="","",IF($A244="","",IFERROR(INDEX(OFFSET('Program and Results'!$A$1,MATCH(Tables!AK$1,'Program and Results'!$A:$A,0)-1,1,COUNTIF('Program and Results'!$A:$A,Tables!AK$1),4),MATCH($A244,OFFSET('Program and Results'!$A$1,MATCH(Tables!AK$1,'Program and Results'!$A:$A,0)-1,4,COUNTIF('Program and Results'!$A:$A,Tables!AK$1),1),0),2),"")))</f>
        <v/>
      </c>
      <c r="AL244" t="str">
        <f ca="1">IF(AL74="","",IF($A244="","",IFERROR(INDEX(OFFSET('Program and Results'!$A$1,MATCH(Tables!AL$1,'Program and Results'!$A:$A,0)-1,1,COUNTIF('Program and Results'!$A:$A,Tables!AL$1),4),MATCH($A244,OFFSET('Program and Results'!$A$1,MATCH(Tables!AL$1,'Program and Results'!$A:$A,0)-1,4,COUNTIF('Program and Results'!$A:$A,Tables!AL$1),1),0),2),"")))</f>
        <v/>
      </c>
      <c r="AM244" t="str">
        <f ca="1">IF(AM74="","",IF($A244="","",IFERROR(INDEX(OFFSET('Program and Results'!$A$1,MATCH(Tables!AM$1,'Program and Results'!$A:$A,0)-1,1,COUNTIF('Program and Results'!$A:$A,Tables!AM$1),4),MATCH($A244,OFFSET('Program and Results'!$A$1,MATCH(Tables!AM$1,'Program and Results'!$A:$A,0)-1,4,COUNTIF('Program and Results'!$A:$A,Tables!AM$1),1),0),2),"")))</f>
        <v/>
      </c>
      <c r="AN244" t="str">
        <f ca="1">IF(AN74="","",IF($A244="","",IFERROR(INDEX(OFFSET('Program and Results'!$A$1,MATCH(Tables!AN$1,'Program and Results'!$A:$A,0)-1,1,COUNTIF('Program and Results'!$A:$A,Tables!AN$1),4),MATCH($A244,OFFSET('Program and Results'!$A$1,MATCH(Tables!AN$1,'Program and Results'!$A:$A,0)-1,4,COUNTIF('Program and Results'!$A:$A,Tables!AN$1),1),0),2),"")))</f>
        <v/>
      </c>
      <c r="AO244" t="str">
        <f ca="1">IF(AO74="","",IF($A244="","",IFERROR(INDEX(OFFSET('Program and Results'!$A$1,MATCH(Tables!AO$1,'Program and Results'!$A:$A,0)-1,1,COUNTIF('Program and Results'!$A:$A,Tables!AO$1),4),MATCH($A244,OFFSET('Program and Results'!$A$1,MATCH(Tables!AO$1,'Program and Results'!$A:$A,0)-1,4,COUNTIF('Program and Results'!$A:$A,Tables!AO$1),1),0),2),"")))</f>
        <v/>
      </c>
      <c r="AP244" t="str">
        <f ca="1">IF(AP74="","",IF($A244="","",IFERROR(INDEX(OFFSET('Program and Results'!$A$1,MATCH(Tables!AP$1,'Program and Results'!$A:$A,0)-1,1,COUNTIF('Program and Results'!$A:$A,Tables!AP$1),4),MATCH($A244,OFFSET('Program and Results'!$A$1,MATCH(Tables!AP$1,'Program and Results'!$A:$A,0)-1,4,COUNTIF('Program and Results'!$A:$A,Tables!AP$1),1),0),2),"")))</f>
        <v/>
      </c>
      <c r="AQ244" t="str">
        <f ca="1">IF(AQ74="","",IF($A244="","",IFERROR(INDEX(OFFSET('Program and Results'!$A$1,MATCH(Tables!AQ$1,'Program and Results'!$A:$A,0)-1,1,COUNTIF('Program and Results'!$A:$A,Tables!AQ$1),4),MATCH($A244,OFFSET('Program and Results'!$A$1,MATCH(Tables!AQ$1,'Program and Results'!$A:$A,0)-1,4,COUNTIF('Program and Results'!$A:$A,Tables!AQ$1),1),0),2),"")))</f>
        <v/>
      </c>
      <c r="AR244" t="str">
        <f ca="1">IF(AR74="","",IF($A244="","",IFERROR(INDEX(OFFSET('Program and Results'!$A$1,MATCH(Tables!AR$1,'Program and Results'!$A:$A,0)-1,1,COUNTIF('Program and Results'!$A:$A,Tables!AR$1),4),MATCH($A244,OFFSET('Program and Results'!$A$1,MATCH(Tables!AR$1,'Program and Results'!$A:$A,0)-1,4,COUNTIF('Program and Results'!$A:$A,Tables!AR$1),1),0),2),"")))</f>
        <v/>
      </c>
      <c r="AS244" t="str">
        <f ca="1">IF(AS74="","",IF($A244="","",IFERROR(INDEX(OFFSET('Program and Results'!$A$1,MATCH(Tables!AS$1,'Program and Results'!$A:$A,0)-1,1,COUNTIF('Program and Results'!$A:$A,Tables!AS$1),4),MATCH($A244,OFFSET('Program and Results'!$A$1,MATCH(Tables!AS$1,'Program and Results'!$A:$A,0)-1,4,COUNTIF('Program and Results'!$A:$A,Tables!AS$1),1),0),2),"")))</f>
        <v/>
      </c>
      <c r="AT244" t="str">
        <f ca="1">IF(AT74="","",IF($A244="","",IFERROR(INDEX(OFFSET('Program and Results'!$A$1,MATCH(Tables!AT$1,'Program and Results'!$A:$A,0)-1,1,COUNTIF('Program and Results'!$A:$A,Tables!AT$1),4),MATCH($A244,OFFSET('Program and Results'!$A$1,MATCH(Tables!AT$1,'Program and Results'!$A:$A,0)-1,4,COUNTIF('Program and Results'!$A:$A,Tables!AT$1),1),0),2),"")))</f>
        <v/>
      </c>
      <c r="AU244" t="str">
        <f ca="1">IF(AU74="","",IF($A244="","",IFERROR(INDEX(OFFSET('Program and Results'!$A$1,MATCH(Tables!AU$1,'Program and Results'!$A:$A,0)-1,1,COUNTIF('Program and Results'!$A:$A,Tables!AU$1),4),MATCH($A244,OFFSET('Program and Results'!$A$1,MATCH(Tables!AU$1,'Program and Results'!$A:$A,0)-1,4,COUNTIF('Program and Results'!$A:$A,Tables!AU$1),1),0),2),"")))</f>
        <v/>
      </c>
      <c r="AV244" t="str">
        <f ca="1">IF(AV74="","",IF($A244="","",IFERROR(INDEX(OFFSET('Program and Results'!$A$1,MATCH(Tables!AV$1,'Program and Results'!$A:$A,0)-1,1,COUNTIF('Program and Results'!$A:$A,Tables!AV$1),4),MATCH($A244,OFFSET('Program and Results'!$A$1,MATCH(Tables!AV$1,'Program and Results'!$A:$A,0)-1,4,COUNTIF('Program and Results'!$A:$A,Tables!AV$1),1),0),2),"")))</f>
        <v/>
      </c>
      <c r="AW244" t="str">
        <f ca="1">IF(AW74="","",IF($A244="","",IFERROR(INDEX(OFFSET('Program and Results'!$A$1,MATCH(Tables!AW$1,'Program and Results'!$A:$A,0)-1,1,COUNTIF('Program and Results'!$A:$A,Tables!AW$1),4),MATCH($A244,OFFSET('Program and Results'!$A$1,MATCH(Tables!AW$1,'Program and Results'!$A:$A,0)-1,4,COUNTIF('Program and Results'!$A:$A,Tables!AW$1),1),0),2),"")))</f>
        <v/>
      </c>
      <c r="AX244" t="str">
        <f ca="1">IF(AX74="","",IF($A244="","",IFERROR(INDEX(OFFSET('Program and Results'!$A$1,MATCH(Tables!AX$1,'Program and Results'!$A:$A,0)-1,1,COUNTIF('Program and Results'!$A:$A,Tables!AX$1),4),MATCH($A244,OFFSET('Program and Results'!$A$1,MATCH(Tables!AX$1,'Program and Results'!$A:$A,0)-1,4,COUNTIF('Program and Results'!$A:$A,Tables!AX$1),1),0),2),"")))</f>
        <v/>
      </c>
      <c r="AY244" t="str">
        <f ca="1">IF(AY74="","",IF($A244="","",IFERROR(INDEX(OFFSET('Program and Results'!$A$1,MATCH(Tables!AY$1,'Program and Results'!$A:$A,0)-1,1,COUNTIF('Program and Results'!$A:$A,Tables!AY$1),4),MATCH($A244,OFFSET('Program and Results'!$A$1,MATCH(Tables!AY$1,'Program and Results'!$A:$A,0)-1,4,COUNTIF('Program and Results'!$A:$A,Tables!AY$1),1),0),2),"")))</f>
        <v/>
      </c>
      <c r="AZ244" t="str">
        <f ca="1">IF(AZ74="","",IF($A244="","",IFERROR(INDEX(OFFSET('Program and Results'!$A$1,MATCH(Tables!AZ$1,'Program and Results'!$A:$A,0)-1,1,COUNTIF('Program and Results'!$A:$A,Tables!AZ$1),4),MATCH($A244,OFFSET('Program and Results'!$A$1,MATCH(Tables!AZ$1,'Program and Results'!$A:$A,0)-1,4,COUNTIF('Program and Results'!$A:$A,Tables!AZ$1),1),0),2),"")))</f>
        <v/>
      </c>
      <c r="BA244" t="str">
        <f ca="1">IF(BA74="","",IF($A244="","",IFERROR(INDEX(OFFSET('Program and Results'!$A$1,MATCH(Tables!BA$1,'Program and Results'!$A:$A,0)-1,1,COUNTIF('Program and Results'!$A:$A,Tables!BA$1),4),MATCH($A244,OFFSET('Program and Results'!$A$1,MATCH(Tables!BA$1,'Program and Results'!$A:$A,0)-1,4,COUNTIF('Program and Results'!$A:$A,Tables!BA$1),1),0),2),"")))</f>
        <v/>
      </c>
      <c r="BB244" t="str">
        <f ca="1">IF(BB74="","",IF($A244="","",IFERROR(INDEX(OFFSET('Program and Results'!$A$1,MATCH(Tables!BB$1,'Program and Results'!$A:$A,0)-1,1,COUNTIF('Program and Results'!$A:$A,Tables!BB$1),4),MATCH($A244,OFFSET('Program and Results'!$A$1,MATCH(Tables!BB$1,'Program and Results'!$A:$A,0)-1,4,COUNTIF('Program and Results'!$A:$A,Tables!BB$1),1),0),2),"")))</f>
        <v/>
      </c>
      <c r="BC244" t="str">
        <f ca="1">IF(BC74="","",IF($A244="","",IFERROR(INDEX(OFFSET('Program and Results'!$A$1,MATCH(Tables!BC$1,'Program and Results'!$A:$A,0)-1,1,COUNTIF('Program and Results'!$A:$A,Tables!BC$1),4),MATCH($A244,OFFSET('Program and Results'!$A$1,MATCH(Tables!BC$1,'Program and Results'!$A:$A,0)-1,4,COUNTIF('Program and Results'!$A:$A,Tables!BC$1),1),0),2),"")))</f>
        <v/>
      </c>
      <c r="BD244" t="str">
        <f ca="1">IF(BD74="","",IF($A244="","",IFERROR(INDEX(OFFSET('Program and Results'!$A$1,MATCH(Tables!BD$1,'Program and Results'!$A:$A,0)-1,1,COUNTIF('Program and Results'!$A:$A,Tables!BD$1),4),MATCH($A244,OFFSET('Program and Results'!$A$1,MATCH(Tables!BD$1,'Program and Results'!$A:$A,0)-1,4,COUNTIF('Program and Results'!$A:$A,Tables!BD$1),1),0),2),"")))</f>
        <v/>
      </c>
      <c r="BE244" t="str">
        <f ca="1">IF(BE74="","",IF($A244="","",IFERROR(INDEX(OFFSET('Program and Results'!$A$1,MATCH(Tables!BE$1,'Program and Results'!$A:$A,0)-1,1,COUNTIF('Program and Results'!$A:$A,Tables!BE$1),4),MATCH($A244,OFFSET('Program and Results'!$A$1,MATCH(Tables!BE$1,'Program and Results'!$A:$A,0)-1,4,COUNTIF('Program and Results'!$A:$A,Tables!BE$1),1),0),2),"")))</f>
        <v/>
      </c>
    </row>
    <row r="245" spans="1:57">
      <c r="A245" s="3" t="str">
        <f t="shared" si="16"/>
        <v>Hoffenheim</v>
      </c>
      <c r="B245" t="str">
        <f ca="1">IF(B75="","",IF($A245="","",IFERROR(INDEX(OFFSET('Program and Results'!$A$1,MATCH(Tables!B$1,'Program and Results'!$A:$A,0)-1,1,COUNTIF('Program and Results'!$A:$A,Tables!B$1),4),MATCH($A245,OFFSET('Program and Results'!$A$1,MATCH(Tables!B$1,'Program and Results'!$A:$A,0)-1,4,COUNTIF('Program and Results'!$A:$A,Tables!B$1),1),0),2),"")))</f>
        <v/>
      </c>
      <c r="C245">
        <f ca="1">IF(C75="","",IF($A245="","",IFERROR(INDEX(OFFSET('Program and Results'!$A$1,MATCH(Tables!C$1,'Program and Results'!$A:$A,0)-1,1,COUNTIF('Program and Results'!$A:$A,Tables!C$1),4),MATCH($A245,OFFSET('Program and Results'!$A$1,MATCH(Tables!C$1,'Program and Results'!$A:$A,0)-1,4,COUNTIF('Program and Results'!$A:$A,Tables!C$1),1),0),2),"")))</f>
        <v>1</v>
      </c>
      <c r="D245" t="str">
        <f ca="1">IF(D75="","",IF($A245="","",IFERROR(INDEX(OFFSET('Program and Results'!$A$1,MATCH(Tables!D$1,'Program and Results'!$A:$A,0)-1,1,COUNTIF('Program and Results'!$A:$A,Tables!D$1),4),MATCH($A245,OFFSET('Program and Results'!$A$1,MATCH(Tables!D$1,'Program and Results'!$A:$A,0)-1,4,COUNTIF('Program and Results'!$A:$A,Tables!D$1),1),0),2),"")))</f>
        <v/>
      </c>
      <c r="E245">
        <f ca="1">IF(E75="","",IF($A245="","",IFERROR(INDEX(OFFSET('Program and Results'!$A$1,MATCH(Tables!E$1,'Program and Results'!$A:$A,0)-1,1,COUNTIF('Program and Results'!$A:$A,Tables!E$1),4),MATCH($A245,OFFSET('Program and Results'!$A$1,MATCH(Tables!E$1,'Program and Results'!$A:$A,0)-1,4,COUNTIF('Program and Results'!$A:$A,Tables!E$1),1),0),2),"")))</f>
        <v>6</v>
      </c>
      <c r="F245" t="str">
        <f ca="1">IF(F75="","",IF($A245="","",IFERROR(INDEX(OFFSET('Program and Results'!$A$1,MATCH(Tables!F$1,'Program and Results'!$A:$A,0)-1,1,COUNTIF('Program and Results'!$A:$A,Tables!F$1),4),MATCH($A245,OFFSET('Program and Results'!$A$1,MATCH(Tables!F$1,'Program and Results'!$A:$A,0)-1,4,COUNTIF('Program and Results'!$A:$A,Tables!F$1),1),0),2),"")))</f>
        <v/>
      </c>
      <c r="G245">
        <f ca="1">IF(G75="","",IF($A245="","",IFERROR(INDEX(OFFSET('Program and Results'!$A$1,MATCH(Tables!G$1,'Program and Results'!$A:$A,0)-1,1,COUNTIF('Program and Results'!$A:$A,Tables!G$1),4),MATCH($A245,OFFSET('Program and Results'!$A$1,MATCH(Tables!G$1,'Program and Results'!$A:$A,0)-1,4,COUNTIF('Program and Results'!$A:$A,Tables!G$1),1),0),2),"")))</f>
        <v>2</v>
      </c>
      <c r="H245" t="str">
        <f ca="1">IF(H75="","",IF($A245="","",IFERROR(INDEX(OFFSET('Program and Results'!$A$1,MATCH(Tables!H$1,'Program and Results'!$A:$A,0)-1,1,COUNTIF('Program and Results'!$A:$A,Tables!H$1),4),MATCH($A245,OFFSET('Program and Results'!$A$1,MATCH(Tables!H$1,'Program and Results'!$A:$A,0)-1,4,COUNTIF('Program and Results'!$A:$A,Tables!H$1),1),0),2),"")))</f>
        <v/>
      </c>
      <c r="I245">
        <f ca="1">IF(I75="","",IF($A245="","",IFERROR(INDEX(OFFSET('Program and Results'!$A$1,MATCH(Tables!I$1,'Program and Results'!$A:$A,0)-1,1,COUNTIF('Program and Results'!$A:$A,Tables!I$1),4),MATCH($A245,OFFSET('Program and Results'!$A$1,MATCH(Tables!I$1,'Program and Results'!$A:$A,0)-1,4,COUNTIF('Program and Results'!$A:$A,Tables!I$1),1),0),2),"")))</f>
        <v>2</v>
      </c>
      <c r="J245" t="str">
        <f ca="1">IF(J75="","",IF($A245="","",IFERROR(INDEX(OFFSET('Program and Results'!$A$1,MATCH(Tables!J$1,'Program and Results'!$A:$A,0)-1,1,COUNTIF('Program and Results'!$A:$A,Tables!J$1),4),MATCH($A245,OFFSET('Program and Results'!$A$1,MATCH(Tables!J$1,'Program and Results'!$A:$A,0)-1,4,COUNTIF('Program and Results'!$A:$A,Tables!J$1),1),0),2),"")))</f>
        <v/>
      </c>
      <c r="K245">
        <f ca="1">IF(K75="","",IF($A245="","",IFERROR(INDEX(OFFSET('Program and Results'!$A$1,MATCH(Tables!K$1,'Program and Results'!$A:$A,0)-1,1,COUNTIF('Program and Results'!$A:$A,Tables!K$1),4),MATCH($A245,OFFSET('Program and Results'!$A$1,MATCH(Tables!K$1,'Program and Results'!$A:$A,0)-1,4,COUNTIF('Program and Results'!$A:$A,Tables!K$1),1),0),2),"")))</f>
        <v>1</v>
      </c>
      <c r="L245" t="str">
        <f ca="1">IF(L75="","",IF($A245="","",IFERROR(INDEX(OFFSET('Program and Results'!$A$1,MATCH(Tables!L$1,'Program and Results'!$A:$A,0)-1,1,COUNTIF('Program and Results'!$A:$A,Tables!L$1),4),MATCH($A245,OFFSET('Program and Results'!$A$1,MATCH(Tables!L$1,'Program and Results'!$A:$A,0)-1,4,COUNTIF('Program and Results'!$A:$A,Tables!L$1),1),0),2),"")))</f>
        <v/>
      </c>
      <c r="M245" t="str">
        <f ca="1">IF(M75="","",IF($A245="","",IFERROR(INDEX(OFFSET('Program and Results'!$A$1,MATCH(Tables!M$1,'Program and Results'!$A:$A,0)-1,1,COUNTIF('Program and Results'!$A:$A,Tables!M$1),4),MATCH($A245,OFFSET('Program and Results'!$A$1,MATCH(Tables!M$1,'Program and Results'!$A:$A,0)-1,4,COUNTIF('Program and Results'!$A:$A,Tables!M$1),1),0),2),"")))</f>
        <v/>
      </c>
      <c r="N245">
        <f ca="1">IF(N75="","",IF($A245="","",IFERROR(INDEX(OFFSET('Program and Results'!$A$1,MATCH(Tables!N$1,'Program and Results'!$A:$A,0)-1,1,COUNTIF('Program and Results'!$A:$A,Tables!N$1),4),MATCH($A245,OFFSET('Program and Results'!$A$1,MATCH(Tables!N$1,'Program and Results'!$A:$A,0)-1,4,COUNTIF('Program and Results'!$A:$A,Tables!N$1),1),0),2),"")))</f>
        <v>2</v>
      </c>
      <c r="O245" t="str">
        <f ca="1">IF(O75="","",IF($A245="","",IFERROR(INDEX(OFFSET('Program and Results'!$A$1,MATCH(Tables!O$1,'Program and Results'!$A:$A,0)-1,1,COUNTIF('Program and Results'!$A:$A,Tables!O$1),4),MATCH($A245,OFFSET('Program and Results'!$A$1,MATCH(Tables!O$1,'Program and Results'!$A:$A,0)-1,4,COUNTIF('Program and Results'!$A:$A,Tables!O$1),1),0),2),"")))</f>
        <v/>
      </c>
      <c r="P245">
        <f ca="1">IF(P75="","",IF($A245="","",IFERROR(INDEX(OFFSET('Program and Results'!$A$1,MATCH(Tables!P$1,'Program and Results'!$A:$A,0)-1,1,COUNTIF('Program and Results'!$A:$A,Tables!P$1),4),MATCH($A245,OFFSET('Program and Results'!$A$1,MATCH(Tables!P$1,'Program and Results'!$A:$A,0)-1,4,COUNTIF('Program and Results'!$A:$A,Tables!P$1),1),0),2),"")))</f>
        <v>1</v>
      </c>
      <c r="Q245" t="str">
        <f ca="1">IF(Q75="","",IF($A245="","",IFERROR(INDEX(OFFSET('Program and Results'!$A$1,MATCH(Tables!Q$1,'Program and Results'!$A:$A,0)-1,1,COUNTIF('Program and Results'!$A:$A,Tables!Q$1),4),MATCH($A245,OFFSET('Program and Results'!$A$1,MATCH(Tables!Q$1,'Program and Results'!$A:$A,0)-1,4,COUNTIF('Program and Results'!$A:$A,Tables!Q$1),1),0),2),"")))</f>
        <v/>
      </c>
      <c r="R245">
        <f ca="1">IF(R75="","",IF($A245="","",IFERROR(INDEX(OFFSET('Program and Results'!$A$1,MATCH(Tables!R$1,'Program and Results'!$A:$A,0)-1,1,COUNTIF('Program and Results'!$A:$A,Tables!R$1),4),MATCH($A245,OFFSET('Program and Results'!$A$1,MATCH(Tables!R$1,'Program and Results'!$A:$A,0)-1,4,COUNTIF('Program and Results'!$A:$A,Tables!R$1),1),0),2),"")))</f>
        <v>1</v>
      </c>
      <c r="S245">
        <f ca="1">IF(S75="","",IF($A245="","",IFERROR(INDEX(OFFSET('Program and Results'!$A$1,MATCH(Tables!S$1,'Program and Results'!$A:$A,0)-1,1,COUNTIF('Program and Results'!$A:$A,Tables!S$1),4),MATCH($A245,OFFSET('Program and Results'!$A$1,MATCH(Tables!S$1,'Program and Results'!$A:$A,0)-1,4,COUNTIF('Program and Results'!$A:$A,Tables!S$1),1),0),2),"")))</f>
        <v>4</v>
      </c>
      <c r="T245" t="str">
        <f ca="1">IF(T75="","",IF($A245="","",IFERROR(INDEX(OFFSET('Program and Results'!$A$1,MATCH(Tables!T$1,'Program and Results'!$A:$A,0)-1,1,COUNTIF('Program and Results'!$A:$A,Tables!T$1),4),MATCH($A245,OFFSET('Program and Results'!$A$1,MATCH(Tables!T$1,'Program and Results'!$A:$A,0)-1,4,COUNTIF('Program and Results'!$A:$A,Tables!T$1),1),0),2),"")))</f>
        <v/>
      </c>
      <c r="U245">
        <f ca="1">IF(U75="","",IF($A245="","",IFERROR(INDEX(OFFSET('Program and Results'!$A$1,MATCH(Tables!U$1,'Program and Results'!$A:$A,0)-1,1,COUNTIF('Program and Results'!$A:$A,Tables!U$1),4),MATCH($A245,OFFSET('Program and Results'!$A$1,MATCH(Tables!U$1,'Program and Results'!$A:$A,0)-1,4,COUNTIF('Program and Results'!$A:$A,Tables!U$1),1),0),2),"")))</f>
        <v>1</v>
      </c>
      <c r="V245" t="str">
        <f ca="1">IF(V75="","",IF($A245="","",IFERROR(INDEX(OFFSET('Program and Results'!$A$1,MATCH(Tables!V$1,'Program and Results'!$A:$A,0)-1,1,COUNTIF('Program and Results'!$A:$A,Tables!V$1),4),MATCH($A245,OFFSET('Program and Results'!$A$1,MATCH(Tables!V$1,'Program and Results'!$A:$A,0)-1,4,COUNTIF('Program and Results'!$A:$A,Tables!V$1),1),0),2),"")))</f>
        <v/>
      </c>
      <c r="W245">
        <f ca="1">IF(W75="","",IF($A245="","",IFERROR(INDEX(OFFSET('Program and Results'!$A$1,MATCH(Tables!W$1,'Program and Results'!$A:$A,0)-1,1,COUNTIF('Program and Results'!$A:$A,Tables!W$1),4),MATCH($A245,OFFSET('Program and Results'!$A$1,MATCH(Tables!W$1,'Program and Results'!$A:$A,0)-1,4,COUNTIF('Program and Results'!$A:$A,Tables!W$1),1),0),2),"")))</f>
        <v>2</v>
      </c>
      <c r="X245" t="str">
        <f ca="1">IF(X75="","",IF($A245="","",IFERROR(INDEX(OFFSET('Program and Results'!$A$1,MATCH(Tables!X$1,'Program and Results'!$A:$A,0)-1,1,COUNTIF('Program and Results'!$A:$A,Tables!X$1),4),MATCH($A245,OFFSET('Program and Results'!$A$1,MATCH(Tables!X$1,'Program and Results'!$A:$A,0)-1,4,COUNTIF('Program and Results'!$A:$A,Tables!X$1),1),0),2),"")))</f>
        <v/>
      </c>
      <c r="Y245">
        <f ca="1">IF(Y75="","",IF($A245="","",IFERROR(INDEX(OFFSET('Program and Results'!$A$1,MATCH(Tables!Y$1,'Program and Results'!$A:$A,0)-1,1,COUNTIF('Program and Results'!$A:$A,Tables!Y$1),4),MATCH($A245,OFFSET('Program and Results'!$A$1,MATCH(Tables!Y$1,'Program and Results'!$A:$A,0)-1,4,COUNTIF('Program and Results'!$A:$A,Tables!Y$1),1),0),2),"")))</f>
        <v>4</v>
      </c>
      <c r="Z245" t="str">
        <f ca="1">IF(Z75="","",IF($A245="","",IFERROR(INDEX(OFFSET('Program and Results'!$A$1,MATCH(Tables!Z$1,'Program and Results'!$A:$A,0)-1,1,COUNTIF('Program and Results'!$A:$A,Tables!Z$1),4),MATCH($A245,OFFSET('Program and Results'!$A$1,MATCH(Tables!Z$1,'Program and Results'!$A:$A,0)-1,4,COUNTIF('Program and Results'!$A:$A,Tables!Z$1),1),0),2),"")))</f>
        <v/>
      </c>
      <c r="AA245">
        <f ca="1">IF(AA75="","",IF($A245="","",IFERROR(INDEX(OFFSET('Program and Results'!$A$1,MATCH(Tables!AA$1,'Program and Results'!$A:$A,0)-1,1,COUNTIF('Program and Results'!$A:$A,Tables!AA$1),4),MATCH($A245,OFFSET('Program and Results'!$A$1,MATCH(Tables!AA$1,'Program and Results'!$A:$A,0)-1,4,COUNTIF('Program and Results'!$A:$A,Tables!AA$1),1),0),2),"")))</f>
        <v>2</v>
      </c>
      <c r="AB245" t="str">
        <f ca="1">IF(AB75="","",IF($A245="","",IFERROR(INDEX(OFFSET('Program and Results'!$A$1,MATCH(Tables!AB$1,'Program and Results'!$A:$A,0)-1,1,COUNTIF('Program and Results'!$A:$A,Tables!AB$1),4),MATCH($A245,OFFSET('Program and Results'!$A$1,MATCH(Tables!AB$1,'Program and Results'!$A:$A,0)-1,4,COUNTIF('Program and Results'!$A:$A,Tables!AB$1),1),0),2),"")))</f>
        <v/>
      </c>
      <c r="AC245">
        <f ca="1">IF(AC75="","",IF($A245="","",IFERROR(INDEX(OFFSET('Program and Results'!$A$1,MATCH(Tables!AC$1,'Program and Results'!$A:$A,0)-1,1,COUNTIF('Program and Results'!$A:$A,Tables!AC$1),4),MATCH($A245,OFFSET('Program and Results'!$A$1,MATCH(Tables!AC$1,'Program and Results'!$A:$A,0)-1,4,COUNTIF('Program and Results'!$A:$A,Tables!AC$1),1),0),2),"")))</f>
        <v>3</v>
      </c>
      <c r="AD245">
        <f ca="1">IF(AD75="","",IF($A245="","",IFERROR(INDEX(OFFSET('Program and Results'!$A$1,MATCH(Tables!AD$1,'Program and Results'!$A:$A,0)-1,1,COUNTIF('Program and Results'!$A:$A,Tables!AD$1),4),MATCH($A245,OFFSET('Program and Results'!$A$1,MATCH(Tables!AD$1,'Program and Results'!$A:$A,0)-1,4,COUNTIF('Program and Results'!$A:$A,Tables!AD$1),1),0),2),"")))</f>
        <v>1</v>
      </c>
      <c r="AE245" t="str">
        <f ca="1">IF(AE75="","",IF($A245="","",IFERROR(INDEX(OFFSET('Program and Results'!$A$1,MATCH(Tables!AE$1,'Program and Results'!$A:$A,0)-1,1,COUNTIF('Program and Results'!$A:$A,Tables!AE$1),4),MATCH($A245,OFFSET('Program and Results'!$A$1,MATCH(Tables!AE$1,'Program and Results'!$A:$A,0)-1,4,COUNTIF('Program and Results'!$A:$A,Tables!AE$1),1),0),2),"")))</f>
        <v/>
      </c>
      <c r="AF245">
        <f ca="1">IF(AF75="","",IF($A245="","",IFERROR(INDEX(OFFSET('Program and Results'!$A$1,MATCH(Tables!AF$1,'Program and Results'!$A:$A,0)-1,1,COUNTIF('Program and Results'!$A:$A,Tables!AF$1),4),MATCH($A245,OFFSET('Program and Results'!$A$1,MATCH(Tables!AF$1,'Program and Results'!$A:$A,0)-1,4,COUNTIF('Program and Results'!$A:$A,Tables!AF$1),1),0),2),"")))</f>
        <v>3</v>
      </c>
      <c r="AG245" t="str">
        <f ca="1">IF(AG75="","",IF($A245="","",IFERROR(INDEX(OFFSET('Program and Results'!$A$1,MATCH(Tables!AG$1,'Program and Results'!$A:$A,0)-1,1,COUNTIF('Program and Results'!$A:$A,Tables!AG$1),4),MATCH($A245,OFFSET('Program and Results'!$A$1,MATCH(Tables!AG$1,'Program and Results'!$A:$A,0)-1,4,COUNTIF('Program and Results'!$A:$A,Tables!AG$1),1),0),2),"")))</f>
        <v/>
      </c>
      <c r="AH245">
        <f ca="1">IF(AH75="","",IF($A245="","",IFERROR(INDEX(OFFSET('Program and Results'!$A$1,MATCH(Tables!AH$1,'Program and Results'!$A:$A,0)-1,1,COUNTIF('Program and Results'!$A:$A,Tables!AH$1),4),MATCH($A245,OFFSET('Program and Results'!$A$1,MATCH(Tables!AH$1,'Program and Results'!$A:$A,0)-1,4,COUNTIF('Program and Results'!$A:$A,Tables!AH$1),1),0),2),"")))</f>
        <v>3</v>
      </c>
      <c r="AI245" t="str">
        <f ca="1">IF(AI75="","",IF($A245="","",IFERROR(INDEX(OFFSET('Program and Results'!$A$1,MATCH(Tables!AI$1,'Program and Results'!$A:$A,0)-1,1,COUNTIF('Program and Results'!$A:$A,Tables!AI$1),4),MATCH($A245,OFFSET('Program and Results'!$A$1,MATCH(Tables!AI$1,'Program and Results'!$A:$A,0)-1,4,COUNTIF('Program and Results'!$A:$A,Tables!AI$1),1),0),2),"")))</f>
        <v/>
      </c>
      <c r="AJ245" t="str">
        <f ca="1">IF(AJ75="","",IF($A245="","",IFERROR(INDEX(OFFSET('Program and Results'!$A$1,MATCH(Tables!AJ$1,'Program and Results'!$A:$A,0)-1,1,COUNTIF('Program and Results'!$A:$A,Tables!AJ$1),4),MATCH($A245,OFFSET('Program and Results'!$A$1,MATCH(Tables!AJ$1,'Program and Results'!$A:$A,0)-1,4,COUNTIF('Program and Results'!$A:$A,Tables!AJ$1),1),0),2),"")))</f>
        <v/>
      </c>
      <c r="AK245" t="str">
        <f ca="1">IF(AK75="","",IF($A245="","",IFERROR(INDEX(OFFSET('Program and Results'!$A$1,MATCH(Tables!AK$1,'Program and Results'!$A:$A,0)-1,1,COUNTIF('Program and Results'!$A:$A,Tables!AK$1),4),MATCH($A245,OFFSET('Program and Results'!$A$1,MATCH(Tables!AK$1,'Program and Results'!$A:$A,0)-1,4,COUNTIF('Program and Results'!$A:$A,Tables!AK$1),1),0),2),"")))</f>
        <v/>
      </c>
      <c r="AL245" t="str">
        <f ca="1">IF(AL75="","",IF($A245="","",IFERROR(INDEX(OFFSET('Program and Results'!$A$1,MATCH(Tables!AL$1,'Program and Results'!$A:$A,0)-1,1,COUNTIF('Program and Results'!$A:$A,Tables!AL$1),4),MATCH($A245,OFFSET('Program and Results'!$A$1,MATCH(Tables!AL$1,'Program and Results'!$A:$A,0)-1,4,COUNTIF('Program and Results'!$A:$A,Tables!AL$1),1),0),2),"")))</f>
        <v/>
      </c>
      <c r="AM245" t="str">
        <f ca="1">IF(AM75="","",IF($A245="","",IFERROR(INDEX(OFFSET('Program and Results'!$A$1,MATCH(Tables!AM$1,'Program and Results'!$A:$A,0)-1,1,COUNTIF('Program and Results'!$A:$A,Tables!AM$1),4),MATCH($A245,OFFSET('Program and Results'!$A$1,MATCH(Tables!AM$1,'Program and Results'!$A:$A,0)-1,4,COUNTIF('Program and Results'!$A:$A,Tables!AM$1),1),0),2),"")))</f>
        <v/>
      </c>
      <c r="AN245" t="str">
        <f ca="1">IF(AN75="","",IF($A245="","",IFERROR(INDEX(OFFSET('Program and Results'!$A$1,MATCH(Tables!AN$1,'Program and Results'!$A:$A,0)-1,1,COUNTIF('Program and Results'!$A:$A,Tables!AN$1),4),MATCH($A245,OFFSET('Program and Results'!$A$1,MATCH(Tables!AN$1,'Program and Results'!$A:$A,0)-1,4,COUNTIF('Program and Results'!$A:$A,Tables!AN$1),1),0),2),"")))</f>
        <v/>
      </c>
      <c r="AO245" t="str">
        <f ca="1">IF(AO75="","",IF($A245="","",IFERROR(INDEX(OFFSET('Program and Results'!$A$1,MATCH(Tables!AO$1,'Program and Results'!$A:$A,0)-1,1,COUNTIF('Program and Results'!$A:$A,Tables!AO$1),4),MATCH($A245,OFFSET('Program and Results'!$A$1,MATCH(Tables!AO$1,'Program and Results'!$A:$A,0)-1,4,COUNTIF('Program and Results'!$A:$A,Tables!AO$1),1),0),2),"")))</f>
        <v/>
      </c>
      <c r="AP245" t="str">
        <f ca="1">IF(AP75="","",IF($A245="","",IFERROR(INDEX(OFFSET('Program and Results'!$A$1,MATCH(Tables!AP$1,'Program and Results'!$A:$A,0)-1,1,COUNTIF('Program and Results'!$A:$A,Tables!AP$1),4),MATCH($A245,OFFSET('Program and Results'!$A$1,MATCH(Tables!AP$1,'Program and Results'!$A:$A,0)-1,4,COUNTIF('Program and Results'!$A:$A,Tables!AP$1),1),0),2),"")))</f>
        <v/>
      </c>
      <c r="AQ245" t="str">
        <f ca="1">IF(AQ75="","",IF($A245="","",IFERROR(INDEX(OFFSET('Program and Results'!$A$1,MATCH(Tables!AQ$1,'Program and Results'!$A:$A,0)-1,1,COUNTIF('Program and Results'!$A:$A,Tables!AQ$1),4),MATCH($A245,OFFSET('Program and Results'!$A$1,MATCH(Tables!AQ$1,'Program and Results'!$A:$A,0)-1,4,COUNTIF('Program and Results'!$A:$A,Tables!AQ$1),1),0),2),"")))</f>
        <v/>
      </c>
      <c r="AR245" t="str">
        <f ca="1">IF(AR75="","",IF($A245="","",IFERROR(INDEX(OFFSET('Program and Results'!$A$1,MATCH(Tables!AR$1,'Program and Results'!$A:$A,0)-1,1,COUNTIF('Program and Results'!$A:$A,Tables!AR$1),4),MATCH($A245,OFFSET('Program and Results'!$A$1,MATCH(Tables!AR$1,'Program and Results'!$A:$A,0)-1,4,COUNTIF('Program and Results'!$A:$A,Tables!AR$1),1),0),2),"")))</f>
        <v/>
      </c>
      <c r="AS245" t="str">
        <f ca="1">IF(AS75="","",IF($A245="","",IFERROR(INDEX(OFFSET('Program and Results'!$A$1,MATCH(Tables!AS$1,'Program and Results'!$A:$A,0)-1,1,COUNTIF('Program and Results'!$A:$A,Tables!AS$1),4),MATCH($A245,OFFSET('Program and Results'!$A$1,MATCH(Tables!AS$1,'Program and Results'!$A:$A,0)-1,4,COUNTIF('Program and Results'!$A:$A,Tables!AS$1),1),0),2),"")))</f>
        <v/>
      </c>
      <c r="AT245" t="str">
        <f ca="1">IF(AT75="","",IF($A245="","",IFERROR(INDEX(OFFSET('Program and Results'!$A$1,MATCH(Tables!AT$1,'Program and Results'!$A:$A,0)-1,1,COUNTIF('Program and Results'!$A:$A,Tables!AT$1),4),MATCH($A245,OFFSET('Program and Results'!$A$1,MATCH(Tables!AT$1,'Program and Results'!$A:$A,0)-1,4,COUNTIF('Program and Results'!$A:$A,Tables!AT$1),1),0),2),"")))</f>
        <v/>
      </c>
      <c r="AU245" t="str">
        <f ca="1">IF(AU75="","",IF($A245="","",IFERROR(INDEX(OFFSET('Program and Results'!$A$1,MATCH(Tables!AU$1,'Program and Results'!$A:$A,0)-1,1,COUNTIF('Program and Results'!$A:$A,Tables!AU$1),4),MATCH($A245,OFFSET('Program and Results'!$A$1,MATCH(Tables!AU$1,'Program and Results'!$A:$A,0)-1,4,COUNTIF('Program and Results'!$A:$A,Tables!AU$1),1),0),2),"")))</f>
        <v/>
      </c>
      <c r="AV245" t="str">
        <f ca="1">IF(AV75="","",IF($A245="","",IFERROR(INDEX(OFFSET('Program and Results'!$A$1,MATCH(Tables!AV$1,'Program and Results'!$A:$A,0)-1,1,COUNTIF('Program and Results'!$A:$A,Tables!AV$1),4),MATCH($A245,OFFSET('Program and Results'!$A$1,MATCH(Tables!AV$1,'Program and Results'!$A:$A,0)-1,4,COUNTIF('Program and Results'!$A:$A,Tables!AV$1),1),0),2),"")))</f>
        <v/>
      </c>
      <c r="AW245" t="str">
        <f ca="1">IF(AW75="","",IF($A245="","",IFERROR(INDEX(OFFSET('Program and Results'!$A$1,MATCH(Tables!AW$1,'Program and Results'!$A:$A,0)-1,1,COUNTIF('Program and Results'!$A:$A,Tables!AW$1),4),MATCH($A245,OFFSET('Program and Results'!$A$1,MATCH(Tables!AW$1,'Program and Results'!$A:$A,0)-1,4,COUNTIF('Program and Results'!$A:$A,Tables!AW$1),1),0),2),"")))</f>
        <v/>
      </c>
      <c r="AX245" t="str">
        <f ca="1">IF(AX75="","",IF($A245="","",IFERROR(INDEX(OFFSET('Program and Results'!$A$1,MATCH(Tables!AX$1,'Program and Results'!$A:$A,0)-1,1,COUNTIF('Program and Results'!$A:$A,Tables!AX$1),4),MATCH($A245,OFFSET('Program and Results'!$A$1,MATCH(Tables!AX$1,'Program and Results'!$A:$A,0)-1,4,COUNTIF('Program and Results'!$A:$A,Tables!AX$1),1),0),2),"")))</f>
        <v/>
      </c>
      <c r="AY245" t="str">
        <f ca="1">IF(AY75="","",IF($A245="","",IFERROR(INDEX(OFFSET('Program and Results'!$A$1,MATCH(Tables!AY$1,'Program and Results'!$A:$A,0)-1,1,COUNTIF('Program and Results'!$A:$A,Tables!AY$1),4),MATCH($A245,OFFSET('Program and Results'!$A$1,MATCH(Tables!AY$1,'Program and Results'!$A:$A,0)-1,4,COUNTIF('Program and Results'!$A:$A,Tables!AY$1),1),0),2),"")))</f>
        <v/>
      </c>
      <c r="AZ245" t="str">
        <f ca="1">IF(AZ75="","",IF($A245="","",IFERROR(INDEX(OFFSET('Program and Results'!$A$1,MATCH(Tables!AZ$1,'Program and Results'!$A:$A,0)-1,1,COUNTIF('Program and Results'!$A:$A,Tables!AZ$1),4),MATCH($A245,OFFSET('Program and Results'!$A$1,MATCH(Tables!AZ$1,'Program and Results'!$A:$A,0)-1,4,COUNTIF('Program and Results'!$A:$A,Tables!AZ$1),1),0),2),"")))</f>
        <v/>
      </c>
      <c r="BA245" t="str">
        <f ca="1">IF(BA75="","",IF($A245="","",IFERROR(INDEX(OFFSET('Program and Results'!$A$1,MATCH(Tables!BA$1,'Program and Results'!$A:$A,0)-1,1,COUNTIF('Program and Results'!$A:$A,Tables!BA$1),4),MATCH($A245,OFFSET('Program and Results'!$A$1,MATCH(Tables!BA$1,'Program and Results'!$A:$A,0)-1,4,COUNTIF('Program and Results'!$A:$A,Tables!BA$1),1),0),2),"")))</f>
        <v/>
      </c>
      <c r="BB245" t="str">
        <f ca="1">IF(BB75="","",IF($A245="","",IFERROR(INDEX(OFFSET('Program and Results'!$A$1,MATCH(Tables!BB$1,'Program and Results'!$A:$A,0)-1,1,COUNTIF('Program and Results'!$A:$A,Tables!BB$1),4),MATCH($A245,OFFSET('Program and Results'!$A$1,MATCH(Tables!BB$1,'Program and Results'!$A:$A,0)-1,4,COUNTIF('Program and Results'!$A:$A,Tables!BB$1),1),0),2),"")))</f>
        <v/>
      </c>
      <c r="BC245" t="str">
        <f ca="1">IF(BC75="","",IF($A245="","",IFERROR(INDEX(OFFSET('Program and Results'!$A$1,MATCH(Tables!BC$1,'Program and Results'!$A:$A,0)-1,1,COUNTIF('Program and Results'!$A:$A,Tables!BC$1),4),MATCH($A245,OFFSET('Program and Results'!$A$1,MATCH(Tables!BC$1,'Program and Results'!$A:$A,0)-1,4,COUNTIF('Program and Results'!$A:$A,Tables!BC$1),1),0),2),"")))</f>
        <v/>
      </c>
      <c r="BD245" t="str">
        <f ca="1">IF(BD75="","",IF($A245="","",IFERROR(INDEX(OFFSET('Program and Results'!$A$1,MATCH(Tables!BD$1,'Program and Results'!$A:$A,0)-1,1,COUNTIF('Program and Results'!$A:$A,Tables!BD$1),4),MATCH($A245,OFFSET('Program and Results'!$A$1,MATCH(Tables!BD$1,'Program and Results'!$A:$A,0)-1,4,COUNTIF('Program and Results'!$A:$A,Tables!BD$1),1),0),2),"")))</f>
        <v/>
      </c>
      <c r="BE245" t="str">
        <f ca="1">IF(BE75="","",IF($A245="","",IFERROR(INDEX(OFFSET('Program and Results'!$A$1,MATCH(Tables!BE$1,'Program and Results'!$A:$A,0)-1,1,COUNTIF('Program and Results'!$A:$A,Tables!BE$1),4),MATCH($A245,OFFSET('Program and Results'!$A$1,MATCH(Tables!BE$1,'Program and Results'!$A:$A,0)-1,4,COUNTIF('Program and Results'!$A:$A,Tables!BE$1),1),0),2),"")))</f>
        <v/>
      </c>
    </row>
    <row r="246" spans="1:57">
      <c r="A246" s="3" t="str">
        <f t="shared" si="16"/>
        <v>Leverkusen</v>
      </c>
      <c r="B246" t="str">
        <f ca="1">IF(B76="","",IF($A246="","",IFERROR(INDEX(OFFSET('Program and Results'!$A$1,MATCH(Tables!B$1,'Program and Results'!$A:$A,0)-1,1,COUNTIF('Program and Results'!$A:$A,Tables!B$1),4),MATCH($A246,OFFSET('Program and Results'!$A$1,MATCH(Tables!B$1,'Program and Results'!$A:$A,0)-1,4,COUNTIF('Program and Results'!$A:$A,Tables!B$1),1),0),2),"")))</f>
        <v/>
      </c>
      <c r="C246">
        <f ca="1">IF(C76="","",IF($A246="","",IFERROR(INDEX(OFFSET('Program and Results'!$A$1,MATCH(Tables!C$1,'Program and Results'!$A:$A,0)-1,1,COUNTIF('Program and Results'!$A:$A,Tables!C$1),4),MATCH($A246,OFFSET('Program and Results'!$A$1,MATCH(Tables!C$1,'Program and Results'!$A:$A,0)-1,4,COUNTIF('Program and Results'!$A:$A,Tables!C$1),1),0),2),"")))</f>
        <v>0</v>
      </c>
      <c r="D246" t="str">
        <f ca="1">IF(D76="","",IF($A246="","",IFERROR(INDEX(OFFSET('Program and Results'!$A$1,MATCH(Tables!D$1,'Program and Results'!$A:$A,0)-1,1,COUNTIF('Program and Results'!$A:$A,Tables!D$1),4),MATCH($A246,OFFSET('Program and Results'!$A$1,MATCH(Tables!D$1,'Program and Results'!$A:$A,0)-1,4,COUNTIF('Program and Results'!$A:$A,Tables!D$1),1),0),2),"")))</f>
        <v/>
      </c>
      <c r="E246">
        <f ca="1">IF(E76="","",IF($A246="","",IFERROR(INDEX(OFFSET('Program and Results'!$A$1,MATCH(Tables!E$1,'Program and Results'!$A:$A,0)-1,1,COUNTIF('Program and Results'!$A:$A,Tables!E$1),4),MATCH($A246,OFFSET('Program and Results'!$A$1,MATCH(Tables!E$1,'Program and Results'!$A:$A,0)-1,4,COUNTIF('Program and Results'!$A:$A,Tables!E$1),1),0),2),"")))</f>
        <v>2</v>
      </c>
      <c r="F246" t="str">
        <f ca="1">IF(F76="","",IF($A246="","",IFERROR(INDEX(OFFSET('Program and Results'!$A$1,MATCH(Tables!F$1,'Program and Results'!$A:$A,0)-1,1,COUNTIF('Program and Results'!$A:$A,Tables!F$1),4),MATCH($A246,OFFSET('Program and Results'!$A$1,MATCH(Tables!F$1,'Program and Results'!$A:$A,0)-1,4,COUNTIF('Program and Results'!$A:$A,Tables!F$1),1),0),2),"")))</f>
        <v/>
      </c>
      <c r="G246">
        <f ca="1">IF(G76="","",IF($A246="","",IFERROR(INDEX(OFFSET('Program and Results'!$A$1,MATCH(Tables!G$1,'Program and Results'!$A:$A,0)-1,1,COUNTIF('Program and Results'!$A:$A,Tables!G$1),4),MATCH($A246,OFFSET('Program and Results'!$A$1,MATCH(Tables!G$1,'Program and Results'!$A:$A,0)-1,4,COUNTIF('Program and Results'!$A:$A,Tables!G$1),1),0),2),"")))</f>
        <v>1</v>
      </c>
      <c r="H246" t="str">
        <f ca="1">IF(H76="","",IF($A246="","",IFERROR(INDEX(OFFSET('Program and Results'!$A$1,MATCH(Tables!H$1,'Program and Results'!$A:$A,0)-1,1,COUNTIF('Program and Results'!$A:$A,Tables!H$1),4),MATCH($A246,OFFSET('Program and Results'!$A$1,MATCH(Tables!H$1,'Program and Results'!$A:$A,0)-1,4,COUNTIF('Program and Results'!$A:$A,Tables!H$1),1),0),2),"")))</f>
        <v/>
      </c>
      <c r="I246" t="str">
        <f ca="1">IF(I76="","",IF($A246="","",IFERROR(INDEX(OFFSET('Program and Results'!$A$1,MATCH(Tables!I$1,'Program and Results'!$A:$A,0)-1,1,COUNTIF('Program and Results'!$A:$A,Tables!I$1),4),MATCH($A246,OFFSET('Program and Results'!$A$1,MATCH(Tables!I$1,'Program and Results'!$A:$A,0)-1,4,COUNTIF('Program and Results'!$A:$A,Tables!I$1),1),0),2),"")))</f>
        <v/>
      </c>
      <c r="J246">
        <f ca="1">IF(J76="","",IF($A246="","",IFERROR(INDEX(OFFSET('Program and Results'!$A$1,MATCH(Tables!J$1,'Program and Results'!$A:$A,0)-1,1,COUNTIF('Program and Results'!$A:$A,Tables!J$1),4),MATCH($A246,OFFSET('Program and Results'!$A$1,MATCH(Tables!J$1,'Program and Results'!$A:$A,0)-1,4,COUNTIF('Program and Results'!$A:$A,Tables!J$1),1),0),2),"")))</f>
        <v>1</v>
      </c>
      <c r="K246" t="str">
        <f ca="1">IF(K76="","",IF($A246="","",IFERROR(INDEX(OFFSET('Program and Results'!$A$1,MATCH(Tables!K$1,'Program and Results'!$A:$A,0)-1,1,COUNTIF('Program and Results'!$A:$A,Tables!K$1),4),MATCH($A246,OFFSET('Program and Results'!$A$1,MATCH(Tables!K$1,'Program and Results'!$A:$A,0)-1,4,COUNTIF('Program and Results'!$A:$A,Tables!K$1),1),0),2),"")))</f>
        <v/>
      </c>
      <c r="L246">
        <f ca="1">IF(L76="","",IF($A246="","",IFERROR(INDEX(OFFSET('Program and Results'!$A$1,MATCH(Tables!L$1,'Program and Results'!$A:$A,0)-1,1,COUNTIF('Program and Results'!$A:$A,Tables!L$1),4),MATCH($A246,OFFSET('Program and Results'!$A$1,MATCH(Tables!L$1,'Program and Results'!$A:$A,0)-1,4,COUNTIF('Program and Results'!$A:$A,Tables!L$1),1),0),2),"")))</f>
        <v>1</v>
      </c>
      <c r="M246" t="str">
        <f ca="1">IF(M76="","",IF($A246="","",IFERROR(INDEX(OFFSET('Program and Results'!$A$1,MATCH(Tables!M$1,'Program and Results'!$A:$A,0)-1,1,COUNTIF('Program and Results'!$A:$A,Tables!M$1),4),MATCH($A246,OFFSET('Program and Results'!$A$1,MATCH(Tables!M$1,'Program and Results'!$A:$A,0)-1,4,COUNTIF('Program and Results'!$A:$A,Tables!M$1),1),0),2),"")))</f>
        <v/>
      </c>
      <c r="N246">
        <f ca="1">IF(N76="","",IF($A246="","",IFERROR(INDEX(OFFSET('Program and Results'!$A$1,MATCH(Tables!N$1,'Program and Results'!$A:$A,0)-1,1,COUNTIF('Program and Results'!$A:$A,Tables!N$1),4),MATCH($A246,OFFSET('Program and Results'!$A$1,MATCH(Tables!N$1,'Program and Results'!$A:$A,0)-1,4,COUNTIF('Program and Results'!$A:$A,Tables!N$1),1),0),2),"")))</f>
        <v>0</v>
      </c>
      <c r="O246" t="str">
        <f ca="1">IF(O76="","",IF($A246="","",IFERROR(INDEX(OFFSET('Program and Results'!$A$1,MATCH(Tables!O$1,'Program and Results'!$A:$A,0)-1,1,COUNTIF('Program and Results'!$A:$A,Tables!O$1),4),MATCH($A246,OFFSET('Program and Results'!$A$1,MATCH(Tables!O$1,'Program and Results'!$A:$A,0)-1,4,COUNTIF('Program and Results'!$A:$A,Tables!O$1),1),0),2),"")))</f>
        <v/>
      </c>
      <c r="P246">
        <f ca="1">IF(P76="","",IF($A246="","",IFERROR(INDEX(OFFSET('Program and Results'!$A$1,MATCH(Tables!P$1,'Program and Results'!$A:$A,0)-1,1,COUNTIF('Program and Results'!$A:$A,Tables!P$1),4),MATCH($A246,OFFSET('Program and Results'!$A$1,MATCH(Tables!P$1,'Program and Results'!$A:$A,0)-1,4,COUNTIF('Program and Results'!$A:$A,Tables!P$1),1),0),2),"")))</f>
        <v>0</v>
      </c>
      <c r="Q246" t="str">
        <f ca="1">IF(Q76="","",IF($A246="","",IFERROR(INDEX(OFFSET('Program and Results'!$A$1,MATCH(Tables!Q$1,'Program and Results'!$A:$A,0)-1,1,COUNTIF('Program and Results'!$A:$A,Tables!Q$1),4),MATCH($A246,OFFSET('Program and Results'!$A$1,MATCH(Tables!Q$1,'Program and Results'!$A:$A,0)-1,4,COUNTIF('Program and Results'!$A:$A,Tables!Q$1),1),0),2),"")))</f>
        <v/>
      </c>
      <c r="R246">
        <f ca="1">IF(R76="","",IF($A246="","",IFERROR(INDEX(OFFSET('Program and Results'!$A$1,MATCH(Tables!R$1,'Program and Results'!$A:$A,0)-1,1,COUNTIF('Program and Results'!$A:$A,Tables!R$1),4),MATCH($A246,OFFSET('Program and Results'!$A$1,MATCH(Tables!R$1,'Program and Results'!$A:$A,0)-1,4,COUNTIF('Program and Results'!$A:$A,Tables!R$1),1),0),2),"")))</f>
        <v>1</v>
      </c>
      <c r="S246">
        <f ca="1">IF(S76="","",IF($A246="","",IFERROR(INDEX(OFFSET('Program and Results'!$A$1,MATCH(Tables!S$1,'Program and Results'!$A:$A,0)-1,1,COUNTIF('Program and Results'!$A:$A,Tables!S$1),4),MATCH($A246,OFFSET('Program and Results'!$A$1,MATCH(Tables!S$1,'Program and Results'!$A:$A,0)-1,4,COUNTIF('Program and Results'!$A:$A,Tables!S$1),1),0),2),"")))</f>
        <v>3</v>
      </c>
      <c r="T246" t="str">
        <f ca="1">IF(T76="","",IF($A246="","",IFERROR(INDEX(OFFSET('Program and Results'!$A$1,MATCH(Tables!T$1,'Program and Results'!$A:$A,0)-1,1,COUNTIF('Program and Results'!$A:$A,Tables!T$1),4),MATCH($A246,OFFSET('Program and Results'!$A$1,MATCH(Tables!T$1,'Program and Results'!$A:$A,0)-1,4,COUNTIF('Program and Results'!$A:$A,Tables!T$1),1),0),2),"")))</f>
        <v/>
      </c>
      <c r="U246">
        <f ca="1">IF(U76="","",IF($A246="","",IFERROR(INDEX(OFFSET('Program and Results'!$A$1,MATCH(Tables!U$1,'Program and Results'!$A:$A,0)-1,1,COUNTIF('Program and Results'!$A:$A,Tables!U$1),4),MATCH($A246,OFFSET('Program and Results'!$A$1,MATCH(Tables!U$1,'Program and Results'!$A:$A,0)-1,4,COUNTIF('Program and Results'!$A:$A,Tables!U$1),1),0),2),"")))</f>
        <v>0</v>
      </c>
      <c r="V246" t="str">
        <f ca="1">IF(V76="","",IF($A246="","",IFERROR(INDEX(OFFSET('Program and Results'!$A$1,MATCH(Tables!V$1,'Program and Results'!$A:$A,0)-1,1,COUNTIF('Program and Results'!$A:$A,Tables!V$1),4),MATCH($A246,OFFSET('Program and Results'!$A$1,MATCH(Tables!V$1,'Program and Results'!$A:$A,0)-1,4,COUNTIF('Program and Results'!$A:$A,Tables!V$1),1),0),2),"")))</f>
        <v/>
      </c>
      <c r="W246">
        <f ca="1">IF(W76="","",IF($A246="","",IFERROR(INDEX(OFFSET('Program and Results'!$A$1,MATCH(Tables!W$1,'Program and Results'!$A:$A,0)-1,1,COUNTIF('Program and Results'!$A:$A,Tables!W$1),4),MATCH($A246,OFFSET('Program and Results'!$A$1,MATCH(Tables!W$1,'Program and Results'!$A:$A,0)-1,4,COUNTIF('Program and Results'!$A:$A,Tables!W$1),1),0),2),"")))</f>
        <v>3</v>
      </c>
      <c r="X246" t="str">
        <f ca="1">IF(X76="","",IF($A246="","",IFERROR(INDEX(OFFSET('Program and Results'!$A$1,MATCH(Tables!X$1,'Program and Results'!$A:$A,0)-1,1,COUNTIF('Program and Results'!$A:$A,Tables!X$1),4),MATCH($A246,OFFSET('Program and Results'!$A$1,MATCH(Tables!X$1,'Program and Results'!$A:$A,0)-1,4,COUNTIF('Program and Results'!$A:$A,Tables!X$1),1),0),2),"")))</f>
        <v/>
      </c>
      <c r="Y246">
        <f ca="1">IF(Y76="","",IF($A246="","",IFERROR(INDEX(OFFSET('Program and Results'!$A$1,MATCH(Tables!Y$1,'Program and Results'!$A:$A,0)-1,1,COUNTIF('Program and Results'!$A:$A,Tables!Y$1),4),MATCH($A246,OFFSET('Program and Results'!$A$1,MATCH(Tables!Y$1,'Program and Results'!$A:$A,0)-1,4,COUNTIF('Program and Results'!$A:$A,Tables!Y$1),1),0),2),"")))</f>
        <v>1</v>
      </c>
      <c r="Z246">
        <f ca="1">IF(Z76="","",IF($A246="","",IFERROR(INDEX(OFFSET('Program and Results'!$A$1,MATCH(Tables!Z$1,'Program and Results'!$A:$A,0)-1,1,COUNTIF('Program and Results'!$A:$A,Tables!Z$1),4),MATCH($A246,OFFSET('Program and Results'!$A$1,MATCH(Tables!Z$1,'Program and Results'!$A:$A,0)-1,4,COUNTIF('Program and Results'!$A:$A,Tables!Z$1),1),0),2),"")))</f>
        <v>2</v>
      </c>
      <c r="AA246" t="str">
        <f ca="1">IF(AA76="","",IF($A246="","",IFERROR(INDEX(OFFSET('Program and Results'!$A$1,MATCH(Tables!AA$1,'Program and Results'!$A:$A,0)-1,1,COUNTIF('Program and Results'!$A:$A,Tables!AA$1),4),MATCH($A246,OFFSET('Program and Results'!$A$1,MATCH(Tables!AA$1,'Program and Results'!$A:$A,0)-1,4,COUNTIF('Program and Results'!$A:$A,Tables!AA$1),1),0),2),"")))</f>
        <v/>
      </c>
      <c r="AB246">
        <f ca="1">IF(AB76="","",IF($A246="","",IFERROR(INDEX(OFFSET('Program and Results'!$A$1,MATCH(Tables!AB$1,'Program and Results'!$A:$A,0)-1,1,COUNTIF('Program and Results'!$A:$A,Tables!AB$1),4),MATCH($A246,OFFSET('Program and Results'!$A$1,MATCH(Tables!AB$1,'Program and Results'!$A:$A,0)-1,4,COUNTIF('Program and Results'!$A:$A,Tables!AB$1),1),0),2),"")))</f>
        <v>1</v>
      </c>
      <c r="AC246" t="str">
        <f ca="1">IF(AC76="","",IF($A246="","",IFERROR(INDEX(OFFSET('Program and Results'!$A$1,MATCH(Tables!AC$1,'Program and Results'!$A:$A,0)-1,1,COUNTIF('Program and Results'!$A:$A,Tables!AC$1),4),MATCH($A246,OFFSET('Program and Results'!$A$1,MATCH(Tables!AC$1,'Program and Results'!$A:$A,0)-1,4,COUNTIF('Program and Results'!$A:$A,Tables!AC$1),1),0),2),"")))</f>
        <v/>
      </c>
      <c r="AD246">
        <f ca="1">IF(AD76="","",IF($A246="","",IFERROR(INDEX(OFFSET('Program and Results'!$A$1,MATCH(Tables!AD$1,'Program and Results'!$A:$A,0)-1,1,COUNTIF('Program and Results'!$A:$A,Tables!AD$1),4),MATCH($A246,OFFSET('Program and Results'!$A$1,MATCH(Tables!AD$1,'Program and Results'!$A:$A,0)-1,4,COUNTIF('Program and Results'!$A:$A,Tables!AD$1),1),0),2),"")))</f>
        <v>2</v>
      </c>
      <c r="AE246" t="str">
        <f ca="1">IF(AE76="","",IF($A246="","",IFERROR(INDEX(OFFSET('Program and Results'!$A$1,MATCH(Tables!AE$1,'Program and Results'!$A:$A,0)-1,1,COUNTIF('Program and Results'!$A:$A,Tables!AE$1),4),MATCH($A246,OFFSET('Program and Results'!$A$1,MATCH(Tables!AE$1,'Program and Results'!$A:$A,0)-1,4,COUNTIF('Program and Results'!$A:$A,Tables!AE$1),1),0),2),"")))</f>
        <v/>
      </c>
      <c r="AF246">
        <f ca="1">IF(AF76="","",IF($A246="","",IFERROR(INDEX(OFFSET('Program and Results'!$A$1,MATCH(Tables!AF$1,'Program and Results'!$A:$A,0)-1,1,COUNTIF('Program and Results'!$A:$A,Tables!AF$1),4),MATCH($A246,OFFSET('Program and Results'!$A$1,MATCH(Tables!AF$1,'Program and Results'!$A:$A,0)-1,4,COUNTIF('Program and Results'!$A:$A,Tables!AF$1),1),0),2),"")))</f>
        <v>1</v>
      </c>
      <c r="AG246" t="str">
        <f ca="1">IF(AG76="","",IF($A246="","",IFERROR(INDEX(OFFSET('Program and Results'!$A$1,MATCH(Tables!AG$1,'Program and Results'!$A:$A,0)-1,1,COUNTIF('Program and Results'!$A:$A,Tables!AG$1),4),MATCH($A246,OFFSET('Program and Results'!$A$1,MATCH(Tables!AG$1,'Program and Results'!$A:$A,0)-1,4,COUNTIF('Program and Results'!$A:$A,Tables!AG$1),1),0),2),"")))</f>
        <v/>
      </c>
      <c r="AH246">
        <f ca="1">IF(AH76="","",IF($A246="","",IFERROR(INDEX(OFFSET('Program and Results'!$A$1,MATCH(Tables!AH$1,'Program and Results'!$A:$A,0)-1,1,COUNTIF('Program and Results'!$A:$A,Tables!AH$1),4),MATCH($A246,OFFSET('Program and Results'!$A$1,MATCH(Tables!AH$1,'Program and Results'!$A:$A,0)-1,4,COUNTIF('Program and Results'!$A:$A,Tables!AH$1),1),0),2),"")))</f>
        <v>0</v>
      </c>
      <c r="AI246" t="str">
        <f ca="1">IF(AI76="","",IF($A246="","",IFERROR(INDEX(OFFSET('Program and Results'!$A$1,MATCH(Tables!AI$1,'Program and Results'!$A:$A,0)-1,1,COUNTIF('Program and Results'!$A:$A,Tables!AI$1),4),MATCH($A246,OFFSET('Program and Results'!$A$1,MATCH(Tables!AI$1,'Program and Results'!$A:$A,0)-1,4,COUNTIF('Program and Results'!$A:$A,Tables!AI$1),1),0),2),"")))</f>
        <v/>
      </c>
      <c r="AJ246" t="str">
        <f ca="1">IF(AJ76="","",IF($A246="","",IFERROR(INDEX(OFFSET('Program and Results'!$A$1,MATCH(Tables!AJ$1,'Program and Results'!$A:$A,0)-1,1,COUNTIF('Program and Results'!$A:$A,Tables!AJ$1),4),MATCH($A246,OFFSET('Program and Results'!$A$1,MATCH(Tables!AJ$1,'Program and Results'!$A:$A,0)-1,4,COUNTIF('Program and Results'!$A:$A,Tables!AJ$1),1),0),2),"")))</f>
        <v/>
      </c>
      <c r="AK246" t="str">
        <f ca="1">IF(AK76="","",IF($A246="","",IFERROR(INDEX(OFFSET('Program and Results'!$A$1,MATCH(Tables!AK$1,'Program and Results'!$A:$A,0)-1,1,COUNTIF('Program and Results'!$A:$A,Tables!AK$1),4),MATCH($A246,OFFSET('Program and Results'!$A$1,MATCH(Tables!AK$1,'Program and Results'!$A:$A,0)-1,4,COUNTIF('Program and Results'!$A:$A,Tables!AK$1),1),0),2),"")))</f>
        <v/>
      </c>
      <c r="AL246" t="str">
        <f ca="1">IF(AL76="","",IF($A246="","",IFERROR(INDEX(OFFSET('Program and Results'!$A$1,MATCH(Tables!AL$1,'Program and Results'!$A:$A,0)-1,1,COUNTIF('Program and Results'!$A:$A,Tables!AL$1),4),MATCH($A246,OFFSET('Program and Results'!$A$1,MATCH(Tables!AL$1,'Program and Results'!$A:$A,0)-1,4,COUNTIF('Program and Results'!$A:$A,Tables!AL$1),1),0),2),"")))</f>
        <v/>
      </c>
      <c r="AM246" t="str">
        <f ca="1">IF(AM76="","",IF($A246="","",IFERROR(INDEX(OFFSET('Program and Results'!$A$1,MATCH(Tables!AM$1,'Program and Results'!$A:$A,0)-1,1,COUNTIF('Program and Results'!$A:$A,Tables!AM$1),4),MATCH($A246,OFFSET('Program and Results'!$A$1,MATCH(Tables!AM$1,'Program and Results'!$A:$A,0)-1,4,COUNTIF('Program and Results'!$A:$A,Tables!AM$1),1),0),2),"")))</f>
        <v/>
      </c>
      <c r="AN246" t="str">
        <f ca="1">IF(AN76="","",IF($A246="","",IFERROR(INDEX(OFFSET('Program and Results'!$A$1,MATCH(Tables!AN$1,'Program and Results'!$A:$A,0)-1,1,COUNTIF('Program and Results'!$A:$A,Tables!AN$1),4),MATCH($A246,OFFSET('Program and Results'!$A$1,MATCH(Tables!AN$1,'Program and Results'!$A:$A,0)-1,4,COUNTIF('Program and Results'!$A:$A,Tables!AN$1),1),0),2),"")))</f>
        <v/>
      </c>
      <c r="AO246" t="str">
        <f ca="1">IF(AO76="","",IF($A246="","",IFERROR(INDEX(OFFSET('Program and Results'!$A$1,MATCH(Tables!AO$1,'Program and Results'!$A:$A,0)-1,1,COUNTIF('Program and Results'!$A:$A,Tables!AO$1),4),MATCH($A246,OFFSET('Program and Results'!$A$1,MATCH(Tables!AO$1,'Program and Results'!$A:$A,0)-1,4,COUNTIF('Program and Results'!$A:$A,Tables!AO$1),1),0),2),"")))</f>
        <v/>
      </c>
      <c r="AP246" t="str">
        <f ca="1">IF(AP76="","",IF($A246="","",IFERROR(INDEX(OFFSET('Program and Results'!$A$1,MATCH(Tables!AP$1,'Program and Results'!$A:$A,0)-1,1,COUNTIF('Program and Results'!$A:$A,Tables!AP$1),4),MATCH($A246,OFFSET('Program and Results'!$A$1,MATCH(Tables!AP$1,'Program and Results'!$A:$A,0)-1,4,COUNTIF('Program and Results'!$A:$A,Tables!AP$1),1),0),2),"")))</f>
        <v/>
      </c>
      <c r="AQ246" t="str">
        <f ca="1">IF(AQ76="","",IF($A246="","",IFERROR(INDEX(OFFSET('Program and Results'!$A$1,MATCH(Tables!AQ$1,'Program and Results'!$A:$A,0)-1,1,COUNTIF('Program and Results'!$A:$A,Tables!AQ$1),4),MATCH($A246,OFFSET('Program and Results'!$A$1,MATCH(Tables!AQ$1,'Program and Results'!$A:$A,0)-1,4,COUNTIF('Program and Results'!$A:$A,Tables!AQ$1),1),0),2),"")))</f>
        <v/>
      </c>
      <c r="AR246" t="str">
        <f ca="1">IF(AR76="","",IF($A246="","",IFERROR(INDEX(OFFSET('Program and Results'!$A$1,MATCH(Tables!AR$1,'Program and Results'!$A:$A,0)-1,1,COUNTIF('Program and Results'!$A:$A,Tables!AR$1),4),MATCH($A246,OFFSET('Program and Results'!$A$1,MATCH(Tables!AR$1,'Program and Results'!$A:$A,0)-1,4,COUNTIF('Program and Results'!$A:$A,Tables!AR$1),1),0),2),"")))</f>
        <v/>
      </c>
      <c r="AS246" t="str">
        <f ca="1">IF(AS76="","",IF($A246="","",IFERROR(INDEX(OFFSET('Program and Results'!$A$1,MATCH(Tables!AS$1,'Program and Results'!$A:$A,0)-1,1,COUNTIF('Program and Results'!$A:$A,Tables!AS$1),4),MATCH($A246,OFFSET('Program and Results'!$A$1,MATCH(Tables!AS$1,'Program and Results'!$A:$A,0)-1,4,COUNTIF('Program and Results'!$A:$A,Tables!AS$1),1),0),2),"")))</f>
        <v/>
      </c>
      <c r="AT246" t="str">
        <f ca="1">IF(AT76="","",IF($A246="","",IFERROR(INDEX(OFFSET('Program and Results'!$A$1,MATCH(Tables!AT$1,'Program and Results'!$A:$A,0)-1,1,COUNTIF('Program and Results'!$A:$A,Tables!AT$1),4),MATCH($A246,OFFSET('Program and Results'!$A$1,MATCH(Tables!AT$1,'Program and Results'!$A:$A,0)-1,4,COUNTIF('Program and Results'!$A:$A,Tables!AT$1),1),0),2),"")))</f>
        <v/>
      </c>
      <c r="AU246" t="str">
        <f ca="1">IF(AU76="","",IF($A246="","",IFERROR(INDEX(OFFSET('Program and Results'!$A$1,MATCH(Tables!AU$1,'Program and Results'!$A:$A,0)-1,1,COUNTIF('Program and Results'!$A:$A,Tables!AU$1),4),MATCH($A246,OFFSET('Program and Results'!$A$1,MATCH(Tables!AU$1,'Program and Results'!$A:$A,0)-1,4,COUNTIF('Program and Results'!$A:$A,Tables!AU$1),1),0),2),"")))</f>
        <v/>
      </c>
      <c r="AV246" t="str">
        <f ca="1">IF(AV76="","",IF($A246="","",IFERROR(INDEX(OFFSET('Program and Results'!$A$1,MATCH(Tables!AV$1,'Program and Results'!$A:$A,0)-1,1,COUNTIF('Program and Results'!$A:$A,Tables!AV$1),4),MATCH($A246,OFFSET('Program and Results'!$A$1,MATCH(Tables!AV$1,'Program and Results'!$A:$A,0)-1,4,COUNTIF('Program and Results'!$A:$A,Tables!AV$1),1),0),2),"")))</f>
        <v/>
      </c>
      <c r="AW246" t="str">
        <f ca="1">IF(AW76="","",IF($A246="","",IFERROR(INDEX(OFFSET('Program and Results'!$A$1,MATCH(Tables!AW$1,'Program and Results'!$A:$A,0)-1,1,COUNTIF('Program and Results'!$A:$A,Tables!AW$1),4),MATCH($A246,OFFSET('Program and Results'!$A$1,MATCH(Tables!AW$1,'Program and Results'!$A:$A,0)-1,4,COUNTIF('Program and Results'!$A:$A,Tables!AW$1),1),0),2),"")))</f>
        <v/>
      </c>
      <c r="AX246" t="str">
        <f ca="1">IF(AX76="","",IF($A246="","",IFERROR(INDEX(OFFSET('Program and Results'!$A$1,MATCH(Tables!AX$1,'Program and Results'!$A:$A,0)-1,1,COUNTIF('Program and Results'!$A:$A,Tables!AX$1),4),MATCH($A246,OFFSET('Program and Results'!$A$1,MATCH(Tables!AX$1,'Program and Results'!$A:$A,0)-1,4,COUNTIF('Program and Results'!$A:$A,Tables!AX$1),1),0),2),"")))</f>
        <v/>
      </c>
      <c r="AY246" t="str">
        <f ca="1">IF(AY76="","",IF($A246="","",IFERROR(INDEX(OFFSET('Program and Results'!$A$1,MATCH(Tables!AY$1,'Program and Results'!$A:$A,0)-1,1,COUNTIF('Program and Results'!$A:$A,Tables!AY$1),4),MATCH($A246,OFFSET('Program and Results'!$A$1,MATCH(Tables!AY$1,'Program and Results'!$A:$A,0)-1,4,COUNTIF('Program and Results'!$A:$A,Tables!AY$1),1),0),2),"")))</f>
        <v/>
      </c>
      <c r="AZ246" t="str">
        <f ca="1">IF(AZ76="","",IF($A246="","",IFERROR(INDEX(OFFSET('Program and Results'!$A$1,MATCH(Tables!AZ$1,'Program and Results'!$A:$A,0)-1,1,COUNTIF('Program and Results'!$A:$A,Tables!AZ$1),4),MATCH($A246,OFFSET('Program and Results'!$A$1,MATCH(Tables!AZ$1,'Program and Results'!$A:$A,0)-1,4,COUNTIF('Program and Results'!$A:$A,Tables!AZ$1),1),0),2),"")))</f>
        <v/>
      </c>
      <c r="BA246" t="str">
        <f ca="1">IF(BA76="","",IF($A246="","",IFERROR(INDEX(OFFSET('Program and Results'!$A$1,MATCH(Tables!BA$1,'Program and Results'!$A:$A,0)-1,1,COUNTIF('Program and Results'!$A:$A,Tables!BA$1),4),MATCH($A246,OFFSET('Program and Results'!$A$1,MATCH(Tables!BA$1,'Program and Results'!$A:$A,0)-1,4,COUNTIF('Program and Results'!$A:$A,Tables!BA$1),1),0),2),"")))</f>
        <v/>
      </c>
      <c r="BB246" t="str">
        <f ca="1">IF(BB76="","",IF($A246="","",IFERROR(INDEX(OFFSET('Program and Results'!$A$1,MATCH(Tables!BB$1,'Program and Results'!$A:$A,0)-1,1,COUNTIF('Program and Results'!$A:$A,Tables!BB$1),4),MATCH($A246,OFFSET('Program and Results'!$A$1,MATCH(Tables!BB$1,'Program and Results'!$A:$A,0)-1,4,COUNTIF('Program and Results'!$A:$A,Tables!BB$1),1),0),2),"")))</f>
        <v/>
      </c>
      <c r="BC246" t="str">
        <f ca="1">IF(BC76="","",IF($A246="","",IFERROR(INDEX(OFFSET('Program and Results'!$A$1,MATCH(Tables!BC$1,'Program and Results'!$A:$A,0)-1,1,COUNTIF('Program and Results'!$A:$A,Tables!BC$1),4),MATCH($A246,OFFSET('Program and Results'!$A$1,MATCH(Tables!BC$1,'Program and Results'!$A:$A,0)-1,4,COUNTIF('Program and Results'!$A:$A,Tables!BC$1),1),0),2),"")))</f>
        <v/>
      </c>
      <c r="BD246" t="str">
        <f ca="1">IF(BD76="","",IF($A246="","",IFERROR(INDEX(OFFSET('Program and Results'!$A$1,MATCH(Tables!BD$1,'Program and Results'!$A:$A,0)-1,1,COUNTIF('Program and Results'!$A:$A,Tables!BD$1),4),MATCH($A246,OFFSET('Program and Results'!$A$1,MATCH(Tables!BD$1,'Program and Results'!$A:$A,0)-1,4,COUNTIF('Program and Results'!$A:$A,Tables!BD$1),1),0),2),"")))</f>
        <v/>
      </c>
      <c r="BE246" t="str">
        <f ca="1">IF(BE76="","",IF($A246="","",IFERROR(INDEX(OFFSET('Program and Results'!$A$1,MATCH(Tables!BE$1,'Program and Results'!$A:$A,0)-1,1,COUNTIF('Program and Results'!$A:$A,Tables!BE$1),4),MATCH($A246,OFFSET('Program and Results'!$A$1,MATCH(Tables!BE$1,'Program and Results'!$A:$A,0)-1,4,COUNTIF('Program and Results'!$A:$A,Tables!BE$1),1),0),2),"")))</f>
        <v/>
      </c>
    </row>
    <row r="247" spans="1:57">
      <c r="A247" s="3" t="str">
        <f t="shared" si="16"/>
        <v>Mainz</v>
      </c>
      <c r="B247" t="str">
        <f ca="1">IF(B77="","",IF($A247="","",IFERROR(INDEX(OFFSET('Program and Results'!$A$1,MATCH(Tables!B$1,'Program and Results'!$A:$A,0)-1,1,COUNTIF('Program and Results'!$A:$A,Tables!B$1),4),MATCH($A247,OFFSET('Program and Results'!$A$1,MATCH(Tables!B$1,'Program and Results'!$A:$A,0)-1,4,COUNTIF('Program and Results'!$A:$A,Tables!B$1),1),0),2),"")))</f>
        <v/>
      </c>
      <c r="C247">
        <f ca="1">IF(C77="","",IF($A247="","",IFERROR(INDEX(OFFSET('Program and Results'!$A$1,MATCH(Tables!C$1,'Program and Results'!$A:$A,0)-1,1,COUNTIF('Program and Results'!$A:$A,Tables!C$1),4),MATCH($A247,OFFSET('Program and Results'!$A$1,MATCH(Tables!C$1,'Program and Results'!$A:$A,0)-1,4,COUNTIF('Program and Results'!$A:$A,Tables!C$1),1),0),2),"")))</f>
        <v>1</v>
      </c>
      <c r="D247" t="str">
        <f ca="1">IF(D77="","",IF($A247="","",IFERROR(INDEX(OFFSET('Program and Results'!$A$1,MATCH(Tables!D$1,'Program and Results'!$A:$A,0)-1,1,COUNTIF('Program and Results'!$A:$A,Tables!D$1),4),MATCH($A247,OFFSET('Program and Results'!$A$1,MATCH(Tables!D$1,'Program and Results'!$A:$A,0)-1,4,COUNTIF('Program and Results'!$A:$A,Tables!D$1),1),0),2),"")))</f>
        <v/>
      </c>
      <c r="E247">
        <f ca="1">IF(E77="","",IF($A247="","",IFERROR(INDEX(OFFSET('Program and Results'!$A$1,MATCH(Tables!E$1,'Program and Results'!$A:$A,0)-1,1,COUNTIF('Program and Results'!$A:$A,Tables!E$1),4),MATCH($A247,OFFSET('Program and Results'!$A$1,MATCH(Tables!E$1,'Program and Results'!$A:$A,0)-1,4,COUNTIF('Program and Results'!$A:$A,Tables!E$1),1),0),2),"")))</f>
        <v>4</v>
      </c>
      <c r="F247" t="str">
        <f ca="1">IF(F77="","",IF($A247="","",IFERROR(INDEX(OFFSET('Program and Results'!$A$1,MATCH(Tables!F$1,'Program and Results'!$A:$A,0)-1,1,COUNTIF('Program and Results'!$A:$A,Tables!F$1),4),MATCH($A247,OFFSET('Program and Results'!$A$1,MATCH(Tables!F$1,'Program and Results'!$A:$A,0)-1,4,COUNTIF('Program and Results'!$A:$A,Tables!F$1),1),0),2),"")))</f>
        <v/>
      </c>
      <c r="G247" t="str">
        <f ca="1">IF(G77="","",IF($A247="","",IFERROR(INDEX(OFFSET('Program and Results'!$A$1,MATCH(Tables!G$1,'Program and Results'!$A:$A,0)-1,1,COUNTIF('Program and Results'!$A:$A,Tables!G$1),4),MATCH($A247,OFFSET('Program and Results'!$A$1,MATCH(Tables!G$1,'Program and Results'!$A:$A,0)-1,4,COUNTIF('Program and Results'!$A:$A,Tables!G$1),1),0),2),"")))</f>
        <v/>
      </c>
      <c r="H247">
        <f ca="1">IF(H77="","",IF($A247="","",IFERROR(INDEX(OFFSET('Program and Results'!$A$1,MATCH(Tables!H$1,'Program and Results'!$A:$A,0)-1,1,COUNTIF('Program and Results'!$A:$A,Tables!H$1),4),MATCH($A247,OFFSET('Program and Results'!$A$1,MATCH(Tables!H$1,'Program and Results'!$A:$A,0)-1,4,COUNTIF('Program and Results'!$A:$A,Tables!H$1),1),0),2),"")))</f>
        <v>3</v>
      </c>
      <c r="I247" t="str">
        <f ca="1">IF(I77="","",IF($A247="","",IFERROR(INDEX(OFFSET('Program and Results'!$A$1,MATCH(Tables!I$1,'Program and Results'!$A:$A,0)-1,1,COUNTIF('Program and Results'!$A:$A,Tables!I$1),4),MATCH($A247,OFFSET('Program and Results'!$A$1,MATCH(Tables!I$1,'Program and Results'!$A:$A,0)-1,4,COUNTIF('Program and Results'!$A:$A,Tables!I$1),1),0),2),"")))</f>
        <v/>
      </c>
      <c r="J247">
        <f ca="1">IF(J77="","",IF($A247="","",IFERROR(INDEX(OFFSET('Program and Results'!$A$1,MATCH(Tables!J$1,'Program and Results'!$A:$A,0)-1,1,COUNTIF('Program and Results'!$A:$A,Tables!J$1),4),MATCH($A247,OFFSET('Program and Results'!$A$1,MATCH(Tables!J$1,'Program and Results'!$A:$A,0)-1,4,COUNTIF('Program and Results'!$A:$A,Tables!J$1),1),0),2),"")))</f>
        <v>4</v>
      </c>
      <c r="K247" t="str">
        <f ca="1">IF(K77="","",IF($A247="","",IFERROR(INDEX(OFFSET('Program and Results'!$A$1,MATCH(Tables!K$1,'Program and Results'!$A:$A,0)-1,1,COUNTIF('Program and Results'!$A:$A,Tables!K$1),4),MATCH($A247,OFFSET('Program and Results'!$A$1,MATCH(Tables!K$1,'Program and Results'!$A:$A,0)-1,4,COUNTIF('Program and Results'!$A:$A,Tables!K$1),1),0),2),"")))</f>
        <v/>
      </c>
      <c r="L247">
        <f ca="1">IF(L77="","",IF($A247="","",IFERROR(INDEX(OFFSET('Program and Results'!$A$1,MATCH(Tables!L$1,'Program and Results'!$A:$A,0)-1,1,COUNTIF('Program and Results'!$A:$A,Tables!L$1),4),MATCH($A247,OFFSET('Program and Results'!$A$1,MATCH(Tables!L$1,'Program and Results'!$A:$A,0)-1,4,COUNTIF('Program and Results'!$A:$A,Tables!L$1),1),0),2),"")))</f>
        <v>2</v>
      </c>
      <c r="M247" t="str">
        <f ca="1">IF(M77="","",IF($A247="","",IFERROR(INDEX(OFFSET('Program and Results'!$A$1,MATCH(Tables!M$1,'Program and Results'!$A:$A,0)-1,1,COUNTIF('Program and Results'!$A:$A,Tables!M$1),4),MATCH($A247,OFFSET('Program and Results'!$A$1,MATCH(Tables!M$1,'Program and Results'!$A:$A,0)-1,4,COUNTIF('Program and Results'!$A:$A,Tables!M$1),1),0),2),"")))</f>
        <v/>
      </c>
      <c r="N247">
        <f ca="1">IF(N77="","",IF($A247="","",IFERROR(INDEX(OFFSET('Program and Results'!$A$1,MATCH(Tables!N$1,'Program and Results'!$A:$A,0)-1,1,COUNTIF('Program and Results'!$A:$A,Tables!N$1),4),MATCH($A247,OFFSET('Program and Results'!$A$1,MATCH(Tables!N$1,'Program and Results'!$A:$A,0)-1,4,COUNTIF('Program and Results'!$A:$A,Tables!N$1),1),0),2),"")))</f>
        <v>2</v>
      </c>
      <c r="O247" t="str">
        <f ca="1">IF(O77="","",IF($A247="","",IFERROR(INDEX(OFFSET('Program and Results'!$A$1,MATCH(Tables!O$1,'Program and Results'!$A:$A,0)-1,1,COUNTIF('Program and Results'!$A:$A,Tables!O$1),4),MATCH($A247,OFFSET('Program and Results'!$A$1,MATCH(Tables!O$1,'Program and Results'!$A:$A,0)-1,4,COUNTIF('Program and Results'!$A:$A,Tables!O$1),1),0),2),"")))</f>
        <v/>
      </c>
      <c r="P247">
        <f ca="1">IF(P77="","",IF($A247="","",IFERROR(INDEX(OFFSET('Program and Results'!$A$1,MATCH(Tables!P$1,'Program and Results'!$A:$A,0)-1,1,COUNTIF('Program and Results'!$A:$A,Tables!P$1),4),MATCH($A247,OFFSET('Program and Results'!$A$1,MATCH(Tables!P$1,'Program and Results'!$A:$A,0)-1,4,COUNTIF('Program and Results'!$A:$A,Tables!P$1),1),0),2),"")))</f>
        <v>1</v>
      </c>
      <c r="Q247" t="str">
        <f ca="1">IF(Q77="","",IF($A247="","",IFERROR(INDEX(OFFSET('Program and Results'!$A$1,MATCH(Tables!Q$1,'Program and Results'!$A:$A,0)-1,1,COUNTIF('Program and Results'!$A:$A,Tables!Q$1),4),MATCH($A247,OFFSET('Program and Results'!$A$1,MATCH(Tables!Q$1,'Program and Results'!$A:$A,0)-1,4,COUNTIF('Program and Results'!$A:$A,Tables!Q$1),1),0),2),"")))</f>
        <v/>
      </c>
      <c r="R247">
        <f ca="1">IF(R77="","",IF($A247="","",IFERROR(INDEX(OFFSET('Program and Results'!$A$1,MATCH(Tables!R$1,'Program and Results'!$A:$A,0)-1,1,COUNTIF('Program and Results'!$A:$A,Tables!R$1),4),MATCH($A247,OFFSET('Program and Results'!$A$1,MATCH(Tables!R$1,'Program and Results'!$A:$A,0)-1,4,COUNTIF('Program and Results'!$A:$A,Tables!R$1),1),0),2),"")))</f>
        <v>2</v>
      </c>
      <c r="S247">
        <f ca="1">IF(S77="","",IF($A247="","",IFERROR(INDEX(OFFSET('Program and Results'!$A$1,MATCH(Tables!S$1,'Program and Results'!$A:$A,0)-1,1,COUNTIF('Program and Results'!$A:$A,Tables!S$1),4),MATCH($A247,OFFSET('Program and Results'!$A$1,MATCH(Tables!S$1,'Program and Results'!$A:$A,0)-1,4,COUNTIF('Program and Results'!$A:$A,Tables!S$1),1),0),2),"")))</f>
        <v>1</v>
      </c>
      <c r="T247" t="str">
        <f ca="1">IF(T77="","",IF($A247="","",IFERROR(INDEX(OFFSET('Program and Results'!$A$1,MATCH(Tables!T$1,'Program and Results'!$A:$A,0)-1,1,COUNTIF('Program and Results'!$A:$A,Tables!T$1),4),MATCH($A247,OFFSET('Program and Results'!$A$1,MATCH(Tables!T$1,'Program and Results'!$A:$A,0)-1,4,COUNTIF('Program and Results'!$A:$A,Tables!T$1),1),0),2),"")))</f>
        <v/>
      </c>
      <c r="U247">
        <f ca="1">IF(U77="","",IF($A247="","",IFERROR(INDEX(OFFSET('Program and Results'!$A$1,MATCH(Tables!U$1,'Program and Results'!$A:$A,0)-1,1,COUNTIF('Program and Results'!$A:$A,Tables!U$1),4),MATCH($A247,OFFSET('Program and Results'!$A$1,MATCH(Tables!U$1,'Program and Results'!$A:$A,0)-1,4,COUNTIF('Program and Results'!$A:$A,Tables!U$1),1),0),2),"")))</f>
        <v>3</v>
      </c>
      <c r="V247" t="str">
        <f ca="1">IF(V77="","",IF($A247="","",IFERROR(INDEX(OFFSET('Program and Results'!$A$1,MATCH(Tables!V$1,'Program and Results'!$A:$A,0)-1,1,COUNTIF('Program and Results'!$A:$A,Tables!V$1),4),MATCH($A247,OFFSET('Program and Results'!$A$1,MATCH(Tables!V$1,'Program and Results'!$A:$A,0)-1,4,COUNTIF('Program and Results'!$A:$A,Tables!V$1),1),0),2),"")))</f>
        <v/>
      </c>
      <c r="W247">
        <f ca="1">IF(W77="","",IF($A247="","",IFERROR(INDEX(OFFSET('Program and Results'!$A$1,MATCH(Tables!W$1,'Program and Results'!$A:$A,0)-1,1,COUNTIF('Program and Results'!$A:$A,Tables!W$1),4),MATCH($A247,OFFSET('Program and Results'!$A$1,MATCH(Tables!W$1,'Program and Results'!$A:$A,0)-1,4,COUNTIF('Program and Results'!$A:$A,Tables!W$1),1),0),2),"")))</f>
        <v>0</v>
      </c>
      <c r="X247">
        <f ca="1">IF(X77="","",IF($A247="","",IFERROR(INDEX(OFFSET('Program and Results'!$A$1,MATCH(Tables!X$1,'Program and Results'!$A:$A,0)-1,1,COUNTIF('Program and Results'!$A:$A,Tables!X$1),4),MATCH($A247,OFFSET('Program and Results'!$A$1,MATCH(Tables!X$1,'Program and Results'!$A:$A,0)-1,4,COUNTIF('Program and Results'!$A:$A,Tables!X$1),1),0),2),"")))</f>
        <v>0</v>
      </c>
      <c r="Y247" t="str">
        <f ca="1">IF(Y77="","",IF($A247="","",IFERROR(INDEX(OFFSET('Program and Results'!$A$1,MATCH(Tables!Y$1,'Program and Results'!$A:$A,0)-1,1,COUNTIF('Program and Results'!$A:$A,Tables!Y$1),4),MATCH($A247,OFFSET('Program and Results'!$A$1,MATCH(Tables!Y$1,'Program and Results'!$A:$A,0)-1,4,COUNTIF('Program and Results'!$A:$A,Tables!Y$1),1),0),2),"")))</f>
        <v/>
      </c>
      <c r="Z247">
        <f ca="1">IF(Z77="","",IF($A247="","",IFERROR(INDEX(OFFSET('Program and Results'!$A$1,MATCH(Tables!Z$1,'Program and Results'!$A:$A,0)-1,1,COUNTIF('Program and Results'!$A:$A,Tables!Z$1),4),MATCH($A247,OFFSET('Program and Results'!$A$1,MATCH(Tables!Z$1,'Program and Results'!$A:$A,0)-1,4,COUNTIF('Program and Results'!$A:$A,Tables!Z$1),1),0),2),"")))</f>
        <v>2</v>
      </c>
      <c r="AA247" t="str">
        <f ca="1">IF(AA77="","",IF($A247="","",IFERROR(INDEX(OFFSET('Program and Results'!$A$1,MATCH(Tables!AA$1,'Program and Results'!$A:$A,0)-1,1,COUNTIF('Program and Results'!$A:$A,Tables!AA$1),4),MATCH($A247,OFFSET('Program and Results'!$A$1,MATCH(Tables!AA$1,'Program and Results'!$A:$A,0)-1,4,COUNTIF('Program and Results'!$A:$A,Tables!AA$1),1),0),2),"")))</f>
        <v/>
      </c>
      <c r="AB247">
        <f ca="1">IF(AB77="","",IF($A247="","",IFERROR(INDEX(OFFSET('Program and Results'!$A$1,MATCH(Tables!AB$1,'Program and Results'!$A:$A,0)-1,1,COUNTIF('Program and Results'!$A:$A,Tables!AB$1),4),MATCH($A247,OFFSET('Program and Results'!$A$1,MATCH(Tables!AB$1,'Program and Results'!$A:$A,0)-1,4,COUNTIF('Program and Results'!$A:$A,Tables!AB$1),1),0),2),"")))</f>
        <v>3</v>
      </c>
      <c r="AC247" t="str">
        <f ca="1">IF(AC77="","",IF($A247="","",IFERROR(INDEX(OFFSET('Program and Results'!$A$1,MATCH(Tables!AC$1,'Program and Results'!$A:$A,0)-1,1,COUNTIF('Program and Results'!$A:$A,Tables!AC$1),4),MATCH($A247,OFFSET('Program and Results'!$A$1,MATCH(Tables!AC$1,'Program and Results'!$A:$A,0)-1,4,COUNTIF('Program and Results'!$A:$A,Tables!AC$1),1),0),2),"")))</f>
        <v/>
      </c>
      <c r="AD247">
        <f ca="1">IF(AD77="","",IF($A247="","",IFERROR(INDEX(OFFSET('Program and Results'!$A$1,MATCH(Tables!AD$1,'Program and Results'!$A:$A,0)-1,1,COUNTIF('Program and Results'!$A:$A,Tables!AD$1),4),MATCH($A247,OFFSET('Program and Results'!$A$1,MATCH(Tables!AD$1,'Program and Results'!$A:$A,0)-1,4,COUNTIF('Program and Results'!$A:$A,Tables!AD$1),1),0),2),"")))</f>
        <v>2</v>
      </c>
      <c r="AE247" t="str">
        <f ca="1">IF(AE77="","",IF($A247="","",IFERROR(INDEX(OFFSET('Program and Results'!$A$1,MATCH(Tables!AE$1,'Program and Results'!$A:$A,0)-1,1,COUNTIF('Program and Results'!$A:$A,Tables!AE$1),4),MATCH($A247,OFFSET('Program and Results'!$A$1,MATCH(Tables!AE$1,'Program and Results'!$A:$A,0)-1,4,COUNTIF('Program and Results'!$A:$A,Tables!AE$1),1),0),2),"")))</f>
        <v/>
      </c>
      <c r="AF247">
        <f ca="1">IF(AF77="","",IF($A247="","",IFERROR(INDEX(OFFSET('Program and Results'!$A$1,MATCH(Tables!AF$1,'Program and Results'!$A:$A,0)-1,1,COUNTIF('Program and Results'!$A:$A,Tables!AF$1),4),MATCH($A247,OFFSET('Program and Results'!$A$1,MATCH(Tables!AF$1,'Program and Results'!$A:$A,0)-1,4,COUNTIF('Program and Results'!$A:$A,Tables!AF$1),1),0),2),"")))</f>
        <v>4</v>
      </c>
      <c r="AG247" t="str">
        <f ca="1">IF(AG77="","",IF($A247="","",IFERROR(INDEX(OFFSET('Program and Results'!$A$1,MATCH(Tables!AG$1,'Program and Results'!$A:$A,0)-1,1,COUNTIF('Program and Results'!$A:$A,Tables!AG$1),4),MATCH($A247,OFFSET('Program and Results'!$A$1,MATCH(Tables!AG$1,'Program and Results'!$A:$A,0)-1,4,COUNTIF('Program and Results'!$A:$A,Tables!AG$1),1),0),2),"")))</f>
        <v/>
      </c>
      <c r="AH247">
        <f ca="1">IF(AH77="","",IF($A247="","",IFERROR(INDEX(OFFSET('Program and Results'!$A$1,MATCH(Tables!AH$1,'Program and Results'!$A:$A,0)-1,1,COUNTIF('Program and Results'!$A:$A,Tables!AH$1),4),MATCH($A247,OFFSET('Program and Results'!$A$1,MATCH(Tables!AH$1,'Program and Results'!$A:$A,0)-1,4,COUNTIF('Program and Results'!$A:$A,Tables!AH$1),1),0),2),"")))</f>
        <v>3</v>
      </c>
      <c r="AI247" t="str">
        <f ca="1">IF(AI77="","",IF($A247="","",IFERROR(INDEX(OFFSET('Program and Results'!$A$1,MATCH(Tables!AI$1,'Program and Results'!$A:$A,0)-1,1,COUNTIF('Program and Results'!$A:$A,Tables!AI$1),4),MATCH($A247,OFFSET('Program and Results'!$A$1,MATCH(Tables!AI$1,'Program and Results'!$A:$A,0)-1,4,COUNTIF('Program and Results'!$A:$A,Tables!AI$1),1),0),2),"")))</f>
        <v/>
      </c>
      <c r="AJ247" t="str">
        <f ca="1">IF(AJ77="","",IF($A247="","",IFERROR(INDEX(OFFSET('Program and Results'!$A$1,MATCH(Tables!AJ$1,'Program and Results'!$A:$A,0)-1,1,COUNTIF('Program and Results'!$A:$A,Tables!AJ$1),4),MATCH($A247,OFFSET('Program and Results'!$A$1,MATCH(Tables!AJ$1,'Program and Results'!$A:$A,0)-1,4,COUNTIF('Program and Results'!$A:$A,Tables!AJ$1),1),0),2),"")))</f>
        <v/>
      </c>
      <c r="AK247" t="str">
        <f ca="1">IF(AK77="","",IF($A247="","",IFERROR(INDEX(OFFSET('Program and Results'!$A$1,MATCH(Tables!AK$1,'Program and Results'!$A:$A,0)-1,1,COUNTIF('Program and Results'!$A:$A,Tables!AK$1),4),MATCH($A247,OFFSET('Program and Results'!$A$1,MATCH(Tables!AK$1,'Program and Results'!$A:$A,0)-1,4,COUNTIF('Program and Results'!$A:$A,Tables!AK$1),1),0),2),"")))</f>
        <v/>
      </c>
      <c r="AL247" t="str">
        <f ca="1">IF(AL77="","",IF($A247="","",IFERROR(INDEX(OFFSET('Program and Results'!$A$1,MATCH(Tables!AL$1,'Program and Results'!$A:$A,0)-1,1,COUNTIF('Program and Results'!$A:$A,Tables!AL$1),4),MATCH($A247,OFFSET('Program and Results'!$A$1,MATCH(Tables!AL$1,'Program and Results'!$A:$A,0)-1,4,COUNTIF('Program and Results'!$A:$A,Tables!AL$1),1),0),2),"")))</f>
        <v/>
      </c>
      <c r="AM247" t="str">
        <f ca="1">IF(AM77="","",IF($A247="","",IFERROR(INDEX(OFFSET('Program and Results'!$A$1,MATCH(Tables!AM$1,'Program and Results'!$A:$A,0)-1,1,COUNTIF('Program and Results'!$A:$A,Tables!AM$1),4),MATCH($A247,OFFSET('Program and Results'!$A$1,MATCH(Tables!AM$1,'Program and Results'!$A:$A,0)-1,4,COUNTIF('Program and Results'!$A:$A,Tables!AM$1),1),0),2),"")))</f>
        <v/>
      </c>
      <c r="AN247" t="str">
        <f ca="1">IF(AN77="","",IF($A247="","",IFERROR(INDEX(OFFSET('Program and Results'!$A$1,MATCH(Tables!AN$1,'Program and Results'!$A:$A,0)-1,1,COUNTIF('Program and Results'!$A:$A,Tables!AN$1),4),MATCH($A247,OFFSET('Program and Results'!$A$1,MATCH(Tables!AN$1,'Program and Results'!$A:$A,0)-1,4,COUNTIF('Program and Results'!$A:$A,Tables!AN$1),1),0),2),"")))</f>
        <v/>
      </c>
      <c r="AO247" t="str">
        <f ca="1">IF(AO77="","",IF($A247="","",IFERROR(INDEX(OFFSET('Program and Results'!$A$1,MATCH(Tables!AO$1,'Program and Results'!$A:$A,0)-1,1,COUNTIF('Program and Results'!$A:$A,Tables!AO$1),4),MATCH($A247,OFFSET('Program and Results'!$A$1,MATCH(Tables!AO$1,'Program and Results'!$A:$A,0)-1,4,COUNTIF('Program and Results'!$A:$A,Tables!AO$1),1),0),2),"")))</f>
        <v/>
      </c>
      <c r="AP247" t="str">
        <f ca="1">IF(AP77="","",IF($A247="","",IFERROR(INDEX(OFFSET('Program and Results'!$A$1,MATCH(Tables!AP$1,'Program and Results'!$A:$A,0)-1,1,COUNTIF('Program and Results'!$A:$A,Tables!AP$1),4),MATCH($A247,OFFSET('Program and Results'!$A$1,MATCH(Tables!AP$1,'Program and Results'!$A:$A,0)-1,4,COUNTIF('Program and Results'!$A:$A,Tables!AP$1),1),0),2),"")))</f>
        <v/>
      </c>
      <c r="AQ247" t="str">
        <f ca="1">IF(AQ77="","",IF($A247="","",IFERROR(INDEX(OFFSET('Program and Results'!$A$1,MATCH(Tables!AQ$1,'Program and Results'!$A:$A,0)-1,1,COUNTIF('Program and Results'!$A:$A,Tables!AQ$1),4),MATCH($A247,OFFSET('Program and Results'!$A$1,MATCH(Tables!AQ$1,'Program and Results'!$A:$A,0)-1,4,COUNTIF('Program and Results'!$A:$A,Tables!AQ$1),1),0),2),"")))</f>
        <v/>
      </c>
      <c r="AR247" t="str">
        <f ca="1">IF(AR77="","",IF($A247="","",IFERROR(INDEX(OFFSET('Program and Results'!$A$1,MATCH(Tables!AR$1,'Program and Results'!$A:$A,0)-1,1,COUNTIF('Program and Results'!$A:$A,Tables!AR$1),4),MATCH($A247,OFFSET('Program and Results'!$A$1,MATCH(Tables!AR$1,'Program and Results'!$A:$A,0)-1,4,COUNTIF('Program and Results'!$A:$A,Tables!AR$1),1),0),2),"")))</f>
        <v/>
      </c>
      <c r="AS247" t="str">
        <f ca="1">IF(AS77="","",IF($A247="","",IFERROR(INDEX(OFFSET('Program and Results'!$A$1,MATCH(Tables!AS$1,'Program and Results'!$A:$A,0)-1,1,COUNTIF('Program and Results'!$A:$A,Tables!AS$1),4),MATCH($A247,OFFSET('Program and Results'!$A$1,MATCH(Tables!AS$1,'Program and Results'!$A:$A,0)-1,4,COUNTIF('Program and Results'!$A:$A,Tables!AS$1),1),0),2),"")))</f>
        <v/>
      </c>
      <c r="AT247" t="str">
        <f ca="1">IF(AT77="","",IF($A247="","",IFERROR(INDEX(OFFSET('Program and Results'!$A$1,MATCH(Tables!AT$1,'Program and Results'!$A:$A,0)-1,1,COUNTIF('Program and Results'!$A:$A,Tables!AT$1),4),MATCH($A247,OFFSET('Program and Results'!$A$1,MATCH(Tables!AT$1,'Program and Results'!$A:$A,0)-1,4,COUNTIF('Program and Results'!$A:$A,Tables!AT$1),1),0),2),"")))</f>
        <v/>
      </c>
      <c r="AU247" t="str">
        <f ca="1">IF(AU77="","",IF($A247="","",IFERROR(INDEX(OFFSET('Program and Results'!$A$1,MATCH(Tables!AU$1,'Program and Results'!$A:$A,0)-1,1,COUNTIF('Program and Results'!$A:$A,Tables!AU$1),4),MATCH($A247,OFFSET('Program and Results'!$A$1,MATCH(Tables!AU$1,'Program and Results'!$A:$A,0)-1,4,COUNTIF('Program and Results'!$A:$A,Tables!AU$1),1),0),2),"")))</f>
        <v/>
      </c>
      <c r="AV247" t="str">
        <f ca="1">IF(AV77="","",IF($A247="","",IFERROR(INDEX(OFFSET('Program and Results'!$A$1,MATCH(Tables!AV$1,'Program and Results'!$A:$A,0)-1,1,COUNTIF('Program and Results'!$A:$A,Tables!AV$1),4),MATCH($A247,OFFSET('Program and Results'!$A$1,MATCH(Tables!AV$1,'Program and Results'!$A:$A,0)-1,4,COUNTIF('Program and Results'!$A:$A,Tables!AV$1),1),0),2),"")))</f>
        <v/>
      </c>
      <c r="AW247" t="str">
        <f ca="1">IF(AW77="","",IF($A247="","",IFERROR(INDEX(OFFSET('Program and Results'!$A$1,MATCH(Tables!AW$1,'Program and Results'!$A:$A,0)-1,1,COUNTIF('Program and Results'!$A:$A,Tables!AW$1),4),MATCH($A247,OFFSET('Program and Results'!$A$1,MATCH(Tables!AW$1,'Program and Results'!$A:$A,0)-1,4,COUNTIF('Program and Results'!$A:$A,Tables!AW$1),1),0),2),"")))</f>
        <v/>
      </c>
      <c r="AX247" t="str">
        <f ca="1">IF(AX77="","",IF($A247="","",IFERROR(INDEX(OFFSET('Program and Results'!$A$1,MATCH(Tables!AX$1,'Program and Results'!$A:$A,0)-1,1,COUNTIF('Program and Results'!$A:$A,Tables!AX$1),4),MATCH($A247,OFFSET('Program and Results'!$A$1,MATCH(Tables!AX$1,'Program and Results'!$A:$A,0)-1,4,COUNTIF('Program and Results'!$A:$A,Tables!AX$1),1),0),2),"")))</f>
        <v/>
      </c>
      <c r="AY247" t="str">
        <f ca="1">IF(AY77="","",IF($A247="","",IFERROR(INDEX(OFFSET('Program and Results'!$A$1,MATCH(Tables!AY$1,'Program and Results'!$A:$A,0)-1,1,COUNTIF('Program and Results'!$A:$A,Tables!AY$1),4),MATCH($A247,OFFSET('Program and Results'!$A$1,MATCH(Tables!AY$1,'Program and Results'!$A:$A,0)-1,4,COUNTIF('Program and Results'!$A:$A,Tables!AY$1),1),0),2),"")))</f>
        <v/>
      </c>
      <c r="AZ247" t="str">
        <f ca="1">IF(AZ77="","",IF($A247="","",IFERROR(INDEX(OFFSET('Program and Results'!$A$1,MATCH(Tables!AZ$1,'Program and Results'!$A:$A,0)-1,1,COUNTIF('Program and Results'!$A:$A,Tables!AZ$1),4),MATCH($A247,OFFSET('Program and Results'!$A$1,MATCH(Tables!AZ$1,'Program and Results'!$A:$A,0)-1,4,COUNTIF('Program and Results'!$A:$A,Tables!AZ$1),1),0),2),"")))</f>
        <v/>
      </c>
      <c r="BA247" t="str">
        <f ca="1">IF(BA77="","",IF($A247="","",IFERROR(INDEX(OFFSET('Program and Results'!$A$1,MATCH(Tables!BA$1,'Program and Results'!$A:$A,0)-1,1,COUNTIF('Program and Results'!$A:$A,Tables!BA$1),4),MATCH($A247,OFFSET('Program and Results'!$A$1,MATCH(Tables!BA$1,'Program and Results'!$A:$A,0)-1,4,COUNTIF('Program and Results'!$A:$A,Tables!BA$1),1),0),2),"")))</f>
        <v/>
      </c>
      <c r="BB247" t="str">
        <f ca="1">IF(BB77="","",IF($A247="","",IFERROR(INDEX(OFFSET('Program and Results'!$A$1,MATCH(Tables!BB$1,'Program and Results'!$A:$A,0)-1,1,COUNTIF('Program and Results'!$A:$A,Tables!BB$1),4),MATCH($A247,OFFSET('Program and Results'!$A$1,MATCH(Tables!BB$1,'Program and Results'!$A:$A,0)-1,4,COUNTIF('Program and Results'!$A:$A,Tables!BB$1),1),0),2),"")))</f>
        <v/>
      </c>
      <c r="BC247" t="str">
        <f ca="1">IF(BC77="","",IF($A247="","",IFERROR(INDEX(OFFSET('Program and Results'!$A$1,MATCH(Tables!BC$1,'Program and Results'!$A:$A,0)-1,1,COUNTIF('Program and Results'!$A:$A,Tables!BC$1),4),MATCH($A247,OFFSET('Program and Results'!$A$1,MATCH(Tables!BC$1,'Program and Results'!$A:$A,0)-1,4,COUNTIF('Program and Results'!$A:$A,Tables!BC$1),1),0),2),"")))</f>
        <v/>
      </c>
      <c r="BD247" t="str">
        <f ca="1">IF(BD77="","",IF($A247="","",IFERROR(INDEX(OFFSET('Program and Results'!$A$1,MATCH(Tables!BD$1,'Program and Results'!$A:$A,0)-1,1,COUNTIF('Program and Results'!$A:$A,Tables!BD$1),4),MATCH($A247,OFFSET('Program and Results'!$A$1,MATCH(Tables!BD$1,'Program and Results'!$A:$A,0)-1,4,COUNTIF('Program and Results'!$A:$A,Tables!BD$1),1),0),2),"")))</f>
        <v/>
      </c>
      <c r="BE247" t="str">
        <f ca="1">IF(BE77="","",IF($A247="","",IFERROR(INDEX(OFFSET('Program and Results'!$A$1,MATCH(Tables!BE$1,'Program and Results'!$A:$A,0)-1,1,COUNTIF('Program and Results'!$A:$A,Tables!BE$1),4),MATCH($A247,OFFSET('Program and Results'!$A$1,MATCH(Tables!BE$1,'Program and Results'!$A:$A,0)-1,4,COUNTIF('Program and Results'!$A:$A,Tables!BE$1),1),0),2),"")))</f>
        <v/>
      </c>
    </row>
    <row r="248" spans="1:57">
      <c r="A248" s="3" t="str">
        <f t="shared" si="16"/>
        <v>Schalke 04</v>
      </c>
      <c r="B248" t="str">
        <f ca="1">IF(B78="","",IF($A248="","",IFERROR(INDEX(OFFSET('Program and Results'!$A$1,MATCH(Tables!B$1,'Program and Results'!$A:$A,0)-1,1,COUNTIF('Program and Results'!$A:$A,Tables!B$1),4),MATCH($A248,OFFSET('Program and Results'!$A$1,MATCH(Tables!B$1,'Program and Results'!$A:$A,0)-1,4,COUNTIF('Program and Results'!$A:$A,Tables!B$1),1),0),2),"")))</f>
        <v/>
      </c>
      <c r="C248">
        <f ca="1">IF(C78="","",IF($A248="","",IFERROR(INDEX(OFFSET('Program and Results'!$A$1,MATCH(Tables!C$1,'Program and Results'!$A:$A,0)-1,1,COUNTIF('Program and Results'!$A:$A,Tables!C$1),4),MATCH($A248,OFFSET('Program and Results'!$A$1,MATCH(Tables!C$1,'Program and Results'!$A:$A,0)-1,4,COUNTIF('Program and Results'!$A:$A,Tables!C$1),1),0),2),"")))</f>
        <v>4</v>
      </c>
      <c r="D248">
        <f ca="1">IF(D78="","",IF($A248="","",IFERROR(INDEX(OFFSET('Program and Results'!$A$1,MATCH(Tables!D$1,'Program and Results'!$A:$A,0)-1,1,COUNTIF('Program and Results'!$A:$A,Tables!D$1),4),MATCH($A248,OFFSET('Program and Results'!$A$1,MATCH(Tables!D$1,'Program and Results'!$A:$A,0)-1,4,COUNTIF('Program and Results'!$A:$A,Tables!D$1),1),0),2),"")))</f>
        <v>2</v>
      </c>
      <c r="E248" t="str">
        <f ca="1">IF(E78="","",IF($A248="","",IFERROR(INDEX(OFFSET('Program and Results'!$A$1,MATCH(Tables!E$1,'Program and Results'!$A:$A,0)-1,1,COUNTIF('Program and Results'!$A:$A,Tables!E$1),4),MATCH($A248,OFFSET('Program and Results'!$A$1,MATCH(Tables!E$1,'Program and Results'!$A:$A,0)-1,4,COUNTIF('Program and Results'!$A:$A,Tables!E$1),1),0),2),"")))</f>
        <v/>
      </c>
      <c r="F248">
        <f ca="1">IF(F78="","",IF($A248="","",IFERROR(INDEX(OFFSET('Program and Results'!$A$1,MATCH(Tables!F$1,'Program and Results'!$A:$A,0)-1,1,COUNTIF('Program and Results'!$A:$A,Tables!F$1),4),MATCH($A248,OFFSET('Program and Results'!$A$1,MATCH(Tables!F$1,'Program and Results'!$A:$A,0)-1,4,COUNTIF('Program and Results'!$A:$A,Tables!F$1),1),0),2),"")))</f>
        <v>0</v>
      </c>
      <c r="G248" t="str">
        <f ca="1">IF(G78="","",IF($A248="","",IFERROR(INDEX(OFFSET('Program and Results'!$A$1,MATCH(Tables!G$1,'Program and Results'!$A:$A,0)-1,1,COUNTIF('Program and Results'!$A:$A,Tables!G$1),4),MATCH($A248,OFFSET('Program and Results'!$A$1,MATCH(Tables!G$1,'Program and Results'!$A:$A,0)-1,4,COUNTIF('Program and Results'!$A:$A,Tables!G$1),1),0),2),"")))</f>
        <v/>
      </c>
      <c r="H248">
        <f ca="1">IF(H78="","",IF($A248="","",IFERROR(INDEX(OFFSET('Program and Results'!$A$1,MATCH(Tables!H$1,'Program and Results'!$A:$A,0)-1,1,COUNTIF('Program and Results'!$A:$A,Tables!H$1),4),MATCH($A248,OFFSET('Program and Results'!$A$1,MATCH(Tables!H$1,'Program and Results'!$A:$A,0)-1,4,COUNTIF('Program and Results'!$A:$A,Tables!H$1),1),0),2),"")))</f>
        <v>3</v>
      </c>
      <c r="I248" t="str">
        <f ca="1">IF(I78="","",IF($A248="","",IFERROR(INDEX(OFFSET('Program and Results'!$A$1,MATCH(Tables!I$1,'Program and Results'!$A:$A,0)-1,1,COUNTIF('Program and Results'!$A:$A,Tables!I$1),4),MATCH($A248,OFFSET('Program and Results'!$A$1,MATCH(Tables!I$1,'Program and Results'!$A:$A,0)-1,4,COUNTIF('Program and Results'!$A:$A,Tables!I$1),1),0),2),"")))</f>
        <v/>
      </c>
      <c r="J248">
        <f ca="1">IF(J78="","",IF($A248="","",IFERROR(INDEX(OFFSET('Program and Results'!$A$1,MATCH(Tables!J$1,'Program and Results'!$A:$A,0)-1,1,COUNTIF('Program and Results'!$A:$A,Tables!J$1),4),MATCH($A248,OFFSET('Program and Results'!$A$1,MATCH(Tables!J$1,'Program and Results'!$A:$A,0)-1,4,COUNTIF('Program and Results'!$A:$A,Tables!J$1),1),0),2),"")))</f>
        <v>2</v>
      </c>
      <c r="K248" t="str">
        <f ca="1">IF(K78="","",IF($A248="","",IFERROR(INDEX(OFFSET('Program and Results'!$A$1,MATCH(Tables!K$1,'Program and Results'!$A:$A,0)-1,1,COUNTIF('Program and Results'!$A:$A,Tables!K$1),4),MATCH($A248,OFFSET('Program and Results'!$A$1,MATCH(Tables!K$1,'Program and Results'!$A:$A,0)-1,4,COUNTIF('Program and Results'!$A:$A,Tables!K$1),1),0),2),"")))</f>
        <v/>
      </c>
      <c r="L248">
        <f ca="1">IF(L78="","",IF($A248="","",IFERROR(INDEX(OFFSET('Program and Results'!$A$1,MATCH(Tables!L$1,'Program and Results'!$A:$A,0)-1,1,COUNTIF('Program and Results'!$A:$A,Tables!L$1),4),MATCH($A248,OFFSET('Program and Results'!$A$1,MATCH(Tables!L$1,'Program and Results'!$A:$A,0)-1,4,COUNTIF('Program and Results'!$A:$A,Tables!L$1),1),0),2),"")))</f>
        <v>0</v>
      </c>
      <c r="M248" t="str">
        <f ca="1">IF(M78="","",IF($A248="","",IFERROR(INDEX(OFFSET('Program and Results'!$A$1,MATCH(Tables!M$1,'Program and Results'!$A:$A,0)-1,1,COUNTIF('Program and Results'!$A:$A,Tables!M$1),4),MATCH($A248,OFFSET('Program and Results'!$A$1,MATCH(Tables!M$1,'Program and Results'!$A:$A,0)-1,4,COUNTIF('Program and Results'!$A:$A,Tables!M$1),1),0),2),"")))</f>
        <v/>
      </c>
      <c r="N248">
        <f ca="1">IF(N78="","",IF($A248="","",IFERROR(INDEX(OFFSET('Program and Results'!$A$1,MATCH(Tables!N$1,'Program and Results'!$A:$A,0)-1,1,COUNTIF('Program and Results'!$A:$A,Tables!N$1),4),MATCH($A248,OFFSET('Program and Results'!$A$1,MATCH(Tables!N$1,'Program and Results'!$A:$A,0)-1,4,COUNTIF('Program and Results'!$A:$A,Tables!N$1),1),0),2),"")))</f>
        <v>3</v>
      </c>
      <c r="O248" t="str">
        <f ca="1">IF(O78="","",IF($A248="","",IFERROR(INDEX(OFFSET('Program and Results'!$A$1,MATCH(Tables!O$1,'Program and Results'!$A:$A,0)-1,1,COUNTIF('Program and Results'!$A:$A,Tables!O$1),4),MATCH($A248,OFFSET('Program and Results'!$A$1,MATCH(Tables!O$1,'Program and Results'!$A:$A,0)-1,4,COUNTIF('Program and Results'!$A:$A,Tables!O$1),1),0),2),"")))</f>
        <v/>
      </c>
      <c r="P248">
        <f ca="1">IF(P78="","",IF($A248="","",IFERROR(INDEX(OFFSET('Program and Results'!$A$1,MATCH(Tables!P$1,'Program and Results'!$A:$A,0)-1,1,COUNTIF('Program and Results'!$A:$A,Tables!P$1),4),MATCH($A248,OFFSET('Program and Results'!$A$1,MATCH(Tables!P$1,'Program and Results'!$A:$A,0)-1,4,COUNTIF('Program and Results'!$A:$A,Tables!P$1),1),0),2),"")))</f>
        <v>2</v>
      </c>
      <c r="Q248" t="str">
        <f ca="1">IF(Q78="","",IF($A248="","",IFERROR(INDEX(OFFSET('Program and Results'!$A$1,MATCH(Tables!Q$1,'Program and Results'!$A:$A,0)-1,1,COUNTIF('Program and Results'!$A:$A,Tables!Q$1),4),MATCH($A248,OFFSET('Program and Results'!$A$1,MATCH(Tables!Q$1,'Program and Results'!$A:$A,0)-1,4,COUNTIF('Program and Results'!$A:$A,Tables!Q$1),1),0),2),"")))</f>
        <v/>
      </c>
      <c r="R248">
        <f ca="1">IF(R78="","",IF($A248="","",IFERROR(INDEX(OFFSET('Program and Results'!$A$1,MATCH(Tables!R$1,'Program and Results'!$A:$A,0)-1,1,COUNTIF('Program and Results'!$A:$A,Tables!R$1),4),MATCH($A248,OFFSET('Program and Results'!$A$1,MATCH(Tables!R$1,'Program and Results'!$A:$A,0)-1,4,COUNTIF('Program and Results'!$A:$A,Tables!R$1),1),0),2),"")))</f>
        <v>0</v>
      </c>
      <c r="S248">
        <f ca="1">IF(S78="","",IF($A248="","",IFERROR(INDEX(OFFSET('Program and Results'!$A$1,MATCH(Tables!S$1,'Program and Results'!$A:$A,0)-1,1,COUNTIF('Program and Results'!$A:$A,Tables!S$1),4),MATCH($A248,OFFSET('Program and Results'!$A$1,MATCH(Tables!S$1,'Program and Results'!$A:$A,0)-1,4,COUNTIF('Program and Results'!$A:$A,Tables!S$1),1),0),2),"")))</f>
        <v>0</v>
      </c>
      <c r="T248" t="str">
        <f ca="1">IF(T78="","",IF($A248="","",IFERROR(INDEX(OFFSET('Program and Results'!$A$1,MATCH(Tables!T$1,'Program and Results'!$A:$A,0)-1,1,COUNTIF('Program and Results'!$A:$A,Tables!T$1),4),MATCH($A248,OFFSET('Program and Results'!$A$1,MATCH(Tables!T$1,'Program and Results'!$A:$A,0)-1,4,COUNTIF('Program and Results'!$A:$A,Tables!T$1),1),0),2),"")))</f>
        <v/>
      </c>
      <c r="U248" t="str">
        <f ca="1">IF(U78="","",IF($A248="","",IFERROR(INDEX(OFFSET('Program and Results'!$A$1,MATCH(Tables!U$1,'Program and Results'!$A:$A,0)-1,1,COUNTIF('Program and Results'!$A:$A,Tables!U$1),4),MATCH($A248,OFFSET('Program and Results'!$A$1,MATCH(Tables!U$1,'Program and Results'!$A:$A,0)-1,4,COUNTIF('Program and Results'!$A:$A,Tables!U$1),1),0),2),"")))</f>
        <v/>
      </c>
      <c r="V248">
        <f ca="1">IF(V78="","",IF($A248="","",IFERROR(INDEX(OFFSET('Program and Results'!$A$1,MATCH(Tables!V$1,'Program and Results'!$A:$A,0)-1,1,COUNTIF('Program and Results'!$A:$A,Tables!V$1),4),MATCH($A248,OFFSET('Program and Results'!$A$1,MATCH(Tables!V$1,'Program and Results'!$A:$A,0)-1,4,COUNTIF('Program and Results'!$A:$A,Tables!V$1),1),0),2),"")))</f>
        <v>1</v>
      </c>
      <c r="W248" t="str">
        <f ca="1">IF(W78="","",IF($A248="","",IFERROR(INDEX(OFFSET('Program and Results'!$A$1,MATCH(Tables!W$1,'Program and Results'!$A:$A,0)-1,1,COUNTIF('Program and Results'!$A:$A,Tables!W$1),4),MATCH($A248,OFFSET('Program and Results'!$A$1,MATCH(Tables!W$1,'Program and Results'!$A:$A,0)-1,4,COUNTIF('Program and Results'!$A:$A,Tables!W$1),1),0),2),"")))</f>
        <v/>
      </c>
      <c r="X248">
        <f ca="1">IF(X78="","",IF($A248="","",IFERROR(INDEX(OFFSET('Program and Results'!$A$1,MATCH(Tables!X$1,'Program and Results'!$A:$A,0)-1,1,COUNTIF('Program and Results'!$A:$A,Tables!X$1),4),MATCH($A248,OFFSET('Program and Results'!$A$1,MATCH(Tables!X$1,'Program and Results'!$A:$A,0)-1,4,COUNTIF('Program and Results'!$A:$A,Tables!X$1),1),0),2),"")))</f>
        <v>5</v>
      </c>
      <c r="Y248" t="str">
        <f ca="1">IF(Y78="","",IF($A248="","",IFERROR(INDEX(OFFSET('Program and Results'!$A$1,MATCH(Tables!Y$1,'Program and Results'!$A:$A,0)-1,1,COUNTIF('Program and Results'!$A:$A,Tables!Y$1),4),MATCH($A248,OFFSET('Program and Results'!$A$1,MATCH(Tables!Y$1,'Program and Results'!$A:$A,0)-1,4,COUNTIF('Program and Results'!$A:$A,Tables!Y$1),1),0),2),"")))</f>
        <v/>
      </c>
      <c r="Z248">
        <f ca="1">IF(Z78="","",IF($A248="","",IFERROR(INDEX(OFFSET('Program and Results'!$A$1,MATCH(Tables!Z$1,'Program and Results'!$A:$A,0)-1,1,COUNTIF('Program and Results'!$A:$A,Tables!Z$1),4),MATCH($A248,OFFSET('Program and Results'!$A$1,MATCH(Tables!Z$1,'Program and Results'!$A:$A,0)-1,4,COUNTIF('Program and Results'!$A:$A,Tables!Z$1),1),0),2),"")))</f>
        <v>1</v>
      </c>
      <c r="AA248" t="str">
        <f ca="1">IF(AA78="","",IF($A248="","",IFERROR(INDEX(OFFSET('Program and Results'!$A$1,MATCH(Tables!AA$1,'Program and Results'!$A:$A,0)-1,1,COUNTIF('Program and Results'!$A:$A,Tables!AA$1),4),MATCH($A248,OFFSET('Program and Results'!$A$1,MATCH(Tables!AA$1,'Program and Results'!$A:$A,0)-1,4,COUNTIF('Program and Results'!$A:$A,Tables!AA$1),1),0),2),"")))</f>
        <v/>
      </c>
      <c r="AB248">
        <f ca="1">IF(AB78="","",IF($A248="","",IFERROR(INDEX(OFFSET('Program and Results'!$A$1,MATCH(Tables!AB$1,'Program and Results'!$A:$A,0)-1,1,COUNTIF('Program and Results'!$A:$A,Tables!AB$1),4),MATCH($A248,OFFSET('Program and Results'!$A$1,MATCH(Tables!AB$1,'Program and Results'!$A:$A,0)-1,4,COUNTIF('Program and Results'!$A:$A,Tables!AB$1),1),0),2),"")))</f>
        <v>0</v>
      </c>
      <c r="AC248" t="str">
        <f ca="1">IF(AC78="","",IF($A248="","",IFERROR(INDEX(OFFSET('Program and Results'!$A$1,MATCH(Tables!AC$1,'Program and Results'!$A:$A,0)-1,1,COUNTIF('Program and Results'!$A:$A,Tables!AC$1),4),MATCH($A248,OFFSET('Program and Results'!$A$1,MATCH(Tables!AC$1,'Program and Results'!$A:$A,0)-1,4,COUNTIF('Program and Results'!$A:$A,Tables!AC$1),1),0),2),"")))</f>
        <v/>
      </c>
      <c r="AD248">
        <f ca="1">IF(AD78="","",IF($A248="","",IFERROR(INDEX(OFFSET('Program and Results'!$A$1,MATCH(Tables!AD$1,'Program and Results'!$A:$A,0)-1,1,COUNTIF('Program and Results'!$A:$A,Tables!AD$1),4),MATCH($A248,OFFSET('Program and Results'!$A$1,MATCH(Tables!AD$1,'Program and Results'!$A:$A,0)-1,4,COUNTIF('Program and Results'!$A:$A,Tables!AD$1),1),0),2),"")))</f>
        <v>1</v>
      </c>
      <c r="AE248" t="str">
        <f ca="1">IF(AE78="","",IF($A248="","",IFERROR(INDEX(OFFSET('Program and Results'!$A$1,MATCH(Tables!AE$1,'Program and Results'!$A:$A,0)-1,1,COUNTIF('Program and Results'!$A:$A,Tables!AE$1),4),MATCH($A248,OFFSET('Program and Results'!$A$1,MATCH(Tables!AE$1,'Program and Results'!$A:$A,0)-1,4,COUNTIF('Program and Results'!$A:$A,Tables!AE$1),1),0),2),"")))</f>
        <v/>
      </c>
      <c r="AF248">
        <f ca="1">IF(AF78="","",IF($A248="","",IFERROR(INDEX(OFFSET('Program and Results'!$A$1,MATCH(Tables!AF$1,'Program and Results'!$A:$A,0)-1,1,COUNTIF('Program and Results'!$A:$A,Tables!AF$1),4),MATCH($A248,OFFSET('Program and Results'!$A$1,MATCH(Tables!AF$1,'Program and Results'!$A:$A,0)-1,4,COUNTIF('Program and Results'!$A:$A,Tables!AF$1),1),0),2),"")))</f>
        <v>3</v>
      </c>
      <c r="AG248" t="str">
        <f ca="1">IF(AG78="","",IF($A248="","",IFERROR(INDEX(OFFSET('Program and Results'!$A$1,MATCH(Tables!AG$1,'Program and Results'!$A:$A,0)-1,1,COUNTIF('Program and Results'!$A:$A,Tables!AG$1),4),MATCH($A248,OFFSET('Program and Results'!$A$1,MATCH(Tables!AG$1,'Program and Results'!$A:$A,0)-1,4,COUNTIF('Program and Results'!$A:$A,Tables!AG$1),1),0),2),"")))</f>
        <v/>
      </c>
      <c r="AH248">
        <f ca="1">IF(AH78="","",IF($A248="","",IFERROR(INDEX(OFFSET('Program and Results'!$A$1,MATCH(Tables!AH$1,'Program and Results'!$A:$A,0)-1,1,COUNTIF('Program and Results'!$A:$A,Tables!AH$1),4),MATCH($A248,OFFSET('Program and Results'!$A$1,MATCH(Tables!AH$1,'Program and Results'!$A:$A,0)-1,4,COUNTIF('Program and Results'!$A:$A,Tables!AH$1),1),0),2),"")))</f>
        <v>0</v>
      </c>
      <c r="AI248" t="str">
        <f ca="1">IF(AI78="","",IF($A248="","",IFERROR(INDEX(OFFSET('Program and Results'!$A$1,MATCH(Tables!AI$1,'Program and Results'!$A:$A,0)-1,1,COUNTIF('Program and Results'!$A:$A,Tables!AI$1),4),MATCH($A248,OFFSET('Program and Results'!$A$1,MATCH(Tables!AI$1,'Program and Results'!$A:$A,0)-1,4,COUNTIF('Program and Results'!$A:$A,Tables!AI$1),1),0),2),"")))</f>
        <v/>
      </c>
      <c r="AJ248" t="str">
        <f ca="1">IF(AJ78="","",IF($A248="","",IFERROR(INDEX(OFFSET('Program and Results'!$A$1,MATCH(Tables!AJ$1,'Program and Results'!$A:$A,0)-1,1,COUNTIF('Program and Results'!$A:$A,Tables!AJ$1),4),MATCH($A248,OFFSET('Program and Results'!$A$1,MATCH(Tables!AJ$1,'Program and Results'!$A:$A,0)-1,4,COUNTIF('Program and Results'!$A:$A,Tables!AJ$1),1),0),2),"")))</f>
        <v/>
      </c>
      <c r="AK248" t="str">
        <f ca="1">IF(AK78="","",IF($A248="","",IFERROR(INDEX(OFFSET('Program and Results'!$A$1,MATCH(Tables!AK$1,'Program and Results'!$A:$A,0)-1,1,COUNTIF('Program and Results'!$A:$A,Tables!AK$1),4),MATCH($A248,OFFSET('Program and Results'!$A$1,MATCH(Tables!AK$1,'Program and Results'!$A:$A,0)-1,4,COUNTIF('Program and Results'!$A:$A,Tables!AK$1),1),0),2),"")))</f>
        <v/>
      </c>
      <c r="AL248" t="str">
        <f ca="1">IF(AL78="","",IF($A248="","",IFERROR(INDEX(OFFSET('Program and Results'!$A$1,MATCH(Tables!AL$1,'Program and Results'!$A:$A,0)-1,1,COUNTIF('Program and Results'!$A:$A,Tables!AL$1),4),MATCH($A248,OFFSET('Program and Results'!$A$1,MATCH(Tables!AL$1,'Program and Results'!$A:$A,0)-1,4,COUNTIF('Program and Results'!$A:$A,Tables!AL$1),1),0),2),"")))</f>
        <v/>
      </c>
      <c r="AM248" t="str">
        <f ca="1">IF(AM78="","",IF($A248="","",IFERROR(INDEX(OFFSET('Program and Results'!$A$1,MATCH(Tables!AM$1,'Program and Results'!$A:$A,0)-1,1,COUNTIF('Program and Results'!$A:$A,Tables!AM$1),4),MATCH($A248,OFFSET('Program and Results'!$A$1,MATCH(Tables!AM$1,'Program and Results'!$A:$A,0)-1,4,COUNTIF('Program and Results'!$A:$A,Tables!AM$1),1),0),2),"")))</f>
        <v/>
      </c>
      <c r="AN248" t="str">
        <f ca="1">IF(AN78="","",IF($A248="","",IFERROR(INDEX(OFFSET('Program and Results'!$A$1,MATCH(Tables!AN$1,'Program and Results'!$A:$A,0)-1,1,COUNTIF('Program and Results'!$A:$A,Tables!AN$1),4),MATCH($A248,OFFSET('Program and Results'!$A$1,MATCH(Tables!AN$1,'Program and Results'!$A:$A,0)-1,4,COUNTIF('Program and Results'!$A:$A,Tables!AN$1),1),0),2),"")))</f>
        <v/>
      </c>
      <c r="AO248" t="str">
        <f ca="1">IF(AO78="","",IF($A248="","",IFERROR(INDEX(OFFSET('Program and Results'!$A$1,MATCH(Tables!AO$1,'Program and Results'!$A:$A,0)-1,1,COUNTIF('Program and Results'!$A:$A,Tables!AO$1),4),MATCH($A248,OFFSET('Program and Results'!$A$1,MATCH(Tables!AO$1,'Program and Results'!$A:$A,0)-1,4,COUNTIF('Program and Results'!$A:$A,Tables!AO$1),1),0),2),"")))</f>
        <v/>
      </c>
      <c r="AP248" t="str">
        <f ca="1">IF(AP78="","",IF($A248="","",IFERROR(INDEX(OFFSET('Program and Results'!$A$1,MATCH(Tables!AP$1,'Program and Results'!$A:$A,0)-1,1,COUNTIF('Program and Results'!$A:$A,Tables!AP$1),4),MATCH($A248,OFFSET('Program and Results'!$A$1,MATCH(Tables!AP$1,'Program and Results'!$A:$A,0)-1,4,COUNTIF('Program and Results'!$A:$A,Tables!AP$1),1),0),2),"")))</f>
        <v/>
      </c>
      <c r="AQ248" t="str">
        <f ca="1">IF(AQ78="","",IF($A248="","",IFERROR(INDEX(OFFSET('Program and Results'!$A$1,MATCH(Tables!AQ$1,'Program and Results'!$A:$A,0)-1,1,COUNTIF('Program and Results'!$A:$A,Tables!AQ$1),4),MATCH($A248,OFFSET('Program and Results'!$A$1,MATCH(Tables!AQ$1,'Program and Results'!$A:$A,0)-1,4,COUNTIF('Program and Results'!$A:$A,Tables!AQ$1),1),0),2),"")))</f>
        <v/>
      </c>
      <c r="AR248" t="str">
        <f ca="1">IF(AR78="","",IF($A248="","",IFERROR(INDEX(OFFSET('Program and Results'!$A$1,MATCH(Tables!AR$1,'Program and Results'!$A:$A,0)-1,1,COUNTIF('Program and Results'!$A:$A,Tables!AR$1),4),MATCH($A248,OFFSET('Program and Results'!$A$1,MATCH(Tables!AR$1,'Program and Results'!$A:$A,0)-1,4,COUNTIF('Program and Results'!$A:$A,Tables!AR$1),1),0),2),"")))</f>
        <v/>
      </c>
      <c r="AS248" t="str">
        <f ca="1">IF(AS78="","",IF($A248="","",IFERROR(INDEX(OFFSET('Program and Results'!$A$1,MATCH(Tables!AS$1,'Program and Results'!$A:$A,0)-1,1,COUNTIF('Program and Results'!$A:$A,Tables!AS$1),4),MATCH($A248,OFFSET('Program and Results'!$A$1,MATCH(Tables!AS$1,'Program and Results'!$A:$A,0)-1,4,COUNTIF('Program and Results'!$A:$A,Tables!AS$1),1),0),2),"")))</f>
        <v/>
      </c>
      <c r="AT248" t="str">
        <f ca="1">IF(AT78="","",IF($A248="","",IFERROR(INDEX(OFFSET('Program and Results'!$A$1,MATCH(Tables!AT$1,'Program and Results'!$A:$A,0)-1,1,COUNTIF('Program and Results'!$A:$A,Tables!AT$1),4),MATCH($A248,OFFSET('Program and Results'!$A$1,MATCH(Tables!AT$1,'Program and Results'!$A:$A,0)-1,4,COUNTIF('Program and Results'!$A:$A,Tables!AT$1),1),0),2),"")))</f>
        <v/>
      </c>
      <c r="AU248" t="str">
        <f ca="1">IF(AU78="","",IF($A248="","",IFERROR(INDEX(OFFSET('Program and Results'!$A$1,MATCH(Tables!AU$1,'Program and Results'!$A:$A,0)-1,1,COUNTIF('Program and Results'!$A:$A,Tables!AU$1),4),MATCH($A248,OFFSET('Program and Results'!$A$1,MATCH(Tables!AU$1,'Program and Results'!$A:$A,0)-1,4,COUNTIF('Program and Results'!$A:$A,Tables!AU$1),1),0),2),"")))</f>
        <v/>
      </c>
      <c r="AV248" t="str">
        <f ca="1">IF(AV78="","",IF($A248="","",IFERROR(INDEX(OFFSET('Program and Results'!$A$1,MATCH(Tables!AV$1,'Program and Results'!$A:$A,0)-1,1,COUNTIF('Program and Results'!$A:$A,Tables!AV$1),4),MATCH($A248,OFFSET('Program and Results'!$A$1,MATCH(Tables!AV$1,'Program and Results'!$A:$A,0)-1,4,COUNTIF('Program and Results'!$A:$A,Tables!AV$1),1),0),2),"")))</f>
        <v/>
      </c>
      <c r="AW248" t="str">
        <f ca="1">IF(AW78="","",IF($A248="","",IFERROR(INDEX(OFFSET('Program and Results'!$A$1,MATCH(Tables!AW$1,'Program and Results'!$A:$A,0)-1,1,COUNTIF('Program and Results'!$A:$A,Tables!AW$1),4),MATCH($A248,OFFSET('Program and Results'!$A$1,MATCH(Tables!AW$1,'Program and Results'!$A:$A,0)-1,4,COUNTIF('Program and Results'!$A:$A,Tables!AW$1),1),0),2),"")))</f>
        <v/>
      </c>
      <c r="AX248" t="str">
        <f ca="1">IF(AX78="","",IF($A248="","",IFERROR(INDEX(OFFSET('Program and Results'!$A$1,MATCH(Tables!AX$1,'Program and Results'!$A:$A,0)-1,1,COUNTIF('Program and Results'!$A:$A,Tables!AX$1),4),MATCH($A248,OFFSET('Program and Results'!$A$1,MATCH(Tables!AX$1,'Program and Results'!$A:$A,0)-1,4,COUNTIF('Program and Results'!$A:$A,Tables!AX$1),1),0),2),"")))</f>
        <v/>
      </c>
      <c r="AY248" t="str">
        <f ca="1">IF(AY78="","",IF($A248="","",IFERROR(INDEX(OFFSET('Program and Results'!$A$1,MATCH(Tables!AY$1,'Program and Results'!$A:$A,0)-1,1,COUNTIF('Program and Results'!$A:$A,Tables!AY$1),4),MATCH($A248,OFFSET('Program and Results'!$A$1,MATCH(Tables!AY$1,'Program and Results'!$A:$A,0)-1,4,COUNTIF('Program and Results'!$A:$A,Tables!AY$1),1),0),2),"")))</f>
        <v/>
      </c>
      <c r="AZ248" t="str">
        <f ca="1">IF(AZ78="","",IF($A248="","",IFERROR(INDEX(OFFSET('Program and Results'!$A$1,MATCH(Tables!AZ$1,'Program and Results'!$A:$A,0)-1,1,COUNTIF('Program and Results'!$A:$A,Tables!AZ$1),4),MATCH($A248,OFFSET('Program and Results'!$A$1,MATCH(Tables!AZ$1,'Program and Results'!$A:$A,0)-1,4,COUNTIF('Program and Results'!$A:$A,Tables!AZ$1),1),0),2),"")))</f>
        <v/>
      </c>
      <c r="BA248" t="str">
        <f ca="1">IF(BA78="","",IF($A248="","",IFERROR(INDEX(OFFSET('Program and Results'!$A$1,MATCH(Tables!BA$1,'Program and Results'!$A:$A,0)-1,1,COUNTIF('Program and Results'!$A:$A,Tables!BA$1),4),MATCH($A248,OFFSET('Program and Results'!$A$1,MATCH(Tables!BA$1,'Program and Results'!$A:$A,0)-1,4,COUNTIF('Program and Results'!$A:$A,Tables!BA$1),1),0),2),"")))</f>
        <v/>
      </c>
      <c r="BB248" t="str">
        <f ca="1">IF(BB78="","",IF($A248="","",IFERROR(INDEX(OFFSET('Program and Results'!$A$1,MATCH(Tables!BB$1,'Program and Results'!$A:$A,0)-1,1,COUNTIF('Program and Results'!$A:$A,Tables!BB$1),4),MATCH($A248,OFFSET('Program and Results'!$A$1,MATCH(Tables!BB$1,'Program and Results'!$A:$A,0)-1,4,COUNTIF('Program and Results'!$A:$A,Tables!BB$1),1),0),2),"")))</f>
        <v/>
      </c>
      <c r="BC248" t="str">
        <f ca="1">IF(BC78="","",IF($A248="","",IFERROR(INDEX(OFFSET('Program and Results'!$A$1,MATCH(Tables!BC$1,'Program and Results'!$A:$A,0)-1,1,COUNTIF('Program and Results'!$A:$A,Tables!BC$1),4),MATCH($A248,OFFSET('Program and Results'!$A$1,MATCH(Tables!BC$1,'Program and Results'!$A:$A,0)-1,4,COUNTIF('Program and Results'!$A:$A,Tables!BC$1),1),0),2),"")))</f>
        <v/>
      </c>
      <c r="BD248" t="str">
        <f ca="1">IF(BD78="","",IF($A248="","",IFERROR(INDEX(OFFSET('Program and Results'!$A$1,MATCH(Tables!BD$1,'Program and Results'!$A:$A,0)-1,1,COUNTIF('Program and Results'!$A:$A,Tables!BD$1),4),MATCH($A248,OFFSET('Program and Results'!$A$1,MATCH(Tables!BD$1,'Program and Results'!$A:$A,0)-1,4,COUNTIF('Program and Results'!$A:$A,Tables!BD$1),1),0),2),"")))</f>
        <v/>
      </c>
      <c r="BE248" t="str">
        <f ca="1">IF(BE78="","",IF($A248="","",IFERROR(INDEX(OFFSET('Program and Results'!$A$1,MATCH(Tables!BE$1,'Program and Results'!$A:$A,0)-1,1,COUNTIF('Program and Results'!$A:$A,Tables!BE$1),4),MATCH($A248,OFFSET('Program and Results'!$A$1,MATCH(Tables!BE$1,'Program and Results'!$A:$A,0)-1,4,COUNTIF('Program and Results'!$A:$A,Tables!BE$1),1),0),2),"")))</f>
        <v/>
      </c>
    </row>
    <row r="249" spans="1:57">
      <c r="A249" s="3" t="str">
        <f t="shared" si="16"/>
        <v>Ein Frankfurt</v>
      </c>
      <c r="B249">
        <f ca="1">IF(B79="","",IF($A249="","",IFERROR(INDEX(OFFSET('Program and Results'!$A$1,MATCH(Tables!B$1,'Program and Results'!$A:$A,0)-1,1,COUNTIF('Program and Results'!$A:$A,Tables!B$1),4),MATCH($A249,OFFSET('Program and Results'!$A$1,MATCH(Tables!B$1,'Program and Results'!$A:$A,0)-1,4,COUNTIF('Program and Results'!$A:$A,Tables!B$1),1),0),2),"")))</f>
        <v>6</v>
      </c>
      <c r="C249" t="str">
        <f ca="1">IF(C79="","",IF($A249="","",IFERROR(INDEX(OFFSET('Program and Results'!$A$1,MATCH(Tables!C$1,'Program and Results'!$A:$A,0)-1,1,COUNTIF('Program and Results'!$A:$A,Tables!C$1),4),MATCH($A249,OFFSET('Program and Results'!$A$1,MATCH(Tables!C$1,'Program and Results'!$A:$A,0)-1,4,COUNTIF('Program and Results'!$A:$A,Tables!C$1),1),0),2),"")))</f>
        <v/>
      </c>
      <c r="D249">
        <f ca="1">IF(D79="","",IF($A249="","",IFERROR(INDEX(OFFSET('Program and Results'!$A$1,MATCH(Tables!D$1,'Program and Results'!$A:$A,0)-1,1,COUNTIF('Program and Results'!$A:$A,Tables!D$1),4),MATCH($A249,OFFSET('Program and Results'!$A$1,MATCH(Tables!D$1,'Program and Results'!$A:$A,0)-1,4,COUNTIF('Program and Results'!$A:$A,Tables!D$1),1),0),2),"")))</f>
        <v>0</v>
      </c>
      <c r="E249" t="str">
        <f ca="1">IF(E79="","",IF($A249="","",IFERROR(INDEX(OFFSET('Program and Results'!$A$1,MATCH(Tables!E$1,'Program and Results'!$A:$A,0)-1,1,COUNTIF('Program and Results'!$A:$A,Tables!E$1),4),MATCH($A249,OFFSET('Program and Results'!$A$1,MATCH(Tables!E$1,'Program and Results'!$A:$A,0)-1,4,COUNTIF('Program and Results'!$A:$A,Tables!E$1),1),0),2),"")))</f>
        <v/>
      </c>
      <c r="F249">
        <f ca="1">IF(F79="","",IF($A249="","",IFERROR(INDEX(OFFSET('Program and Results'!$A$1,MATCH(Tables!F$1,'Program and Results'!$A:$A,0)-1,1,COUNTIF('Program and Results'!$A:$A,Tables!F$1),4),MATCH($A249,OFFSET('Program and Results'!$A$1,MATCH(Tables!F$1,'Program and Results'!$A:$A,0)-1,4,COUNTIF('Program and Results'!$A:$A,Tables!F$1),1),0),2),"")))</f>
        <v>0</v>
      </c>
      <c r="G249">
        <f ca="1">IF(G79="","",IF($A249="","",IFERROR(INDEX(OFFSET('Program and Results'!$A$1,MATCH(Tables!G$1,'Program and Results'!$A:$A,0)-1,1,COUNTIF('Program and Results'!$A:$A,Tables!G$1),4),MATCH($A249,OFFSET('Program and Results'!$A$1,MATCH(Tables!G$1,'Program and Results'!$A:$A,0)-1,4,COUNTIF('Program and Results'!$A:$A,Tables!G$1),1),0),2),"")))</f>
        <v>1</v>
      </c>
      <c r="H249" t="str">
        <f ca="1">IF(H79="","",IF($A249="","",IFERROR(INDEX(OFFSET('Program and Results'!$A$1,MATCH(Tables!H$1,'Program and Results'!$A:$A,0)-1,1,COUNTIF('Program and Results'!$A:$A,Tables!H$1),4),MATCH($A249,OFFSET('Program and Results'!$A$1,MATCH(Tables!H$1,'Program and Results'!$A:$A,0)-1,4,COUNTIF('Program and Results'!$A:$A,Tables!H$1),1),0),2),"")))</f>
        <v/>
      </c>
      <c r="I249">
        <f ca="1">IF(I79="","",IF($A249="","",IFERROR(INDEX(OFFSET('Program and Results'!$A$1,MATCH(Tables!I$1,'Program and Results'!$A:$A,0)-1,1,COUNTIF('Program and Results'!$A:$A,Tables!I$1),4),MATCH($A249,OFFSET('Program and Results'!$A$1,MATCH(Tables!I$1,'Program and Results'!$A:$A,0)-1,4,COUNTIF('Program and Results'!$A:$A,Tables!I$1),1),0),2),"")))</f>
        <v>1</v>
      </c>
      <c r="J249" t="str">
        <f ca="1">IF(J79="","",IF($A249="","",IFERROR(INDEX(OFFSET('Program and Results'!$A$1,MATCH(Tables!J$1,'Program and Results'!$A:$A,0)-1,1,COUNTIF('Program and Results'!$A:$A,Tables!J$1),4),MATCH($A249,OFFSET('Program and Results'!$A$1,MATCH(Tables!J$1,'Program and Results'!$A:$A,0)-1,4,COUNTIF('Program and Results'!$A:$A,Tables!J$1),1),0),2),"")))</f>
        <v/>
      </c>
      <c r="K249">
        <f ca="1">IF(K79="","",IF($A249="","",IFERROR(INDEX(OFFSET('Program and Results'!$A$1,MATCH(Tables!K$1,'Program and Results'!$A:$A,0)-1,1,COUNTIF('Program and Results'!$A:$A,Tables!K$1),4),MATCH($A249,OFFSET('Program and Results'!$A$1,MATCH(Tables!K$1,'Program and Results'!$A:$A,0)-1,4,COUNTIF('Program and Results'!$A:$A,Tables!K$1),1),0),2),"")))</f>
        <v>4</v>
      </c>
      <c r="L249" t="str">
        <f ca="1">IF(L79="","",IF($A249="","",IFERROR(INDEX(OFFSET('Program and Results'!$A$1,MATCH(Tables!L$1,'Program and Results'!$A:$A,0)-1,1,COUNTIF('Program and Results'!$A:$A,Tables!L$1),4),MATCH($A249,OFFSET('Program and Results'!$A$1,MATCH(Tables!L$1,'Program and Results'!$A:$A,0)-1,4,COUNTIF('Program and Results'!$A:$A,Tables!L$1),1),0),2),"")))</f>
        <v/>
      </c>
      <c r="M249">
        <f ca="1">IF(M79="","",IF($A249="","",IFERROR(INDEX(OFFSET('Program and Results'!$A$1,MATCH(Tables!M$1,'Program and Results'!$A:$A,0)-1,1,COUNTIF('Program and Results'!$A:$A,Tables!M$1),4),MATCH($A249,OFFSET('Program and Results'!$A$1,MATCH(Tables!M$1,'Program and Results'!$A:$A,0)-1,4,COUNTIF('Program and Results'!$A:$A,Tables!M$1),1),0),2),"")))</f>
        <v>1</v>
      </c>
      <c r="N249" t="str">
        <f ca="1">IF(N79="","",IF($A249="","",IFERROR(INDEX(OFFSET('Program and Results'!$A$1,MATCH(Tables!N$1,'Program and Results'!$A:$A,0)-1,1,COUNTIF('Program and Results'!$A:$A,Tables!N$1),4),MATCH($A249,OFFSET('Program and Results'!$A$1,MATCH(Tables!N$1,'Program and Results'!$A:$A,0)-1,4,COUNTIF('Program and Results'!$A:$A,Tables!N$1),1),0),2),"")))</f>
        <v/>
      </c>
      <c r="O249">
        <f ca="1">IF(O79="","",IF($A249="","",IFERROR(INDEX(OFFSET('Program and Results'!$A$1,MATCH(Tables!O$1,'Program and Results'!$A:$A,0)-1,1,COUNTIF('Program and Results'!$A:$A,Tables!O$1),4),MATCH($A249,OFFSET('Program and Results'!$A$1,MATCH(Tables!O$1,'Program and Results'!$A:$A,0)-1,4,COUNTIF('Program and Results'!$A:$A,Tables!O$1),1),0),2),"")))</f>
        <v>2</v>
      </c>
      <c r="P249" t="str">
        <f ca="1">IF(P79="","",IF($A249="","",IFERROR(INDEX(OFFSET('Program and Results'!$A$1,MATCH(Tables!P$1,'Program and Results'!$A:$A,0)-1,1,COUNTIF('Program and Results'!$A:$A,Tables!P$1),4),MATCH($A249,OFFSET('Program and Results'!$A$1,MATCH(Tables!P$1,'Program and Results'!$A:$A,0)-1,4,COUNTIF('Program and Results'!$A:$A,Tables!P$1),1),0),2),"")))</f>
        <v/>
      </c>
      <c r="Q249">
        <f ca="1">IF(Q79="","",IF($A249="","",IFERROR(INDEX(OFFSET('Program and Results'!$A$1,MATCH(Tables!Q$1,'Program and Results'!$A:$A,0)-1,1,COUNTIF('Program and Results'!$A:$A,Tables!Q$1),4),MATCH($A249,OFFSET('Program and Results'!$A$1,MATCH(Tables!Q$1,'Program and Results'!$A:$A,0)-1,4,COUNTIF('Program and Results'!$A:$A,Tables!Q$1),1),0),2),"")))</f>
        <v>0</v>
      </c>
      <c r="R249" t="str">
        <f ca="1">IF(R79="","",IF($A249="","",IFERROR(INDEX(OFFSET('Program and Results'!$A$1,MATCH(Tables!R$1,'Program and Results'!$A:$A,0)-1,1,COUNTIF('Program and Results'!$A:$A,Tables!R$1),4),MATCH($A249,OFFSET('Program and Results'!$A$1,MATCH(Tables!R$1,'Program and Results'!$A:$A,0)-1,4,COUNTIF('Program and Results'!$A:$A,Tables!R$1),1),0),2),"")))</f>
        <v/>
      </c>
      <c r="S249" t="str">
        <f ca="1">IF(S79="","",IF($A249="","",IFERROR(INDEX(OFFSET('Program and Results'!$A$1,MATCH(Tables!S$1,'Program and Results'!$A:$A,0)-1,1,COUNTIF('Program and Results'!$A:$A,Tables!S$1),4),MATCH($A249,OFFSET('Program and Results'!$A$1,MATCH(Tables!S$1,'Program and Results'!$A:$A,0)-1,4,COUNTIF('Program and Results'!$A:$A,Tables!S$1),1),0),2),"")))</f>
        <v/>
      </c>
      <c r="T249">
        <f ca="1">IF(T79="","",IF($A249="","",IFERROR(INDEX(OFFSET('Program and Results'!$A$1,MATCH(Tables!T$1,'Program and Results'!$A:$A,0)-1,1,COUNTIF('Program and Results'!$A:$A,Tables!T$1),4),MATCH($A249,OFFSET('Program and Results'!$A$1,MATCH(Tables!T$1,'Program and Results'!$A:$A,0)-1,4,COUNTIF('Program and Results'!$A:$A,Tables!T$1),1),0),2),"")))</f>
        <v>5</v>
      </c>
      <c r="U249" t="str">
        <f ca="1">IF(U79="","",IF($A249="","",IFERROR(INDEX(OFFSET('Program and Results'!$A$1,MATCH(Tables!U$1,'Program and Results'!$A:$A,0)-1,1,COUNTIF('Program and Results'!$A:$A,Tables!U$1),4),MATCH($A249,OFFSET('Program and Results'!$A$1,MATCH(Tables!U$1,'Program and Results'!$A:$A,0)-1,4,COUNTIF('Program and Results'!$A:$A,Tables!U$1),1),0),2),"")))</f>
        <v/>
      </c>
      <c r="V249">
        <f ca="1">IF(V79="","",IF($A249="","",IFERROR(INDEX(OFFSET('Program and Results'!$A$1,MATCH(Tables!V$1,'Program and Results'!$A:$A,0)-1,1,COUNTIF('Program and Results'!$A:$A,Tables!V$1),4),MATCH($A249,OFFSET('Program and Results'!$A$1,MATCH(Tables!V$1,'Program and Results'!$A:$A,0)-1,4,COUNTIF('Program and Results'!$A:$A,Tables!V$1),1),0),2),"")))</f>
        <v>4</v>
      </c>
      <c r="W249" t="str">
        <f ca="1">IF(W79="","",IF($A249="","",IFERROR(INDEX(OFFSET('Program and Results'!$A$1,MATCH(Tables!W$1,'Program and Results'!$A:$A,0)-1,1,COUNTIF('Program and Results'!$A:$A,Tables!W$1),4),MATCH($A249,OFFSET('Program and Results'!$A$1,MATCH(Tables!W$1,'Program and Results'!$A:$A,0)-1,4,COUNTIF('Program and Results'!$A:$A,Tables!W$1),1),0),2),"")))</f>
        <v/>
      </c>
      <c r="X249" t="str">
        <f ca="1">IF(X79="","",IF($A249="","",IFERROR(INDEX(OFFSET('Program and Results'!$A$1,MATCH(Tables!X$1,'Program and Results'!$A:$A,0)-1,1,COUNTIF('Program and Results'!$A:$A,Tables!X$1),4),MATCH($A249,OFFSET('Program and Results'!$A$1,MATCH(Tables!X$1,'Program and Results'!$A:$A,0)-1,4,COUNTIF('Program and Results'!$A:$A,Tables!X$1),1),0),2),"")))</f>
        <v/>
      </c>
      <c r="Y249">
        <f ca="1">IF(Y79="","",IF($A249="","",IFERROR(INDEX(OFFSET('Program and Results'!$A$1,MATCH(Tables!Y$1,'Program and Results'!$A:$A,0)-1,1,COUNTIF('Program and Results'!$A:$A,Tables!Y$1),4),MATCH($A249,OFFSET('Program and Results'!$A$1,MATCH(Tables!Y$1,'Program and Results'!$A:$A,0)-1,4,COUNTIF('Program and Results'!$A:$A,Tables!Y$1),1),0),2),"")))</f>
        <v>1</v>
      </c>
      <c r="Z249" t="str">
        <f ca="1">IF(Z79="","",IF($A249="","",IFERROR(INDEX(OFFSET('Program and Results'!$A$1,MATCH(Tables!Z$1,'Program and Results'!$A:$A,0)-1,1,COUNTIF('Program and Results'!$A:$A,Tables!Z$1),4),MATCH($A249,OFFSET('Program and Results'!$A$1,MATCH(Tables!Z$1,'Program and Results'!$A:$A,0)-1,4,COUNTIF('Program and Results'!$A:$A,Tables!Z$1),1),0),2),"")))</f>
        <v/>
      </c>
      <c r="AA249">
        <f ca="1">IF(AA79="","",IF($A249="","",IFERROR(INDEX(OFFSET('Program and Results'!$A$1,MATCH(Tables!AA$1,'Program and Results'!$A:$A,0)-1,1,COUNTIF('Program and Results'!$A:$A,Tables!AA$1),4),MATCH($A249,OFFSET('Program and Results'!$A$1,MATCH(Tables!AA$1,'Program and Results'!$A:$A,0)-1,4,COUNTIF('Program and Results'!$A:$A,Tables!AA$1),1),0),2),"")))</f>
        <v>2</v>
      </c>
      <c r="AB249" t="str">
        <f ca="1">IF(AB79="","",IF($A249="","",IFERROR(INDEX(OFFSET('Program and Results'!$A$1,MATCH(Tables!AB$1,'Program and Results'!$A:$A,0)-1,1,COUNTIF('Program and Results'!$A:$A,Tables!AB$1),4),MATCH($A249,OFFSET('Program and Results'!$A$1,MATCH(Tables!AB$1,'Program and Results'!$A:$A,0)-1,4,COUNTIF('Program and Results'!$A:$A,Tables!AB$1),1),0),2),"")))</f>
        <v/>
      </c>
      <c r="AC249">
        <f ca="1">IF(AC79="","",IF($A249="","",IFERROR(INDEX(OFFSET('Program and Results'!$A$1,MATCH(Tables!AC$1,'Program and Results'!$A:$A,0)-1,1,COUNTIF('Program and Results'!$A:$A,Tables!AC$1),4),MATCH($A249,OFFSET('Program and Results'!$A$1,MATCH(Tables!AC$1,'Program and Results'!$A:$A,0)-1,4,COUNTIF('Program and Results'!$A:$A,Tables!AC$1),1),0),2),"")))</f>
        <v>2</v>
      </c>
      <c r="AD249" t="str">
        <f ca="1">IF(AD79="","",IF($A249="","",IFERROR(INDEX(OFFSET('Program and Results'!$A$1,MATCH(Tables!AD$1,'Program and Results'!$A:$A,0)-1,1,COUNTIF('Program and Results'!$A:$A,Tables!AD$1),4),MATCH($A249,OFFSET('Program and Results'!$A$1,MATCH(Tables!AD$1,'Program and Results'!$A:$A,0)-1,4,COUNTIF('Program and Results'!$A:$A,Tables!AD$1),1),0),2),"")))</f>
        <v/>
      </c>
      <c r="AE249">
        <f ca="1">IF(AE79="","",IF($A249="","",IFERROR(INDEX(OFFSET('Program and Results'!$A$1,MATCH(Tables!AE$1,'Program and Results'!$A:$A,0)-1,1,COUNTIF('Program and Results'!$A:$A,Tables!AE$1),4),MATCH($A249,OFFSET('Program and Results'!$A$1,MATCH(Tables!AE$1,'Program and Results'!$A:$A,0)-1,4,COUNTIF('Program and Results'!$A:$A,Tables!AE$1),1),0),2),"")))</f>
        <v>2</v>
      </c>
      <c r="AF249" t="str">
        <f ca="1">IF(AF79="","",IF($A249="","",IFERROR(INDEX(OFFSET('Program and Results'!$A$1,MATCH(Tables!AF$1,'Program and Results'!$A:$A,0)-1,1,COUNTIF('Program and Results'!$A:$A,Tables!AF$1),4),MATCH($A249,OFFSET('Program and Results'!$A$1,MATCH(Tables!AF$1,'Program and Results'!$A:$A,0)-1,4,COUNTIF('Program and Results'!$A:$A,Tables!AF$1),1),0),2),"")))</f>
        <v/>
      </c>
      <c r="AG249">
        <f ca="1">IF(AG79="","",IF($A249="","",IFERROR(INDEX(OFFSET('Program and Results'!$A$1,MATCH(Tables!AG$1,'Program and Results'!$A:$A,0)-1,1,COUNTIF('Program and Results'!$A:$A,Tables!AG$1),4),MATCH($A249,OFFSET('Program and Results'!$A$1,MATCH(Tables!AG$1,'Program and Results'!$A:$A,0)-1,4,COUNTIF('Program and Results'!$A:$A,Tables!AG$1),1),0),2),"")))</f>
        <v>0</v>
      </c>
      <c r="AH249" t="str">
        <f ca="1">IF(AH79="","",IF($A249="","",IFERROR(INDEX(OFFSET('Program and Results'!$A$1,MATCH(Tables!AH$1,'Program and Results'!$A:$A,0)-1,1,COUNTIF('Program and Results'!$A:$A,Tables!AH$1),4),MATCH($A249,OFFSET('Program and Results'!$A$1,MATCH(Tables!AH$1,'Program and Results'!$A:$A,0)-1,4,COUNTIF('Program and Results'!$A:$A,Tables!AH$1),1),0),2),"")))</f>
        <v/>
      </c>
      <c r="AI249">
        <f ca="1">IF(AI79="","",IF($A249="","",IFERROR(INDEX(OFFSET('Program and Results'!$A$1,MATCH(Tables!AI$1,'Program and Results'!$A:$A,0)-1,1,COUNTIF('Program and Results'!$A:$A,Tables!AI$1),4),MATCH($A249,OFFSET('Program and Results'!$A$1,MATCH(Tables!AI$1,'Program and Results'!$A:$A,0)-1,4,COUNTIF('Program and Results'!$A:$A,Tables!AI$1),1),0),2),"")))</f>
        <v>2</v>
      </c>
      <c r="AJ249" t="str">
        <f ca="1">IF(AJ79="","",IF($A249="","",IFERROR(INDEX(OFFSET('Program and Results'!$A$1,MATCH(Tables!AJ$1,'Program and Results'!$A:$A,0)-1,1,COUNTIF('Program and Results'!$A:$A,Tables!AJ$1),4),MATCH($A249,OFFSET('Program and Results'!$A$1,MATCH(Tables!AJ$1,'Program and Results'!$A:$A,0)-1,4,COUNTIF('Program and Results'!$A:$A,Tables!AJ$1),1),0),2),"")))</f>
        <v/>
      </c>
      <c r="AK249" t="str">
        <f ca="1">IF(AK79="","",IF($A249="","",IFERROR(INDEX(OFFSET('Program and Results'!$A$1,MATCH(Tables!AK$1,'Program and Results'!$A:$A,0)-1,1,COUNTIF('Program and Results'!$A:$A,Tables!AK$1),4),MATCH($A249,OFFSET('Program and Results'!$A$1,MATCH(Tables!AK$1,'Program and Results'!$A:$A,0)-1,4,COUNTIF('Program and Results'!$A:$A,Tables!AK$1),1),0),2),"")))</f>
        <v/>
      </c>
      <c r="AL249" t="str">
        <f ca="1">IF(AL79="","",IF($A249="","",IFERROR(INDEX(OFFSET('Program and Results'!$A$1,MATCH(Tables!AL$1,'Program and Results'!$A:$A,0)-1,1,COUNTIF('Program and Results'!$A:$A,Tables!AL$1),4),MATCH($A249,OFFSET('Program and Results'!$A$1,MATCH(Tables!AL$1,'Program and Results'!$A:$A,0)-1,4,COUNTIF('Program and Results'!$A:$A,Tables!AL$1),1),0),2),"")))</f>
        <v/>
      </c>
      <c r="AM249" t="str">
        <f ca="1">IF(AM79="","",IF($A249="","",IFERROR(INDEX(OFFSET('Program and Results'!$A$1,MATCH(Tables!AM$1,'Program and Results'!$A:$A,0)-1,1,COUNTIF('Program and Results'!$A:$A,Tables!AM$1),4),MATCH($A249,OFFSET('Program and Results'!$A$1,MATCH(Tables!AM$1,'Program and Results'!$A:$A,0)-1,4,COUNTIF('Program and Results'!$A:$A,Tables!AM$1),1),0),2),"")))</f>
        <v/>
      </c>
      <c r="AN249" t="str">
        <f ca="1">IF(AN79="","",IF($A249="","",IFERROR(INDEX(OFFSET('Program and Results'!$A$1,MATCH(Tables!AN$1,'Program and Results'!$A:$A,0)-1,1,COUNTIF('Program and Results'!$A:$A,Tables!AN$1),4),MATCH($A249,OFFSET('Program and Results'!$A$1,MATCH(Tables!AN$1,'Program and Results'!$A:$A,0)-1,4,COUNTIF('Program and Results'!$A:$A,Tables!AN$1),1),0),2),"")))</f>
        <v/>
      </c>
      <c r="AO249" t="str">
        <f ca="1">IF(AO79="","",IF($A249="","",IFERROR(INDEX(OFFSET('Program and Results'!$A$1,MATCH(Tables!AO$1,'Program and Results'!$A:$A,0)-1,1,COUNTIF('Program and Results'!$A:$A,Tables!AO$1),4),MATCH($A249,OFFSET('Program and Results'!$A$1,MATCH(Tables!AO$1,'Program and Results'!$A:$A,0)-1,4,COUNTIF('Program and Results'!$A:$A,Tables!AO$1),1),0),2),"")))</f>
        <v/>
      </c>
      <c r="AP249" t="str">
        <f ca="1">IF(AP79="","",IF($A249="","",IFERROR(INDEX(OFFSET('Program and Results'!$A$1,MATCH(Tables!AP$1,'Program and Results'!$A:$A,0)-1,1,COUNTIF('Program and Results'!$A:$A,Tables!AP$1),4),MATCH($A249,OFFSET('Program and Results'!$A$1,MATCH(Tables!AP$1,'Program and Results'!$A:$A,0)-1,4,COUNTIF('Program and Results'!$A:$A,Tables!AP$1),1),0),2),"")))</f>
        <v/>
      </c>
      <c r="AQ249" t="str">
        <f ca="1">IF(AQ79="","",IF($A249="","",IFERROR(INDEX(OFFSET('Program and Results'!$A$1,MATCH(Tables!AQ$1,'Program and Results'!$A:$A,0)-1,1,COUNTIF('Program and Results'!$A:$A,Tables!AQ$1),4),MATCH($A249,OFFSET('Program and Results'!$A$1,MATCH(Tables!AQ$1,'Program and Results'!$A:$A,0)-1,4,COUNTIF('Program and Results'!$A:$A,Tables!AQ$1),1),0),2),"")))</f>
        <v/>
      </c>
      <c r="AR249" t="str">
        <f ca="1">IF(AR79="","",IF($A249="","",IFERROR(INDEX(OFFSET('Program and Results'!$A$1,MATCH(Tables!AR$1,'Program and Results'!$A:$A,0)-1,1,COUNTIF('Program and Results'!$A:$A,Tables!AR$1),4),MATCH($A249,OFFSET('Program and Results'!$A$1,MATCH(Tables!AR$1,'Program and Results'!$A:$A,0)-1,4,COUNTIF('Program and Results'!$A:$A,Tables!AR$1),1),0),2),"")))</f>
        <v/>
      </c>
      <c r="AS249" t="str">
        <f ca="1">IF(AS79="","",IF($A249="","",IFERROR(INDEX(OFFSET('Program and Results'!$A$1,MATCH(Tables!AS$1,'Program and Results'!$A:$A,0)-1,1,COUNTIF('Program and Results'!$A:$A,Tables!AS$1),4),MATCH($A249,OFFSET('Program and Results'!$A$1,MATCH(Tables!AS$1,'Program and Results'!$A:$A,0)-1,4,COUNTIF('Program and Results'!$A:$A,Tables!AS$1),1),0),2),"")))</f>
        <v/>
      </c>
      <c r="AT249" t="str">
        <f ca="1">IF(AT79="","",IF($A249="","",IFERROR(INDEX(OFFSET('Program and Results'!$A$1,MATCH(Tables!AT$1,'Program and Results'!$A:$A,0)-1,1,COUNTIF('Program and Results'!$A:$A,Tables!AT$1),4),MATCH($A249,OFFSET('Program and Results'!$A$1,MATCH(Tables!AT$1,'Program and Results'!$A:$A,0)-1,4,COUNTIF('Program and Results'!$A:$A,Tables!AT$1),1),0),2),"")))</f>
        <v/>
      </c>
      <c r="AU249" t="str">
        <f ca="1">IF(AU79="","",IF($A249="","",IFERROR(INDEX(OFFSET('Program and Results'!$A$1,MATCH(Tables!AU$1,'Program and Results'!$A:$A,0)-1,1,COUNTIF('Program and Results'!$A:$A,Tables!AU$1),4),MATCH($A249,OFFSET('Program and Results'!$A$1,MATCH(Tables!AU$1,'Program and Results'!$A:$A,0)-1,4,COUNTIF('Program and Results'!$A:$A,Tables!AU$1),1),0),2),"")))</f>
        <v/>
      </c>
      <c r="AV249" t="str">
        <f ca="1">IF(AV79="","",IF($A249="","",IFERROR(INDEX(OFFSET('Program and Results'!$A$1,MATCH(Tables!AV$1,'Program and Results'!$A:$A,0)-1,1,COUNTIF('Program and Results'!$A:$A,Tables!AV$1),4),MATCH($A249,OFFSET('Program and Results'!$A$1,MATCH(Tables!AV$1,'Program and Results'!$A:$A,0)-1,4,COUNTIF('Program and Results'!$A:$A,Tables!AV$1),1),0),2),"")))</f>
        <v/>
      </c>
      <c r="AW249" t="str">
        <f ca="1">IF(AW79="","",IF($A249="","",IFERROR(INDEX(OFFSET('Program and Results'!$A$1,MATCH(Tables!AW$1,'Program and Results'!$A:$A,0)-1,1,COUNTIF('Program and Results'!$A:$A,Tables!AW$1),4),MATCH($A249,OFFSET('Program and Results'!$A$1,MATCH(Tables!AW$1,'Program and Results'!$A:$A,0)-1,4,COUNTIF('Program and Results'!$A:$A,Tables!AW$1),1),0),2),"")))</f>
        <v/>
      </c>
      <c r="AX249" t="str">
        <f ca="1">IF(AX79="","",IF($A249="","",IFERROR(INDEX(OFFSET('Program and Results'!$A$1,MATCH(Tables!AX$1,'Program and Results'!$A:$A,0)-1,1,COUNTIF('Program and Results'!$A:$A,Tables!AX$1),4),MATCH($A249,OFFSET('Program and Results'!$A$1,MATCH(Tables!AX$1,'Program and Results'!$A:$A,0)-1,4,COUNTIF('Program and Results'!$A:$A,Tables!AX$1),1),0),2),"")))</f>
        <v/>
      </c>
      <c r="AY249" t="str">
        <f ca="1">IF(AY79="","",IF($A249="","",IFERROR(INDEX(OFFSET('Program and Results'!$A$1,MATCH(Tables!AY$1,'Program and Results'!$A:$A,0)-1,1,COUNTIF('Program and Results'!$A:$A,Tables!AY$1),4),MATCH($A249,OFFSET('Program and Results'!$A$1,MATCH(Tables!AY$1,'Program and Results'!$A:$A,0)-1,4,COUNTIF('Program and Results'!$A:$A,Tables!AY$1),1),0),2),"")))</f>
        <v/>
      </c>
      <c r="AZ249" t="str">
        <f ca="1">IF(AZ79="","",IF($A249="","",IFERROR(INDEX(OFFSET('Program and Results'!$A$1,MATCH(Tables!AZ$1,'Program and Results'!$A:$A,0)-1,1,COUNTIF('Program and Results'!$A:$A,Tables!AZ$1),4),MATCH($A249,OFFSET('Program and Results'!$A$1,MATCH(Tables!AZ$1,'Program and Results'!$A:$A,0)-1,4,COUNTIF('Program and Results'!$A:$A,Tables!AZ$1),1),0),2),"")))</f>
        <v/>
      </c>
      <c r="BA249" t="str">
        <f ca="1">IF(BA79="","",IF($A249="","",IFERROR(INDEX(OFFSET('Program and Results'!$A$1,MATCH(Tables!BA$1,'Program and Results'!$A:$A,0)-1,1,COUNTIF('Program and Results'!$A:$A,Tables!BA$1),4),MATCH($A249,OFFSET('Program and Results'!$A$1,MATCH(Tables!BA$1,'Program and Results'!$A:$A,0)-1,4,COUNTIF('Program and Results'!$A:$A,Tables!BA$1),1),0),2),"")))</f>
        <v/>
      </c>
      <c r="BB249" t="str">
        <f ca="1">IF(BB79="","",IF($A249="","",IFERROR(INDEX(OFFSET('Program and Results'!$A$1,MATCH(Tables!BB$1,'Program and Results'!$A:$A,0)-1,1,COUNTIF('Program and Results'!$A:$A,Tables!BB$1),4),MATCH($A249,OFFSET('Program and Results'!$A$1,MATCH(Tables!BB$1,'Program and Results'!$A:$A,0)-1,4,COUNTIF('Program and Results'!$A:$A,Tables!BB$1),1),0),2),"")))</f>
        <v/>
      </c>
      <c r="BC249" t="str">
        <f ca="1">IF(BC79="","",IF($A249="","",IFERROR(INDEX(OFFSET('Program and Results'!$A$1,MATCH(Tables!BC$1,'Program and Results'!$A:$A,0)-1,1,COUNTIF('Program and Results'!$A:$A,Tables!BC$1),4),MATCH($A249,OFFSET('Program and Results'!$A$1,MATCH(Tables!BC$1,'Program and Results'!$A:$A,0)-1,4,COUNTIF('Program and Results'!$A:$A,Tables!BC$1),1),0),2),"")))</f>
        <v/>
      </c>
      <c r="BD249" t="str">
        <f ca="1">IF(BD79="","",IF($A249="","",IFERROR(INDEX(OFFSET('Program and Results'!$A$1,MATCH(Tables!BD$1,'Program and Results'!$A:$A,0)-1,1,COUNTIF('Program and Results'!$A:$A,Tables!BD$1),4),MATCH($A249,OFFSET('Program and Results'!$A$1,MATCH(Tables!BD$1,'Program and Results'!$A:$A,0)-1,4,COUNTIF('Program and Results'!$A:$A,Tables!BD$1),1),0),2),"")))</f>
        <v/>
      </c>
      <c r="BE249" t="str">
        <f ca="1">IF(BE79="","",IF($A249="","",IFERROR(INDEX(OFFSET('Program and Results'!$A$1,MATCH(Tables!BE$1,'Program and Results'!$A:$A,0)-1,1,COUNTIF('Program and Results'!$A:$A,Tables!BE$1),4),MATCH($A249,OFFSET('Program and Results'!$A$1,MATCH(Tables!BE$1,'Program and Results'!$A:$A,0)-1,4,COUNTIF('Program and Results'!$A:$A,Tables!BE$1),1),0),2),"")))</f>
        <v/>
      </c>
    </row>
    <row r="250" spans="1:57">
      <c r="A250" s="3" t="str">
        <f t="shared" si="16"/>
        <v>Freiburg</v>
      </c>
      <c r="B250">
        <f ca="1">IF(B80="","",IF($A250="","",IFERROR(INDEX(OFFSET('Program and Results'!$A$1,MATCH(Tables!B$1,'Program and Results'!$A:$A,0)-1,1,COUNTIF('Program and Results'!$A:$A,Tables!B$1),4),MATCH($A250,OFFSET('Program and Results'!$A$1,MATCH(Tables!B$1,'Program and Results'!$A:$A,0)-1,4,COUNTIF('Program and Results'!$A:$A,Tables!B$1),1),0),2),"")))</f>
        <v>3</v>
      </c>
      <c r="C250" t="str">
        <f ca="1">IF(C80="","",IF($A250="","",IFERROR(INDEX(OFFSET('Program and Results'!$A$1,MATCH(Tables!C$1,'Program and Results'!$A:$A,0)-1,1,COUNTIF('Program and Results'!$A:$A,Tables!C$1),4),MATCH($A250,OFFSET('Program and Results'!$A$1,MATCH(Tables!C$1,'Program and Results'!$A:$A,0)-1,4,COUNTIF('Program and Results'!$A:$A,Tables!C$1),1),0),2),"")))</f>
        <v/>
      </c>
      <c r="D250">
        <f ca="1">IF(D80="","",IF($A250="","",IFERROR(INDEX(OFFSET('Program and Results'!$A$1,MATCH(Tables!D$1,'Program and Results'!$A:$A,0)-1,1,COUNTIF('Program and Results'!$A:$A,Tables!D$1),4),MATCH($A250,OFFSET('Program and Results'!$A$1,MATCH(Tables!D$1,'Program and Results'!$A:$A,0)-1,4,COUNTIF('Program and Results'!$A:$A,Tables!D$1),1),0),2),"")))</f>
        <v>3</v>
      </c>
      <c r="E250" t="str">
        <f ca="1">IF(E80="","",IF($A250="","",IFERROR(INDEX(OFFSET('Program and Results'!$A$1,MATCH(Tables!E$1,'Program and Results'!$A:$A,0)-1,1,COUNTIF('Program and Results'!$A:$A,Tables!E$1),4),MATCH($A250,OFFSET('Program and Results'!$A$1,MATCH(Tables!E$1,'Program and Results'!$A:$A,0)-1,4,COUNTIF('Program and Results'!$A:$A,Tables!E$1),1),0),2),"")))</f>
        <v/>
      </c>
      <c r="F250">
        <f ca="1">IF(F80="","",IF($A250="","",IFERROR(INDEX(OFFSET('Program and Results'!$A$1,MATCH(Tables!F$1,'Program and Results'!$A:$A,0)-1,1,COUNTIF('Program and Results'!$A:$A,Tables!F$1),4),MATCH($A250,OFFSET('Program and Results'!$A$1,MATCH(Tables!F$1,'Program and Results'!$A:$A,0)-1,4,COUNTIF('Program and Results'!$A:$A,Tables!F$1),1),0),2),"")))</f>
        <v>2</v>
      </c>
      <c r="G250" t="str">
        <f ca="1">IF(G80="","",IF($A250="","",IFERROR(INDEX(OFFSET('Program and Results'!$A$1,MATCH(Tables!G$1,'Program and Results'!$A:$A,0)-1,1,COUNTIF('Program and Results'!$A:$A,Tables!G$1),4),MATCH($A250,OFFSET('Program and Results'!$A$1,MATCH(Tables!G$1,'Program and Results'!$A:$A,0)-1,4,COUNTIF('Program and Results'!$A:$A,Tables!G$1),1),0),2),"")))</f>
        <v/>
      </c>
      <c r="H250">
        <f ca="1">IF(H80="","",IF($A250="","",IFERROR(INDEX(OFFSET('Program and Results'!$A$1,MATCH(Tables!H$1,'Program and Results'!$A:$A,0)-1,1,COUNTIF('Program and Results'!$A:$A,Tables!H$1),4),MATCH($A250,OFFSET('Program and Results'!$A$1,MATCH(Tables!H$1,'Program and Results'!$A:$A,0)-1,4,COUNTIF('Program and Results'!$A:$A,Tables!H$1),1),0),2),"")))</f>
        <v>5</v>
      </c>
      <c r="I250" t="str">
        <f ca="1">IF(I80="","",IF($A250="","",IFERROR(INDEX(OFFSET('Program and Results'!$A$1,MATCH(Tables!I$1,'Program and Results'!$A:$A,0)-1,1,COUNTIF('Program and Results'!$A:$A,Tables!I$1),4),MATCH($A250,OFFSET('Program and Results'!$A$1,MATCH(Tables!I$1,'Program and Results'!$A:$A,0)-1,4,COUNTIF('Program and Results'!$A:$A,Tables!I$1),1),0),2),"")))</f>
        <v/>
      </c>
      <c r="J250">
        <f ca="1">IF(J80="","",IF($A250="","",IFERROR(INDEX(OFFSET('Program and Results'!$A$1,MATCH(Tables!J$1,'Program and Results'!$A:$A,0)-1,1,COUNTIF('Program and Results'!$A:$A,Tables!J$1),4),MATCH($A250,OFFSET('Program and Results'!$A$1,MATCH(Tables!J$1,'Program and Results'!$A:$A,0)-1,4,COUNTIF('Program and Results'!$A:$A,Tables!J$1),1),0),2),"")))</f>
        <v>0</v>
      </c>
      <c r="K250" t="str">
        <f ca="1">IF(K80="","",IF($A250="","",IFERROR(INDEX(OFFSET('Program and Results'!$A$1,MATCH(Tables!K$1,'Program and Results'!$A:$A,0)-1,1,COUNTIF('Program and Results'!$A:$A,Tables!K$1),4),MATCH($A250,OFFSET('Program and Results'!$A$1,MATCH(Tables!K$1,'Program and Results'!$A:$A,0)-1,4,COUNTIF('Program and Results'!$A:$A,Tables!K$1),1),0),2),"")))</f>
        <v/>
      </c>
      <c r="L250">
        <f ca="1">IF(L80="","",IF($A250="","",IFERROR(INDEX(OFFSET('Program and Results'!$A$1,MATCH(Tables!L$1,'Program and Results'!$A:$A,0)-1,1,COUNTIF('Program and Results'!$A:$A,Tables!L$1),4),MATCH($A250,OFFSET('Program and Results'!$A$1,MATCH(Tables!L$1,'Program and Results'!$A:$A,0)-1,4,COUNTIF('Program and Results'!$A:$A,Tables!L$1),1),0),2),"")))</f>
        <v>0</v>
      </c>
      <c r="M250" t="str">
        <f ca="1">IF(M80="","",IF($A250="","",IFERROR(INDEX(OFFSET('Program and Results'!$A$1,MATCH(Tables!M$1,'Program and Results'!$A:$A,0)-1,1,COUNTIF('Program and Results'!$A:$A,Tables!M$1),4),MATCH($A250,OFFSET('Program and Results'!$A$1,MATCH(Tables!M$1,'Program and Results'!$A:$A,0)-1,4,COUNTIF('Program and Results'!$A:$A,Tables!M$1),1),0),2),"")))</f>
        <v/>
      </c>
      <c r="N250">
        <f ca="1">IF(N80="","",IF($A250="","",IFERROR(INDEX(OFFSET('Program and Results'!$A$1,MATCH(Tables!N$1,'Program and Results'!$A:$A,0)-1,1,COUNTIF('Program and Results'!$A:$A,Tables!N$1),4),MATCH($A250,OFFSET('Program and Results'!$A$1,MATCH(Tables!N$1,'Program and Results'!$A:$A,0)-1,4,COUNTIF('Program and Results'!$A:$A,Tables!N$1),1),0),2),"")))</f>
        <v>0</v>
      </c>
      <c r="O250">
        <f ca="1">IF(O80="","",IF($A250="","",IFERROR(INDEX(OFFSET('Program and Results'!$A$1,MATCH(Tables!O$1,'Program and Results'!$A:$A,0)-1,1,COUNTIF('Program and Results'!$A:$A,Tables!O$1),4),MATCH($A250,OFFSET('Program and Results'!$A$1,MATCH(Tables!O$1,'Program and Results'!$A:$A,0)-1,4,COUNTIF('Program and Results'!$A:$A,Tables!O$1),1),0),2),"")))</f>
        <v>1</v>
      </c>
      <c r="P250" t="str">
        <f ca="1">IF(P80="","",IF($A250="","",IFERROR(INDEX(OFFSET('Program and Results'!$A$1,MATCH(Tables!P$1,'Program and Results'!$A:$A,0)-1,1,COUNTIF('Program and Results'!$A:$A,Tables!P$1),4),MATCH($A250,OFFSET('Program and Results'!$A$1,MATCH(Tables!P$1,'Program and Results'!$A:$A,0)-1,4,COUNTIF('Program and Results'!$A:$A,Tables!P$1),1),0),2),"")))</f>
        <v/>
      </c>
      <c r="Q250">
        <f ca="1">IF(Q80="","",IF($A250="","",IFERROR(INDEX(OFFSET('Program and Results'!$A$1,MATCH(Tables!Q$1,'Program and Results'!$A:$A,0)-1,1,COUNTIF('Program and Results'!$A:$A,Tables!Q$1),4),MATCH($A250,OFFSET('Program and Results'!$A$1,MATCH(Tables!Q$1,'Program and Results'!$A:$A,0)-1,4,COUNTIF('Program and Results'!$A:$A,Tables!Q$1),1),0),2),"")))</f>
        <v>2</v>
      </c>
      <c r="R250" t="str">
        <f ca="1">IF(R80="","",IF($A250="","",IFERROR(INDEX(OFFSET('Program and Results'!$A$1,MATCH(Tables!R$1,'Program and Results'!$A:$A,0)-1,1,COUNTIF('Program and Results'!$A:$A,Tables!R$1),4),MATCH($A250,OFFSET('Program and Results'!$A$1,MATCH(Tables!R$1,'Program and Results'!$A:$A,0)-1,4,COUNTIF('Program and Results'!$A:$A,Tables!R$1),1),0),2),"")))</f>
        <v/>
      </c>
      <c r="S250" t="str">
        <f ca="1">IF(S80="","",IF($A250="","",IFERROR(INDEX(OFFSET('Program and Results'!$A$1,MATCH(Tables!S$1,'Program and Results'!$A:$A,0)-1,1,COUNTIF('Program and Results'!$A:$A,Tables!S$1),4),MATCH($A250,OFFSET('Program and Results'!$A$1,MATCH(Tables!S$1,'Program and Results'!$A:$A,0)-1,4,COUNTIF('Program and Results'!$A:$A,Tables!S$1),1),0),2),"")))</f>
        <v/>
      </c>
      <c r="T250">
        <f ca="1">IF(T80="","",IF($A250="","",IFERROR(INDEX(OFFSET('Program and Results'!$A$1,MATCH(Tables!T$1,'Program and Results'!$A:$A,0)-1,1,COUNTIF('Program and Results'!$A:$A,Tables!T$1),4),MATCH($A250,OFFSET('Program and Results'!$A$1,MATCH(Tables!T$1,'Program and Results'!$A:$A,0)-1,4,COUNTIF('Program and Results'!$A:$A,Tables!T$1),1),0),2),"")))</f>
        <v>2</v>
      </c>
      <c r="U250" t="str">
        <f ca="1">IF(U80="","",IF($A250="","",IFERROR(INDEX(OFFSET('Program and Results'!$A$1,MATCH(Tables!U$1,'Program and Results'!$A:$A,0)-1,1,COUNTIF('Program and Results'!$A:$A,Tables!U$1),4),MATCH($A250,OFFSET('Program and Results'!$A$1,MATCH(Tables!U$1,'Program and Results'!$A:$A,0)-1,4,COUNTIF('Program and Results'!$A:$A,Tables!U$1),1),0),2),"")))</f>
        <v/>
      </c>
      <c r="V250">
        <f ca="1">IF(V80="","",IF($A250="","",IFERROR(INDEX(OFFSET('Program and Results'!$A$1,MATCH(Tables!V$1,'Program and Results'!$A:$A,0)-1,1,COUNTIF('Program and Results'!$A:$A,Tables!V$1),4),MATCH($A250,OFFSET('Program and Results'!$A$1,MATCH(Tables!V$1,'Program and Results'!$A:$A,0)-1,4,COUNTIF('Program and Results'!$A:$A,Tables!V$1),1),0),2),"")))</f>
        <v>4</v>
      </c>
      <c r="W250" t="str">
        <f ca="1">IF(W80="","",IF($A250="","",IFERROR(INDEX(OFFSET('Program and Results'!$A$1,MATCH(Tables!W$1,'Program and Results'!$A:$A,0)-1,1,COUNTIF('Program and Results'!$A:$A,Tables!W$1),4),MATCH($A250,OFFSET('Program and Results'!$A$1,MATCH(Tables!W$1,'Program and Results'!$A:$A,0)-1,4,COUNTIF('Program and Results'!$A:$A,Tables!W$1),1),0),2),"")))</f>
        <v/>
      </c>
      <c r="X250">
        <f ca="1">IF(X80="","",IF($A250="","",IFERROR(INDEX(OFFSET('Program and Results'!$A$1,MATCH(Tables!X$1,'Program and Results'!$A:$A,0)-1,1,COUNTIF('Program and Results'!$A:$A,Tables!X$1),4),MATCH($A250,OFFSET('Program and Results'!$A$1,MATCH(Tables!X$1,'Program and Results'!$A:$A,0)-1,4,COUNTIF('Program and Results'!$A:$A,Tables!X$1),1),0),2),"")))</f>
        <v>0</v>
      </c>
      <c r="Y250" t="str">
        <f ca="1">IF(Y80="","",IF($A250="","",IFERROR(INDEX(OFFSET('Program and Results'!$A$1,MATCH(Tables!Y$1,'Program and Results'!$A:$A,0)-1,1,COUNTIF('Program and Results'!$A:$A,Tables!Y$1),4),MATCH($A250,OFFSET('Program and Results'!$A$1,MATCH(Tables!Y$1,'Program and Results'!$A:$A,0)-1,4,COUNTIF('Program and Results'!$A:$A,Tables!Y$1),1),0),2),"")))</f>
        <v/>
      </c>
      <c r="Z250">
        <f ca="1">IF(Z80="","",IF($A250="","",IFERROR(INDEX(OFFSET('Program and Results'!$A$1,MATCH(Tables!Z$1,'Program and Results'!$A:$A,0)-1,1,COUNTIF('Program and Results'!$A:$A,Tables!Z$1),4),MATCH($A250,OFFSET('Program and Results'!$A$1,MATCH(Tables!Z$1,'Program and Results'!$A:$A,0)-1,4,COUNTIF('Program and Results'!$A:$A,Tables!Z$1),1),0),2),"")))</f>
        <v>1</v>
      </c>
      <c r="AA250" t="str">
        <f ca="1">IF(AA80="","",IF($A250="","",IFERROR(INDEX(OFFSET('Program and Results'!$A$1,MATCH(Tables!AA$1,'Program and Results'!$A:$A,0)-1,1,COUNTIF('Program and Results'!$A:$A,Tables!AA$1),4),MATCH($A250,OFFSET('Program and Results'!$A$1,MATCH(Tables!AA$1,'Program and Results'!$A:$A,0)-1,4,COUNTIF('Program and Results'!$A:$A,Tables!AA$1),1),0),2),"")))</f>
        <v/>
      </c>
      <c r="AB250">
        <f ca="1">IF(AB80="","",IF($A250="","",IFERROR(INDEX(OFFSET('Program and Results'!$A$1,MATCH(Tables!AB$1,'Program and Results'!$A:$A,0)-1,1,COUNTIF('Program and Results'!$A:$A,Tables!AB$1),4),MATCH($A250,OFFSET('Program and Results'!$A$1,MATCH(Tables!AB$1,'Program and Results'!$A:$A,0)-1,4,COUNTIF('Program and Results'!$A:$A,Tables!AB$1),1),0),2),"")))</f>
        <v>1</v>
      </c>
      <c r="AC250" t="str">
        <f ca="1">IF(AC80="","",IF($A250="","",IFERROR(INDEX(OFFSET('Program and Results'!$A$1,MATCH(Tables!AC$1,'Program and Results'!$A:$A,0)-1,1,COUNTIF('Program and Results'!$A:$A,Tables!AC$1),4),MATCH($A250,OFFSET('Program and Results'!$A$1,MATCH(Tables!AC$1,'Program and Results'!$A:$A,0)-1,4,COUNTIF('Program and Results'!$A:$A,Tables!AC$1),1),0),2),"")))</f>
        <v/>
      </c>
      <c r="AD250">
        <f ca="1">IF(AD80="","",IF($A250="","",IFERROR(INDEX(OFFSET('Program and Results'!$A$1,MATCH(Tables!AD$1,'Program and Results'!$A:$A,0)-1,1,COUNTIF('Program and Results'!$A:$A,Tables!AD$1),4),MATCH($A250,OFFSET('Program and Results'!$A$1,MATCH(Tables!AD$1,'Program and Results'!$A:$A,0)-1,4,COUNTIF('Program and Results'!$A:$A,Tables!AD$1),1),0),2),"")))</f>
        <v>2</v>
      </c>
      <c r="AE250" t="str">
        <f ca="1">IF(AE80="","",IF($A250="","",IFERROR(INDEX(OFFSET('Program and Results'!$A$1,MATCH(Tables!AE$1,'Program and Results'!$A:$A,0)-1,1,COUNTIF('Program and Results'!$A:$A,Tables!AE$1),4),MATCH($A250,OFFSET('Program and Results'!$A$1,MATCH(Tables!AE$1,'Program and Results'!$A:$A,0)-1,4,COUNTIF('Program and Results'!$A:$A,Tables!AE$1),1),0),2),"")))</f>
        <v/>
      </c>
      <c r="AF250" t="str">
        <f ca="1">IF(AF80="","",IF($A250="","",IFERROR(INDEX(OFFSET('Program and Results'!$A$1,MATCH(Tables!AF$1,'Program and Results'!$A:$A,0)-1,1,COUNTIF('Program and Results'!$A:$A,Tables!AF$1),4),MATCH($A250,OFFSET('Program and Results'!$A$1,MATCH(Tables!AF$1,'Program and Results'!$A:$A,0)-1,4,COUNTIF('Program and Results'!$A:$A,Tables!AF$1),1),0),2),"")))</f>
        <v/>
      </c>
      <c r="AG250">
        <f ca="1">IF(AG80="","",IF($A250="","",IFERROR(INDEX(OFFSET('Program and Results'!$A$1,MATCH(Tables!AG$1,'Program and Results'!$A:$A,0)-1,1,COUNTIF('Program and Results'!$A:$A,Tables!AG$1),4),MATCH($A250,OFFSET('Program and Results'!$A$1,MATCH(Tables!AG$1,'Program and Results'!$A:$A,0)-1,4,COUNTIF('Program and Results'!$A:$A,Tables!AG$1),1),0),2),"")))</f>
        <v>2</v>
      </c>
      <c r="AH250" t="str">
        <f ca="1">IF(AH80="","",IF($A250="","",IFERROR(INDEX(OFFSET('Program and Results'!$A$1,MATCH(Tables!AH$1,'Program and Results'!$A:$A,0)-1,1,COUNTIF('Program and Results'!$A:$A,Tables!AH$1),4),MATCH($A250,OFFSET('Program and Results'!$A$1,MATCH(Tables!AH$1,'Program and Results'!$A:$A,0)-1,4,COUNTIF('Program and Results'!$A:$A,Tables!AH$1),1),0),2),"")))</f>
        <v/>
      </c>
      <c r="AI250">
        <f ca="1">IF(AI80="","",IF($A250="","",IFERROR(INDEX(OFFSET('Program and Results'!$A$1,MATCH(Tables!AI$1,'Program and Results'!$A:$A,0)-1,1,COUNTIF('Program and Results'!$A:$A,Tables!AI$1),4),MATCH($A250,OFFSET('Program and Results'!$A$1,MATCH(Tables!AI$1,'Program and Results'!$A:$A,0)-1,4,COUNTIF('Program and Results'!$A:$A,Tables!AI$1),1),0),2),"")))</f>
        <v>3</v>
      </c>
      <c r="AJ250" t="str">
        <f ca="1">IF(AJ80="","",IF($A250="","",IFERROR(INDEX(OFFSET('Program and Results'!$A$1,MATCH(Tables!AJ$1,'Program and Results'!$A:$A,0)-1,1,COUNTIF('Program and Results'!$A:$A,Tables!AJ$1),4),MATCH($A250,OFFSET('Program and Results'!$A$1,MATCH(Tables!AJ$1,'Program and Results'!$A:$A,0)-1,4,COUNTIF('Program and Results'!$A:$A,Tables!AJ$1),1),0),2),"")))</f>
        <v/>
      </c>
      <c r="AK250" t="str">
        <f ca="1">IF(AK80="","",IF($A250="","",IFERROR(INDEX(OFFSET('Program and Results'!$A$1,MATCH(Tables!AK$1,'Program and Results'!$A:$A,0)-1,1,COUNTIF('Program and Results'!$A:$A,Tables!AK$1),4),MATCH($A250,OFFSET('Program and Results'!$A$1,MATCH(Tables!AK$1,'Program and Results'!$A:$A,0)-1,4,COUNTIF('Program and Results'!$A:$A,Tables!AK$1),1),0),2),"")))</f>
        <v/>
      </c>
      <c r="AL250" t="str">
        <f ca="1">IF(AL80="","",IF($A250="","",IFERROR(INDEX(OFFSET('Program and Results'!$A$1,MATCH(Tables!AL$1,'Program and Results'!$A:$A,0)-1,1,COUNTIF('Program and Results'!$A:$A,Tables!AL$1),4),MATCH($A250,OFFSET('Program and Results'!$A$1,MATCH(Tables!AL$1,'Program and Results'!$A:$A,0)-1,4,COUNTIF('Program and Results'!$A:$A,Tables!AL$1),1),0),2),"")))</f>
        <v/>
      </c>
      <c r="AM250" t="str">
        <f ca="1">IF(AM80="","",IF($A250="","",IFERROR(INDEX(OFFSET('Program and Results'!$A$1,MATCH(Tables!AM$1,'Program and Results'!$A:$A,0)-1,1,COUNTIF('Program and Results'!$A:$A,Tables!AM$1),4),MATCH($A250,OFFSET('Program and Results'!$A$1,MATCH(Tables!AM$1,'Program and Results'!$A:$A,0)-1,4,COUNTIF('Program and Results'!$A:$A,Tables!AM$1),1),0),2),"")))</f>
        <v/>
      </c>
      <c r="AN250" t="str">
        <f ca="1">IF(AN80="","",IF($A250="","",IFERROR(INDEX(OFFSET('Program and Results'!$A$1,MATCH(Tables!AN$1,'Program and Results'!$A:$A,0)-1,1,COUNTIF('Program and Results'!$A:$A,Tables!AN$1),4),MATCH($A250,OFFSET('Program and Results'!$A$1,MATCH(Tables!AN$1,'Program and Results'!$A:$A,0)-1,4,COUNTIF('Program and Results'!$A:$A,Tables!AN$1),1),0),2),"")))</f>
        <v/>
      </c>
      <c r="AO250" t="str">
        <f ca="1">IF(AO80="","",IF($A250="","",IFERROR(INDEX(OFFSET('Program and Results'!$A$1,MATCH(Tables!AO$1,'Program and Results'!$A:$A,0)-1,1,COUNTIF('Program and Results'!$A:$A,Tables!AO$1),4),MATCH($A250,OFFSET('Program and Results'!$A$1,MATCH(Tables!AO$1,'Program and Results'!$A:$A,0)-1,4,COUNTIF('Program and Results'!$A:$A,Tables!AO$1),1),0),2),"")))</f>
        <v/>
      </c>
      <c r="AP250" t="str">
        <f ca="1">IF(AP80="","",IF($A250="","",IFERROR(INDEX(OFFSET('Program and Results'!$A$1,MATCH(Tables!AP$1,'Program and Results'!$A:$A,0)-1,1,COUNTIF('Program and Results'!$A:$A,Tables!AP$1),4),MATCH($A250,OFFSET('Program and Results'!$A$1,MATCH(Tables!AP$1,'Program and Results'!$A:$A,0)-1,4,COUNTIF('Program and Results'!$A:$A,Tables!AP$1),1),0),2),"")))</f>
        <v/>
      </c>
      <c r="AQ250" t="str">
        <f ca="1">IF(AQ80="","",IF($A250="","",IFERROR(INDEX(OFFSET('Program and Results'!$A$1,MATCH(Tables!AQ$1,'Program and Results'!$A:$A,0)-1,1,COUNTIF('Program and Results'!$A:$A,Tables!AQ$1),4),MATCH($A250,OFFSET('Program and Results'!$A$1,MATCH(Tables!AQ$1,'Program and Results'!$A:$A,0)-1,4,COUNTIF('Program and Results'!$A:$A,Tables!AQ$1),1),0),2),"")))</f>
        <v/>
      </c>
      <c r="AR250" t="str">
        <f ca="1">IF(AR80="","",IF($A250="","",IFERROR(INDEX(OFFSET('Program and Results'!$A$1,MATCH(Tables!AR$1,'Program and Results'!$A:$A,0)-1,1,COUNTIF('Program and Results'!$A:$A,Tables!AR$1),4),MATCH($A250,OFFSET('Program and Results'!$A$1,MATCH(Tables!AR$1,'Program and Results'!$A:$A,0)-1,4,COUNTIF('Program and Results'!$A:$A,Tables!AR$1),1),0),2),"")))</f>
        <v/>
      </c>
      <c r="AS250" t="str">
        <f ca="1">IF(AS80="","",IF($A250="","",IFERROR(INDEX(OFFSET('Program and Results'!$A$1,MATCH(Tables!AS$1,'Program and Results'!$A:$A,0)-1,1,COUNTIF('Program and Results'!$A:$A,Tables!AS$1),4),MATCH($A250,OFFSET('Program and Results'!$A$1,MATCH(Tables!AS$1,'Program and Results'!$A:$A,0)-1,4,COUNTIF('Program and Results'!$A:$A,Tables!AS$1),1),0),2),"")))</f>
        <v/>
      </c>
      <c r="AT250" t="str">
        <f ca="1">IF(AT80="","",IF($A250="","",IFERROR(INDEX(OFFSET('Program and Results'!$A$1,MATCH(Tables!AT$1,'Program and Results'!$A:$A,0)-1,1,COUNTIF('Program and Results'!$A:$A,Tables!AT$1),4),MATCH($A250,OFFSET('Program and Results'!$A$1,MATCH(Tables!AT$1,'Program and Results'!$A:$A,0)-1,4,COUNTIF('Program and Results'!$A:$A,Tables!AT$1),1),0),2),"")))</f>
        <v/>
      </c>
      <c r="AU250" t="str">
        <f ca="1">IF(AU80="","",IF($A250="","",IFERROR(INDEX(OFFSET('Program and Results'!$A$1,MATCH(Tables!AU$1,'Program and Results'!$A:$A,0)-1,1,COUNTIF('Program and Results'!$A:$A,Tables!AU$1),4),MATCH($A250,OFFSET('Program and Results'!$A$1,MATCH(Tables!AU$1,'Program and Results'!$A:$A,0)-1,4,COUNTIF('Program and Results'!$A:$A,Tables!AU$1),1),0),2),"")))</f>
        <v/>
      </c>
      <c r="AV250" t="str">
        <f ca="1">IF(AV80="","",IF($A250="","",IFERROR(INDEX(OFFSET('Program and Results'!$A$1,MATCH(Tables!AV$1,'Program and Results'!$A:$A,0)-1,1,COUNTIF('Program and Results'!$A:$A,Tables!AV$1),4),MATCH($A250,OFFSET('Program and Results'!$A$1,MATCH(Tables!AV$1,'Program and Results'!$A:$A,0)-1,4,COUNTIF('Program and Results'!$A:$A,Tables!AV$1),1),0),2),"")))</f>
        <v/>
      </c>
      <c r="AW250" t="str">
        <f ca="1">IF(AW80="","",IF($A250="","",IFERROR(INDEX(OFFSET('Program and Results'!$A$1,MATCH(Tables!AW$1,'Program and Results'!$A:$A,0)-1,1,COUNTIF('Program and Results'!$A:$A,Tables!AW$1),4),MATCH($A250,OFFSET('Program and Results'!$A$1,MATCH(Tables!AW$1,'Program and Results'!$A:$A,0)-1,4,COUNTIF('Program and Results'!$A:$A,Tables!AW$1),1),0),2),"")))</f>
        <v/>
      </c>
      <c r="AX250" t="str">
        <f ca="1">IF(AX80="","",IF($A250="","",IFERROR(INDEX(OFFSET('Program and Results'!$A$1,MATCH(Tables!AX$1,'Program and Results'!$A:$A,0)-1,1,COUNTIF('Program and Results'!$A:$A,Tables!AX$1),4),MATCH($A250,OFFSET('Program and Results'!$A$1,MATCH(Tables!AX$1,'Program and Results'!$A:$A,0)-1,4,COUNTIF('Program and Results'!$A:$A,Tables!AX$1),1),0),2),"")))</f>
        <v/>
      </c>
      <c r="AY250" t="str">
        <f ca="1">IF(AY80="","",IF($A250="","",IFERROR(INDEX(OFFSET('Program and Results'!$A$1,MATCH(Tables!AY$1,'Program and Results'!$A:$A,0)-1,1,COUNTIF('Program and Results'!$A:$A,Tables!AY$1),4),MATCH($A250,OFFSET('Program and Results'!$A$1,MATCH(Tables!AY$1,'Program and Results'!$A:$A,0)-1,4,COUNTIF('Program and Results'!$A:$A,Tables!AY$1),1),0),2),"")))</f>
        <v/>
      </c>
      <c r="AZ250" t="str">
        <f ca="1">IF(AZ80="","",IF($A250="","",IFERROR(INDEX(OFFSET('Program and Results'!$A$1,MATCH(Tables!AZ$1,'Program and Results'!$A:$A,0)-1,1,COUNTIF('Program and Results'!$A:$A,Tables!AZ$1),4),MATCH($A250,OFFSET('Program and Results'!$A$1,MATCH(Tables!AZ$1,'Program and Results'!$A:$A,0)-1,4,COUNTIF('Program and Results'!$A:$A,Tables!AZ$1),1),0),2),"")))</f>
        <v/>
      </c>
      <c r="BA250" t="str">
        <f ca="1">IF(BA80="","",IF($A250="","",IFERROR(INDEX(OFFSET('Program and Results'!$A$1,MATCH(Tables!BA$1,'Program and Results'!$A:$A,0)-1,1,COUNTIF('Program and Results'!$A:$A,Tables!BA$1),4),MATCH($A250,OFFSET('Program and Results'!$A$1,MATCH(Tables!BA$1,'Program and Results'!$A:$A,0)-1,4,COUNTIF('Program and Results'!$A:$A,Tables!BA$1),1),0),2),"")))</f>
        <v/>
      </c>
      <c r="BB250" t="str">
        <f ca="1">IF(BB80="","",IF($A250="","",IFERROR(INDEX(OFFSET('Program and Results'!$A$1,MATCH(Tables!BB$1,'Program and Results'!$A:$A,0)-1,1,COUNTIF('Program and Results'!$A:$A,Tables!BB$1),4),MATCH($A250,OFFSET('Program and Results'!$A$1,MATCH(Tables!BB$1,'Program and Results'!$A:$A,0)-1,4,COUNTIF('Program and Results'!$A:$A,Tables!BB$1),1),0),2),"")))</f>
        <v/>
      </c>
      <c r="BC250" t="str">
        <f ca="1">IF(BC80="","",IF($A250="","",IFERROR(INDEX(OFFSET('Program and Results'!$A$1,MATCH(Tables!BC$1,'Program and Results'!$A:$A,0)-1,1,COUNTIF('Program and Results'!$A:$A,Tables!BC$1),4),MATCH($A250,OFFSET('Program and Results'!$A$1,MATCH(Tables!BC$1,'Program and Results'!$A:$A,0)-1,4,COUNTIF('Program and Results'!$A:$A,Tables!BC$1),1),0),2),"")))</f>
        <v/>
      </c>
      <c r="BD250" t="str">
        <f ca="1">IF(BD80="","",IF($A250="","",IFERROR(INDEX(OFFSET('Program and Results'!$A$1,MATCH(Tables!BD$1,'Program and Results'!$A:$A,0)-1,1,COUNTIF('Program and Results'!$A:$A,Tables!BD$1),4),MATCH($A250,OFFSET('Program and Results'!$A$1,MATCH(Tables!BD$1,'Program and Results'!$A:$A,0)-1,4,COUNTIF('Program and Results'!$A:$A,Tables!BD$1),1),0),2),"")))</f>
        <v/>
      </c>
      <c r="BE250" t="str">
        <f ca="1">IF(BE80="","",IF($A250="","",IFERROR(INDEX(OFFSET('Program and Results'!$A$1,MATCH(Tables!BE$1,'Program and Results'!$A:$A,0)-1,1,COUNTIF('Program and Results'!$A:$A,Tables!BE$1),4),MATCH($A250,OFFSET('Program and Results'!$A$1,MATCH(Tables!BE$1,'Program and Results'!$A:$A,0)-1,4,COUNTIF('Program and Results'!$A:$A,Tables!BE$1),1),0),2),"")))</f>
        <v/>
      </c>
    </row>
    <row r="251" spans="1:57">
      <c r="A251" s="3" t="str">
        <f t="shared" si="16"/>
        <v>Hamburg</v>
      </c>
      <c r="B251">
        <f ca="1">IF(B81="","",IF($A251="","",IFERROR(INDEX(OFFSET('Program and Results'!$A$1,MATCH(Tables!B$1,'Program and Results'!$A:$A,0)-1,1,COUNTIF('Program and Results'!$A:$A,Tables!B$1),4),MATCH($A251,OFFSET('Program and Results'!$A$1,MATCH(Tables!B$1,'Program and Results'!$A:$A,0)-1,4,COUNTIF('Program and Results'!$A:$A,Tables!B$1),1),0),2),"")))</f>
        <v>3</v>
      </c>
      <c r="C251" t="str">
        <f ca="1">IF(C81="","",IF($A251="","",IFERROR(INDEX(OFFSET('Program and Results'!$A$1,MATCH(Tables!C$1,'Program and Results'!$A:$A,0)-1,1,COUNTIF('Program and Results'!$A:$A,Tables!C$1),4),MATCH($A251,OFFSET('Program and Results'!$A$1,MATCH(Tables!C$1,'Program and Results'!$A:$A,0)-1,4,COUNTIF('Program and Results'!$A:$A,Tables!C$1),1),0),2),"")))</f>
        <v/>
      </c>
      <c r="D251">
        <f ca="1">IF(D81="","",IF($A251="","",IFERROR(INDEX(OFFSET('Program and Results'!$A$1,MATCH(Tables!D$1,'Program and Results'!$A:$A,0)-1,1,COUNTIF('Program and Results'!$A:$A,Tables!D$1),4),MATCH($A251,OFFSET('Program and Results'!$A$1,MATCH(Tables!D$1,'Program and Results'!$A:$A,0)-1,4,COUNTIF('Program and Results'!$A:$A,Tables!D$1),1),0),2),"")))</f>
        <v>1</v>
      </c>
      <c r="E251" t="str">
        <f ca="1">IF(E81="","",IF($A251="","",IFERROR(INDEX(OFFSET('Program and Results'!$A$1,MATCH(Tables!E$1,'Program and Results'!$A:$A,0)-1,1,COUNTIF('Program and Results'!$A:$A,Tables!E$1),4),MATCH($A251,OFFSET('Program and Results'!$A$1,MATCH(Tables!E$1,'Program and Results'!$A:$A,0)-1,4,COUNTIF('Program and Results'!$A:$A,Tables!E$1),1),0),2),"")))</f>
        <v/>
      </c>
      <c r="F251">
        <f ca="1">IF(F81="","",IF($A251="","",IFERROR(INDEX(OFFSET('Program and Results'!$A$1,MATCH(Tables!F$1,'Program and Results'!$A:$A,0)-1,1,COUNTIF('Program and Results'!$A:$A,Tables!F$1),4),MATCH($A251,OFFSET('Program and Results'!$A$1,MATCH(Tables!F$1,'Program and Results'!$A:$A,0)-1,4,COUNTIF('Program and Results'!$A:$A,Tables!F$1),1),0),2),"")))</f>
        <v>6</v>
      </c>
      <c r="G251" t="str">
        <f ca="1">IF(G81="","",IF($A251="","",IFERROR(INDEX(OFFSET('Program and Results'!$A$1,MATCH(Tables!G$1,'Program and Results'!$A:$A,0)-1,1,COUNTIF('Program and Results'!$A:$A,Tables!G$1),4),MATCH($A251,OFFSET('Program and Results'!$A$1,MATCH(Tables!G$1,'Program and Results'!$A:$A,0)-1,4,COUNTIF('Program and Results'!$A:$A,Tables!G$1),1),0),2),"")))</f>
        <v/>
      </c>
      <c r="H251">
        <f ca="1">IF(H81="","",IF($A251="","",IFERROR(INDEX(OFFSET('Program and Results'!$A$1,MATCH(Tables!H$1,'Program and Results'!$A:$A,0)-1,1,COUNTIF('Program and Results'!$A:$A,Tables!H$1),4),MATCH($A251,OFFSET('Program and Results'!$A$1,MATCH(Tables!H$1,'Program and Results'!$A:$A,0)-1,4,COUNTIF('Program and Results'!$A:$A,Tables!H$1),1),0),2),"")))</f>
        <v>2</v>
      </c>
      <c r="I251">
        <f ca="1">IF(I81="","",IF($A251="","",IFERROR(INDEX(OFFSET('Program and Results'!$A$1,MATCH(Tables!I$1,'Program and Results'!$A:$A,0)-1,1,COUNTIF('Program and Results'!$A:$A,Tables!I$1),4),MATCH($A251,OFFSET('Program and Results'!$A$1,MATCH(Tables!I$1,'Program and Results'!$A:$A,0)-1,4,COUNTIF('Program and Results'!$A:$A,Tables!I$1),1),0),2),"")))</f>
        <v>0</v>
      </c>
      <c r="J251" t="str">
        <f ca="1">IF(J81="","",IF($A251="","",IFERROR(INDEX(OFFSET('Program and Results'!$A$1,MATCH(Tables!J$1,'Program and Results'!$A:$A,0)-1,1,COUNTIF('Program and Results'!$A:$A,Tables!J$1),4),MATCH($A251,OFFSET('Program and Results'!$A$1,MATCH(Tables!J$1,'Program and Results'!$A:$A,0)-1,4,COUNTIF('Program and Results'!$A:$A,Tables!J$1),1),0),2),"")))</f>
        <v/>
      </c>
      <c r="K251">
        <f ca="1">IF(K81="","",IF($A251="","",IFERROR(INDEX(OFFSET('Program and Results'!$A$1,MATCH(Tables!K$1,'Program and Results'!$A:$A,0)-1,1,COUNTIF('Program and Results'!$A:$A,Tables!K$1),4),MATCH($A251,OFFSET('Program and Results'!$A$1,MATCH(Tables!K$1,'Program and Results'!$A:$A,0)-1,4,COUNTIF('Program and Results'!$A:$A,Tables!K$1),1),0),2),"")))</f>
        <v>0</v>
      </c>
      <c r="L251" t="str">
        <f ca="1">IF(L81="","",IF($A251="","",IFERROR(INDEX(OFFSET('Program and Results'!$A$1,MATCH(Tables!L$1,'Program and Results'!$A:$A,0)-1,1,COUNTIF('Program and Results'!$A:$A,Tables!L$1),4),MATCH($A251,OFFSET('Program and Results'!$A$1,MATCH(Tables!L$1,'Program and Results'!$A:$A,0)-1,4,COUNTIF('Program and Results'!$A:$A,Tables!L$1),1),0),2),"")))</f>
        <v/>
      </c>
      <c r="M251">
        <f ca="1">IF(M81="","",IF($A251="","",IFERROR(INDEX(OFFSET('Program and Results'!$A$1,MATCH(Tables!M$1,'Program and Results'!$A:$A,0)-1,1,COUNTIF('Program and Results'!$A:$A,Tables!M$1),4),MATCH($A251,OFFSET('Program and Results'!$A$1,MATCH(Tables!M$1,'Program and Results'!$A:$A,0)-1,4,COUNTIF('Program and Results'!$A:$A,Tables!M$1),1),0),2),"")))</f>
        <v>5</v>
      </c>
      <c r="N251" t="str">
        <f ca="1">IF(N81="","",IF($A251="","",IFERROR(INDEX(OFFSET('Program and Results'!$A$1,MATCH(Tables!N$1,'Program and Results'!$A:$A,0)-1,1,COUNTIF('Program and Results'!$A:$A,Tables!N$1),4),MATCH($A251,OFFSET('Program and Results'!$A$1,MATCH(Tables!N$1,'Program and Results'!$A:$A,0)-1,4,COUNTIF('Program and Results'!$A:$A,Tables!N$1),1),0),2),"")))</f>
        <v/>
      </c>
      <c r="O251">
        <f ca="1">IF(O81="","",IF($A251="","",IFERROR(INDEX(OFFSET('Program and Results'!$A$1,MATCH(Tables!O$1,'Program and Results'!$A:$A,0)-1,1,COUNTIF('Program and Results'!$A:$A,Tables!O$1),4),MATCH($A251,OFFSET('Program and Results'!$A$1,MATCH(Tables!O$1,'Program and Results'!$A:$A,0)-1,4,COUNTIF('Program and Results'!$A:$A,Tables!O$1),1),0),2),"")))</f>
        <v>1</v>
      </c>
      <c r="P251" t="str">
        <f ca="1">IF(P81="","",IF($A251="","",IFERROR(INDEX(OFFSET('Program and Results'!$A$1,MATCH(Tables!P$1,'Program and Results'!$A:$A,0)-1,1,COUNTIF('Program and Results'!$A:$A,Tables!P$1),4),MATCH($A251,OFFSET('Program and Results'!$A$1,MATCH(Tables!P$1,'Program and Results'!$A:$A,0)-1,4,COUNTIF('Program and Results'!$A:$A,Tables!P$1),1),0),2),"")))</f>
        <v/>
      </c>
      <c r="Q251">
        <f ca="1">IF(Q81="","",IF($A251="","",IFERROR(INDEX(OFFSET('Program and Results'!$A$1,MATCH(Tables!Q$1,'Program and Results'!$A:$A,0)-1,1,COUNTIF('Program and Results'!$A:$A,Tables!Q$1),4),MATCH($A251,OFFSET('Program and Results'!$A$1,MATCH(Tables!Q$1,'Program and Results'!$A:$A,0)-1,4,COUNTIF('Program and Results'!$A:$A,Tables!Q$1),1),0),2),"")))</f>
        <v>3</v>
      </c>
      <c r="R251" t="str">
        <f ca="1">IF(R81="","",IF($A251="","",IFERROR(INDEX(OFFSET('Program and Results'!$A$1,MATCH(Tables!R$1,'Program and Results'!$A:$A,0)-1,1,COUNTIF('Program and Results'!$A:$A,Tables!R$1),4),MATCH($A251,OFFSET('Program and Results'!$A$1,MATCH(Tables!R$1,'Program and Results'!$A:$A,0)-1,4,COUNTIF('Program and Results'!$A:$A,Tables!R$1),1),0),2),"")))</f>
        <v/>
      </c>
      <c r="S251" t="str">
        <f ca="1">IF(S81="","",IF($A251="","",IFERROR(INDEX(OFFSET('Program and Results'!$A$1,MATCH(Tables!S$1,'Program and Results'!$A:$A,0)-1,1,COUNTIF('Program and Results'!$A:$A,Tables!S$1),4),MATCH($A251,OFFSET('Program and Results'!$A$1,MATCH(Tables!S$1,'Program and Results'!$A:$A,0)-1,4,COUNTIF('Program and Results'!$A:$A,Tables!S$1),1),0),2),"")))</f>
        <v/>
      </c>
      <c r="T251">
        <f ca="1">IF(T81="","",IF($A251="","",IFERROR(INDEX(OFFSET('Program and Results'!$A$1,MATCH(Tables!T$1,'Program and Results'!$A:$A,0)-1,1,COUNTIF('Program and Results'!$A:$A,Tables!T$1),4),MATCH($A251,OFFSET('Program and Results'!$A$1,MATCH(Tables!T$1,'Program and Results'!$A:$A,0)-1,4,COUNTIF('Program and Results'!$A:$A,Tables!T$1),1),0),2),"")))</f>
        <v>3</v>
      </c>
      <c r="U251" t="str">
        <f ca="1">IF(U81="","",IF($A251="","",IFERROR(INDEX(OFFSET('Program and Results'!$A$1,MATCH(Tables!U$1,'Program and Results'!$A:$A,0)-1,1,COUNTIF('Program and Results'!$A:$A,Tables!U$1),4),MATCH($A251,OFFSET('Program and Results'!$A$1,MATCH(Tables!U$1,'Program and Results'!$A:$A,0)-1,4,COUNTIF('Program and Results'!$A:$A,Tables!U$1),1),0),2),"")))</f>
        <v/>
      </c>
      <c r="V251">
        <f ca="1">IF(V81="","",IF($A251="","",IFERROR(INDEX(OFFSET('Program and Results'!$A$1,MATCH(Tables!V$1,'Program and Results'!$A:$A,0)-1,1,COUNTIF('Program and Results'!$A:$A,Tables!V$1),4),MATCH($A251,OFFSET('Program and Results'!$A$1,MATCH(Tables!V$1,'Program and Results'!$A:$A,0)-1,4,COUNTIF('Program and Results'!$A:$A,Tables!V$1),1),0),2),"")))</f>
        <v>4</v>
      </c>
      <c r="W251" t="str">
        <f ca="1">IF(W81="","",IF($A251="","",IFERROR(INDEX(OFFSET('Program and Results'!$A$1,MATCH(Tables!W$1,'Program and Results'!$A:$A,0)-1,1,COUNTIF('Program and Results'!$A:$A,Tables!W$1),4),MATCH($A251,OFFSET('Program and Results'!$A$1,MATCH(Tables!W$1,'Program and Results'!$A:$A,0)-1,4,COUNTIF('Program and Results'!$A:$A,Tables!W$1),1),0),2),"")))</f>
        <v/>
      </c>
      <c r="X251">
        <f ca="1">IF(X81="","",IF($A251="","",IFERROR(INDEX(OFFSET('Program and Results'!$A$1,MATCH(Tables!X$1,'Program and Results'!$A:$A,0)-1,1,COUNTIF('Program and Results'!$A:$A,Tables!X$1),4),MATCH($A251,OFFSET('Program and Results'!$A$1,MATCH(Tables!X$1,'Program and Results'!$A:$A,0)-1,4,COUNTIF('Program and Results'!$A:$A,Tables!X$1),1),0),2),"")))</f>
        <v>1</v>
      </c>
      <c r="Y251" t="str">
        <f ca="1">IF(Y81="","",IF($A251="","",IFERROR(INDEX(OFFSET('Program and Results'!$A$1,MATCH(Tables!Y$1,'Program and Results'!$A:$A,0)-1,1,COUNTIF('Program and Results'!$A:$A,Tables!Y$1),4),MATCH($A251,OFFSET('Program and Results'!$A$1,MATCH(Tables!Y$1,'Program and Results'!$A:$A,0)-1,4,COUNTIF('Program and Results'!$A:$A,Tables!Y$1),1),0),2),"")))</f>
        <v/>
      </c>
      <c r="Z251" t="str">
        <f ca="1">IF(Z81="","",IF($A251="","",IFERROR(INDEX(OFFSET('Program and Results'!$A$1,MATCH(Tables!Z$1,'Program and Results'!$A:$A,0)-1,1,COUNTIF('Program and Results'!$A:$A,Tables!Z$1),4),MATCH($A251,OFFSET('Program and Results'!$A$1,MATCH(Tables!Z$1,'Program and Results'!$A:$A,0)-1,4,COUNTIF('Program and Results'!$A:$A,Tables!Z$1),1),0),2),"")))</f>
        <v/>
      </c>
      <c r="AA251">
        <f ca="1">IF(AA81="","",IF($A251="","",IFERROR(INDEX(OFFSET('Program and Results'!$A$1,MATCH(Tables!AA$1,'Program and Results'!$A:$A,0)-1,1,COUNTIF('Program and Results'!$A:$A,Tables!AA$1),4),MATCH($A251,OFFSET('Program and Results'!$A$1,MATCH(Tables!AA$1,'Program and Results'!$A:$A,0)-1,4,COUNTIF('Program and Results'!$A:$A,Tables!AA$1),1),0),2),"")))</f>
        <v>1</v>
      </c>
      <c r="AB251" t="str">
        <f ca="1">IF(AB81="","",IF($A251="","",IFERROR(INDEX(OFFSET('Program and Results'!$A$1,MATCH(Tables!AB$1,'Program and Results'!$A:$A,0)-1,1,COUNTIF('Program and Results'!$A:$A,Tables!AB$1),4),MATCH($A251,OFFSET('Program and Results'!$A$1,MATCH(Tables!AB$1,'Program and Results'!$A:$A,0)-1,4,COUNTIF('Program and Results'!$A:$A,Tables!AB$1),1),0),2),"")))</f>
        <v/>
      </c>
      <c r="AC251">
        <f ca="1">IF(AC81="","",IF($A251="","",IFERROR(INDEX(OFFSET('Program and Results'!$A$1,MATCH(Tables!AC$1,'Program and Results'!$A:$A,0)-1,1,COUNTIF('Program and Results'!$A:$A,Tables!AC$1),4),MATCH($A251,OFFSET('Program and Results'!$A$1,MATCH(Tables!AC$1,'Program and Results'!$A:$A,0)-1,4,COUNTIF('Program and Results'!$A:$A,Tables!AC$1),1),0),2),"")))</f>
        <v>3</v>
      </c>
      <c r="AD251" t="str">
        <f ca="1">IF(AD81="","",IF($A251="","",IFERROR(INDEX(OFFSET('Program and Results'!$A$1,MATCH(Tables!AD$1,'Program and Results'!$A:$A,0)-1,1,COUNTIF('Program and Results'!$A:$A,Tables!AD$1),4),MATCH($A251,OFFSET('Program and Results'!$A$1,MATCH(Tables!AD$1,'Program and Results'!$A:$A,0)-1,4,COUNTIF('Program and Results'!$A:$A,Tables!AD$1),1),0),2),"")))</f>
        <v/>
      </c>
      <c r="AE251">
        <f ca="1">IF(AE81="","",IF($A251="","",IFERROR(INDEX(OFFSET('Program and Results'!$A$1,MATCH(Tables!AE$1,'Program and Results'!$A:$A,0)-1,1,COUNTIF('Program and Results'!$A:$A,Tables!AE$1),4),MATCH($A251,OFFSET('Program and Results'!$A$1,MATCH(Tables!AE$1,'Program and Results'!$A:$A,0)-1,4,COUNTIF('Program and Results'!$A:$A,Tables!AE$1),1),0),2),"")))</f>
        <v>2</v>
      </c>
      <c r="AF251" t="str">
        <f ca="1">IF(AF81="","",IF($A251="","",IFERROR(INDEX(OFFSET('Program and Results'!$A$1,MATCH(Tables!AF$1,'Program and Results'!$A:$A,0)-1,1,COUNTIF('Program and Results'!$A:$A,Tables!AF$1),4),MATCH($A251,OFFSET('Program and Results'!$A$1,MATCH(Tables!AF$1,'Program and Results'!$A:$A,0)-1,4,COUNTIF('Program and Results'!$A:$A,Tables!AF$1),1),0),2),"")))</f>
        <v/>
      </c>
      <c r="AG251">
        <f ca="1">IF(AG81="","",IF($A251="","",IFERROR(INDEX(OFFSET('Program and Results'!$A$1,MATCH(Tables!AG$1,'Program and Results'!$A:$A,0)-1,1,COUNTIF('Program and Results'!$A:$A,Tables!AG$1),4),MATCH($A251,OFFSET('Program and Results'!$A$1,MATCH(Tables!AG$1,'Program and Results'!$A:$A,0)-1,4,COUNTIF('Program and Results'!$A:$A,Tables!AG$1),1),0),2),"")))</f>
        <v>3</v>
      </c>
      <c r="AH251" t="str">
        <f ca="1">IF(AH81="","",IF($A251="","",IFERROR(INDEX(OFFSET('Program and Results'!$A$1,MATCH(Tables!AH$1,'Program and Results'!$A:$A,0)-1,1,COUNTIF('Program and Results'!$A:$A,Tables!AH$1),4),MATCH($A251,OFFSET('Program and Results'!$A$1,MATCH(Tables!AH$1,'Program and Results'!$A:$A,0)-1,4,COUNTIF('Program and Results'!$A:$A,Tables!AH$1),1),0),2),"")))</f>
        <v/>
      </c>
      <c r="AI251">
        <f ca="1">IF(AI81="","",IF($A251="","",IFERROR(INDEX(OFFSET('Program and Results'!$A$1,MATCH(Tables!AI$1,'Program and Results'!$A:$A,0)-1,1,COUNTIF('Program and Results'!$A:$A,Tables!AI$1),4),MATCH($A251,OFFSET('Program and Results'!$A$1,MATCH(Tables!AI$1,'Program and Results'!$A:$A,0)-1,4,COUNTIF('Program and Results'!$A:$A,Tables!AI$1),1),0),2),"")))</f>
        <v>3</v>
      </c>
      <c r="AJ251" t="str">
        <f ca="1">IF(AJ81="","",IF($A251="","",IFERROR(INDEX(OFFSET('Program and Results'!$A$1,MATCH(Tables!AJ$1,'Program and Results'!$A:$A,0)-1,1,COUNTIF('Program and Results'!$A:$A,Tables!AJ$1),4),MATCH($A251,OFFSET('Program and Results'!$A$1,MATCH(Tables!AJ$1,'Program and Results'!$A:$A,0)-1,4,COUNTIF('Program and Results'!$A:$A,Tables!AJ$1),1),0),2),"")))</f>
        <v/>
      </c>
      <c r="AK251" t="str">
        <f ca="1">IF(AK81="","",IF($A251="","",IFERROR(INDEX(OFFSET('Program and Results'!$A$1,MATCH(Tables!AK$1,'Program and Results'!$A:$A,0)-1,1,COUNTIF('Program and Results'!$A:$A,Tables!AK$1),4),MATCH($A251,OFFSET('Program and Results'!$A$1,MATCH(Tables!AK$1,'Program and Results'!$A:$A,0)-1,4,COUNTIF('Program and Results'!$A:$A,Tables!AK$1),1),0),2),"")))</f>
        <v/>
      </c>
      <c r="AL251" t="str">
        <f ca="1">IF(AL81="","",IF($A251="","",IFERROR(INDEX(OFFSET('Program and Results'!$A$1,MATCH(Tables!AL$1,'Program and Results'!$A:$A,0)-1,1,COUNTIF('Program and Results'!$A:$A,Tables!AL$1),4),MATCH($A251,OFFSET('Program and Results'!$A$1,MATCH(Tables!AL$1,'Program and Results'!$A:$A,0)-1,4,COUNTIF('Program and Results'!$A:$A,Tables!AL$1),1),0),2),"")))</f>
        <v/>
      </c>
      <c r="AM251" t="str">
        <f ca="1">IF(AM81="","",IF($A251="","",IFERROR(INDEX(OFFSET('Program and Results'!$A$1,MATCH(Tables!AM$1,'Program and Results'!$A:$A,0)-1,1,COUNTIF('Program and Results'!$A:$A,Tables!AM$1),4),MATCH($A251,OFFSET('Program and Results'!$A$1,MATCH(Tables!AM$1,'Program and Results'!$A:$A,0)-1,4,COUNTIF('Program and Results'!$A:$A,Tables!AM$1),1),0),2),"")))</f>
        <v/>
      </c>
      <c r="AN251" t="str">
        <f ca="1">IF(AN81="","",IF($A251="","",IFERROR(INDEX(OFFSET('Program and Results'!$A$1,MATCH(Tables!AN$1,'Program and Results'!$A:$A,0)-1,1,COUNTIF('Program and Results'!$A:$A,Tables!AN$1),4),MATCH($A251,OFFSET('Program and Results'!$A$1,MATCH(Tables!AN$1,'Program and Results'!$A:$A,0)-1,4,COUNTIF('Program and Results'!$A:$A,Tables!AN$1),1),0),2),"")))</f>
        <v/>
      </c>
      <c r="AO251" t="str">
        <f ca="1">IF(AO81="","",IF($A251="","",IFERROR(INDEX(OFFSET('Program and Results'!$A$1,MATCH(Tables!AO$1,'Program and Results'!$A:$A,0)-1,1,COUNTIF('Program and Results'!$A:$A,Tables!AO$1),4),MATCH($A251,OFFSET('Program and Results'!$A$1,MATCH(Tables!AO$1,'Program and Results'!$A:$A,0)-1,4,COUNTIF('Program and Results'!$A:$A,Tables!AO$1),1),0),2),"")))</f>
        <v/>
      </c>
      <c r="AP251" t="str">
        <f ca="1">IF(AP81="","",IF($A251="","",IFERROR(INDEX(OFFSET('Program and Results'!$A$1,MATCH(Tables!AP$1,'Program and Results'!$A:$A,0)-1,1,COUNTIF('Program and Results'!$A:$A,Tables!AP$1),4),MATCH($A251,OFFSET('Program and Results'!$A$1,MATCH(Tables!AP$1,'Program and Results'!$A:$A,0)-1,4,COUNTIF('Program and Results'!$A:$A,Tables!AP$1),1),0),2),"")))</f>
        <v/>
      </c>
      <c r="AQ251" t="str">
        <f ca="1">IF(AQ81="","",IF($A251="","",IFERROR(INDEX(OFFSET('Program and Results'!$A$1,MATCH(Tables!AQ$1,'Program and Results'!$A:$A,0)-1,1,COUNTIF('Program and Results'!$A:$A,Tables!AQ$1),4),MATCH($A251,OFFSET('Program and Results'!$A$1,MATCH(Tables!AQ$1,'Program and Results'!$A:$A,0)-1,4,COUNTIF('Program and Results'!$A:$A,Tables!AQ$1),1),0),2),"")))</f>
        <v/>
      </c>
      <c r="AR251" t="str">
        <f ca="1">IF(AR81="","",IF($A251="","",IFERROR(INDEX(OFFSET('Program and Results'!$A$1,MATCH(Tables!AR$1,'Program and Results'!$A:$A,0)-1,1,COUNTIF('Program and Results'!$A:$A,Tables!AR$1),4),MATCH($A251,OFFSET('Program and Results'!$A$1,MATCH(Tables!AR$1,'Program and Results'!$A:$A,0)-1,4,COUNTIF('Program and Results'!$A:$A,Tables!AR$1),1),0),2),"")))</f>
        <v/>
      </c>
      <c r="AS251" t="str">
        <f ca="1">IF(AS81="","",IF($A251="","",IFERROR(INDEX(OFFSET('Program and Results'!$A$1,MATCH(Tables!AS$1,'Program and Results'!$A:$A,0)-1,1,COUNTIF('Program and Results'!$A:$A,Tables!AS$1),4),MATCH($A251,OFFSET('Program and Results'!$A$1,MATCH(Tables!AS$1,'Program and Results'!$A:$A,0)-1,4,COUNTIF('Program and Results'!$A:$A,Tables!AS$1),1),0),2),"")))</f>
        <v/>
      </c>
      <c r="AT251" t="str">
        <f ca="1">IF(AT81="","",IF($A251="","",IFERROR(INDEX(OFFSET('Program and Results'!$A$1,MATCH(Tables!AT$1,'Program and Results'!$A:$A,0)-1,1,COUNTIF('Program and Results'!$A:$A,Tables!AT$1),4),MATCH($A251,OFFSET('Program and Results'!$A$1,MATCH(Tables!AT$1,'Program and Results'!$A:$A,0)-1,4,COUNTIF('Program and Results'!$A:$A,Tables!AT$1),1),0),2),"")))</f>
        <v/>
      </c>
      <c r="AU251" t="str">
        <f ca="1">IF(AU81="","",IF($A251="","",IFERROR(INDEX(OFFSET('Program and Results'!$A$1,MATCH(Tables!AU$1,'Program and Results'!$A:$A,0)-1,1,COUNTIF('Program and Results'!$A:$A,Tables!AU$1),4),MATCH($A251,OFFSET('Program and Results'!$A$1,MATCH(Tables!AU$1,'Program and Results'!$A:$A,0)-1,4,COUNTIF('Program and Results'!$A:$A,Tables!AU$1),1),0),2),"")))</f>
        <v/>
      </c>
      <c r="AV251" t="str">
        <f ca="1">IF(AV81="","",IF($A251="","",IFERROR(INDEX(OFFSET('Program and Results'!$A$1,MATCH(Tables!AV$1,'Program and Results'!$A:$A,0)-1,1,COUNTIF('Program and Results'!$A:$A,Tables!AV$1),4),MATCH($A251,OFFSET('Program and Results'!$A$1,MATCH(Tables!AV$1,'Program and Results'!$A:$A,0)-1,4,COUNTIF('Program and Results'!$A:$A,Tables!AV$1),1),0),2),"")))</f>
        <v/>
      </c>
      <c r="AW251" t="str">
        <f ca="1">IF(AW81="","",IF($A251="","",IFERROR(INDEX(OFFSET('Program and Results'!$A$1,MATCH(Tables!AW$1,'Program and Results'!$A:$A,0)-1,1,COUNTIF('Program and Results'!$A:$A,Tables!AW$1),4),MATCH($A251,OFFSET('Program and Results'!$A$1,MATCH(Tables!AW$1,'Program and Results'!$A:$A,0)-1,4,COUNTIF('Program and Results'!$A:$A,Tables!AW$1),1),0),2),"")))</f>
        <v/>
      </c>
      <c r="AX251" t="str">
        <f ca="1">IF(AX81="","",IF($A251="","",IFERROR(INDEX(OFFSET('Program and Results'!$A$1,MATCH(Tables!AX$1,'Program and Results'!$A:$A,0)-1,1,COUNTIF('Program and Results'!$A:$A,Tables!AX$1),4),MATCH($A251,OFFSET('Program and Results'!$A$1,MATCH(Tables!AX$1,'Program and Results'!$A:$A,0)-1,4,COUNTIF('Program and Results'!$A:$A,Tables!AX$1),1),0),2),"")))</f>
        <v/>
      </c>
      <c r="AY251" t="str">
        <f ca="1">IF(AY81="","",IF($A251="","",IFERROR(INDEX(OFFSET('Program and Results'!$A$1,MATCH(Tables!AY$1,'Program and Results'!$A:$A,0)-1,1,COUNTIF('Program and Results'!$A:$A,Tables!AY$1),4),MATCH($A251,OFFSET('Program and Results'!$A$1,MATCH(Tables!AY$1,'Program and Results'!$A:$A,0)-1,4,COUNTIF('Program and Results'!$A:$A,Tables!AY$1),1),0),2),"")))</f>
        <v/>
      </c>
      <c r="AZ251" t="str">
        <f ca="1">IF(AZ81="","",IF($A251="","",IFERROR(INDEX(OFFSET('Program and Results'!$A$1,MATCH(Tables!AZ$1,'Program and Results'!$A:$A,0)-1,1,COUNTIF('Program and Results'!$A:$A,Tables!AZ$1),4),MATCH($A251,OFFSET('Program and Results'!$A$1,MATCH(Tables!AZ$1,'Program and Results'!$A:$A,0)-1,4,COUNTIF('Program and Results'!$A:$A,Tables!AZ$1),1),0),2),"")))</f>
        <v/>
      </c>
      <c r="BA251" t="str">
        <f ca="1">IF(BA81="","",IF($A251="","",IFERROR(INDEX(OFFSET('Program and Results'!$A$1,MATCH(Tables!BA$1,'Program and Results'!$A:$A,0)-1,1,COUNTIF('Program and Results'!$A:$A,Tables!BA$1),4),MATCH($A251,OFFSET('Program and Results'!$A$1,MATCH(Tables!BA$1,'Program and Results'!$A:$A,0)-1,4,COUNTIF('Program and Results'!$A:$A,Tables!BA$1),1),0),2),"")))</f>
        <v/>
      </c>
      <c r="BB251" t="str">
        <f ca="1">IF(BB81="","",IF($A251="","",IFERROR(INDEX(OFFSET('Program and Results'!$A$1,MATCH(Tables!BB$1,'Program and Results'!$A:$A,0)-1,1,COUNTIF('Program and Results'!$A:$A,Tables!BB$1),4),MATCH($A251,OFFSET('Program and Results'!$A$1,MATCH(Tables!BB$1,'Program and Results'!$A:$A,0)-1,4,COUNTIF('Program and Results'!$A:$A,Tables!BB$1),1),0),2),"")))</f>
        <v/>
      </c>
      <c r="BC251" t="str">
        <f ca="1">IF(BC81="","",IF($A251="","",IFERROR(INDEX(OFFSET('Program and Results'!$A$1,MATCH(Tables!BC$1,'Program and Results'!$A:$A,0)-1,1,COUNTIF('Program and Results'!$A:$A,Tables!BC$1),4),MATCH($A251,OFFSET('Program and Results'!$A$1,MATCH(Tables!BC$1,'Program and Results'!$A:$A,0)-1,4,COUNTIF('Program and Results'!$A:$A,Tables!BC$1),1),0),2),"")))</f>
        <v/>
      </c>
      <c r="BD251" t="str">
        <f ca="1">IF(BD81="","",IF($A251="","",IFERROR(INDEX(OFFSET('Program and Results'!$A$1,MATCH(Tables!BD$1,'Program and Results'!$A:$A,0)-1,1,COUNTIF('Program and Results'!$A:$A,Tables!BD$1),4),MATCH($A251,OFFSET('Program and Results'!$A$1,MATCH(Tables!BD$1,'Program and Results'!$A:$A,0)-1,4,COUNTIF('Program and Results'!$A:$A,Tables!BD$1),1),0),2),"")))</f>
        <v/>
      </c>
      <c r="BE251" t="str">
        <f ca="1">IF(BE81="","",IF($A251="","",IFERROR(INDEX(OFFSET('Program and Results'!$A$1,MATCH(Tables!BE$1,'Program and Results'!$A:$A,0)-1,1,COUNTIF('Program and Results'!$A:$A,Tables!BE$1),4),MATCH($A251,OFFSET('Program and Results'!$A$1,MATCH(Tables!BE$1,'Program and Results'!$A:$A,0)-1,4,COUNTIF('Program and Results'!$A:$A,Tables!BE$1),1),0),2),"")))</f>
        <v/>
      </c>
    </row>
    <row r="252" spans="1:57">
      <c r="A252" s="3" t="str">
        <f t="shared" si="16"/>
        <v>M'gladbach</v>
      </c>
      <c r="B252">
        <f ca="1">IF(B82="","",IF($A252="","",IFERROR(INDEX(OFFSET('Program and Results'!$A$1,MATCH(Tables!B$1,'Program and Results'!$A:$A,0)-1,1,COUNTIF('Program and Results'!$A:$A,Tables!B$1),4),MATCH($A252,OFFSET('Program and Results'!$A$1,MATCH(Tables!B$1,'Program and Results'!$A:$A,0)-1,4,COUNTIF('Program and Results'!$A:$A,Tables!B$1),1),0),2),"")))</f>
        <v>3</v>
      </c>
      <c r="C252" t="str">
        <f ca="1">IF(C82="","",IF($A252="","",IFERROR(INDEX(OFFSET('Program and Results'!$A$1,MATCH(Tables!C$1,'Program and Results'!$A:$A,0)-1,1,COUNTIF('Program and Results'!$A:$A,Tables!C$1),4),MATCH($A252,OFFSET('Program and Results'!$A$1,MATCH(Tables!C$1,'Program and Results'!$A:$A,0)-1,4,COUNTIF('Program and Results'!$A:$A,Tables!C$1),1),0),2),"")))</f>
        <v/>
      </c>
      <c r="D252">
        <f ca="1">IF(D82="","",IF($A252="","",IFERROR(INDEX(OFFSET('Program and Results'!$A$1,MATCH(Tables!D$1,'Program and Results'!$A:$A,0)-1,1,COUNTIF('Program and Results'!$A:$A,Tables!D$1),4),MATCH($A252,OFFSET('Program and Results'!$A$1,MATCH(Tables!D$1,'Program and Results'!$A:$A,0)-1,4,COUNTIF('Program and Results'!$A:$A,Tables!D$1),1),0),2),"")))</f>
        <v>4</v>
      </c>
      <c r="E252" t="str">
        <f ca="1">IF(E82="","",IF($A252="","",IFERROR(INDEX(OFFSET('Program and Results'!$A$1,MATCH(Tables!E$1,'Program and Results'!$A:$A,0)-1,1,COUNTIF('Program and Results'!$A:$A,Tables!E$1),4),MATCH($A252,OFFSET('Program and Results'!$A$1,MATCH(Tables!E$1,'Program and Results'!$A:$A,0)-1,4,COUNTIF('Program and Results'!$A:$A,Tables!E$1),1),0),2),"")))</f>
        <v/>
      </c>
      <c r="F252">
        <f ca="1">IF(F82="","",IF($A252="","",IFERROR(INDEX(OFFSET('Program and Results'!$A$1,MATCH(Tables!F$1,'Program and Results'!$A:$A,0)-1,1,COUNTIF('Program and Results'!$A:$A,Tables!F$1),4),MATCH($A252,OFFSET('Program and Results'!$A$1,MATCH(Tables!F$1,'Program and Results'!$A:$A,0)-1,4,COUNTIF('Program and Results'!$A:$A,Tables!F$1),1),0),2),"")))</f>
        <v>2</v>
      </c>
      <c r="G252" t="str">
        <f ca="1">IF(G82="","",IF($A252="","",IFERROR(INDEX(OFFSET('Program and Results'!$A$1,MATCH(Tables!G$1,'Program and Results'!$A:$A,0)-1,1,COUNTIF('Program and Results'!$A:$A,Tables!G$1),4),MATCH($A252,OFFSET('Program and Results'!$A$1,MATCH(Tables!G$1,'Program and Results'!$A:$A,0)-1,4,COUNTIF('Program and Results'!$A:$A,Tables!G$1),1),0),2),"")))</f>
        <v/>
      </c>
      <c r="H252">
        <f ca="1">IF(H82="","",IF($A252="","",IFERROR(INDEX(OFFSET('Program and Results'!$A$1,MATCH(Tables!H$1,'Program and Results'!$A:$A,0)-1,1,COUNTIF('Program and Results'!$A:$A,Tables!H$1),4),MATCH($A252,OFFSET('Program and Results'!$A$1,MATCH(Tables!H$1,'Program and Results'!$A:$A,0)-1,4,COUNTIF('Program and Results'!$A:$A,Tables!H$1),1),0),2),"")))</f>
        <v>2</v>
      </c>
      <c r="I252" t="str">
        <f ca="1">IF(I82="","",IF($A252="","",IFERROR(INDEX(OFFSET('Program and Results'!$A$1,MATCH(Tables!I$1,'Program and Results'!$A:$A,0)-1,1,COUNTIF('Program and Results'!$A:$A,Tables!I$1),4),MATCH($A252,OFFSET('Program and Results'!$A$1,MATCH(Tables!I$1,'Program and Results'!$A:$A,0)-1,4,COUNTIF('Program and Results'!$A:$A,Tables!I$1),1),0),2),"")))</f>
        <v/>
      </c>
      <c r="J252">
        <f ca="1">IF(J82="","",IF($A252="","",IFERROR(INDEX(OFFSET('Program and Results'!$A$1,MATCH(Tables!J$1,'Program and Results'!$A:$A,0)-1,1,COUNTIF('Program and Results'!$A:$A,Tables!J$1),4),MATCH($A252,OFFSET('Program and Results'!$A$1,MATCH(Tables!J$1,'Program and Results'!$A:$A,0)-1,4,COUNTIF('Program and Results'!$A:$A,Tables!J$1),1),0),2),"")))</f>
        <v>1</v>
      </c>
      <c r="K252" t="str">
        <f ca="1">IF(K82="","",IF($A252="","",IFERROR(INDEX(OFFSET('Program and Results'!$A$1,MATCH(Tables!K$1,'Program and Results'!$A:$A,0)-1,1,COUNTIF('Program and Results'!$A:$A,Tables!K$1),4),MATCH($A252,OFFSET('Program and Results'!$A$1,MATCH(Tables!K$1,'Program and Results'!$A:$A,0)-1,4,COUNTIF('Program and Results'!$A:$A,Tables!K$1),1),0),2),"")))</f>
        <v/>
      </c>
      <c r="L252">
        <f ca="1">IF(L82="","",IF($A252="","",IFERROR(INDEX(OFFSET('Program and Results'!$A$1,MATCH(Tables!L$1,'Program and Results'!$A:$A,0)-1,1,COUNTIF('Program and Results'!$A:$A,Tables!L$1),4),MATCH($A252,OFFSET('Program and Results'!$A$1,MATCH(Tables!L$1,'Program and Results'!$A:$A,0)-1,4,COUNTIF('Program and Results'!$A:$A,Tables!L$1),1),0),2),"")))</f>
        <v>0</v>
      </c>
      <c r="M252" t="str">
        <f ca="1">IF(M82="","",IF($A252="","",IFERROR(INDEX(OFFSET('Program and Results'!$A$1,MATCH(Tables!M$1,'Program and Results'!$A:$A,0)-1,1,COUNTIF('Program and Results'!$A:$A,Tables!M$1),4),MATCH($A252,OFFSET('Program and Results'!$A$1,MATCH(Tables!M$1,'Program and Results'!$A:$A,0)-1,4,COUNTIF('Program and Results'!$A:$A,Tables!M$1),1),0),2),"")))</f>
        <v/>
      </c>
      <c r="N252">
        <f ca="1">IF(N82="","",IF($A252="","",IFERROR(INDEX(OFFSET('Program and Results'!$A$1,MATCH(Tables!N$1,'Program and Results'!$A:$A,0)-1,1,COUNTIF('Program and Results'!$A:$A,Tables!N$1),4),MATCH($A252,OFFSET('Program and Results'!$A$1,MATCH(Tables!N$1,'Program and Results'!$A:$A,0)-1,4,COUNTIF('Program and Results'!$A:$A,Tables!N$1),1),0),2),"")))</f>
        <v>0</v>
      </c>
      <c r="O252" t="str">
        <f ca="1">IF(O82="","",IF($A252="","",IFERROR(INDEX(OFFSET('Program and Results'!$A$1,MATCH(Tables!O$1,'Program and Results'!$A:$A,0)-1,1,COUNTIF('Program and Results'!$A:$A,Tables!O$1),4),MATCH($A252,OFFSET('Program and Results'!$A$1,MATCH(Tables!O$1,'Program and Results'!$A:$A,0)-1,4,COUNTIF('Program and Results'!$A:$A,Tables!O$1),1),0),2),"")))</f>
        <v/>
      </c>
      <c r="P252" t="str">
        <f ca="1">IF(P82="","",IF($A252="","",IFERROR(INDEX(OFFSET('Program and Results'!$A$1,MATCH(Tables!P$1,'Program and Results'!$A:$A,0)-1,1,COUNTIF('Program and Results'!$A:$A,Tables!P$1),4),MATCH($A252,OFFSET('Program and Results'!$A$1,MATCH(Tables!P$1,'Program and Results'!$A:$A,0)-1,4,COUNTIF('Program and Results'!$A:$A,Tables!P$1),1),0),2),"")))</f>
        <v/>
      </c>
      <c r="Q252">
        <f ca="1">IF(Q82="","",IF($A252="","",IFERROR(INDEX(OFFSET('Program and Results'!$A$1,MATCH(Tables!Q$1,'Program and Results'!$A:$A,0)-1,1,COUNTIF('Program and Results'!$A:$A,Tables!Q$1),4),MATCH($A252,OFFSET('Program and Results'!$A$1,MATCH(Tables!Q$1,'Program and Results'!$A:$A,0)-1,4,COUNTIF('Program and Results'!$A:$A,Tables!Q$1),1),0),2),"")))</f>
        <v>0</v>
      </c>
      <c r="R252" t="str">
        <f ca="1">IF(R82="","",IF($A252="","",IFERROR(INDEX(OFFSET('Program and Results'!$A$1,MATCH(Tables!R$1,'Program and Results'!$A:$A,0)-1,1,COUNTIF('Program and Results'!$A:$A,Tables!R$1),4),MATCH($A252,OFFSET('Program and Results'!$A$1,MATCH(Tables!R$1,'Program and Results'!$A:$A,0)-1,4,COUNTIF('Program and Results'!$A:$A,Tables!R$1),1),0),2),"")))</f>
        <v/>
      </c>
      <c r="S252" t="str">
        <f ca="1">IF(S82="","",IF($A252="","",IFERROR(INDEX(OFFSET('Program and Results'!$A$1,MATCH(Tables!S$1,'Program and Results'!$A:$A,0)-1,1,COUNTIF('Program and Results'!$A:$A,Tables!S$1),4),MATCH($A252,OFFSET('Program and Results'!$A$1,MATCH(Tables!S$1,'Program and Results'!$A:$A,0)-1,4,COUNTIF('Program and Results'!$A:$A,Tables!S$1),1),0),2),"")))</f>
        <v/>
      </c>
      <c r="T252">
        <f ca="1">IF(T82="","",IF($A252="","",IFERROR(INDEX(OFFSET('Program and Results'!$A$1,MATCH(Tables!T$1,'Program and Results'!$A:$A,0)-1,1,COUNTIF('Program and Results'!$A:$A,Tables!T$1),4),MATCH($A252,OFFSET('Program and Results'!$A$1,MATCH(Tables!T$1,'Program and Results'!$A:$A,0)-1,4,COUNTIF('Program and Results'!$A:$A,Tables!T$1),1),0),2),"")))</f>
        <v>3</v>
      </c>
      <c r="U252" t="str">
        <f ca="1">IF(U82="","",IF($A252="","",IFERROR(INDEX(OFFSET('Program and Results'!$A$1,MATCH(Tables!U$1,'Program and Results'!$A:$A,0)-1,1,COUNTIF('Program and Results'!$A:$A,Tables!U$1),4),MATCH($A252,OFFSET('Program and Results'!$A$1,MATCH(Tables!U$1,'Program and Results'!$A:$A,0)-1,4,COUNTIF('Program and Results'!$A:$A,Tables!U$1),1),0),2),"")))</f>
        <v/>
      </c>
      <c r="V252">
        <f ca="1">IF(V82="","",IF($A252="","",IFERROR(INDEX(OFFSET('Program and Results'!$A$1,MATCH(Tables!V$1,'Program and Results'!$A:$A,0)-1,1,COUNTIF('Program and Results'!$A:$A,Tables!V$1),4),MATCH($A252,OFFSET('Program and Results'!$A$1,MATCH(Tables!V$1,'Program and Results'!$A:$A,0)-1,4,COUNTIF('Program and Results'!$A:$A,Tables!V$1),1),0),2),"")))</f>
        <v>1</v>
      </c>
      <c r="W252" t="str">
        <f ca="1">IF(W82="","",IF($A252="","",IFERROR(INDEX(OFFSET('Program and Results'!$A$1,MATCH(Tables!W$1,'Program and Results'!$A:$A,0)-1,1,COUNTIF('Program and Results'!$A:$A,Tables!W$1),4),MATCH($A252,OFFSET('Program and Results'!$A$1,MATCH(Tables!W$1,'Program and Results'!$A:$A,0)-1,4,COUNTIF('Program and Results'!$A:$A,Tables!W$1),1),0),2),"")))</f>
        <v/>
      </c>
      <c r="X252">
        <f ca="1">IF(X82="","",IF($A252="","",IFERROR(INDEX(OFFSET('Program and Results'!$A$1,MATCH(Tables!X$1,'Program and Results'!$A:$A,0)-1,1,COUNTIF('Program and Results'!$A:$A,Tables!X$1),4),MATCH($A252,OFFSET('Program and Results'!$A$1,MATCH(Tables!X$1,'Program and Results'!$A:$A,0)-1,4,COUNTIF('Program and Results'!$A:$A,Tables!X$1),1),0),2),"")))</f>
        <v>1</v>
      </c>
      <c r="Y252" t="str">
        <f ca="1">IF(Y82="","",IF($A252="","",IFERROR(INDEX(OFFSET('Program and Results'!$A$1,MATCH(Tables!Y$1,'Program and Results'!$A:$A,0)-1,1,COUNTIF('Program and Results'!$A:$A,Tables!Y$1),4),MATCH($A252,OFFSET('Program and Results'!$A$1,MATCH(Tables!Y$1,'Program and Results'!$A:$A,0)-1,4,COUNTIF('Program and Results'!$A:$A,Tables!Y$1),1),0),2),"")))</f>
        <v/>
      </c>
      <c r="Z252">
        <f ca="1">IF(Z82="","",IF($A252="","",IFERROR(INDEX(OFFSET('Program and Results'!$A$1,MATCH(Tables!Z$1,'Program and Results'!$A:$A,0)-1,1,COUNTIF('Program and Results'!$A:$A,Tables!Z$1),4),MATCH($A252,OFFSET('Program and Results'!$A$1,MATCH(Tables!Z$1,'Program and Results'!$A:$A,0)-1,4,COUNTIF('Program and Results'!$A:$A,Tables!Z$1),1),0),2),"")))</f>
        <v>1</v>
      </c>
      <c r="AA252" t="str">
        <f ca="1">IF(AA82="","",IF($A252="","",IFERROR(INDEX(OFFSET('Program and Results'!$A$1,MATCH(Tables!AA$1,'Program and Results'!$A:$A,0)-1,1,COUNTIF('Program and Results'!$A:$A,Tables!AA$1),4),MATCH($A252,OFFSET('Program and Results'!$A$1,MATCH(Tables!AA$1,'Program and Results'!$A:$A,0)-1,4,COUNTIF('Program and Results'!$A:$A,Tables!AA$1),1),0),2),"")))</f>
        <v/>
      </c>
      <c r="AB252">
        <f ca="1">IF(AB82="","",IF($A252="","",IFERROR(INDEX(OFFSET('Program and Results'!$A$1,MATCH(Tables!AB$1,'Program and Results'!$A:$A,0)-1,1,COUNTIF('Program and Results'!$A:$A,Tables!AB$1),4),MATCH($A252,OFFSET('Program and Results'!$A$1,MATCH(Tables!AB$1,'Program and Results'!$A:$A,0)-1,4,COUNTIF('Program and Results'!$A:$A,Tables!AB$1),1),0),2),"")))</f>
        <v>1</v>
      </c>
      <c r="AC252" t="str">
        <f ca="1">IF(AC82="","",IF($A252="","",IFERROR(INDEX(OFFSET('Program and Results'!$A$1,MATCH(Tables!AC$1,'Program and Results'!$A:$A,0)-1,1,COUNTIF('Program and Results'!$A:$A,Tables!AC$1),4),MATCH($A252,OFFSET('Program and Results'!$A$1,MATCH(Tables!AC$1,'Program and Results'!$A:$A,0)-1,4,COUNTIF('Program and Results'!$A:$A,Tables!AC$1),1),0),2),"")))</f>
        <v/>
      </c>
      <c r="AD252">
        <f ca="1">IF(AD82="","",IF($A252="","",IFERROR(INDEX(OFFSET('Program and Results'!$A$1,MATCH(Tables!AD$1,'Program and Results'!$A:$A,0)-1,1,COUNTIF('Program and Results'!$A:$A,Tables!AD$1),4),MATCH($A252,OFFSET('Program and Results'!$A$1,MATCH(Tables!AD$1,'Program and Results'!$A:$A,0)-1,4,COUNTIF('Program and Results'!$A:$A,Tables!AD$1),1),0),2),"")))</f>
        <v>0</v>
      </c>
      <c r="AE252" t="str">
        <f ca="1">IF(AE82="","",IF($A252="","",IFERROR(INDEX(OFFSET('Program and Results'!$A$1,MATCH(Tables!AE$1,'Program and Results'!$A:$A,0)-1,1,COUNTIF('Program and Results'!$A:$A,Tables!AE$1),4),MATCH($A252,OFFSET('Program and Results'!$A$1,MATCH(Tables!AE$1,'Program and Results'!$A:$A,0)-1,4,COUNTIF('Program and Results'!$A:$A,Tables!AE$1),1),0),2),"")))</f>
        <v/>
      </c>
      <c r="AF252">
        <f ca="1">IF(AF82="","",IF($A252="","",IFERROR(INDEX(OFFSET('Program and Results'!$A$1,MATCH(Tables!AF$1,'Program and Results'!$A:$A,0)-1,1,COUNTIF('Program and Results'!$A:$A,Tables!AF$1),4),MATCH($A252,OFFSET('Program and Results'!$A$1,MATCH(Tables!AF$1,'Program and Results'!$A:$A,0)-1,4,COUNTIF('Program and Results'!$A:$A,Tables!AF$1),1),0),2),"")))</f>
        <v>4</v>
      </c>
      <c r="AG252">
        <f ca="1">IF(AG82="","",IF($A252="","",IFERROR(INDEX(OFFSET('Program and Results'!$A$1,MATCH(Tables!AG$1,'Program and Results'!$A:$A,0)-1,1,COUNTIF('Program and Results'!$A:$A,Tables!AG$1),4),MATCH($A252,OFFSET('Program and Results'!$A$1,MATCH(Tables!AG$1,'Program and Results'!$A:$A,0)-1,4,COUNTIF('Program and Results'!$A:$A,Tables!AG$1),1),0),2),"")))</f>
        <v>0</v>
      </c>
      <c r="AH252" t="str">
        <f ca="1">IF(AH82="","",IF($A252="","",IFERROR(INDEX(OFFSET('Program and Results'!$A$1,MATCH(Tables!AH$1,'Program and Results'!$A:$A,0)-1,1,COUNTIF('Program and Results'!$A:$A,Tables!AH$1),4),MATCH($A252,OFFSET('Program and Results'!$A$1,MATCH(Tables!AH$1,'Program and Results'!$A:$A,0)-1,4,COUNTIF('Program and Results'!$A:$A,Tables!AH$1),1),0),2),"")))</f>
        <v/>
      </c>
      <c r="AI252">
        <f ca="1">IF(AI82="","",IF($A252="","",IFERROR(INDEX(OFFSET('Program and Results'!$A$1,MATCH(Tables!AI$1,'Program and Results'!$A:$A,0)-1,1,COUNTIF('Program and Results'!$A:$A,Tables!AI$1),4),MATCH($A252,OFFSET('Program and Results'!$A$1,MATCH(Tables!AI$1,'Program and Results'!$A:$A,0)-1,4,COUNTIF('Program and Results'!$A:$A,Tables!AI$1),1),0),2),"")))</f>
        <v>3</v>
      </c>
      <c r="AJ252" t="str">
        <f ca="1">IF(AJ82="","",IF($A252="","",IFERROR(INDEX(OFFSET('Program and Results'!$A$1,MATCH(Tables!AJ$1,'Program and Results'!$A:$A,0)-1,1,COUNTIF('Program and Results'!$A:$A,Tables!AJ$1),4),MATCH($A252,OFFSET('Program and Results'!$A$1,MATCH(Tables!AJ$1,'Program and Results'!$A:$A,0)-1,4,COUNTIF('Program and Results'!$A:$A,Tables!AJ$1),1),0),2),"")))</f>
        <v/>
      </c>
      <c r="AK252" t="str">
        <f ca="1">IF(AK82="","",IF($A252="","",IFERROR(INDEX(OFFSET('Program and Results'!$A$1,MATCH(Tables!AK$1,'Program and Results'!$A:$A,0)-1,1,COUNTIF('Program and Results'!$A:$A,Tables!AK$1),4),MATCH($A252,OFFSET('Program and Results'!$A$1,MATCH(Tables!AK$1,'Program and Results'!$A:$A,0)-1,4,COUNTIF('Program and Results'!$A:$A,Tables!AK$1),1),0),2),"")))</f>
        <v/>
      </c>
      <c r="AL252" t="str">
        <f ca="1">IF(AL82="","",IF($A252="","",IFERROR(INDEX(OFFSET('Program and Results'!$A$1,MATCH(Tables!AL$1,'Program and Results'!$A:$A,0)-1,1,COUNTIF('Program and Results'!$A:$A,Tables!AL$1),4),MATCH($A252,OFFSET('Program and Results'!$A$1,MATCH(Tables!AL$1,'Program and Results'!$A:$A,0)-1,4,COUNTIF('Program and Results'!$A:$A,Tables!AL$1),1),0),2),"")))</f>
        <v/>
      </c>
      <c r="AM252" t="str">
        <f ca="1">IF(AM82="","",IF($A252="","",IFERROR(INDEX(OFFSET('Program and Results'!$A$1,MATCH(Tables!AM$1,'Program and Results'!$A:$A,0)-1,1,COUNTIF('Program and Results'!$A:$A,Tables!AM$1),4),MATCH($A252,OFFSET('Program and Results'!$A$1,MATCH(Tables!AM$1,'Program and Results'!$A:$A,0)-1,4,COUNTIF('Program and Results'!$A:$A,Tables!AM$1),1),0),2),"")))</f>
        <v/>
      </c>
      <c r="AN252" t="str">
        <f ca="1">IF(AN82="","",IF($A252="","",IFERROR(INDEX(OFFSET('Program and Results'!$A$1,MATCH(Tables!AN$1,'Program and Results'!$A:$A,0)-1,1,COUNTIF('Program and Results'!$A:$A,Tables!AN$1),4),MATCH($A252,OFFSET('Program and Results'!$A$1,MATCH(Tables!AN$1,'Program and Results'!$A:$A,0)-1,4,COUNTIF('Program and Results'!$A:$A,Tables!AN$1),1),0),2),"")))</f>
        <v/>
      </c>
      <c r="AO252" t="str">
        <f ca="1">IF(AO82="","",IF($A252="","",IFERROR(INDEX(OFFSET('Program and Results'!$A$1,MATCH(Tables!AO$1,'Program and Results'!$A:$A,0)-1,1,COUNTIF('Program and Results'!$A:$A,Tables!AO$1),4),MATCH($A252,OFFSET('Program and Results'!$A$1,MATCH(Tables!AO$1,'Program and Results'!$A:$A,0)-1,4,COUNTIF('Program and Results'!$A:$A,Tables!AO$1),1),0),2),"")))</f>
        <v/>
      </c>
      <c r="AP252" t="str">
        <f ca="1">IF(AP82="","",IF($A252="","",IFERROR(INDEX(OFFSET('Program and Results'!$A$1,MATCH(Tables!AP$1,'Program and Results'!$A:$A,0)-1,1,COUNTIF('Program and Results'!$A:$A,Tables!AP$1),4),MATCH($A252,OFFSET('Program and Results'!$A$1,MATCH(Tables!AP$1,'Program and Results'!$A:$A,0)-1,4,COUNTIF('Program and Results'!$A:$A,Tables!AP$1),1),0),2),"")))</f>
        <v/>
      </c>
      <c r="AQ252" t="str">
        <f ca="1">IF(AQ82="","",IF($A252="","",IFERROR(INDEX(OFFSET('Program and Results'!$A$1,MATCH(Tables!AQ$1,'Program and Results'!$A:$A,0)-1,1,COUNTIF('Program and Results'!$A:$A,Tables!AQ$1),4),MATCH($A252,OFFSET('Program and Results'!$A$1,MATCH(Tables!AQ$1,'Program and Results'!$A:$A,0)-1,4,COUNTIF('Program and Results'!$A:$A,Tables!AQ$1),1),0),2),"")))</f>
        <v/>
      </c>
      <c r="AR252" t="str">
        <f ca="1">IF(AR82="","",IF($A252="","",IFERROR(INDEX(OFFSET('Program and Results'!$A$1,MATCH(Tables!AR$1,'Program and Results'!$A:$A,0)-1,1,COUNTIF('Program and Results'!$A:$A,Tables!AR$1),4),MATCH($A252,OFFSET('Program and Results'!$A$1,MATCH(Tables!AR$1,'Program and Results'!$A:$A,0)-1,4,COUNTIF('Program and Results'!$A:$A,Tables!AR$1),1),0),2),"")))</f>
        <v/>
      </c>
      <c r="AS252" t="str">
        <f ca="1">IF(AS82="","",IF($A252="","",IFERROR(INDEX(OFFSET('Program and Results'!$A$1,MATCH(Tables!AS$1,'Program and Results'!$A:$A,0)-1,1,COUNTIF('Program and Results'!$A:$A,Tables!AS$1),4),MATCH($A252,OFFSET('Program and Results'!$A$1,MATCH(Tables!AS$1,'Program and Results'!$A:$A,0)-1,4,COUNTIF('Program and Results'!$A:$A,Tables!AS$1),1),0),2),"")))</f>
        <v/>
      </c>
      <c r="AT252" t="str">
        <f ca="1">IF(AT82="","",IF($A252="","",IFERROR(INDEX(OFFSET('Program and Results'!$A$1,MATCH(Tables!AT$1,'Program and Results'!$A:$A,0)-1,1,COUNTIF('Program and Results'!$A:$A,Tables!AT$1),4),MATCH($A252,OFFSET('Program and Results'!$A$1,MATCH(Tables!AT$1,'Program and Results'!$A:$A,0)-1,4,COUNTIF('Program and Results'!$A:$A,Tables!AT$1),1),0),2),"")))</f>
        <v/>
      </c>
      <c r="AU252" t="str">
        <f ca="1">IF(AU82="","",IF($A252="","",IFERROR(INDEX(OFFSET('Program and Results'!$A$1,MATCH(Tables!AU$1,'Program and Results'!$A:$A,0)-1,1,COUNTIF('Program and Results'!$A:$A,Tables!AU$1),4),MATCH($A252,OFFSET('Program and Results'!$A$1,MATCH(Tables!AU$1,'Program and Results'!$A:$A,0)-1,4,COUNTIF('Program and Results'!$A:$A,Tables!AU$1),1),0),2),"")))</f>
        <v/>
      </c>
      <c r="AV252" t="str">
        <f ca="1">IF(AV82="","",IF($A252="","",IFERROR(INDEX(OFFSET('Program and Results'!$A$1,MATCH(Tables!AV$1,'Program and Results'!$A:$A,0)-1,1,COUNTIF('Program and Results'!$A:$A,Tables!AV$1),4),MATCH($A252,OFFSET('Program and Results'!$A$1,MATCH(Tables!AV$1,'Program and Results'!$A:$A,0)-1,4,COUNTIF('Program and Results'!$A:$A,Tables!AV$1),1),0),2),"")))</f>
        <v/>
      </c>
      <c r="AW252" t="str">
        <f ca="1">IF(AW82="","",IF($A252="","",IFERROR(INDEX(OFFSET('Program and Results'!$A$1,MATCH(Tables!AW$1,'Program and Results'!$A:$A,0)-1,1,COUNTIF('Program and Results'!$A:$A,Tables!AW$1),4),MATCH($A252,OFFSET('Program and Results'!$A$1,MATCH(Tables!AW$1,'Program and Results'!$A:$A,0)-1,4,COUNTIF('Program and Results'!$A:$A,Tables!AW$1),1),0),2),"")))</f>
        <v/>
      </c>
      <c r="AX252" t="str">
        <f ca="1">IF(AX82="","",IF($A252="","",IFERROR(INDEX(OFFSET('Program and Results'!$A$1,MATCH(Tables!AX$1,'Program and Results'!$A:$A,0)-1,1,COUNTIF('Program and Results'!$A:$A,Tables!AX$1),4),MATCH($A252,OFFSET('Program and Results'!$A$1,MATCH(Tables!AX$1,'Program and Results'!$A:$A,0)-1,4,COUNTIF('Program and Results'!$A:$A,Tables!AX$1),1),0),2),"")))</f>
        <v/>
      </c>
      <c r="AY252" t="str">
        <f ca="1">IF(AY82="","",IF($A252="","",IFERROR(INDEX(OFFSET('Program and Results'!$A$1,MATCH(Tables!AY$1,'Program and Results'!$A:$A,0)-1,1,COUNTIF('Program and Results'!$A:$A,Tables!AY$1),4),MATCH($A252,OFFSET('Program and Results'!$A$1,MATCH(Tables!AY$1,'Program and Results'!$A:$A,0)-1,4,COUNTIF('Program and Results'!$A:$A,Tables!AY$1),1),0),2),"")))</f>
        <v/>
      </c>
      <c r="AZ252" t="str">
        <f ca="1">IF(AZ82="","",IF($A252="","",IFERROR(INDEX(OFFSET('Program and Results'!$A$1,MATCH(Tables!AZ$1,'Program and Results'!$A:$A,0)-1,1,COUNTIF('Program and Results'!$A:$A,Tables!AZ$1),4),MATCH($A252,OFFSET('Program and Results'!$A$1,MATCH(Tables!AZ$1,'Program and Results'!$A:$A,0)-1,4,COUNTIF('Program and Results'!$A:$A,Tables!AZ$1),1),0),2),"")))</f>
        <v/>
      </c>
      <c r="BA252" t="str">
        <f ca="1">IF(BA82="","",IF($A252="","",IFERROR(INDEX(OFFSET('Program and Results'!$A$1,MATCH(Tables!BA$1,'Program and Results'!$A:$A,0)-1,1,COUNTIF('Program and Results'!$A:$A,Tables!BA$1),4),MATCH($A252,OFFSET('Program and Results'!$A$1,MATCH(Tables!BA$1,'Program and Results'!$A:$A,0)-1,4,COUNTIF('Program and Results'!$A:$A,Tables!BA$1),1),0),2),"")))</f>
        <v/>
      </c>
      <c r="BB252" t="str">
        <f ca="1">IF(BB82="","",IF($A252="","",IFERROR(INDEX(OFFSET('Program and Results'!$A$1,MATCH(Tables!BB$1,'Program and Results'!$A:$A,0)-1,1,COUNTIF('Program and Results'!$A:$A,Tables!BB$1),4),MATCH($A252,OFFSET('Program and Results'!$A$1,MATCH(Tables!BB$1,'Program and Results'!$A:$A,0)-1,4,COUNTIF('Program and Results'!$A:$A,Tables!BB$1),1),0),2),"")))</f>
        <v/>
      </c>
      <c r="BC252" t="str">
        <f ca="1">IF(BC82="","",IF($A252="","",IFERROR(INDEX(OFFSET('Program and Results'!$A$1,MATCH(Tables!BC$1,'Program and Results'!$A:$A,0)-1,1,COUNTIF('Program and Results'!$A:$A,Tables!BC$1),4),MATCH($A252,OFFSET('Program and Results'!$A$1,MATCH(Tables!BC$1,'Program and Results'!$A:$A,0)-1,4,COUNTIF('Program and Results'!$A:$A,Tables!BC$1),1),0),2),"")))</f>
        <v/>
      </c>
      <c r="BD252" t="str">
        <f ca="1">IF(BD82="","",IF($A252="","",IFERROR(INDEX(OFFSET('Program and Results'!$A$1,MATCH(Tables!BD$1,'Program and Results'!$A:$A,0)-1,1,COUNTIF('Program and Results'!$A:$A,Tables!BD$1),4),MATCH($A252,OFFSET('Program and Results'!$A$1,MATCH(Tables!BD$1,'Program and Results'!$A:$A,0)-1,4,COUNTIF('Program and Results'!$A:$A,Tables!BD$1),1),0),2),"")))</f>
        <v/>
      </c>
      <c r="BE252" t="str">
        <f ca="1">IF(BE82="","",IF($A252="","",IFERROR(INDEX(OFFSET('Program and Results'!$A$1,MATCH(Tables!BE$1,'Program and Results'!$A:$A,0)-1,1,COUNTIF('Program and Results'!$A:$A,Tables!BE$1),4),MATCH($A252,OFFSET('Program and Results'!$A$1,MATCH(Tables!BE$1,'Program and Results'!$A:$A,0)-1,4,COUNTIF('Program and Results'!$A:$A,Tables!BE$1),1),0),2),"")))</f>
        <v/>
      </c>
    </row>
    <row r="253" spans="1:57">
      <c r="A253" s="3" t="str">
        <f t="shared" si="16"/>
        <v>Stuttgart</v>
      </c>
      <c r="B253">
        <f ca="1">IF(B83="","",IF($A253="","",IFERROR(INDEX(OFFSET('Program and Results'!$A$1,MATCH(Tables!B$1,'Program and Results'!$A:$A,0)-1,1,COUNTIF('Program and Results'!$A:$A,Tables!B$1),4),MATCH($A253,OFFSET('Program and Results'!$A$1,MATCH(Tables!B$1,'Program and Results'!$A:$A,0)-1,4,COUNTIF('Program and Results'!$A:$A,Tables!B$1),1),0),2),"")))</f>
        <v>3</v>
      </c>
      <c r="C253" t="str">
        <f ca="1">IF(C83="","",IF($A253="","",IFERROR(INDEX(OFFSET('Program and Results'!$A$1,MATCH(Tables!C$1,'Program and Results'!$A:$A,0)-1,1,COUNTIF('Program and Results'!$A:$A,Tables!C$1),4),MATCH($A253,OFFSET('Program and Results'!$A$1,MATCH(Tables!C$1,'Program and Results'!$A:$A,0)-1,4,COUNTIF('Program and Results'!$A:$A,Tables!C$1),1),0),2),"")))</f>
        <v/>
      </c>
      <c r="D253">
        <f ca="1">IF(D83="","",IF($A253="","",IFERROR(INDEX(OFFSET('Program and Results'!$A$1,MATCH(Tables!D$1,'Program and Results'!$A:$A,0)-1,1,COUNTIF('Program and Results'!$A:$A,Tables!D$1),4),MATCH($A253,OFFSET('Program and Results'!$A$1,MATCH(Tables!D$1,'Program and Results'!$A:$A,0)-1,4,COUNTIF('Program and Results'!$A:$A,Tables!D$1),1),0),2),"")))</f>
        <v>2</v>
      </c>
      <c r="E253" t="str">
        <f ca="1">IF(E83="","",IF($A253="","",IFERROR(INDEX(OFFSET('Program and Results'!$A$1,MATCH(Tables!E$1,'Program and Results'!$A:$A,0)-1,1,COUNTIF('Program and Results'!$A:$A,Tables!E$1),4),MATCH($A253,OFFSET('Program and Results'!$A$1,MATCH(Tables!E$1,'Program and Results'!$A:$A,0)-1,4,COUNTIF('Program and Results'!$A:$A,Tables!E$1),1),0),2),"")))</f>
        <v/>
      </c>
      <c r="F253">
        <f ca="1">IF(F83="","",IF($A253="","",IFERROR(INDEX(OFFSET('Program and Results'!$A$1,MATCH(Tables!F$1,'Program and Results'!$A:$A,0)-1,1,COUNTIF('Program and Results'!$A:$A,Tables!F$1),4),MATCH($A253,OFFSET('Program and Results'!$A$1,MATCH(Tables!F$1,'Program and Results'!$A:$A,0)-1,4,COUNTIF('Program and Results'!$A:$A,Tables!F$1),1),0),2),"")))</f>
        <v>0</v>
      </c>
      <c r="G253" t="str">
        <f ca="1">IF(G83="","",IF($A253="","",IFERROR(INDEX(OFFSET('Program and Results'!$A$1,MATCH(Tables!G$1,'Program and Results'!$A:$A,0)-1,1,COUNTIF('Program and Results'!$A:$A,Tables!G$1),4),MATCH($A253,OFFSET('Program and Results'!$A$1,MATCH(Tables!G$1,'Program and Results'!$A:$A,0)-1,4,COUNTIF('Program and Results'!$A:$A,Tables!G$1),1),0),2),"")))</f>
        <v/>
      </c>
      <c r="H253">
        <f ca="1">IF(H83="","",IF($A253="","",IFERROR(INDEX(OFFSET('Program and Results'!$A$1,MATCH(Tables!H$1,'Program and Results'!$A:$A,0)-1,1,COUNTIF('Program and Results'!$A:$A,Tables!H$1),4),MATCH($A253,OFFSET('Program and Results'!$A$1,MATCH(Tables!H$1,'Program and Results'!$A:$A,0)-1,4,COUNTIF('Program and Results'!$A:$A,Tables!H$1),1),0),2),"")))</f>
        <v>0</v>
      </c>
      <c r="I253" t="str">
        <f ca="1">IF(I83="","",IF($A253="","",IFERROR(INDEX(OFFSET('Program and Results'!$A$1,MATCH(Tables!I$1,'Program and Results'!$A:$A,0)-1,1,COUNTIF('Program and Results'!$A:$A,Tables!I$1),4),MATCH($A253,OFFSET('Program and Results'!$A$1,MATCH(Tables!I$1,'Program and Results'!$A:$A,0)-1,4,COUNTIF('Program and Results'!$A:$A,Tables!I$1),1),0),2),"")))</f>
        <v/>
      </c>
      <c r="J253">
        <f ca="1">IF(J83="","",IF($A253="","",IFERROR(INDEX(OFFSET('Program and Results'!$A$1,MATCH(Tables!J$1,'Program and Results'!$A:$A,0)-1,1,COUNTIF('Program and Results'!$A:$A,Tables!J$1),4),MATCH($A253,OFFSET('Program and Results'!$A$1,MATCH(Tables!J$1,'Program and Results'!$A:$A,0)-1,4,COUNTIF('Program and Results'!$A:$A,Tables!J$1),1),0),2),"")))</f>
        <v>3</v>
      </c>
      <c r="K253" t="str">
        <f ca="1">IF(K83="","",IF($A253="","",IFERROR(INDEX(OFFSET('Program and Results'!$A$1,MATCH(Tables!K$1,'Program and Results'!$A:$A,0)-1,1,COUNTIF('Program and Results'!$A:$A,Tables!K$1),4),MATCH($A253,OFFSET('Program and Results'!$A$1,MATCH(Tables!K$1,'Program and Results'!$A:$A,0)-1,4,COUNTIF('Program and Results'!$A:$A,Tables!K$1),1),0),2),"")))</f>
        <v/>
      </c>
      <c r="L253">
        <f ca="1">IF(L83="","",IF($A253="","",IFERROR(INDEX(OFFSET('Program and Results'!$A$1,MATCH(Tables!L$1,'Program and Results'!$A:$A,0)-1,1,COUNTIF('Program and Results'!$A:$A,Tables!L$1),4),MATCH($A253,OFFSET('Program and Results'!$A$1,MATCH(Tables!L$1,'Program and Results'!$A:$A,0)-1,4,COUNTIF('Program and Results'!$A:$A,Tables!L$1),1),0),2),"")))</f>
        <v>6</v>
      </c>
      <c r="M253">
        <f ca="1">IF(M83="","",IF($A253="","",IFERROR(INDEX(OFFSET('Program and Results'!$A$1,MATCH(Tables!M$1,'Program and Results'!$A:$A,0)-1,1,COUNTIF('Program and Results'!$A:$A,Tables!M$1),4),MATCH($A253,OFFSET('Program and Results'!$A$1,MATCH(Tables!M$1,'Program and Results'!$A:$A,0)-1,4,COUNTIF('Program and Results'!$A:$A,Tables!M$1),1),0),2),"")))</f>
        <v>1</v>
      </c>
      <c r="N253" t="str">
        <f ca="1">IF(N83="","",IF($A253="","",IFERROR(INDEX(OFFSET('Program and Results'!$A$1,MATCH(Tables!N$1,'Program and Results'!$A:$A,0)-1,1,COUNTIF('Program and Results'!$A:$A,Tables!N$1),4),MATCH($A253,OFFSET('Program and Results'!$A$1,MATCH(Tables!N$1,'Program and Results'!$A:$A,0)-1,4,COUNTIF('Program and Results'!$A:$A,Tables!N$1),1),0),2),"")))</f>
        <v/>
      </c>
      <c r="O253">
        <f ca="1">IF(O83="","",IF($A253="","",IFERROR(INDEX(OFFSET('Program and Results'!$A$1,MATCH(Tables!O$1,'Program and Results'!$A:$A,0)-1,1,COUNTIF('Program and Results'!$A:$A,Tables!O$1),4),MATCH($A253,OFFSET('Program and Results'!$A$1,MATCH(Tables!O$1,'Program and Results'!$A:$A,0)-1,4,COUNTIF('Program and Results'!$A:$A,Tables!O$1),1),0),2),"")))</f>
        <v>3</v>
      </c>
      <c r="P253" t="str">
        <f ca="1">IF(P83="","",IF($A253="","",IFERROR(INDEX(OFFSET('Program and Results'!$A$1,MATCH(Tables!P$1,'Program and Results'!$A:$A,0)-1,1,COUNTIF('Program and Results'!$A:$A,Tables!P$1),4),MATCH($A253,OFFSET('Program and Results'!$A$1,MATCH(Tables!P$1,'Program and Results'!$A:$A,0)-1,4,COUNTIF('Program and Results'!$A:$A,Tables!P$1),1),0),2),"")))</f>
        <v/>
      </c>
      <c r="Q253">
        <f ca="1">IF(Q83="","",IF($A253="","",IFERROR(INDEX(OFFSET('Program and Results'!$A$1,MATCH(Tables!Q$1,'Program and Results'!$A:$A,0)-1,1,COUNTIF('Program and Results'!$A:$A,Tables!Q$1),4),MATCH($A253,OFFSET('Program and Results'!$A$1,MATCH(Tables!Q$1,'Program and Results'!$A:$A,0)-1,4,COUNTIF('Program and Results'!$A:$A,Tables!Q$1),1),0),2),"")))</f>
        <v>3</v>
      </c>
      <c r="R253" t="str">
        <f ca="1">IF(R83="","",IF($A253="","",IFERROR(INDEX(OFFSET('Program and Results'!$A$1,MATCH(Tables!R$1,'Program and Results'!$A:$A,0)-1,1,COUNTIF('Program and Results'!$A:$A,Tables!R$1),4),MATCH($A253,OFFSET('Program and Results'!$A$1,MATCH(Tables!R$1,'Program and Results'!$A:$A,0)-1,4,COUNTIF('Program and Results'!$A:$A,Tables!R$1),1),0),2),"")))</f>
        <v/>
      </c>
      <c r="S253" t="str">
        <f ca="1">IF(S83="","",IF($A253="","",IFERROR(INDEX(OFFSET('Program and Results'!$A$1,MATCH(Tables!S$1,'Program and Results'!$A:$A,0)-1,1,COUNTIF('Program and Results'!$A:$A,Tables!S$1),4),MATCH($A253,OFFSET('Program and Results'!$A$1,MATCH(Tables!S$1,'Program and Results'!$A:$A,0)-1,4,COUNTIF('Program and Results'!$A:$A,Tables!S$1),1),0),2),"")))</f>
        <v/>
      </c>
      <c r="T253">
        <f ca="1">IF(T83="","",IF($A253="","",IFERROR(INDEX(OFFSET('Program and Results'!$A$1,MATCH(Tables!T$1,'Program and Results'!$A:$A,0)-1,1,COUNTIF('Program and Results'!$A:$A,Tables!T$1),4),MATCH($A253,OFFSET('Program and Results'!$A$1,MATCH(Tables!T$1,'Program and Results'!$A:$A,0)-1,4,COUNTIF('Program and Results'!$A:$A,Tables!T$1),1),0),2),"")))</f>
        <v>2</v>
      </c>
      <c r="U253" t="str">
        <f ca="1">IF(U83="","",IF($A253="","",IFERROR(INDEX(OFFSET('Program and Results'!$A$1,MATCH(Tables!U$1,'Program and Results'!$A:$A,0)-1,1,COUNTIF('Program and Results'!$A:$A,Tables!U$1),4),MATCH($A253,OFFSET('Program and Results'!$A$1,MATCH(Tables!U$1,'Program and Results'!$A:$A,0)-1,4,COUNTIF('Program and Results'!$A:$A,Tables!U$1),1),0),2),"")))</f>
        <v/>
      </c>
      <c r="V253">
        <f ca="1">IF(V83="","",IF($A253="","",IFERROR(INDEX(OFFSET('Program and Results'!$A$1,MATCH(Tables!V$1,'Program and Results'!$A:$A,0)-1,1,COUNTIF('Program and Results'!$A:$A,Tables!V$1),4),MATCH($A253,OFFSET('Program and Results'!$A$1,MATCH(Tables!V$1,'Program and Results'!$A:$A,0)-1,4,COUNTIF('Program and Results'!$A:$A,Tables!V$1),1),0),2),"")))</f>
        <v>4</v>
      </c>
      <c r="W253" t="str">
        <f ca="1">IF(W83="","",IF($A253="","",IFERROR(INDEX(OFFSET('Program and Results'!$A$1,MATCH(Tables!W$1,'Program and Results'!$A:$A,0)-1,1,COUNTIF('Program and Results'!$A:$A,Tables!W$1),4),MATCH($A253,OFFSET('Program and Results'!$A$1,MATCH(Tables!W$1,'Program and Results'!$A:$A,0)-1,4,COUNTIF('Program and Results'!$A:$A,Tables!W$1),1),0),2),"")))</f>
        <v/>
      </c>
      <c r="X253">
        <f ca="1">IF(X83="","",IF($A253="","",IFERROR(INDEX(OFFSET('Program and Results'!$A$1,MATCH(Tables!X$1,'Program and Results'!$A:$A,0)-1,1,COUNTIF('Program and Results'!$A:$A,Tables!X$1),4),MATCH($A253,OFFSET('Program and Results'!$A$1,MATCH(Tables!X$1,'Program and Results'!$A:$A,0)-1,4,COUNTIF('Program and Results'!$A:$A,Tables!X$1),1),0),2),"")))</f>
        <v>2</v>
      </c>
      <c r="Y253" t="str">
        <f ca="1">IF(Y83="","",IF($A253="","",IFERROR(INDEX(OFFSET('Program and Results'!$A$1,MATCH(Tables!Y$1,'Program and Results'!$A:$A,0)-1,1,COUNTIF('Program and Results'!$A:$A,Tables!Y$1),4),MATCH($A253,OFFSET('Program and Results'!$A$1,MATCH(Tables!Y$1,'Program and Results'!$A:$A,0)-1,4,COUNTIF('Program and Results'!$A:$A,Tables!Y$1),1),0),2),"")))</f>
        <v/>
      </c>
      <c r="Z253">
        <f ca="1">IF(Z83="","",IF($A253="","",IFERROR(INDEX(OFFSET('Program and Results'!$A$1,MATCH(Tables!Z$1,'Program and Results'!$A:$A,0)-1,1,COUNTIF('Program and Results'!$A:$A,Tables!Z$1),4),MATCH($A253,OFFSET('Program and Results'!$A$1,MATCH(Tables!Z$1,'Program and Results'!$A:$A,0)-1,4,COUNTIF('Program and Results'!$A:$A,Tables!Z$1),1),0),2),"")))</f>
        <v>1</v>
      </c>
      <c r="AA253" t="str">
        <f ca="1">IF(AA83="","",IF($A253="","",IFERROR(INDEX(OFFSET('Program and Results'!$A$1,MATCH(Tables!AA$1,'Program and Results'!$A:$A,0)-1,1,COUNTIF('Program and Results'!$A:$A,Tables!AA$1),4),MATCH($A253,OFFSET('Program and Results'!$A$1,MATCH(Tables!AA$1,'Program and Results'!$A:$A,0)-1,4,COUNTIF('Program and Results'!$A:$A,Tables!AA$1),1),0),2),"")))</f>
        <v/>
      </c>
      <c r="AB253">
        <f ca="1">IF(AB83="","",IF($A253="","",IFERROR(INDEX(OFFSET('Program and Results'!$A$1,MATCH(Tables!AB$1,'Program and Results'!$A:$A,0)-1,1,COUNTIF('Program and Results'!$A:$A,Tables!AB$1),4),MATCH($A253,OFFSET('Program and Results'!$A$1,MATCH(Tables!AB$1,'Program and Results'!$A:$A,0)-1,4,COUNTIF('Program and Results'!$A:$A,Tables!AB$1),1),0),2),"")))</f>
        <v>2</v>
      </c>
      <c r="AC253" t="str">
        <f ca="1">IF(AC83="","",IF($A253="","",IFERROR(INDEX(OFFSET('Program and Results'!$A$1,MATCH(Tables!AC$1,'Program and Results'!$A:$A,0)-1,1,COUNTIF('Program and Results'!$A:$A,Tables!AC$1),4),MATCH($A253,OFFSET('Program and Results'!$A$1,MATCH(Tables!AC$1,'Program and Results'!$A:$A,0)-1,4,COUNTIF('Program and Results'!$A:$A,Tables!AC$1),1),0),2),"")))</f>
        <v/>
      </c>
      <c r="AD253" t="str">
        <f ca="1">IF(AD83="","",IF($A253="","",IFERROR(INDEX(OFFSET('Program and Results'!$A$1,MATCH(Tables!AD$1,'Program and Results'!$A:$A,0)-1,1,COUNTIF('Program and Results'!$A:$A,Tables!AD$1),4),MATCH($A253,OFFSET('Program and Results'!$A$1,MATCH(Tables!AD$1,'Program and Results'!$A:$A,0)-1,4,COUNTIF('Program and Results'!$A:$A,Tables!AD$1),1),0),2),"")))</f>
        <v/>
      </c>
      <c r="AE253">
        <f ca="1">IF(AE83="","",IF($A253="","",IFERROR(INDEX(OFFSET('Program and Results'!$A$1,MATCH(Tables!AE$1,'Program and Results'!$A:$A,0)-1,1,COUNTIF('Program and Results'!$A:$A,Tables!AE$1),4),MATCH($A253,OFFSET('Program and Results'!$A$1,MATCH(Tables!AE$1,'Program and Results'!$A:$A,0)-1,4,COUNTIF('Program and Results'!$A:$A,Tables!AE$1),1),0),2),"")))</f>
        <v>1</v>
      </c>
      <c r="AF253" t="str">
        <f ca="1">IF(AF83="","",IF($A253="","",IFERROR(INDEX(OFFSET('Program and Results'!$A$1,MATCH(Tables!AF$1,'Program and Results'!$A:$A,0)-1,1,COUNTIF('Program and Results'!$A:$A,Tables!AF$1),4),MATCH($A253,OFFSET('Program and Results'!$A$1,MATCH(Tables!AF$1,'Program and Results'!$A:$A,0)-1,4,COUNTIF('Program and Results'!$A:$A,Tables!AF$1),1),0),2),"")))</f>
        <v/>
      </c>
      <c r="AG253">
        <f ca="1">IF(AG83="","",IF($A253="","",IFERROR(INDEX(OFFSET('Program and Results'!$A$1,MATCH(Tables!AG$1,'Program and Results'!$A:$A,0)-1,1,COUNTIF('Program and Results'!$A:$A,Tables!AG$1),4),MATCH($A253,OFFSET('Program and Results'!$A$1,MATCH(Tables!AG$1,'Program and Results'!$A:$A,0)-1,4,COUNTIF('Program and Results'!$A:$A,Tables!AG$1),1),0),2),"")))</f>
        <v>0</v>
      </c>
      <c r="AH253" t="str">
        <f ca="1">IF(AH83="","",IF($A253="","",IFERROR(INDEX(OFFSET('Program and Results'!$A$1,MATCH(Tables!AH$1,'Program and Results'!$A:$A,0)-1,1,COUNTIF('Program and Results'!$A:$A,Tables!AH$1),4),MATCH($A253,OFFSET('Program and Results'!$A$1,MATCH(Tables!AH$1,'Program and Results'!$A:$A,0)-1,4,COUNTIF('Program and Results'!$A:$A,Tables!AH$1),1),0),2),"")))</f>
        <v/>
      </c>
      <c r="AI253">
        <f ca="1">IF(AI83="","",IF($A253="","",IFERROR(INDEX(OFFSET('Program and Results'!$A$1,MATCH(Tables!AI$1,'Program and Results'!$A:$A,0)-1,1,COUNTIF('Program and Results'!$A:$A,Tables!AI$1),4),MATCH($A253,OFFSET('Program and Results'!$A$1,MATCH(Tables!AI$1,'Program and Results'!$A:$A,0)-1,4,COUNTIF('Program and Results'!$A:$A,Tables!AI$1),1),0),2),"")))</f>
        <v>1</v>
      </c>
      <c r="AJ253" t="str">
        <f ca="1">IF(AJ83="","",IF($A253="","",IFERROR(INDEX(OFFSET('Program and Results'!$A$1,MATCH(Tables!AJ$1,'Program and Results'!$A:$A,0)-1,1,COUNTIF('Program and Results'!$A:$A,Tables!AJ$1),4),MATCH($A253,OFFSET('Program and Results'!$A$1,MATCH(Tables!AJ$1,'Program and Results'!$A:$A,0)-1,4,COUNTIF('Program and Results'!$A:$A,Tables!AJ$1),1),0),2),"")))</f>
        <v/>
      </c>
      <c r="AK253" t="str">
        <f ca="1">IF(AK83="","",IF($A253="","",IFERROR(INDEX(OFFSET('Program and Results'!$A$1,MATCH(Tables!AK$1,'Program and Results'!$A:$A,0)-1,1,COUNTIF('Program and Results'!$A:$A,Tables!AK$1),4),MATCH($A253,OFFSET('Program and Results'!$A$1,MATCH(Tables!AK$1,'Program and Results'!$A:$A,0)-1,4,COUNTIF('Program and Results'!$A:$A,Tables!AK$1),1),0),2),"")))</f>
        <v/>
      </c>
      <c r="AL253" t="str">
        <f ca="1">IF(AL83="","",IF($A253="","",IFERROR(INDEX(OFFSET('Program and Results'!$A$1,MATCH(Tables!AL$1,'Program and Results'!$A:$A,0)-1,1,COUNTIF('Program and Results'!$A:$A,Tables!AL$1),4),MATCH($A253,OFFSET('Program and Results'!$A$1,MATCH(Tables!AL$1,'Program and Results'!$A:$A,0)-1,4,COUNTIF('Program and Results'!$A:$A,Tables!AL$1),1),0),2),"")))</f>
        <v/>
      </c>
      <c r="AM253" t="str">
        <f ca="1">IF(AM83="","",IF($A253="","",IFERROR(INDEX(OFFSET('Program and Results'!$A$1,MATCH(Tables!AM$1,'Program and Results'!$A:$A,0)-1,1,COUNTIF('Program and Results'!$A:$A,Tables!AM$1),4),MATCH($A253,OFFSET('Program and Results'!$A$1,MATCH(Tables!AM$1,'Program and Results'!$A:$A,0)-1,4,COUNTIF('Program and Results'!$A:$A,Tables!AM$1),1),0),2),"")))</f>
        <v/>
      </c>
      <c r="AN253" t="str">
        <f ca="1">IF(AN83="","",IF($A253="","",IFERROR(INDEX(OFFSET('Program and Results'!$A$1,MATCH(Tables!AN$1,'Program and Results'!$A:$A,0)-1,1,COUNTIF('Program and Results'!$A:$A,Tables!AN$1),4),MATCH($A253,OFFSET('Program and Results'!$A$1,MATCH(Tables!AN$1,'Program and Results'!$A:$A,0)-1,4,COUNTIF('Program and Results'!$A:$A,Tables!AN$1),1),0),2),"")))</f>
        <v/>
      </c>
      <c r="AO253" t="str">
        <f ca="1">IF(AO83="","",IF($A253="","",IFERROR(INDEX(OFFSET('Program and Results'!$A$1,MATCH(Tables!AO$1,'Program and Results'!$A:$A,0)-1,1,COUNTIF('Program and Results'!$A:$A,Tables!AO$1),4),MATCH($A253,OFFSET('Program and Results'!$A$1,MATCH(Tables!AO$1,'Program and Results'!$A:$A,0)-1,4,COUNTIF('Program and Results'!$A:$A,Tables!AO$1),1),0),2),"")))</f>
        <v/>
      </c>
      <c r="AP253" t="str">
        <f ca="1">IF(AP83="","",IF($A253="","",IFERROR(INDEX(OFFSET('Program and Results'!$A$1,MATCH(Tables!AP$1,'Program and Results'!$A:$A,0)-1,1,COUNTIF('Program and Results'!$A:$A,Tables!AP$1),4),MATCH($A253,OFFSET('Program and Results'!$A$1,MATCH(Tables!AP$1,'Program and Results'!$A:$A,0)-1,4,COUNTIF('Program and Results'!$A:$A,Tables!AP$1),1),0),2),"")))</f>
        <v/>
      </c>
      <c r="AQ253" t="str">
        <f ca="1">IF(AQ83="","",IF($A253="","",IFERROR(INDEX(OFFSET('Program and Results'!$A$1,MATCH(Tables!AQ$1,'Program and Results'!$A:$A,0)-1,1,COUNTIF('Program and Results'!$A:$A,Tables!AQ$1),4),MATCH($A253,OFFSET('Program and Results'!$A$1,MATCH(Tables!AQ$1,'Program and Results'!$A:$A,0)-1,4,COUNTIF('Program and Results'!$A:$A,Tables!AQ$1),1),0),2),"")))</f>
        <v/>
      </c>
      <c r="AR253" t="str">
        <f ca="1">IF(AR83="","",IF($A253="","",IFERROR(INDEX(OFFSET('Program and Results'!$A$1,MATCH(Tables!AR$1,'Program and Results'!$A:$A,0)-1,1,COUNTIF('Program and Results'!$A:$A,Tables!AR$1),4),MATCH($A253,OFFSET('Program and Results'!$A$1,MATCH(Tables!AR$1,'Program and Results'!$A:$A,0)-1,4,COUNTIF('Program and Results'!$A:$A,Tables!AR$1),1),0),2),"")))</f>
        <v/>
      </c>
      <c r="AS253" t="str">
        <f ca="1">IF(AS83="","",IF($A253="","",IFERROR(INDEX(OFFSET('Program and Results'!$A$1,MATCH(Tables!AS$1,'Program and Results'!$A:$A,0)-1,1,COUNTIF('Program and Results'!$A:$A,Tables!AS$1),4),MATCH($A253,OFFSET('Program and Results'!$A$1,MATCH(Tables!AS$1,'Program and Results'!$A:$A,0)-1,4,COUNTIF('Program and Results'!$A:$A,Tables!AS$1),1),0),2),"")))</f>
        <v/>
      </c>
      <c r="AT253" t="str">
        <f ca="1">IF(AT83="","",IF($A253="","",IFERROR(INDEX(OFFSET('Program and Results'!$A$1,MATCH(Tables!AT$1,'Program and Results'!$A:$A,0)-1,1,COUNTIF('Program and Results'!$A:$A,Tables!AT$1),4),MATCH($A253,OFFSET('Program and Results'!$A$1,MATCH(Tables!AT$1,'Program and Results'!$A:$A,0)-1,4,COUNTIF('Program and Results'!$A:$A,Tables!AT$1),1),0),2),"")))</f>
        <v/>
      </c>
      <c r="AU253" t="str">
        <f ca="1">IF(AU83="","",IF($A253="","",IFERROR(INDEX(OFFSET('Program and Results'!$A$1,MATCH(Tables!AU$1,'Program and Results'!$A:$A,0)-1,1,COUNTIF('Program and Results'!$A:$A,Tables!AU$1),4),MATCH($A253,OFFSET('Program and Results'!$A$1,MATCH(Tables!AU$1,'Program and Results'!$A:$A,0)-1,4,COUNTIF('Program and Results'!$A:$A,Tables!AU$1),1),0),2),"")))</f>
        <v/>
      </c>
      <c r="AV253" t="str">
        <f ca="1">IF(AV83="","",IF($A253="","",IFERROR(INDEX(OFFSET('Program and Results'!$A$1,MATCH(Tables!AV$1,'Program and Results'!$A:$A,0)-1,1,COUNTIF('Program and Results'!$A:$A,Tables!AV$1),4),MATCH($A253,OFFSET('Program and Results'!$A$1,MATCH(Tables!AV$1,'Program and Results'!$A:$A,0)-1,4,COUNTIF('Program and Results'!$A:$A,Tables!AV$1),1),0),2),"")))</f>
        <v/>
      </c>
      <c r="AW253" t="str">
        <f ca="1">IF(AW83="","",IF($A253="","",IFERROR(INDEX(OFFSET('Program and Results'!$A$1,MATCH(Tables!AW$1,'Program and Results'!$A:$A,0)-1,1,COUNTIF('Program and Results'!$A:$A,Tables!AW$1),4),MATCH($A253,OFFSET('Program and Results'!$A$1,MATCH(Tables!AW$1,'Program and Results'!$A:$A,0)-1,4,COUNTIF('Program and Results'!$A:$A,Tables!AW$1),1),0),2),"")))</f>
        <v/>
      </c>
      <c r="AX253" t="str">
        <f ca="1">IF(AX83="","",IF($A253="","",IFERROR(INDEX(OFFSET('Program and Results'!$A$1,MATCH(Tables!AX$1,'Program and Results'!$A:$A,0)-1,1,COUNTIF('Program and Results'!$A:$A,Tables!AX$1),4),MATCH($A253,OFFSET('Program and Results'!$A$1,MATCH(Tables!AX$1,'Program and Results'!$A:$A,0)-1,4,COUNTIF('Program and Results'!$A:$A,Tables!AX$1),1),0),2),"")))</f>
        <v/>
      </c>
      <c r="AY253" t="str">
        <f ca="1">IF(AY83="","",IF($A253="","",IFERROR(INDEX(OFFSET('Program and Results'!$A$1,MATCH(Tables!AY$1,'Program and Results'!$A:$A,0)-1,1,COUNTIF('Program and Results'!$A:$A,Tables!AY$1),4),MATCH($A253,OFFSET('Program and Results'!$A$1,MATCH(Tables!AY$1,'Program and Results'!$A:$A,0)-1,4,COUNTIF('Program and Results'!$A:$A,Tables!AY$1),1),0),2),"")))</f>
        <v/>
      </c>
      <c r="AZ253" t="str">
        <f ca="1">IF(AZ83="","",IF($A253="","",IFERROR(INDEX(OFFSET('Program and Results'!$A$1,MATCH(Tables!AZ$1,'Program and Results'!$A:$A,0)-1,1,COUNTIF('Program and Results'!$A:$A,Tables!AZ$1),4),MATCH($A253,OFFSET('Program and Results'!$A$1,MATCH(Tables!AZ$1,'Program and Results'!$A:$A,0)-1,4,COUNTIF('Program and Results'!$A:$A,Tables!AZ$1),1),0),2),"")))</f>
        <v/>
      </c>
      <c r="BA253" t="str">
        <f ca="1">IF(BA83="","",IF($A253="","",IFERROR(INDEX(OFFSET('Program and Results'!$A$1,MATCH(Tables!BA$1,'Program and Results'!$A:$A,0)-1,1,COUNTIF('Program and Results'!$A:$A,Tables!BA$1),4),MATCH($A253,OFFSET('Program and Results'!$A$1,MATCH(Tables!BA$1,'Program and Results'!$A:$A,0)-1,4,COUNTIF('Program and Results'!$A:$A,Tables!BA$1),1),0),2),"")))</f>
        <v/>
      </c>
      <c r="BB253" t="str">
        <f ca="1">IF(BB83="","",IF($A253="","",IFERROR(INDEX(OFFSET('Program and Results'!$A$1,MATCH(Tables!BB$1,'Program and Results'!$A:$A,0)-1,1,COUNTIF('Program and Results'!$A:$A,Tables!BB$1),4),MATCH($A253,OFFSET('Program and Results'!$A$1,MATCH(Tables!BB$1,'Program and Results'!$A:$A,0)-1,4,COUNTIF('Program and Results'!$A:$A,Tables!BB$1),1),0),2),"")))</f>
        <v/>
      </c>
      <c r="BC253" t="str">
        <f ca="1">IF(BC83="","",IF($A253="","",IFERROR(INDEX(OFFSET('Program and Results'!$A$1,MATCH(Tables!BC$1,'Program and Results'!$A:$A,0)-1,1,COUNTIF('Program and Results'!$A:$A,Tables!BC$1),4),MATCH($A253,OFFSET('Program and Results'!$A$1,MATCH(Tables!BC$1,'Program and Results'!$A:$A,0)-1,4,COUNTIF('Program and Results'!$A:$A,Tables!BC$1),1),0),2),"")))</f>
        <v/>
      </c>
      <c r="BD253" t="str">
        <f ca="1">IF(BD83="","",IF($A253="","",IFERROR(INDEX(OFFSET('Program and Results'!$A$1,MATCH(Tables!BD$1,'Program and Results'!$A:$A,0)-1,1,COUNTIF('Program and Results'!$A:$A,Tables!BD$1),4),MATCH($A253,OFFSET('Program and Results'!$A$1,MATCH(Tables!BD$1,'Program and Results'!$A:$A,0)-1,4,COUNTIF('Program and Results'!$A:$A,Tables!BD$1),1),0),2),"")))</f>
        <v/>
      </c>
      <c r="BE253" t="str">
        <f ca="1">IF(BE83="","",IF($A253="","",IFERROR(INDEX(OFFSET('Program and Results'!$A$1,MATCH(Tables!BE$1,'Program and Results'!$A:$A,0)-1,1,COUNTIF('Program and Results'!$A:$A,Tables!BE$1),4),MATCH($A253,OFFSET('Program and Results'!$A$1,MATCH(Tables!BE$1,'Program and Results'!$A:$A,0)-1,4,COUNTIF('Program and Results'!$A:$A,Tables!BE$1),1),0),2),"")))</f>
        <v/>
      </c>
    </row>
    <row r="254" spans="1:57">
      <c r="A254" s="3" t="str">
        <f t="shared" si="16"/>
        <v>Werder Bremen</v>
      </c>
      <c r="B254">
        <f ca="1">IF(B84="","",IF($A254="","",IFERROR(INDEX(OFFSET('Program and Results'!$A$1,MATCH(Tables!B$1,'Program and Results'!$A:$A,0)-1,1,COUNTIF('Program and Results'!$A:$A,Tables!B$1),4),MATCH($A254,OFFSET('Program and Results'!$A$1,MATCH(Tables!B$1,'Program and Results'!$A:$A,0)-1,4,COUNTIF('Program and Results'!$A:$A,Tables!B$1),1),0),2),"")))</f>
        <v>0</v>
      </c>
      <c r="C254" t="str">
        <f ca="1">IF(C84="","",IF($A254="","",IFERROR(INDEX(OFFSET('Program and Results'!$A$1,MATCH(Tables!C$1,'Program and Results'!$A:$A,0)-1,1,COUNTIF('Program and Results'!$A:$A,Tables!C$1),4),MATCH($A254,OFFSET('Program and Results'!$A$1,MATCH(Tables!C$1,'Program and Results'!$A:$A,0)-1,4,COUNTIF('Program and Results'!$A:$A,Tables!C$1),1),0),2),"")))</f>
        <v/>
      </c>
      <c r="D254">
        <f ca="1">IF(D84="","",IF($A254="","",IFERROR(INDEX(OFFSET('Program and Results'!$A$1,MATCH(Tables!D$1,'Program and Results'!$A:$A,0)-1,1,COUNTIF('Program and Results'!$A:$A,Tables!D$1),4),MATCH($A254,OFFSET('Program and Results'!$A$1,MATCH(Tables!D$1,'Program and Results'!$A:$A,0)-1,4,COUNTIF('Program and Results'!$A:$A,Tables!D$1),1),0),2),"")))</f>
        <v>1</v>
      </c>
      <c r="E254">
        <f ca="1">IF(E84="","",IF($A254="","",IFERROR(INDEX(OFFSET('Program and Results'!$A$1,MATCH(Tables!E$1,'Program and Results'!$A:$A,0)-1,1,COUNTIF('Program and Results'!$A:$A,Tables!E$1),4),MATCH($A254,OFFSET('Program and Results'!$A$1,MATCH(Tables!E$1,'Program and Results'!$A:$A,0)-1,4,COUNTIF('Program and Results'!$A:$A,Tables!E$1),1),0),2),"")))</f>
        <v>4</v>
      </c>
      <c r="F254" t="str">
        <f ca="1">IF(F84="","",IF($A254="","",IFERROR(INDEX(OFFSET('Program and Results'!$A$1,MATCH(Tables!F$1,'Program and Results'!$A:$A,0)-1,1,COUNTIF('Program and Results'!$A:$A,Tables!F$1),4),MATCH($A254,OFFSET('Program and Results'!$A$1,MATCH(Tables!F$1,'Program and Results'!$A:$A,0)-1,4,COUNTIF('Program and Results'!$A:$A,Tables!F$1),1),0),2),"")))</f>
        <v/>
      </c>
      <c r="G254">
        <f ca="1">IF(G84="","",IF($A254="","",IFERROR(INDEX(OFFSET('Program and Results'!$A$1,MATCH(Tables!G$1,'Program and Results'!$A:$A,0)-1,1,COUNTIF('Program and Results'!$A:$A,Tables!G$1),4),MATCH($A254,OFFSET('Program and Results'!$A$1,MATCH(Tables!G$1,'Program and Results'!$A:$A,0)-1,4,COUNTIF('Program and Results'!$A:$A,Tables!G$1),1),0),2),"")))</f>
        <v>0</v>
      </c>
      <c r="H254" t="str">
        <f ca="1">IF(H84="","",IF($A254="","",IFERROR(INDEX(OFFSET('Program and Results'!$A$1,MATCH(Tables!H$1,'Program and Results'!$A:$A,0)-1,1,COUNTIF('Program and Results'!$A:$A,Tables!H$1),4),MATCH($A254,OFFSET('Program and Results'!$A$1,MATCH(Tables!H$1,'Program and Results'!$A:$A,0)-1,4,COUNTIF('Program and Results'!$A:$A,Tables!H$1),1),0),2),"")))</f>
        <v/>
      </c>
      <c r="I254">
        <f ca="1">IF(I84="","",IF($A254="","",IFERROR(INDEX(OFFSET('Program and Results'!$A$1,MATCH(Tables!I$1,'Program and Results'!$A:$A,0)-1,1,COUNTIF('Program and Results'!$A:$A,Tables!I$1),4),MATCH($A254,OFFSET('Program and Results'!$A$1,MATCH(Tables!I$1,'Program and Results'!$A:$A,0)-1,4,COUNTIF('Program and Results'!$A:$A,Tables!I$1),1),0),2),"")))</f>
        <v>1</v>
      </c>
      <c r="J254" t="str">
        <f ca="1">IF(J84="","",IF($A254="","",IFERROR(INDEX(OFFSET('Program and Results'!$A$1,MATCH(Tables!J$1,'Program and Results'!$A:$A,0)-1,1,COUNTIF('Program and Results'!$A:$A,Tables!J$1),4),MATCH($A254,OFFSET('Program and Results'!$A$1,MATCH(Tables!J$1,'Program and Results'!$A:$A,0)-1,4,COUNTIF('Program and Results'!$A:$A,Tables!J$1),1),0),2),"")))</f>
        <v/>
      </c>
      <c r="K254">
        <f ca="1">IF(K84="","",IF($A254="","",IFERROR(INDEX(OFFSET('Program and Results'!$A$1,MATCH(Tables!K$1,'Program and Results'!$A:$A,0)-1,1,COUNTIF('Program and Results'!$A:$A,Tables!K$1),4),MATCH($A254,OFFSET('Program and Results'!$A$1,MATCH(Tables!K$1,'Program and Results'!$A:$A,0)-1,4,COUNTIF('Program and Results'!$A:$A,Tables!K$1),1),0),2),"")))</f>
        <v>3</v>
      </c>
      <c r="L254" t="str">
        <f ca="1">IF(L84="","",IF($A254="","",IFERROR(INDEX(OFFSET('Program and Results'!$A$1,MATCH(Tables!L$1,'Program and Results'!$A:$A,0)-1,1,COUNTIF('Program and Results'!$A:$A,Tables!L$1),4),MATCH($A254,OFFSET('Program and Results'!$A$1,MATCH(Tables!L$1,'Program and Results'!$A:$A,0)-1,4,COUNTIF('Program and Results'!$A:$A,Tables!L$1),1),0),2),"")))</f>
        <v/>
      </c>
      <c r="M254">
        <f ca="1">IF(M84="","",IF($A254="","",IFERROR(INDEX(OFFSET('Program and Results'!$A$1,MATCH(Tables!M$1,'Program and Results'!$A:$A,0)-1,1,COUNTIF('Program and Results'!$A:$A,Tables!M$1),4),MATCH($A254,OFFSET('Program and Results'!$A$1,MATCH(Tables!M$1,'Program and Results'!$A:$A,0)-1,4,COUNTIF('Program and Results'!$A:$A,Tables!M$1),1),0),2),"")))</f>
        <v>3</v>
      </c>
      <c r="N254" t="str">
        <f ca="1">IF(N84="","",IF($A254="","",IFERROR(INDEX(OFFSET('Program and Results'!$A$1,MATCH(Tables!N$1,'Program and Results'!$A:$A,0)-1,1,COUNTIF('Program and Results'!$A:$A,Tables!N$1),4),MATCH($A254,OFFSET('Program and Results'!$A$1,MATCH(Tables!N$1,'Program and Results'!$A:$A,0)-1,4,COUNTIF('Program and Results'!$A:$A,Tables!N$1),1),0),2),"")))</f>
        <v/>
      </c>
      <c r="O254">
        <f ca="1">IF(O84="","",IF($A254="","",IFERROR(INDEX(OFFSET('Program and Results'!$A$1,MATCH(Tables!O$1,'Program and Results'!$A:$A,0)-1,1,COUNTIF('Program and Results'!$A:$A,Tables!O$1),4),MATCH($A254,OFFSET('Program and Results'!$A$1,MATCH(Tables!O$1,'Program and Results'!$A:$A,0)-1,4,COUNTIF('Program and Results'!$A:$A,Tables!O$1),1),0),2),"")))</f>
        <v>4</v>
      </c>
      <c r="P254" t="str">
        <f ca="1">IF(P84="","",IF($A254="","",IFERROR(INDEX(OFFSET('Program and Results'!$A$1,MATCH(Tables!P$1,'Program and Results'!$A:$A,0)-1,1,COUNTIF('Program and Results'!$A:$A,Tables!P$1),4),MATCH($A254,OFFSET('Program and Results'!$A$1,MATCH(Tables!P$1,'Program and Results'!$A:$A,0)-1,4,COUNTIF('Program and Results'!$A:$A,Tables!P$1),1),0),2),"")))</f>
        <v/>
      </c>
      <c r="Q254">
        <f ca="1">IF(Q84="","",IF($A254="","",IFERROR(INDEX(OFFSET('Program and Results'!$A$1,MATCH(Tables!Q$1,'Program and Results'!$A:$A,0)-1,1,COUNTIF('Program and Results'!$A:$A,Tables!Q$1),4),MATCH($A254,OFFSET('Program and Results'!$A$1,MATCH(Tables!Q$1,'Program and Results'!$A:$A,0)-1,4,COUNTIF('Program and Results'!$A:$A,Tables!Q$1),1),0),2),"")))</f>
        <v>3</v>
      </c>
      <c r="R254" t="str">
        <f ca="1">IF(R84="","",IF($A254="","",IFERROR(INDEX(OFFSET('Program and Results'!$A$1,MATCH(Tables!R$1,'Program and Results'!$A:$A,0)-1,1,COUNTIF('Program and Results'!$A:$A,Tables!R$1),4),MATCH($A254,OFFSET('Program and Results'!$A$1,MATCH(Tables!R$1,'Program and Results'!$A:$A,0)-1,4,COUNTIF('Program and Results'!$A:$A,Tables!R$1),1),0),2),"")))</f>
        <v/>
      </c>
      <c r="S254" t="str">
        <f ca="1">IF(S84="","",IF($A254="","",IFERROR(INDEX(OFFSET('Program and Results'!$A$1,MATCH(Tables!S$1,'Program and Results'!$A:$A,0)-1,1,COUNTIF('Program and Results'!$A:$A,Tables!S$1),4),MATCH($A254,OFFSET('Program and Results'!$A$1,MATCH(Tables!S$1,'Program and Results'!$A:$A,0)-1,4,COUNTIF('Program and Results'!$A:$A,Tables!S$1),1),0),2),"")))</f>
        <v/>
      </c>
      <c r="T254">
        <f ca="1">IF(T84="","",IF($A254="","",IFERROR(INDEX(OFFSET('Program and Results'!$A$1,MATCH(Tables!T$1,'Program and Results'!$A:$A,0)-1,1,COUNTIF('Program and Results'!$A:$A,Tables!T$1),4),MATCH($A254,OFFSET('Program and Results'!$A$1,MATCH(Tables!T$1,'Program and Results'!$A:$A,0)-1,4,COUNTIF('Program and Results'!$A:$A,Tables!T$1),1),0),2),"")))</f>
        <v>3</v>
      </c>
      <c r="U254" t="str">
        <f ca="1">IF(U84="","",IF($A254="","",IFERROR(INDEX(OFFSET('Program and Results'!$A$1,MATCH(Tables!U$1,'Program and Results'!$A:$A,0)-1,1,COUNTIF('Program and Results'!$A:$A,Tables!U$1),4),MATCH($A254,OFFSET('Program and Results'!$A$1,MATCH(Tables!U$1,'Program and Results'!$A:$A,0)-1,4,COUNTIF('Program and Results'!$A:$A,Tables!U$1),1),0),2),"")))</f>
        <v/>
      </c>
      <c r="V254" t="str">
        <f ca="1">IF(V84="","",IF($A254="","",IFERROR(INDEX(OFFSET('Program and Results'!$A$1,MATCH(Tables!V$1,'Program and Results'!$A:$A,0)-1,1,COUNTIF('Program and Results'!$A:$A,Tables!V$1),4),MATCH($A254,OFFSET('Program and Results'!$A$1,MATCH(Tables!V$1,'Program and Results'!$A:$A,0)-1,4,COUNTIF('Program and Results'!$A:$A,Tables!V$1),1),0),2),"")))</f>
        <v/>
      </c>
      <c r="W254">
        <f ca="1">IF(W84="","",IF($A254="","",IFERROR(INDEX(OFFSET('Program and Results'!$A$1,MATCH(Tables!W$1,'Program and Results'!$A:$A,0)-1,1,COUNTIF('Program and Results'!$A:$A,Tables!W$1),4),MATCH($A254,OFFSET('Program and Results'!$A$1,MATCH(Tables!W$1,'Program and Results'!$A:$A,0)-1,4,COUNTIF('Program and Results'!$A:$A,Tables!W$1),1),0),2),"")))</f>
        <v>0</v>
      </c>
      <c r="X254" t="str">
        <f ca="1">IF(X84="","",IF($A254="","",IFERROR(INDEX(OFFSET('Program and Results'!$A$1,MATCH(Tables!X$1,'Program and Results'!$A:$A,0)-1,1,COUNTIF('Program and Results'!$A:$A,Tables!X$1),4),MATCH($A254,OFFSET('Program and Results'!$A$1,MATCH(Tables!X$1,'Program and Results'!$A:$A,0)-1,4,COUNTIF('Program and Results'!$A:$A,Tables!X$1),1),0),2),"")))</f>
        <v/>
      </c>
      <c r="Y254">
        <f ca="1">IF(Y84="","",IF($A254="","",IFERROR(INDEX(OFFSET('Program and Results'!$A$1,MATCH(Tables!Y$1,'Program and Results'!$A:$A,0)-1,1,COUNTIF('Program and Results'!$A:$A,Tables!Y$1),4),MATCH($A254,OFFSET('Program and Results'!$A$1,MATCH(Tables!Y$1,'Program and Results'!$A:$A,0)-1,4,COUNTIF('Program and Results'!$A:$A,Tables!Y$1),1),0),2),"")))</f>
        <v>0</v>
      </c>
      <c r="Z254" t="str">
        <f ca="1">IF(Z84="","",IF($A254="","",IFERROR(INDEX(OFFSET('Program and Results'!$A$1,MATCH(Tables!Z$1,'Program and Results'!$A:$A,0)-1,1,COUNTIF('Program and Results'!$A:$A,Tables!Z$1),4),MATCH($A254,OFFSET('Program and Results'!$A$1,MATCH(Tables!Z$1,'Program and Results'!$A:$A,0)-1,4,COUNTIF('Program and Results'!$A:$A,Tables!Z$1),1),0),2),"")))</f>
        <v/>
      </c>
      <c r="AA254">
        <f ca="1">IF(AA84="","",IF($A254="","",IFERROR(INDEX(OFFSET('Program and Results'!$A$1,MATCH(Tables!AA$1,'Program and Results'!$A:$A,0)-1,1,COUNTIF('Program and Results'!$A:$A,Tables!AA$1),4),MATCH($A254,OFFSET('Program and Results'!$A$1,MATCH(Tables!AA$1,'Program and Results'!$A:$A,0)-1,4,COUNTIF('Program and Results'!$A:$A,Tables!AA$1),1),0),2),"")))</f>
        <v>3</v>
      </c>
      <c r="AB254" t="str">
        <f ca="1">IF(AB84="","",IF($A254="","",IFERROR(INDEX(OFFSET('Program and Results'!$A$1,MATCH(Tables!AB$1,'Program and Results'!$A:$A,0)-1,1,COUNTIF('Program and Results'!$A:$A,Tables!AB$1),4),MATCH($A254,OFFSET('Program and Results'!$A$1,MATCH(Tables!AB$1,'Program and Results'!$A:$A,0)-1,4,COUNTIF('Program and Results'!$A:$A,Tables!AB$1),1),0),2),"")))</f>
        <v/>
      </c>
      <c r="AC254">
        <f ca="1">IF(AC84="","",IF($A254="","",IFERROR(INDEX(OFFSET('Program and Results'!$A$1,MATCH(Tables!AC$1,'Program and Results'!$A:$A,0)-1,1,COUNTIF('Program and Results'!$A:$A,Tables!AC$1),4),MATCH($A254,OFFSET('Program and Results'!$A$1,MATCH(Tables!AC$1,'Program and Results'!$A:$A,0)-1,4,COUNTIF('Program and Results'!$A:$A,Tables!AC$1),1),0),2),"")))</f>
        <v>1</v>
      </c>
      <c r="AD254" t="str">
        <f ca="1">IF(AD84="","",IF($A254="","",IFERROR(INDEX(OFFSET('Program and Results'!$A$1,MATCH(Tables!AD$1,'Program and Results'!$A:$A,0)-1,1,COUNTIF('Program and Results'!$A:$A,Tables!AD$1),4),MATCH($A254,OFFSET('Program and Results'!$A$1,MATCH(Tables!AD$1,'Program and Results'!$A:$A,0)-1,4,COUNTIF('Program and Results'!$A:$A,Tables!AD$1),1),0),2),"")))</f>
        <v/>
      </c>
      <c r="AE254">
        <f ca="1">IF(AE84="","",IF($A254="","",IFERROR(INDEX(OFFSET('Program and Results'!$A$1,MATCH(Tables!AE$1,'Program and Results'!$A:$A,0)-1,1,COUNTIF('Program and Results'!$A:$A,Tables!AE$1),4),MATCH($A254,OFFSET('Program and Results'!$A$1,MATCH(Tables!AE$1,'Program and Results'!$A:$A,0)-1,4,COUNTIF('Program and Results'!$A:$A,Tables!AE$1),1),0),2),"")))</f>
        <v>3</v>
      </c>
      <c r="AF254" t="str">
        <f ca="1">IF(AF84="","",IF($A254="","",IFERROR(INDEX(OFFSET('Program and Results'!$A$1,MATCH(Tables!AF$1,'Program and Results'!$A:$A,0)-1,1,COUNTIF('Program and Results'!$A:$A,Tables!AF$1),4),MATCH($A254,OFFSET('Program and Results'!$A$1,MATCH(Tables!AF$1,'Program and Results'!$A:$A,0)-1,4,COUNTIF('Program and Results'!$A:$A,Tables!AF$1),1),0),2),"")))</f>
        <v/>
      </c>
      <c r="AG254">
        <f ca="1">IF(AG84="","",IF($A254="","",IFERROR(INDEX(OFFSET('Program and Results'!$A$1,MATCH(Tables!AG$1,'Program and Results'!$A:$A,0)-1,1,COUNTIF('Program and Results'!$A:$A,Tables!AG$1),4),MATCH($A254,OFFSET('Program and Results'!$A$1,MATCH(Tables!AG$1,'Program and Results'!$A:$A,0)-1,4,COUNTIF('Program and Results'!$A:$A,Tables!AG$1),1),0),2),"")))</f>
        <v>5</v>
      </c>
      <c r="AH254" t="str">
        <f ca="1">IF(AH84="","",IF($A254="","",IFERROR(INDEX(OFFSET('Program and Results'!$A$1,MATCH(Tables!AH$1,'Program and Results'!$A:$A,0)-1,1,COUNTIF('Program and Results'!$A:$A,Tables!AH$1),4),MATCH($A254,OFFSET('Program and Results'!$A$1,MATCH(Tables!AH$1,'Program and Results'!$A:$A,0)-1,4,COUNTIF('Program and Results'!$A:$A,Tables!AH$1),1),0),2),"")))</f>
        <v/>
      </c>
      <c r="AI254">
        <f ca="1">IF(AI84="","",IF($A254="","",IFERROR(INDEX(OFFSET('Program and Results'!$A$1,MATCH(Tables!AI$1,'Program and Results'!$A:$A,0)-1,1,COUNTIF('Program and Results'!$A:$A,Tables!AI$1),4),MATCH($A254,OFFSET('Program and Results'!$A$1,MATCH(Tables!AI$1,'Program and Results'!$A:$A,0)-1,4,COUNTIF('Program and Results'!$A:$A,Tables!AI$1),1),0),2),"")))</f>
        <v>2</v>
      </c>
      <c r="AJ254" t="str">
        <f ca="1">IF(AJ84="","",IF($A254="","",IFERROR(INDEX(OFFSET('Program and Results'!$A$1,MATCH(Tables!AJ$1,'Program and Results'!$A:$A,0)-1,1,COUNTIF('Program and Results'!$A:$A,Tables!AJ$1),4),MATCH($A254,OFFSET('Program and Results'!$A$1,MATCH(Tables!AJ$1,'Program and Results'!$A:$A,0)-1,4,COUNTIF('Program and Results'!$A:$A,Tables!AJ$1),1),0),2),"")))</f>
        <v/>
      </c>
      <c r="AK254" t="str">
        <f ca="1">IF(AK84="","",IF($A254="","",IFERROR(INDEX(OFFSET('Program and Results'!$A$1,MATCH(Tables!AK$1,'Program and Results'!$A:$A,0)-1,1,COUNTIF('Program and Results'!$A:$A,Tables!AK$1),4),MATCH($A254,OFFSET('Program and Results'!$A$1,MATCH(Tables!AK$1,'Program and Results'!$A:$A,0)-1,4,COUNTIF('Program and Results'!$A:$A,Tables!AK$1),1),0),2),"")))</f>
        <v/>
      </c>
      <c r="AL254" t="str">
        <f ca="1">IF(AL84="","",IF($A254="","",IFERROR(INDEX(OFFSET('Program and Results'!$A$1,MATCH(Tables!AL$1,'Program and Results'!$A:$A,0)-1,1,COUNTIF('Program and Results'!$A:$A,Tables!AL$1),4),MATCH($A254,OFFSET('Program and Results'!$A$1,MATCH(Tables!AL$1,'Program and Results'!$A:$A,0)-1,4,COUNTIF('Program and Results'!$A:$A,Tables!AL$1),1),0),2),"")))</f>
        <v/>
      </c>
      <c r="AM254" t="str">
        <f ca="1">IF(AM84="","",IF($A254="","",IFERROR(INDEX(OFFSET('Program and Results'!$A$1,MATCH(Tables!AM$1,'Program and Results'!$A:$A,0)-1,1,COUNTIF('Program and Results'!$A:$A,Tables!AM$1),4),MATCH($A254,OFFSET('Program and Results'!$A$1,MATCH(Tables!AM$1,'Program and Results'!$A:$A,0)-1,4,COUNTIF('Program and Results'!$A:$A,Tables!AM$1),1),0),2),"")))</f>
        <v/>
      </c>
      <c r="AN254" t="str">
        <f ca="1">IF(AN84="","",IF($A254="","",IFERROR(INDEX(OFFSET('Program and Results'!$A$1,MATCH(Tables!AN$1,'Program and Results'!$A:$A,0)-1,1,COUNTIF('Program and Results'!$A:$A,Tables!AN$1),4),MATCH($A254,OFFSET('Program and Results'!$A$1,MATCH(Tables!AN$1,'Program and Results'!$A:$A,0)-1,4,COUNTIF('Program and Results'!$A:$A,Tables!AN$1),1),0),2),"")))</f>
        <v/>
      </c>
      <c r="AO254" t="str">
        <f ca="1">IF(AO84="","",IF($A254="","",IFERROR(INDEX(OFFSET('Program and Results'!$A$1,MATCH(Tables!AO$1,'Program and Results'!$A:$A,0)-1,1,COUNTIF('Program and Results'!$A:$A,Tables!AO$1),4),MATCH($A254,OFFSET('Program and Results'!$A$1,MATCH(Tables!AO$1,'Program and Results'!$A:$A,0)-1,4,COUNTIF('Program and Results'!$A:$A,Tables!AO$1),1),0),2),"")))</f>
        <v/>
      </c>
      <c r="AP254" t="str">
        <f ca="1">IF(AP84="","",IF($A254="","",IFERROR(INDEX(OFFSET('Program and Results'!$A$1,MATCH(Tables!AP$1,'Program and Results'!$A:$A,0)-1,1,COUNTIF('Program and Results'!$A:$A,Tables!AP$1),4),MATCH($A254,OFFSET('Program and Results'!$A$1,MATCH(Tables!AP$1,'Program and Results'!$A:$A,0)-1,4,COUNTIF('Program and Results'!$A:$A,Tables!AP$1),1),0),2),"")))</f>
        <v/>
      </c>
      <c r="AQ254" t="str">
        <f ca="1">IF(AQ84="","",IF($A254="","",IFERROR(INDEX(OFFSET('Program and Results'!$A$1,MATCH(Tables!AQ$1,'Program and Results'!$A:$A,0)-1,1,COUNTIF('Program and Results'!$A:$A,Tables!AQ$1),4),MATCH($A254,OFFSET('Program and Results'!$A$1,MATCH(Tables!AQ$1,'Program and Results'!$A:$A,0)-1,4,COUNTIF('Program and Results'!$A:$A,Tables!AQ$1),1),0),2),"")))</f>
        <v/>
      </c>
      <c r="AR254" t="str">
        <f ca="1">IF(AR84="","",IF($A254="","",IFERROR(INDEX(OFFSET('Program and Results'!$A$1,MATCH(Tables!AR$1,'Program and Results'!$A:$A,0)-1,1,COUNTIF('Program and Results'!$A:$A,Tables!AR$1),4),MATCH($A254,OFFSET('Program and Results'!$A$1,MATCH(Tables!AR$1,'Program and Results'!$A:$A,0)-1,4,COUNTIF('Program and Results'!$A:$A,Tables!AR$1),1),0),2),"")))</f>
        <v/>
      </c>
      <c r="AS254" t="str">
        <f ca="1">IF(AS84="","",IF($A254="","",IFERROR(INDEX(OFFSET('Program and Results'!$A$1,MATCH(Tables!AS$1,'Program and Results'!$A:$A,0)-1,1,COUNTIF('Program and Results'!$A:$A,Tables!AS$1),4),MATCH($A254,OFFSET('Program and Results'!$A$1,MATCH(Tables!AS$1,'Program and Results'!$A:$A,0)-1,4,COUNTIF('Program and Results'!$A:$A,Tables!AS$1),1),0),2),"")))</f>
        <v/>
      </c>
      <c r="AT254" t="str">
        <f ca="1">IF(AT84="","",IF($A254="","",IFERROR(INDEX(OFFSET('Program and Results'!$A$1,MATCH(Tables!AT$1,'Program and Results'!$A:$A,0)-1,1,COUNTIF('Program and Results'!$A:$A,Tables!AT$1),4),MATCH($A254,OFFSET('Program and Results'!$A$1,MATCH(Tables!AT$1,'Program and Results'!$A:$A,0)-1,4,COUNTIF('Program and Results'!$A:$A,Tables!AT$1),1),0),2),"")))</f>
        <v/>
      </c>
      <c r="AU254" t="str">
        <f ca="1">IF(AU84="","",IF($A254="","",IFERROR(INDEX(OFFSET('Program and Results'!$A$1,MATCH(Tables!AU$1,'Program and Results'!$A:$A,0)-1,1,COUNTIF('Program and Results'!$A:$A,Tables!AU$1),4),MATCH($A254,OFFSET('Program and Results'!$A$1,MATCH(Tables!AU$1,'Program and Results'!$A:$A,0)-1,4,COUNTIF('Program and Results'!$A:$A,Tables!AU$1),1),0),2),"")))</f>
        <v/>
      </c>
      <c r="AV254" t="str">
        <f ca="1">IF(AV84="","",IF($A254="","",IFERROR(INDEX(OFFSET('Program and Results'!$A$1,MATCH(Tables!AV$1,'Program and Results'!$A:$A,0)-1,1,COUNTIF('Program and Results'!$A:$A,Tables!AV$1),4),MATCH($A254,OFFSET('Program and Results'!$A$1,MATCH(Tables!AV$1,'Program and Results'!$A:$A,0)-1,4,COUNTIF('Program and Results'!$A:$A,Tables!AV$1),1),0),2),"")))</f>
        <v/>
      </c>
      <c r="AW254" t="str">
        <f ca="1">IF(AW84="","",IF($A254="","",IFERROR(INDEX(OFFSET('Program and Results'!$A$1,MATCH(Tables!AW$1,'Program and Results'!$A:$A,0)-1,1,COUNTIF('Program and Results'!$A:$A,Tables!AW$1),4),MATCH($A254,OFFSET('Program and Results'!$A$1,MATCH(Tables!AW$1,'Program and Results'!$A:$A,0)-1,4,COUNTIF('Program and Results'!$A:$A,Tables!AW$1),1),0),2),"")))</f>
        <v/>
      </c>
      <c r="AX254" t="str">
        <f ca="1">IF(AX84="","",IF($A254="","",IFERROR(INDEX(OFFSET('Program and Results'!$A$1,MATCH(Tables!AX$1,'Program and Results'!$A:$A,0)-1,1,COUNTIF('Program and Results'!$A:$A,Tables!AX$1),4),MATCH($A254,OFFSET('Program and Results'!$A$1,MATCH(Tables!AX$1,'Program and Results'!$A:$A,0)-1,4,COUNTIF('Program and Results'!$A:$A,Tables!AX$1),1),0),2),"")))</f>
        <v/>
      </c>
      <c r="AY254" t="str">
        <f ca="1">IF(AY84="","",IF($A254="","",IFERROR(INDEX(OFFSET('Program and Results'!$A$1,MATCH(Tables!AY$1,'Program and Results'!$A:$A,0)-1,1,COUNTIF('Program and Results'!$A:$A,Tables!AY$1),4),MATCH($A254,OFFSET('Program and Results'!$A$1,MATCH(Tables!AY$1,'Program and Results'!$A:$A,0)-1,4,COUNTIF('Program and Results'!$A:$A,Tables!AY$1),1),0),2),"")))</f>
        <v/>
      </c>
      <c r="AZ254" t="str">
        <f ca="1">IF(AZ84="","",IF($A254="","",IFERROR(INDEX(OFFSET('Program and Results'!$A$1,MATCH(Tables!AZ$1,'Program and Results'!$A:$A,0)-1,1,COUNTIF('Program and Results'!$A:$A,Tables!AZ$1),4),MATCH($A254,OFFSET('Program and Results'!$A$1,MATCH(Tables!AZ$1,'Program and Results'!$A:$A,0)-1,4,COUNTIF('Program and Results'!$A:$A,Tables!AZ$1),1),0),2),"")))</f>
        <v/>
      </c>
      <c r="BA254" t="str">
        <f ca="1">IF(BA84="","",IF($A254="","",IFERROR(INDEX(OFFSET('Program and Results'!$A$1,MATCH(Tables!BA$1,'Program and Results'!$A:$A,0)-1,1,COUNTIF('Program and Results'!$A:$A,Tables!BA$1),4),MATCH($A254,OFFSET('Program and Results'!$A$1,MATCH(Tables!BA$1,'Program and Results'!$A:$A,0)-1,4,COUNTIF('Program and Results'!$A:$A,Tables!BA$1),1),0),2),"")))</f>
        <v/>
      </c>
      <c r="BB254" t="str">
        <f ca="1">IF(BB84="","",IF($A254="","",IFERROR(INDEX(OFFSET('Program and Results'!$A$1,MATCH(Tables!BB$1,'Program and Results'!$A:$A,0)-1,1,COUNTIF('Program and Results'!$A:$A,Tables!BB$1),4),MATCH($A254,OFFSET('Program and Results'!$A$1,MATCH(Tables!BB$1,'Program and Results'!$A:$A,0)-1,4,COUNTIF('Program and Results'!$A:$A,Tables!BB$1),1),0),2),"")))</f>
        <v/>
      </c>
      <c r="BC254" t="str">
        <f ca="1">IF(BC84="","",IF($A254="","",IFERROR(INDEX(OFFSET('Program and Results'!$A$1,MATCH(Tables!BC$1,'Program and Results'!$A:$A,0)-1,1,COUNTIF('Program and Results'!$A:$A,Tables!BC$1),4),MATCH($A254,OFFSET('Program and Results'!$A$1,MATCH(Tables!BC$1,'Program and Results'!$A:$A,0)-1,4,COUNTIF('Program and Results'!$A:$A,Tables!BC$1),1),0),2),"")))</f>
        <v/>
      </c>
      <c r="BD254" t="str">
        <f ca="1">IF(BD84="","",IF($A254="","",IFERROR(INDEX(OFFSET('Program and Results'!$A$1,MATCH(Tables!BD$1,'Program and Results'!$A:$A,0)-1,1,COUNTIF('Program and Results'!$A:$A,Tables!BD$1),4),MATCH($A254,OFFSET('Program and Results'!$A$1,MATCH(Tables!BD$1,'Program and Results'!$A:$A,0)-1,4,COUNTIF('Program and Results'!$A:$A,Tables!BD$1),1),0),2),"")))</f>
        <v/>
      </c>
      <c r="BE254" t="str">
        <f ca="1">IF(BE84="","",IF($A254="","",IFERROR(INDEX(OFFSET('Program and Results'!$A$1,MATCH(Tables!BE$1,'Program and Results'!$A:$A,0)-1,1,COUNTIF('Program and Results'!$A:$A,Tables!BE$1),4),MATCH($A254,OFFSET('Program and Results'!$A$1,MATCH(Tables!BE$1,'Program and Results'!$A:$A,0)-1,4,COUNTIF('Program and Results'!$A:$A,Tables!BE$1),1),0),2),"")))</f>
        <v/>
      </c>
    </row>
    <row r="255" spans="1:57">
      <c r="A255" s="3" t="str">
        <f t="shared" si="16"/>
        <v>Wolfsburg</v>
      </c>
      <c r="B255">
        <f ca="1">IF(B85="","",IF($A255="","",IFERROR(INDEX(OFFSET('Program and Results'!$A$1,MATCH(Tables!B$1,'Program and Results'!$A:$A,0)-1,1,COUNTIF('Program and Results'!$A:$A,Tables!B$1),4),MATCH($A255,OFFSET('Program and Results'!$A$1,MATCH(Tables!B$1,'Program and Results'!$A:$A,0)-1,4,COUNTIF('Program and Results'!$A:$A,Tables!B$1),1),0),2),"")))</f>
        <v>2</v>
      </c>
      <c r="C255" t="str">
        <f ca="1">IF(C85="","",IF($A255="","",IFERROR(INDEX(OFFSET('Program and Results'!$A$1,MATCH(Tables!C$1,'Program and Results'!$A:$A,0)-1,1,COUNTIF('Program and Results'!$A:$A,Tables!C$1),4),MATCH($A255,OFFSET('Program and Results'!$A$1,MATCH(Tables!C$1,'Program and Results'!$A:$A,0)-1,4,COUNTIF('Program and Results'!$A:$A,Tables!C$1),1),0),2),"")))</f>
        <v/>
      </c>
      <c r="D255">
        <f ca="1">IF(D85="","",IF($A255="","",IFERROR(INDEX(OFFSET('Program and Results'!$A$1,MATCH(Tables!D$1,'Program and Results'!$A:$A,0)-1,1,COUNTIF('Program and Results'!$A:$A,Tables!D$1),4),MATCH($A255,OFFSET('Program and Results'!$A$1,MATCH(Tables!D$1,'Program and Results'!$A:$A,0)-1,4,COUNTIF('Program and Results'!$A:$A,Tables!D$1),1),0),2),"")))</f>
        <v>2</v>
      </c>
      <c r="E255" t="str">
        <f ca="1">IF(E85="","",IF($A255="","",IFERROR(INDEX(OFFSET('Program and Results'!$A$1,MATCH(Tables!E$1,'Program and Results'!$A:$A,0)-1,1,COUNTIF('Program and Results'!$A:$A,Tables!E$1),4),MATCH($A255,OFFSET('Program and Results'!$A$1,MATCH(Tables!E$1,'Program and Results'!$A:$A,0)-1,4,COUNTIF('Program and Results'!$A:$A,Tables!E$1),1),0),2),"")))</f>
        <v/>
      </c>
      <c r="F255">
        <f ca="1">IF(F85="","",IF($A255="","",IFERROR(INDEX(OFFSET('Program and Results'!$A$1,MATCH(Tables!F$1,'Program and Results'!$A:$A,0)-1,1,COUNTIF('Program and Results'!$A:$A,Tables!F$1),4),MATCH($A255,OFFSET('Program and Results'!$A$1,MATCH(Tables!F$1,'Program and Results'!$A:$A,0)-1,4,COUNTIF('Program and Results'!$A:$A,Tables!F$1),1),0),2),"")))</f>
        <v>3</v>
      </c>
      <c r="G255" t="str">
        <f ca="1">IF(G85="","",IF($A255="","",IFERROR(INDEX(OFFSET('Program and Results'!$A$1,MATCH(Tables!G$1,'Program and Results'!$A:$A,0)-1,1,COUNTIF('Program and Results'!$A:$A,Tables!G$1),4),MATCH($A255,OFFSET('Program and Results'!$A$1,MATCH(Tables!G$1,'Program and Results'!$A:$A,0)-1,4,COUNTIF('Program and Results'!$A:$A,Tables!G$1),1),0),2),"")))</f>
        <v/>
      </c>
      <c r="H255">
        <f ca="1">IF(H85="","",IF($A255="","",IFERROR(INDEX(OFFSET('Program and Results'!$A$1,MATCH(Tables!H$1,'Program and Results'!$A:$A,0)-1,1,COUNTIF('Program and Results'!$A:$A,Tables!H$1),4),MATCH($A255,OFFSET('Program and Results'!$A$1,MATCH(Tables!H$1,'Program and Results'!$A:$A,0)-1,4,COUNTIF('Program and Results'!$A:$A,Tables!H$1),1),0),2),"")))</f>
        <v>1</v>
      </c>
      <c r="I255" t="str">
        <f ca="1">IF(I85="","",IF($A255="","",IFERROR(INDEX(OFFSET('Program and Results'!$A$1,MATCH(Tables!I$1,'Program and Results'!$A:$A,0)-1,1,COUNTIF('Program and Results'!$A:$A,Tables!I$1),4),MATCH($A255,OFFSET('Program and Results'!$A$1,MATCH(Tables!I$1,'Program and Results'!$A:$A,0)-1,4,COUNTIF('Program and Results'!$A:$A,Tables!I$1),1),0),2),"")))</f>
        <v/>
      </c>
      <c r="J255">
        <f ca="1">IF(J85="","",IF($A255="","",IFERROR(INDEX(OFFSET('Program and Results'!$A$1,MATCH(Tables!J$1,'Program and Results'!$A:$A,0)-1,1,COUNTIF('Program and Results'!$A:$A,Tables!J$1),4),MATCH($A255,OFFSET('Program and Results'!$A$1,MATCH(Tables!J$1,'Program and Results'!$A:$A,0)-1,4,COUNTIF('Program and Results'!$A:$A,Tables!J$1),1),0),2),"")))</f>
        <v>1</v>
      </c>
      <c r="K255" t="str">
        <f ca="1">IF(K85="","",IF($A255="","",IFERROR(INDEX(OFFSET('Program and Results'!$A$1,MATCH(Tables!K$1,'Program and Results'!$A:$A,0)-1,1,COUNTIF('Program and Results'!$A:$A,Tables!K$1),4),MATCH($A255,OFFSET('Program and Results'!$A$1,MATCH(Tables!K$1,'Program and Results'!$A:$A,0)-1,4,COUNTIF('Program and Results'!$A:$A,Tables!K$1),1),0),2),"")))</f>
        <v/>
      </c>
      <c r="L255">
        <f ca="1">IF(L85="","",IF($A255="","",IFERROR(INDEX(OFFSET('Program and Results'!$A$1,MATCH(Tables!L$1,'Program and Results'!$A:$A,0)-1,1,COUNTIF('Program and Results'!$A:$A,Tables!L$1),4),MATCH($A255,OFFSET('Program and Results'!$A$1,MATCH(Tables!L$1,'Program and Results'!$A:$A,0)-1,4,COUNTIF('Program and Results'!$A:$A,Tables!L$1),1),0),2),"")))</f>
        <v>1</v>
      </c>
      <c r="M255" t="str">
        <f ca="1">IF(M85="","",IF($A255="","",IFERROR(INDEX(OFFSET('Program and Results'!$A$1,MATCH(Tables!M$1,'Program and Results'!$A:$A,0)-1,1,COUNTIF('Program and Results'!$A:$A,Tables!M$1),4),MATCH($A255,OFFSET('Program and Results'!$A$1,MATCH(Tables!M$1,'Program and Results'!$A:$A,0)-1,4,COUNTIF('Program and Results'!$A:$A,Tables!M$1),1),0),2),"")))</f>
        <v/>
      </c>
      <c r="N255">
        <f ca="1">IF(N85="","",IF($A255="","",IFERROR(INDEX(OFFSET('Program and Results'!$A$1,MATCH(Tables!N$1,'Program and Results'!$A:$A,0)-1,1,COUNTIF('Program and Results'!$A:$A,Tables!N$1),4),MATCH($A255,OFFSET('Program and Results'!$A$1,MATCH(Tables!N$1,'Program and Results'!$A:$A,0)-1,4,COUNTIF('Program and Results'!$A:$A,Tables!N$1),1),0),2),"")))</f>
        <v>1</v>
      </c>
      <c r="O255" t="str">
        <f ca="1">IF(O85="","",IF($A255="","",IFERROR(INDEX(OFFSET('Program and Results'!$A$1,MATCH(Tables!O$1,'Program and Results'!$A:$A,0)-1,1,COUNTIF('Program and Results'!$A:$A,Tables!O$1),4),MATCH($A255,OFFSET('Program and Results'!$A$1,MATCH(Tables!O$1,'Program and Results'!$A:$A,0)-1,4,COUNTIF('Program and Results'!$A:$A,Tables!O$1),1),0),2),"")))</f>
        <v/>
      </c>
      <c r="P255">
        <f ca="1">IF(P85="","",IF($A255="","",IFERROR(INDEX(OFFSET('Program and Results'!$A$1,MATCH(Tables!P$1,'Program and Results'!$A:$A,0)-1,1,COUNTIF('Program and Results'!$A:$A,Tables!P$1),4),MATCH($A255,OFFSET('Program and Results'!$A$1,MATCH(Tables!P$1,'Program and Results'!$A:$A,0)-1,4,COUNTIF('Program and Results'!$A:$A,Tables!P$1),1),0),2),"")))</f>
        <v>0</v>
      </c>
      <c r="Q255" t="str">
        <f ca="1">IF(Q85="","",IF($A255="","",IFERROR(INDEX(OFFSET('Program and Results'!$A$1,MATCH(Tables!Q$1,'Program and Results'!$A:$A,0)-1,1,COUNTIF('Program and Results'!$A:$A,Tables!Q$1),4),MATCH($A255,OFFSET('Program and Results'!$A$1,MATCH(Tables!Q$1,'Program and Results'!$A:$A,0)-1,4,COUNTIF('Program and Results'!$A:$A,Tables!Q$1),1),0),2),"")))</f>
        <v/>
      </c>
      <c r="R255">
        <f ca="1">IF(R85="","",IF($A255="","",IFERROR(INDEX(OFFSET('Program and Results'!$A$1,MATCH(Tables!R$1,'Program and Results'!$A:$A,0)-1,1,COUNTIF('Program and Results'!$A:$A,Tables!R$1),4),MATCH($A255,OFFSET('Program and Results'!$A$1,MATCH(Tables!R$1,'Program and Results'!$A:$A,0)-1,4,COUNTIF('Program and Results'!$A:$A,Tables!R$1),1),0),2),"")))</f>
        <v>2</v>
      </c>
      <c r="S255" t="str">
        <f ca="1">IF(S85="","",IF($A255="","",IFERROR(INDEX(OFFSET('Program and Results'!$A$1,MATCH(Tables!S$1,'Program and Results'!$A:$A,0)-1,1,COUNTIF('Program and Results'!$A:$A,Tables!S$1),4),MATCH($A255,OFFSET('Program and Results'!$A$1,MATCH(Tables!S$1,'Program and Results'!$A:$A,0)-1,4,COUNTIF('Program and Results'!$A:$A,Tables!S$1),1),0),2),"")))</f>
        <v/>
      </c>
      <c r="T255">
        <f ca="1">IF(T85="","",IF($A255="","",IFERROR(INDEX(OFFSET('Program and Results'!$A$1,MATCH(Tables!T$1,'Program and Results'!$A:$A,0)-1,1,COUNTIF('Program and Results'!$A:$A,Tables!T$1),4),MATCH($A255,OFFSET('Program and Results'!$A$1,MATCH(Tables!T$1,'Program and Results'!$A:$A,0)-1,4,COUNTIF('Program and Results'!$A:$A,Tables!T$1),1),0),2),"")))</f>
        <v>2</v>
      </c>
      <c r="U255" t="str">
        <f ca="1">IF(U85="","",IF($A255="","",IFERROR(INDEX(OFFSET('Program and Results'!$A$1,MATCH(Tables!U$1,'Program and Results'!$A:$A,0)-1,1,COUNTIF('Program and Results'!$A:$A,Tables!U$1),4),MATCH($A255,OFFSET('Program and Results'!$A$1,MATCH(Tables!U$1,'Program and Results'!$A:$A,0)-1,4,COUNTIF('Program and Results'!$A:$A,Tables!U$1),1),0),2),"")))</f>
        <v/>
      </c>
      <c r="V255">
        <f ca="1">IF(V85="","",IF($A255="","",IFERROR(INDEX(OFFSET('Program and Results'!$A$1,MATCH(Tables!V$1,'Program and Results'!$A:$A,0)-1,1,COUNTIF('Program and Results'!$A:$A,Tables!V$1),4),MATCH($A255,OFFSET('Program and Results'!$A$1,MATCH(Tables!V$1,'Program and Results'!$A:$A,0)-1,4,COUNTIF('Program and Results'!$A:$A,Tables!V$1),1),0),2),"")))</f>
        <v>1</v>
      </c>
      <c r="W255" t="str">
        <f ca="1">IF(W85="","",IF($A255="","",IFERROR(INDEX(OFFSET('Program and Results'!$A$1,MATCH(Tables!W$1,'Program and Results'!$A:$A,0)-1,1,COUNTIF('Program and Results'!$A:$A,Tables!W$1),4),MATCH($A255,OFFSET('Program and Results'!$A$1,MATCH(Tables!W$1,'Program and Results'!$A:$A,0)-1,4,COUNTIF('Program and Results'!$A:$A,Tables!W$1),1),0),2),"")))</f>
        <v/>
      </c>
      <c r="X255">
        <f ca="1">IF(X85="","",IF($A255="","",IFERROR(INDEX(OFFSET('Program and Results'!$A$1,MATCH(Tables!X$1,'Program and Results'!$A:$A,0)-1,1,COUNTIF('Program and Results'!$A:$A,Tables!X$1),4),MATCH($A255,OFFSET('Program and Results'!$A$1,MATCH(Tables!X$1,'Program and Results'!$A:$A,0)-1,4,COUNTIF('Program and Results'!$A:$A,Tables!X$1),1),0),2),"")))</f>
        <v>6</v>
      </c>
      <c r="Y255" t="str">
        <f ca="1">IF(Y85="","",IF($A255="","",IFERROR(INDEX(OFFSET('Program and Results'!$A$1,MATCH(Tables!Y$1,'Program and Results'!$A:$A,0)-1,1,COUNTIF('Program and Results'!$A:$A,Tables!Y$1),4),MATCH($A255,OFFSET('Program and Results'!$A$1,MATCH(Tables!Y$1,'Program and Results'!$A:$A,0)-1,4,COUNTIF('Program and Results'!$A:$A,Tables!Y$1),1),0),2),"")))</f>
        <v/>
      </c>
      <c r="Z255">
        <f ca="1">IF(Z85="","",IF($A255="","",IFERROR(INDEX(OFFSET('Program and Results'!$A$1,MATCH(Tables!Z$1,'Program and Results'!$A:$A,0)-1,1,COUNTIF('Program and Results'!$A:$A,Tables!Z$1),4),MATCH($A255,OFFSET('Program and Results'!$A$1,MATCH(Tables!Z$1,'Program and Results'!$A:$A,0)-1,4,COUNTIF('Program and Results'!$A:$A,Tables!Z$1),1),0),2),"")))</f>
        <v>1</v>
      </c>
      <c r="AA255" t="str">
        <f ca="1">IF(AA85="","",IF($A255="","",IFERROR(INDEX(OFFSET('Program and Results'!$A$1,MATCH(Tables!AA$1,'Program and Results'!$A:$A,0)-1,1,COUNTIF('Program and Results'!$A:$A,Tables!AA$1),4),MATCH($A255,OFFSET('Program and Results'!$A$1,MATCH(Tables!AA$1,'Program and Results'!$A:$A,0)-1,4,COUNTIF('Program and Results'!$A:$A,Tables!AA$1),1),0),2),"")))</f>
        <v/>
      </c>
      <c r="AB255">
        <f ca="1">IF(AB85="","",IF($A255="","",IFERROR(INDEX(OFFSET('Program and Results'!$A$1,MATCH(Tables!AB$1,'Program and Results'!$A:$A,0)-1,1,COUNTIF('Program and Results'!$A:$A,Tables!AB$1),4),MATCH($A255,OFFSET('Program and Results'!$A$1,MATCH(Tables!AB$1,'Program and Results'!$A:$A,0)-1,4,COUNTIF('Program and Results'!$A:$A,Tables!AB$1),1),0),2),"")))</f>
        <v>1</v>
      </c>
      <c r="AC255" t="str">
        <f ca="1">IF(AC85="","",IF($A255="","",IFERROR(INDEX(OFFSET('Program and Results'!$A$1,MATCH(Tables!AC$1,'Program and Results'!$A:$A,0)-1,1,COUNTIF('Program and Results'!$A:$A,Tables!AC$1),4),MATCH($A255,OFFSET('Program and Results'!$A$1,MATCH(Tables!AC$1,'Program and Results'!$A:$A,0)-1,4,COUNTIF('Program and Results'!$A:$A,Tables!AC$1),1),0),2),"")))</f>
        <v/>
      </c>
      <c r="AD255">
        <f ca="1">IF(AD85="","",IF($A255="","",IFERROR(INDEX(OFFSET('Program and Results'!$A$1,MATCH(Tables!AD$1,'Program and Results'!$A:$A,0)-1,1,COUNTIF('Program and Results'!$A:$A,Tables!AD$1),4),MATCH($A255,OFFSET('Program and Results'!$A$1,MATCH(Tables!AD$1,'Program and Results'!$A:$A,0)-1,4,COUNTIF('Program and Results'!$A:$A,Tables!AD$1),1),0),2),"")))</f>
        <v>2</v>
      </c>
      <c r="AE255" t="str">
        <f ca="1">IF(AE85="","",IF($A255="","",IFERROR(INDEX(OFFSET('Program and Results'!$A$1,MATCH(Tables!AE$1,'Program and Results'!$A:$A,0)-1,1,COUNTIF('Program and Results'!$A:$A,Tables!AE$1),4),MATCH($A255,OFFSET('Program and Results'!$A$1,MATCH(Tables!AE$1,'Program and Results'!$A:$A,0)-1,4,COUNTIF('Program and Results'!$A:$A,Tables!AE$1),1),0),2),"")))</f>
        <v/>
      </c>
      <c r="AF255">
        <f ca="1">IF(AF85="","",IF($A255="","",IFERROR(INDEX(OFFSET('Program and Results'!$A$1,MATCH(Tables!AF$1,'Program and Results'!$A:$A,0)-1,1,COUNTIF('Program and Results'!$A:$A,Tables!AF$1),4),MATCH($A255,OFFSET('Program and Results'!$A$1,MATCH(Tables!AF$1,'Program and Results'!$A:$A,0)-1,4,COUNTIF('Program and Results'!$A:$A,Tables!AF$1),1),0),2),"")))</f>
        <v>1</v>
      </c>
      <c r="AG255" t="str">
        <f ca="1">IF(AG85="","",IF($A255="","",IFERROR(INDEX(OFFSET('Program and Results'!$A$1,MATCH(Tables!AG$1,'Program and Results'!$A:$A,0)-1,1,COUNTIF('Program and Results'!$A:$A,Tables!AG$1),4),MATCH($A255,OFFSET('Program and Results'!$A$1,MATCH(Tables!AG$1,'Program and Results'!$A:$A,0)-1,4,COUNTIF('Program and Results'!$A:$A,Tables!AG$1),1),0),2),"")))</f>
        <v/>
      </c>
      <c r="AH255">
        <f ca="1">IF(AH85="","",IF($A255="","",IFERROR(INDEX(OFFSET('Program and Results'!$A$1,MATCH(Tables!AH$1,'Program and Results'!$A:$A,0)-1,1,COUNTIF('Program and Results'!$A:$A,Tables!AH$1),4),MATCH($A255,OFFSET('Program and Results'!$A$1,MATCH(Tables!AH$1,'Program and Results'!$A:$A,0)-1,4,COUNTIF('Program and Results'!$A:$A,Tables!AH$1),1),0),2),"")))</f>
        <v>1</v>
      </c>
      <c r="AI255" t="str">
        <f ca="1">IF(AI85="","",IF($A255="","",IFERROR(INDEX(OFFSET('Program and Results'!$A$1,MATCH(Tables!AI$1,'Program and Results'!$A:$A,0)-1,1,COUNTIF('Program and Results'!$A:$A,Tables!AI$1),4),MATCH($A255,OFFSET('Program and Results'!$A$1,MATCH(Tables!AI$1,'Program and Results'!$A:$A,0)-1,4,COUNTIF('Program and Results'!$A:$A,Tables!AI$1),1),0),2),"")))</f>
        <v/>
      </c>
      <c r="AJ255" t="str">
        <f ca="1">IF(AJ85="","",IF($A255="","",IFERROR(INDEX(OFFSET('Program and Results'!$A$1,MATCH(Tables!AJ$1,'Program and Results'!$A:$A,0)-1,1,COUNTIF('Program and Results'!$A:$A,Tables!AJ$1),4),MATCH($A255,OFFSET('Program and Results'!$A$1,MATCH(Tables!AJ$1,'Program and Results'!$A:$A,0)-1,4,COUNTIF('Program and Results'!$A:$A,Tables!AJ$1),1),0),2),"")))</f>
        <v/>
      </c>
      <c r="AK255" t="str">
        <f ca="1">IF(AK85="","",IF($A255="","",IFERROR(INDEX(OFFSET('Program and Results'!$A$1,MATCH(Tables!AK$1,'Program and Results'!$A:$A,0)-1,1,COUNTIF('Program and Results'!$A:$A,Tables!AK$1),4),MATCH($A255,OFFSET('Program and Results'!$A$1,MATCH(Tables!AK$1,'Program and Results'!$A:$A,0)-1,4,COUNTIF('Program and Results'!$A:$A,Tables!AK$1),1),0),2),"")))</f>
        <v/>
      </c>
      <c r="AL255" t="str">
        <f ca="1">IF(AL85="","",IF($A255="","",IFERROR(INDEX(OFFSET('Program and Results'!$A$1,MATCH(Tables!AL$1,'Program and Results'!$A:$A,0)-1,1,COUNTIF('Program and Results'!$A:$A,Tables!AL$1),4),MATCH($A255,OFFSET('Program and Results'!$A$1,MATCH(Tables!AL$1,'Program and Results'!$A:$A,0)-1,4,COUNTIF('Program and Results'!$A:$A,Tables!AL$1),1),0),2),"")))</f>
        <v/>
      </c>
      <c r="AM255" t="str">
        <f ca="1">IF(AM85="","",IF($A255="","",IFERROR(INDEX(OFFSET('Program and Results'!$A$1,MATCH(Tables!AM$1,'Program and Results'!$A:$A,0)-1,1,COUNTIF('Program and Results'!$A:$A,Tables!AM$1),4),MATCH($A255,OFFSET('Program and Results'!$A$1,MATCH(Tables!AM$1,'Program and Results'!$A:$A,0)-1,4,COUNTIF('Program and Results'!$A:$A,Tables!AM$1),1),0),2),"")))</f>
        <v/>
      </c>
      <c r="AN255" t="str">
        <f ca="1">IF(AN85="","",IF($A255="","",IFERROR(INDEX(OFFSET('Program and Results'!$A$1,MATCH(Tables!AN$1,'Program and Results'!$A:$A,0)-1,1,COUNTIF('Program and Results'!$A:$A,Tables!AN$1),4),MATCH($A255,OFFSET('Program and Results'!$A$1,MATCH(Tables!AN$1,'Program and Results'!$A:$A,0)-1,4,COUNTIF('Program and Results'!$A:$A,Tables!AN$1),1),0),2),"")))</f>
        <v/>
      </c>
      <c r="AO255" t="str">
        <f ca="1">IF(AO85="","",IF($A255="","",IFERROR(INDEX(OFFSET('Program and Results'!$A$1,MATCH(Tables!AO$1,'Program and Results'!$A:$A,0)-1,1,COUNTIF('Program and Results'!$A:$A,Tables!AO$1),4),MATCH($A255,OFFSET('Program and Results'!$A$1,MATCH(Tables!AO$1,'Program and Results'!$A:$A,0)-1,4,COUNTIF('Program and Results'!$A:$A,Tables!AO$1),1),0),2),"")))</f>
        <v/>
      </c>
      <c r="AP255" t="str">
        <f ca="1">IF(AP85="","",IF($A255="","",IFERROR(INDEX(OFFSET('Program and Results'!$A$1,MATCH(Tables!AP$1,'Program and Results'!$A:$A,0)-1,1,COUNTIF('Program and Results'!$A:$A,Tables!AP$1),4),MATCH($A255,OFFSET('Program and Results'!$A$1,MATCH(Tables!AP$1,'Program and Results'!$A:$A,0)-1,4,COUNTIF('Program and Results'!$A:$A,Tables!AP$1),1),0),2),"")))</f>
        <v/>
      </c>
      <c r="AQ255" t="str">
        <f ca="1">IF(AQ85="","",IF($A255="","",IFERROR(INDEX(OFFSET('Program and Results'!$A$1,MATCH(Tables!AQ$1,'Program and Results'!$A:$A,0)-1,1,COUNTIF('Program and Results'!$A:$A,Tables!AQ$1),4),MATCH($A255,OFFSET('Program and Results'!$A$1,MATCH(Tables!AQ$1,'Program and Results'!$A:$A,0)-1,4,COUNTIF('Program and Results'!$A:$A,Tables!AQ$1),1),0),2),"")))</f>
        <v/>
      </c>
      <c r="AR255" t="str">
        <f ca="1">IF(AR85="","",IF($A255="","",IFERROR(INDEX(OFFSET('Program and Results'!$A$1,MATCH(Tables!AR$1,'Program and Results'!$A:$A,0)-1,1,COUNTIF('Program and Results'!$A:$A,Tables!AR$1),4),MATCH($A255,OFFSET('Program and Results'!$A$1,MATCH(Tables!AR$1,'Program and Results'!$A:$A,0)-1,4,COUNTIF('Program and Results'!$A:$A,Tables!AR$1),1),0),2),"")))</f>
        <v/>
      </c>
      <c r="AS255" t="str">
        <f ca="1">IF(AS85="","",IF($A255="","",IFERROR(INDEX(OFFSET('Program and Results'!$A$1,MATCH(Tables!AS$1,'Program and Results'!$A:$A,0)-1,1,COUNTIF('Program and Results'!$A:$A,Tables!AS$1),4),MATCH($A255,OFFSET('Program and Results'!$A$1,MATCH(Tables!AS$1,'Program and Results'!$A:$A,0)-1,4,COUNTIF('Program and Results'!$A:$A,Tables!AS$1),1),0),2),"")))</f>
        <v/>
      </c>
      <c r="AT255" t="str">
        <f ca="1">IF(AT85="","",IF($A255="","",IFERROR(INDEX(OFFSET('Program and Results'!$A$1,MATCH(Tables!AT$1,'Program and Results'!$A:$A,0)-1,1,COUNTIF('Program and Results'!$A:$A,Tables!AT$1),4),MATCH($A255,OFFSET('Program and Results'!$A$1,MATCH(Tables!AT$1,'Program and Results'!$A:$A,0)-1,4,COUNTIF('Program and Results'!$A:$A,Tables!AT$1),1),0),2),"")))</f>
        <v/>
      </c>
      <c r="AU255" t="str">
        <f ca="1">IF(AU85="","",IF($A255="","",IFERROR(INDEX(OFFSET('Program and Results'!$A$1,MATCH(Tables!AU$1,'Program and Results'!$A:$A,0)-1,1,COUNTIF('Program and Results'!$A:$A,Tables!AU$1),4),MATCH($A255,OFFSET('Program and Results'!$A$1,MATCH(Tables!AU$1,'Program and Results'!$A:$A,0)-1,4,COUNTIF('Program and Results'!$A:$A,Tables!AU$1),1),0),2),"")))</f>
        <v/>
      </c>
      <c r="AV255" t="str">
        <f ca="1">IF(AV85="","",IF($A255="","",IFERROR(INDEX(OFFSET('Program and Results'!$A$1,MATCH(Tables!AV$1,'Program and Results'!$A:$A,0)-1,1,COUNTIF('Program and Results'!$A:$A,Tables!AV$1),4),MATCH($A255,OFFSET('Program and Results'!$A$1,MATCH(Tables!AV$1,'Program and Results'!$A:$A,0)-1,4,COUNTIF('Program and Results'!$A:$A,Tables!AV$1),1),0),2),"")))</f>
        <v/>
      </c>
      <c r="AW255" t="str">
        <f ca="1">IF(AW85="","",IF($A255="","",IFERROR(INDEX(OFFSET('Program and Results'!$A$1,MATCH(Tables!AW$1,'Program and Results'!$A:$A,0)-1,1,COUNTIF('Program and Results'!$A:$A,Tables!AW$1),4),MATCH($A255,OFFSET('Program and Results'!$A$1,MATCH(Tables!AW$1,'Program and Results'!$A:$A,0)-1,4,COUNTIF('Program and Results'!$A:$A,Tables!AW$1),1),0),2),"")))</f>
        <v/>
      </c>
      <c r="AX255" t="str">
        <f ca="1">IF(AX85="","",IF($A255="","",IFERROR(INDEX(OFFSET('Program and Results'!$A$1,MATCH(Tables!AX$1,'Program and Results'!$A:$A,0)-1,1,COUNTIF('Program and Results'!$A:$A,Tables!AX$1),4),MATCH($A255,OFFSET('Program and Results'!$A$1,MATCH(Tables!AX$1,'Program and Results'!$A:$A,0)-1,4,COUNTIF('Program and Results'!$A:$A,Tables!AX$1),1),0),2),"")))</f>
        <v/>
      </c>
      <c r="AY255" t="str">
        <f ca="1">IF(AY85="","",IF($A255="","",IFERROR(INDEX(OFFSET('Program and Results'!$A$1,MATCH(Tables!AY$1,'Program and Results'!$A:$A,0)-1,1,COUNTIF('Program and Results'!$A:$A,Tables!AY$1),4),MATCH($A255,OFFSET('Program and Results'!$A$1,MATCH(Tables!AY$1,'Program and Results'!$A:$A,0)-1,4,COUNTIF('Program and Results'!$A:$A,Tables!AY$1),1),0),2),"")))</f>
        <v/>
      </c>
      <c r="AZ255" t="str">
        <f ca="1">IF(AZ85="","",IF($A255="","",IFERROR(INDEX(OFFSET('Program and Results'!$A$1,MATCH(Tables!AZ$1,'Program and Results'!$A:$A,0)-1,1,COUNTIF('Program and Results'!$A:$A,Tables!AZ$1),4),MATCH($A255,OFFSET('Program and Results'!$A$1,MATCH(Tables!AZ$1,'Program and Results'!$A:$A,0)-1,4,COUNTIF('Program and Results'!$A:$A,Tables!AZ$1),1),0),2),"")))</f>
        <v/>
      </c>
      <c r="BA255" t="str">
        <f ca="1">IF(BA85="","",IF($A255="","",IFERROR(INDEX(OFFSET('Program and Results'!$A$1,MATCH(Tables!BA$1,'Program and Results'!$A:$A,0)-1,1,COUNTIF('Program and Results'!$A:$A,Tables!BA$1),4),MATCH($A255,OFFSET('Program and Results'!$A$1,MATCH(Tables!BA$1,'Program and Results'!$A:$A,0)-1,4,COUNTIF('Program and Results'!$A:$A,Tables!BA$1),1),0),2),"")))</f>
        <v/>
      </c>
      <c r="BB255" t="str">
        <f ca="1">IF(BB85="","",IF($A255="","",IFERROR(INDEX(OFFSET('Program and Results'!$A$1,MATCH(Tables!BB$1,'Program and Results'!$A:$A,0)-1,1,COUNTIF('Program and Results'!$A:$A,Tables!BB$1),4),MATCH($A255,OFFSET('Program and Results'!$A$1,MATCH(Tables!BB$1,'Program and Results'!$A:$A,0)-1,4,COUNTIF('Program and Results'!$A:$A,Tables!BB$1),1),0),2),"")))</f>
        <v/>
      </c>
      <c r="BC255" t="str">
        <f ca="1">IF(BC85="","",IF($A255="","",IFERROR(INDEX(OFFSET('Program and Results'!$A$1,MATCH(Tables!BC$1,'Program and Results'!$A:$A,0)-1,1,COUNTIF('Program and Results'!$A:$A,Tables!BC$1),4),MATCH($A255,OFFSET('Program and Results'!$A$1,MATCH(Tables!BC$1,'Program and Results'!$A:$A,0)-1,4,COUNTIF('Program and Results'!$A:$A,Tables!BC$1),1),0),2),"")))</f>
        <v/>
      </c>
      <c r="BD255" t="str">
        <f ca="1">IF(BD85="","",IF($A255="","",IFERROR(INDEX(OFFSET('Program and Results'!$A$1,MATCH(Tables!BD$1,'Program and Results'!$A:$A,0)-1,1,COUNTIF('Program and Results'!$A:$A,Tables!BD$1),4),MATCH($A255,OFFSET('Program and Results'!$A$1,MATCH(Tables!BD$1,'Program and Results'!$A:$A,0)-1,4,COUNTIF('Program and Results'!$A:$A,Tables!BD$1),1),0),2),"")))</f>
        <v/>
      </c>
      <c r="BE255" t="str">
        <f ca="1">IF(BE85="","",IF($A255="","",IFERROR(INDEX(OFFSET('Program and Results'!$A$1,MATCH(Tables!BE$1,'Program and Results'!$A:$A,0)-1,1,COUNTIF('Program and Results'!$A:$A,Tables!BE$1),4),MATCH($A255,OFFSET('Program and Results'!$A$1,MATCH(Tables!BE$1,'Program and Results'!$A:$A,0)-1,4,COUNTIF('Program and Results'!$A:$A,Tables!BE$1),1),0),2),"")))</f>
        <v/>
      </c>
    </row>
    <row r="256" spans="1:57">
      <c r="A256" s="3" t="str">
        <f t="shared" si="16"/>
        <v>Dortmund</v>
      </c>
      <c r="B256">
        <f ca="1">IF(B86="","",IF($A256="","",IFERROR(INDEX(OFFSET('Program and Results'!$A$1,MATCH(Tables!B$1,'Program and Results'!$A:$A,0)-1,1,COUNTIF('Program and Results'!$A:$A,Tables!B$1),4),MATCH($A256,OFFSET('Program and Results'!$A$1,MATCH(Tables!B$1,'Program and Results'!$A:$A,0)-1,4,COUNTIF('Program and Results'!$A:$A,Tables!B$1),1),0),2),"")))</f>
        <v>0</v>
      </c>
      <c r="C256" t="str">
        <f ca="1">IF(C86="","",IF($A256="","",IFERROR(INDEX(OFFSET('Program and Results'!$A$1,MATCH(Tables!C$1,'Program and Results'!$A:$A,0)-1,1,COUNTIF('Program and Results'!$A:$A,Tables!C$1),4),MATCH($A256,OFFSET('Program and Results'!$A$1,MATCH(Tables!C$1,'Program and Results'!$A:$A,0)-1,4,COUNTIF('Program and Results'!$A:$A,Tables!C$1),1),0),2),"")))</f>
        <v/>
      </c>
      <c r="D256" t="str">
        <f ca="1">IF(D86="","",IF($A256="","",IFERROR(INDEX(OFFSET('Program and Results'!$A$1,MATCH(Tables!D$1,'Program and Results'!$A:$A,0)-1,1,COUNTIF('Program and Results'!$A:$A,Tables!D$1),4),MATCH($A256,OFFSET('Program and Results'!$A$1,MATCH(Tables!D$1,'Program and Results'!$A:$A,0)-1,4,COUNTIF('Program and Results'!$A:$A,Tables!D$1),1),0),2),"")))</f>
        <v/>
      </c>
      <c r="E256">
        <f ca="1">IF(E86="","",IF($A256="","",IFERROR(INDEX(OFFSET('Program and Results'!$A$1,MATCH(Tables!E$1,'Program and Results'!$A:$A,0)-1,1,COUNTIF('Program and Results'!$A:$A,Tables!E$1),4),MATCH($A256,OFFSET('Program and Results'!$A$1,MATCH(Tables!E$1,'Program and Results'!$A:$A,0)-1,4,COUNTIF('Program and Results'!$A:$A,Tables!E$1),1),0),2),"")))</f>
        <v>1</v>
      </c>
      <c r="F256" t="str">
        <f ca="1">IF(F86="","",IF($A256="","",IFERROR(INDEX(OFFSET('Program and Results'!$A$1,MATCH(Tables!F$1,'Program and Results'!$A:$A,0)-1,1,COUNTIF('Program and Results'!$A:$A,Tables!F$1),4),MATCH($A256,OFFSET('Program and Results'!$A$1,MATCH(Tables!F$1,'Program and Results'!$A:$A,0)-1,4,COUNTIF('Program and Results'!$A:$A,Tables!F$1),1),0),2),"")))</f>
        <v/>
      </c>
      <c r="G256">
        <f ca="1">IF(G86="","",IF($A256="","",IFERROR(INDEX(OFFSET('Program and Results'!$A$1,MATCH(Tables!G$1,'Program and Results'!$A:$A,0)-1,1,COUNTIF('Program and Results'!$A:$A,Tables!G$1),4),MATCH($A256,OFFSET('Program and Results'!$A$1,MATCH(Tables!G$1,'Program and Results'!$A:$A,0)-1,4,COUNTIF('Program and Results'!$A:$A,Tables!G$1),1),0),2),"")))</f>
        <v>1</v>
      </c>
      <c r="H256" t="str">
        <f ca="1">IF(H86="","",IF($A256="","",IFERROR(INDEX(OFFSET('Program and Results'!$A$1,MATCH(Tables!H$1,'Program and Results'!$A:$A,0)-1,1,COUNTIF('Program and Results'!$A:$A,Tables!H$1),4),MATCH($A256,OFFSET('Program and Results'!$A$1,MATCH(Tables!H$1,'Program and Results'!$A:$A,0)-1,4,COUNTIF('Program and Results'!$A:$A,Tables!H$1),1),0),2),"")))</f>
        <v/>
      </c>
      <c r="I256">
        <f ca="1">IF(I86="","",IF($A256="","",IFERROR(INDEX(OFFSET('Program and Results'!$A$1,MATCH(Tables!I$1,'Program and Results'!$A:$A,0)-1,1,COUNTIF('Program and Results'!$A:$A,Tables!I$1),4),MATCH($A256,OFFSET('Program and Results'!$A$1,MATCH(Tables!I$1,'Program and Results'!$A:$A,0)-1,4,COUNTIF('Program and Results'!$A:$A,Tables!I$1),1),0),2),"")))</f>
        <v>2</v>
      </c>
      <c r="J256" t="str">
        <f ca="1">IF(J86="","",IF($A256="","",IFERROR(INDEX(OFFSET('Program and Results'!$A$1,MATCH(Tables!J$1,'Program and Results'!$A:$A,0)-1,1,COUNTIF('Program and Results'!$A:$A,Tables!J$1),4),MATCH($A256,OFFSET('Program and Results'!$A$1,MATCH(Tables!J$1,'Program and Results'!$A:$A,0)-1,4,COUNTIF('Program and Results'!$A:$A,Tables!J$1),1),0),2),"")))</f>
        <v/>
      </c>
      <c r="K256">
        <f ca="1">IF(K86="","",IF($A256="","",IFERROR(INDEX(OFFSET('Program and Results'!$A$1,MATCH(Tables!K$1,'Program and Results'!$A:$A,0)-1,1,COUNTIF('Program and Results'!$A:$A,Tables!K$1),4),MATCH($A256,OFFSET('Program and Results'!$A$1,MATCH(Tables!K$1,'Program and Results'!$A:$A,0)-1,4,COUNTIF('Program and Results'!$A:$A,Tables!K$1),1),0),2),"")))</f>
        <v>1</v>
      </c>
      <c r="L256" t="str">
        <f ca="1">IF(L86="","",IF($A256="","",IFERROR(INDEX(OFFSET('Program and Results'!$A$1,MATCH(Tables!L$1,'Program and Results'!$A:$A,0)-1,1,COUNTIF('Program and Results'!$A:$A,Tables!L$1),4),MATCH($A256,OFFSET('Program and Results'!$A$1,MATCH(Tables!L$1,'Program and Results'!$A:$A,0)-1,4,COUNTIF('Program and Results'!$A:$A,Tables!L$1),1),0),2),"")))</f>
        <v/>
      </c>
      <c r="M256">
        <f ca="1">IF(M86="","",IF($A256="","",IFERROR(INDEX(OFFSET('Program and Results'!$A$1,MATCH(Tables!M$1,'Program and Results'!$A:$A,0)-1,1,COUNTIF('Program and Results'!$A:$A,Tables!M$1),4),MATCH($A256,OFFSET('Program and Results'!$A$1,MATCH(Tables!M$1,'Program and Results'!$A:$A,0)-1,4,COUNTIF('Program and Results'!$A:$A,Tables!M$1),1),0),2),"")))</f>
        <v>2</v>
      </c>
      <c r="N256" t="str">
        <f ca="1">IF(N86="","",IF($A256="","",IFERROR(INDEX(OFFSET('Program and Results'!$A$1,MATCH(Tables!N$1,'Program and Results'!$A:$A,0)-1,1,COUNTIF('Program and Results'!$A:$A,Tables!N$1),4),MATCH($A256,OFFSET('Program and Results'!$A$1,MATCH(Tables!N$1,'Program and Results'!$A:$A,0)-1,4,COUNTIF('Program and Results'!$A:$A,Tables!N$1),1),0),2),"")))</f>
        <v/>
      </c>
      <c r="O256">
        <f ca="1">IF(O86="","",IF($A256="","",IFERROR(INDEX(OFFSET('Program and Results'!$A$1,MATCH(Tables!O$1,'Program and Results'!$A:$A,0)-1,1,COUNTIF('Program and Results'!$A:$A,Tables!O$1),4),MATCH($A256,OFFSET('Program and Results'!$A$1,MATCH(Tables!O$1,'Program and Results'!$A:$A,0)-1,4,COUNTIF('Program and Results'!$A:$A,Tables!O$1),1),0),2),"")))</f>
        <v>1</v>
      </c>
      <c r="P256" t="str">
        <f ca="1">IF(P86="","",IF($A256="","",IFERROR(INDEX(OFFSET('Program and Results'!$A$1,MATCH(Tables!P$1,'Program and Results'!$A:$A,0)-1,1,COUNTIF('Program and Results'!$A:$A,Tables!P$1),4),MATCH($A256,OFFSET('Program and Results'!$A$1,MATCH(Tables!P$1,'Program and Results'!$A:$A,0)-1,4,COUNTIF('Program and Results'!$A:$A,Tables!P$1),1),0),2),"")))</f>
        <v/>
      </c>
      <c r="Q256">
        <f ca="1">IF(Q86="","",IF($A256="","",IFERROR(INDEX(OFFSET('Program and Results'!$A$1,MATCH(Tables!Q$1,'Program and Results'!$A:$A,0)-1,1,COUNTIF('Program and Results'!$A:$A,Tables!Q$1),4),MATCH($A256,OFFSET('Program and Results'!$A$1,MATCH(Tables!Q$1,'Program and Results'!$A:$A,0)-1,4,COUNTIF('Program and Results'!$A:$A,Tables!Q$1),1),0),2),"")))</f>
        <v>2</v>
      </c>
      <c r="R256" t="str">
        <f ca="1">IF(R86="","",IF($A256="","",IFERROR(INDEX(OFFSET('Program and Results'!$A$1,MATCH(Tables!R$1,'Program and Results'!$A:$A,0)-1,1,COUNTIF('Program and Results'!$A:$A,Tables!R$1),4),MATCH($A256,OFFSET('Program and Results'!$A$1,MATCH(Tables!R$1,'Program and Results'!$A:$A,0)-1,4,COUNTIF('Program and Results'!$A:$A,Tables!R$1),1),0),2),"")))</f>
        <v/>
      </c>
      <c r="S256" t="str">
        <f ca="1">IF(S86="","",IF($A256="","",IFERROR(INDEX(OFFSET('Program and Results'!$A$1,MATCH(Tables!S$1,'Program and Results'!$A:$A,0)-1,1,COUNTIF('Program and Results'!$A:$A,Tables!S$1),4),MATCH($A256,OFFSET('Program and Results'!$A$1,MATCH(Tables!S$1,'Program and Results'!$A:$A,0)-1,4,COUNTIF('Program and Results'!$A:$A,Tables!S$1),1),0),2),"")))</f>
        <v/>
      </c>
      <c r="T256">
        <f ca="1">IF(T86="","",IF($A256="","",IFERROR(INDEX(OFFSET('Program and Results'!$A$1,MATCH(Tables!T$1,'Program and Results'!$A:$A,0)-1,1,COUNTIF('Program and Results'!$A:$A,Tables!T$1),4),MATCH($A256,OFFSET('Program and Results'!$A$1,MATCH(Tables!T$1,'Program and Results'!$A:$A,0)-1,4,COUNTIF('Program and Results'!$A:$A,Tables!T$1),1),0),2),"")))</f>
        <v>1</v>
      </c>
      <c r="U256">
        <f ca="1">IF(U86="","",IF($A256="","",IFERROR(INDEX(OFFSET('Program and Results'!$A$1,MATCH(Tables!U$1,'Program and Results'!$A:$A,0)-1,1,COUNTIF('Program and Results'!$A:$A,Tables!U$1),4),MATCH($A256,OFFSET('Program and Results'!$A$1,MATCH(Tables!U$1,'Program and Results'!$A:$A,0)-1,4,COUNTIF('Program and Results'!$A:$A,Tables!U$1),1),0),2),"")))</f>
        <v>1</v>
      </c>
      <c r="V256" t="str">
        <f ca="1">IF(V86="","",IF($A256="","",IFERROR(INDEX(OFFSET('Program and Results'!$A$1,MATCH(Tables!V$1,'Program and Results'!$A:$A,0)-1,1,COUNTIF('Program and Results'!$A:$A,Tables!V$1),4),MATCH($A256,OFFSET('Program and Results'!$A$1,MATCH(Tables!V$1,'Program and Results'!$A:$A,0)-1,4,COUNTIF('Program and Results'!$A:$A,Tables!V$1),1),0),2),"")))</f>
        <v/>
      </c>
      <c r="W256">
        <f ca="1">IF(W86="","",IF($A256="","",IFERROR(INDEX(OFFSET('Program and Results'!$A$1,MATCH(Tables!W$1,'Program and Results'!$A:$A,0)-1,1,COUNTIF('Program and Results'!$A:$A,Tables!W$1),4),MATCH($A256,OFFSET('Program and Results'!$A$1,MATCH(Tables!W$1,'Program and Results'!$A:$A,0)-1,4,COUNTIF('Program and Results'!$A:$A,Tables!W$1),1),0),2),"")))</f>
        <v>3</v>
      </c>
      <c r="X256" t="str">
        <f ca="1">IF(X86="","",IF($A256="","",IFERROR(INDEX(OFFSET('Program and Results'!$A$1,MATCH(Tables!X$1,'Program and Results'!$A:$A,0)-1,1,COUNTIF('Program and Results'!$A:$A,Tables!X$1),4),MATCH($A256,OFFSET('Program and Results'!$A$1,MATCH(Tables!X$1,'Program and Results'!$A:$A,0)-1,4,COUNTIF('Program and Results'!$A:$A,Tables!X$1),1),0),2),"")))</f>
        <v/>
      </c>
      <c r="Y256">
        <f ca="1">IF(Y86="","",IF($A256="","",IFERROR(INDEX(OFFSET('Program and Results'!$A$1,MATCH(Tables!Y$1,'Program and Results'!$A:$A,0)-1,1,COUNTIF('Program and Results'!$A:$A,Tables!Y$1),4),MATCH($A256,OFFSET('Program and Results'!$A$1,MATCH(Tables!Y$1,'Program and Results'!$A:$A,0)-1,4,COUNTIF('Program and Results'!$A:$A,Tables!Y$1),1),0),2),"")))</f>
        <v>0</v>
      </c>
      <c r="Z256" t="str">
        <f ca="1">IF(Z86="","",IF($A256="","",IFERROR(INDEX(OFFSET('Program and Results'!$A$1,MATCH(Tables!Z$1,'Program and Results'!$A:$A,0)-1,1,COUNTIF('Program and Results'!$A:$A,Tables!Z$1),4),MATCH($A256,OFFSET('Program and Results'!$A$1,MATCH(Tables!Z$1,'Program and Results'!$A:$A,0)-1,4,COUNTIF('Program and Results'!$A:$A,Tables!Z$1),1),0),2),"")))</f>
        <v/>
      </c>
      <c r="AA256">
        <f ca="1">IF(AA86="","",IF($A256="","",IFERROR(INDEX(OFFSET('Program and Results'!$A$1,MATCH(Tables!AA$1,'Program and Results'!$A:$A,0)-1,1,COUNTIF('Program and Results'!$A:$A,Tables!AA$1),4),MATCH($A256,OFFSET('Program and Results'!$A$1,MATCH(Tables!AA$1,'Program and Results'!$A:$A,0)-1,4,COUNTIF('Program and Results'!$A:$A,Tables!AA$1),1),0),2),"")))</f>
        <v>0</v>
      </c>
      <c r="AB256" t="str">
        <f ca="1">IF(AB86="","",IF($A256="","",IFERROR(INDEX(OFFSET('Program and Results'!$A$1,MATCH(Tables!AB$1,'Program and Results'!$A:$A,0)-1,1,COUNTIF('Program and Results'!$A:$A,Tables!AB$1),4),MATCH($A256,OFFSET('Program and Results'!$A$1,MATCH(Tables!AB$1,'Program and Results'!$A:$A,0)-1,4,COUNTIF('Program and Results'!$A:$A,Tables!AB$1),1),0),2),"")))</f>
        <v/>
      </c>
      <c r="AC256">
        <f ca="1">IF(AC86="","",IF($A256="","",IFERROR(INDEX(OFFSET('Program and Results'!$A$1,MATCH(Tables!AC$1,'Program and Results'!$A:$A,0)-1,1,COUNTIF('Program and Results'!$A:$A,Tables!AC$1),4),MATCH($A256,OFFSET('Program and Results'!$A$1,MATCH(Tables!AC$1,'Program and Results'!$A:$A,0)-1,4,COUNTIF('Program and Results'!$A:$A,Tables!AC$1),1),0),2),"")))</f>
        <v>2</v>
      </c>
      <c r="AD256" t="str">
        <f ca="1">IF(AD86="","",IF($A256="","",IFERROR(INDEX(OFFSET('Program and Results'!$A$1,MATCH(Tables!AD$1,'Program and Results'!$A:$A,0)-1,1,COUNTIF('Program and Results'!$A:$A,Tables!AD$1),4),MATCH($A256,OFFSET('Program and Results'!$A$1,MATCH(Tables!AD$1,'Program and Results'!$A:$A,0)-1,4,COUNTIF('Program and Results'!$A:$A,Tables!AD$1),1),0),2),"")))</f>
        <v/>
      </c>
      <c r="AE256">
        <f ca="1">IF(AE86="","",IF($A256="","",IFERROR(INDEX(OFFSET('Program and Results'!$A$1,MATCH(Tables!AE$1,'Program and Results'!$A:$A,0)-1,1,COUNTIF('Program and Results'!$A:$A,Tables!AE$1),4),MATCH($A256,OFFSET('Program and Results'!$A$1,MATCH(Tables!AE$1,'Program and Results'!$A:$A,0)-1,4,COUNTIF('Program and Results'!$A:$A,Tables!AE$1),1),0),2),"")))</f>
        <v>0</v>
      </c>
      <c r="AF256" t="str">
        <f ca="1">IF(AF86="","",IF($A256="","",IFERROR(INDEX(OFFSET('Program and Results'!$A$1,MATCH(Tables!AF$1,'Program and Results'!$A:$A,0)-1,1,COUNTIF('Program and Results'!$A:$A,Tables!AF$1),4),MATCH($A256,OFFSET('Program and Results'!$A$1,MATCH(Tables!AF$1,'Program and Results'!$A:$A,0)-1,4,COUNTIF('Program and Results'!$A:$A,Tables!AF$1),1),0),2),"")))</f>
        <v/>
      </c>
      <c r="AG256">
        <f ca="1">IF(AG86="","",IF($A256="","",IFERROR(INDEX(OFFSET('Program and Results'!$A$1,MATCH(Tables!AG$1,'Program and Results'!$A:$A,0)-1,1,COUNTIF('Program and Results'!$A:$A,Tables!AG$1),4),MATCH($A256,OFFSET('Program and Results'!$A$1,MATCH(Tables!AG$1,'Program and Results'!$A:$A,0)-1,4,COUNTIF('Program and Results'!$A:$A,Tables!AG$1),1),0),2),"")))</f>
        <v>2</v>
      </c>
      <c r="AH256" t="str">
        <f ca="1">IF(AH86="","",IF($A256="","",IFERROR(INDEX(OFFSET('Program and Results'!$A$1,MATCH(Tables!AH$1,'Program and Results'!$A:$A,0)-1,1,COUNTIF('Program and Results'!$A:$A,Tables!AH$1),4),MATCH($A256,OFFSET('Program and Results'!$A$1,MATCH(Tables!AH$1,'Program and Results'!$A:$A,0)-1,4,COUNTIF('Program and Results'!$A:$A,Tables!AH$1),1),0),2),"")))</f>
        <v/>
      </c>
      <c r="AI256">
        <f ca="1">IF(AI86="","",IF($A256="","",IFERROR(INDEX(OFFSET('Program and Results'!$A$1,MATCH(Tables!AI$1,'Program and Results'!$A:$A,0)-1,1,COUNTIF('Program and Results'!$A:$A,Tables!AI$1),4),MATCH($A256,OFFSET('Program and Results'!$A$1,MATCH(Tables!AI$1,'Program and Results'!$A:$A,0)-1,4,COUNTIF('Program and Results'!$A:$A,Tables!AI$1),1),0),2),"")))</f>
        <v>0</v>
      </c>
      <c r="AJ256" t="str">
        <f ca="1">IF(AJ86="","",IF($A256="","",IFERROR(INDEX(OFFSET('Program and Results'!$A$1,MATCH(Tables!AJ$1,'Program and Results'!$A:$A,0)-1,1,COUNTIF('Program and Results'!$A:$A,Tables!AJ$1),4),MATCH($A256,OFFSET('Program and Results'!$A$1,MATCH(Tables!AJ$1,'Program and Results'!$A:$A,0)-1,4,COUNTIF('Program and Results'!$A:$A,Tables!AJ$1),1),0),2),"")))</f>
        <v/>
      </c>
      <c r="AK256" t="str">
        <f ca="1">IF(AK86="","",IF($A256="","",IFERROR(INDEX(OFFSET('Program and Results'!$A$1,MATCH(Tables!AK$1,'Program and Results'!$A:$A,0)-1,1,COUNTIF('Program and Results'!$A:$A,Tables!AK$1),4),MATCH($A256,OFFSET('Program and Results'!$A$1,MATCH(Tables!AK$1,'Program and Results'!$A:$A,0)-1,4,COUNTIF('Program and Results'!$A:$A,Tables!AK$1),1),0),2),"")))</f>
        <v/>
      </c>
      <c r="AL256" t="str">
        <f ca="1">IF(AL86="","",IF($A256="","",IFERROR(INDEX(OFFSET('Program and Results'!$A$1,MATCH(Tables!AL$1,'Program and Results'!$A:$A,0)-1,1,COUNTIF('Program and Results'!$A:$A,Tables!AL$1),4),MATCH($A256,OFFSET('Program and Results'!$A$1,MATCH(Tables!AL$1,'Program and Results'!$A:$A,0)-1,4,COUNTIF('Program and Results'!$A:$A,Tables!AL$1),1),0),2),"")))</f>
        <v/>
      </c>
      <c r="AM256" t="str">
        <f ca="1">IF(AM86="","",IF($A256="","",IFERROR(INDEX(OFFSET('Program and Results'!$A$1,MATCH(Tables!AM$1,'Program and Results'!$A:$A,0)-1,1,COUNTIF('Program and Results'!$A:$A,Tables!AM$1),4),MATCH($A256,OFFSET('Program and Results'!$A$1,MATCH(Tables!AM$1,'Program and Results'!$A:$A,0)-1,4,COUNTIF('Program and Results'!$A:$A,Tables!AM$1),1),0),2),"")))</f>
        <v/>
      </c>
      <c r="AN256" t="str">
        <f ca="1">IF(AN86="","",IF($A256="","",IFERROR(INDEX(OFFSET('Program and Results'!$A$1,MATCH(Tables!AN$1,'Program and Results'!$A:$A,0)-1,1,COUNTIF('Program and Results'!$A:$A,Tables!AN$1),4),MATCH($A256,OFFSET('Program and Results'!$A$1,MATCH(Tables!AN$1,'Program and Results'!$A:$A,0)-1,4,COUNTIF('Program and Results'!$A:$A,Tables!AN$1),1),0),2),"")))</f>
        <v/>
      </c>
      <c r="AO256" t="str">
        <f ca="1">IF(AO86="","",IF($A256="","",IFERROR(INDEX(OFFSET('Program and Results'!$A$1,MATCH(Tables!AO$1,'Program and Results'!$A:$A,0)-1,1,COUNTIF('Program and Results'!$A:$A,Tables!AO$1),4),MATCH($A256,OFFSET('Program and Results'!$A$1,MATCH(Tables!AO$1,'Program and Results'!$A:$A,0)-1,4,COUNTIF('Program and Results'!$A:$A,Tables!AO$1),1),0),2),"")))</f>
        <v/>
      </c>
      <c r="AP256" t="str">
        <f ca="1">IF(AP86="","",IF($A256="","",IFERROR(INDEX(OFFSET('Program and Results'!$A$1,MATCH(Tables!AP$1,'Program and Results'!$A:$A,0)-1,1,COUNTIF('Program and Results'!$A:$A,Tables!AP$1),4),MATCH($A256,OFFSET('Program and Results'!$A$1,MATCH(Tables!AP$1,'Program and Results'!$A:$A,0)-1,4,COUNTIF('Program and Results'!$A:$A,Tables!AP$1),1),0),2),"")))</f>
        <v/>
      </c>
      <c r="AQ256" t="str">
        <f ca="1">IF(AQ86="","",IF($A256="","",IFERROR(INDEX(OFFSET('Program and Results'!$A$1,MATCH(Tables!AQ$1,'Program and Results'!$A:$A,0)-1,1,COUNTIF('Program and Results'!$A:$A,Tables!AQ$1),4),MATCH($A256,OFFSET('Program and Results'!$A$1,MATCH(Tables!AQ$1,'Program and Results'!$A:$A,0)-1,4,COUNTIF('Program and Results'!$A:$A,Tables!AQ$1),1),0),2),"")))</f>
        <v/>
      </c>
      <c r="AR256" t="str">
        <f ca="1">IF(AR86="","",IF($A256="","",IFERROR(INDEX(OFFSET('Program and Results'!$A$1,MATCH(Tables!AR$1,'Program and Results'!$A:$A,0)-1,1,COUNTIF('Program and Results'!$A:$A,Tables!AR$1),4),MATCH($A256,OFFSET('Program and Results'!$A$1,MATCH(Tables!AR$1,'Program and Results'!$A:$A,0)-1,4,COUNTIF('Program and Results'!$A:$A,Tables!AR$1),1),0),2),"")))</f>
        <v/>
      </c>
      <c r="AS256" t="str">
        <f ca="1">IF(AS86="","",IF($A256="","",IFERROR(INDEX(OFFSET('Program and Results'!$A$1,MATCH(Tables!AS$1,'Program and Results'!$A:$A,0)-1,1,COUNTIF('Program and Results'!$A:$A,Tables!AS$1),4),MATCH($A256,OFFSET('Program and Results'!$A$1,MATCH(Tables!AS$1,'Program and Results'!$A:$A,0)-1,4,COUNTIF('Program and Results'!$A:$A,Tables!AS$1),1),0),2),"")))</f>
        <v/>
      </c>
      <c r="AT256" t="str">
        <f ca="1">IF(AT86="","",IF($A256="","",IFERROR(INDEX(OFFSET('Program and Results'!$A$1,MATCH(Tables!AT$1,'Program and Results'!$A:$A,0)-1,1,COUNTIF('Program and Results'!$A:$A,Tables!AT$1),4),MATCH($A256,OFFSET('Program and Results'!$A$1,MATCH(Tables!AT$1,'Program and Results'!$A:$A,0)-1,4,COUNTIF('Program and Results'!$A:$A,Tables!AT$1),1),0),2),"")))</f>
        <v/>
      </c>
      <c r="AU256" t="str">
        <f ca="1">IF(AU86="","",IF($A256="","",IFERROR(INDEX(OFFSET('Program and Results'!$A$1,MATCH(Tables!AU$1,'Program and Results'!$A:$A,0)-1,1,COUNTIF('Program and Results'!$A:$A,Tables!AU$1),4),MATCH($A256,OFFSET('Program and Results'!$A$1,MATCH(Tables!AU$1,'Program and Results'!$A:$A,0)-1,4,COUNTIF('Program and Results'!$A:$A,Tables!AU$1),1),0),2),"")))</f>
        <v/>
      </c>
      <c r="AV256" t="str">
        <f ca="1">IF(AV86="","",IF($A256="","",IFERROR(INDEX(OFFSET('Program and Results'!$A$1,MATCH(Tables!AV$1,'Program and Results'!$A:$A,0)-1,1,COUNTIF('Program and Results'!$A:$A,Tables!AV$1),4),MATCH($A256,OFFSET('Program and Results'!$A$1,MATCH(Tables!AV$1,'Program and Results'!$A:$A,0)-1,4,COUNTIF('Program and Results'!$A:$A,Tables!AV$1),1),0),2),"")))</f>
        <v/>
      </c>
      <c r="AW256" t="str">
        <f ca="1">IF(AW86="","",IF($A256="","",IFERROR(INDEX(OFFSET('Program and Results'!$A$1,MATCH(Tables!AW$1,'Program and Results'!$A:$A,0)-1,1,COUNTIF('Program and Results'!$A:$A,Tables!AW$1),4),MATCH($A256,OFFSET('Program and Results'!$A$1,MATCH(Tables!AW$1,'Program and Results'!$A:$A,0)-1,4,COUNTIF('Program and Results'!$A:$A,Tables!AW$1),1),0),2),"")))</f>
        <v/>
      </c>
      <c r="AX256" t="str">
        <f ca="1">IF(AX86="","",IF($A256="","",IFERROR(INDEX(OFFSET('Program and Results'!$A$1,MATCH(Tables!AX$1,'Program and Results'!$A:$A,0)-1,1,COUNTIF('Program and Results'!$A:$A,Tables!AX$1),4),MATCH($A256,OFFSET('Program and Results'!$A$1,MATCH(Tables!AX$1,'Program and Results'!$A:$A,0)-1,4,COUNTIF('Program and Results'!$A:$A,Tables!AX$1),1),0),2),"")))</f>
        <v/>
      </c>
      <c r="AY256" t="str">
        <f ca="1">IF(AY86="","",IF($A256="","",IFERROR(INDEX(OFFSET('Program and Results'!$A$1,MATCH(Tables!AY$1,'Program and Results'!$A:$A,0)-1,1,COUNTIF('Program and Results'!$A:$A,Tables!AY$1),4),MATCH($A256,OFFSET('Program and Results'!$A$1,MATCH(Tables!AY$1,'Program and Results'!$A:$A,0)-1,4,COUNTIF('Program and Results'!$A:$A,Tables!AY$1),1),0),2),"")))</f>
        <v/>
      </c>
      <c r="AZ256" t="str">
        <f ca="1">IF(AZ86="","",IF($A256="","",IFERROR(INDEX(OFFSET('Program and Results'!$A$1,MATCH(Tables!AZ$1,'Program and Results'!$A:$A,0)-1,1,COUNTIF('Program and Results'!$A:$A,Tables!AZ$1),4),MATCH($A256,OFFSET('Program and Results'!$A$1,MATCH(Tables!AZ$1,'Program and Results'!$A:$A,0)-1,4,COUNTIF('Program and Results'!$A:$A,Tables!AZ$1),1),0),2),"")))</f>
        <v/>
      </c>
      <c r="BA256" t="str">
        <f ca="1">IF(BA86="","",IF($A256="","",IFERROR(INDEX(OFFSET('Program and Results'!$A$1,MATCH(Tables!BA$1,'Program and Results'!$A:$A,0)-1,1,COUNTIF('Program and Results'!$A:$A,Tables!BA$1),4),MATCH($A256,OFFSET('Program and Results'!$A$1,MATCH(Tables!BA$1,'Program and Results'!$A:$A,0)-1,4,COUNTIF('Program and Results'!$A:$A,Tables!BA$1),1),0),2),"")))</f>
        <v/>
      </c>
      <c r="BB256" t="str">
        <f ca="1">IF(BB86="","",IF($A256="","",IFERROR(INDEX(OFFSET('Program and Results'!$A$1,MATCH(Tables!BB$1,'Program and Results'!$A:$A,0)-1,1,COUNTIF('Program and Results'!$A:$A,Tables!BB$1),4),MATCH($A256,OFFSET('Program and Results'!$A$1,MATCH(Tables!BB$1,'Program and Results'!$A:$A,0)-1,4,COUNTIF('Program and Results'!$A:$A,Tables!BB$1),1),0),2),"")))</f>
        <v/>
      </c>
      <c r="BC256" t="str">
        <f ca="1">IF(BC86="","",IF($A256="","",IFERROR(INDEX(OFFSET('Program and Results'!$A$1,MATCH(Tables!BC$1,'Program and Results'!$A:$A,0)-1,1,COUNTIF('Program and Results'!$A:$A,Tables!BC$1),4),MATCH($A256,OFFSET('Program and Results'!$A$1,MATCH(Tables!BC$1,'Program and Results'!$A:$A,0)-1,4,COUNTIF('Program and Results'!$A:$A,Tables!BC$1),1),0),2),"")))</f>
        <v/>
      </c>
      <c r="BD256" t="str">
        <f ca="1">IF(BD86="","",IF($A256="","",IFERROR(INDEX(OFFSET('Program and Results'!$A$1,MATCH(Tables!BD$1,'Program and Results'!$A:$A,0)-1,1,COUNTIF('Program and Results'!$A:$A,Tables!BD$1),4),MATCH($A256,OFFSET('Program and Results'!$A$1,MATCH(Tables!BD$1,'Program and Results'!$A:$A,0)-1,4,COUNTIF('Program and Results'!$A:$A,Tables!BD$1),1),0),2),"")))</f>
        <v/>
      </c>
      <c r="BE256" t="str">
        <f ca="1">IF(BE86="","",IF($A256="","",IFERROR(INDEX(OFFSET('Program and Results'!$A$1,MATCH(Tables!BE$1,'Program and Results'!$A:$A,0)-1,1,COUNTIF('Program and Results'!$A:$A,Tables!BE$1),4),MATCH($A256,OFFSET('Program and Results'!$A$1,MATCH(Tables!BE$1,'Program and Results'!$A:$A,0)-1,4,COUNTIF('Program and Results'!$A:$A,Tables!BE$1),1),0),2),"")))</f>
        <v/>
      </c>
    </row>
    <row r="257" spans="1:57">
      <c r="A257" s="3" t="str">
        <f t="shared" si="16"/>
        <v>Nurnberg</v>
      </c>
      <c r="B257">
        <f ca="1">IF(B87="","",IF($A257="","",IFERROR(INDEX(OFFSET('Program and Results'!$A$1,MATCH(Tables!B$1,'Program and Results'!$A:$A,0)-1,1,COUNTIF('Program and Results'!$A:$A,Tables!B$1),4),MATCH($A257,OFFSET('Program and Results'!$A$1,MATCH(Tables!B$1,'Program and Results'!$A:$A,0)-1,4,COUNTIF('Program and Results'!$A:$A,Tables!B$1),1),0),2),"")))</f>
        <v>2</v>
      </c>
      <c r="C257" t="str">
        <f ca="1">IF(C87="","",IF($A257="","",IFERROR(INDEX(OFFSET('Program and Results'!$A$1,MATCH(Tables!C$1,'Program and Results'!$A:$A,0)-1,1,COUNTIF('Program and Results'!$A:$A,Tables!C$1),4),MATCH($A257,OFFSET('Program and Results'!$A$1,MATCH(Tables!C$1,'Program and Results'!$A:$A,0)-1,4,COUNTIF('Program and Results'!$A:$A,Tables!C$1),1),0),2),"")))</f>
        <v/>
      </c>
      <c r="D257">
        <f ca="1">IF(D87="","",IF($A257="","",IFERROR(INDEX(OFFSET('Program and Results'!$A$1,MATCH(Tables!D$1,'Program and Results'!$A:$A,0)-1,1,COUNTIF('Program and Results'!$A:$A,Tables!D$1),4),MATCH($A257,OFFSET('Program and Results'!$A$1,MATCH(Tables!D$1,'Program and Results'!$A:$A,0)-1,4,COUNTIF('Program and Results'!$A:$A,Tables!D$1),1),0),2),"")))</f>
        <v>2</v>
      </c>
      <c r="E257" t="str">
        <f ca="1">IF(E87="","",IF($A257="","",IFERROR(INDEX(OFFSET('Program and Results'!$A$1,MATCH(Tables!E$1,'Program and Results'!$A:$A,0)-1,1,COUNTIF('Program and Results'!$A:$A,Tables!E$1),4),MATCH($A257,OFFSET('Program and Results'!$A$1,MATCH(Tables!E$1,'Program and Results'!$A:$A,0)-1,4,COUNTIF('Program and Results'!$A:$A,Tables!E$1),1),0),2),"")))</f>
        <v/>
      </c>
      <c r="F257">
        <f ca="1">IF(F87="","",IF($A257="","",IFERROR(INDEX(OFFSET('Program and Results'!$A$1,MATCH(Tables!F$1,'Program and Results'!$A:$A,0)-1,1,COUNTIF('Program and Results'!$A:$A,Tables!F$1),4),MATCH($A257,OFFSET('Program and Results'!$A$1,MATCH(Tables!F$1,'Program and Results'!$A:$A,0)-1,4,COUNTIF('Program and Results'!$A:$A,Tables!F$1),1),0),2),"")))</f>
        <v>1</v>
      </c>
      <c r="G257" t="str">
        <f ca="1">IF(G87="","",IF($A257="","",IFERROR(INDEX(OFFSET('Program and Results'!$A$1,MATCH(Tables!G$1,'Program and Results'!$A:$A,0)-1,1,COUNTIF('Program and Results'!$A:$A,Tables!G$1),4),MATCH($A257,OFFSET('Program and Results'!$A$1,MATCH(Tables!G$1,'Program and Results'!$A:$A,0)-1,4,COUNTIF('Program and Results'!$A:$A,Tables!G$1),1),0),2),"")))</f>
        <v/>
      </c>
      <c r="H257">
        <f ca="1">IF(H87="","",IF($A257="","",IFERROR(INDEX(OFFSET('Program and Results'!$A$1,MATCH(Tables!H$1,'Program and Results'!$A:$A,0)-1,1,COUNTIF('Program and Results'!$A:$A,Tables!H$1),4),MATCH($A257,OFFSET('Program and Results'!$A$1,MATCH(Tables!H$1,'Program and Results'!$A:$A,0)-1,4,COUNTIF('Program and Results'!$A:$A,Tables!H$1),1),0),2),"")))</f>
        <v>3</v>
      </c>
      <c r="I257" t="str">
        <f ca="1">IF(I87="","",IF($A257="","",IFERROR(INDEX(OFFSET('Program and Results'!$A$1,MATCH(Tables!I$1,'Program and Results'!$A:$A,0)-1,1,COUNTIF('Program and Results'!$A:$A,Tables!I$1),4),MATCH($A257,OFFSET('Program and Results'!$A$1,MATCH(Tables!I$1,'Program and Results'!$A:$A,0)-1,4,COUNTIF('Program and Results'!$A:$A,Tables!I$1),1),0),2),"")))</f>
        <v/>
      </c>
      <c r="J257">
        <f ca="1">IF(J87="","",IF($A257="","",IFERROR(INDEX(OFFSET('Program and Results'!$A$1,MATCH(Tables!J$1,'Program and Results'!$A:$A,0)-1,1,COUNTIF('Program and Results'!$A:$A,Tables!J$1),4),MATCH($A257,OFFSET('Program and Results'!$A$1,MATCH(Tables!J$1,'Program and Results'!$A:$A,0)-1,4,COUNTIF('Program and Results'!$A:$A,Tables!J$1),1),0),2),"")))</f>
        <v>1</v>
      </c>
      <c r="K257">
        <f ca="1">IF(K87="","",IF($A257="","",IFERROR(INDEX(OFFSET('Program and Results'!$A$1,MATCH(Tables!K$1,'Program and Results'!$A:$A,0)-1,1,COUNTIF('Program and Results'!$A:$A,Tables!K$1),4),MATCH($A257,OFFSET('Program and Results'!$A$1,MATCH(Tables!K$1,'Program and Results'!$A:$A,0)-1,4,COUNTIF('Program and Results'!$A:$A,Tables!K$1),1),0),2),"")))</f>
        <v>1</v>
      </c>
      <c r="L257" t="str">
        <f ca="1">IF(L87="","",IF($A257="","",IFERROR(INDEX(OFFSET('Program and Results'!$A$1,MATCH(Tables!L$1,'Program and Results'!$A:$A,0)-1,1,COUNTIF('Program and Results'!$A:$A,Tables!L$1),4),MATCH($A257,OFFSET('Program and Results'!$A$1,MATCH(Tables!L$1,'Program and Results'!$A:$A,0)-1,4,COUNTIF('Program and Results'!$A:$A,Tables!L$1),1),0),2),"")))</f>
        <v/>
      </c>
      <c r="M257">
        <f ca="1">IF(M87="","",IF($A257="","",IFERROR(INDEX(OFFSET('Program and Results'!$A$1,MATCH(Tables!M$1,'Program and Results'!$A:$A,0)-1,1,COUNTIF('Program and Results'!$A:$A,Tables!M$1),4),MATCH($A257,OFFSET('Program and Results'!$A$1,MATCH(Tables!M$1,'Program and Results'!$A:$A,0)-1,4,COUNTIF('Program and Results'!$A:$A,Tables!M$1),1),0),2),"")))</f>
        <v>3</v>
      </c>
      <c r="N257" t="str">
        <f ca="1">IF(N87="","",IF($A257="","",IFERROR(INDEX(OFFSET('Program and Results'!$A$1,MATCH(Tables!N$1,'Program and Results'!$A:$A,0)-1,1,COUNTIF('Program and Results'!$A:$A,Tables!N$1),4),MATCH($A257,OFFSET('Program and Results'!$A$1,MATCH(Tables!N$1,'Program and Results'!$A:$A,0)-1,4,COUNTIF('Program and Results'!$A:$A,Tables!N$1),1),0),2),"")))</f>
        <v/>
      </c>
      <c r="O257">
        <f ca="1">IF(O87="","",IF($A257="","",IFERROR(INDEX(OFFSET('Program and Results'!$A$1,MATCH(Tables!O$1,'Program and Results'!$A:$A,0)-1,1,COUNTIF('Program and Results'!$A:$A,Tables!O$1),4),MATCH($A257,OFFSET('Program and Results'!$A$1,MATCH(Tables!O$1,'Program and Results'!$A:$A,0)-1,4,COUNTIF('Program and Results'!$A:$A,Tables!O$1),1),0),2),"")))</f>
        <v>3</v>
      </c>
      <c r="P257" t="str">
        <f ca="1">IF(P87="","",IF($A257="","",IFERROR(INDEX(OFFSET('Program and Results'!$A$1,MATCH(Tables!P$1,'Program and Results'!$A:$A,0)-1,1,COUNTIF('Program and Results'!$A:$A,Tables!P$1),4),MATCH($A257,OFFSET('Program and Results'!$A$1,MATCH(Tables!P$1,'Program and Results'!$A:$A,0)-1,4,COUNTIF('Program and Results'!$A:$A,Tables!P$1),1),0),2),"")))</f>
        <v/>
      </c>
      <c r="Q257">
        <f ca="1">IF(Q87="","",IF($A257="","",IFERROR(INDEX(OFFSET('Program and Results'!$A$1,MATCH(Tables!Q$1,'Program and Results'!$A:$A,0)-1,1,COUNTIF('Program and Results'!$A:$A,Tables!Q$1),4),MATCH($A257,OFFSET('Program and Results'!$A$1,MATCH(Tables!Q$1,'Program and Results'!$A:$A,0)-1,4,COUNTIF('Program and Results'!$A:$A,Tables!Q$1),1),0),2),"")))</f>
        <v>3</v>
      </c>
      <c r="R257" t="str">
        <f ca="1">IF(R87="","",IF($A257="","",IFERROR(INDEX(OFFSET('Program and Results'!$A$1,MATCH(Tables!R$1,'Program and Results'!$A:$A,0)-1,1,COUNTIF('Program and Results'!$A:$A,Tables!R$1),4),MATCH($A257,OFFSET('Program and Results'!$A$1,MATCH(Tables!R$1,'Program and Results'!$A:$A,0)-1,4,COUNTIF('Program and Results'!$A:$A,Tables!R$1),1),0),2),"")))</f>
        <v/>
      </c>
      <c r="S257" t="str">
        <f ca="1">IF(S87="","",IF($A257="","",IFERROR(INDEX(OFFSET('Program and Results'!$A$1,MATCH(Tables!S$1,'Program and Results'!$A:$A,0)-1,1,COUNTIF('Program and Results'!$A:$A,Tables!S$1),4),MATCH($A257,OFFSET('Program and Results'!$A$1,MATCH(Tables!S$1,'Program and Results'!$A:$A,0)-1,4,COUNTIF('Program and Results'!$A:$A,Tables!S$1),1),0),2),"")))</f>
        <v/>
      </c>
      <c r="T257">
        <f ca="1">IF(T87="","",IF($A257="","",IFERROR(INDEX(OFFSET('Program and Results'!$A$1,MATCH(Tables!T$1,'Program and Results'!$A:$A,0)-1,1,COUNTIF('Program and Results'!$A:$A,Tables!T$1),4),MATCH($A257,OFFSET('Program and Results'!$A$1,MATCH(Tables!T$1,'Program and Results'!$A:$A,0)-1,4,COUNTIF('Program and Results'!$A:$A,Tables!T$1),1),0),2),"")))</f>
        <v>1</v>
      </c>
      <c r="U257" t="str">
        <f ca="1">IF(U87="","",IF($A257="","",IFERROR(INDEX(OFFSET('Program and Results'!$A$1,MATCH(Tables!U$1,'Program and Results'!$A:$A,0)-1,1,COUNTIF('Program and Results'!$A:$A,Tables!U$1),4),MATCH($A257,OFFSET('Program and Results'!$A$1,MATCH(Tables!U$1,'Program and Results'!$A:$A,0)-1,4,COUNTIF('Program and Results'!$A:$A,Tables!U$1),1),0),2),"")))</f>
        <v/>
      </c>
      <c r="V257">
        <f ca="1">IF(V87="","",IF($A257="","",IFERROR(INDEX(OFFSET('Program and Results'!$A$1,MATCH(Tables!V$1,'Program and Results'!$A:$A,0)-1,1,COUNTIF('Program and Results'!$A:$A,Tables!V$1),4),MATCH($A257,OFFSET('Program and Results'!$A$1,MATCH(Tables!V$1,'Program and Results'!$A:$A,0)-1,4,COUNTIF('Program and Results'!$A:$A,Tables!V$1),1),0),2),"")))</f>
        <v>0</v>
      </c>
      <c r="W257" t="str">
        <f ca="1">IF(W87="","",IF($A257="","",IFERROR(INDEX(OFFSET('Program and Results'!$A$1,MATCH(Tables!W$1,'Program and Results'!$A:$A,0)-1,1,COUNTIF('Program and Results'!$A:$A,Tables!W$1),4),MATCH($A257,OFFSET('Program and Results'!$A$1,MATCH(Tables!W$1,'Program and Results'!$A:$A,0)-1,4,COUNTIF('Program and Results'!$A:$A,Tables!W$1),1),0),2),"")))</f>
        <v/>
      </c>
      <c r="X257">
        <f ca="1">IF(X87="","",IF($A257="","",IFERROR(INDEX(OFFSET('Program and Results'!$A$1,MATCH(Tables!X$1,'Program and Results'!$A:$A,0)-1,1,COUNTIF('Program and Results'!$A:$A,Tables!X$1),4),MATCH($A257,OFFSET('Program and Results'!$A$1,MATCH(Tables!X$1,'Program and Results'!$A:$A,0)-1,4,COUNTIF('Program and Results'!$A:$A,Tables!X$1),1),0),2),"")))</f>
        <v>3</v>
      </c>
      <c r="Y257" t="str">
        <f ca="1">IF(Y87="","",IF($A257="","",IFERROR(INDEX(OFFSET('Program and Results'!$A$1,MATCH(Tables!Y$1,'Program and Results'!$A:$A,0)-1,1,COUNTIF('Program and Results'!$A:$A,Tables!Y$1),4),MATCH($A257,OFFSET('Program and Results'!$A$1,MATCH(Tables!Y$1,'Program and Results'!$A:$A,0)-1,4,COUNTIF('Program and Results'!$A:$A,Tables!Y$1),1),0),2),"")))</f>
        <v/>
      </c>
      <c r="Z257">
        <f ca="1">IF(Z87="","",IF($A257="","",IFERROR(INDEX(OFFSET('Program and Results'!$A$1,MATCH(Tables!Z$1,'Program and Results'!$A:$A,0)-1,1,COUNTIF('Program and Results'!$A:$A,Tables!Z$1),4),MATCH($A257,OFFSET('Program and Results'!$A$1,MATCH(Tables!Z$1,'Program and Results'!$A:$A,0)-1,4,COUNTIF('Program and Results'!$A:$A,Tables!Z$1),1),0),2),"")))</f>
        <v>2</v>
      </c>
      <c r="AA257" t="str">
        <f ca="1">IF(AA87="","",IF($A257="","",IFERROR(INDEX(OFFSET('Program and Results'!$A$1,MATCH(Tables!AA$1,'Program and Results'!$A:$A,0)-1,1,COUNTIF('Program and Results'!$A:$A,Tables!AA$1),4),MATCH($A257,OFFSET('Program and Results'!$A$1,MATCH(Tables!AA$1,'Program and Results'!$A:$A,0)-1,4,COUNTIF('Program and Results'!$A:$A,Tables!AA$1),1),0),2),"")))</f>
        <v/>
      </c>
      <c r="AB257" t="str">
        <f ca="1">IF(AB87="","",IF($A257="","",IFERROR(INDEX(OFFSET('Program and Results'!$A$1,MATCH(Tables!AB$1,'Program and Results'!$A:$A,0)-1,1,COUNTIF('Program and Results'!$A:$A,Tables!AB$1),4),MATCH($A257,OFFSET('Program and Results'!$A$1,MATCH(Tables!AB$1,'Program and Results'!$A:$A,0)-1,4,COUNTIF('Program and Results'!$A:$A,Tables!AB$1),1),0),2),"")))</f>
        <v/>
      </c>
      <c r="AC257">
        <f ca="1">IF(AC87="","",IF($A257="","",IFERROR(INDEX(OFFSET('Program and Results'!$A$1,MATCH(Tables!AC$1,'Program and Results'!$A:$A,0)-1,1,COUNTIF('Program and Results'!$A:$A,Tables!AC$1),4),MATCH($A257,OFFSET('Program and Results'!$A$1,MATCH(Tables!AC$1,'Program and Results'!$A:$A,0)-1,4,COUNTIF('Program and Results'!$A:$A,Tables!AC$1),1),0),2),"")))</f>
        <v>3</v>
      </c>
      <c r="AD257" t="str">
        <f ca="1">IF(AD87="","",IF($A257="","",IFERROR(INDEX(OFFSET('Program and Results'!$A$1,MATCH(Tables!AD$1,'Program and Results'!$A:$A,0)-1,1,COUNTIF('Program and Results'!$A:$A,Tables!AD$1),4),MATCH($A257,OFFSET('Program and Results'!$A$1,MATCH(Tables!AD$1,'Program and Results'!$A:$A,0)-1,4,COUNTIF('Program and Results'!$A:$A,Tables!AD$1),1),0),2),"")))</f>
        <v/>
      </c>
      <c r="AE257">
        <f ca="1">IF(AE87="","",IF($A257="","",IFERROR(INDEX(OFFSET('Program and Results'!$A$1,MATCH(Tables!AE$1,'Program and Results'!$A:$A,0)-1,1,COUNTIF('Program and Results'!$A:$A,Tables!AE$1),4),MATCH($A257,OFFSET('Program and Results'!$A$1,MATCH(Tables!AE$1,'Program and Results'!$A:$A,0)-1,4,COUNTIF('Program and Results'!$A:$A,Tables!AE$1),1),0),2),"")))</f>
        <v>4</v>
      </c>
      <c r="AF257" t="str">
        <f ca="1">IF(AF87="","",IF($A257="","",IFERROR(INDEX(OFFSET('Program and Results'!$A$1,MATCH(Tables!AF$1,'Program and Results'!$A:$A,0)-1,1,COUNTIF('Program and Results'!$A:$A,Tables!AF$1),4),MATCH($A257,OFFSET('Program and Results'!$A$1,MATCH(Tables!AF$1,'Program and Results'!$A:$A,0)-1,4,COUNTIF('Program and Results'!$A:$A,Tables!AF$1),1),0),2),"")))</f>
        <v/>
      </c>
      <c r="AG257">
        <f ca="1">IF(AG87="","",IF($A257="","",IFERROR(INDEX(OFFSET('Program and Results'!$A$1,MATCH(Tables!AG$1,'Program and Results'!$A:$A,0)-1,1,COUNTIF('Program and Results'!$A:$A,Tables!AG$1),4),MATCH($A257,OFFSET('Program and Results'!$A$1,MATCH(Tables!AG$1,'Program and Results'!$A:$A,0)-1,4,COUNTIF('Program and Results'!$A:$A,Tables!AG$1),1),0),2),"")))</f>
        <v>2</v>
      </c>
      <c r="AH257" t="str">
        <f ca="1">IF(AH87="","",IF($A257="","",IFERROR(INDEX(OFFSET('Program and Results'!$A$1,MATCH(Tables!AH$1,'Program and Results'!$A:$A,0)-1,1,COUNTIF('Program and Results'!$A:$A,Tables!AH$1),4),MATCH($A257,OFFSET('Program and Results'!$A$1,MATCH(Tables!AH$1,'Program and Results'!$A:$A,0)-1,4,COUNTIF('Program and Results'!$A:$A,Tables!AH$1),1),0),2),"")))</f>
        <v/>
      </c>
      <c r="AI257">
        <f ca="1">IF(AI87="","",IF($A257="","",IFERROR(INDEX(OFFSET('Program and Results'!$A$1,MATCH(Tables!AI$1,'Program and Results'!$A:$A,0)-1,1,COUNTIF('Program and Results'!$A:$A,Tables!AI$1),4),MATCH($A257,OFFSET('Program and Results'!$A$1,MATCH(Tables!AI$1,'Program and Results'!$A:$A,0)-1,4,COUNTIF('Program and Results'!$A:$A,Tables!AI$1),1),0),2),"")))</f>
        <v>4</v>
      </c>
      <c r="AJ257" t="str">
        <f ca="1">IF(AJ87="","",IF($A257="","",IFERROR(INDEX(OFFSET('Program and Results'!$A$1,MATCH(Tables!AJ$1,'Program and Results'!$A:$A,0)-1,1,COUNTIF('Program and Results'!$A:$A,Tables!AJ$1),4),MATCH($A257,OFFSET('Program and Results'!$A$1,MATCH(Tables!AJ$1,'Program and Results'!$A:$A,0)-1,4,COUNTIF('Program and Results'!$A:$A,Tables!AJ$1),1),0),2),"")))</f>
        <v/>
      </c>
      <c r="AK257" t="str">
        <f ca="1">IF(AK87="","",IF($A257="","",IFERROR(INDEX(OFFSET('Program and Results'!$A$1,MATCH(Tables!AK$1,'Program and Results'!$A:$A,0)-1,1,COUNTIF('Program and Results'!$A:$A,Tables!AK$1),4),MATCH($A257,OFFSET('Program and Results'!$A$1,MATCH(Tables!AK$1,'Program and Results'!$A:$A,0)-1,4,COUNTIF('Program and Results'!$A:$A,Tables!AK$1),1),0),2),"")))</f>
        <v/>
      </c>
      <c r="AL257" t="str">
        <f ca="1">IF(AL87="","",IF($A257="","",IFERROR(INDEX(OFFSET('Program and Results'!$A$1,MATCH(Tables!AL$1,'Program and Results'!$A:$A,0)-1,1,COUNTIF('Program and Results'!$A:$A,Tables!AL$1),4),MATCH($A257,OFFSET('Program and Results'!$A$1,MATCH(Tables!AL$1,'Program and Results'!$A:$A,0)-1,4,COUNTIF('Program and Results'!$A:$A,Tables!AL$1),1),0),2),"")))</f>
        <v/>
      </c>
      <c r="AM257" t="str">
        <f ca="1">IF(AM87="","",IF($A257="","",IFERROR(INDEX(OFFSET('Program and Results'!$A$1,MATCH(Tables!AM$1,'Program and Results'!$A:$A,0)-1,1,COUNTIF('Program and Results'!$A:$A,Tables!AM$1),4),MATCH($A257,OFFSET('Program and Results'!$A$1,MATCH(Tables!AM$1,'Program and Results'!$A:$A,0)-1,4,COUNTIF('Program and Results'!$A:$A,Tables!AM$1),1),0),2),"")))</f>
        <v/>
      </c>
      <c r="AN257" t="str">
        <f ca="1">IF(AN87="","",IF($A257="","",IFERROR(INDEX(OFFSET('Program and Results'!$A$1,MATCH(Tables!AN$1,'Program and Results'!$A:$A,0)-1,1,COUNTIF('Program and Results'!$A:$A,Tables!AN$1),4),MATCH($A257,OFFSET('Program and Results'!$A$1,MATCH(Tables!AN$1,'Program and Results'!$A:$A,0)-1,4,COUNTIF('Program and Results'!$A:$A,Tables!AN$1),1),0),2),"")))</f>
        <v/>
      </c>
      <c r="AO257" t="str">
        <f ca="1">IF(AO87="","",IF($A257="","",IFERROR(INDEX(OFFSET('Program and Results'!$A$1,MATCH(Tables!AO$1,'Program and Results'!$A:$A,0)-1,1,COUNTIF('Program and Results'!$A:$A,Tables!AO$1),4),MATCH($A257,OFFSET('Program and Results'!$A$1,MATCH(Tables!AO$1,'Program and Results'!$A:$A,0)-1,4,COUNTIF('Program and Results'!$A:$A,Tables!AO$1),1),0),2),"")))</f>
        <v/>
      </c>
      <c r="AP257" t="str">
        <f ca="1">IF(AP87="","",IF($A257="","",IFERROR(INDEX(OFFSET('Program and Results'!$A$1,MATCH(Tables!AP$1,'Program and Results'!$A:$A,0)-1,1,COUNTIF('Program and Results'!$A:$A,Tables!AP$1),4),MATCH($A257,OFFSET('Program and Results'!$A$1,MATCH(Tables!AP$1,'Program and Results'!$A:$A,0)-1,4,COUNTIF('Program and Results'!$A:$A,Tables!AP$1),1),0),2),"")))</f>
        <v/>
      </c>
      <c r="AQ257" t="str">
        <f ca="1">IF(AQ87="","",IF($A257="","",IFERROR(INDEX(OFFSET('Program and Results'!$A$1,MATCH(Tables!AQ$1,'Program and Results'!$A:$A,0)-1,1,COUNTIF('Program and Results'!$A:$A,Tables!AQ$1),4),MATCH($A257,OFFSET('Program and Results'!$A$1,MATCH(Tables!AQ$1,'Program and Results'!$A:$A,0)-1,4,COUNTIF('Program and Results'!$A:$A,Tables!AQ$1),1),0),2),"")))</f>
        <v/>
      </c>
      <c r="AR257" t="str">
        <f ca="1">IF(AR87="","",IF($A257="","",IFERROR(INDEX(OFFSET('Program and Results'!$A$1,MATCH(Tables!AR$1,'Program and Results'!$A:$A,0)-1,1,COUNTIF('Program and Results'!$A:$A,Tables!AR$1),4),MATCH($A257,OFFSET('Program and Results'!$A$1,MATCH(Tables!AR$1,'Program and Results'!$A:$A,0)-1,4,COUNTIF('Program and Results'!$A:$A,Tables!AR$1),1),0),2),"")))</f>
        <v/>
      </c>
      <c r="AS257" t="str">
        <f ca="1">IF(AS87="","",IF($A257="","",IFERROR(INDEX(OFFSET('Program and Results'!$A$1,MATCH(Tables!AS$1,'Program and Results'!$A:$A,0)-1,1,COUNTIF('Program and Results'!$A:$A,Tables!AS$1),4),MATCH($A257,OFFSET('Program and Results'!$A$1,MATCH(Tables!AS$1,'Program and Results'!$A:$A,0)-1,4,COUNTIF('Program and Results'!$A:$A,Tables!AS$1),1),0),2),"")))</f>
        <v/>
      </c>
      <c r="AT257" t="str">
        <f ca="1">IF(AT87="","",IF($A257="","",IFERROR(INDEX(OFFSET('Program and Results'!$A$1,MATCH(Tables!AT$1,'Program and Results'!$A:$A,0)-1,1,COUNTIF('Program and Results'!$A:$A,Tables!AT$1),4),MATCH($A257,OFFSET('Program and Results'!$A$1,MATCH(Tables!AT$1,'Program and Results'!$A:$A,0)-1,4,COUNTIF('Program and Results'!$A:$A,Tables!AT$1),1),0),2),"")))</f>
        <v/>
      </c>
      <c r="AU257" t="str">
        <f ca="1">IF(AU87="","",IF($A257="","",IFERROR(INDEX(OFFSET('Program and Results'!$A$1,MATCH(Tables!AU$1,'Program and Results'!$A:$A,0)-1,1,COUNTIF('Program and Results'!$A:$A,Tables!AU$1),4),MATCH($A257,OFFSET('Program and Results'!$A$1,MATCH(Tables!AU$1,'Program and Results'!$A:$A,0)-1,4,COUNTIF('Program and Results'!$A:$A,Tables!AU$1),1),0),2),"")))</f>
        <v/>
      </c>
      <c r="AV257" t="str">
        <f ca="1">IF(AV87="","",IF($A257="","",IFERROR(INDEX(OFFSET('Program and Results'!$A$1,MATCH(Tables!AV$1,'Program and Results'!$A:$A,0)-1,1,COUNTIF('Program and Results'!$A:$A,Tables!AV$1),4),MATCH($A257,OFFSET('Program and Results'!$A$1,MATCH(Tables!AV$1,'Program and Results'!$A:$A,0)-1,4,COUNTIF('Program and Results'!$A:$A,Tables!AV$1),1),0),2),"")))</f>
        <v/>
      </c>
      <c r="AW257" t="str">
        <f ca="1">IF(AW87="","",IF($A257="","",IFERROR(INDEX(OFFSET('Program and Results'!$A$1,MATCH(Tables!AW$1,'Program and Results'!$A:$A,0)-1,1,COUNTIF('Program and Results'!$A:$A,Tables!AW$1),4),MATCH($A257,OFFSET('Program and Results'!$A$1,MATCH(Tables!AW$1,'Program and Results'!$A:$A,0)-1,4,COUNTIF('Program and Results'!$A:$A,Tables!AW$1),1),0),2),"")))</f>
        <v/>
      </c>
      <c r="AX257" t="str">
        <f ca="1">IF(AX87="","",IF($A257="","",IFERROR(INDEX(OFFSET('Program and Results'!$A$1,MATCH(Tables!AX$1,'Program and Results'!$A:$A,0)-1,1,COUNTIF('Program and Results'!$A:$A,Tables!AX$1),4),MATCH($A257,OFFSET('Program and Results'!$A$1,MATCH(Tables!AX$1,'Program and Results'!$A:$A,0)-1,4,COUNTIF('Program and Results'!$A:$A,Tables!AX$1),1),0),2),"")))</f>
        <v/>
      </c>
      <c r="AY257" t="str">
        <f ca="1">IF(AY87="","",IF($A257="","",IFERROR(INDEX(OFFSET('Program and Results'!$A$1,MATCH(Tables!AY$1,'Program and Results'!$A:$A,0)-1,1,COUNTIF('Program and Results'!$A:$A,Tables!AY$1),4),MATCH($A257,OFFSET('Program and Results'!$A$1,MATCH(Tables!AY$1,'Program and Results'!$A:$A,0)-1,4,COUNTIF('Program and Results'!$A:$A,Tables!AY$1),1),0),2),"")))</f>
        <v/>
      </c>
      <c r="AZ257" t="str">
        <f ca="1">IF(AZ87="","",IF($A257="","",IFERROR(INDEX(OFFSET('Program and Results'!$A$1,MATCH(Tables!AZ$1,'Program and Results'!$A:$A,0)-1,1,COUNTIF('Program and Results'!$A:$A,Tables!AZ$1),4),MATCH($A257,OFFSET('Program and Results'!$A$1,MATCH(Tables!AZ$1,'Program and Results'!$A:$A,0)-1,4,COUNTIF('Program and Results'!$A:$A,Tables!AZ$1),1),0),2),"")))</f>
        <v/>
      </c>
      <c r="BA257" t="str">
        <f ca="1">IF(BA87="","",IF($A257="","",IFERROR(INDEX(OFFSET('Program and Results'!$A$1,MATCH(Tables!BA$1,'Program and Results'!$A:$A,0)-1,1,COUNTIF('Program and Results'!$A:$A,Tables!BA$1),4),MATCH($A257,OFFSET('Program and Results'!$A$1,MATCH(Tables!BA$1,'Program and Results'!$A:$A,0)-1,4,COUNTIF('Program and Results'!$A:$A,Tables!BA$1),1),0),2),"")))</f>
        <v/>
      </c>
      <c r="BB257" t="str">
        <f ca="1">IF(BB87="","",IF($A257="","",IFERROR(INDEX(OFFSET('Program and Results'!$A$1,MATCH(Tables!BB$1,'Program and Results'!$A:$A,0)-1,1,COUNTIF('Program and Results'!$A:$A,Tables!BB$1),4),MATCH($A257,OFFSET('Program and Results'!$A$1,MATCH(Tables!BB$1,'Program and Results'!$A:$A,0)-1,4,COUNTIF('Program and Results'!$A:$A,Tables!BB$1),1),0),2),"")))</f>
        <v/>
      </c>
      <c r="BC257" t="str">
        <f ca="1">IF(BC87="","",IF($A257="","",IFERROR(INDEX(OFFSET('Program and Results'!$A$1,MATCH(Tables!BC$1,'Program and Results'!$A:$A,0)-1,1,COUNTIF('Program and Results'!$A:$A,Tables!BC$1),4),MATCH($A257,OFFSET('Program and Results'!$A$1,MATCH(Tables!BC$1,'Program and Results'!$A:$A,0)-1,4,COUNTIF('Program and Results'!$A:$A,Tables!BC$1),1),0),2),"")))</f>
        <v/>
      </c>
      <c r="BD257" t="str">
        <f ca="1">IF(BD87="","",IF($A257="","",IFERROR(INDEX(OFFSET('Program and Results'!$A$1,MATCH(Tables!BD$1,'Program and Results'!$A:$A,0)-1,1,COUNTIF('Program and Results'!$A:$A,Tables!BD$1),4),MATCH($A257,OFFSET('Program and Results'!$A$1,MATCH(Tables!BD$1,'Program and Results'!$A:$A,0)-1,4,COUNTIF('Program and Results'!$A:$A,Tables!BD$1),1),0),2),"")))</f>
        <v/>
      </c>
      <c r="BE257" t="str">
        <f ca="1">IF(BE87="","",IF($A257="","",IFERROR(INDEX(OFFSET('Program and Results'!$A$1,MATCH(Tables!BE$1,'Program and Results'!$A:$A,0)-1,1,COUNTIF('Program and Results'!$A:$A,Tables!BE$1),4),MATCH($A257,OFFSET('Program and Results'!$A$1,MATCH(Tables!BE$1,'Program and Results'!$A:$A,0)-1,4,COUNTIF('Program and Results'!$A:$A,Tables!BE$1),1),0),2),"")))</f>
        <v/>
      </c>
    </row>
    <row r="258" spans="1:57">
      <c r="A258" s="3" t="str">
        <f t="shared" si="16"/>
        <v/>
      </c>
      <c r="B258" t="str">
        <f ca="1">IF(B88="","",IF($A258="","",IFERROR(INDEX(OFFSET('Program and Results'!$A$1,MATCH(Tables!B$1,'Program and Results'!$A:$A,0)-1,1,COUNTIF('Program and Results'!$A:$A,Tables!B$1),4),MATCH($A258,OFFSET('Program and Results'!$A$1,MATCH(Tables!B$1,'Program and Results'!$A:$A,0)-1,4,COUNTIF('Program and Results'!$A:$A,Tables!B$1),1),0),2),"")))</f>
        <v/>
      </c>
      <c r="C258" t="str">
        <f ca="1">IF(C88="","",IF($A258="","",IFERROR(INDEX(OFFSET('Program and Results'!$A$1,MATCH(Tables!C$1,'Program and Results'!$A:$A,0)-1,1,COUNTIF('Program and Results'!$A:$A,Tables!C$1),4),MATCH($A258,OFFSET('Program and Results'!$A$1,MATCH(Tables!C$1,'Program and Results'!$A:$A,0)-1,4,COUNTIF('Program and Results'!$A:$A,Tables!C$1),1),0),2),"")))</f>
        <v/>
      </c>
      <c r="D258" t="str">
        <f ca="1">IF(D88="","",IF($A258="","",IFERROR(INDEX(OFFSET('Program and Results'!$A$1,MATCH(Tables!D$1,'Program and Results'!$A:$A,0)-1,1,COUNTIF('Program and Results'!$A:$A,Tables!D$1),4),MATCH($A258,OFFSET('Program and Results'!$A$1,MATCH(Tables!D$1,'Program and Results'!$A:$A,0)-1,4,COUNTIF('Program and Results'!$A:$A,Tables!D$1),1),0),2),"")))</f>
        <v/>
      </c>
      <c r="E258" t="str">
        <f ca="1">IF(E88="","",IF($A258="","",IFERROR(INDEX(OFFSET('Program and Results'!$A$1,MATCH(Tables!E$1,'Program and Results'!$A:$A,0)-1,1,COUNTIF('Program and Results'!$A:$A,Tables!E$1),4),MATCH($A258,OFFSET('Program and Results'!$A$1,MATCH(Tables!E$1,'Program and Results'!$A:$A,0)-1,4,COUNTIF('Program and Results'!$A:$A,Tables!E$1),1),0),2),"")))</f>
        <v/>
      </c>
      <c r="F258" t="str">
        <f ca="1">IF(F88="","",IF($A258="","",IFERROR(INDEX(OFFSET('Program and Results'!$A$1,MATCH(Tables!F$1,'Program and Results'!$A:$A,0)-1,1,COUNTIF('Program and Results'!$A:$A,Tables!F$1),4),MATCH($A258,OFFSET('Program and Results'!$A$1,MATCH(Tables!F$1,'Program and Results'!$A:$A,0)-1,4,COUNTIF('Program and Results'!$A:$A,Tables!F$1),1),0),2),"")))</f>
        <v/>
      </c>
      <c r="G258" t="str">
        <f ca="1">IF(G88="","",IF($A258="","",IFERROR(INDEX(OFFSET('Program and Results'!$A$1,MATCH(Tables!G$1,'Program and Results'!$A:$A,0)-1,1,COUNTIF('Program and Results'!$A:$A,Tables!G$1),4),MATCH($A258,OFFSET('Program and Results'!$A$1,MATCH(Tables!G$1,'Program and Results'!$A:$A,0)-1,4,COUNTIF('Program and Results'!$A:$A,Tables!G$1),1),0),2),"")))</f>
        <v/>
      </c>
      <c r="H258" t="str">
        <f ca="1">IF(H88="","",IF($A258="","",IFERROR(INDEX(OFFSET('Program and Results'!$A$1,MATCH(Tables!H$1,'Program and Results'!$A:$A,0)-1,1,COUNTIF('Program and Results'!$A:$A,Tables!H$1),4),MATCH($A258,OFFSET('Program and Results'!$A$1,MATCH(Tables!H$1,'Program and Results'!$A:$A,0)-1,4,COUNTIF('Program and Results'!$A:$A,Tables!H$1),1),0),2),"")))</f>
        <v/>
      </c>
      <c r="I258" t="str">
        <f ca="1">IF(I88="","",IF($A258="","",IFERROR(INDEX(OFFSET('Program and Results'!$A$1,MATCH(Tables!I$1,'Program and Results'!$A:$A,0)-1,1,COUNTIF('Program and Results'!$A:$A,Tables!I$1),4),MATCH($A258,OFFSET('Program and Results'!$A$1,MATCH(Tables!I$1,'Program and Results'!$A:$A,0)-1,4,COUNTIF('Program and Results'!$A:$A,Tables!I$1),1),0),2),"")))</f>
        <v/>
      </c>
      <c r="J258" t="str">
        <f ca="1">IF(J88="","",IF($A258="","",IFERROR(INDEX(OFFSET('Program and Results'!$A$1,MATCH(Tables!J$1,'Program and Results'!$A:$A,0)-1,1,COUNTIF('Program and Results'!$A:$A,Tables!J$1),4),MATCH($A258,OFFSET('Program and Results'!$A$1,MATCH(Tables!J$1,'Program and Results'!$A:$A,0)-1,4,COUNTIF('Program and Results'!$A:$A,Tables!J$1),1),0),2),"")))</f>
        <v/>
      </c>
      <c r="K258" t="str">
        <f ca="1">IF(K88="","",IF($A258="","",IFERROR(INDEX(OFFSET('Program and Results'!$A$1,MATCH(Tables!K$1,'Program and Results'!$A:$A,0)-1,1,COUNTIF('Program and Results'!$A:$A,Tables!K$1),4),MATCH($A258,OFFSET('Program and Results'!$A$1,MATCH(Tables!K$1,'Program and Results'!$A:$A,0)-1,4,COUNTIF('Program and Results'!$A:$A,Tables!K$1),1),0),2),"")))</f>
        <v/>
      </c>
      <c r="L258" t="str">
        <f ca="1">IF(L88="","",IF($A258="","",IFERROR(INDEX(OFFSET('Program and Results'!$A$1,MATCH(Tables!L$1,'Program and Results'!$A:$A,0)-1,1,COUNTIF('Program and Results'!$A:$A,Tables!L$1),4),MATCH($A258,OFFSET('Program and Results'!$A$1,MATCH(Tables!L$1,'Program and Results'!$A:$A,0)-1,4,COUNTIF('Program and Results'!$A:$A,Tables!L$1),1),0),2),"")))</f>
        <v/>
      </c>
      <c r="M258" t="str">
        <f ca="1">IF(M88="","",IF($A258="","",IFERROR(INDEX(OFFSET('Program and Results'!$A$1,MATCH(Tables!M$1,'Program and Results'!$A:$A,0)-1,1,COUNTIF('Program and Results'!$A:$A,Tables!M$1),4),MATCH($A258,OFFSET('Program and Results'!$A$1,MATCH(Tables!M$1,'Program and Results'!$A:$A,0)-1,4,COUNTIF('Program and Results'!$A:$A,Tables!M$1),1),0),2),"")))</f>
        <v/>
      </c>
      <c r="N258" t="str">
        <f ca="1">IF(N88="","",IF($A258="","",IFERROR(INDEX(OFFSET('Program and Results'!$A$1,MATCH(Tables!N$1,'Program and Results'!$A:$A,0)-1,1,COUNTIF('Program and Results'!$A:$A,Tables!N$1),4),MATCH($A258,OFFSET('Program and Results'!$A$1,MATCH(Tables!N$1,'Program and Results'!$A:$A,0)-1,4,COUNTIF('Program and Results'!$A:$A,Tables!N$1),1),0),2),"")))</f>
        <v/>
      </c>
      <c r="O258" t="str">
        <f ca="1">IF(O88="","",IF($A258="","",IFERROR(INDEX(OFFSET('Program and Results'!$A$1,MATCH(Tables!O$1,'Program and Results'!$A:$A,0)-1,1,COUNTIF('Program and Results'!$A:$A,Tables!O$1),4),MATCH($A258,OFFSET('Program and Results'!$A$1,MATCH(Tables!O$1,'Program and Results'!$A:$A,0)-1,4,COUNTIF('Program and Results'!$A:$A,Tables!O$1),1),0),2),"")))</f>
        <v/>
      </c>
      <c r="P258" t="str">
        <f ca="1">IF(P88="","",IF($A258="","",IFERROR(INDEX(OFFSET('Program and Results'!$A$1,MATCH(Tables!P$1,'Program and Results'!$A:$A,0)-1,1,COUNTIF('Program and Results'!$A:$A,Tables!P$1),4),MATCH($A258,OFFSET('Program and Results'!$A$1,MATCH(Tables!P$1,'Program and Results'!$A:$A,0)-1,4,COUNTIF('Program and Results'!$A:$A,Tables!P$1),1),0),2),"")))</f>
        <v/>
      </c>
      <c r="Q258" t="str">
        <f ca="1">IF(Q88="","",IF($A258="","",IFERROR(INDEX(OFFSET('Program and Results'!$A$1,MATCH(Tables!Q$1,'Program and Results'!$A:$A,0)-1,1,COUNTIF('Program and Results'!$A:$A,Tables!Q$1),4),MATCH($A258,OFFSET('Program and Results'!$A$1,MATCH(Tables!Q$1,'Program and Results'!$A:$A,0)-1,4,COUNTIF('Program and Results'!$A:$A,Tables!Q$1),1),0),2),"")))</f>
        <v/>
      </c>
      <c r="R258" t="str">
        <f ca="1">IF(R88="","",IF($A258="","",IFERROR(INDEX(OFFSET('Program and Results'!$A$1,MATCH(Tables!R$1,'Program and Results'!$A:$A,0)-1,1,COUNTIF('Program and Results'!$A:$A,Tables!R$1),4),MATCH($A258,OFFSET('Program and Results'!$A$1,MATCH(Tables!R$1,'Program and Results'!$A:$A,0)-1,4,COUNTIF('Program and Results'!$A:$A,Tables!R$1),1),0),2),"")))</f>
        <v/>
      </c>
      <c r="S258" t="str">
        <f ca="1">IF(S88="","",IF($A258="","",IFERROR(INDEX(OFFSET('Program and Results'!$A$1,MATCH(Tables!S$1,'Program and Results'!$A:$A,0)-1,1,COUNTIF('Program and Results'!$A:$A,Tables!S$1),4),MATCH($A258,OFFSET('Program and Results'!$A$1,MATCH(Tables!S$1,'Program and Results'!$A:$A,0)-1,4,COUNTIF('Program and Results'!$A:$A,Tables!S$1),1),0),2),"")))</f>
        <v/>
      </c>
      <c r="T258" t="str">
        <f ca="1">IF(T88="","",IF($A258="","",IFERROR(INDEX(OFFSET('Program and Results'!$A$1,MATCH(Tables!T$1,'Program and Results'!$A:$A,0)-1,1,COUNTIF('Program and Results'!$A:$A,Tables!T$1),4),MATCH($A258,OFFSET('Program and Results'!$A$1,MATCH(Tables!T$1,'Program and Results'!$A:$A,0)-1,4,COUNTIF('Program and Results'!$A:$A,Tables!T$1),1),0),2),"")))</f>
        <v/>
      </c>
      <c r="U258" t="str">
        <f ca="1">IF(U88="","",IF($A258="","",IFERROR(INDEX(OFFSET('Program and Results'!$A$1,MATCH(Tables!U$1,'Program and Results'!$A:$A,0)-1,1,COUNTIF('Program and Results'!$A:$A,Tables!U$1),4),MATCH($A258,OFFSET('Program and Results'!$A$1,MATCH(Tables!U$1,'Program and Results'!$A:$A,0)-1,4,COUNTIF('Program and Results'!$A:$A,Tables!U$1),1),0),2),"")))</f>
        <v/>
      </c>
      <c r="V258" t="str">
        <f ca="1">IF(V88="","",IF($A258="","",IFERROR(INDEX(OFFSET('Program and Results'!$A$1,MATCH(Tables!V$1,'Program and Results'!$A:$A,0)-1,1,COUNTIF('Program and Results'!$A:$A,Tables!V$1),4),MATCH($A258,OFFSET('Program and Results'!$A$1,MATCH(Tables!V$1,'Program and Results'!$A:$A,0)-1,4,COUNTIF('Program and Results'!$A:$A,Tables!V$1),1),0),2),"")))</f>
        <v/>
      </c>
      <c r="W258" t="str">
        <f ca="1">IF(W88="","",IF($A258="","",IFERROR(INDEX(OFFSET('Program and Results'!$A$1,MATCH(Tables!W$1,'Program and Results'!$A:$A,0)-1,1,COUNTIF('Program and Results'!$A:$A,Tables!W$1),4),MATCH($A258,OFFSET('Program and Results'!$A$1,MATCH(Tables!W$1,'Program and Results'!$A:$A,0)-1,4,COUNTIF('Program and Results'!$A:$A,Tables!W$1),1),0),2),"")))</f>
        <v/>
      </c>
      <c r="X258" t="str">
        <f ca="1">IF(X88="","",IF($A258="","",IFERROR(INDEX(OFFSET('Program and Results'!$A$1,MATCH(Tables!X$1,'Program and Results'!$A:$A,0)-1,1,COUNTIF('Program and Results'!$A:$A,Tables!X$1),4),MATCH($A258,OFFSET('Program and Results'!$A$1,MATCH(Tables!X$1,'Program and Results'!$A:$A,0)-1,4,COUNTIF('Program and Results'!$A:$A,Tables!X$1),1),0),2),"")))</f>
        <v/>
      </c>
      <c r="Y258" t="str">
        <f ca="1">IF(Y88="","",IF($A258="","",IFERROR(INDEX(OFFSET('Program and Results'!$A$1,MATCH(Tables!Y$1,'Program and Results'!$A:$A,0)-1,1,COUNTIF('Program and Results'!$A:$A,Tables!Y$1),4),MATCH($A258,OFFSET('Program and Results'!$A$1,MATCH(Tables!Y$1,'Program and Results'!$A:$A,0)-1,4,COUNTIF('Program and Results'!$A:$A,Tables!Y$1),1),0),2),"")))</f>
        <v/>
      </c>
      <c r="Z258" t="str">
        <f ca="1">IF(Z88="","",IF($A258="","",IFERROR(INDEX(OFFSET('Program and Results'!$A$1,MATCH(Tables!Z$1,'Program and Results'!$A:$A,0)-1,1,COUNTIF('Program and Results'!$A:$A,Tables!Z$1),4),MATCH($A258,OFFSET('Program and Results'!$A$1,MATCH(Tables!Z$1,'Program and Results'!$A:$A,0)-1,4,COUNTIF('Program and Results'!$A:$A,Tables!Z$1),1),0),2),"")))</f>
        <v/>
      </c>
      <c r="AA258" t="str">
        <f ca="1">IF(AA88="","",IF($A258="","",IFERROR(INDEX(OFFSET('Program and Results'!$A$1,MATCH(Tables!AA$1,'Program and Results'!$A:$A,0)-1,1,COUNTIF('Program and Results'!$A:$A,Tables!AA$1),4),MATCH($A258,OFFSET('Program and Results'!$A$1,MATCH(Tables!AA$1,'Program and Results'!$A:$A,0)-1,4,COUNTIF('Program and Results'!$A:$A,Tables!AA$1),1),0),2),"")))</f>
        <v/>
      </c>
      <c r="AB258" t="str">
        <f ca="1">IF(AB88="","",IF($A258="","",IFERROR(INDEX(OFFSET('Program and Results'!$A$1,MATCH(Tables!AB$1,'Program and Results'!$A:$A,0)-1,1,COUNTIF('Program and Results'!$A:$A,Tables!AB$1),4),MATCH($A258,OFFSET('Program and Results'!$A$1,MATCH(Tables!AB$1,'Program and Results'!$A:$A,0)-1,4,COUNTIF('Program and Results'!$A:$A,Tables!AB$1),1),0),2),"")))</f>
        <v/>
      </c>
      <c r="AC258" t="str">
        <f ca="1">IF(AC88="","",IF($A258="","",IFERROR(INDEX(OFFSET('Program and Results'!$A$1,MATCH(Tables!AC$1,'Program and Results'!$A:$A,0)-1,1,COUNTIF('Program and Results'!$A:$A,Tables!AC$1),4),MATCH($A258,OFFSET('Program and Results'!$A$1,MATCH(Tables!AC$1,'Program and Results'!$A:$A,0)-1,4,COUNTIF('Program and Results'!$A:$A,Tables!AC$1),1),0),2),"")))</f>
        <v/>
      </c>
      <c r="AD258" t="str">
        <f ca="1">IF(AD88="","",IF($A258="","",IFERROR(INDEX(OFFSET('Program and Results'!$A$1,MATCH(Tables!AD$1,'Program and Results'!$A:$A,0)-1,1,COUNTIF('Program and Results'!$A:$A,Tables!AD$1),4),MATCH($A258,OFFSET('Program and Results'!$A$1,MATCH(Tables!AD$1,'Program and Results'!$A:$A,0)-1,4,COUNTIF('Program and Results'!$A:$A,Tables!AD$1),1),0),2),"")))</f>
        <v/>
      </c>
      <c r="AE258" t="str">
        <f ca="1">IF(AE88="","",IF($A258="","",IFERROR(INDEX(OFFSET('Program and Results'!$A$1,MATCH(Tables!AE$1,'Program and Results'!$A:$A,0)-1,1,COUNTIF('Program and Results'!$A:$A,Tables!AE$1),4),MATCH($A258,OFFSET('Program and Results'!$A$1,MATCH(Tables!AE$1,'Program and Results'!$A:$A,0)-1,4,COUNTIF('Program and Results'!$A:$A,Tables!AE$1),1),0),2),"")))</f>
        <v/>
      </c>
      <c r="AF258" t="str">
        <f ca="1">IF(AF88="","",IF($A258="","",IFERROR(INDEX(OFFSET('Program and Results'!$A$1,MATCH(Tables!AF$1,'Program and Results'!$A:$A,0)-1,1,COUNTIF('Program and Results'!$A:$A,Tables!AF$1),4),MATCH($A258,OFFSET('Program and Results'!$A$1,MATCH(Tables!AF$1,'Program and Results'!$A:$A,0)-1,4,COUNTIF('Program and Results'!$A:$A,Tables!AF$1),1),0),2),"")))</f>
        <v/>
      </c>
      <c r="AG258" t="str">
        <f ca="1">IF(AG88="","",IF($A258="","",IFERROR(INDEX(OFFSET('Program and Results'!$A$1,MATCH(Tables!AG$1,'Program and Results'!$A:$A,0)-1,1,COUNTIF('Program and Results'!$A:$A,Tables!AG$1),4),MATCH($A258,OFFSET('Program and Results'!$A$1,MATCH(Tables!AG$1,'Program and Results'!$A:$A,0)-1,4,COUNTIF('Program and Results'!$A:$A,Tables!AG$1),1),0),2),"")))</f>
        <v/>
      </c>
      <c r="AH258" t="str">
        <f ca="1">IF(AH88="","",IF($A258="","",IFERROR(INDEX(OFFSET('Program and Results'!$A$1,MATCH(Tables!AH$1,'Program and Results'!$A:$A,0)-1,1,COUNTIF('Program and Results'!$A:$A,Tables!AH$1),4),MATCH($A258,OFFSET('Program and Results'!$A$1,MATCH(Tables!AH$1,'Program and Results'!$A:$A,0)-1,4,COUNTIF('Program and Results'!$A:$A,Tables!AH$1),1),0),2),"")))</f>
        <v/>
      </c>
      <c r="AI258" t="str">
        <f ca="1">IF(AI88="","",IF($A258="","",IFERROR(INDEX(OFFSET('Program and Results'!$A$1,MATCH(Tables!AI$1,'Program and Results'!$A:$A,0)-1,1,COUNTIF('Program and Results'!$A:$A,Tables!AI$1),4),MATCH($A258,OFFSET('Program and Results'!$A$1,MATCH(Tables!AI$1,'Program and Results'!$A:$A,0)-1,4,COUNTIF('Program and Results'!$A:$A,Tables!AI$1),1),0),2),"")))</f>
        <v/>
      </c>
      <c r="AJ258" t="str">
        <f ca="1">IF(AJ88="","",IF($A258="","",IFERROR(INDEX(OFFSET('Program and Results'!$A$1,MATCH(Tables!AJ$1,'Program and Results'!$A:$A,0)-1,1,COUNTIF('Program and Results'!$A:$A,Tables!AJ$1),4),MATCH($A258,OFFSET('Program and Results'!$A$1,MATCH(Tables!AJ$1,'Program and Results'!$A:$A,0)-1,4,COUNTIF('Program and Results'!$A:$A,Tables!AJ$1),1),0),2),"")))</f>
        <v/>
      </c>
      <c r="AK258" t="str">
        <f ca="1">IF(AK88="","",IF($A258="","",IFERROR(INDEX(OFFSET('Program and Results'!$A$1,MATCH(Tables!AK$1,'Program and Results'!$A:$A,0)-1,1,COUNTIF('Program and Results'!$A:$A,Tables!AK$1),4),MATCH($A258,OFFSET('Program and Results'!$A$1,MATCH(Tables!AK$1,'Program and Results'!$A:$A,0)-1,4,COUNTIF('Program and Results'!$A:$A,Tables!AK$1),1),0),2),"")))</f>
        <v/>
      </c>
      <c r="AL258" t="str">
        <f ca="1">IF(AL88="","",IF($A258="","",IFERROR(INDEX(OFFSET('Program and Results'!$A$1,MATCH(Tables!AL$1,'Program and Results'!$A:$A,0)-1,1,COUNTIF('Program and Results'!$A:$A,Tables!AL$1),4),MATCH($A258,OFFSET('Program and Results'!$A$1,MATCH(Tables!AL$1,'Program and Results'!$A:$A,0)-1,4,COUNTIF('Program and Results'!$A:$A,Tables!AL$1),1),0),2),"")))</f>
        <v/>
      </c>
      <c r="AM258" t="str">
        <f ca="1">IF(AM88="","",IF($A258="","",IFERROR(INDEX(OFFSET('Program and Results'!$A$1,MATCH(Tables!AM$1,'Program and Results'!$A:$A,0)-1,1,COUNTIF('Program and Results'!$A:$A,Tables!AM$1),4),MATCH($A258,OFFSET('Program and Results'!$A$1,MATCH(Tables!AM$1,'Program and Results'!$A:$A,0)-1,4,COUNTIF('Program and Results'!$A:$A,Tables!AM$1),1),0),2),"")))</f>
        <v/>
      </c>
      <c r="AN258" t="str">
        <f ca="1">IF(AN88="","",IF($A258="","",IFERROR(INDEX(OFFSET('Program and Results'!$A$1,MATCH(Tables!AN$1,'Program and Results'!$A:$A,0)-1,1,COUNTIF('Program and Results'!$A:$A,Tables!AN$1),4),MATCH($A258,OFFSET('Program and Results'!$A$1,MATCH(Tables!AN$1,'Program and Results'!$A:$A,0)-1,4,COUNTIF('Program and Results'!$A:$A,Tables!AN$1),1),0),2),"")))</f>
        <v/>
      </c>
      <c r="AO258" t="str">
        <f ca="1">IF(AO88="","",IF($A258="","",IFERROR(INDEX(OFFSET('Program and Results'!$A$1,MATCH(Tables!AO$1,'Program and Results'!$A:$A,0)-1,1,COUNTIF('Program and Results'!$A:$A,Tables!AO$1),4),MATCH($A258,OFFSET('Program and Results'!$A$1,MATCH(Tables!AO$1,'Program and Results'!$A:$A,0)-1,4,COUNTIF('Program and Results'!$A:$A,Tables!AO$1),1),0),2),"")))</f>
        <v/>
      </c>
      <c r="AP258" t="str">
        <f ca="1">IF(AP88="","",IF($A258="","",IFERROR(INDEX(OFFSET('Program and Results'!$A$1,MATCH(Tables!AP$1,'Program and Results'!$A:$A,0)-1,1,COUNTIF('Program and Results'!$A:$A,Tables!AP$1),4),MATCH($A258,OFFSET('Program and Results'!$A$1,MATCH(Tables!AP$1,'Program and Results'!$A:$A,0)-1,4,COUNTIF('Program and Results'!$A:$A,Tables!AP$1),1),0),2),"")))</f>
        <v/>
      </c>
      <c r="AQ258" t="str">
        <f ca="1">IF(AQ88="","",IF($A258="","",IFERROR(INDEX(OFFSET('Program and Results'!$A$1,MATCH(Tables!AQ$1,'Program and Results'!$A:$A,0)-1,1,COUNTIF('Program and Results'!$A:$A,Tables!AQ$1),4),MATCH($A258,OFFSET('Program and Results'!$A$1,MATCH(Tables!AQ$1,'Program and Results'!$A:$A,0)-1,4,COUNTIF('Program and Results'!$A:$A,Tables!AQ$1),1),0),2),"")))</f>
        <v/>
      </c>
      <c r="AR258" t="str">
        <f ca="1">IF(AR88="","",IF($A258="","",IFERROR(INDEX(OFFSET('Program and Results'!$A$1,MATCH(Tables!AR$1,'Program and Results'!$A:$A,0)-1,1,COUNTIF('Program and Results'!$A:$A,Tables!AR$1),4),MATCH($A258,OFFSET('Program and Results'!$A$1,MATCH(Tables!AR$1,'Program and Results'!$A:$A,0)-1,4,COUNTIF('Program and Results'!$A:$A,Tables!AR$1),1),0),2),"")))</f>
        <v/>
      </c>
      <c r="AS258" t="str">
        <f ca="1">IF(AS88="","",IF($A258="","",IFERROR(INDEX(OFFSET('Program and Results'!$A$1,MATCH(Tables!AS$1,'Program and Results'!$A:$A,0)-1,1,COUNTIF('Program and Results'!$A:$A,Tables!AS$1),4),MATCH($A258,OFFSET('Program and Results'!$A$1,MATCH(Tables!AS$1,'Program and Results'!$A:$A,0)-1,4,COUNTIF('Program and Results'!$A:$A,Tables!AS$1),1),0),2),"")))</f>
        <v/>
      </c>
      <c r="AT258" t="str">
        <f ca="1">IF(AT88="","",IF($A258="","",IFERROR(INDEX(OFFSET('Program and Results'!$A$1,MATCH(Tables!AT$1,'Program and Results'!$A:$A,0)-1,1,COUNTIF('Program and Results'!$A:$A,Tables!AT$1),4),MATCH($A258,OFFSET('Program and Results'!$A$1,MATCH(Tables!AT$1,'Program and Results'!$A:$A,0)-1,4,COUNTIF('Program and Results'!$A:$A,Tables!AT$1),1),0),2),"")))</f>
        <v/>
      </c>
      <c r="AU258" t="str">
        <f ca="1">IF(AU88="","",IF($A258="","",IFERROR(INDEX(OFFSET('Program and Results'!$A$1,MATCH(Tables!AU$1,'Program and Results'!$A:$A,0)-1,1,COUNTIF('Program and Results'!$A:$A,Tables!AU$1),4),MATCH($A258,OFFSET('Program and Results'!$A$1,MATCH(Tables!AU$1,'Program and Results'!$A:$A,0)-1,4,COUNTIF('Program and Results'!$A:$A,Tables!AU$1),1),0),2),"")))</f>
        <v/>
      </c>
      <c r="AV258" t="str">
        <f ca="1">IF(AV88="","",IF($A258="","",IFERROR(INDEX(OFFSET('Program and Results'!$A$1,MATCH(Tables!AV$1,'Program and Results'!$A:$A,0)-1,1,COUNTIF('Program and Results'!$A:$A,Tables!AV$1),4),MATCH($A258,OFFSET('Program and Results'!$A$1,MATCH(Tables!AV$1,'Program and Results'!$A:$A,0)-1,4,COUNTIF('Program and Results'!$A:$A,Tables!AV$1),1),0),2),"")))</f>
        <v/>
      </c>
      <c r="AW258" t="str">
        <f ca="1">IF(AW88="","",IF($A258="","",IFERROR(INDEX(OFFSET('Program and Results'!$A$1,MATCH(Tables!AW$1,'Program and Results'!$A:$A,0)-1,1,COUNTIF('Program and Results'!$A:$A,Tables!AW$1),4),MATCH($A258,OFFSET('Program and Results'!$A$1,MATCH(Tables!AW$1,'Program and Results'!$A:$A,0)-1,4,COUNTIF('Program and Results'!$A:$A,Tables!AW$1),1),0),2),"")))</f>
        <v/>
      </c>
      <c r="AX258" t="str">
        <f ca="1">IF(AX88="","",IF($A258="","",IFERROR(INDEX(OFFSET('Program and Results'!$A$1,MATCH(Tables!AX$1,'Program and Results'!$A:$A,0)-1,1,COUNTIF('Program and Results'!$A:$A,Tables!AX$1),4),MATCH($A258,OFFSET('Program and Results'!$A$1,MATCH(Tables!AX$1,'Program and Results'!$A:$A,0)-1,4,COUNTIF('Program and Results'!$A:$A,Tables!AX$1),1),0),2),"")))</f>
        <v/>
      </c>
      <c r="AY258" t="str">
        <f ca="1">IF(AY88="","",IF($A258="","",IFERROR(INDEX(OFFSET('Program and Results'!$A$1,MATCH(Tables!AY$1,'Program and Results'!$A:$A,0)-1,1,COUNTIF('Program and Results'!$A:$A,Tables!AY$1),4),MATCH($A258,OFFSET('Program and Results'!$A$1,MATCH(Tables!AY$1,'Program and Results'!$A:$A,0)-1,4,COUNTIF('Program and Results'!$A:$A,Tables!AY$1),1),0),2),"")))</f>
        <v/>
      </c>
      <c r="AZ258" t="str">
        <f ca="1">IF(AZ88="","",IF($A258="","",IFERROR(INDEX(OFFSET('Program and Results'!$A$1,MATCH(Tables!AZ$1,'Program and Results'!$A:$A,0)-1,1,COUNTIF('Program and Results'!$A:$A,Tables!AZ$1),4),MATCH($A258,OFFSET('Program and Results'!$A$1,MATCH(Tables!AZ$1,'Program and Results'!$A:$A,0)-1,4,COUNTIF('Program and Results'!$A:$A,Tables!AZ$1),1),0),2),"")))</f>
        <v/>
      </c>
      <c r="BA258" t="str">
        <f ca="1">IF(BA88="","",IF($A258="","",IFERROR(INDEX(OFFSET('Program and Results'!$A$1,MATCH(Tables!BA$1,'Program and Results'!$A:$A,0)-1,1,COUNTIF('Program and Results'!$A:$A,Tables!BA$1),4),MATCH($A258,OFFSET('Program and Results'!$A$1,MATCH(Tables!BA$1,'Program and Results'!$A:$A,0)-1,4,COUNTIF('Program and Results'!$A:$A,Tables!BA$1),1),0),2),"")))</f>
        <v/>
      </c>
      <c r="BB258" t="str">
        <f ca="1">IF(BB88="","",IF($A258="","",IFERROR(INDEX(OFFSET('Program and Results'!$A$1,MATCH(Tables!BB$1,'Program and Results'!$A:$A,0)-1,1,COUNTIF('Program and Results'!$A:$A,Tables!BB$1),4),MATCH($A258,OFFSET('Program and Results'!$A$1,MATCH(Tables!BB$1,'Program and Results'!$A:$A,0)-1,4,COUNTIF('Program and Results'!$A:$A,Tables!BB$1),1),0),2),"")))</f>
        <v/>
      </c>
      <c r="BC258" t="str">
        <f ca="1">IF(BC88="","",IF($A258="","",IFERROR(INDEX(OFFSET('Program and Results'!$A$1,MATCH(Tables!BC$1,'Program and Results'!$A:$A,0)-1,1,COUNTIF('Program and Results'!$A:$A,Tables!BC$1),4),MATCH($A258,OFFSET('Program and Results'!$A$1,MATCH(Tables!BC$1,'Program and Results'!$A:$A,0)-1,4,COUNTIF('Program and Results'!$A:$A,Tables!BC$1),1),0),2),"")))</f>
        <v/>
      </c>
      <c r="BD258" t="str">
        <f ca="1">IF(BD88="","",IF($A258="","",IFERROR(INDEX(OFFSET('Program and Results'!$A$1,MATCH(Tables!BD$1,'Program and Results'!$A:$A,0)-1,1,COUNTIF('Program and Results'!$A:$A,Tables!BD$1),4),MATCH($A258,OFFSET('Program and Results'!$A$1,MATCH(Tables!BD$1,'Program and Results'!$A:$A,0)-1,4,COUNTIF('Program and Results'!$A:$A,Tables!BD$1),1),0),2),"")))</f>
        <v/>
      </c>
      <c r="BE258" t="str">
        <f ca="1">IF(BE88="","",IF($A258="","",IFERROR(INDEX(OFFSET('Program and Results'!$A$1,MATCH(Tables!BE$1,'Program and Results'!$A:$A,0)-1,1,COUNTIF('Program and Results'!$A:$A,Tables!BE$1),4),MATCH($A258,OFFSET('Program and Results'!$A$1,MATCH(Tables!BE$1,'Program and Results'!$A:$A,0)-1,4,COUNTIF('Program and Results'!$A:$A,Tables!BE$1),1),0),2),"")))</f>
        <v/>
      </c>
    </row>
    <row r="259" spans="1:57">
      <c r="A259" s="3" t="str">
        <f t="shared" si="16"/>
        <v/>
      </c>
      <c r="B259" t="str">
        <f ca="1">IF(B89="","",IF($A259="","",IFERROR(INDEX(OFFSET('Program and Results'!$A$1,MATCH(Tables!B$1,'Program and Results'!$A:$A,0)-1,1,COUNTIF('Program and Results'!$A:$A,Tables!B$1),4),MATCH($A259,OFFSET('Program and Results'!$A$1,MATCH(Tables!B$1,'Program and Results'!$A:$A,0)-1,4,COUNTIF('Program and Results'!$A:$A,Tables!B$1),1),0),2),"")))</f>
        <v/>
      </c>
      <c r="C259" t="str">
        <f ca="1">IF(C89="","",IF($A259="","",IFERROR(INDEX(OFFSET('Program and Results'!$A$1,MATCH(Tables!C$1,'Program and Results'!$A:$A,0)-1,1,COUNTIF('Program and Results'!$A:$A,Tables!C$1),4),MATCH($A259,OFFSET('Program and Results'!$A$1,MATCH(Tables!C$1,'Program and Results'!$A:$A,0)-1,4,COUNTIF('Program and Results'!$A:$A,Tables!C$1),1),0),2),"")))</f>
        <v/>
      </c>
      <c r="D259" t="str">
        <f ca="1">IF(D89="","",IF($A259="","",IFERROR(INDEX(OFFSET('Program and Results'!$A$1,MATCH(Tables!D$1,'Program and Results'!$A:$A,0)-1,1,COUNTIF('Program and Results'!$A:$A,Tables!D$1),4),MATCH($A259,OFFSET('Program and Results'!$A$1,MATCH(Tables!D$1,'Program and Results'!$A:$A,0)-1,4,COUNTIF('Program and Results'!$A:$A,Tables!D$1),1),0),2),"")))</f>
        <v/>
      </c>
      <c r="E259" t="str">
        <f ca="1">IF(E89="","",IF($A259="","",IFERROR(INDEX(OFFSET('Program and Results'!$A$1,MATCH(Tables!E$1,'Program and Results'!$A:$A,0)-1,1,COUNTIF('Program and Results'!$A:$A,Tables!E$1),4),MATCH($A259,OFFSET('Program and Results'!$A$1,MATCH(Tables!E$1,'Program and Results'!$A:$A,0)-1,4,COUNTIF('Program and Results'!$A:$A,Tables!E$1),1),0),2),"")))</f>
        <v/>
      </c>
      <c r="F259" t="str">
        <f ca="1">IF(F89="","",IF($A259="","",IFERROR(INDEX(OFFSET('Program and Results'!$A$1,MATCH(Tables!F$1,'Program and Results'!$A:$A,0)-1,1,COUNTIF('Program and Results'!$A:$A,Tables!F$1),4),MATCH($A259,OFFSET('Program and Results'!$A$1,MATCH(Tables!F$1,'Program and Results'!$A:$A,0)-1,4,COUNTIF('Program and Results'!$A:$A,Tables!F$1),1),0),2),"")))</f>
        <v/>
      </c>
      <c r="G259" t="str">
        <f ca="1">IF(G89="","",IF($A259="","",IFERROR(INDEX(OFFSET('Program and Results'!$A$1,MATCH(Tables!G$1,'Program and Results'!$A:$A,0)-1,1,COUNTIF('Program and Results'!$A:$A,Tables!G$1),4),MATCH($A259,OFFSET('Program and Results'!$A$1,MATCH(Tables!G$1,'Program and Results'!$A:$A,0)-1,4,COUNTIF('Program and Results'!$A:$A,Tables!G$1),1),0),2),"")))</f>
        <v/>
      </c>
      <c r="H259" t="str">
        <f ca="1">IF(H89="","",IF($A259="","",IFERROR(INDEX(OFFSET('Program and Results'!$A$1,MATCH(Tables!H$1,'Program and Results'!$A:$A,0)-1,1,COUNTIF('Program and Results'!$A:$A,Tables!H$1),4),MATCH($A259,OFFSET('Program and Results'!$A$1,MATCH(Tables!H$1,'Program and Results'!$A:$A,0)-1,4,COUNTIF('Program and Results'!$A:$A,Tables!H$1),1),0),2),"")))</f>
        <v/>
      </c>
      <c r="I259" t="str">
        <f ca="1">IF(I89="","",IF($A259="","",IFERROR(INDEX(OFFSET('Program and Results'!$A$1,MATCH(Tables!I$1,'Program and Results'!$A:$A,0)-1,1,COUNTIF('Program and Results'!$A:$A,Tables!I$1),4),MATCH($A259,OFFSET('Program and Results'!$A$1,MATCH(Tables!I$1,'Program and Results'!$A:$A,0)-1,4,COUNTIF('Program and Results'!$A:$A,Tables!I$1),1),0),2),"")))</f>
        <v/>
      </c>
      <c r="J259" t="str">
        <f ca="1">IF(J89="","",IF($A259="","",IFERROR(INDEX(OFFSET('Program and Results'!$A$1,MATCH(Tables!J$1,'Program and Results'!$A:$A,0)-1,1,COUNTIF('Program and Results'!$A:$A,Tables!J$1),4),MATCH($A259,OFFSET('Program and Results'!$A$1,MATCH(Tables!J$1,'Program and Results'!$A:$A,0)-1,4,COUNTIF('Program and Results'!$A:$A,Tables!J$1),1),0),2),"")))</f>
        <v/>
      </c>
      <c r="K259" t="str">
        <f ca="1">IF(K89="","",IF($A259="","",IFERROR(INDEX(OFFSET('Program and Results'!$A$1,MATCH(Tables!K$1,'Program and Results'!$A:$A,0)-1,1,COUNTIF('Program and Results'!$A:$A,Tables!K$1),4),MATCH($A259,OFFSET('Program and Results'!$A$1,MATCH(Tables!K$1,'Program and Results'!$A:$A,0)-1,4,COUNTIF('Program and Results'!$A:$A,Tables!K$1),1),0),2),"")))</f>
        <v/>
      </c>
      <c r="L259" t="str">
        <f ca="1">IF(L89="","",IF($A259="","",IFERROR(INDEX(OFFSET('Program and Results'!$A$1,MATCH(Tables!L$1,'Program and Results'!$A:$A,0)-1,1,COUNTIF('Program and Results'!$A:$A,Tables!L$1),4),MATCH($A259,OFFSET('Program and Results'!$A$1,MATCH(Tables!L$1,'Program and Results'!$A:$A,0)-1,4,COUNTIF('Program and Results'!$A:$A,Tables!L$1),1),0),2),"")))</f>
        <v/>
      </c>
      <c r="M259" t="str">
        <f ca="1">IF(M89="","",IF($A259="","",IFERROR(INDEX(OFFSET('Program and Results'!$A$1,MATCH(Tables!M$1,'Program and Results'!$A:$A,0)-1,1,COUNTIF('Program and Results'!$A:$A,Tables!M$1),4),MATCH($A259,OFFSET('Program and Results'!$A$1,MATCH(Tables!M$1,'Program and Results'!$A:$A,0)-1,4,COUNTIF('Program and Results'!$A:$A,Tables!M$1),1),0),2),"")))</f>
        <v/>
      </c>
      <c r="N259" t="str">
        <f ca="1">IF(N89="","",IF($A259="","",IFERROR(INDEX(OFFSET('Program and Results'!$A$1,MATCH(Tables!N$1,'Program and Results'!$A:$A,0)-1,1,COUNTIF('Program and Results'!$A:$A,Tables!N$1),4),MATCH($A259,OFFSET('Program and Results'!$A$1,MATCH(Tables!N$1,'Program and Results'!$A:$A,0)-1,4,COUNTIF('Program and Results'!$A:$A,Tables!N$1),1),0),2),"")))</f>
        <v/>
      </c>
      <c r="O259" t="str">
        <f ca="1">IF(O89="","",IF($A259="","",IFERROR(INDEX(OFFSET('Program and Results'!$A$1,MATCH(Tables!O$1,'Program and Results'!$A:$A,0)-1,1,COUNTIF('Program and Results'!$A:$A,Tables!O$1),4),MATCH($A259,OFFSET('Program and Results'!$A$1,MATCH(Tables!O$1,'Program and Results'!$A:$A,0)-1,4,COUNTIF('Program and Results'!$A:$A,Tables!O$1),1),0),2),"")))</f>
        <v/>
      </c>
      <c r="P259" t="str">
        <f ca="1">IF(P89="","",IF($A259="","",IFERROR(INDEX(OFFSET('Program and Results'!$A$1,MATCH(Tables!P$1,'Program and Results'!$A:$A,0)-1,1,COUNTIF('Program and Results'!$A:$A,Tables!P$1),4),MATCH($A259,OFFSET('Program and Results'!$A$1,MATCH(Tables!P$1,'Program and Results'!$A:$A,0)-1,4,COUNTIF('Program and Results'!$A:$A,Tables!P$1),1),0),2),"")))</f>
        <v/>
      </c>
      <c r="Q259" t="str">
        <f ca="1">IF(Q89="","",IF($A259="","",IFERROR(INDEX(OFFSET('Program and Results'!$A$1,MATCH(Tables!Q$1,'Program and Results'!$A:$A,0)-1,1,COUNTIF('Program and Results'!$A:$A,Tables!Q$1),4),MATCH($A259,OFFSET('Program and Results'!$A$1,MATCH(Tables!Q$1,'Program and Results'!$A:$A,0)-1,4,COUNTIF('Program and Results'!$A:$A,Tables!Q$1),1),0),2),"")))</f>
        <v/>
      </c>
      <c r="R259" t="str">
        <f ca="1">IF(R89="","",IF($A259="","",IFERROR(INDEX(OFFSET('Program and Results'!$A$1,MATCH(Tables!R$1,'Program and Results'!$A:$A,0)-1,1,COUNTIF('Program and Results'!$A:$A,Tables!R$1),4),MATCH($A259,OFFSET('Program and Results'!$A$1,MATCH(Tables!R$1,'Program and Results'!$A:$A,0)-1,4,COUNTIF('Program and Results'!$A:$A,Tables!R$1),1),0),2),"")))</f>
        <v/>
      </c>
      <c r="S259" t="str">
        <f ca="1">IF(S89="","",IF($A259="","",IFERROR(INDEX(OFFSET('Program and Results'!$A$1,MATCH(Tables!S$1,'Program and Results'!$A:$A,0)-1,1,COUNTIF('Program and Results'!$A:$A,Tables!S$1),4),MATCH($A259,OFFSET('Program and Results'!$A$1,MATCH(Tables!S$1,'Program and Results'!$A:$A,0)-1,4,COUNTIF('Program and Results'!$A:$A,Tables!S$1),1),0),2),"")))</f>
        <v/>
      </c>
      <c r="T259" t="str">
        <f ca="1">IF(T89="","",IF($A259="","",IFERROR(INDEX(OFFSET('Program and Results'!$A$1,MATCH(Tables!T$1,'Program and Results'!$A:$A,0)-1,1,COUNTIF('Program and Results'!$A:$A,Tables!T$1),4),MATCH($A259,OFFSET('Program and Results'!$A$1,MATCH(Tables!T$1,'Program and Results'!$A:$A,0)-1,4,COUNTIF('Program and Results'!$A:$A,Tables!T$1),1),0),2),"")))</f>
        <v/>
      </c>
      <c r="U259" t="str">
        <f ca="1">IF(U89="","",IF($A259="","",IFERROR(INDEX(OFFSET('Program and Results'!$A$1,MATCH(Tables!U$1,'Program and Results'!$A:$A,0)-1,1,COUNTIF('Program and Results'!$A:$A,Tables!U$1),4),MATCH($A259,OFFSET('Program and Results'!$A$1,MATCH(Tables!U$1,'Program and Results'!$A:$A,0)-1,4,COUNTIF('Program and Results'!$A:$A,Tables!U$1),1),0),2),"")))</f>
        <v/>
      </c>
      <c r="V259" t="str">
        <f ca="1">IF(V89="","",IF($A259="","",IFERROR(INDEX(OFFSET('Program and Results'!$A$1,MATCH(Tables!V$1,'Program and Results'!$A:$A,0)-1,1,COUNTIF('Program and Results'!$A:$A,Tables!V$1),4),MATCH($A259,OFFSET('Program and Results'!$A$1,MATCH(Tables!V$1,'Program and Results'!$A:$A,0)-1,4,COUNTIF('Program and Results'!$A:$A,Tables!V$1),1),0),2),"")))</f>
        <v/>
      </c>
      <c r="W259" t="str">
        <f ca="1">IF(W89="","",IF($A259="","",IFERROR(INDEX(OFFSET('Program and Results'!$A$1,MATCH(Tables!W$1,'Program and Results'!$A:$A,0)-1,1,COUNTIF('Program and Results'!$A:$A,Tables!W$1),4),MATCH($A259,OFFSET('Program and Results'!$A$1,MATCH(Tables!W$1,'Program and Results'!$A:$A,0)-1,4,COUNTIF('Program and Results'!$A:$A,Tables!W$1),1),0),2),"")))</f>
        <v/>
      </c>
      <c r="X259" t="str">
        <f ca="1">IF(X89="","",IF($A259="","",IFERROR(INDEX(OFFSET('Program and Results'!$A$1,MATCH(Tables!X$1,'Program and Results'!$A:$A,0)-1,1,COUNTIF('Program and Results'!$A:$A,Tables!X$1),4),MATCH($A259,OFFSET('Program and Results'!$A$1,MATCH(Tables!X$1,'Program and Results'!$A:$A,0)-1,4,COUNTIF('Program and Results'!$A:$A,Tables!X$1),1),0),2),"")))</f>
        <v/>
      </c>
      <c r="Y259" t="str">
        <f ca="1">IF(Y89="","",IF($A259="","",IFERROR(INDEX(OFFSET('Program and Results'!$A$1,MATCH(Tables!Y$1,'Program and Results'!$A:$A,0)-1,1,COUNTIF('Program and Results'!$A:$A,Tables!Y$1),4),MATCH($A259,OFFSET('Program and Results'!$A$1,MATCH(Tables!Y$1,'Program and Results'!$A:$A,0)-1,4,COUNTIF('Program and Results'!$A:$A,Tables!Y$1),1),0),2),"")))</f>
        <v/>
      </c>
      <c r="Z259" t="str">
        <f ca="1">IF(Z89="","",IF($A259="","",IFERROR(INDEX(OFFSET('Program and Results'!$A$1,MATCH(Tables!Z$1,'Program and Results'!$A:$A,0)-1,1,COUNTIF('Program and Results'!$A:$A,Tables!Z$1),4),MATCH($A259,OFFSET('Program and Results'!$A$1,MATCH(Tables!Z$1,'Program and Results'!$A:$A,0)-1,4,COUNTIF('Program and Results'!$A:$A,Tables!Z$1),1),0),2),"")))</f>
        <v/>
      </c>
      <c r="AA259" t="str">
        <f ca="1">IF(AA89="","",IF($A259="","",IFERROR(INDEX(OFFSET('Program and Results'!$A$1,MATCH(Tables!AA$1,'Program and Results'!$A:$A,0)-1,1,COUNTIF('Program and Results'!$A:$A,Tables!AA$1),4),MATCH($A259,OFFSET('Program and Results'!$A$1,MATCH(Tables!AA$1,'Program and Results'!$A:$A,0)-1,4,COUNTIF('Program and Results'!$A:$A,Tables!AA$1),1),0),2),"")))</f>
        <v/>
      </c>
      <c r="AB259" t="str">
        <f ca="1">IF(AB89="","",IF($A259="","",IFERROR(INDEX(OFFSET('Program and Results'!$A$1,MATCH(Tables!AB$1,'Program and Results'!$A:$A,0)-1,1,COUNTIF('Program and Results'!$A:$A,Tables!AB$1),4),MATCH($A259,OFFSET('Program and Results'!$A$1,MATCH(Tables!AB$1,'Program and Results'!$A:$A,0)-1,4,COUNTIF('Program and Results'!$A:$A,Tables!AB$1),1),0),2),"")))</f>
        <v/>
      </c>
      <c r="AC259" t="str">
        <f ca="1">IF(AC89="","",IF($A259="","",IFERROR(INDEX(OFFSET('Program and Results'!$A$1,MATCH(Tables!AC$1,'Program and Results'!$A:$A,0)-1,1,COUNTIF('Program and Results'!$A:$A,Tables!AC$1),4),MATCH($A259,OFFSET('Program and Results'!$A$1,MATCH(Tables!AC$1,'Program and Results'!$A:$A,0)-1,4,COUNTIF('Program and Results'!$A:$A,Tables!AC$1),1),0),2),"")))</f>
        <v/>
      </c>
      <c r="AD259" t="str">
        <f ca="1">IF(AD89="","",IF($A259="","",IFERROR(INDEX(OFFSET('Program and Results'!$A$1,MATCH(Tables!AD$1,'Program and Results'!$A:$A,0)-1,1,COUNTIF('Program and Results'!$A:$A,Tables!AD$1),4),MATCH($A259,OFFSET('Program and Results'!$A$1,MATCH(Tables!AD$1,'Program and Results'!$A:$A,0)-1,4,COUNTIF('Program and Results'!$A:$A,Tables!AD$1),1),0),2),"")))</f>
        <v/>
      </c>
      <c r="AE259" t="str">
        <f ca="1">IF(AE89="","",IF($A259="","",IFERROR(INDEX(OFFSET('Program and Results'!$A$1,MATCH(Tables!AE$1,'Program and Results'!$A:$A,0)-1,1,COUNTIF('Program and Results'!$A:$A,Tables!AE$1),4),MATCH($A259,OFFSET('Program and Results'!$A$1,MATCH(Tables!AE$1,'Program and Results'!$A:$A,0)-1,4,COUNTIF('Program and Results'!$A:$A,Tables!AE$1),1),0),2),"")))</f>
        <v/>
      </c>
      <c r="AF259" t="str">
        <f ca="1">IF(AF89="","",IF($A259="","",IFERROR(INDEX(OFFSET('Program and Results'!$A$1,MATCH(Tables!AF$1,'Program and Results'!$A:$A,0)-1,1,COUNTIF('Program and Results'!$A:$A,Tables!AF$1),4),MATCH($A259,OFFSET('Program and Results'!$A$1,MATCH(Tables!AF$1,'Program and Results'!$A:$A,0)-1,4,COUNTIF('Program and Results'!$A:$A,Tables!AF$1),1),0),2),"")))</f>
        <v/>
      </c>
      <c r="AG259" t="str">
        <f ca="1">IF(AG89="","",IF($A259="","",IFERROR(INDEX(OFFSET('Program and Results'!$A$1,MATCH(Tables!AG$1,'Program and Results'!$A:$A,0)-1,1,COUNTIF('Program and Results'!$A:$A,Tables!AG$1),4),MATCH($A259,OFFSET('Program and Results'!$A$1,MATCH(Tables!AG$1,'Program and Results'!$A:$A,0)-1,4,COUNTIF('Program and Results'!$A:$A,Tables!AG$1),1),0),2),"")))</f>
        <v/>
      </c>
      <c r="AH259" t="str">
        <f ca="1">IF(AH89="","",IF($A259="","",IFERROR(INDEX(OFFSET('Program and Results'!$A$1,MATCH(Tables!AH$1,'Program and Results'!$A:$A,0)-1,1,COUNTIF('Program and Results'!$A:$A,Tables!AH$1),4),MATCH($A259,OFFSET('Program and Results'!$A$1,MATCH(Tables!AH$1,'Program and Results'!$A:$A,0)-1,4,COUNTIF('Program and Results'!$A:$A,Tables!AH$1),1),0),2),"")))</f>
        <v/>
      </c>
      <c r="AI259" t="str">
        <f ca="1">IF(AI89="","",IF($A259="","",IFERROR(INDEX(OFFSET('Program and Results'!$A$1,MATCH(Tables!AI$1,'Program and Results'!$A:$A,0)-1,1,COUNTIF('Program and Results'!$A:$A,Tables!AI$1),4),MATCH($A259,OFFSET('Program and Results'!$A$1,MATCH(Tables!AI$1,'Program and Results'!$A:$A,0)-1,4,COUNTIF('Program and Results'!$A:$A,Tables!AI$1),1),0),2),"")))</f>
        <v/>
      </c>
      <c r="AJ259" t="str">
        <f ca="1">IF(AJ89="","",IF($A259="","",IFERROR(INDEX(OFFSET('Program and Results'!$A$1,MATCH(Tables!AJ$1,'Program and Results'!$A:$A,0)-1,1,COUNTIF('Program and Results'!$A:$A,Tables!AJ$1),4),MATCH($A259,OFFSET('Program and Results'!$A$1,MATCH(Tables!AJ$1,'Program and Results'!$A:$A,0)-1,4,COUNTIF('Program and Results'!$A:$A,Tables!AJ$1),1),0),2),"")))</f>
        <v/>
      </c>
      <c r="AK259" t="str">
        <f ca="1">IF(AK89="","",IF($A259="","",IFERROR(INDEX(OFFSET('Program and Results'!$A$1,MATCH(Tables!AK$1,'Program and Results'!$A:$A,0)-1,1,COUNTIF('Program and Results'!$A:$A,Tables!AK$1),4),MATCH($A259,OFFSET('Program and Results'!$A$1,MATCH(Tables!AK$1,'Program and Results'!$A:$A,0)-1,4,COUNTIF('Program and Results'!$A:$A,Tables!AK$1),1),0),2),"")))</f>
        <v/>
      </c>
      <c r="AL259" t="str">
        <f ca="1">IF(AL89="","",IF($A259="","",IFERROR(INDEX(OFFSET('Program and Results'!$A$1,MATCH(Tables!AL$1,'Program and Results'!$A:$A,0)-1,1,COUNTIF('Program and Results'!$A:$A,Tables!AL$1),4),MATCH($A259,OFFSET('Program and Results'!$A$1,MATCH(Tables!AL$1,'Program and Results'!$A:$A,0)-1,4,COUNTIF('Program and Results'!$A:$A,Tables!AL$1),1),0),2),"")))</f>
        <v/>
      </c>
      <c r="AM259" t="str">
        <f ca="1">IF(AM89="","",IF($A259="","",IFERROR(INDEX(OFFSET('Program and Results'!$A$1,MATCH(Tables!AM$1,'Program and Results'!$A:$A,0)-1,1,COUNTIF('Program and Results'!$A:$A,Tables!AM$1),4),MATCH($A259,OFFSET('Program and Results'!$A$1,MATCH(Tables!AM$1,'Program and Results'!$A:$A,0)-1,4,COUNTIF('Program and Results'!$A:$A,Tables!AM$1),1),0),2),"")))</f>
        <v/>
      </c>
      <c r="AN259" t="str">
        <f ca="1">IF(AN89="","",IF($A259="","",IFERROR(INDEX(OFFSET('Program and Results'!$A$1,MATCH(Tables!AN$1,'Program and Results'!$A:$A,0)-1,1,COUNTIF('Program and Results'!$A:$A,Tables!AN$1),4),MATCH($A259,OFFSET('Program and Results'!$A$1,MATCH(Tables!AN$1,'Program and Results'!$A:$A,0)-1,4,COUNTIF('Program and Results'!$A:$A,Tables!AN$1),1),0),2),"")))</f>
        <v/>
      </c>
      <c r="AO259" t="str">
        <f ca="1">IF(AO89="","",IF($A259="","",IFERROR(INDEX(OFFSET('Program and Results'!$A$1,MATCH(Tables!AO$1,'Program and Results'!$A:$A,0)-1,1,COUNTIF('Program and Results'!$A:$A,Tables!AO$1),4),MATCH($A259,OFFSET('Program and Results'!$A$1,MATCH(Tables!AO$1,'Program and Results'!$A:$A,0)-1,4,COUNTIF('Program and Results'!$A:$A,Tables!AO$1),1),0),2),"")))</f>
        <v/>
      </c>
      <c r="AP259" t="str">
        <f ca="1">IF(AP89="","",IF($A259="","",IFERROR(INDEX(OFFSET('Program and Results'!$A$1,MATCH(Tables!AP$1,'Program and Results'!$A:$A,0)-1,1,COUNTIF('Program and Results'!$A:$A,Tables!AP$1),4),MATCH($A259,OFFSET('Program and Results'!$A$1,MATCH(Tables!AP$1,'Program and Results'!$A:$A,0)-1,4,COUNTIF('Program and Results'!$A:$A,Tables!AP$1),1),0),2),"")))</f>
        <v/>
      </c>
      <c r="AQ259" t="str">
        <f ca="1">IF(AQ89="","",IF($A259="","",IFERROR(INDEX(OFFSET('Program and Results'!$A$1,MATCH(Tables!AQ$1,'Program and Results'!$A:$A,0)-1,1,COUNTIF('Program and Results'!$A:$A,Tables!AQ$1),4),MATCH($A259,OFFSET('Program and Results'!$A$1,MATCH(Tables!AQ$1,'Program and Results'!$A:$A,0)-1,4,COUNTIF('Program and Results'!$A:$A,Tables!AQ$1),1),0),2),"")))</f>
        <v/>
      </c>
      <c r="AR259" t="str">
        <f ca="1">IF(AR89="","",IF($A259="","",IFERROR(INDEX(OFFSET('Program and Results'!$A$1,MATCH(Tables!AR$1,'Program and Results'!$A:$A,0)-1,1,COUNTIF('Program and Results'!$A:$A,Tables!AR$1),4),MATCH($A259,OFFSET('Program and Results'!$A$1,MATCH(Tables!AR$1,'Program and Results'!$A:$A,0)-1,4,COUNTIF('Program and Results'!$A:$A,Tables!AR$1),1),0),2),"")))</f>
        <v/>
      </c>
      <c r="AS259" t="str">
        <f ca="1">IF(AS89="","",IF($A259="","",IFERROR(INDEX(OFFSET('Program and Results'!$A$1,MATCH(Tables!AS$1,'Program and Results'!$A:$A,0)-1,1,COUNTIF('Program and Results'!$A:$A,Tables!AS$1),4),MATCH($A259,OFFSET('Program and Results'!$A$1,MATCH(Tables!AS$1,'Program and Results'!$A:$A,0)-1,4,COUNTIF('Program and Results'!$A:$A,Tables!AS$1),1),0),2),"")))</f>
        <v/>
      </c>
      <c r="AT259" t="str">
        <f ca="1">IF(AT89="","",IF($A259="","",IFERROR(INDEX(OFFSET('Program and Results'!$A$1,MATCH(Tables!AT$1,'Program and Results'!$A:$A,0)-1,1,COUNTIF('Program and Results'!$A:$A,Tables!AT$1),4),MATCH($A259,OFFSET('Program and Results'!$A$1,MATCH(Tables!AT$1,'Program and Results'!$A:$A,0)-1,4,COUNTIF('Program and Results'!$A:$A,Tables!AT$1),1),0),2),"")))</f>
        <v/>
      </c>
      <c r="AU259" t="str">
        <f ca="1">IF(AU89="","",IF($A259="","",IFERROR(INDEX(OFFSET('Program and Results'!$A$1,MATCH(Tables!AU$1,'Program and Results'!$A:$A,0)-1,1,COUNTIF('Program and Results'!$A:$A,Tables!AU$1),4),MATCH($A259,OFFSET('Program and Results'!$A$1,MATCH(Tables!AU$1,'Program and Results'!$A:$A,0)-1,4,COUNTIF('Program and Results'!$A:$A,Tables!AU$1),1),0),2),"")))</f>
        <v/>
      </c>
      <c r="AV259" t="str">
        <f ca="1">IF(AV89="","",IF($A259="","",IFERROR(INDEX(OFFSET('Program and Results'!$A$1,MATCH(Tables!AV$1,'Program and Results'!$A:$A,0)-1,1,COUNTIF('Program and Results'!$A:$A,Tables!AV$1),4),MATCH($A259,OFFSET('Program and Results'!$A$1,MATCH(Tables!AV$1,'Program and Results'!$A:$A,0)-1,4,COUNTIF('Program and Results'!$A:$A,Tables!AV$1),1),0),2),"")))</f>
        <v/>
      </c>
      <c r="AW259" t="str">
        <f ca="1">IF(AW89="","",IF($A259="","",IFERROR(INDEX(OFFSET('Program and Results'!$A$1,MATCH(Tables!AW$1,'Program and Results'!$A:$A,0)-1,1,COUNTIF('Program and Results'!$A:$A,Tables!AW$1),4),MATCH($A259,OFFSET('Program and Results'!$A$1,MATCH(Tables!AW$1,'Program and Results'!$A:$A,0)-1,4,COUNTIF('Program and Results'!$A:$A,Tables!AW$1),1),0),2),"")))</f>
        <v/>
      </c>
      <c r="AX259" t="str">
        <f ca="1">IF(AX89="","",IF($A259="","",IFERROR(INDEX(OFFSET('Program and Results'!$A$1,MATCH(Tables!AX$1,'Program and Results'!$A:$A,0)-1,1,COUNTIF('Program and Results'!$A:$A,Tables!AX$1),4),MATCH($A259,OFFSET('Program and Results'!$A$1,MATCH(Tables!AX$1,'Program and Results'!$A:$A,0)-1,4,COUNTIF('Program and Results'!$A:$A,Tables!AX$1),1),0),2),"")))</f>
        <v/>
      </c>
      <c r="AY259" t="str">
        <f ca="1">IF(AY89="","",IF($A259="","",IFERROR(INDEX(OFFSET('Program and Results'!$A$1,MATCH(Tables!AY$1,'Program and Results'!$A:$A,0)-1,1,COUNTIF('Program and Results'!$A:$A,Tables!AY$1),4),MATCH($A259,OFFSET('Program and Results'!$A$1,MATCH(Tables!AY$1,'Program and Results'!$A:$A,0)-1,4,COUNTIF('Program and Results'!$A:$A,Tables!AY$1),1),0),2),"")))</f>
        <v/>
      </c>
      <c r="AZ259" t="str">
        <f ca="1">IF(AZ89="","",IF($A259="","",IFERROR(INDEX(OFFSET('Program and Results'!$A$1,MATCH(Tables!AZ$1,'Program and Results'!$A:$A,0)-1,1,COUNTIF('Program and Results'!$A:$A,Tables!AZ$1),4),MATCH($A259,OFFSET('Program and Results'!$A$1,MATCH(Tables!AZ$1,'Program and Results'!$A:$A,0)-1,4,COUNTIF('Program and Results'!$A:$A,Tables!AZ$1),1),0),2),"")))</f>
        <v/>
      </c>
      <c r="BA259" t="str">
        <f ca="1">IF(BA89="","",IF($A259="","",IFERROR(INDEX(OFFSET('Program and Results'!$A$1,MATCH(Tables!BA$1,'Program and Results'!$A:$A,0)-1,1,COUNTIF('Program and Results'!$A:$A,Tables!BA$1),4),MATCH($A259,OFFSET('Program and Results'!$A$1,MATCH(Tables!BA$1,'Program and Results'!$A:$A,0)-1,4,COUNTIF('Program and Results'!$A:$A,Tables!BA$1),1),0),2),"")))</f>
        <v/>
      </c>
      <c r="BB259" t="str">
        <f ca="1">IF(BB89="","",IF($A259="","",IFERROR(INDEX(OFFSET('Program and Results'!$A$1,MATCH(Tables!BB$1,'Program and Results'!$A:$A,0)-1,1,COUNTIF('Program and Results'!$A:$A,Tables!BB$1),4),MATCH($A259,OFFSET('Program and Results'!$A$1,MATCH(Tables!BB$1,'Program and Results'!$A:$A,0)-1,4,COUNTIF('Program and Results'!$A:$A,Tables!BB$1),1),0),2),"")))</f>
        <v/>
      </c>
      <c r="BC259" t="str">
        <f ca="1">IF(BC89="","",IF($A259="","",IFERROR(INDEX(OFFSET('Program and Results'!$A$1,MATCH(Tables!BC$1,'Program and Results'!$A:$A,0)-1,1,COUNTIF('Program and Results'!$A:$A,Tables!BC$1),4),MATCH($A259,OFFSET('Program and Results'!$A$1,MATCH(Tables!BC$1,'Program and Results'!$A:$A,0)-1,4,COUNTIF('Program and Results'!$A:$A,Tables!BC$1),1),0),2),"")))</f>
        <v/>
      </c>
      <c r="BD259" t="str">
        <f ca="1">IF(BD89="","",IF($A259="","",IFERROR(INDEX(OFFSET('Program and Results'!$A$1,MATCH(Tables!BD$1,'Program and Results'!$A:$A,0)-1,1,COUNTIF('Program and Results'!$A:$A,Tables!BD$1),4),MATCH($A259,OFFSET('Program and Results'!$A$1,MATCH(Tables!BD$1,'Program and Results'!$A:$A,0)-1,4,COUNTIF('Program and Results'!$A:$A,Tables!BD$1),1),0),2),"")))</f>
        <v/>
      </c>
      <c r="BE259" t="str">
        <f ca="1">IF(BE89="","",IF($A259="","",IFERROR(INDEX(OFFSET('Program and Results'!$A$1,MATCH(Tables!BE$1,'Program and Results'!$A:$A,0)-1,1,COUNTIF('Program and Results'!$A:$A,Tables!BE$1),4),MATCH($A259,OFFSET('Program and Results'!$A$1,MATCH(Tables!BE$1,'Program and Results'!$A:$A,0)-1,4,COUNTIF('Program and Results'!$A:$A,Tables!BE$1),1),0),2),"")))</f>
        <v/>
      </c>
    </row>
    <row r="260" spans="1:57">
      <c r="A260" s="3" t="str">
        <f t="shared" si="16"/>
        <v/>
      </c>
      <c r="B260" t="str">
        <f ca="1">IF(B90="","",IF($A260="","",IFERROR(INDEX(OFFSET('Program and Results'!$A$1,MATCH(Tables!B$1,'Program and Results'!$A:$A,0)-1,1,COUNTIF('Program and Results'!$A:$A,Tables!B$1),4),MATCH($A260,OFFSET('Program and Results'!$A$1,MATCH(Tables!B$1,'Program and Results'!$A:$A,0)-1,4,COUNTIF('Program and Results'!$A:$A,Tables!B$1),1),0),2),"")))</f>
        <v/>
      </c>
      <c r="C260" t="str">
        <f ca="1">IF(C90="","",IF($A260="","",IFERROR(INDEX(OFFSET('Program and Results'!$A$1,MATCH(Tables!C$1,'Program and Results'!$A:$A,0)-1,1,COUNTIF('Program and Results'!$A:$A,Tables!C$1),4),MATCH($A260,OFFSET('Program and Results'!$A$1,MATCH(Tables!C$1,'Program and Results'!$A:$A,0)-1,4,COUNTIF('Program and Results'!$A:$A,Tables!C$1),1),0),2),"")))</f>
        <v/>
      </c>
      <c r="D260" t="str">
        <f ca="1">IF(D90="","",IF($A260="","",IFERROR(INDEX(OFFSET('Program and Results'!$A$1,MATCH(Tables!D$1,'Program and Results'!$A:$A,0)-1,1,COUNTIF('Program and Results'!$A:$A,Tables!D$1),4),MATCH($A260,OFFSET('Program and Results'!$A$1,MATCH(Tables!D$1,'Program and Results'!$A:$A,0)-1,4,COUNTIF('Program and Results'!$A:$A,Tables!D$1),1),0),2),"")))</f>
        <v/>
      </c>
      <c r="E260" t="str">
        <f ca="1">IF(E90="","",IF($A260="","",IFERROR(INDEX(OFFSET('Program and Results'!$A$1,MATCH(Tables!E$1,'Program and Results'!$A:$A,0)-1,1,COUNTIF('Program and Results'!$A:$A,Tables!E$1),4),MATCH($A260,OFFSET('Program and Results'!$A$1,MATCH(Tables!E$1,'Program and Results'!$A:$A,0)-1,4,COUNTIF('Program and Results'!$A:$A,Tables!E$1),1),0),2),"")))</f>
        <v/>
      </c>
      <c r="F260" t="str">
        <f ca="1">IF(F90="","",IF($A260="","",IFERROR(INDEX(OFFSET('Program and Results'!$A$1,MATCH(Tables!F$1,'Program and Results'!$A:$A,0)-1,1,COUNTIF('Program and Results'!$A:$A,Tables!F$1),4),MATCH($A260,OFFSET('Program and Results'!$A$1,MATCH(Tables!F$1,'Program and Results'!$A:$A,0)-1,4,COUNTIF('Program and Results'!$A:$A,Tables!F$1),1),0),2),"")))</f>
        <v/>
      </c>
      <c r="G260" t="str">
        <f ca="1">IF(G90="","",IF($A260="","",IFERROR(INDEX(OFFSET('Program and Results'!$A$1,MATCH(Tables!G$1,'Program and Results'!$A:$A,0)-1,1,COUNTIF('Program and Results'!$A:$A,Tables!G$1),4),MATCH($A260,OFFSET('Program and Results'!$A$1,MATCH(Tables!G$1,'Program and Results'!$A:$A,0)-1,4,COUNTIF('Program and Results'!$A:$A,Tables!G$1),1),0),2),"")))</f>
        <v/>
      </c>
      <c r="H260" t="str">
        <f ca="1">IF(H90="","",IF($A260="","",IFERROR(INDEX(OFFSET('Program and Results'!$A$1,MATCH(Tables!H$1,'Program and Results'!$A:$A,0)-1,1,COUNTIF('Program and Results'!$A:$A,Tables!H$1),4),MATCH($A260,OFFSET('Program and Results'!$A$1,MATCH(Tables!H$1,'Program and Results'!$A:$A,0)-1,4,COUNTIF('Program and Results'!$A:$A,Tables!H$1),1),0),2),"")))</f>
        <v/>
      </c>
      <c r="I260" t="str">
        <f ca="1">IF(I90="","",IF($A260="","",IFERROR(INDEX(OFFSET('Program and Results'!$A$1,MATCH(Tables!I$1,'Program and Results'!$A:$A,0)-1,1,COUNTIF('Program and Results'!$A:$A,Tables!I$1),4),MATCH($A260,OFFSET('Program and Results'!$A$1,MATCH(Tables!I$1,'Program and Results'!$A:$A,0)-1,4,COUNTIF('Program and Results'!$A:$A,Tables!I$1),1),0),2),"")))</f>
        <v/>
      </c>
      <c r="J260" t="str">
        <f ca="1">IF(J90="","",IF($A260="","",IFERROR(INDEX(OFFSET('Program and Results'!$A$1,MATCH(Tables!J$1,'Program and Results'!$A:$A,0)-1,1,COUNTIF('Program and Results'!$A:$A,Tables!J$1),4),MATCH($A260,OFFSET('Program and Results'!$A$1,MATCH(Tables!J$1,'Program and Results'!$A:$A,0)-1,4,COUNTIF('Program and Results'!$A:$A,Tables!J$1),1),0),2),"")))</f>
        <v/>
      </c>
      <c r="K260" t="str">
        <f ca="1">IF(K90="","",IF($A260="","",IFERROR(INDEX(OFFSET('Program and Results'!$A$1,MATCH(Tables!K$1,'Program and Results'!$A:$A,0)-1,1,COUNTIF('Program and Results'!$A:$A,Tables!K$1),4),MATCH($A260,OFFSET('Program and Results'!$A$1,MATCH(Tables!K$1,'Program and Results'!$A:$A,0)-1,4,COUNTIF('Program and Results'!$A:$A,Tables!K$1),1),0),2),"")))</f>
        <v/>
      </c>
      <c r="L260" t="str">
        <f ca="1">IF(L90="","",IF($A260="","",IFERROR(INDEX(OFFSET('Program and Results'!$A$1,MATCH(Tables!L$1,'Program and Results'!$A:$A,0)-1,1,COUNTIF('Program and Results'!$A:$A,Tables!L$1),4),MATCH($A260,OFFSET('Program and Results'!$A$1,MATCH(Tables!L$1,'Program and Results'!$A:$A,0)-1,4,COUNTIF('Program and Results'!$A:$A,Tables!L$1),1),0),2),"")))</f>
        <v/>
      </c>
      <c r="M260" t="str">
        <f ca="1">IF(M90="","",IF($A260="","",IFERROR(INDEX(OFFSET('Program and Results'!$A$1,MATCH(Tables!M$1,'Program and Results'!$A:$A,0)-1,1,COUNTIF('Program and Results'!$A:$A,Tables!M$1),4),MATCH($A260,OFFSET('Program and Results'!$A$1,MATCH(Tables!M$1,'Program and Results'!$A:$A,0)-1,4,COUNTIF('Program and Results'!$A:$A,Tables!M$1),1),0),2),"")))</f>
        <v/>
      </c>
      <c r="N260" t="str">
        <f ca="1">IF(N90="","",IF($A260="","",IFERROR(INDEX(OFFSET('Program and Results'!$A$1,MATCH(Tables!N$1,'Program and Results'!$A:$A,0)-1,1,COUNTIF('Program and Results'!$A:$A,Tables!N$1),4),MATCH($A260,OFFSET('Program and Results'!$A$1,MATCH(Tables!N$1,'Program and Results'!$A:$A,0)-1,4,COUNTIF('Program and Results'!$A:$A,Tables!N$1),1),0),2),"")))</f>
        <v/>
      </c>
      <c r="O260" t="str">
        <f ca="1">IF(O90="","",IF($A260="","",IFERROR(INDEX(OFFSET('Program and Results'!$A$1,MATCH(Tables!O$1,'Program and Results'!$A:$A,0)-1,1,COUNTIF('Program and Results'!$A:$A,Tables!O$1),4),MATCH($A260,OFFSET('Program and Results'!$A$1,MATCH(Tables!O$1,'Program and Results'!$A:$A,0)-1,4,COUNTIF('Program and Results'!$A:$A,Tables!O$1),1),0),2),"")))</f>
        <v/>
      </c>
      <c r="P260" t="str">
        <f ca="1">IF(P90="","",IF($A260="","",IFERROR(INDEX(OFFSET('Program and Results'!$A$1,MATCH(Tables!P$1,'Program and Results'!$A:$A,0)-1,1,COUNTIF('Program and Results'!$A:$A,Tables!P$1),4),MATCH($A260,OFFSET('Program and Results'!$A$1,MATCH(Tables!P$1,'Program and Results'!$A:$A,0)-1,4,COUNTIF('Program and Results'!$A:$A,Tables!P$1),1),0),2),"")))</f>
        <v/>
      </c>
      <c r="Q260" t="str">
        <f ca="1">IF(Q90="","",IF($A260="","",IFERROR(INDEX(OFFSET('Program and Results'!$A$1,MATCH(Tables!Q$1,'Program and Results'!$A:$A,0)-1,1,COUNTIF('Program and Results'!$A:$A,Tables!Q$1),4),MATCH($A260,OFFSET('Program and Results'!$A$1,MATCH(Tables!Q$1,'Program and Results'!$A:$A,0)-1,4,COUNTIF('Program and Results'!$A:$A,Tables!Q$1),1),0),2),"")))</f>
        <v/>
      </c>
      <c r="R260" t="str">
        <f ca="1">IF(R90="","",IF($A260="","",IFERROR(INDEX(OFFSET('Program and Results'!$A$1,MATCH(Tables!R$1,'Program and Results'!$A:$A,0)-1,1,COUNTIF('Program and Results'!$A:$A,Tables!R$1),4),MATCH($A260,OFFSET('Program and Results'!$A$1,MATCH(Tables!R$1,'Program and Results'!$A:$A,0)-1,4,COUNTIF('Program and Results'!$A:$A,Tables!R$1),1),0),2),"")))</f>
        <v/>
      </c>
      <c r="S260" t="str">
        <f ca="1">IF(S90="","",IF($A260="","",IFERROR(INDEX(OFFSET('Program and Results'!$A$1,MATCH(Tables!S$1,'Program and Results'!$A:$A,0)-1,1,COUNTIF('Program and Results'!$A:$A,Tables!S$1),4),MATCH($A260,OFFSET('Program and Results'!$A$1,MATCH(Tables!S$1,'Program and Results'!$A:$A,0)-1,4,COUNTIF('Program and Results'!$A:$A,Tables!S$1),1),0),2),"")))</f>
        <v/>
      </c>
      <c r="T260" t="str">
        <f ca="1">IF(T90="","",IF($A260="","",IFERROR(INDEX(OFFSET('Program and Results'!$A$1,MATCH(Tables!T$1,'Program and Results'!$A:$A,0)-1,1,COUNTIF('Program and Results'!$A:$A,Tables!T$1),4),MATCH($A260,OFFSET('Program and Results'!$A$1,MATCH(Tables!T$1,'Program and Results'!$A:$A,0)-1,4,COUNTIF('Program and Results'!$A:$A,Tables!T$1),1),0),2),"")))</f>
        <v/>
      </c>
      <c r="U260" t="str">
        <f ca="1">IF(U90="","",IF($A260="","",IFERROR(INDEX(OFFSET('Program and Results'!$A$1,MATCH(Tables!U$1,'Program and Results'!$A:$A,0)-1,1,COUNTIF('Program and Results'!$A:$A,Tables!U$1),4),MATCH($A260,OFFSET('Program and Results'!$A$1,MATCH(Tables!U$1,'Program and Results'!$A:$A,0)-1,4,COUNTIF('Program and Results'!$A:$A,Tables!U$1),1),0),2),"")))</f>
        <v/>
      </c>
      <c r="V260" t="str">
        <f ca="1">IF(V90="","",IF($A260="","",IFERROR(INDEX(OFFSET('Program and Results'!$A$1,MATCH(Tables!V$1,'Program and Results'!$A:$A,0)-1,1,COUNTIF('Program and Results'!$A:$A,Tables!V$1),4),MATCH($A260,OFFSET('Program and Results'!$A$1,MATCH(Tables!V$1,'Program and Results'!$A:$A,0)-1,4,COUNTIF('Program and Results'!$A:$A,Tables!V$1),1),0),2),"")))</f>
        <v/>
      </c>
      <c r="W260" t="str">
        <f ca="1">IF(W90="","",IF($A260="","",IFERROR(INDEX(OFFSET('Program and Results'!$A$1,MATCH(Tables!W$1,'Program and Results'!$A:$A,0)-1,1,COUNTIF('Program and Results'!$A:$A,Tables!W$1),4),MATCH($A260,OFFSET('Program and Results'!$A$1,MATCH(Tables!W$1,'Program and Results'!$A:$A,0)-1,4,COUNTIF('Program and Results'!$A:$A,Tables!W$1),1),0),2),"")))</f>
        <v/>
      </c>
      <c r="X260" t="str">
        <f ca="1">IF(X90="","",IF($A260="","",IFERROR(INDEX(OFFSET('Program and Results'!$A$1,MATCH(Tables!X$1,'Program and Results'!$A:$A,0)-1,1,COUNTIF('Program and Results'!$A:$A,Tables!X$1),4),MATCH($A260,OFFSET('Program and Results'!$A$1,MATCH(Tables!X$1,'Program and Results'!$A:$A,0)-1,4,COUNTIF('Program and Results'!$A:$A,Tables!X$1),1),0),2),"")))</f>
        <v/>
      </c>
      <c r="Y260" t="str">
        <f ca="1">IF(Y90="","",IF($A260="","",IFERROR(INDEX(OFFSET('Program and Results'!$A$1,MATCH(Tables!Y$1,'Program and Results'!$A:$A,0)-1,1,COUNTIF('Program and Results'!$A:$A,Tables!Y$1),4),MATCH($A260,OFFSET('Program and Results'!$A$1,MATCH(Tables!Y$1,'Program and Results'!$A:$A,0)-1,4,COUNTIF('Program and Results'!$A:$A,Tables!Y$1),1),0),2),"")))</f>
        <v/>
      </c>
      <c r="Z260" t="str">
        <f ca="1">IF(Z90="","",IF($A260="","",IFERROR(INDEX(OFFSET('Program and Results'!$A$1,MATCH(Tables!Z$1,'Program and Results'!$A:$A,0)-1,1,COUNTIF('Program and Results'!$A:$A,Tables!Z$1),4),MATCH($A260,OFFSET('Program and Results'!$A$1,MATCH(Tables!Z$1,'Program and Results'!$A:$A,0)-1,4,COUNTIF('Program and Results'!$A:$A,Tables!Z$1),1),0),2),"")))</f>
        <v/>
      </c>
      <c r="AA260" t="str">
        <f ca="1">IF(AA90="","",IF($A260="","",IFERROR(INDEX(OFFSET('Program and Results'!$A$1,MATCH(Tables!AA$1,'Program and Results'!$A:$A,0)-1,1,COUNTIF('Program and Results'!$A:$A,Tables!AA$1),4),MATCH($A260,OFFSET('Program and Results'!$A$1,MATCH(Tables!AA$1,'Program and Results'!$A:$A,0)-1,4,COUNTIF('Program and Results'!$A:$A,Tables!AA$1),1),0),2),"")))</f>
        <v/>
      </c>
      <c r="AB260" t="str">
        <f ca="1">IF(AB90="","",IF($A260="","",IFERROR(INDEX(OFFSET('Program and Results'!$A$1,MATCH(Tables!AB$1,'Program and Results'!$A:$A,0)-1,1,COUNTIF('Program and Results'!$A:$A,Tables!AB$1),4),MATCH($A260,OFFSET('Program and Results'!$A$1,MATCH(Tables!AB$1,'Program and Results'!$A:$A,0)-1,4,COUNTIF('Program and Results'!$A:$A,Tables!AB$1),1),0),2),"")))</f>
        <v/>
      </c>
      <c r="AC260" t="str">
        <f ca="1">IF(AC90="","",IF($A260="","",IFERROR(INDEX(OFFSET('Program and Results'!$A$1,MATCH(Tables!AC$1,'Program and Results'!$A:$A,0)-1,1,COUNTIF('Program and Results'!$A:$A,Tables!AC$1),4),MATCH($A260,OFFSET('Program and Results'!$A$1,MATCH(Tables!AC$1,'Program and Results'!$A:$A,0)-1,4,COUNTIF('Program and Results'!$A:$A,Tables!AC$1),1),0),2),"")))</f>
        <v/>
      </c>
      <c r="AD260" t="str">
        <f ca="1">IF(AD90="","",IF($A260="","",IFERROR(INDEX(OFFSET('Program and Results'!$A$1,MATCH(Tables!AD$1,'Program and Results'!$A:$A,0)-1,1,COUNTIF('Program and Results'!$A:$A,Tables!AD$1),4),MATCH($A260,OFFSET('Program and Results'!$A$1,MATCH(Tables!AD$1,'Program and Results'!$A:$A,0)-1,4,COUNTIF('Program and Results'!$A:$A,Tables!AD$1),1),0),2),"")))</f>
        <v/>
      </c>
      <c r="AE260" t="str">
        <f ca="1">IF(AE90="","",IF($A260="","",IFERROR(INDEX(OFFSET('Program and Results'!$A$1,MATCH(Tables!AE$1,'Program and Results'!$A:$A,0)-1,1,COUNTIF('Program and Results'!$A:$A,Tables!AE$1),4),MATCH($A260,OFFSET('Program and Results'!$A$1,MATCH(Tables!AE$1,'Program and Results'!$A:$A,0)-1,4,COUNTIF('Program and Results'!$A:$A,Tables!AE$1),1),0),2),"")))</f>
        <v/>
      </c>
      <c r="AF260" t="str">
        <f ca="1">IF(AF90="","",IF($A260="","",IFERROR(INDEX(OFFSET('Program and Results'!$A$1,MATCH(Tables!AF$1,'Program and Results'!$A:$A,0)-1,1,COUNTIF('Program and Results'!$A:$A,Tables!AF$1),4),MATCH($A260,OFFSET('Program and Results'!$A$1,MATCH(Tables!AF$1,'Program and Results'!$A:$A,0)-1,4,COUNTIF('Program and Results'!$A:$A,Tables!AF$1),1),0),2),"")))</f>
        <v/>
      </c>
      <c r="AG260" t="str">
        <f ca="1">IF(AG90="","",IF($A260="","",IFERROR(INDEX(OFFSET('Program and Results'!$A$1,MATCH(Tables!AG$1,'Program and Results'!$A:$A,0)-1,1,COUNTIF('Program and Results'!$A:$A,Tables!AG$1),4),MATCH($A260,OFFSET('Program and Results'!$A$1,MATCH(Tables!AG$1,'Program and Results'!$A:$A,0)-1,4,COUNTIF('Program and Results'!$A:$A,Tables!AG$1),1),0),2),"")))</f>
        <v/>
      </c>
      <c r="AH260" t="str">
        <f ca="1">IF(AH90="","",IF($A260="","",IFERROR(INDEX(OFFSET('Program and Results'!$A$1,MATCH(Tables!AH$1,'Program and Results'!$A:$A,0)-1,1,COUNTIF('Program and Results'!$A:$A,Tables!AH$1),4),MATCH($A260,OFFSET('Program and Results'!$A$1,MATCH(Tables!AH$1,'Program and Results'!$A:$A,0)-1,4,COUNTIF('Program and Results'!$A:$A,Tables!AH$1),1),0),2),"")))</f>
        <v/>
      </c>
      <c r="AI260" t="str">
        <f ca="1">IF(AI90="","",IF($A260="","",IFERROR(INDEX(OFFSET('Program and Results'!$A$1,MATCH(Tables!AI$1,'Program and Results'!$A:$A,0)-1,1,COUNTIF('Program and Results'!$A:$A,Tables!AI$1),4),MATCH($A260,OFFSET('Program and Results'!$A$1,MATCH(Tables!AI$1,'Program and Results'!$A:$A,0)-1,4,COUNTIF('Program and Results'!$A:$A,Tables!AI$1),1),0),2),"")))</f>
        <v/>
      </c>
      <c r="AJ260" t="str">
        <f ca="1">IF(AJ90="","",IF($A260="","",IFERROR(INDEX(OFFSET('Program and Results'!$A$1,MATCH(Tables!AJ$1,'Program and Results'!$A:$A,0)-1,1,COUNTIF('Program and Results'!$A:$A,Tables!AJ$1),4),MATCH($A260,OFFSET('Program and Results'!$A$1,MATCH(Tables!AJ$1,'Program and Results'!$A:$A,0)-1,4,COUNTIF('Program and Results'!$A:$A,Tables!AJ$1),1),0),2),"")))</f>
        <v/>
      </c>
      <c r="AK260" t="str">
        <f ca="1">IF(AK90="","",IF($A260="","",IFERROR(INDEX(OFFSET('Program and Results'!$A$1,MATCH(Tables!AK$1,'Program and Results'!$A:$A,0)-1,1,COUNTIF('Program and Results'!$A:$A,Tables!AK$1),4),MATCH($A260,OFFSET('Program and Results'!$A$1,MATCH(Tables!AK$1,'Program and Results'!$A:$A,0)-1,4,COUNTIF('Program and Results'!$A:$A,Tables!AK$1),1),0),2),"")))</f>
        <v/>
      </c>
      <c r="AL260" t="str">
        <f ca="1">IF(AL90="","",IF($A260="","",IFERROR(INDEX(OFFSET('Program and Results'!$A$1,MATCH(Tables!AL$1,'Program and Results'!$A:$A,0)-1,1,COUNTIF('Program and Results'!$A:$A,Tables!AL$1),4),MATCH($A260,OFFSET('Program and Results'!$A$1,MATCH(Tables!AL$1,'Program and Results'!$A:$A,0)-1,4,COUNTIF('Program and Results'!$A:$A,Tables!AL$1),1),0),2),"")))</f>
        <v/>
      </c>
      <c r="AM260" t="str">
        <f ca="1">IF(AM90="","",IF($A260="","",IFERROR(INDEX(OFFSET('Program and Results'!$A$1,MATCH(Tables!AM$1,'Program and Results'!$A:$A,0)-1,1,COUNTIF('Program and Results'!$A:$A,Tables!AM$1),4),MATCH($A260,OFFSET('Program and Results'!$A$1,MATCH(Tables!AM$1,'Program and Results'!$A:$A,0)-1,4,COUNTIF('Program and Results'!$A:$A,Tables!AM$1),1),0),2),"")))</f>
        <v/>
      </c>
      <c r="AN260" t="str">
        <f ca="1">IF(AN90="","",IF($A260="","",IFERROR(INDEX(OFFSET('Program and Results'!$A$1,MATCH(Tables!AN$1,'Program and Results'!$A:$A,0)-1,1,COUNTIF('Program and Results'!$A:$A,Tables!AN$1),4),MATCH($A260,OFFSET('Program and Results'!$A$1,MATCH(Tables!AN$1,'Program and Results'!$A:$A,0)-1,4,COUNTIF('Program and Results'!$A:$A,Tables!AN$1),1),0),2),"")))</f>
        <v/>
      </c>
      <c r="AO260" t="str">
        <f ca="1">IF(AO90="","",IF($A260="","",IFERROR(INDEX(OFFSET('Program and Results'!$A$1,MATCH(Tables!AO$1,'Program and Results'!$A:$A,0)-1,1,COUNTIF('Program and Results'!$A:$A,Tables!AO$1),4),MATCH($A260,OFFSET('Program and Results'!$A$1,MATCH(Tables!AO$1,'Program and Results'!$A:$A,0)-1,4,COUNTIF('Program and Results'!$A:$A,Tables!AO$1),1),0),2),"")))</f>
        <v/>
      </c>
      <c r="AP260" t="str">
        <f ca="1">IF(AP90="","",IF($A260="","",IFERROR(INDEX(OFFSET('Program and Results'!$A$1,MATCH(Tables!AP$1,'Program and Results'!$A:$A,0)-1,1,COUNTIF('Program and Results'!$A:$A,Tables!AP$1),4),MATCH($A260,OFFSET('Program and Results'!$A$1,MATCH(Tables!AP$1,'Program and Results'!$A:$A,0)-1,4,COUNTIF('Program and Results'!$A:$A,Tables!AP$1),1),0),2),"")))</f>
        <v/>
      </c>
      <c r="AQ260" t="str">
        <f ca="1">IF(AQ90="","",IF($A260="","",IFERROR(INDEX(OFFSET('Program and Results'!$A$1,MATCH(Tables!AQ$1,'Program and Results'!$A:$A,0)-1,1,COUNTIF('Program and Results'!$A:$A,Tables!AQ$1),4),MATCH($A260,OFFSET('Program and Results'!$A$1,MATCH(Tables!AQ$1,'Program and Results'!$A:$A,0)-1,4,COUNTIF('Program and Results'!$A:$A,Tables!AQ$1),1),0),2),"")))</f>
        <v/>
      </c>
      <c r="AR260" t="str">
        <f ca="1">IF(AR90="","",IF($A260="","",IFERROR(INDEX(OFFSET('Program and Results'!$A$1,MATCH(Tables!AR$1,'Program and Results'!$A:$A,0)-1,1,COUNTIF('Program and Results'!$A:$A,Tables!AR$1),4),MATCH($A260,OFFSET('Program and Results'!$A$1,MATCH(Tables!AR$1,'Program and Results'!$A:$A,0)-1,4,COUNTIF('Program and Results'!$A:$A,Tables!AR$1),1),0),2),"")))</f>
        <v/>
      </c>
      <c r="AS260" t="str">
        <f ca="1">IF(AS90="","",IF($A260="","",IFERROR(INDEX(OFFSET('Program and Results'!$A$1,MATCH(Tables!AS$1,'Program and Results'!$A:$A,0)-1,1,COUNTIF('Program and Results'!$A:$A,Tables!AS$1),4),MATCH($A260,OFFSET('Program and Results'!$A$1,MATCH(Tables!AS$1,'Program and Results'!$A:$A,0)-1,4,COUNTIF('Program and Results'!$A:$A,Tables!AS$1),1),0),2),"")))</f>
        <v/>
      </c>
      <c r="AT260" t="str">
        <f ca="1">IF(AT90="","",IF($A260="","",IFERROR(INDEX(OFFSET('Program and Results'!$A$1,MATCH(Tables!AT$1,'Program and Results'!$A:$A,0)-1,1,COUNTIF('Program and Results'!$A:$A,Tables!AT$1),4),MATCH($A260,OFFSET('Program and Results'!$A$1,MATCH(Tables!AT$1,'Program and Results'!$A:$A,0)-1,4,COUNTIF('Program and Results'!$A:$A,Tables!AT$1),1),0),2),"")))</f>
        <v/>
      </c>
      <c r="AU260" t="str">
        <f ca="1">IF(AU90="","",IF($A260="","",IFERROR(INDEX(OFFSET('Program and Results'!$A$1,MATCH(Tables!AU$1,'Program and Results'!$A:$A,0)-1,1,COUNTIF('Program and Results'!$A:$A,Tables!AU$1),4),MATCH($A260,OFFSET('Program and Results'!$A$1,MATCH(Tables!AU$1,'Program and Results'!$A:$A,0)-1,4,COUNTIF('Program and Results'!$A:$A,Tables!AU$1),1),0),2),"")))</f>
        <v/>
      </c>
      <c r="AV260" t="str">
        <f ca="1">IF(AV90="","",IF($A260="","",IFERROR(INDEX(OFFSET('Program and Results'!$A$1,MATCH(Tables!AV$1,'Program and Results'!$A:$A,0)-1,1,COUNTIF('Program and Results'!$A:$A,Tables!AV$1),4),MATCH($A260,OFFSET('Program and Results'!$A$1,MATCH(Tables!AV$1,'Program and Results'!$A:$A,0)-1,4,COUNTIF('Program and Results'!$A:$A,Tables!AV$1),1),0),2),"")))</f>
        <v/>
      </c>
      <c r="AW260" t="str">
        <f ca="1">IF(AW90="","",IF($A260="","",IFERROR(INDEX(OFFSET('Program and Results'!$A$1,MATCH(Tables!AW$1,'Program and Results'!$A:$A,0)-1,1,COUNTIF('Program and Results'!$A:$A,Tables!AW$1),4),MATCH($A260,OFFSET('Program and Results'!$A$1,MATCH(Tables!AW$1,'Program and Results'!$A:$A,0)-1,4,COUNTIF('Program and Results'!$A:$A,Tables!AW$1),1),0),2),"")))</f>
        <v/>
      </c>
      <c r="AX260" t="str">
        <f ca="1">IF(AX90="","",IF($A260="","",IFERROR(INDEX(OFFSET('Program and Results'!$A$1,MATCH(Tables!AX$1,'Program and Results'!$A:$A,0)-1,1,COUNTIF('Program and Results'!$A:$A,Tables!AX$1),4),MATCH($A260,OFFSET('Program and Results'!$A$1,MATCH(Tables!AX$1,'Program and Results'!$A:$A,0)-1,4,COUNTIF('Program and Results'!$A:$A,Tables!AX$1),1),0),2),"")))</f>
        <v/>
      </c>
      <c r="AY260" t="str">
        <f ca="1">IF(AY90="","",IF($A260="","",IFERROR(INDEX(OFFSET('Program and Results'!$A$1,MATCH(Tables!AY$1,'Program and Results'!$A:$A,0)-1,1,COUNTIF('Program and Results'!$A:$A,Tables!AY$1),4),MATCH($A260,OFFSET('Program and Results'!$A$1,MATCH(Tables!AY$1,'Program and Results'!$A:$A,0)-1,4,COUNTIF('Program and Results'!$A:$A,Tables!AY$1),1),0),2),"")))</f>
        <v/>
      </c>
      <c r="AZ260" t="str">
        <f ca="1">IF(AZ90="","",IF($A260="","",IFERROR(INDEX(OFFSET('Program and Results'!$A$1,MATCH(Tables!AZ$1,'Program and Results'!$A:$A,0)-1,1,COUNTIF('Program and Results'!$A:$A,Tables!AZ$1),4),MATCH($A260,OFFSET('Program and Results'!$A$1,MATCH(Tables!AZ$1,'Program and Results'!$A:$A,0)-1,4,COUNTIF('Program and Results'!$A:$A,Tables!AZ$1),1),0),2),"")))</f>
        <v/>
      </c>
      <c r="BA260" t="str">
        <f ca="1">IF(BA90="","",IF($A260="","",IFERROR(INDEX(OFFSET('Program and Results'!$A$1,MATCH(Tables!BA$1,'Program and Results'!$A:$A,0)-1,1,COUNTIF('Program and Results'!$A:$A,Tables!BA$1),4),MATCH($A260,OFFSET('Program and Results'!$A$1,MATCH(Tables!BA$1,'Program and Results'!$A:$A,0)-1,4,COUNTIF('Program and Results'!$A:$A,Tables!BA$1),1),0),2),"")))</f>
        <v/>
      </c>
      <c r="BB260" t="str">
        <f ca="1">IF(BB90="","",IF($A260="","",IFERROR(INDEX(OFFSET('Program and Results'!$A$1,MATCH(Tables!BB$1,'Program and Results'!$A:$A,0)-1,1,COUNTIF('Program and Results'!$A:$A,Tables!BB$1),4),MATCH($A260,OFFSET('Program and Results'!$A$1,MATCH(Tables!BB$1,'Program and Results'!$A:$A,0)-1,4,COUNTIF('Program and Results'!$A:$A,Tables!BB$1),1),0),2),"")))</f>
        <v/>
      </c>
      <c r="BC260" t="str">
        <f ca="1">IF(BC90="","",IF($A260="","",IFERROR(INDEX(OFFSET('Program and Results'!$A$1,MATCH(Tables!BC$1,'Program and Results'!$A:$A,0)-1,1,COUNTIF('Program and Results'!$A:$A,Tables!BC$1),4),MATCH($A260,OFFSET('Program and Results'!$A$1,MATCH(Tables!BC$1,'Program and Results'!$A:$A,0)-1,4,COUNTIF('Program and Results'!$A:$A,Tables!BC$1),1),0),2),"")))</f>
        <v/>
      </c>
      <c r="BD260" t="str">
        <f ca="1">IF(BD90="","",IF($A260="","",IFERROR(INDEX(OFFSET('Program and Results'!$A$1,MATCH(Tables!BD$1,'Program and Results'!$A:$A,0)-1,1,COUNTIF('Program and Results'!$A:$A,Tables!BD$1),4),MATCH($A260,OFFSET('Program and Results'!$A$1,MATCH(Tables!BD$1,'Program and Results'!$A:$A,0)-1,4,COUNTIF('Program and Results'!$A:$A,Tables!BD$1),1),0),2),"")))</f>
        <v/>
      </c>
      <c r="BE260" t="str">
        <f ca="1">IF(BE90="","",IF($A260="","",IFERROR(INDEX(OFFSET('Program and Results'!$A$1,MATCH(Tables!BE$1,'Program and Results'!$A:$A,0)-1,1,COUNTIF('Program and Results'!$A:$A,Tables!BE$1),4),MATCH($A260,OFFSET('Program and Results'!$A$1,MATCH(Tables!BE$1,'Program and Results'!$A:$A,0)-1,4,COUNTIF('Program and Results'!$A:$A,Tables!BE$1),1),0),2),"")))</f>
        <v/>
      </c>
    </row>
    <row r="261" spans="1:57">
      <c r="A261" s="3" t="str">
        <f t="shared" si="16"/>
        <v/>
      </c>
      <c r="B261" t="str">
        <f ca="1">IF(B91="","",IF($A261="","",IFERROR(INDEX(OFFSET('Program and Results'!$A$1,MATCH(Tables!B$1,'Program and Results'!$A:$A,0)-1,1,COUNTIF('Program and Results'!$A:$A,Tables!B$1),4),MATCH($A261,OFFSET('Program and Results'!$A$1,MATCH(Tables!B$1,'Program and Results'!$A:$A,0)-1,4,COUNTIF('Program and Results'!$A:$A,Tables!B$1),1),0),2),"")))</f>
        <v/>
      </c>
      <c r="C261" t="str">
        <f ca="1">IF(C91="","",IF($A261="","",IFERROR(INDEX(OFFSET('Program and Results'!$A$1,MATCH(Tables!C$1,'Program and Results'!$A:$A,0)-1,1,COUNTIF('Program and Results'!$A:$A,Tables!C$1),4),MATCH($A261,OFFSET('Program and Results'!$A$1,MATCH(Tables!C$1,'Program and Results'!$A:$A,0)-1,4,COUNTIF('Program and Results'!$A:$A,Tables!C$1),1),0),2),"")))</f>
        <v/>
      </c>
      <c r="D261" t="str">
        <f ca="1">IF(D91="","",IF($A261="","",IFERROR(INDEX(OFFSET('Program and Results'!$A$1,MATCH(Tables!D$1,'Program and Results'!$A:$A,0)-1,1,COUNTIF('Program and Results'!$A:$A,Tables!D$1),4),MATCH($A261,OFFSET('Program and Results'!$A$1,MATCH(Tables!D$1,'Program and Results'!$A:$A,0)-1,4,COUNTIF('Program and Results'!$A:$A,Tables!D$1),1),0),2),"")))</f>
        <v/>
      </c>
      <c r="E261" t="str">
        <f ca="1">IF(E91="","",IF($A261="","",IFERROR(INDEX(OFFSET('Program and Results'!$A$1,MATCH(Tables!E$1,'Program and Results'!$A:$A,0)-1,1,COUNTIF('Program and Results'!$A:$A,Tables!E$1),4),MATCH($A261,OFFSET('Program and Results'!$A$1,MATCH(Tables!E$1,'Program and Results'!$A:$A,0)-1,4,COUNTIF('Program and Results'!$A:$A,Tables!E$1),1),0),2),"")))</f>
        <v/>
      </c>
      <c r="F261" t="str">
        <f ca="1">IF(F91="","",IF($A261="","",IFERROR(INDEX(OFFSET('Program and Results'!$A$1,MATCH(Tables!F$1,'Program and Results'!$A:$A,0)-1,1,COUNTIF('Program and Results'!$A:$A,Tables!F$1),4),MATCH($A261,OFFSET('Program and Results'!$A$1,MATCH(Tables!F$1,'Program and Results'!$A:$A,0)-1,4,COUNTIF('Program and Results'!$A:$A,Tables!F$1),1),0),2),"")))</f>
        <v/>
      </c>
      <c r="G261" t="str">
        <f ca="1">IF(G91="","",IF($A261="","",IFERROR(INDEX(OFFSET('Program and Results'!$A$1,MATCH(Tables!G$1,'Program and Results'!$A:$A,0)-1,1,COUNTIF('Program and Results'!$A:$A,Tables!G$1),4),MATCH($A261,OFFSET('Program and Results'!$A$1,MATCH(Tables!G$1,'Program and Results'!$A:$A,0)-1,4,COUNTIF('Program and Results'!$A:$A,Tables!G$1),1),0),2),"")))</f>
        <v/>
      </c>
      <c r="H261" t="str">
        <f ca="1">IF(H91="","",IF($A261="","",IFERROR(INDEX(OFFSET('Program and Results'!$A$1,MATCH(Tables!H$1,'Program and Results'!$A:$A,0)-1,1,COUNTIF('Program and Results'!$A:$A,Tables!H$1),4),MATCH($A261,OFFSET('Program and Results'!$A$1,MATCH(Tables!H$1,'Program and Results'!$A:$A,0)-1,4,COUNTIF('Program and Results'!$A:$A,Tables!H$1),1),0),2),"")))</f>
        <v/>
      </c>
      <c r="I261" t="str">
        <f ca="1">IF(I91="","",IF($A261="","",IFERROR(INDEX(OFFSET('Program and Results'!$A$1,MATCH(Tables!I$1,'Program and Results'!$A:$A,0)-1,1,COUNTIF('Program and Results'!$A:$A,Tables!I$1),4),MATCH($A261,OFFSET('Program and Results'!$A$1,MATCH(Tables!I$1,'Program and Results'!$A:$A,0)-1,4,COUNTIF('Program and Results'!$A:$A,Tables!I$1),1),0),2),"")))</f>
        <v/>
      </c>
      <c r="J261" t="str">
        <f ca="1">IF(J91="","",IF($A261="","",IFERROR(INDEX(OFFSET('Program and Results'!$A$1,MATCH(Tables!J$1,'Program and Results'!$A:$A,0)-1,1,COUNTIF('Program and Results'!$A:$A,Tables!J$1),4),MATCH($A261,OFFSET('Program and Results'!$A$1,MATCH(Tables!J$1,'Program and Results'!$A:$A,0)-1,4,COUNTIF('Program and Results'!$A:$A,Tables!J$1),1),0),2),"")))</f>
        <v/>
      </c>
      <c r="K261" t="str">
        <f ca="1">IF(K91="","",IF($A261="","",IFERROR(INDEX(OFFSET('Program and Results'!$A$1,MATCH(Tables!K$1,'Program and Results'!$A:$A,0)-1,1,COUNTIF('Program and Results'!$A:$A,Tables!K$1),4),MATCH($A261,OFFSET('Program and Results'!$A$1,MATCH(Tables!K$1,'Program and Results'!$A:$A,0)-1,4,COUNTIF('Program and Results'!$A:$A,Tables!K$1),1),0),2),"")))</f>
        <v/>
      </c>
      <c r="L261" t="str">
        <f ca="1">IF(L91="","",IF($A261="","",IFERROR(INDEX(OFFSET('Program and Results'!$A$1,MATCH(Tables!L$1,'Program and Results'!$A:$A,0)-1,1,COUNTIF('Program and Results'!$A:$A,Tables!L$1),4),MATCH($A261,OFFSET('Program and Results'!$A$1,MATCH(Tables!L$1,'Program and Results'!$A:$A,0)-1,4,COUNTIF('Program and Results'!$A:$A,Tables!L$1),1),0),2),"")))</f>
        <v/>
      </c>
      <c r="M261" t="str">
        <f ca="1">IF(M91="","",IF($A261="","",IFERROR(INDEX(OFFSET('Program and Results'!$A$1,MATCH(Tables!M$1,'Program and Results'!$A:$A,0)-1,1,COUNTIF('Program and Results'!$A:$A,Tables!M$1),4),MATCH($A261,OFFSET('Program and Results'!$A$1,MATCH(Tables!M$1,'Program and Results'!$A:$A,0)-1,4,COUNTIF('Program and Results'!$A:$A,Tables!M$1),1),0),2),"")))</f>
        <v/>
      </c>
      <c r="N261" t="str">
        <f ca="1">IF(N91="","",IF($A261="","",IFERROR(INDEX(OFFSET('Program and Results'!$A$1,MATCH(Tables!N$1,'Program and Results'!$A:$A,0)-1,1,COUNTIF('Program and Results'!$A:$A,Tables!N$1),4),MATCH($A261,OFFSET('Program and Results'!$A$1,MATCH(Tables!N$1,'Program and Results'!$A:$A,0)-1,4,COUNTIF('Program and Results'!$A:$A,Tables!N$1),1),0),2),"")))</f>
        <v/>
      </c>
      <c r="O261" t="str">
        <f ca="1">IF(O91="","",IF($A261="","",IFERROR(INDEX(OFFSET('Program and Results'!$A$1,MATCH(Tables!O$1,'Program and Results'!$A:$A,0)-1,1,COUNTIF('Program and Results'!$A:$A,Tables!O$1),4),MATCH($A261,OFFSET('Program and Results'!$A$1,MATCH(Tables!O$1,'Program and Results'!$A:$A,0)-1,4,COUNTIF('Program and Results'!$A:$A,Tables!O$1),1),0),2),"")))</f>
        <v/>
      </c>
      <c r="P261" t="str">
        <f ca="1">IF(P91="","",IF($A261="","",IFERROR(INDEX(OFFSET('Program and Results'!$A$1,MATCH(Tables!P$1,'Program and Results'!$A:$A,0)-1,1,COUNTIF('Program and Results'!$A:$A,Tables!P$1),4),MATCH($A261,OFFSET('Program and Results'!$A$1,MATCH(Tables!P$1,'Program and Results'!$A:$A,0)-1,4,COUNTIF('Program and Results'!$A:$A,Tables!P$1),1),0),2),"")))</f>
        <v/>
      </c>
      <c r="Q261" t="str">
        <f ca="1">IF(Q91="","",IF($A261="","",IFERROR(INDEX(OFFSET('Program and Results'!$A$1,MATCH(Tables!Q$1,'Program and Results'!$A:$A,0)-1,1,COUNTIF('Program and Results'!$A:$A,Tables!Q$1),4),MATCH($A261,OFFSET('Program and Results'!$A$1,MATCH(Tables!Q$1,'Program and Results'!$A:$A,0)-1,4,COUNTIF('Program and Results'!$A:$A,Tables!Q$1),1),0),2),"")))</f>
        <v/>
      </c>
      <c r="R261" t="str">
        <f ca="1">IF(R91="","",IF($A261="","",IFERROR(INDEX(OFFSET('Program and Results'!$A$1,MATCH(Tables!R$1,'Program and Results'!$A:$A,0)-1,1,COUNTIF('Program and Results'!$A:$A,Tables!R$1),4),MATCH($A261,OFFSET('Program and Results'!$A$1,MATCH(Tables!R$1,'Program and Results'!$A:$A,0)-1,4,COUNTIF('Program and Results'!$A:$A,Tables!R$1),1),0),2),"")))</f>
        <v/>
      </c>
      <c r="S261" t="str">
        <f ca="1">IF(S91="","",IF($A261="","",IFERROR(INDEX(OFFSET('Program and Results'!$A$1,MATCH(Tables!S$1,'Program and Results'!$A:$A,0)-1,1,COUNTIF('Program and Results'!$A:$A,Tables!S$1),4),MATCH($A261,OFFSET('Program and Results'!$A$1,MATCH(Tables!S$1,'Program and Results'!$A:$A,0)-1,4,COUNTIF('Program and Results'!$A:$A,Tables!S$1),1),0),2),"")))</f>
        <v/>
      </c>
      <c r="T261" t="str">
        <f ca="1">IF(T91="","",IF($A261="","",IFERROR(INDEX(OFFSET('Program and Results'!$A$1,MATCH(Tables!T$1,'Program and Results'!$A:$A,0)-1,1,COUNTIF('Program and Results'!$A:$A,Tables!T$1),4),MATCH($A261,OFFSET('Program and Results'!$A$1,MATCH(Tables!T$1,'Program and Results'!$A:$A,0)-1,4,COUNTIF('Program and Results'!$A:$A,Tables!T$1),1),0),2),"")))</f>
        <v/>
      </c>
      <c r="U261" t="str">
        <f ca="1">IF(U91="","",IF($A261="","",IFERROR(INDEX(OFFSET('Program and Results'!$A$1,MATCH(Tables!U$1,'Program and Results'!$A:$A,0)-1,1,COUNTIF('Program and Results'!$A:$A,Tables!U$1),4),MATCH($A261,OFFSET('Program and Results'!$A$1,MATCH(Tables!U$1,'Program and Results'!$A:$A,0)-1,4,COUNTIF('Program and Results'!$A:$A,Tables!U$1),1),0),2),"")))</f>
        <v/>
      </c>
      <c r="V261" t="str">
        <f ca="1">IF(V91="","",IF($A261="","",IFERROR(INDEX(OFFSET('Program and Results'!$A$1,MATCH(Tables!V$1,'Program and Results'!$A:$A,0)-1,1,COUNTIF('Program and Results'!$A:$A,Tables!V$1),4),MATCH($A261,OFFSET('Program and Results'!$A$1,MATCH(Tables!V$1,'Program and Results'!$A:$A,0)-1,4,COUNTIF('Program and Results'!$A:$A,Tables!V$1),1),0),2),"")))</f>
        <v/>
      </c>
      <c r="W261" t="str">
        <f ca="1">IF(W91="","",IF($A261="","",IFERROR(INDEX(OFFSET('Program and Results'!$A$1,MATCH(Tables!W$1,'Program and Results'!$A:$A,0)-1,1,COUNTIF('Program and Results'!$A:$A,Tables!W$1),4),MATCH($A261,OFFSET('Program and Results'!$A$1,MATCH(Tables!W$1,'Program and Results'!$A:$A,0)-1,4,COUNTIF('Program and Results'!$A:$A,Tables!W$1),1),0),2),"")))</f>
        <v/>
      </c>
      <c r="X261" t="str">
        <f ca="1">IF(X91="","",IF($A261="","",IFERROR(INDEX(OFFSET('Program and Results'!$A$1,MATCH(Tables!X$1,'Program and Results'!$A:$A,0)-1,1,COUNTIF('Program and Results'!$A:$A,Tables!X$1),4),MATCH($A261,OFFSET('Program and Results'!$A$1,MATCH(Tables!X$1,'Program and Results'!$A:$A,0)-1,4,COUNTIF('Program and Results'!$A:$A,Tables!X$1),1),0),2),"")))</f>
        <v/>
      </c>
      <c r="Y261" t="str">
        <f ca="1">IF(Y91="","",IF($A261="","",IFERROR(INDEX(OFFSET('Program and Results'!$A$1,MATCH(Tables!Y$1,'Program and Results'!$A:$A,0)-1,1,COUNTIF('Program and Results'!$A:$A,Tables!Y$1),4),MATCH($A261,OFFSET('Program and Results'!$A$1,MATCH(Tables!Y$1,'Program and Results'!$A:$A,0)-1,4,COUNTIF('Program and Results'!$A:$A,Tables!Y$1),1),0),2),"")))</f>
        <v/>
      </c>
      <c r="Z261" t="str">
        <f ca="1">IF(Z91="","",IF($A261="","",IFERROR(INDEX(OFFSET('Program and Results'!$A$1,MATCH(Tables!Z$1,'Program and Results'!$A:$A,0)-1,1,COUNTIF('Program and Results'!$A:$A,Tables!Z$1),4),MATCH($A261,OFFSET('Program and Results'!$A$1,MATCH(Tables!Z$1,'Program and Results'!$A:$A,0)-1,4,COUNTIF('Program and Results'!$A:$A,Tables!Z$1),1),0),2),"")))</f>
        <v/>
      </c>
      <c r="AA261" t="str">
        <f ca="1">IF(AA91="","",IF($A261="","",IFERROR(INDEX(OFFSET('Program and Results'!$A$1,MATCH(Tables!AA$1,'Program and Results'!$A:$A,0)-1,1,COUNTIF('Program and Results'!$A:$A,Tables!AA$1),4),MATCH($A261,OFFSET('Program and Results'!$A$1,MATCH(Tables!AA$1,'Program and Results'!$A:$A,0)-1,4,COUNTIF('Program and Results'!$A:$A,Tables!AA$1),1),0),2),"")))</f>
        <v/>
      </c>
      <c r="AB261" t="str">
        <f ca="1">IF(AB91="","",IF($A261="","",IFERROR(INDEX(OFFSET('Program and Results'!$A$1,MATCH(Tables!AB$1,'Program and Results'!$A:$A,0)-1,1,COUNTIF('Program and Results'!$A:$A,Tables!AB$1),4),MATCH($A261,OFFSET('Program and Results'!$A$1,MATCH(Tables!AB$1,'Program and Results'!$A:$A,0)-1,4,COUNTIF('Program and Results'!$A:$A,Tables!AB$1),1),0),2),"")))</f>
        <v/>
      </c>
      <c r="AC261" t="str">
        <f ca="1">IF(AC91="","",IF($A261="","",IFERROR(INDEX(OFFSET('Program and Results'!$A$1,MATCH(Tables!AC$1,'Program and Results'!$A:$A,0)-1,1,COUNTIF('Program and Results'!$A:$A,Tables!AC$1),4),MATCH($A261,OFFSET('Program and Results'!$A$1,MATCH(Tables!AC$1,'Program and Results'!$A:$A,0)-1,4,COUNTIF('Program and Results'!$A:$A,Tables!AC$1),1),0),2),"")))</f>
        <v/>
      </c>
      <c r="AD261" t="str">
        <f ca="1">IF(AD91="","",IF($A261="","",IFERROR(INDEX(OFFSET('Program and Results'!$A$1,MATCH(Tables!AD$1,'Program and Results'!$A:$A,0)-1,1,COUNTIF('Program and Results'!$A:$A,Tables!AD$1),4),MATCH($A261,OFFSET('Program and Results'!$A$1,MATCH(Tables!AD$1,'Program and Results'!$A:$A,0)-1,4,COUNTIF('Program and Results'!$A:$A,Tables!AD$1),1),0),2),"")))</f>
        <v/>
      </c>
      <c r="AE261" t="str">
        <f ca="1">IF(AE91="","",IF($A261="","",IFERROR(INDEX(OFFSET('Program and Results'!$A$1,MATCH(Tables!AE$1,'Program and Results'!$A:$A,0)-1,1,COUNTIF('Program and Results'!$A:$A,Tables!AE$1),4),MATCH($A261,OFFSET('Program and Results'!$A$1,MATCH(Tables!AE$1,'Program and Results'!$A:$A,0)-1,4,COUNTIF('Program and Results'!$A:$A,Tables!AE$1),1),0),2),"")))</f>
        <v/>
      </c>
      <c r="AF261" t="str">
        <f ca="1">IF(AF91="","",IF($A261="","",IFERROR(INDEX(OFFSET('Program and Results'!$A$1,MATCH(Tables!AF$1,'Program and Results'!$A:$A,0)-1,1,COUNTIF('Program and Results'!$A:$A,Tables!AF$1),4),MATCH($A261,OFFSET('Program and Results'!$A$1,MATCH(Tables!AF$1,'Program and Results'!$A:$A,0)-1,4,COUNTIF('Program and Results'!$A:$A,Tables!AF$1),1),0),2),"")))</f>
        <v/>
      </c>
      <c r="AG261" t="str">
        <f ca="1">IF(AG91="","",IF($A261="","",IFERROR(INDEX(OFFSET('Program and Results'!$A$1,MATCH(Tables!AG$1,'Program and Results'!$A:$A,0)-1,1,COUNTIF('Program and Results'!$A:$A,Tables!AG$1),4),MATCH($A261,OFFSET('Program and Results'!$A$1,MATCH(Tables!AG$1,'Program and Results'!$A:$A,0)-1,4,COUNTIF('Program and Results'!$A:$A,Tables!AG$1),1),0),2),"")))</f>
        <v/>
      </c>
      <c r="AH261" t="str">
        <f ca="1">IF(AH91="","",IF($A261="","",IFERROR(INDEX(OFFSET('Program and Results'!$A$1,MATCH(Tables!AH$1,'Program and Results'!$A:$A,0)-1,1,COUNTIF('Program and Results'!$A:$A,Tables!AH$1),4),MATCH($A261,OFFSET('Program and Results'!$A$1,MATCH(Tables!AH$1,'Program and Results'!$A:$A,0)-1,4,COUNTIF('Program and Results'!$A:$A,Tables!AH$1),1),0),2),"")))</f>
        <v/>
      </c>
      <c r="AI261" t="str">
        <f ca="1">IF(AI91="","",IF($A261="","",IFERROR(INDEX(OFFSET('Program and Results'!$A$1,MATCH(Tables!AI$1,'Program and Results'!$A:$A,0)-1,1,COUNTIF('Program and Results'!$A:$A,Tables!AI$1),4),MATCH($A261,OFFSET('Program and Results'!$A$1,MATCH(Tables!AI$1,'Program and Results'!$A:$A,0)-1,4,COUNTIF('Program and Results'!$A:$A,Tables!AI$1),1),0),2),"")))</f>
        <v/>
      </c>
      <c r="AJ261" t="str">
        <f ca="1">IF(AJ91="","",IF($A261="","",IFERROR(INDEX(OFFSET('Program and Results'!$A$1,MATCH(Tables!AJ$1,'Program and Results'!$A:$A,0)-1,1,COUNTIF('Program and Results'!$A:$A,Tables!AJ$1),4),MATCH($A261,OFFSET('Program and Results'!$A$1,MATCH(Tables!AJ$1,'Program and Results'!$A:$A,0)-1,4,COUNTIF('Program and Results'!$A:$A,Tables!AJ$1),1),0),2),"")))</f>
        <v/>
      </c>
      <c r="AK261" t="str">
        <f ca="1">IF(AK91="","",IF($A261="","",IFERROR(INDEX(OFFSET('Program and Results'!$A$1,MATCH(Tables!AK$1,'Program and Results'!$A:$A,0)-1,1,COUNTIF('Program and Results'!$A:$A,Tables!AK$1),4),MATCH($A261,OFFSET('Program and Results'!$A$1,MATCH(Tables!AK$1,'Program and Results'!$A:$A,0)-1,4,COUNTIF('Program and Results'!$A:$A,Tables!AK$1),1),0),2),"")))</f>
        <v/>
      </c>
      <c r="AL261" t="str">
        <f ca="1">IF(AL91="","",IF($A261="","",IFERROR(INDEX(OFFSET('Program and Results'!$A$1,MATCH(Tables!AL$1,'Program and Results'!$A:$A,0)-1,1,COUNTIF('Program and Results'!$A:$A,Tables!AL$1),4),MATCH($A261,OFFSET('Program and Results'!$A$1,MATCH(Tables!AL$1,'Program and Results'!$A:$A,0)-1,4,COUNTIF('Program and Results'!$A:$A,Tables!AL$1),1),0),2),"")))</f>
        <v/>
      </c>
      <c r="AM261" t="str">
        <f ca="1">IF(AM91="","",IF($A261="","",IFERROR(INDEX(OFFSET('Program and Results'!$A$1,MATCH(Tables!AM$1,'Program and Results'!$A:$A,0)-1,1,COUNTIF('Program and Results'!$A:$A,Tables!AM$1),4),MATCH($A261,OFFSET('Program and Results'!$A$1,MATCH(Tables!AM$1,'Program and Results'!$A:$A,0)-1,4,COUNTIF('Program and Results'!$A:$A,Tables!AM$1),1),0),2),"")))</f>
        <v/>
      </c>
      <c r="AN261" t="str">
        <f ca="1">IF(AN91="","",IF($A261="","",IFERROR(INDEX(OFFSET('Program and Results'!$A$1,MATCH(Tables!AN$1,'Program and Results'!$A:$A,0)-1,1,COUNTIF('Program and Results'!$A:$A,Tables!AN$1),4),MATCH($A261,OFFSET('Program and Results'!$A$1,MATCH(Tables!AN$1,'Program and Results'!$A:$A,0)-1,4,COUNTIF('Program and Results'!$A:$A,Tables!AN$1),1),0),2),"")))</f>
        <v/>
      </c>
      <c r="AO261" t="str">
        <f ca="1">IF(AO91="","",IF($A261="","",IFERROR(INDEX(OFFSET('Program and Results'!$A$1,MATCH(Tables!AO$1,'Program and Results'!$A:$A,0)-1,1,COUNTIF('Program and Results'!$A:$A,Tables!AO$1),4),MATCH($A261,OFFSET('Program and Results'!$A$1,MATCH(Tables!AO$1,'Program and Results'!$A:$A,0)-1,4,COUNTIF('Program and Results'!$A:$A,Tables!AO$1),1),0),2),"")))</f>
        <v/>
      </c>
      <c r="AP261" t="str">
        <f ca="1">IF(AP91="","",IF($A261="","",IFERROR(INDEX(OFFSET('Program and Results'!$A$1,MATCH(Tables!AP$1,'Program and Results'!$A:$A,0)-1,1,COUNTIF('Program and Results'!$A:$A,Tables!AP$1),4),MATCH($A261,OFFSET('Program and Results'!$A$1,MATCH(Tables!AP$1,'Program and Results'!$A:$A,0)-1,4,COUNTIF('Program and Results'!$A:$A,Tables!AP$1),1),0),2),"")))</f>
        <v/>
      </c>
      <c r="AQ261" t="str">
        <f ca="1">IF(AQ91="","",IF($A261="","",IFERROR(INDEX(OFFSET('Program and Results'!$A$1,MATCH(Tables!AQ$1,'Program and Results'!$A:$A,0)-1,1,COUNTIF('Program and Results'!$A:$A,Tables!AQ$1),4),MATCH($A261,OFFSET('Program and Results'!$A$1,MATCH(Tables!AQ$1,'Program and Results'!$A:$A,0)-1,4,COUNTIF('Program and Results'!$A:$A,Tables!AQ$1),1),0),2),"")))</f>
        <v/>
      </c>
      <c r="AR261" t="str">
        <f ca="1">IF(AR91="","",IF($A261="","",IFERROR(INDEX(OFFSET('Program and Results'!$A$1,MATCH(Tables!AR$1,'Program and Results'!$A:$A,0)-1,1,COUNTIF('Program and Results'!$A:$A,Tables!AR$1),4),MATCH($A261,OFFSET('Program and Results'!$A$1,MATCH(Tables!AR$1,'Program and Results'!$A:$A,0)-1,4,COUNTIF('Program and Results'!$A:$A,Tables!AR$1),1),0),2),"")))</f>
        <v/>
      </c>
      <c r="AS261" t="str">
        <f ca="1">IF(AS91="","",IF($A261="","",IFERROR(INDEX(OFFSET('Program and Results'!$A$1,MATCH(Tables!AS$1,'Program and Results'!$A:$A,0)-1,1,COUNTIF('Program and Results'!$A:$A,Tables!AS$1),4),MATCH($A261,OFFSET('Program and Results'!$A$1,MATCH(Tables!AS$1,'Program and Results'!$A:$A,0)-1,4,COUNTIF('Program and Results'!$A:$A,Tables!AS$1),1),0),2),"")))</f>
        <v/>
      </c>
      <c r="AT261" t="str">
        <f ca="1">IF(AT91="","",IF($A261="","",IFERROR(INDEX(OFFSET('Program and Results'!$A$1,MATCH(Tables!AT$1,'Program and Results'!$A:$A,0)-1,1,COUNTIF('Program and Results'!$A:$A,Tables!AT$1),4),MATCH($A261,OFFSET('Program and Results'!$A$1,MATCH(Tables!AT$1,'Program and Results'!$A:$A,0)-1,4,COUNTIF('Program and Results'!$A:$A,Tables!AT$1),1),0),2),"")))</f>
        <v/>
      </c>
      <c r="AU261" t="str">
        <f ca="1">IF(AU91="","",IF($A261="","",IFERROR(INDEX(OFFSET('Program and Results'!$A$1,MATCH(Tables!AU$1,'Program and Results'!$A:$A,0)-1,1,COUNTIF('Program and Results'!$A:$A,Tables!AU$1),4),MATCH($A261,OFFSET('Program and Results'!$A$1,MATCH(Tables!AU$1,'Program and Results'!$A:$A,0)-1,4,COUNTIF('Program and Results'!$A:$A,Tables!AU$1),1),0),2),"")))</f>
        <v/>
      </c>
      <c r="AV261" t="str">
        <f ca="1">IF(AV91="","",IF($A261="","",IFERROR(INDEX(OFFSET('Program and Results'!$A$1,MATCH(Tables!AV$1,'Program and Results'!$A:$A,0)-1,1,COUNTIF('Program and Results'!$A:$A,Tables!AV$1),4),MATCH($A261,OFFSET('Program and Results'!$A$1,MATCH(Tables!AV$1,'Program and Results'!$A:$A,0)-1,4,COUNTIF('Program and Results'!$A:$A,Tables!AV$1),1),0),2),"")))</f>
        <v/>
      </c>
      <c r="AW261" t="str">
        <f ca="1">IF(AW91="","",IF($A261="","",IFERROR(INDEX(OFFSET('Program and Results'!$A$1,MATCH(Tables!AW$1,'Program and Results'!$A:$A,0)-1,1,COUNTIF('Program and Results'!$A:$A,Tables!AW$1),4),MATCH($A261,OFFSET('Program and Results'!$A$1,MATCH(Tables!AW$1,'Program and Results'!$A:$A,0)-1,4,COUNTIF('Program and Results'!$A:$A,Tables!AW$1),1),0),2),"")))</f>
        <v/>
      </c>
      <c r="AX261" t="str">
        <f ca="1">IF(AX91="","",IF($A261="","",IFERROR(INDEX(OFFSET('Program and Results'!$A$1,MATCH(Tables!AX$1,'Program and Results'!$A:$A,0)-1,1,COUNTIF('Program and Results'!$A:$A,Tables!AX$1),4),MATCH($A261,OFFSET('Program and Results'!$A$1,MATCH(Tables!AX$1,'Program and Results'!$A:$A,0)-1,4,COUNTIF('Program and Results'!$A:$A,Tables!AX$1),1),0),2),"")))</f>
        <v/>
      </c>
      <c r="AY261" t="str">
        <f ca="1">IF(AY91="","",IF($A261="","",IFERROR(INDEX(OFFSET('Program and Results'!$A$1,MATCH(Tables!AY$1,'Program and Results'!$A:$A,0)-1,1,COUNTIF('Program and Results'!$A:$A,Tables!AY$1),4),MATCH($A261,OFFSET('Program and Results'!$A$1,MATCH(Tables!AY$1,'Program and Results'!$A:$A,0)-1,4,COUNTIF('Program and Results'!$A:$A,Tables!AY$1),1),0),2),"")))</f>
        <v/>
      </c>
      <c r="AZ261" t="str">
        <f ca="1">IF(AZ91="","",IF($A261="","",IFERROR(INDEX(OFFSET('Program and Results'!$A$1,MATCH(Tables!AZ$1,'Program and Results'!$A:$A,0)-1,1,COUNTIF('Program and Results'!$A:$A,Tables!AZ$1),4),MATCH($A261,OFFSET('Program and Results'!$A$1,MATCH(Tables!AZ$1,'Program and Results'!$A:$A,0)-1,4,COUNTIF('Program and Results'!$A:$A,Tables!AZ$1),1),0),2),"")))</f>
        <v/>
      </c>
      <c r="BA261" t="str">
        <f ca="1">IF(BA91="","",IF($A261="","",IFERROR(INDEX(OFFSET('Program and Results'!$A$1,MATCH(Tables!BA$1,'Program and Results'!$A:$A,0)-1,1,COUNTIF('Program and Results'!$A:$A,Tables!BA$1),4),MATCH($A261,OFFSET('Program and Results'!$A$1,MATCH(Tables!BA$1,'Program and Results'!$A:$A,0)-1,4,COUNTIF('Program and Results'!$A:$A,Tables!BA$1),1),0),2),"")))</f>
        <v/>
      </c>
      <c r="BB261" t="str">
        <f ca="1">IF(BB91="","",IF($A261="","",IFERROR(INDEX(OFFSET('Program and Results'!$A$1,MATCH(Tables!BB$1,'Program and Results'!$A:$A,0)-1,1,COUNTIF('Program and Results'!$A:$A,Tables!BB$1),4),MATCH($A261,OFFSET('Program and Results'!$A$1,MATCH(Tables!BB$1,'Program and Results'!$A:$A,0)-1,4,COUNTIF('Program and Results'!$A:$A,Tables!BB$1),1),0),2),"")))</f>
        <v/>
      </c>
      <c r="BC261" t="str">
        <f ca="1">IF(BC91="","",IF($A261="","",IFERROR(INDEX(OFFSET('Program and Results'!$A$1,MATCH(Tables!BC$1,'Program and Results'!$A:$A,0)-1,1,COUNTIF('Program and Results'!$A:$A,Tables!BC$1),4),MATCH($A261,OFFSET('Program and Results'!$A$1,MATCH(Tables!BC$1,'Program and Results'!$A:$A,0)-1,4,COUNTIF('Program and Results'!$A:$A,Tables!BC$1),1),0),2),"")))</f>
        <v/>
      </c>
      <c r="BD261" t="str">
        <f ca="1">IF(BD91="","",IF($A261="","",IFERROR(INDEX(OFFSET('Program and Results'!$A$1,MATCH(Tables!BD$1,'Program and Results'!$A:$A,0)-1,1,COUNTIF('Program and Results'!$A:$A,Tables!BD$1),4),MATCH($A261,OFFSET('Program and Results'!$A$1,MATCH(Tables!BD$1,'Program and Results'!$A:$A,0)-1,4,COUNTIF('Program and Results'!$A:$A,Tables!BD$1),1),0),2),"")))</f>
        <v/>
      </c>
      <c r="BE261" t="str">
        <f ca="1">IF(BE91="","",IF($A261="","",IFERROR(INDEX(OFFSET('Program and Results'!$A$1,MATCH(Tables!BE$1,'Program and Results'!$A:$A,0)-1,1,COUNTIF('Program and Results'!$A:$A,Tables!BE$1),4),MATCH($A261,OFFSET('Program and Results'!$A$1,MATCH(Tables!BE$1,'Program and Results'!$A:$A,0)-1,4,COUNTIF('Program and Results'!$A:$A,Tables!BE$1),1),0),2),"")))</f>
        <v/>
      </c>
    </row>
    <row r="262" spans="1:57">
      <c r="A262" s="3" t="str">
        <f t="shared" si="16"/>
        <v/>
      </c>
      <c r="B262" t="str">
        <f ca="1">IF(B92="","",IF($A262="","",IFERROR(INDEX(OFFSET('Program and Results'!$A$1,MATCH(Tables!B$1,'Program and Results'!$A:$A,0)-1,1,COUNTIF('Program and Results'!$A:$A,Tables!B$1),4),MATCH($A262,OFFSET('Program and Results'!$A$1,MATCH(Tables!B$1,'Program and Results'!$A:$A,0)-1,4,COUNTIF('Program and Results'!$A:$A,Tables!B$1),1),0),2),"")))</f>
        <v/>
      </c>
      <c r="C262" t="str">
        <f ca="1">IF(C92="","",IF($A262="","",IFERROR(INDEX(OFFSET('Program and Results'!$A$1,MATCH(Tables!C$1,'Program and Results'!$A:$A,0)-1,1,COUNTIF('Program and Results'!$A:$A,Tables!C$1),4),MATCH($A262,OFFSET('Program and Results'!$A$1,MATCH(Tables!C$1,'Program and Results'!$A:$A,0)-1,4,COUNTIF('Program and Results'!$A:$A,Tables!C$1),1),0),2),"")))</f>
        <v/>
      </c>
      <c r="D262" t="str">
        <f ca="1">IF(D92="","",IF($A262="","",IFERROR(INDEX(OFFSET('Program and Results'!$A$1,MATCH(Tables!D$1,'Program and Results'!$A:$A,0)-1,1,COUNTIF('Program and Results'!$A:$A,Tables!D$1),4),MATCH($A262,OFFSET('Program and Results'!$A$1,MATCH(Tables!D$1,'Program and Results'!$A:$A,0)-1,4,COUNTIF('Program and Results'!$A:$A,Tables!D$1),1),0),2),"")))</f>
        <v/>
      </c>
      <c r="E262" t="str">
        <f ca="1">IF(E92="","",IF($A262="","",IFERROR(INDEX(OFFSET('Program and Results'!$A$1,MATCH(Tables!E$1,'Program and Results'!$A:$A,0)-1,1,COUNTIF('Program and Results'!$A:$A,Tables!E$1),4),MATCH($A262,OFFSET('Program and Results'!$A$1,MATCH(Tables!E$1,'Program and Results'!$A:$A,0)-1,4,COUNTIF('Program and Results'!$A:$A,Tables!E$1),1),0),2),"")))</f>
        <v/>
      </c>
      <c r="F262" t="str">
        <f ca="1">IF(F92="","",IF($A262="","",IFERROR(INDEX(OFFSET('Program and Results'!$A$1,MATCH(Tables!F$1,'Program and Results'!$A:$A,0)-1,1,COUNTIF('Program and Results'!$A:$A,Tables!F$1),4),MATCH($A262,OFFSET('Program and Results'!$A$1,MATCH(Tables!F$1,'Program and Results'!$A:$A,0)-1,4,COUNTIF('Program and Results'!$A:$A,Tables!F$1),1),0),2),"")))</f>
        <v/>
      </c>
      <c r="G262" t="str">
        <f ca="1">IF(G92="","",IF($A262="","",IFERROR(INDEX(OFFSET('Program and Results'!$A$1,MATCH(Tables!G$1,'Program and Results'!$A:$A,0)-1,1,COUNTIF('Program and Results'!$A:$A,Tables!G$1),4),MATCH($A262,OFFSET('Program and Results'!$A$1,MATCH(Tables!G$1,'Program and Results'!$A:$A,0)-1,4,COUNTIF('Program and Results'!$A:$A,Tables!G$1),1),0),2),"")))</f>
        <v/>
      </c>
      <c r="H262" t="str">
        <f ca="1">IF(H92="","",IF($A262="","",IFERROR(INDEX(OFFSET('Program and Results'!$A$1,MATCH(Tables!H$1,'Program and Results'!$A:$A,0)-1,1,COUNTIF('Program and Results'!$A:$A,Tables!H$1),4),MATCH($A262,OFFSET('Program and Results'!$A$1,MATCH(Tables!H$1,'Program and Results'!$A:$A,0)-1,4,COUNTIF('Program and Results'!$A:$A,Tables!H$1),1),0),2),"")))</f>
        <v/>
      </c>
      <c r="I262" t="str">
        <f ca="1">IF(I92="","",IF($A262="","",IFERROR(INDEX(OFFSET('Program and Results'!$A$1,MATCH(Tables!I$1,'Program and Results'!$A:$A,0)-1,1,COUNTIF('Program and Results'!$A:$A,Tables!I$1),4),MATCH($A262,OFFSET('Program and Results'!$A$1,MATCH(Tables!I$1,'Program and Results'!$A:$A,0)-1,4,COUNTIF('Program and Results'!$A:$A,Tables!I$1),1),0),2),"")))</f>
        <v/>
      </c>
      <c r="J262" t="str">
        <f ca="1">IF(J92="","",IF($A262="","",IFERROR(INDEX(OFFSET('Program and Results'!$A$1,MATCH(Tables!J$1,'Program and Results'!$A:$A,0)-1,1,COUNTIF('Program and Results'!$A:$A,Tables!J$1),4),MATCH($A262,OFFSET('Program and Results'!$A$1,MATCH(Tables!J$1,'Program and Results'!$A:$A,0)-1,4,COUNTIF('Program and Results'!$A:$A,Tables!J$1),1),0),2),"")))</f>
        <v/>
      </c>
      <c r="K262" t="str">
        <f ca="1">IF(K92="","",IF($A262="","",IFERROR(INDEX(OFFSET('Program and Results'!$A$1,MATCH(Tables!K$1,'Program and Results'!$A:$A,0)-1,1,COUNTIF('Program and Results'!$A:$A,Tables!K$1),4),MATCH($A262,OFFSET('Program and Results'!$A$1,MATCH(Tables!K$1,'Program and Results'!$A:$A,0)-1,4,COUNTIF('Program and Results'!$A:$A,Tables!K$1),1),0),2),"")))</f>
        <v/>
      </c>
      <c r="L262" t="str">
        <f ca="1">IF(L92="","",IF($A262="","",IFERROR(INDEX(OFFSET('Program and Results'!$A$1,MATCH(Tables!L$1,'Program and Results'!$A:$A,0)-1,1,COUNTIF('Program and Results'!$A:$A,Tables!L$1),4),MATCH($A262,OFFSET('Program and Results'!$A$1,MATCH(Tables!L$1,'Program and Results'!$A:$A,0)-1,4,COUNTIF('Program and Results'!$A:$A,Tables!L$1),1),0),2),"")))</f>
        <v/>
      </c>
      <c r="M262" t="str">
        <f ca="1">IF(M92="","",IF($A262="","",IFERROR(INDEX(OFFSET('Program and Results'!$A$1,MATCH(Tables!M$1,'Program and Results'!$A:$A,0)-1,1,COUNTIF('Program and Results'!$A:$A,Tables!M$1),4),MATCH($A262,OFFSET('Program and Results'!$A$1,MATCH(Tables!M$1,'Program and Results'!$A:$A,0)-1,4,COUNTIF('Program and Results'!$A:$A,Tables!M$1),1),0),2),"")))</f>
        <v/>
      </c>
      <c r="N262" t="str">
        <f ca="1">IF(N92="","",IF($A262="","",IFERROR(INDEX(OFFSET('Program and Results'!$A$1,MATCH(Tables!N$1,'Program and Results'!$A:$A,0)-1,1,COUNTIF('Program and Results'!$A:$A,Tables!N$1),4),MATCH($A262,OFFSET('Program and Results'!$A$1,MATCH(Tables!N$1,'Program and Results'!$A:$A,0)-1,4,COUNTIF('Program and Results'!$A:$A,Tables!N$1),1),0),2),"")))</f>
        <v/>
      </c>
      <c r="O262" t="str">
        <f ca="1">IF(O92="","",IF($A262="","",IFERROR(INDEX(OFFSET('Program and Results'!$A$1,MATCH(Tables!O$1,'Program and Results'!$A:$A,0)-1,1,COUNTIF('Program and Results'!$A:$A,Tables!O$1),4),MATCH($A262,OFFSET('Program and Results'!$A$1,MATCH(Tables!O$1,'Program and Results'!$A:$A,0)-1,4,COUNTIF('Program and Results'!$A:$A,Tables!O$1),1),0),2),"")))</f>
        <v/>
      </c>
      <c r="P262" t="str">
        <f ca="1">IF(P92="","",IF($A262="","",IFERROR(INDEX(OFFSET('Program and Results'!$A$1,MATCH(Tables!P$1,'Program and Results'!$A:$A,0)-1,1,COUNTIF('Program and Results'!$A:$A,Tables!P$1),4),MATCH($A262,OFFSET('Program and Results'!$A$1,MATCH(Tables!P$1,'Program and Results'!$A:$A,0)-1,4,COUNTIF('Program and Results'!$A:$A,Tables!P$1),1),0),2),"")))</f>
        <v/>
      </c>
      <c r="Q262" t="str">
        <f ca="1">IF(Q92="","",IF($A262="","",IFERROR(INDEX(OFFSET('Program and Results'!$A$1,MATCH(Tables!Q$1,'Program and Results'!$A:$A,0)-1,1,COUNTIF('Program and Results'!$A:$A,Tables!Q$1),4),MATCH($A262,OFFSET('Program and Results'!$A$1,MATCH(Tables!Q$1,'Program and Results'!$A:$A,0)-1,4,COUNTIF('Program and Results'!$A:$A,Tables!Q$1),1),0),2),"")))</f>
        <v/>
      </c>
      <c r="R262" t="str">
        <f ca="1">IF(R92="","",IF($A262="","",IFERROR(INDEX(OFFSET('Program and Results'!$A$1,MATCH(Tables!R$1,'Program and Results'!$A:$A,0)-1,1,COUNTIF('Program and Results'!$A:$A,Tables!R$1),4),MATCH($A262,OFFSET('Program and Results'!$A$1,MATCH(Tables!R$1,'Program and Results'!$A:$A,0)-1,4,COUNTIF('Program and Results'!$A:$A,Tables!R$1),1),0),2),"")))</f>
        <v/>
      </c>
      <c r="S262" t="str">
        <f ca="1">IF(S92="","",IF($A262="","",IFERROR(INDEX(OFFSET('Program and Results'!$A$1,MATCH(Tables!S$1,'Program and Results'!$A:$A,0)-1,1,COUNTIF('Program and Results'!$A:$A,Tables!S$1),4),MATCH($A262,OFFSET('Program and Results'!$A$1,MATCH(Tables!S$1,'Program and Results'!$A:$A,0)-1,4,COUNTIF('Program and Results'!$A:$A,Tables!S$1),1),0),2),"")))</f>
        <v/>
      </c>
      <c r="T262" t="str">
        <f ca="1">IF(T92="","",IF($A262="","",IFERROR(INDEX(OFFSET('Program and Results'!$A$1,MATCH(Tables!T$1,'Program and Results'!$A:$A,0)-1,1,COUNTIF('Program and Results'!$A:$A,Tables!T$1),4),MATCH($A262,OFFSET('Program and Results'!$A$1,MATCH(Tables!T$1,'Program and Results'!$A:$A,0)-1,4,COUNTIF('Program and Results'!$A:$A,Tables!T$1),1),0),2),"")))</f>
        <v/>
      </c>
      <c r="U262" t="str">
        <f ca="1">IF(U92="","",IF($A262="","",IFERROR(INDEX(OFFSET('Program and Results'!$A$1,MATCH(Tables!U$1,'Program and Results'!$A:$A,0)-1,1,COUNTIF('Program and Results'!$A:$A,Tables!U$1),4),MATCH($A262,OFFSET('Program and Results'!$A$1,MATCH(Tables!U$1,'Program and Results'!$A:$A,0)-1,4,COUNTIF('Program and Results'!$A:$A,Tables!U$1),1),0),2),"")))</f>
        <v/>
      </c>
      <c r="V262" t="str">
        <f ca="1">IF(V92="","",IF($A262="","",IFERROR(INDEX(OFFSET('Program and Results'!$A$1,MATCH(Tables!V$1,'Program and Results'!$A:$A,0)-1,1,COUNTIF('Program and Results'!$A:$A,Tables!V$1),4),MATCH($A262,OFFSET('Program and Results'!$A$1,MATCH(Tables!V$1,'Program and Results'!$A:$A,0)-1,4,COUNTIF('Program and Results'!$A:$A,Tables!V$1),1),0),2),"")))</f>
        <v/>
      </c>
      <c r="W262" t="str">
        <f ca="1">IF(W92="","",IF($A262="","",IFERROR(INDEX(OFFSET('Program and Results'!$A$1,MATCH(Tables!W$1,'Program and Results'!$A:$A,0)-1,1,COUNTIF('Program and Results'!$A:$A,Tables!W$1),4),MATCH($A262,OFFSET('Program and Results'!$A$1,MATCH(Tables!W$1,'Program and Results'!$A:$A,0)-1,4,COUNTIF('Program and Results'!$A:$A,Tables!W$1),1),0),2),"")))</f>
        <v/>
      </c>
      <c r="X262" t="str">
        <f ca="1">IF(X92="","",IF($A262="","",IFERROR(INDEX(OFFSET('Program and Results'!$A$1,MATCH(Tables!X$1,'Program and Results'!$A:$A,0)-1,1,COUNTIF('Program and Results'!$A:$A,Tables!X$1),4),MATCH($A262,OFFSET('Program and Results'!$A$1,MATCH(Tables!X$1,'Program and Results'!$A:$A,0)-1,4,COUNTIF('Program and Results'!$A:$A,Tables!X$1),1),0),2),"")))</f>
        <v/>
      </c>
      <c r="Y262" t="str">
        <f ca="1">IF(Y92="","",IF($A262="","",IFERROR(INDEX(OFFSET('Program and Results'!$A$1,MATCH(Tables!Y$1,'Program and Results'!$A:$A,0)-1,1,COUNTIF('Program and Results'!$A:$A,Tables!Y$1),4),MATCH($A262,OFFSET('Program and Results'!$A$1,MATCH(Tables!Y$1,'Program and Results'!$A:$A,0)-1,4,COUNTIF('Program and Results'!$A:$A,Tables!Y$1),1),0),2),"")))</f>
        <v/>
      </c>
      <c r="Z262" t="str">
        <f ca="1">IF(Z92="","",IF($A262="","",IFERROR(INDEX(OFFSET('Program and Results'!$A$1,MATCH(Tables!Z$1,'Program and Results'!$A:$A,0)-1,1,COUNTIF('Program and Results'!$A:$A,Tables!Z$1),4),MATCH($A262,OFFSET('Program and Results'!$A$1,MATCH(Tables!Z$1,'Program and Results'!$A:$A,0)-1,4,COUNTIF('Program and Results'!$A:$A,Tables!Z$1),1),0),2),"")))</f>
        <v/>
      </c>
      <c r="AA262" t="str">
        <f ca="1">IF(AA92="","",IF($A262="","",IFERROR(INDEX(OFFSET('Program and Results'!$A$1,MATCH(Tables!AA$1,'Program and Results'!$A:$A,0)-1,1,COUNTIF('Program and Results'!$A:$A,Tables!AA$1),4),MATCH($A262,OFFSET('Program and Results'!$A$1,MATCH(Tables!AA$1,'Program and Results'!$A:$A,0)-1,4,COUNTIF('Program and Results'!$A:$A,Tables!AA$1),1),0),2),"")))</f>
        <v/>
      </c>
      <c r="AB262" t="str">
        <f ca="1">IF(AB92="","",IF($A262="","",IFERROR(INDEX(OFFSET('Program and Results'!$A$1,MATCH(Tables!AB$1,'Program and Results'!$A:$A,0)-1,1,COUNTIF('Program and Results'!$A:$A,Tables!AB$1),4),MATCH($A262,OFFSET('Program and Results'!$A$1,MATCH(Tables!AB$1,'Program and Results'!$A:$A,0)-1,4,COUNTIF('Program and Results'!$A:$A,Tables!AB$1),1),0),2),"")))</f>
        <v/>
      </c>
      <c r="AC262" t="str">
        <f ca="1">IF(AC92="","",IF($A262="","",IFERROR(INDEX(OFFSET('Program and Results'!$A$1,MATCH(Tables!AC$1,'Program and Results'!$A:$A,0)-1,1,COUNTIF('Program and Results'!$A:$A,Tables!AC$1),4),MATCH($A262,OFFSET('Program and Results'!$A$1,MATCH(Tables!AC$1,'Program and Results'!$A:$A,0)-1,4,COUNTIF('Program and Results'!$A:$A,Tables!AC$1),1),0),2),"")))</f>
        <v/>
      </c>
      <c r="AD262" t="str">
        <f ca="1">IF(AD92="","",IF($A262="","",IFERROR(INDEX(OFFSET('Program and Results'!$A$1,MATCH(Tables!AD$1,'Program and Results'!$A:$A,0)-1,1,COUNTIF('Program and Results'!$A:$A,Tables!AD$1),4),MATCH($A262,OFFSET('Program and Results'!$A$1,MATCH(Tables!AD$1,'Program and Results'!$A:$A,0)-1,4,COUNTIF('Program and Results'!$A:$A,Tables!AD$1),1),0),2),"")))</f>
        <v/>
      </c>
      <c r="AE262" t="str">
        <f ca="1">IF(AE92="","",IF($A262="","",IFERROR(INDEX(OFFSET('Program and Results'!$A$1,MATCH(Tables!AE$1,'Program and Results'!$A:$A,0)-1,1,COUNTIF('Program and Results'!$A:$A,Tables!AE$1),4),MATCH($A262,OFFSET('Program and Results'!$A$1,MATCH(Tables!AE$1,'Program and Results'!$A:$A,0)-1,4,COUNTIF('Program and Results'!$A:$A,Tables!AE$1),1),0),2),"")))</f>
        <v/>
      </c>
      <c r="AF262" t="str">
        <f ca="1">IF(AF92="","",IF($A262="","",IFERROR(INDEX(OFFSET('Program and Results'!$A$1,MATCH(Tables!AF$1,'Program and Results'!$A:$A,0)-1,1,COUNTIF('Program and Results'!$A:$A,Tables!AF$1),4),MATCH($A262,OFFSET('Program and Results'!$A$1,MATCH(Tables!AF$1,'Program and Results'!$A:$A,0)-1,4,COUNTIF('Program and Results'!$A:$A,Tables!AF$1),1),0),2),"")))</f>
        <v/>
      </c>
      <c r="AG262" t="str">
        <f ca="1">IF(AG92="","",IF($A262="","",IFERROR(INDEX(OFFSET('Program and Results'!$A$1,MATCH(Tables!AG$1,'Program and Results'!$A:$A,0)-1,1,COUNTIF('Program and Results'!$A:$A,Tables!AG$1),4),MATCH($A262,OFFSET('Program and Results'!$A$1,MATCH(Tables!AG$1,'Program and Results'!$A:$A,0)-1,4,COUNTIF('Program and Results'!$A:$A,Tables!AG$1),1),0),2),"")))</f>
        <v/>
      </c>
      <c r="AH262" t="str">
        <f ca="1">IF(AH92="","",IF($A262="","",IFERROR(INDEX(OFFSET('Program and Results'!$A$1,MATCH(Tables!AH$1,'Program and Results'!$A:$A,0)-1,1,COUNTIF('Program and Results'!$A:$A,Tables!AH$1),4),MATCH($A262,OFFSET('Program and Results'!$A$1,MATCH(Tables!AH$1,'Program and Results'!$A:$A,0)-1,4,COUNTIF('Program and Results'!$A:$A,Tables!AH$1),1),0),2),"")))</f>
        <v/>
      </c>
      <c r="AI262" t="str">
        <f ca="1">IF(AI92="","",IF($A262="","",IFERROR(INDEX(OFFSET('Program and Results'!$A$1,MATCH(Tables!AI$1,'Program and Results'!$A:$A,0)-1,1,COUNTIF('Program and Results'!$A:$A,Tables!AI$1),4),MATCH($A262,OFFSET('Program and Results'!$A$1,MATCH(Tables!AI$1,'Program and Results'!$A:$A,0)-1,4,COUNTIF('Program and Results'!$A:$A,Tables!AI$1),1),0),2),"")))</f>
        <v/>
      </c>
      <c r="AJ262" t="str">
        <f ca="1">IF(AJ92="","",IF($A262="","",IFERROR(INDEX(OFFSET('Program and Results'!$A$1,MATCH(Tables!AJ$1,'Program and Results'!$A:$A,0)-1,1,COUNTIF('Program and Results'!$A:$A,Tables!AJ$1),4),MATCH($A262,OFFSET('Program and Results'!$A$1,MATCH(Tables!AJ$1,'Program and Results'!$A:$A,0)-1,4,COUNTIF('Program and Results'!$A:$A,Tables!AJ$1),1),0),2),"")))</f>
        <v/>
      </c>
      <c r="AK262" t="str">
        <f ca="1">IF(AK92="","",IF($A262="","",IFERROR(INDEX(OFFSET('Program and Results'!$A$1,MATCH(Tables!AK$1,'Program and Results'!$A:$A,0)-1,1,COUNTIF('Program and Results'!$A:$A,Tables!AK$1),4),MATCH($A262,OFFSET('Program and Results'!$A$1,MATCH(Tables!AK$1,'Program and Results'!$A:$A,0)-1,4,COUNTIF('Program and Results'!$A:$A,Tables!AK$1),1),0),2),"")))</f>
        <v/>
      </c>
      <c r="AL262" t="str">
        <f ca="1">IF(AL92="","",IF($A262="","",IFERROR(INDEX(OFFSET('Program and Results'!$A$1,MATCH(Tables!AL$1,'Program and Results'!$A:$A,0)-1,1,COUNTIF('Program and Results'!$A:$A,Tables!AL$1),4),MATCH($A262,OFFSET('Program and Results'!$A$1,MATCH(Tables!AL$1,'Program and Results'!$A:$A,0)-1,4,COUNTIF('Program and Results'!$A:$A,Tables!AL$1),1),0),2),"")))</f>
        <v/>
      </c>
      <c r="AM262" t="str">
        <f ca="1">IF(AM92="","",IF($A262="","",IFERROR(INDEX(OFFSET('Program and Results'!$A$1,MATCH(Tables!AM$1,'Program and Results'!$A:$A,0)-1,1,COUNTIF('Program and Results'!$A:$A,Tables!AM$1),4),MATCH($A262,OFFSET('Program and Results'!$A$1,MATCH(Tables!AM$1,'Program and Results'!$A:$A,0)-1,4,COUNTIF('Program and Results'!$A:$A,Tables!AM$1),1),0),2),"")))</f>
        <v/>
      </c>
      <c r="AN262" t="str">
        <f ca="1">IF(AN92="","",IF($A262="","",IFERROR(INDEX(OFFSET('Program and Results'!$A$1,MATCH(Tables!AN$1,'Program and Results'!$A:$A,0)-1,1,COUNTIF('Program and Results'!$A:$A,Tables!AN$1),4),MATCH($A262,OFFSET('Program and Results'!$A$1,MATCH(Tables!AN$1,'Program and Results'!$A:$A,0)-1,4,COUNTIF('Program and Results'!$A:$A,Tables!AN$1),1),0),2),"")))</f>
        <v/>
      </c>
      <c r="AO262" t="str">
        <f ca="1">IF(AO92="","",IF($A262="","",IFERROR(INDEX(OFFSET('Program and Results'!$A$1,MATCH(Tables!AO$1,'Program and Results'!$A:$A,0)-1,1,COUNTIF('Program and Results'!$A:$A,Tables!AO$1),4),MATCH($A262,OFFSET('Program and Results'!$A$1,MATCH(Tables!AO$1,'Program and Results'!$A:$A,0)-1,4,COUNTIF('Program and Results'!$A:$A,Tables!AO$1),1),0),2),"")))</f>
        <v/>
      </c>
      <c r="AP262" t="str">
        <f ca="1">IF(AP92="","",IF($A262="","",IFERROR(INDEX(OFFSET('Program and Results'!$A$1,MATCH(Tables!AP$1,'Program and Results'!$A:$A,0)-1,1,COUNTIF('Program and Results'!$A:$A,Tables!AP$1),4),MATCH($A262,OFFSET('Program and Results'!$A$1,MATCH(Tables!AP$1,'Program and Results'!$A:$A,0)-1,4,COUNTIF('Program and Results'!$A:$A,Tables!AP$1),1),0),2),"")))</f>
        <v/>
      </c>
      <c r="AQ262" t="str">
        <f ca="1">IF(AQ92="","",IF($A262="","",IFERROR(INDEX(OFFSET('Program and Results'!$A$1,MATCH(Tables!AQ$1,'Program and Results'!$A:$A,0)-1,1,COUNTIF('Program and Results'!$A:$A,Tables!AQ$1),4),MATCH($A262,OFFSET('Program and Results'!$A$1,MATCH(Tables!AQ$1,'Program and Results'!$A:$A,0)-1,4,COUNTIF('Program and Results'!$A:$A,Tables!AQ$1),1),0),2),"")))</f>
        <v/>
      </c>
      <c r="AR262" t="str">
        <f ca="1">IF(AR92="","",IF($A262="","",IFERROR(INDEX(OFFSET('Program and Results'!$A$1,MATCH(Tables!AR$1,'Program and Results'!$A:$A,0)-1,1,COUNTIF('Program and Results'!$A:$A,Tables!AR$1),4),MATCH($A262,OFFSET('Program and Results'!$A$1,MATCH(Tables!AR$1,'Program and Results'!$A:$A,0)-1,4,COUNTIF('Program and Results'!$A:$A,Tables!AR$1),1),0),2),"")))</f>
        <v/>
      </c>
      <c r="AS262" t="str">
        <f ca="1">IF(AS92="","",IF($A262="","",IFERROR(INDEX(OFFSET('Program and Results'!$A$1,MATCH(Tables!AS$1,'Program and Results'!$A:$A,0)-1,1,COUNTIF('Program and Results'!$A:$A,Tables!AS$1),4),MATCH($A262,OFFSET('Program and Results'!$A$1,MATCH(Tables!AS$1,'Program and Results'!$A:$A,0)-1,4,COUNTIF('Program and Results'!$A:$A,Tables!AS$1),1),0),2),"")))</f>
        <v/>
      </c>
      <c r="AT262" t="str">
        <f ca="1">IF(AT92="","",IF($A262="","",IFERROR(INDEX(OFFSET('Program and Results'!$A$1,MATCH(Tables!AT$1,'Program and Results'!$A:$A,0)-1,1,COUNTIF('Program and Results'!$A:$A,Tables!AT$1),4),MATCH($A262,OFFSET('Program and Results'!$A$1,MATCH(Tables!AT$1,'Program and Results'!$A:$A,0)-1,4,COUNTIF('Program and Results'!$A:$A,Tables!AT$1),1),0),2),"")))</f>
        <v/>
      </c>
      <c r="AU262" t="str">
        <f ca="1">IF(AU92="","",IF($A262="","",IFERROR(INDEX(OFFSET('Program and Results'!$A$1,MATCH(Tables!AU$1,'Program and Results'!$A:$A,0)-1,1,COUNTIF('Program and Results'!$A:$A,Tables!AU$1),4),MATCH($A262,OFFSET('Program and Results'!$A$1,MATCH(Tables!AU$1,'Program and Results'!$A:$A,0)-1,4,COUNTIF('Program and Results'!$A:$A,Tables!AU$1),1),0),2),"")))</f>
        <v/>
      </c>
      <c r="AV262" t="str">
        <f ca="1">IF(AV92="","",IF($A262="","",IFERROR(INDEX(OFFSET('Program and Results'!$A$1,MATCH(Tables!AV$1,'Program and Results'!$A:$A,0)-1,1,COUNTIF('Program and Results'!$A:$A,Tables!AV$1),4),MATCH($A262,OFFSET('Program and Results'!$A$1,MATCH(Tables!AV$1,'Program and Results'!$A:$A,0)-1,4,COUNTIF('Program and Results'!$A:$A,Tables!AV$1),1),0),2),"")))</f>
        <v/>
      </c>
      <c r="AW262" t="str">
        <f ca="1">IF(AW92="","",IF($A262="","",IFERROR(INDEX(OFFSET('Program and Results'!$A$1,MATCH(Tables!AW$1,'Program and Results'!$A:$A,0)-1,1,COUNTIF('Program and Results'!$A:$A,Tables!AW$1),4),MATCH($A262,OFFSET('Program and Results'!$A$1,MATCH(Tables!AW$1,'Program and Results'!$A:$A,0)-1,4,COUNTIF('Program and Results'!$A:$A,Tables!AW$1),1),0),2),"")))</f>
        <v/>
      </c>
      <c r="AX262" t="str">
        <f ca="1">IF(AX92="","",IF($A262="","",IFERROR(INDEX(OFFSET('Program and Results'!$A$1,MATCH(Tables!AX$1,'Program and Results'!$A:$A,0)-1,1,COUNTIF('Program and Results'!$A:$A,Tables!AX$1),4),MATCH($A262,OFFSET('Program and Results'!$A$1,MATCH(Tables!AX$1,'Program and Results'!$A:$A,0)-1,4,COUNTIF('Program and Results'!$A:$A,Tables!AX$1),1),0),2),"")))</f>
        <v/>
      </c>
      <c r="AY262" t="str">
        <f ca="1">IF(AY92="","",IF($A262="","",IFERROR(INDEX(OFFSET('Program and Results'!$A$1,MATCH(Tables!AY$1,'Program and Results'!$A:$A,0)-1,1,COUNTIF('Program and Results'!$A:$A,Tables!AY$1),4),MATCH($A262,OFFSET('Program and Results'!$A$1,MATCH(Tables!AY$1,'Program and Results'!$A:$A,0)-1,4,COUNTIF('Program and Results'!$A:$A,Tables!AY$1),1),0),2),"")))</f>
        <v/>
      </c>
      <c r="AZ262" t="str">
        <f ca="1">IF(AZ92="","",IF($A262="","",IFERROR(INDEX(OFFSET('Program and Results'!$A$1,MATCH(Tables!AZ$1,'Program and Results'!$A:$A,0)-1,1,COUNTIF('Program and Results'!$A:$A,Tables!AZ$1),4),MATCH($A262,OFFSET('Program and Results'!$A$1,MATCH(Tables!AZ$1,'Program and Results'!$A:$A,0)-1,4,COUNTIF('Program and Results'!$A:$A,Tables!AZ$1),1),0),2),"")))</f>
        <v/>
      </c>
      <c r="BA262" t="str">
        <f ca="1">IF(BA92="","",IF($A262="","",IFERROR(INDEX(OFFSET('Program and Results'!$A$1,MATCH(Tables!BA$1,'Program and Results'!$A:$A,0)-1,1,COUNTIF('Program and Results'!$A:$A,Tables!BA$1),4),MATCH($A262,OFFSET('Program and Results'!$A$1,MATCH(Tables!BA$1,'Program and Results'!$A:$A,0)-1,4,COUNTIF('Program and Results'!$A:$A,Tables!BA$1),1),0),2),"")))</f>
        <v/>
      </c>
      <c r="BB262" t="str">
        <f ca="1">IF(BB92="","",IF($A262="","",IFERROR(INDEX(OFFSET('Program and Results'!$A$1,MATCH(Tables!BB$1,'Program and Results'!$A:$A,0)-1,1,COUNTIF('Program and Results'!$A:$A,Tables!BB$1),4),MATCH($A262,OFFSET('Program and Results'!$A$1,MATCH(Tables!BB$1,'Program and Results'!$A:$A,0)-1,4,COUNTIF('Program and Results'!$A:$A,Tables!BB$1),1),0),2),"")))</f>
        <v/>
      </c>
      <c r="BC262" t="str">
        <f ca="1">IF(BC92="","",IF($A262="","",IFERROR(INDEX(OFFSET('Program and Results'!$A$1,MATCH(Tables!BC$1,'Program and Results'!$A:$A,0)-1,1,COUNTIF('Program and Results'!$A:$A,Tables!BC$1),4),MATCH($A262,OFFSET('Program and Results'!$A$1,MATCH(Tables!BC$1,'Program and Results'!$A:$A,0)-1,4,COUNTIF('Program and Results'!$A:$A,Tables!BC$1),1),0),2),"")))</f>
        <v/>
      </c>
      <c r="BD262" t="str">
        <f ca="1">IF(BD92="","",IF($A262="","",IFERROR(INDEX(OFFSET('Program and Results'!$A$1,MATCH(Tables!BD$1,'Program and Results'!$A:$A,0)-1,1,COUNTIF('Program and Results'!$A:$A,Tables!BD$1),4),MATCH($A262,OFFSET('Program and Results'!$A$1,MATCH(Tables!BD$1,'Program and Results'!$A:$A,0)-1,4,COUNTIF('Program and Results'!$A:$A,Tables!BD$1),1),0),2),"")))</f>
        <v/>
      </c>
      <c r="BE262" t="str">
        <f ca="1">IF(BE92="","",IF($A262="","",IFERROR(INDEX(OFFSET('Program and Results'!$A$1,MATCH(Tables!BE$1,'Program and Results'!$A:$A,0)-1,1,COUNTIF('Program and Results'!$A:$A,Tables!BE$1),4),MATCH($A262,OFFSET('Program and Results'!$A$1,MATCH(Tables!BE$1,'Program and Results'!$A:$A,0)-1,4,COUNTIF('Program and Results'!$A:$A,Tables!BE$1),1),0),2),"")))</f>
        <v/>
      </c>
    </row>
    <row r="263" spans="1:57">
      <c r="A263" s="3" t="str">
        <f t="shared" si="16"/>
        <v/>
      </c>
      <c r="B263" t="str">
        <f ca="1">IF(B93="","",IF($A263="","",IFERROR(INDEX(OFFSET('Program and Results'!$A$1,MATCH(Tables!B$1,'Program and Results'!$A:$A,0)-1,1,COUNTIF('Program and Results'!$A:$A,Tables!B$1),4),MATCH($A263,OFFSET('Program and Results'!$A$1,MATCH(Tables!B$1,'Program and Results'!$A:$A,0)-1,4,COUNTIF('Program and Results'!$A:$A,Tables!B$1),1),0),2),"")))</f>
        <v/>
      </c>
      <c r="C263" t="str">
        <f ca="1">IF(C93="","",IF($A263="","",IFERROR(INDEX(OFFSET('Program and Results'!$A$1,MATCH(Tables!C$1,'Program and Results'!$A:$A,0)-1,1,COUNTIF('Program and Results'!$A:$A,Tables!C$1),4),MATCH($A263,OFFSET('Program and Results'!$A$1,MATCH(Tables!C$1,'Program and Results'!$A:$A,0)-1,4,COUNTIF('Program and Results'!$A:$A,Tables!C$1),1),0),2),"")))</f>
        <v/>
      </c>
      <c r="D263" t="str">
        <f ca="1">IF(D93="","",IF($A263="","",IFERROR(INDEX(OFFSET('Program and Results'!$A$1,MATCH(Tables!D$1,'Program and Results'!$A:$A,0)-1,1,COUNTIF('Program and Results'!$A:$A,Tables!D$1),4),MATCH($A263,OFFSET('Program and Results'!$A$1,MATCH(Tables!D$1,'Program and Results'!$A:$A,0)-1,4,COUNTIF('Program and Results'!$A:$A,Tables!D$1),1),0),2),"")))</f>
        <v/>
      </c>
      <c r="E263" t="str">
        <f ca="1">IF(E93="","",IF($A263="","",IFERROR(INDEX(OFFSET('Program and Results'!$A$1,MATCH(Tables!E$1,'Program and Results'!$A:$A,0)-1,1,COUNTIF('Program and Results'!$A:$A,Tables!E$1),4),MATCH($A263,OFFSET('Program and Results'!$A$1,MATCH(Tables!E$1,'Program and Results'!$A:$A,0)-1,4,COUNTIF('Program and Results'!$A:$A,Tables!E$1),1),0),2),"")))</f>
        <v/>
      </c>
      <c r="F263" t="str">
        <f ca="1">IF(F93="","",IF($A263="","",IFERROR(INDEX(OFFSET('Program and Results'!$A$1,MATCH(Tables!F$1,'Program and Results'!$A:$A,0)-1,1,COUNTIF('Program and Results'!$A:$A,Tables!F$1),4),MATCH($A263,OFFSET('Program and Results'!$A$1,MATCH(Tables!F$1,'Program and Results'!$A:$A,0)-1,4,COUNTIF('Program and Results'!$A:$A,Tables!F$1),1),0),2),"")))</f>
        <v/>
      </c>
      <c r="G263" t="str">
        <f ca="1">IF(G93="","",IF($A263="","",IFERROR(INDEX(OFFSET('Program and Results'!$A$1,MATCH(Tables!G$1,'Program and Results'!$A:$A,0)-1,1,COUNTIF('Program and Results'!$A:$A,Tables!G$1),4),MATCH($A263,OFFSET('Program and Results'!$A$1,MATCH(Tables!G$1,'Program and Results'!$A:$A,0)-1,4,COUNTIF('Program and Results'!$A:$A,Tables!G$1),1),0),2),"")))</f>
        <v/>
      </c>
      <c r="H263" t="str">
        <f ca="1">IF(H93="","",IF($A263="","",IFERROR(INDEX(OFFSET('Program and Results'!$A$1,MATCH(Tables!H$1,'Program and Results'!$A:$A,0)-1,1,COUNTIF('Program and Results'!$A:$A,Tables!H$1),4),MATCH($A263,OFFSET('Program and Results'!$A$1,MATCH(Tables!H$1,'Program and Results'!$A:$A,0)-1,4,COUNTIF('Program and Results'!$A:$A,Tables!H$1),1),0),2),"")))</f>
        <v/>
      </c>
      <c r="I263" t="str">
        <f ca="1">IF(I93="","",IF($A263="","",IFERROR(INDEX(OFFSET('Program and Results'!$A$1,MATCH(Tables!I$1,'Program and Results'!$A:$A,0)-1,1,COUNTIF('Program and Results'!$A:$A,Tables!I$1),4),MATCH($A263,OFFSET('Program and Results'!$A$1,MATCH(Tables!I$1,'Program and Results'!$A:$A,0)-1,4,COUNTIF('Program and Results'!$A:$A,Tables!I$1),1),0),2),"")))</f>
        <v/>
      </c>
      <c r="J263" t="str">
        <f ca="1">IF(J93="","",IF($A263="","",IFERROR(INDEX(OFFSET('Program and Results'!$A$1,MATCH(Tables!J$1,'Program and Results'!$A:$A,0)-1,1,COUNTIF('Program and Results'!$A:$A,Tables!J$1),4),MATCH($A263,OFFSET('Program and Results'!$A$1,MATCH(Tables!J$1,'Program and Results'!$A:$A,0)-1,4,COUNTIF('Program and Results'!$A:$A,Tables!J$1),1),0),2),"")))</f>
        <v/>
      </c>
      <c r="K263" t="str">
        <f ca="1">IF(K93="","",IF($A263="","",IFERROR(INDEX(OFFSET('Program and Results'!$A$1,MATCH(Tables!K$1,'Program and Results'!$A:$A,0)-1,1,COUNTIF('Program and Results'!$A:$A,Tables!K$1),4),MATCH($A263,OFFSET('Program and Results'!$A$1,MATCH(Tables!K$1,'Program and Results'!$A:$A,0)-1,4,COUNTIF('Program and Results'!$A:$A,Tables!K$1),1),0),2),"")))</f>
        <v/>
      </c>
      <c r="L263" t="str">
        <f ca="1">IF(L93="","",IF($A263="","",IFERROR(INDEX(OFFSET('Program and Results'!$A$1,MATCH(Tables!L$1,'Program and Results'!$A:$A,0)-1,1,COUNTIF('Program and Results'!$A:$A,Tables!L$1),4),MATCH($A263,OFFSET('Program and Results'!$A$1,MATCH(Tables!L$1,'Program and Results'!$A:$A,0)-1,4,COUNTIF('Program and Results'!$A:$A,Tables!L$1),1),0),2),"")))</f>
        <v/>
      </c>
      <c r="M263" t="str">
        <f ca="1">IF(M93="","",IF($A263="","",IFERROR(INDEX(OFFSET('Program and Results'!$A$1,MATCH(Tables!M$1,'Program and Results'!$A:$A,0)-1,1,COUNTIF('Program and Results'!$A:$A,Tables!M$1),4),MATCH($A263,OFFSET('Program and Results'!$A$1,MATCH(Tables!M$1,'Program and Results'!$A:$A,0)-1,4,COUNTIF('Program and Results'!$A:$A,Tables!M$1),1),0),2),"")))</f>
        <v/>
      </c>
      <c r="N263" t="str">
        <f ca="1">IF(N93="","",IF($A263="","",IFERROR(INDEX(OFFSET('Program and Results'!$A$1,MATCH(Tables!N$1,'Program and Results'!$A:$A,0)-1,1,COUNTIF('Program and Results'!$A:$A,Tables!N$1),4),MATCH($A263,OFFSET('Program and Results'!$A$1,MATCH(Tables!N$1,'Program and Results'!$A:$A,0)-1,4,COUNTIF('Program and Results'!$A:$A,Tables!N$1),1),0),2),"")))</f>
        <v/>
      </c>
      <c r="O263" t="str">
        <f ca="1">IF(O93="","",IF($A263="","",IFERROR(INDEX(OFFSET('Program and Results'!$A$1,MATCH(Tables!O$1,'Program and Results'!$A:$A,0)-1,1,COUNTIF('Program and Results'!$A:$A,Tables!O$1),4),MATCH($A263,OFFSET('Program and Results'!$A$1,MATCH(Tables!O$1,'Program and Results'!$A:$A,0)-1,4,COUNTIF('Program and Results'!$A:$A,Tables!O$1),1),0),2),"")))</f>
        <v/>
      </c>
      <c r="P263" t="str">
        <f ca="1">IF(P93="","",IF($A263="","",IFERROR(INDEX(OFFSET('Program and Results'!$A$1,MATCH(Tables!P$1,'Program and Results'!$A:$A,0)-1,1,COUNTIF('Program and Results'!$A:$A,Tables!P$1),4),MATCH($A263,OFFSET('Program and Results'!$A$1,MATCH(Tables!P$1,'Program and Results'!$A:$A,0)-1,4,COUNTIF('Program and Results'!$A:$A,Tables!P$1),1),0),2),"")))</f>
        <v/>
      </c>
      <c r="Q263" t="str">
        <f ca="1">IF(Q93="","",IF($A263="","",IFERROR(INDEX(OFFSET('Program and Results'!$A$1,MATCH(Tables!Q$1,'Program and Results'!$A:$A,0)-1,1,COUNTIF('Program and Results'!$A:$A,Tables!Q$1),4),MATCH($A263,OFFSET('Program and Results'!$A$1,MATCH(Tables!Q$1,'Program and Results'!$A:$A,0)-1,4,COUNTIF('Program and Results'!$A:$A,Tables!Q$1),1),0),2),"")))</f>
        <v/>
      </c>
      <c r="R263" t="str">
        <f ca="1">IF(R93="","",IF($A263="","",IFERROR(INDEX(OFFSET('Program and Results'!$A$1,MATCH(Tables!R$1,'Program and Results'!$A:$A,0)-1,1,COUNTIF('Program and Results'!$A:$A,Tables!R$1),4),MATCH($A263,OFFSET('Program and Results'!$A$1,MATCH(Tables!R$1,'Program and Results'!$A:$A,0)-1,4,COUNTIF('Program and Results'!$A:$A,Tables!R$1),1),0),2),"")))</f>
        <v/>
      </c>
      <c r="S263" t="str">
        <f ca="1">IF(S93="","",IF($A263="","",IFERROR(INDEX(OFFSET('Program and Results'!$A$1,MATCH(Tables!S$1,'Program and Results'!$A:$A,0)-1,1,COUNTIF('Program and Results'!$A:$A,Tables!S$1),4),MATCH($A263,OFFSET('Program and Results'!$A$1,MATCH(Tables!S$1,'Program and Results'!$A:$A,0)-1,4,COUNTIF('Program and Results'!$A:$A,Tables!S$1),1),0),2),"")))</f>
        <v/>
      </c>
      <c r="T263" t="str">
        <f ca="1">IF(T93="","",IF($A263="","",IFERROR(INDEX(OFFSET('Program and Results'!$A$1,MATCH(Tables!T$1,'Program and Results'!$A:$A,0)-1,1,COUNTIF('Program and Results'!$A:$A,Tables!T$1),4),MATCH($A263,OFFSET('Program and Results'!$A$1,MATCH(Tables!T$1,'Program and Results'!$A:$A,0)-1,4,COUNTIF('Program and Results'!$A:$A,Tables!T$1),1),0),2),"")))</f>
        <v/>
      </c>
      <c r="U263" t="str">
        <f ca="1">IF(U93="","",IF($A263="","",IFERROR(INDEX(OFFSET('Program and Results'!$A$1,MATCH(Tables!U$1,'Program and Results'!$A:$A,0)-1,1,COUNTIF('Program and Results'!$A:$A,Tables!U$1),4),MATCH($A263,OFFSET('Program and Results'!$A$1,MATCH(Tables!U$1,'Program and Results'!$A:$A,0)-1,4,COUNTIF('Program and Results'!$A:$A,Tables!U$1),1),0),2),"")))</f>
        <v/>
      </c>
      <c r="V263" t="str">
        <f ca="1">IF(V93="","",IF($A263="","",IFERROR(INDEX(OFFSET('Program and Results'!$A$1,MATCH(Tables!V$1,'Program and Results'!$A:$A,0)-1,1,COUNTIF('Program and Results'!$A:$A,Tables!V$1),4),MATCH($A263,OFFSET('Program and Results'!$A$1,MATCH(Tables!V$1,'Program and Results'!$A:$A,0)-1,4,COUNTIF('Program and Results'!$A:$A,Tables!V$1),1),0),2),"")))</f>
        <v/>
      </c>
      <c r="W263" t="str">
        <f ca="1">IF(W93="","",IF($A263="","",IFERROR(INDEX(OFFSET('Program and Results'!$A$1,MATCH(Tables!W$1,'Program and Results'!$A:$A,0)-1,1,COUNTIF('Program and Results'!$A:$A,Tables!W$1),4),MATCH($A263,OFFSET('Program and Results'!$A$1,MATCH(Tables!W$1,'Program and Results'!$A:$A,0)-1,4,COUNTIF('Program and Results'!$A:$A,Tables!W$1),1),0),2),"")))</f>
        <v/>
      </c>
      <c r="X263" t="str">
        <f ca="1">IF(X93="","",IF($A263="","",IFERROR(INDEX(OFFSET('Program and Results'!$A$1,MATCH(Tables!X$1,'Program and Results'!$A:$A,0)-1,1,COUNTIF('Program and Results'!$A:$A,Tables!X$1),4),MATCH($A263,OFFSET('Program and Results'!$A$1,MATCH(Tables!X$1,'Program and Results'!$A:$A,0)-1,4,COUNTIF('Program and Results'!$A:$A,Tables!X$1),1),0),2),"")))</f>
        <v/>
      </c>
      <c r="Y263" t="str">
        <f ca="1">IF(Y93="","",IF($A263="","",IFERROR(INDEX(OFFSET('Program and Results'!$A$1,MATCH(Tables!Y$1,'Program and Results'!$A:$A,0)-1,1,COUNTIF('Program and Results'!$A:$A,Tables!Y$1),4),MATCH($A263,OFFSET('Program and Results'!$A$1,MATCH(Tables!Y$1,'Program and Results'!$A:$A,0)-1,4,COUNTIF('Program and Results'!$A:$A,Tables!Y$1),1),0),2),"")))</f>
        <v/>
      </c>
      <c r="Z263" t="str">
        <f ca="1">IF(Z93="","",IF($A263="","",IFERROR(INDEX(OFFSET('Program and Results'!$A$1,MATCH(Tables!Z$1,'Program and Results'!$A:$A,0)-1,1,COUNTIF('Program and Results'!$A:$A,Tables!Z$1),4),MATCH($A263,OFFSET('Program and Results'!$A$1,MATCH(Tables!Z$1,'Program and Results'!$A:$A,0)-1,4,COUNTIF('Program and Results'!$A:$A,Tables!Z$1),1),0),2),"")))</f>
        <v/>
      </c>
      <c r="AA263" t="str">
        <f ca="1">IF(AA93="","",IF($A263="","",IFERROR(INDEX(OFFSET('Program and Results'!$A$1,MATCH(Tables!AA$1,'Program and Results'!$A:$A,0)-1,1,COUNTIF('Program and Results'!$A:$A,Tables!AA$1),4),MATCH($A263,OFFSET('Program and Results'!$A$1,MATCH(Tables!AA$1,'Program and Results'!$A:$A,0)-1,4,COUNTIF('Program and Results'!$A:$A,Tables!AA$1),1),0),2),"")))</f>
        <v/>
      </c>
      <c r="AB263" t="str">
        <f ca="1">IF(AB93="","",IF($A263="","",IFERROR(INDEX(OFFSET('Program and Results'!$A$1,MATCH(Tables!AB$1,'Program and Results'!$A:$A,0)-1,1,COUNTIF('Program and Results'!$A:$A,Tables!AB$1),4),MATCH($A263,OFFSET('Program and Results'!$A$1,MATCH(Tables!AB$1,'Program and Results'!$A:$A,0)-1,4,COUNTIF('Program and Results'!$A:$A,Tables!AB$1),1),0),2),"")))</f>
        <v/>
      </c>
      <c r="AC263" t="str">
        <f ca="1">IF(AC93="","",IF($A263="","",IFERROR(INDEX(OFFSET('Program and Results'!$A$1,MATCH(Tables!AC$1,'Program and Results'!$A:$A,0)-1,1,COUNTIF('Program and Results'!$A:$A,Tables!AC$1),4),MATCH($A263,OFFSET('Program and Results'!$A$1,MATCH(Tables!AC$1,'Program and Results'!$A:$A,0)-1,4,COUNTIF('Program and Results'!$A:$A,Tables!AC$1),1),0),2),"")))</f>
        <v/>
      </c>
      <c r="AD263" t="str">
        <f ca="1">IF(AD93="","",IF($A263="","",IFERROR(INDEX(OFFSET('Program and Results'!$A$1,MATCH(Tables!AD$1,'Program and Results'!$A:$A,0)-1,1,COUNTIF('Program and Results'!$A:$A,Tables!AD$1),4),MATCH($A263,OFFSET('Program and Results'!$A$1,MATCH(Tables!AD$1,'Program and Results'!$A:$A,0)-1,4,COUNTIF('Program and Results'!$A:$A,Tables!AD$1),1),0),2),"")))</f>
        <v/>
      </c>
      <c r="AE263" t="str">
        <f ca="1">IF(AE93="","",IF($A263="","",IFERROR(INDEX(OFFSET('Program and Results'!$A$1,MATCH(Tables!AE$1,'Program and Results'!$A:$A,0)-1,1,COUNTIF('Program and Results'!$A:$A,Tables!AE$1),4),MATCH($A263,OFFSET('Program and Results'!$A$1,MATCH(Tables!AE$1,'Program and Results'!$A:$A,0)-1,4,COUNTIF('Program and Results'!$A:$A,Tables!AE$1),1),0),2),"")))</f>
        <v/>
      </c>
      <c r="AF263" t="str">
        <f ca="1">IF(AF93="","",IF($A263="","",IFERROR(INDEX(OFFSET('Program and Results'!$A$1,MATCH(Tables!AF$1,'Program and Results'!$A:$A,0)-1,1,COUNTIF('Program and Results'!$A:$A,Tables!AF$1),4),MATCH($A263,OFFSET('Program and Results'!$A$1,MATCH(Tables!AF$1,'Program and Results'!$A:$A,0)-1,4,COUNTIF('Program and Results'!$A:$A,Tables!AF$1),1),0),2),"")))</f>
        <v/>
      </c>
      <c r="AG263" t="str">
        <f ca="1">IF(AG93="","",IF($A263="","",IFERROR(INDEX(OFFSET('Program and Results'!$A$1,MATCH(Tables!AG$1,'Program and Results'!$A:$A,0)-1,1,COUNTIF('Program and Results'!$A:$A,Tables!AG$1),4),MATCH($A263,OFFSET('Program and Results'!$A$1,MATCH(Tables!AG$1,'Program and Results'!$A:$A,0)-1,4,COUNTIF('Program and Results'!$A:$A,Tables!AG$1),1),0),2),"")))</f>
        <v/>
      </c>
      <c r="AH263" t="str">
        <f ca="1">IF(AH93="","",IF($A263="","",IFERROR(INDEX(OFFSET('Program and Results'!$A$1,MATCH(Tables!AH$1,'Program and Results'!$A:$A,0)-1,1,COUNTIF('Program and Results'!$A:$A,Tables!AH$1),4),MATCH($A263,OFFSET('Program and Results'!$A$1,MATCH(Tables!AH$1,'Program and Results'!$A:$A,0)-1,4,COUNTIF('Program and Results'!$A:$A,Tables!AH$1),1),0),2),"")))</f>
        <v/>
      </c>
      <c r="AI263" t="str">
        <f ca="1">IF(AI93="","",IF($A263="","",IFERROR(INDEX(OFFSET('Program and Results'!$A$1,MATCH(Tables!AI$1,'Program and Results'!$A:$A,0)-1,1,COUNTIF('Program and Results'!$A:$A,Tables!AI$1),4),MATCH($A263,OFFSET('Program and Results'!$A$1,MATCH(Tables!AI$1,'Program and Results'!$A:$A,0)-1,4,COUNTIF('Program and Results'!$A:$A,Tables!AI$1),1),0),2),"")))</f>
        <v/>
      </c>
      <c r="AJ263" t="str">
        <f ca="1">IF(AJ93="","",IF($A263="","",IFERROR(INDEX(OFFSET('Program and Results'!$A$1,MATCH(Tables!AJ$1,'Program and Results'!$A:$A,0)-1,1,COUNTIF('Program and Results'!$A:$A,Tables!AJ$1),4),MATCH($A263,OFFSET('Program and Results'!$A$1,MATCH(Tables!AJ$1,'Program and Results'!$A:$A,0)-1,4,COUNTIF('Program and Results'!$A:$A,Tables!AJ$1),1),0),2),"")))</f>
        <v/>
      </c>
      <c r="AK263" t="str">
        <f ca="1">IF(AK93="","",IF($A263="","",IFERROR(INDEX(OFFSET('Program and Results'!$A$1,MATCH(Tables!AK$1,'Program and Results'!$A:$A,0)-1,1,COUNTIF('Program and Results'!$A:$A,Tables!AK$1),4),MATCH($A263,OFFSET('Program and Results'!$A$1,MATCH(Tables!AK$1,'Program and Results'!$A:$A,0)-1,4,COUNTIF('Program and Results'!$A:$A,Tables!AK$1),1),0),2),"")))</f>
        <v/>
      </c>
      <c r="AL263" t="str">
        <f ca="1">IF(AL93="","",IF($A263="","",IFERROR(INDEX(OFFSET('Program and Results'!$A$1,MATCH(Tables!AL$1,'Program and Results'!$A:$A,0)-1,1,COUNTIF('Program and Results'!$A:$A,Tables!AL$1),4),MATCH($A263,OFFSET('Program and Results'!$A$1,MATCH(Tables!AL$1,'Program and Results'!$A:$A,0)-1,4,COUNTIF('Program and Results'!$A:$A,Tables!AL$1),1),0),2),"")))</f>
        <v/>
      </c>
      <c r="AM263" t="str">
        <f ca="1">IF(AM93="","",IF($A263="","",IFERROR(INDEX(OFFSET('Program and Results'!$A$1,MATCH(Tables!AM$1,'Program and Results'!$A:$A,0)-1,1,COUNTIF('Program and Results'!$A:$A,Tables!AM$1),4),MATCH($A263,OFFSET('Program and Results'!$A$1,MATCH(Tables!AM$1,'Program and Results'!$A:$A,0)-1,4,COUNTIF('Program and Results'!$A:$A,Tables!AM$1),1),0),2),"")))</f>
        <v/>
      </c>
      <c r="AN263" t="str">
        <f ca="1">IF(AN93="","",IF($A263="","",IFERROR(INDEX(OFFSET('Program and Results'!$A$1,MATCH(Tables!AN$1,'Program and Results'!$A:$A,0)-1,1,COUNTIF('Program and Results'!$A:$A,Tables!AN$1),4),MATCH($A263,OFFSET('Program and Results'!$A$1,MATCH(Tables!AN$1,'Program and Results'!$A:$A,0)-1,4,COUNTIF('Program and Results'!$A:$A,Tables!AN$1),1),0),2),"")))</f>
        <v/>
      </c>
      <c r="AO263" t="str">
        <f ca="1">IF(AO93="","",IF($A263="","",IFERROR(INDEX(OFFSET('Program and Results'!$A$1,MATCH(Tables!AO$1,'Program and Results'!$A:$A,0)-1,1,COUNTIF('Program and Results'!$A:$A,Tables!AO$1),4),MATCH($A263,OFFSET('Program and Results'!$A$1,MATCH(Tables!AO$1,'Program and Results'!$A:$A,0)-1,4,COUNTIF('Program and Results'!$A:$A,Tables!AO$1),1),0),2),"")))</f>
        <v/>
      </c>
      <c r="AP263" t="str">
        <f ca="1">IF(AP93="","",IF($A263="","",IFERROR(INDEX(OFFSET('Program and Results'!$A$1,MATCH(Tables!AP$1,'Program and Results'!$A:$A,0)-1,1,COUNTIF('Program and Results'!$A:$A,Tables!AP$1),4),MATCH($A263,OFFSET('Program and Results'!$A$1,MATCH(Tables!AP$1,'Program and Results'!$A:$A,0)-1,4,COUNTIF('Program and Results'!$A:$A,Tables!AP$1),1),0),2),"")))</f>
        <v/>
      </c>
      <c r="AQ263" t="str">
        <f ca="1">IF(AQ93="","",IF($A263="","",IFERROR(INDEX(OFFSET('Program and Results'!$A$1,MATCH(Tables!AQ$1,'Program and Results'!$A:$A,0)-1,1,COUNTIF('Program and Results'!$A:$A,Tables!AQ$1),4),MATCH($A263,OFFSET('Program and Results'!$A$1,MATCH(Tables!AQ$1,'Program and Results'!$A:$A,0)-1,4,COUNTIF('Program and Results'!$A:$A,Tables!AQ$1),1),0),2),"")))</f>
        <v/>
      </c>
      <c r="AR263" t="str">
        <f ca="1">IF(AR93="","",IF($A263="","",IFERROR(INDEX(OFFSET('Program and Results'!$A$1,MATCH(Tables!AR$1,'Program and Results'!$A:$A,0)-1,1,COUNTIF('Program and Results'!$A:$A,Tables!AR$1),4),MATCH($A263,OFFSET('Program and Results'!$A$1,MATCH(Tables!AR$1,'Program and Results'!$A:$A,0)-1,4,COUNTIF('Program and Results'!$A:$A,Tables!AR$1),1),0),2),"")))</f>
        <v/>
      </c>
      <c r="AS263" t="str">
        <f ca="1">IF(AS93="","",IF($A263="","",IFERROR(INDEX(OFFSET('Program and Results'!$A$1,MATCH(Tables!AS$1,'Program and Results'!$A:$A,0)-1,1,COUNTIF('Program and Results'!$A:$A,Tables!AS$1),4),MATCH($A263,OFFSET('Program and Results'!$A$1,MATCH(Tables!AS$1,'Program and Results'!$A:$A,0)-1,4,COUNTIF('Program and Results'!$A:$A,Tables!AS$1),1),0),2),"")))</f>
        <v/>
      </c>
      <c r="AT263" t="str">
        <f ca="1">IF(AT93="","",IF($A263="","",IFERROR(INDEX(OFFSET('Program and Results'!$A$1,MATCH(Tables!AT$1,'Program and Results'!$A:$A,0)-1,1,COUNTIF('Program and Results'!$A:$A,Tables!AT$1),4),MATCH($A263,OFFSET('Program and Results'!$A$1,MATCH(Tables!AT$1,'Program and Results'!$A:$A,0)-1,4,COUNTIF('Program and Results'!$A:$A,Tables!AT$1),1),0),2),"")))</f>
        <v/>
      </c>
      <c r="AU263" t="str">
        <f ca="1">IF(AU93="","",IF($A263="","",IFERROR(INDEX(OFFSET('Program and Results'!$A$1,MATCH(Tables!AU$1,'Program and Results'!$A:$A,0)-1,1,COUNTIF('Program and Results'!$A:$A,Tables!AU$1),4),MATCH($A263,OFFSET('Program and Results'!$A$1,MATCH(Tables!AU$1,'Program and Results'!$A:$A,0)-1,4,COUNTIF('Program and Results'!$A:$A,Tables!AU$1),1),0),2),"")))</f>
        <v/>
      </c>
      <c r="AV263" t="str">
        <f ca="1">IF(AV93="","",IF($A263="","",IFERROR(INDEX(OFFSET('Program and Results'!$A$1,MATCH(Tables!AV$1,'Program and Results'!$A:$A,0)-1,1,COUNTIF('Program and Results'!$A:$A,Tables!AV$1),4),MATCH($A263,OFFSET('Program and Results'!$A$1,MATCH(Tables!AV$1,'Program and Results'!$A:$A,0)-1,4,COUNTIF('Program and Results'!$A:$A,Tables!AV$1),1),0),2),"")))</f>
        <v/>
      </c>
      <c r="AW263" t="str">
        <f ca="1">IF(AW93="","",IF($A263="","",IFERROR(INDEX(OFFSET('Program and Results'!$A$1,MATCH(Tables!AW$1,'Program and Results'!$A:$A,0)-1,1,COUNTIF('Program and Results'!$A:$A,Tables!AW$1),4),MATCH($A263,OFFSET('Program and Results'!$A$1,MATCH(Tables!AW$1,'Program and Results'!$A:$A,0)-1,4,COUNTIF('Program and Results'!$A:$A,Tables!AW$1),1),0),2),"")))</f>
        <v/>
      </c>
      <c r="AX263" t="str">
        <f ca="1">IF(AX93="","",IF($A263="","",IFERROR(INDEX(OFFSET('Program and Results'!$A$1,MATCH(Tables!AX$1,'Program and Results'!$A:$A,0)-1,1,COUNTIF('Program and Results'!$A:$A,Tables!AX$1),4),MATCH($A263,OFFSET('Program and Results'!$A$1,MATCH(Tables!AX$1,'Program and Results'!$A:$A,0)-1,4,COUNTIF('Program and Results'!$A:$A,Tables!AX$1),1),0),2),"")))</f>
        <v/>
      </c>
      <c r="AY263" t="str">
        <f ca="1">IF(AY93="","",IF($A263="","",IFERROR(INDEX(OFFSET('Program and Results'!$A$1,MATCH(Tables!AY$1,'Program and Results'!$A:$A,0)-1,1,COUNTIF('Program and Results'!$A:$A,Tables!AY$1),4),MATCH($A263,OFFSET('Program and Results'!$A$1,MATCH(Tables!AY$1,'Program and Results'!$A:$A,0)-1,4,COUNTIF('Program and Results'!$A:$A,Tables!AY$1),1),0),2),"")))</f>
        <v/>
      </c>
      <c r="AZ263" t="str">
        <f ca="1">IF(AZ93="","",IF($A263="","",IFERROR(INDEX(OFFSET('Program and Results'!$A$1,MATCH(Tables!AZ$1,'Program and Results'!$A:$A,0)-1,1,COUNTIF('Program and Results'!$A:$A,Tables!AZ$1),4),MATCH($A263,OFFSET('Program and Results'!$A$1,MATCH(Tables!AZ$1,'Program and Results'!$A:$A,0)-1,4,COUNTIF('Program and Results'!$A:$A,Tables!AZ$1),1),0),2),"")))</f>
        <v/>
      </c>
      <c r="BA263" t="str">
        <f ca="1">IF(BA93="","",IF($A263="","",IFERROR(INDEX(OFFSET('Program and Results'!$A$1,MATCH(Tables!BA$1,'Program and Results'!$A:$A,0)-1,1,COUNTIF('Program and Results'!$A:$A,Tables!BA$1),4),MATCH($A263,OFFSET('Program and Results'!$A$1,MATCH(Tables!BA$1,'Program and Results'!$A:$A,0)-1,4,COUNTIF('Program and Results'!$A:$A,Tables!BA$1),1),0),2),"")))</f>
        <v/>
      </c>
      <c r="BB263" t="str">
        <f ca="1">IF(BB93="","",IF($A263="","",IFERROR(INDEX(OFFSET('Program and Results'!$A$1,MATCH(Tables!BB$1,'Program and Results'!$A:$A,0)-1,1,COUNTIF('Program and Results'!$A:$A,Tables!BB$1),4),MATCH($A263,OFFSET('Program and Results'!$A$1,MATCH(Tables!BB$1,'Program and Results'!$A:$A,0)-1,4,COUNTIF('Program and Results'!$A:$A,Tables!BB$1),1),0),2),"")))</f>
        <v/>
      </c>
      <c r="BC263" t="str">
        <f ca="1">IF(BC93="","",IF($A263="","",IFERROR(INDEX(OFFSET('Program and Results'!$A$1,MATCH(Tables!BC$1,'Program and Results'!$A:$A,0)-1,1,COUNTIF('Program and Results'!$A:$A,Tables!BC$1),4),MATCH($A263,OFFSET('Program and Results'!$A$1,MATCH(Tables!BC$1,'Program and Results'!$A:$A,0)-1,4,COUNTIF('Program and Results'!$A:$A,Tables!BC$1),1),0),2),"")))</f>
        <v/>
      </c>
      <c r="BD263" t="str">
        <f ca="1">IF(BD93="","",IF($A263="","",IFERROR(INDEX(OFFSET('Program and Results'!$A$1,MATCH(Tables!BD$1,'Program and Results'!$A:$A,0)-1,1,COUNTIF('Program and Results'!$A:$A,Tables!BD$1),4),MATCH($A263,OFFSET('Program and Results'!$A$1,MATCH(Tables!BD$1,'Program and Results'!$A:$A,0)-1,4,COUNTIF('Program and Results'!$A:$A,Tables!BD$1),1),0),2),"")))</f>
        <v/>
      </c>
      <c r="BE263" t="str">
        <f ca="1">IF(BE93="","",IF($A263="","",IFERROR(INDEX(OFFSET('Program and Results'!$A$1,MATCH(Tables!BE$1,'Program and Results'!$A:$A,0)-1,1,COUNTIF('Program and Results'!$A:$A,Tables!BE$1),4),MATCH($A263,OFFSET('Program and Results'!$A$1,MATCH(Tables!BE$1,'Program and Results'!$A:$A,0)-1,4,COUNTIF('Program and Results'!$A:$A,Tables!BE$1),1),0),2),"")))</f>
        <v/>
      </c>
    </row>
    <row r="264" spans="1:57">
      <c r="A264" s="3" t="str">
        <f t="shared" si="16"/>
        <v/>
      </c>
      <c r="B264" t="str">
        <f ca="1">IF(B94="","",IF($A264="","",IFERROR(INDEX(OFFSET('Program and Results'!$A$1,MATCH(Tables!B$1,'Program and Results'!$A:$A,0)-1,1,COUNTIF('Program and Results'!$A:$A,Tables!B$1),4),MATCH($A264,OFFSET('Program and Results'!$A$1,MATCH(Tables!B$1,'Program and Results'!$A:$A,0)-1,4,COUNTIF('Program and Results'!$A:$A,Tables!B$1),1),0),2),"")))</f>
        <v/>
      </c>
      <c r="C264" t="str">
        <f ca="1">IF(C94="","",IF($A264="","",IFERROR(INDEX(OFFSET('Program and Results'!$A$1,MATCH(Tables!C$1,'Program and Results'!$A:$A,0)-1,1,COUNTIF('Program and Results'!$A:$A,Tables!C$1),4),MATCH($A264,OFFSET('Program and Results'!$A$1,MATCH(Tables!C$1,'Program and Results'!$A:$A,0)-1,4,COUNTIF('Program and Results'!$A:$A,Tables!C$1),1),0),2),"")))</f>
        <v/>
      </c>
      <c r="D264" t="str">
        <f ca="1">IF(D94="","",IF($A264="","",IFERROR(INDEX(OFFSET('Program and Results'!$A$1,MATCH(Tables!D$1,'Program and Results'!$A:$A,0)-1,1,COUNTIF('Program and Results'!$A:$A,Tables!D$1),4),MATCH($A264,OFFSET('Program and Results'!$A$1,MATCH(Tables!D$1,'Program and Results'!$A:$A,0)-1,4,COUNTIF('Program and Results'!$A:$A,Tables!D$1),1),0),2),"")))</f>
        <v/>
      </c>
      <c r="E264" t="str">
        <f ca="1">IF(E94="","",IF($A264="","",IFERROR(INDEX(OFFSET('Program and Results'!$A$1,MATCH(Tables!E$1,'Program and Results'!$A:$A,0)-1,1,COUNTIF('Program and Results'!$A:$A,Tables!E$1),4),MATCH($A264,OFFSET('Program and Results'!$A$1,MATCH(Tables!E$1,'Program and Results'!$A:$A,0)-1,4,COUNTIF('Program and Results'!$A:$A,Tables!E$1),1),0),2),"")))</f>
        <v/>
      </c>
      <c r="F264" t="str">
        <f ca="1">IF(F94="","",IF($A264="","",IFERROR(INDEX(OFFSET('Program and Results'!$A$1,MATCH(Tables!F$1,'Program and Results'!$A:$A,0)-1,1,COUNTIF('Program and Results'!$A:$A,Tables!F$1),4),MATCH($A264,OFFSET('Program and Results'!$A$1,MATCH(Tables!F$1,'Program and Results'!$A:$A,0)-1,4,COUNTIF('Program and Results'!$A:$A,Tables!F$1),1),0),2),"")))</f>
        <v/>
      </c>
      <c r="G264" t="str">
        <f ca="1">IF(G94="","",IF($A264="","",IFERROR(INDEX(OFFSET('Program and Results'!$A$1,MATCH(Tables!G$1,'Program and Results'!$A:$A,0)-1,1,COUNTIF('Program and Results'!$A:$A,Tables!G$1),4),MATCH($A264,OFFSET('Program and Results'!$A$1,MATCH(Tables!G$1,'Program and Results'!$A:$A,0)-1,4,COUNTIF('Program and Results'!$A:$A,Tables!G$1),1),0),2),"")))</f>
        <v/>
      </c>
      <c r="H264" t="str">
        <f ca="1">IF(H94="","",IF($A264="","",IFERROR(INDEX(OFFSET('Program and Results'!$A$1,MATCH(Tables!H$1,'Program and Results'!$A:$A,0)-1,1,COUNTIF('Program and Results'!$A:$A,Tables!H$1),4),MATCH($A264,OFFSET('Program and Results'!$A$1,MATCH(Tables!H$1,'Program and Results'!$A:$A,0)-1,4,COUNTIF('Program and Results'!$A:$A,Tables!H$1),1),0),2),"")))</f>
        <v/>
      </c>
      <c r="I264" t="str">
        <f ca="1">IF(I94="","",IF($A264="","",IFERROR(INDEX(OFFSET('Program and Results'!$A$1,MATCH(Tables!I$1,'Program and Results'!$A:$A,0)-1,1,COUNTIF('Program and Results'!$A:$A,Tables!I$1),4),MATCH($A264,OFFSET('Program and Results'!$A$1,MATCH(Tables!I$1,'Program and Results'!$A:$A,0)-1,4,COUNTIF('Program and Results'!$A:$A,Tables!I$1),1),0),2),"")))</f>
        <v/>
      </c>
      <c r="J264" t="str">
        <f ca="1">IF(J94="","",IF($A264="","",IFERROR(INDEX(OFFSET('Program and Results'!$A$1,MATCH(Tables!J$1,'Program and Results'!$A:$A,0)-1,1,COUNTIF('Program and Results'!$A:$A,Tables!J$1),4),MATCH($A264,OFFSET('Program and Results'!$A$1,MATCH(Tables!J$1,'Program and Results'!$A:$A,0)-1,4,COUNTIF('Program and Results'!$A:$A,Tables!J$1),1),0),2),"")))</f>
        <v/>
      </c>
      <c r="K264" t="str">
        <f ca="1">IF(K94="","",IF($A264="","",IFERROR(INDEX(OFFSET('Program and Results'!$A$1,MATCH(Tables!K$1,'Program and Results'!$A:$A,0)-1,1,COUNTIF('Program and Results'!$A:$A,Tables!K$1),4),MATCH($A264,OFFSET('Program and Results'!$A$1,MATCH(Tables!K$1,'Program and Results'!$A:$A,0)-1,4,COUNTIF('Program and Results'!$A:$A,Tables!K$1),1),0),2),"")))</f>
        <v/>
      </c>
      <c r="L264" t="str">
        <f ca="1">IF(L94="","",IF($A264="","",IFERROR(INDEX(OFFSET('Program and Results'!$A$1,MATCH(Tables!L$1,'Program and Results'!$A:$A,0)-1,1,COUNTIF('Program and Results'!$A:$A,Tables!L$1),4),MATCH($A264,OFFSET('Program and Results'!$A$1,MATCH(Tables!L$1,'Program and Results'!$A:$A,0)-1,4,COUNTIF('Program and Results'!$A:$A,Tables!L$1),1),0),2),"")))</f>
        <v/>
      </c>
      <c r="M264" t="str">
        <f ca="1">IF(M94="","",IF($A264="","",IFERROR(INDEX(OFFSET('Program and Results'!$A$1,MATCH(Tables!M$1,'Program and Results'!$A:$A,0)-1,1,COUNTIF('Program and Results'!$A:$A,Tables!M$1),4),MATCH($A264,OFFSET('Program and Results'!$A$1,MATCH(Tables!M$1,'Program and Results'!$A:$A,0)-1,4,COUNTIF('Program and Results'!$A:$A,Tables!M$1),1),0),2),"")))</f>
        <v/>
      </c>
      <c r="N264" t="str">
        <f ca="1">IF(N94="","",IF($A264="","",IFERROR(INDEX(OFFSET('Program and Results'!$A$1,MATCH(Tables!N$1,'Program and Results'!$A:$A,0)-1,1,COUNTIF('Program and Results'!$A:$A,Tables!N$1),4),MATCH($A264,OFFSET('Program and Results'!$A$1,MATCH(Tables!N$1,'Program and Results'!$A:$A,0)-1,4,COUNTIF('Program and Results'!$A:$A,Tables!N$1),1),0),2),"")))</f>
        <v/>
      </c>
      <c r="O264" t="str">
        <f ca="1">IF(O94="","",IF($A264="","",IFERROR(INDEX(OFFSET('Program and Results'!$A$1,MATCH(Tables!O$1,'Program and Results'!$A:$A,0)-1,1,COUNTIF('Program and Results'!$A:$A,Tables!O$1),4),MATCH($A264,OFFSET('Program and Results'!$A$1,MATCH(Tables!O$1,'Program and Results'!$A:$A,0)-1,4,COUNTIF('Program and Results'!$A:$A,Tables!O$1),1),0),2),"")))</f>
        <v/>
      </c>
      <c r="P264" t="str">
        <f ca="1">IF(P94="","",IF($A264="","",IFERROR(INDEX(OFFSET('Program and Results'!$A$1,MATCH(Tables!P$1,'Program and Results'!$A:$A,0)-1,1,COUNTIF('Program and Results'!$A:$A,Tables!P$1),4),MATCH($A264,OFFSET('Program and Results'!$A$1,MATCH(Tables!P$1,'Program and Results'!$A:$A,0)-1,4,COUNTIF('Program and Results'!$A:$A,Tables!P$1),1),0),2),"")))</f>
        <v/>
      </c>
      <c r="Q264" t="str">
        <f ca="1">IF(Q94="","",IF($A264="","",IFERROR(INDEX(OFFSET('Program and Results'!$A$1,MATCH(Tables!Q$1,'Program and Results'!$A:$A,0)-1,1,COUNTIF('Program and Results'!$A:$A,Tables!Q$1),4),MATCH($A264,OFFSET('Program and Results'!$A$1,MATCH(Tables!Q$1,'Program and Results'!$A:$A,0)-1,4,COUNTIF('Program and Results'!$A:$A,Tables!Q$1),1),0),2),"")))</f>
        <v/>
      </c>
      <c r="R264" t="str">
        <f ca="1">IF(R94="","",IF($A264="","",IFERROR(INDEX(OFFSET('Program and Results'!$A$1,MATCH(Tables!R$1,'Program and Results'!$A:$A,0)-1,1,COUNTIF('Program and Results'!$A:$A,Tables!R$1),4),MATCH($A264,OFFSET('Program and Results'!$A$1,MATCH(Tables!R$1,'Program and Results'!$A:$A,0)-1,4,COUNTIF('Program and Results'!$A:$A,Tables!R$1),1),0),2),"")))</f>
        <v/>
      </c>
      <c r="S264" t="str">
        <f ca="1">IF(S94="","",IF($A264="","",IFERROR(INDEX(OFFSET('Program and Results'!$A$1,MATCH(Tables!S$1,'Program and Results'!$A:$A,0)-1,1,COUNTIF('Program and Results'!$A:$A,Tables!S$1),4),MATCH($A264,OFFSET('Program and Results'!$A$1,MATCH(Tables!S$1,'Program and Results'!$A:$A,0)-1,4,COUNTIF('Program and Results'!$A:$A,Tables!S$1),1),0),2),"")))</f>
        <v/>
      </c>
      <c r="T264" t="str">
        <f ca="1">IF(T94="","",IF($A264="","",IFERROR(INDEX(OFFSET('Program and Results'!$A$1,MATCH(Tables!T$1,'Program and Results'!$A:$A,0)-1,1,COUNTIF('Program and Results'!$A:$A,Tables!T$1),4),MATCH($A264,OFFSET('Program and Results'!$A$1,MATCH(Tables!T$1,'Program and Results'!$A:$A,0)-1,4,COUNTIF('Program and Results'!$A:$A,Tables!T$1),1),0),2),"")))</f>
        <v/>
      </c>
      <c r="U264" t="str">
        <f ca="1">IF(U94="","",IF($A264="","",IFERROR(INDEX(OFFSET('Program and Results'!$A$1,MATCH(Tables!U$1,'Program and Results'!$A:$A,0)-1,1,COUNTIF('Program and Results'!$A:$A,Tables!U$1),4),MATCH($A264,OFFSET('Program and Results'!$A$1,MATCH(Tables!U$1,'Program and Results'!$A:$A,0)-1,4,COUNTIF('Program and Results'!$A:$A,Tables!U$1),1),0),2),"")))</f>
        <v/>
      </c>
      <c r="V264" t="str">
        <f ca="1">IF(V94="","",IF($A264="","",IFERROR(INDEX(OFFSET('Program and Results'!$A$1,MATCH(Tables!V$1,'Program and Results'!$A:$A,0)-1,1,COUNTIF('Program and Results'!$A:$A,Tables!V$1),4),MATCH($A264,OFFSET('Program and Results'!$A$1,MATCH(Tables!V$1,'Program and Results'!$A:$A,0)-1,4,COUNTIF('Program and Results'!$A:$A,Tables!V$1),1),0),2),"")))</f>
        <v/>
      </c>
      <c r="W264" t="str">
        <f ca="1">IF(W94="","",IF($A264="","",IFERROR(INDEX(OFFSET('Program and Results'!$A$1,MATCH(Tables!W$1,'Program and Results'!$A:$A,0)-1,1,COUNTIF('Program and Results'!$A:$A,Tables!W$1),4),MATCH($A264,OFFSET('Program and Results'!$A$1,MATCH(Tables!W$1,'Program and Results'!$A:$A,0)-1,4,COUNTIF('Program and Results'!$A:$A,Tables!W$1),1),0),2),"")))</f>
        <v/>
      </c>
      <c r="X264" t="str">
        <f ca="1">IF(X94="","",IF($A264="","",IFERROR(INDEX(OFFSET('Program and Results'!$A$1,MATCH(Tables!X$1,'Program and Results'!$A:$A,0)-1,1,COUNTIF('Program and Results'!$A:$A,Tables!X$1),4),MATCH($A264,OFFSET('Program and Results'!$A$1,MATCH(Tables!X$1,'Program and Results'!$A:$A,0)-1,4,COUNTIF('Program and Results'!$A:$A,Tables!X$1),1),0),2),"")))</f>
        <v/>
      </c>
      <c r="Y264" t="str">
        <f ca="1">IF(Y94="","",IF($A264="","",IFERROR(INDEX(OFFSET('Program and Results'!$A$1,MATCH(Tables!Y$1,'Program and Results'!$A:$A,0)-1,1,COUNTIF('Program and Results'!$A:$A,Tables!Y$1),4),MATCH($A264,OFFSET('Program and Results'!$A$1,MATCH(Tables!Y$1,'Program and Results'!$A:$A,0)-1,4,COUNTIF('Program and Results'!$A:$A,Tables!Y$1),1),0),2),"")))</f>
        <v/>
      </c>
      <c r="Z264" t="str">
        <f ca="1">IF(Z94="","",IF($A264="","",IFERROR(INDEX(OFFSET('Program and Results'!$A$1,MATCH(Tables!Z$1,'Program and Results'!$A:$A,0)-1,1,COUNTIF('Program and Results'!$A:$A,Tables!Z$1),4),MATCH($A264,OFFSET('Program and Results'!$A$1,MATCH(Tables!Z$1,'Program and Results'!$A:$A,0)-1,4,COUNTIF('Program and Results'!$A:$A,Tables!Z$1),1),0),2),"")))</f>
        <v/>
      </c>
      <c r="AA264" t="str">
        <f ca="1">IF(AA94="","",IF($A264="","",IFERROR(INDEX(OFFSET('Program and Results'!$A$1,MATCH(Tables!AA$1,'Program and Results'!$A:$A,0)-1,1,COUNTIF('Program and Results'!$A:$A,Tables!AA$1),4),MATCH($A264,OFFSET('Program and Results'!$A$1,MATCH(Tables!AA$1,'Program and Results'!$A:$A,0)-1,4,COUNTIF('Program and Results'!$A:$A,Tables!AA$1),1),0),2),"")))</f>
        <v/>
      </c>
      <c r="AB264" t="str">
        <f ca="1">IF(AB94="","",IF($A264="","",IFERROR(INDEX(OFFSET('Program and Results'!$A$1,MATCH(Tables!AB$1,'Program and Results'!$A:$A,0)-1,1,COUNTIF('Program and Results'!$A:$A,Tables!AB$1),4),MATCH($A264,OFFSET('Program and Results'!$A$1,MATCH(Tables!AB$1,'Program and Results'!$A:$A,0)-1,4,COUNTIF('Program and Results'!$A:$A,Tables!AB$1),1),0),2),"")))</f>
        <v/>
      </c>
      <c r="AC264" t="str">
        <f ca="1">IF(AC94="","",IF($A264="","",IFERROR(INDEX(OFFSET('Program and Results'!$A$1,MATCH(Tables!AC$1,'Program and Results'!$A:$A,0)-1,1,COUNTIF('Program and Results'!$A:$A,Tables!AC$1),4),MATCH($A264,OFFSET('Program and Results'!$A$1,MATCH(Tables!AC$1,'Program and Results'!$A:$A,0)-1,4,COUNTIF('Program and Results'!$A:$A,Tables!AC$1),1),0),2),"")))</f>
        <v/>
      </c>
      <c r="AD264" t="str">
        <f ca="1">IF(AD94="","",IF($A264="","",IFERROR(INDEX(OFFSET('Program and Results'!$A$1,MATCH(Tables!AD$1,'Program and Results'!$A:$A,0)-1,1,COUNTIF('Program and Results'!$A:$A,Tables!AD$1),4),MATCH($A264,OFFSET('Program and Results'!$A$1,MATCH(Tables!AD$1,'Program and Results'!$A:$A,0)-1,4,COUNTIF('Program and Results'!$A:$A,Tables!AD$1),1),0),2),"")))</f>
        <v/>
      </c>
      <c r="AE264" t="str">
        <f ca="1">IF(AE94="","",IF($A264="","",IFERROR(INDEX(OFFSET('Program and Results'!$A$1,MATCH(Tables!AE$1,'Program and Results'!$A:$A,0)-1,1,COUNTIF('Program and Results'!$A:$A,Tables!AE$1),4),MATCH($A264,OFFSET('Program and Results'!$A$1,MATCH(Tables!AE$1,'Program and Results'!$A:$A,0)-1,4,COUNTIF('Program and Results'!$A:$A,Tables!AE$1),1),0),2),"")))</f>
        <v/>
      </c>
      <c r="AF264" t="str">
        <f ca="1">IF(AF94="","",IF($A264="","",IFERROR(INDEX(OFFSET('Program and Results'!$A$1,MATCH(Tables!AF$1,'Program and Results'!$A:$A,0)-1,1,COUNTIF('Program and Results'!$A:$A,Tables!AF$1),4),MATCH($A264,OFFSET('Program and Results'!$A$1,MATCH(Tables!AF$1,'Program and Results'!$A:$A,0)-1,4,COUNTIF('Program and Results'!$A:$A,Tables!AF$1),1),0),2),"")))</f>
        <v/>
      </c>
      <c r="AG264" t="str">
        <f ca="1">IF(AG94="","",IF($A264="","",IFERROR(INDEX(OFFSET('Program and Results'!$A$1,MATCH(Tables!AG$1,'Program and Results'!$A:$A,0)-1,1,COUNTIF('Program and Results'!$A:$A,Tables!AG$1),4),MATCH($A264,OFFSET('Program and Results'!$A$1,MATCH(Tables!AG$1,'Program and Results'!$A:$A,0)-1,4,COUNTIF('Program and Results'!$A:$A,Tables!AG$1),1),0),2),"")))</f>
        <v/>
      </c>
      <c r="AH264" t="str">
        <f ca="1">IF(AH94="","",IF($A264="","",IFERROR(INDEX(OFFSET('Program and Results'!$A$1,MATCH(Tables!AH$1,'Program and Results'!$A:$A,0)-1,1,COUNTIF('Program and Results'!$A:$A,Tables!AH$1),4),MATCH($A264,OFFSET('Program and Results'!$A$1,MATCH(Tables!AH$1,'Program and Results'!$A:$A,0)-1,4,COUNTIF('Program and Results'!$A:$A,Tables!AH$1),1),0),2),"")))</f>
        <v/>
      </c>
      <c r="AI264" t="str">
        <f ca="1">IF(AI94="","",IF($A264="","",IFERROR(INDEX(OFFSET('Program and Results'!$A$1,MATCH(Tables!AI$1,'Program and Results'!$A:$A,0)-1,1,COUNTIF('Program and Results'!$A:$A,Tables!AI$1),4),MATCH($A264,OFFSET('Program and Results'!$A$1,MATCH(Tables!AI$1,'Program and Results'!$A:$A,0)-1,4,COUNTIF('Program and Results'!$A:$A,Tables!AI$1),1),0),2),"")))</f>
        <v/>
      </c>
      <c r="AJ264" t="str">
        <f ca="1">IF(AJ94="","",IF($A264="","",IFERROR(INDEX(OFFSET('Program and Results'!$A$1,MATCH(Tables!AJ$1,'Program and Results'!$A:$A,0)-1,1,COUNTIF('Program and Results'!$A:$A,Tables!AJ$1),4),MATCH($A264,OFFSET('Program and Results'!$A$1,MATCH(Tables!AJ$1,'Program and Results'!$A:$A,0)-1,4,COUNTIF('Program and Results'!$A:$A,Tables!AJ$1),1),0),2),"")))</f>
        <v/>
      </c>
      <c r="AK264" t="str">
        <f ca="1">IF(AK94="","",IF($A264="","",IFERROR(INDEX(OFFSET('Program and Results'!$A$1,MATCH(Tables!AK$1,'Program and Results'!$A:$A,0)-1,1,COUNTIF('Program and Results'!$A:$A,Tables!AK$1),4),MATCH($A264,OFFSET('Program and Results'!$A$1,MATCH(Tables!AK$1,'Program and Results'!$A:$A,0)-1,4,COUNTIF('Program and Results'!$A:$A,Tables!AK$1),1),0),2),"")))</f>
        <v/>
      </c>
      <c r="AL264" t="str">
        <f ca="1">IF(AL94="","",IF($A264="","",IFERROR(INDEX(OFFSET('Program and Results'!$A$1,MATCH(Tables!AL$1,'Program and Results'!$A:$A,0)-1,1,COUNTIF('Program and Results'!$A:$A,Tables!AL$1),4),MATCH($A264,OFFSET('Program and Results'!$A$1,MATCH(Tables!AL$1,'Program and Results'!$A:$A,0)-1,4,COUNTIF('Program and Results'!$A:$A,Tables!AL$1),1),0),2),"")))</f>
        <v/>
      </c>
      <c r="AM264" t="str">
        <f ca="1">IF(AM94="","",IF($A264="","",IFERROR(INDEX(OFFSET('Program and Results'!$A$1,MATCH(Tables!AM$1,'Program and Results'!$A:$A,0)-1,1,COUNTIF('Program and Results'!$A:$A,Tables!AM$1),4),MATCH($A264,OFFSET('Program and Results'!$A$1,MATCH(Tables!AM$1,'Program and Results'!$A:$A,0)-1,4,COUNTIF('Program and Results'!$A:$A,Tables!AM$1),1),0),2),"")))</f>
        <v/>
      </c>
      <c r="AN264" t="str">
        <f ca="1">IF(AN94="","",IF($A264="","",IFERROR(INDEX(OFFSET('Program and Results'!$A$1,MATCH(Tables!AN$1,'Program and Results'!$A:$A,0)-1,1,COUNTIF('Program and Results'!$A:$A,Tables!AN$1),4),MATCH($A264,OFFSET('Program and Results'!$A$1,MATCH(Tables!AN$1,'Program and Results'!$A:$A,0)-1,4,COUNTIF('Program and Results'!$A:$A,Tables!AN$1),1),0),2),"")))</f>
        <v/>
      </c>
      <c r="AO264" t="str">
        <f ca="1">IF(AO94="","",IF($A264="","",IFERROR(INDEX(OFFSET('Program and Results'!$A$1,MATCH(Tables!AO$1,'Program and Results'!$A:$A,0)-1,1,COUNTIF('Program and Results'!$A:$A,Tables!AO$1),4),MATCH($A264,OFFSET('Program and Results'!$A$1,MATCH(Tables!AO$1,'Program and Results'!$A:$A,0)-1,4,COUNTIF('Program and Results'!$A:$A,Tables!AO$1),1),0),2),"")))</f>
        <v/>
      </c>
      <c r="AP264" t="str">
        <f ca="1">IF(AP94="","",IF($A264="","",IFERROR(INDEX(OFFSET('Program and Results'!$A$1,MATCH(Tables!AP$1,'Program and Results'!$A:$A,0)-1,1,COUNTIF('Program and Results'!$A:$A,Tables!AP$1),4),MATCH($A264,OFFSET('Program and Results'!$A$1,MATCH(Tables!AP$1,'Program and Results'!$A:$A,0)-1,4,COUNTIF('Program and Results'!$A:$A,Tables!AP$1),1),0),2),"")))</f>
        <v/>
      </c>
      <c r="AQ264" t="str">
        <f ca="1">IF(AQ94="","",IF($A264="","",IFERROR(INDEX(OFFSET('Program and Results'!$A$1,MATCH(Tables!AQ$1,'Program and Results'!$A:$A,0)-1,1,COUNTIF('Program and Results'!$A:$A,Tables!AQ$1),4),MATCH($A264,OFFSET('Program and Results'!$A$1,MATCH(Tables!AQ$1,'Program and Results'!$A:$A,0)-1,4,COUNTIF('Program and Results'!$A:$A,Tables!AQ$1),1),0),2),"")))</f>
        <v/>
      </c>
      <c r="AR264" t="str">
        <f ca="1">IF(AR94="","",IF($A264="","",IFERROR(INDEX(OFFSET('Program and Results'!$A$1,MATCH(Tables!AR$1,'Program and Results'!$A:$A,0)-1,1,COUNTIF('Program and Results'!$A:$A,Tables!AR$1),4),MATCH($A264,OFFSET('Program and Results'!$A$1,MATCH(Tables!AR$1,'Program and Results'!$A:$A,0)-1,4,COUNTIF('Program and Results'!$A:$A,Tables!AR$1),1),0),2),"")))</f>
        <v/>
      </c>
      <c r="AS264" t="str">
        <f ca="1">IF(AS94="","",IF($A264="","",IFERROR(INDEX(OFFSET('Program and Results'!$A$1,MATCH(Tables!AS$1,'Program and Results'!$A:$A,0)-1,1,COUNTIF('Program and Results'!$A:$A,Tables!AS$1),4),MATCH($A264,OFFSET('Program and Results'!$A$1,MATCH(Tables!AS$1,'Program and Results'!$A:$A,0)-1,4,COUNTIF('Program and Results'!$A:$A,Tables!AS$1),1),0),2),"")))</f>
        <v/>
      </c>
      <c r="AT264" t="str">
        <f ca="1">IF(AT94="","",IF($A264="","",IFERROR(INDEX(OFFSET('Program and Results'!$A$1,MATCH(Tables!AT$1,'Program and Results'!$A:$A,0)-1,1,COUNTIF('Program and Results'!$A:$A,Tables!AT$1),4),MATCH($A264,OFFSET('Program and Results'!$A$1,MATCH(Tables!AT$1,'Program and Results'!$A:$A,0)-1,4,COUNTIF('Program and Results'!$A:$A,Tables!AT$1),1),0),2),"")))</f>
        <v/>
      </c>
      <c r="AU264" t="str">
        <f ca="1">IF(AU94="","",IF($A264="","",IFERROR(INDEX(OFFSET('Program and Results'!$A$1,MATCH(Tables!AU$1,'Program and Results'!$A:$A,0)-1,1,COUNTIF('Program and Results'!$A:$A,Tables!AU$1),4),MATCH($A264,OFFSET('Program and Results'!$A$1,MATCH(Tables!AU$1,'Program and Results'!$A:$A,0)-1,4,COUNTIF('Program and Results'!$A:$A,Tables!AU$1),1),0),2),"")))</f>
        <v/>
      </c>
      <c r="AV264" t="str">
        <f ca="1">IF(AV94="","",IF($A264="","",IFERROR(INDEX(OFFSET('Program and Results'!$A$1,MATCH(Tables!AV$1,'Program and Results'!$A:$A,0)-1,1,COUNTIF('Program and Results'!$A:$A,Tables!AV$1),4),MATCH($A264,OFFSET('Program and Results'!$A$1,MATCH(Tables!AV$1,'Program and Results'!$A:$A,0)-1,4,COUNTIF('Program and Results'!$A:$A,Tables!AV$1),1),0),2),"")))</f>
        <v/>
      </c>
      <c r="AW264" t="str">
        <f ca="1">IF(AW94="","",IF($A264="","",IFERROR(INDEX(OFFSET('Program and Results'!$A$1,MATCH(Tables!AW$1,'Program and Results'!$A:$A,0)-1,1,COUNTIF('Program and Results'!$A:$A,Tables!AW$1),4),MATCH($A264,OFFSET('Program and Results'!$A$1,MATCH(Tables!AW$1,'Program and Results'!$A:$A,0)-1,4,COUNTIF('Program and Results'!$A:$A,Tables!AW$1),1),0),2),"")))</f>
        <v/>
      </c>
      <c r="AX264" t="str">
        <f ca="1">IF(AX94="","",IF($A264="","",IFERROR(INDEX(OFFSET('Program and Results'!$A$1,MATCH(Tables!AX$1,'Program and Results'!$A:$A,0)-1,1,COUNTIF('Program and Results'!$A:$A,Tables!AX$1),4),MATCH($A264,OFFSET('Program and Results'!$A$1,MATCH(Tables!AX$1,'Program and Results'!$A:$A,0)-1,4,COUNTIF('Program and Results'!$A:$A,Tables!AX$1),1),0),2),"")))</f>
        <v/>
      </c>
      <c r="AY264" t="str">
        <f ca="1">IF(AY94="","",IF($A264="","",IFERROR(INDEX(OFFSET('Program and Results'!$A$1,MATCH(Tables!AY$1,'Program and Results'!$A:$A,0)-1,1,COUNTIF('Program and Results'!$A:$A,Tables!AY$1),4),MATCH($A264,OFFSET('Program and Results'!$A$1,MATCH(Tables!AY$1,'Program and Results'!$A:$A,0)-1,4,COUNTIF('Program and Results'!$A:$A,Tables!AY$1),1),0),2),"")))</f>
        <v/>
      </c>
      <c r="AZ264" t="str">
        <f ca="1">IF(AZ94="","",IF($A264="","",IFERROR(INDEX(OFFSET('Program and Results'!$A$1,MATCH(Tables!AZ$1,'Program and Results'!$A:$A,0)-1,1,COUNTIF('Program and Results'!$A:$A,Tables!AZ$1),4),MATCH($A264,OFFSET('Program and Results'!$A$1,MATCH(Tables!AZ$1,'Program and Results'!$A:$A,0)-1,4,COUNTIF('Program and Results'!$A:$A,Tables!AZ$1),1),0),2),"")))</f>
        <v/>
      </c>
      <c r="BA264" t="str">
        <f ca="1">IF(BA94="","",IF($A264="","",IFERROR(INDEX(OFFSET('Program and Results'!$A$1,MATCH(Tables!BA$1,'Program and Results'!$A:$A,0)-1,1,COUNTIF('Program and Results'!$A:$A,Tables!BA$1),4),MATCH($A264,OFFSET('Program and Results'!$A$1,MATCH(Tables!BA$1,'Program and Results'!$A:$A,0)-1,4,COUNTIF('Program and Results'!$A:$A,Tables!BA$1),1),0),2),"")))</f>
        <v/>
      </c>
      <c r="BB264" t="str">
        <f ca="1">IF(BB94="","",IF($A264="","",IFERROR(INDEX(OFFSET('Program and Results'!$A$1,MATCH(Tables!BB$1,'Program and Results'!$A:$A,0)-1,1,COUNTIF('Program and Results'!$A:$A,Tables!BB$1),4),MATCH($A264,OFFSET('Program and Results'!$A$1,MATCH(Tables!BB$1,'Program and Results'!$A:$A,0)-1,4,COUNTIF('Program and Results'!$A:$A,Tables!BB$1),1),0),2),"")))</f>
        <v/>
      </c>
      <c r="BC264" t="str">
        <f ca="1">IF(BC94="","",IF($A264="","",IFERROR(INDEX(OFFSET('Program and Results'!$A$1,MATCH(Tables!BC$1,'Program and Results'!$A:$A,0)-1,1,COUNTIF('Program and Results'!$A:$A,Tables!BC$1),4),MATCH($A264,OFFSET('Program and Results'!$A$1,MATCH(Tables!BC$1,'Program and Results'!$A:$A,0)-1,4,COUNTIF('Program and Results'!$A:$A,Tables!BC$1),1),0),2),"")))</f>
        <v/>
      </c>
      <c r="BD264" t="str">
        <f ca="1">IF(BD94="","",IF($A264="","",IFERROR(INDEX(OFFSET('Program and Results'!$A$1,MATCH(Tables!BD$1,'Program and Results'!$A:$A,0)-1,1,COUNTIF('Program and Results'!$A:$A,Tables!BD$1),4),MATCH($A264,OFFSET('Program and Results'!$A$1,MATCH(Tables!BD$1,'Program and Results'!$A:$A,0)-1,4,COUNTIF('Program and Results'!$A:$A,Tables!BD$1),1),0),2),"")))</f>
        <v/>
      </c>
      <c r="BE264" t="str">
        <f ca="1">IF(BE94="","",IF($A264="","",IFERROR(INDEX(OFFSET('Program and Results'!$A$1,MATCH(Tables!BE$1,'Program and Results'!$A:$A,0)-1,1,COUNTIF('Program and Results'!$A:$A,Tables!BE$1),4),MATCH($A264,OFFSET('Program and Results'!$A$1,MATCH(Tables!BE$1,'Program and Results'!$A:$A,0)-1,4,COUNTIF('Program and Results'!$A:$A,Tables!BE$1),1),0),2),"")))</f>
        <v/>
      </c>
    </row>
    <row r="265" spans="1:57">
      <c r="A265" s="3" t="str">
        <f t="shared" si="16"/>
        <v/>
      </c>
      <c r="B265" t="str">
        <f ca="1">IF(B95="","",IF($A265="","",IFERROR(INDEX(OFFSET('Program and Results'!$A$1,MATCH(Tables!B$1,'Program and Results'!$A:$A,0)-1,1,COUNTIF('Program and Results'!$A:$A,Tables!B$1),4),MATCH($A265,OFFSET('Program and Results'!$A$1,MATCH(Tables!B$1,'Program and Results'!$A:$A,0)-1,4,COUNTIF('Program and Results'!$A:$A,Tables!B$1),1),0),2),"")))</f>
        <v/>
      </c>
      <c r="C265" t="str">
        <f ca="1">IF(C95="","",IF($A265="","",IFERROR(INDEX(OFFSET('Program and Results'!$A$1,MATCH(Tables!C$1,'Program and Results'!$A:$A,0)-1,1,COUNTIF('Program and Results'!$A:$A,Tables!C$1),4),MATCH($A265,OFFSET('Program and Results'!$A$1,MATCH(Tables!C$1,'Program and Results'!$A:$A,0)-1,4,COUNTIF('Program and Results'!$A:$A,Tables!C$1),1),0),2),"")))</f>
        <v/>
      </c>
      <c r="D265" t="str">
        <f ca="1">IF(D95="","",IF($A265="","",IFERROR(INDEX(OFFSET('Program and Results'!$A$1,MATCH(Tables!D$1,'Program and Results'!$A:$A,0)-1,1,COUNTIF('Program and Results'!$A:$A,Tables!D$1),4),MATCH($A265,OFFSET('Program and Results'!$A$1,MATCH(Tables!D$1,'Program and Results'!$A:$A,0)-1,4,COUNTIF('Program and Results'!$A:$A,Tables!D$1),1),0),2),"")))</f>
        <v/>
      </c>
      <c r="E265" t="str">
        <f ca="1">IF(E95="","",IF($A265="","",IFERROR(INDEX(OFFSET('Program and Results'!$A$1,MATCH(Tables!E$1,'Program and Results'!$A:$A,0)-1,1,COUNTIF('Program and Results'!$A:$A,Tables!E$1),4),MATCH($A265,OFFSET('Program and Results'!$A$1,MATCH(Tables!E$1,'Program and Results'!$A:$A,0)-1,4,COUNTIF('Program and Results'!$A:$A,Tables!E$1),1),0),2),"")))</f>
        <v/>
      </c>
      <c r="F265" t="str">
        <f ca="1">IF(F95="","",IF($A265="","",IFERROR(INDEX(OFFSET('Program and Results'!$A$1,MATCH(Tables!F$1,'Program and Results'!$A:$A,0)-1,1,COUNTIF('Program and Results'!$A:$A,Tables!F$1),4),MATCH($A265,OFFSET('Program and Results'!$A$1,MATCH(Tables!F$1,'Program and Results'!$A:$A,0)-1,4,COUNTIF('Program and Results'!$A:$A,Tables!F$1),1),0),2),"")))</f>
        <v/>
      </c>
      <c r="G265" t="str">
        <f ca="1">IF(G95="","",IF($A265="","",IFERROR(INDEX(OFFSET('Program and Results'!$A$1,MATCH(Tables!G$1,'Program and Results'!$A:$A,0)-1,1,COUNTIF('Program and Results'!$A:$A,Tables!G$1),4),MATCH($A265,OFFSET('Program and Results'!$A$1,MATCH(Tables!G$1,'Program and Results'!$A:$A,0)-1,4,COUNTIF('Program and Results'!$A:$A,Tables!G$1),1),0),2),"")))</f>
        <v/>
      </c>
      <c r="H265" t="str">
        <f ca="1">IF(H95="","",IF($A265="","",IFERROR(INDEX(OFFSET('Program and Results'!$A$1,MATCH(Tables!H$1,'Program and Results'!$A:$A,0)-1,1,COUNTIF('Program and Results'!$A:$A,Tables!H$1),4),MATCH($A265,OFFSET('Program and Results'!$A$1,MATCH(Tables!H$1,'Program and Results'!$A:$A,0)-1,4,COUNTIF('Program and Results'!$A:$A,Tables!H$1),1),0),2),"")))</f>
        <v/>
      </c>
      <c r="I265" t="str">
        <f ca="1">IF(I95="","",IF($A265="","",IFERROR(INDEX(OFFSET('Program and Results'!$A$1,MATCH(Tables!I$1,'Program and Results'!$A:$A,0)-1,1,COUNTIF('Program and Results'!$A:$A,Tables!I$1),4),MATCH($A265,OFFSET('Program and Results'!$A$1,MATCH(Tables!I$1,'Program and Results'!$A:$A,0)-1,4,COUNTIF('Program and Results'!$A:$A,Tables!I$1),1),0),2),"")))</f>
        <v/>
      </c>
      <c r="J265" t="str">
        <f ca="1">IF(J95="","",IF($A265="","",IFERROR(INDEX(OFFSET('Program and Results'!$A$1,MATCH(Tables!J$1,'Program and Results'!$A:$A,0)-1,1,COUNTIF('Program and Results'!$A:$A,Tables!J$1),4),MATCH($A265,OFFSET('Program and Results'!$A$1,MATCH(Tables!J$1,'Program and Results'!$A:$A,0)-1,4,COUNTIF('Program and Results'!$A:$A,Tables!J$1),1),0),2),"")))</f>
        <v/>
      </c>
      <c r="K265" t="str">
        <f ca="1">IF(K95="","",IF($A265="","",IFERROR(INDEX(OFFSET('Program and Results'!$A$1,MATCH(Tables!K$1,'Program and Results'!$A:$A,0)-1,1,COUNTIF('Program and Results'!$A:$A,Tables!K$1),4),MATCH($A265,OFFSET('Program and Results'!$A$1,MATCH(Tables!K$1,'Program and Results'!$A:$A,0)-1,4,COUNTIF('Program and Results'!$A:$A,Tables!K$1),1),0),2),"")))</f>
        <v/>
      </c>
      <c r="L265" t="str">
        <f ca="1">IF(L95="","",IF($A265="","",IFERROR(INDEX(OFFSET('Program and Results'!$A$1,MATCH(Tables!L$1,'Program and Results'!$A:$A,0)-1,1,COUNTIF('Program and Results'!$A:$A,Tables!L$1),4),MATCH($A265,OFFSET('Program and Results'!$A$1,MATCH(Tables!L$1,'Program and Results'!$A:$A,0)-1,4,COUNTIF('Program and Results'!$A:$A,Tables!L$1),1),0),2),"")))</f>
        <v/>
      </c>
      <c r="M265" t="str">
        <f ca="1">IF(M95="","",IF($A265="","",IFERROR(INDEX(OFFSET('Program and Results'!$A$1,MATCH(Tables!M$1,'Program and Results'!$A:$A,0)-1,1,COUNTIF('Program and Results'!$A:$A,Tables!M$1),4),MATCH($A265,OFFSET('Program and Results'!$A$1,MATCH(Tables!M$1,'Program and Results'!$A:$A,0)-1,4,COUNTIF('Program and Results'!$A:$A,Tables!M$1),1),0),2),"")))</f>
        <v/>
      </c>
      <c r="N265" t="str">
        <f ca="1">IF(N95="","",IF($A265="","",IFERROR(INDEX(OFFSET('Program and Results'!$A$1,MATCH(Tables!N$1,'Program and Results'!$A:$A,0)-1,1,COUNTIF('Program and Results'!$A:$A,Tables!N$1),4),MATCH($A265,OFFSET('Program and Results'!$A$1,MATCH(Tables!N$1,'Program and Results'!$A:$A,0)-1,4,COUNTIF('Program and Results'!$A:$A,Tables!N$1),1),0),2),"")))</f>
        <v/>
      </c>
      <c r="O265" t="str">
        <f ca="1">IF(O95="","",IF($A265="","",IFERROR(INDEX(OFFSET('Program and Results'!$A$1,MATCH(Tables!O$1,'Program and Results'!$A:$A,0)-1,1,COUNTIF('Program and Results'!$A:$A,Tables!O$1),4),MATCH($A265,OFFSET('Program and Results'!$A$1,MATCH(Tables!O$1,'Program and Results'!$A:$A,0)-1,4,COUNTIF('Program and Results'!$A:$A,Tables!O$1),1),0),2),"")))</f>
        <v/>
      </c>
      <c r="P265" t="str">
        <f ca="1">IF(P95="","",IF($A265="","",IFERROR(INDEX(OFFSET('Program and Results'!$A$1,MATCH(Tables!P$1,'Program and Results'!$A:$A,0)-1,1,COUNTIF('Program and Results'!$A:$A,Tables!P$1),4),MATCH($A265,OFFSET('Program and Results'!$A$1,MATCH(Tables!P$1,'Program and Results'!$A:$A,0)-1,4,COUNTIF('Program and Results'!$A:$A,Tables!P$1),1),0),2),"")))</f>
        <v/>
      </c>
      <c r="Q265" t="str">
        <f ca="1">IF(Q95="","",IF($A265="","",IFERROR(INDEX(OFFSET('Program and Results'!$A$1,MATCH(Tables!Q$1,'Program and Results'!$A:$A,0)-1,1,COUNTIF('Program and Results'!$A:$A,Tables!Q$1),4),MATCH($A265,OFFSET('Program and Results'!$A$1,MATCH(Tables!Q$1,'Program and Results'!$A:$A,0)-1,4,COUNTIF('Program and Results'!$A:$A,Tables!Q$1),1),0),2),"")))</f>
        <v/>
      </c>
      <c r="R265" t="str">
        <f ca="1">IF(R95="","",IF($A265="","",IFERROR(INDEX(OFFSET('Program and Results'!$A$1,MATCH(Tables!R$1,'Program and Results'!$A:$A,0)-1,1,COUNTIF('Program and Results'!$A:$A,Tables!R$1),4),MATCH($A265,OFFSET('Program and Results'!$A$1,MATCH(Tables!R$1,'Program and Results'!$A:$A,0)-1,4,COUNTIF('Program and Results'!$A:$A,Tables!R$1),1),0),2),"")))</f>
        <v/>
      </c>
      <c r="S265" t="str">
        <f ca="1">IF(S95="","",IF($A265="","",IFERROR(INDEX(OFFSET('Program and Results'!$A$1,MATCH(Tables!S$1,'Program and Results'!$A:$A,0)-1,1,COUNTIF('Program and Results'!$A:$A,Tables!S$1),4),MATCH($A265,OFFSET('Program and Results'!$A$1,MATCH(Tables!S$1,'Program and Results'!$A:$A,0)-1,4,COUNTIF('Program and Results'!$A:$A,Tables!S$1),1),0),2),"")))</f>
        <v/>
      </c>
      <c r="T265" t="str">
        <f ca="1">IF(T95="","",IF($A265="","",IFERROR(INDEX(OFFSET('Program and Results'!$A$1,MATCH(Tables!T$1,'Program and Results'!$A:$A,0)-1,1,COUNTIF('Program and Results'!$A:$A,Tables!T$1),4),MATCH($A265,OFFSET('Program and Results'!$A$1,MATCH(Tables!T$1,'Program and Results'!$A:$A,0)-1,4,COUNTIF('Program and Results'!$A:$A,Tables!T$1),1),0),2),"")))</f>
        <v/>
      </c>
      <c r="U265" t="str">
        <f ca="1">IF(U95="","",IF($A265="","",IFERROR(INDEX(OFFSET('Program and Results'!$A$1,MATCH(Tables!U$1,'Program and Results'!$A:$A,0)-1,1,COUNTIF('Program and Results'!$A:$A,Tables!U$1),4),MATCH($A265,OFFSET('Program and Results'!$A$1,MATCH(Tables!U$1,'Program and Results'!$A:$A,0)-1,4,COUNTIF('Program and Results'!$A:$A,Tables!U$1),1),0),2),"")))</f>
        <v/>
      </c>
      <c r="V265" t="str">
        <f ca="1">IF(V95="","",IF($A265="","",IFERROR(INDEX(OFFSET('Program and Results'!$A$1,MATCH(Tables!V$1,'Program and Results'!$A:$A,0)-1,1,COUNTIF('Program and Results'!$A:$A,Tables!V$1),4),MATCH($A265,OFFSET('Program and Results'!$A$1,MATCH(Tables!V$1,'Program and Results'!$A:$A,0)-1,4,COUNTIF('Program and Results'!$A:$A,Tables!V$1),1),0),2),"")))</f>
        <v/>
      </c>
      <c r="W265" t="str">
        <f ca="1">IF(W95="","",IF($A265="","",IFERROR(INDEX(OFFSET('Program and Results'!$A$1,MATCH(Tables!W$1,'Program and Results'!$A:$A,0)-1,1,COUNTIF('Program and Results'!$A:$A,Tables!W$1),4),MATCH($A265,OFFSET('Program and Results'!$A$1,MATCH(Tables!W$1,'Program and Results'!$A:$A,0)-1,4,COUNTIF('Program and Results'!$A:$A,Tables!W$1),1),0),2),"")))</f>
        <v/>
      </c>
      <c r="X265" t="str">
        <f ca="1">IF(X95="","",IF($A265="","",IFERROR(INDEX(OFFSET('Program and Results'!$A$1,MATCH(Tables!X$1,'Program and Results'!$A:$A,0)-1,1,COUNTIF('Program and Results'!$A:$A,Tables!X$1),4),MATCH($A265,OFFSET('Program and Results'!$A$1,MATCH(Tables!X$1,'Program and Results'!$A:$A,0)-1,4,COUNTIF('Program and Results'!$A:$A,Tables!X$1),1),0),2),"")))</f>
        <v/>
      </c>
      <c r="Y265" t="str">
        <f ca="1">IF(Y95="","",IF($A265="","",IFERROR(INDEX(OFFSET('Program and Results'!$A$1,MATCH(Tables!Y$1,'Program and Results'!$A:$A,0)-1,1,COUNTIF('Program and Results'!$A:$A,Tables!Y$1),4),MATCH($A265,OFFSET('Program and Results'!$A$1,MATCH(Tables!Y$1,'Program and Results'!$A:$A,0)-1,4,COUNTIF('Program and Results'!$A:$A,Tables!Y$1),1),0),2),"")))</f>
        <v/>
      </c>
      <c r="Z265" t="str">
        <f ca="1">IF(Z95="","",IF($A265="","",IFERROR(INDEX(OFFSET('Program and Results'!$A$1,MATCH(Tables!Z$1,'Program and Results'!$A:$A,0)-1,1,COUNTIF('Program and Results'!$A:$A,Tables!Z$1),4),MATCH($A265,OFFSET('Program and Results'!$A$1,MATCH(Tables!Z$1,'Program and Results'!$A:$A,0)-1,4,COUNTIF('Program and Results'!$A:$A,Tables!Z$1),1),0),2),"")))</f>
        <v/>
      </c>
      <c r="AA265" t="str">
        <f ca="1">IF(AA95="","",IF($A265="","",IFERROR(INDEX(OFFSET('Program and Results'!$A$1,MATCH(Tables!AA$1,'Program and Results'!$A:$A,0)-1,1,COUNTIF('Program and Results'!$A:$A,Tables!AA$1),4),MATCH($A265,OFFSET('Program and Results'!$A$1,MATCH(Tables!AA$1,'Program and Results'!$A:$A,0)-1,4,COUNTIF('Program and Results'!$A:$A,Tables!AA$1),1),0),2),"")))</f>
        <v/>
      </c>
      <c r="AB265" t="str">
        <f ca="1">IF(AB95="","",IF($A265="","",IFERROR(INDEX(OFFSET('Program and Results'!$A$1,MATCH(Tables!AB$1,'Program and Results'!$A:$A,0)-1,1,COUNTIF('Program and Results'!$A:$A,Tables!AB$1),4),MATCH($A265,OFFSET('Program and Results'!$A$1,MATCH(Tables!AB$1,'Program and Results'!$A:$A,0)-1,4,COUNTIF('Program and Results'!$A:$A,Tables!AB$1),1),0),2),"")))</f>
        <v/>
      </c>
      <c r="AC265" t="str">
        <f ca="1">IF(AC95="","",IF($A265="","",IFERROR(INDEX(OFFSET('Program and Results'!$A$1,MATCH(Tables!AC$1,'Program and Results'!$A:$A,0)-1,1,COUNTIF('Program and Results'!$A:$A,Tables!AC$1),4),MATCH($A265,OFFSET('Program and Results'!$A$1,MATCH(Tables!AC$1,'Program and Results'!$A:$A,0)-1,4,COUNTIF('Program and Results'!$A:$A,Tables!AC$1),1),0),2),"")))</f>
        <v/>
      </c>
      <c r="AD265" t="str">
        <f ca="1">IF(AD95="","",IF($A265="","",IFERROR(INDEX(OFFSET('Program and Results'!$A$1,MATCH(Tables!AD$1,'Program and Results'!$A:$A,0)-1,1,COUNTIF('Program and Results'!$A:$A,Tables!AD$1),4),MATCH($A265,OFFSET('Program and Results'!$A$1,MATCH(Tables!AD$1,'Program and Results'!$A:$A,0)-1,4,COUNTIF('Program and Results'!$A:$A,Tables!AD$1),1),0),2),"")))</f>
        <v/>
      </c>
      <c r="AE265" t="str">
        <f ca="1">IF(AE95="","",IF($A265="","",IFERROR(INDEX(OFFSET('Program and Results'!$A$1,MATCH(Tables!AE$1,'Program and Results'!$A:$A,0)-1,1,COUNTIF('Program and Results'!$A:$A,Tables!AE$1),4),MATCH($A265,OFFSET('Program and Results'!$A$1,MATCH(Tables!AE$1,'Program and Results'!$A:$A,0)-1,4,COUNTIF('Program and Results'!$A:$A,Tables!AE$1),1),0),2),"")))</f>
        <v/>
      </c>
      <c r="AF265" t="str">
        <f ca="1">IF(AF95="","",IF($A265="","",IFERROR(INDEX(OFFSET('Program and Results'!$A$1,MATCH(Tables!AF$1,'Program and Results'!$A:$A,0)-1,1,COUNTIF('Program and Results'!$A:$A,Tables!AF$1),4),MATCH($A265,OFFSET('Program and Results'!$A$1,MATCH(Tables!AF$1,'Program and Results'!$A:$A,0)-1,4,COUNTIF('Program and Results'!$A:$A,Tables!AF$1),1),0),2),"")))</f>
        <v/>
      </c>
      <c r="AG265" t="str">
        <f ca="1">IF(AG95="","",IF($A265="","",IFERROR(INDEX(OFFSET('Program and Results'!$A$1,MATCH(Tables!AG$1,'Program and Results'!$A:$A,0)-1,1,COUNTIF('Program and Results'!$A:$A,Tables!AG$1),4),MATCH($A265,OFFSET('Program and Results'!$A$1,MATCH(Tables!AG$1,'Program and Results'!$A:$A,0)-1,4,COUNTIF('Program and Results'!$A:$A,Tables!AG$1),1),0),2),"")))</f>
        <v/>
      </c>
      <c r="AH265" t="str">
        <f ca="1">IF(AH95="","",IF($A265="","",IFERROR(INDEX(OFFSET('Program and Results'!$A$1,MATCH(Tables!AH$1,'Program and Results'!$A:$A,0)-1,1,COUNTIF('Program and Results'!$A:$A,Tables!AH$1),4),MATCH($A265,OFFSET('Program and Results'!$A$1,MATCH(Tables!AH$1,'Program and Results'!$A:$A,0)-1,4,COUNTIF('Program and Results'!$A:$A,Tables!AH$1),1),0),2),"")))</f>
        <v/>
      </c>
      <c r="AI265" t="str">
        <f ca="1">IF(AI95="","",IF($A265="","",IFERROR(INDEX(OFFSET('Program and Results'!$A$1,MATCH(Tables!AI$1,'Program and Results'!$A:$A,0)-1,1,COUNTIF('Program and Results'!$A:$A,Tables!AI$1),4),MATCH($A265,OFFSET('Program and Results'!$A$1,MATCH(Tables!AI$1,'Program and Results'!$A:$A,0)-1,4,COUNTIF('Program and Results'!$A:$A,Tables!AI$1),1),0),2),"")))</f>
        <v/>
      </c>
      <c r="AJ265" t="str">
        <f ca="1">IF(AJ95="","",IF($A265="","",IFERROR(INDEX(OFFSET('Program and Results'!$A$1,MATCH(Tables!AJ$1,'Program and Results'!$A:$A,0)-1,1,COUNTIF('Program and Results'!$A:$A,Tables!AJ$1),4),MATCH($A265,OFFSET('Program and Results'!$A$1,MATCH(Tables!AJ$1,'Program and Results'!$A:$A,0)-1,4,COUNTIF('Program and Results'!$A:$A,Tables!AJ$1),1),0),2),"")))</f>
        <v/>
      </c>
      <c r="AK265" t="str">
        <f ca="1">IF(AK95="","",IF($A265="","",IFERROR(INDEX(OFFSET('Program and Results'!$A$1,MATCH(Tables!AK$1,'Program and Results'!$A:$A,0)-1,1,COUNTIF('Program and Results'!$A:$A,Tables!AK$1),4),MATCH($A265,OFFSET('Program and Results'!$A$1,MATCH(Tables!AK$1,'Program and Results'!$A:$A,0)-1,4,COUNTIF('Program and Results'!$A:$A,Tables!AK$1),1),0),2),"")))</f>
        <v/>
      </c>
      <c r="AL265" t="str">
        <f ca="1">IF(AL95="","",IF($A265="","",IFERROR(INDEX(OFFSET('Program and Results'!$A$1,MATCH(Tables!AL$1,'Program and Results'!$A:$A,0)-1,1,COUNTIF('Program and Results'!$A:$A,Tables!AL$1),4),MATCH($A265,OFFSET('Program and Results'!$A$1,MATCH(Tables!AL$1,'Program and Results'!$A:$A,0)-1,4,COUNTIF('Program and Results'!$A:$A,Tables!AL$1),1),0),2),"")))</f>
        <v/>
      </c>
      <c r="AM265" t="str">
        <f ca="1">IF(AM95="","",IF($A265="","",IFERROR(INDEX(OFFSET('Program and Results'!$A$1,MATCH(Tables!AM$1,'Program and Results'!$A:$A,0)-1,1,COUNTIF('Program and Results'!$A:$A,Tables!AM$1),4),MATCH($A265,OFFSET('Program and Results'!$A$1,MATCH(Tables!AM$1,'Program and Results'!$A:$A,0)-1,4,COUNTIF('Program and Results'!$A:$A,Tables!AM$1),1),0),2),"")))</f>
        <v/>
      </c>
      <c r="AN265" t="str">
        <f ca="1">IF(AN95="","",IF($A265="","",IFERROR(INDEX(OFFSET('Program and Results'!$A$1,MATCH(Tables!AN$1,'Program and Results'!$A:$A,0)-1,1,COUNTIF('Program and Results'!$A:$A,Tables!AN$1),4),MATCH($A265,OFFSET('Program and Results'!$A$1,MATCH(Tables!AN$1,'Program and Results'!$A:$A,0)-1,4,COUNTIF('Program and Results'!$A:$A,Tables!AN$1),1),0),2),"")))</f>
        <v/>
      </c>
      <c r="AO265" t="str">
        <f ca="1">IF(AO95="","",IF($A265="","",IFERROR(INDEX(OFFSET('Program and Results'!$A$1,MATCH(Tables!AO$1,'Program and Results'!$A:$A,0)-1,1,COUNTIF('Program and Results'!$A:$A,Tables!AO$1),4),MATCH($A265,OFFSET('Program and Results'!$A$1,MATCH(Tables!AO$1,'Program and Results'!$A:$A,0)-1,4,COUNTIF('Program and Results'!$A:$A,Tables!AO$1),1),0),2),"")))</f>
        <v/>
      </c>
      <c r="AP265" t="str">
        <f ca="1">IF(AP95="","",IF($A265="","",IFERROR(INDEX(OFFSET('Program and Results'!$A$1,MATCH(Tables!AP$1,'Program and Results'!$A:$A,0)-1,1,COUNTIF('Program and Results'!$A:$A,Tables!AP$1),4),MATCH($A265,OFFSET('Program and Results'!$A$1,MATCH(Tables!AP$1,'Program and Results'!$A:$A,0)-1,4,COUNTIF('Program and Results'!$A:$A,Tables!AP$1),1),0),2),"")))</f>
        <v/>
      </c>
      <c r="AQ265" t="str">
        <f ca="1">IF(AQ95="","",IF($A265="","",IFERROR(INDEX(OFFSET('Program and Results'!$A$1,MATCH(Tables!AQ$1,'Program and Results'!$A:$A,0)-1,1,COUNTIF('Program and Results'!$A:$A,Tables!AQ$1),4),MATCH($A265,OFFSET('Program and Results'!$A$1,MATCH(Tables!AQ$1,'Program and Results'!$A:$A,0)-1,4,COUNTIF('Program and Results'!$A:$A,Tables!AQ$1),1),0),2),"")))</f>
        <v/>
      </c>
      <c r="AR265" t="str">
        <f ca="1">IF(AR95="","",IF($A265="","",IFERROR(INDEX(OFFSET('Program and Results'!$A$1,MATCH(Tables!AR$1,'Program and Results'!$A:$A,0)-1,1,COUNTIF('Program and Results'!$A:$A,Tables!AR$1),4),MATCH($A265,OFFSET('Program and Results'!$A$1,MATCH(Tables!AR$1,'Program and Results'!$A:$A,0)-1,4,COUNTIF('Program and Results'!$A:$A,Tables!AR$1),1),0),2),"")))</f>
        <v/>
      </c>
      <c r="AS265" t="str">
        <f ca="1">IF(AS95="","",IF($A265="","",IFERROR(INDEX(OFFSET('Program and Results'!$A$1,MATCH(Tables!AS$1,'Program and Results'!$A:$A,0)-1,1,COUNTIF('Program and Results'!$A:$A,Tables!AS$1),4),MATCH($A265,OFFSET('Program and Results'!$A$1,MATCH(Tables!AS$1,'Program and Results'!$A:$A,0)-1,4,COUNTIF('Program and Results'!$A:$A,Tables!AS$1),1),0),2),"")))</f>
        <v/>
      </c>
      <c r="AT265" t="str">
        <f ca="1">IF(AT95="","",IF($A265="","",IFERROR(INDEX(OFFSET('Program and Results'!$A$1,MATCH(Tables!AT$1,'Program and Results'!$A:$A,0)-1,1,COUNTIF('Program and Results'!$A:$A,Tables!AT$1),4),MATCH($A265,OFFSET('Program and Results'!$A$1,MATCH(Tables!AT$1,'Program and Results'!$A:$A,0)-1,4,COUNTIF('Program and Results'!$A:$A,Tables!AT$1),1),0),2),"")))</f>
        <v/>
      </c>
      <c r="AU265" t="str">
        <f ca="1">IF(AU95="","",IF($A265="","",IFERROR(INDEX(OFFSET('Program and Results'!$A$1,MATCH(Tables!AU$1,'Program and Results'!$A:$A,0)-1,1,COUNTIF('Program and Results'!$A:$A,Tables!AU$1),4),MATCH($A265,OFFSET('Program and Results'!$A$1,MATCH(Tables!AU$1,'Program and Results'!$A:$A,0)-1,4,COUNTIF('Program and Results'!$A:$A,Tables!AU$1),1),0),2),"")))</f>
        <v/>
      </c>
      <c r="AV265" t="str">
        <f ca="1">IF(AV95="","",IF($A265="","",IFERROR(INDEX(OFFSET('Program and Results'!$A$1,MATCH(Tables!AV$1,'Program and Results'!$A:$A,0)-1,1,COUNTIF('Program and Results'!$A:$A,Tables!AV$1),4),MATCH($A265,OFFSET('Program and Results'!$A$1,MATCH(Tables!AV$1,'Program and Results'!$A:$A,0)-1,4,COUNTIF('Program and Results'!$A:$A,Tables!AV$1),1),0),2),"")))</f>
        <v/>
      </c>
      <c r="AW265" t="str">
        <f ca="1">IF(AW95="","",IF($A265="","",IFERROR(INDEX(OFFSET('Program and Results'!$A$1,MATCH(Tables!AW$1,'Program and Results'!$A:$A,0)-1,1,COUNTIF('Program and Results'!$A:$A,Tables!AW$1),4),MATCH($A265,OFFSET('Program and Results'!$A$1,MATCH(Tables!AW$1,'Program and Results'!$A:$A,0)-1,4,COUNTIF('Program and Results'!$A:$A,Tables!AW$1),1),0),2),"")))</f>
        <v/>
      </c>
      <c r="AX265" t="str">
        <f ca="1">IF(AX95="","",IF($A265="","",IFERROR(INDEX(OFFSET('Program and Results'!$A$1,MATCH(Tables!AX$1,'Program and Results'!$A:$A,0)-1,1,COUNTIF('Program and Results'!$A:$A,Tables!AX$1),4),MATCH($A265,OFFSET('Program and Results'!$A$1,MATCH(Tables!AX$1,'Program and Results'!$A:$A,0)-1,4,COUNTIF('Program and Results'!$A:$A,Tables!AX$1),1),0),2),"")))</f>
        <v/>
      </c>
      <c r="AY265" t="str">
        <f ca="1">IF(AY95="","",IF($A265="","",IFERROR(INDEX(OFFSET('Program and Results'!$A$1,MATCH(Tables!AY$1,'Program and Results'!$A:$A,0)-1,1,COUNTIF('Program and Results'!$A:$A,Tables!AY$1),4),MATCH($A265,OFFSET('Program and Results'!$A$1,MATCH(Tables!AY$1,'Program and Results'!$A:$A,0)-1,4,COUNTIF('Program and Results'!$A:$A,Tables!AY$1),1),0),2),"")))</f>
        <v/>
      </c>
      <c r="AZ265" t="str">
        <f ca="1">IF(AZ95="","",IF($A265="","",IFERROR(INDEX(OFFSET('Program and Results'!$A$1,MATCH(Tables!AZ$1,'Program and Results'!$A:$A,0)-1,1,COUNTIF('Program and Results'!$A:$A,Tables!AZ$1),4),MATCH($A265,OFFSET('Program and Results'!$A$1,MATCH(Tables!AZ$1,'Program and Results'!$A:$A,0)-1,4,COUNTIF('Program and Results'!$A:$A,Tables!AZ$1),1),0),2),"")))</f>
        <v/>
      </c>
      <c r="BA265" t="str">
        <f ca="1">IF(BA95="","",IF($A265="","",IFERROR(INDEX(OFFSET('Program and Results'!$A$1,MATCH(Tables!BA$1,'Program and Results'!$A:$A,0)-1,1,COUNTIF('Program and Results'!$A:$A,Tables!BA$1),4),MATCH($A265,OFFSET('Program and Results'!$A$1,MATCH(Tables!BA$1,'Program and Results'!$A:$A,0)-1,4,COUNTIF('Program and Results'!$A:$A,Tables!BA$1),1),0),2),"")))</f>
        <v/>
      </c>
      <c r="BB265" t="str">
        <f ca="1">IF(BB95="","",IF($A265="","",IFERROR(INDEX(OFFSET('Program and Results'!$A$1,MATCH(Tables!BB$1,'Program and Results'!$A:$A,0)-1,1,COUNTIF('Program and Results'!$A:$A,Tables!BB$1),4),MATCH($A265,OFFSET('Program and Results'!$A$1,MATCH(Tables!BB$1,'Program and Results'!$A:$A,0)-1,4,COUNTIF('Program and Results'!$A:$A,Tables!BB$1),1),0),2),"")))</f>
        <v/>
      </c>
      <c r="BC265" t="str">
        <f ca="1">IF(BC95="","",IF($A265="","",IFERROR(INDEX(OFFSET('Program and Results'!$A$1,MATCH(Tables!BC$1,'Program and Results'!$A:$A,0)-1,1,COUNTIF('Program and Results'!$A:$A,Tables!BC$1),4),MATCH($A265,OFFSET('Program and Results'!$A$1,MATCH(Tables!BC$1,'Program and Results'!$A:$A,0)-1,4,COUNTIF('Program and Results'!$A:$A,Tables!BC$1),1),0),2),"")))</f>
        <v/>
      </c>
      <c r="BD265" t="str">
        <f ca="1">IF(BD95="","",IF($A265="","",IFERROR(INDEX(OFFSET('Program and Results'!$A$1,MATCH(Tables!BD$1,'Program and Results'!$A:$A,0)-1,1,COUNTIF('Program and Results'!$A:$A,Tables!BD$1),4),MATCH($A265,OFFSET('Program and Results'!$A$1,MATCH(Tables!BD$1,'Program and Results'!$A:$A,0)-1,4,COUNTIF('Program and Results'!$A:$A,Tables!BD$1),1),0),2),"")))</f>
        <v/>
      </c>
      <c r="BE265" t="str">
        <f ca="1">IF(BE95="","",IF($A265="","",IFERROR(INDEX(OFFSET('Program and Results'!$A$1,MATCH(Tables!BE$1,'Program and Results'!$A:$A,0)-1,1,COUNTIF('Program and Results'!$A:$A,Tables!BE$1),4),MATCH($A265,OFFSET('Program and Results'!$A$1,MATCH(Tables!BE$1,'Program and Results'!$A:$A,0)-1,4,COUNTIF('Program and Results'!$A:$A,Tables!BE$1),1),0),2),"")))</f>
        <v/>
      </c>
    </row>
    <row r="266" spans="1:57">
      <c r="A266" s="3" t="str">
        <f t="shared" si="16"/>
        <v/>
      </c>
      <c r="B266" t="str">
        <f ca="1">IF(B96="","",IF($A266="","",IFERROR(INDEX(OFFSET('Program and Results'!$A$1,MATCH(Tables!B$1,'Program and Results'!$A:$A,0)-1,1,COUNTIF('Program and Results'!$A:$A,Tables!B$1),4),MATCH($A266,OFFSET('Program and Results'!$A$1,MATCH(Tables!B$1,'Program and Results'!$A:$A,0)-1,4,COUNTIF('Program and Results'!$A:$A,Tables!B$1),1),0),2),"")))</f>
        <v/>
      </c>
      <c r="C266" t="str">
        <f ca="1">IF(C96="","",IF($A266="","",IFERROR(INDEX(OFFSET('Program and Results'!$A$1,MATCH(Tables!C$1,'Program and Results'!$A:$A,0)-1,1,COUNTIF('Program and Results'!$A:$A,Tables!C$1),4),MATCH($A266,OFFSET('Program and Results'!$A$1,MATCH(Tables!C$1,'Program and Results'!$A:$A,0)-1,4,COUNTIF('Program and Results'!$A:$A,Tables!C$1),1),0),2),"")))</f>
        <v/>
      </c>
      <c r="D266" t="str">
        <f ca="1">IF(D96="","",IF($A266="","",IFERROR(INDEX(OFFSET('Program and Results'!$A$1,MATCH(Tables!D$1,'Program and Results'!$A:$A,0)-1,1,COUNTIF('Program and Results'!$A:$A,Tables!D$1),4),MATCH($A266,OFFSET('Program and Results'!$A$1,MATCH(Tables!D$1,'Program and Results'!$A:$A,0)-1,4,COUNTIF('Program and Results'!$A:$A,Tables!D$1),1),0),2),"")))</f>
        <v/>
      </c>
      <c r="E266" t="str">
        <f ca="1">IF(E96="","",IF($A266="","",IFERROR(INDEX(OFFSET('Program and Results'!$A$1,MATCH(Tables!E$1,'Program and Results'!$A:$A,0)-1,1,COUNTIF('Program and Results'!$A:$A,Tables!E$1),4),MATCH($A266,OFFSET('Program and Results'!$A$1,MATCH(Tables!E$1,'Program and Results'!$A:$A,0)-1,4,COUNTIF('Program and Results'!$A:$A,Tables!E$1),1),0),2),"")))</f>
        <v/>
      </c>
      <c r="F266" t="str">
        <f ca="1">IF(F96="","",IF($A266="","",IFERROR(INDEX(OFFSET('Program and Results'!$A$1,MATCH(Tables!F$1,'Program and Results'!$A:$A,0)-1,1,COUNTIF('Program and Results'!$A:$A,Tables!F$1),4),MATCH($A266,OFFSET('Program and Results'!$A$1,MATCH(Tables!F$1,'Program and Results'!$A:$A,0)-1,4,COUNTIF('Program and Results'!$A:$A,Tables!F$1),1),0),2),"")))</f>
        <v/>
      </c>
      <c r="G266" t="str">
        <f ca="1">IF(G96="","",IF($A266="","",IFERROR(INDEX(OFFSET('Program and Results'!$A$1,MATCH(Tables!G$1,'Program and Results'!$A:$A,0)-1,1,COUNTIF('Program and Results'!$A:$A,Tables!G$1),4),MATCH($A266,OFFSET('Program and Results'!$A$1,MATCH(Tables!G$1,'Program and Results'!$A:$A,0)-1,4,COUNTIF('Program and Results'!$A:$A,Tables!G$1),1),0),2),"")))</f>
        <v/>
      </c>
      <c r="H266" t="str">
        <f ca="1">IF(H96="","",IF($A266="","",IFERROR(INDEX(OFFSET('Program and Results'!$A$1,MATCH(Tables!H$1,'Program and Results'!$A:$A,0)-1,1,COUNTIF('Program and Results'!$A:$A,Tables!H$1),4),MATCH($A266,OFFSET('Program and Results'!$A$1,MATCH(Tables!H$1,'Program and Results'!$A:$A,0)-1,4,COUNTIF('Program and Results'!$A:$A,Tables!H$1),1),0),2),"")))</f>
        <v/>
      </c>
      <c r="I266" t="str">
        <f ca="1">IF(I96="","",IF($A266="","",IFERROR(INDEX(OFFSET('Program and Results'!$A$1,MATCH(Tables!I$1,'Program and Results'!$A:$A,0)-1,1,COUNTIF('Program and Results'!$A:$A,Tables!I$1),4),MATCH($A266,OFFSET('Program and Results'!$A$1,MATCH(Tables!I$1,'Program and Results'!$A:$A,0)-1,4,COUNTIF('Program and Results'!$A:$A,Tables!I$1),1),0),2),"")))</f>
        <v/>
      </c>
      <c r="J266" t="str">
        <f ca="1">IF(J96="","",IF($A266="","",IFERROR(INDEX(OFFSET('Program and Results'!$A$1,MATCH(Tables!J$1,'Program and Results'!$A:$A,0)-1,1,COUNTIF('Program and Results'!$A:$A,Tables!J$1),4),MATCH($A266,OFFSET('Program and Results'!$A$1,MATCH(Tables!J$1,'Program and Results'!$A:$A,0)-1,4,COUNTIF('Program and Results'!$A:$A,Tables!J$1),1),0),2),"")))</f>
        <v/>
      </c>
      <c r="K266" t="str">
        <f ca="1">IF(K96="","",IF($A266="","",IFERROR(INDEX(OFFSET('Program and Results'!$A$1,MATCH(Tables!K$1,'Program and Results'!$A:$A,0)-1,1,COUNTIF('Program and Results'!$A:$A,Tables!K$1),4),MATCH($A266,OFFSET('Program and Results'!$A$1,MATCH(Tables!K$1,'Program and Results'!$A:$A,0)-1,4,COUNTIF('Program and Results'!$A:$A,Tables!K$1),1),0),2),"")))</f>
        <v/>
      </c>
      <c r="L266" t="str">
        <f ca="1">IF(L96="","",IF($A266="","",IFERROR(INDEX(OFFSET('Program and Results'!$A$1,MATCH(Tables!L$1,'Program and Results'!$A:$A,0)-1,1,COUNTIF('Program and Results'!$A:$A,Tables!L$1),4),MATCH($A266,OFFSET('Program and Results'!$A$1,MATCH(Tables!L$1,'Program and Results'!$A:$A,0)-1,4,COUNTIF('Program and Results'!$A:$A,Tables!L$1),1),0),2),"")))</f>
        <v/>
      </c>
      <c r="M266" t="str">
        <f ca="1">IF(M96="","",IF($A266="","",IFERROR(INDEX(OFFSET('Program and Results'!$A$1,MATCH(Tables!M$1,'Program and Results'!$A:$A,0)-1,1,COUNTIF('Program and Results'!$A:$A,Tables!M$1),4),MATCH($A266,OFFSET('Program and Results'!$A$1,MATCH(Tables!M$1,'Program and Results'!$A:$A,0)-1,4,COUNTIF('Program and Results'!$A:$A,Tables!M$1),1),0),2),"")))</f>
        <v/>
      </c>
      <c r="N266" t="str">
        <f ca="1">IF(N96="","",IF($A266="","",IFERROR(INDEX(OFFSET('Program and Results'!$A$1,MATCH(Tables!N$1,'Program and Results'!$A:$A,0)-1,1,COUNTIF('Program and Results'!$A:$A,Tables!N$1),4),MATCH($A266,OFFSET('Program and Results'!$A$1,MATCH(Tables!N$1,'Program and Results'!$A:$A,0)-1,4,COUNTIF('Program and Results'!$A:$A,Tables!N$1),1),0),2),"")))</f>
        <v/>
      </c>
      <c r="O266" t="str">
        <f ca="1">IF(O96="","",IF($A266="","",IFERROR(INDEX(OFFSET('Program and Results'!$A$1,MATCH(Tables!O$1,'Program and Results'!$A:$A,0)-1,1,COUNTIF('Program and Results'!$A:$A,Tables!O$1),4),MATCH($A266,OFFSET('Program and Results'!$A$1,MATCH(Tables!O$1,'Program and Results'!$A:$A,0)-1,4,COUNTIF('Program and Results'!$A:$A,Tables!O$1),1),0),2),"")))</f>
        <v/>
      </c>
      <c r="P266" t="str">
        <f ca="1">IF(P96="","",IF($A266="","",IFERROR(INDEX(OFFSET('Program and Results'!$A$1,MATCH(Tables!P$1,'Program and Results'!$A:$A,0)-1,1,COUNTIF('Program and Results'!$A:$A,Tables!P$1),4),MATCH($A266,OFFSET('Program and Results'!$A$1,MATCH(Tables!P$1,'Program and Results'!$A:$A,0)-1,4,COUNTIF('Program and Results'!$A:$A,Tables!P$1),1),0),2),"")))</f>
        <v/>
      </c>
      <c r="Q266" t="str">
        <f ca="1">IF(Q96="","",IF($A266="","",IFERROR(INDEX(OFFSET('Program and Results'!$A$1,MATCH(Tables!Q$1,'Program and Results'!$A:$A,0)-1,1,COUNTIF('Program and Results'!$A:$A,Tables!Q$1),4),MATCH($A266,OFFSET('Program and Results'!$A$1,MATCH(Tables!Q$1,'Program and Results'!$A:$A,0)-1,4,COUNTIF('Program and Results'!$A:$A,Tables!Q$1),1),0),2),"")))</f>
        <v/>
      </c>
      <c r="R266" t="str">
        <f ca="1">IF(R96="","",IF($A266="","",IFERROR(INDEX(OFFSET('Program and Results'!$A$1,MATCH(Tables!R$1,'Program and Results'!$A:$A,0)-1,1,COUNTIF('Program and Results'!$A:$A,Tables!R$1),4),MATCH($A266,OFFSET('Program and Results'!$A$1,MATCH(Tables!R$1,'Program and Results'!$A:$A,0)-1,4,COUNTIF('Program and Results'!$A:$A,Tables!R$1),1),0),2),"")))</f>
        <v/>
      </c>
      <c r="S266" t="str">
        <f ca="1">IF(S96="","",IF($A266="","",IFERROR(INDEX(OFFSET('Program and Results'!$A$1,MATCH(Tables!S$1,'Program and Results'!$A:$A,0)-1,1,COUNTIF('Program and Results'!$A:$A,Tables!S$1),4),MATCH($A266,OFFSET('Program and Results'!$A$1,MATCH(Tables!S$1,'Program and Results'!$A:$A,0)-1,4,COUNTIF('Program and Results'!$A:$A,Tables!S$1),1),0),2),"")))</f>
        <v/>
      </c>
      <c r="T266" t="str">
        <f ca="1">IF(T96="","",IF($A266="","",IFERROR(INDEX(OFFSET('Program and Results'!$A$1,MATCH(Tables!T$1,'Program and Results'!$A:$A,0)-1,1,COUNTIF('Program and Results'!$A:$A,Tables!T$1),4),MATCH($A266,OFFSET('Program and Results'!$A$1,MATCH(Tables!T$1,'Program and Results'!$A:$A,0)-1,4,COUNTIF('Program and Results'!$A:$A,Tables!T$1),1),0),2),"")))</f>
        <v/>
      </c>
      <c r="U266" t="str">
        <f ca="1">IF(U96="","",IF($A266="","",IFERROR(INDEX(OFFSET('Program and Results'!$A$1,MATCH(Tables!U$1,'Program and Results'!$A:$A,0)-1,1,COUNTIF('Program and Results'!$A:$A,Tables!U$1),4),MATCH($A266,OFFSET('Program and Results'!$A$1,MATCH(Tables!U$1,'Program and Results'!$A:$A,0)-1,4,COUNTIF('Program and Results'!$A:$A,Tables!U$1),1),0),2),"")))</f>
        <v/>
      </c>
      <c r="V266" t="str">
        <f ca="1">IF(V96="","",IF($A266="","",IFERROR(INDEX(OFFSET('Program and Results'!$A$1,MATCH(Tables!V$1,'Program and Results'!$A:$A,0)-1,1,COUNTIF('Program and Results'!$A:$A,Tables!V$1),4),MATCH($A266,OFFSET('Program and Results'!$A$1,MATCH(Tables!V$1,'Program and Results'!$A:$A,0)-1,4,COUNTIF('Program and Results'!$A:$A,Tables!V$1),1),0),2),"")))</f>
        <v/>
      </c>
      <c r="W266" t="str">
        <f ca="1">IF(W96="","",IF($A266="","",IFERROR(INDEX(OFFSET('Program and Results'!$A$1,MATCH(Tables!W$1,'Program and Results'!$A:$A,0)-1,1,COUNTIF('Program and Results'!$A:$A,Tables!W$1),4),MATCH($A266,OFFSET('Program and Results'!$A$1,MATCH(Tables!W$1,'Program and Results'!$A:$A,0)-1,4,COUNTIF('Program and Results'!$A:$A,Tables!W$1),1),0),2),"")))</f>
        <v/>
      </c>
      <c r="X266" t="str">
        <f ca="1">IF(X96="","",IF($A266="","",IFERROR(INDEX(OFFSET('Program and Results'!$A$1,MATCH(Tables!X$1,'Program and Results'!$A:$A,0)-1,1,COUNTIF('Program and Results'!$A:$A,Tables!X$1),4),MATCH($A266,OFFSET('Program and Results'!$A$1,MATCH(Tables!X$1,'Program and Results'!$A:$A,0)-1,4,COUNTIF('Program and Results'!$A:$A,Tables!X$1),1),0),2),"")))</f>
        <v/>
      </c>
      <c r="Y266" t="str">
        <f ca="1">IF(Y96="","",IF($A266="","",IFERROR(INDEX(OFFSET('Program and Results'!$A$1,MATCH(Tables!Y$1,'Program and Results'!$A:$A,0)-1,1,COUNTIF('Program and Results'!$A:$A,Tables!Y$1),4),MATCH($A266,OFFSET('Program and Results'!$A$1,MATCH(Tables!Y$1,'Program and Results'!$A:$A,0)-1,4,COUNTIF('Program and Results'!$A:$A,Tables!Y$1),1),0),2),"")))</f>
        <v/>
      </c>
      <c r="Z266" t="str">
        <f ca="1">IF(Z96="","",IF($A266="","",IFERROR(INDEX(OFFSET('Program and Results'!$A$1,MATCH(Tables!Z$1,'Program and Results'!$A:$A,0)-1,1,COUNTIF('Program and Results'!$A:$A,Tables!Z$1),4),MATCH($A266,OFFSET('Program and Results'!$A$1,MATCH(Tables!Z$1,'Program and Results'!$A:$A,0)-1,4,COUNTIF('Program and Results'!$A:$A,Tables!Z$1),1),0),2),"")))</f>
        <v/>
      </c>
      <c r="AA266" t="str">
        <f ca="1">IF(AA96="","",IF($A266="","",IFERROR(INDEX(OFFSET('Program and Results'!$A$1,MATCH(Tables!AA$1,'Program and Results'!$A:$A,0)-1,1,COUNTIF('Program and Results'!$A:$A,Tables!AA$1),4),MATCH($A266,OFFSET('Program and Results'!$A$1,MATCH(Tables!AA$1,'Program and Results'!$A:$A,0)-1,4,COUNTIF('Program and Results'!$A:$A,Tables!AA$1),1),0),2),"")))</f>
        <v/>
      </c>
      <c r="AB266" t="str">
        <f ca="1">IF(AB96="","",IF($A266="","",IFERROR(INDEX(OFFSET('Program and Results'!$A$1,MATCH(Tables!AB$1,'Program and Results'!$A:$A,0)-1,1,COUNTIF('Program and Results'!$A:$A,Tables!AB$1),4),MATCH($A266,OFFSET('Program and Results'!$A$1,MATCH(Tables!AB$1,'Program and Results'!$A:$A,0)-1,4,COUNTIF('Program and Results'!$A:$A,Tables!AB$1),1),0),2),"")))</f>
        <v/>
      </c>
      <c r="AC266" t="str">
        <f ca="1">IF(AC96="","",IF($A266="","",IFERROR(INDEX(OFFSET('Program and Results'!$A$1,MATCH(Tables!AC$1,'Program and Results'!$A:$A,0)-1,1,COUNTIF('Program and Results'!$A:$A,Tables!AC$1),4),MATCH($A266,OFFSET('Program and Results'!$A$1,MATCH(Tables!AC$1,'Program and Results'!$A:$A,0)-1,4,COUNTIF('Program and Results'!$A:$A,Tables!AC$1),1),0),2),"")))</f>
        <v/>
      </c>
      <c r="AD266" t="str">
        <f ca="1">IF(AD96="","",IF($A266="","",IFERROR(INDEX(OFFSET('Program and Results'!$A$1,MATCH(Tables!AD$1,'Program and Results'!$A:$A,0)-1,1,COUNTIF('Program and Results'!$A:$A,Tables!AD$1),4),MATCH($A266,OFFSET('Program and Results'!$A$1,MATCH(Tables!AD$1,'Program and Results'!$A:$A,0)-1,4,COUNTIF('Program and Results'!$A:$A,Tables!AD$1),1),0),2),"")))</f>
        <v/>
      </c>
      <c r="AE266" t="str">
        <f ca="1">IF(AE96="","",IF($A266="","",IFERROR(INDEX(OFFSET('Program and Results'!$A$1,MATCH(Tables!AE$1,'Program and Results'!$A:$A,0)-1,1,COUNTIF('Program and Results'!$A:$A,Tables!AE$1),4),MATCH($A266,OFFSET('Program and Results'!$A$1,MATCH(Tables!AE$1,'Program and Results'!$A:$A,0)-1,4,COUNTIF('Program and Results'!$A:$A,Tables!AE$1),1),0),2),"")))</f>
        <v/>
      </c>
      <c r="AF266" t="str">
        <f ca="1">IF(AF96="","",IF($A266="","",IFERROR(INDEX(OFFSET('Program and Results'!$A$1,MATCH(Tables!AF$1,'Program and Results'!$A:$A,0)-1,1,COUNTIF('Program and Results'!$A:$A,Tables!AF$1),4),MATCH($A266,OFFSET('Program and Results'!$A$1,MATCH(Tables!AF$1,'Program and Results'!$A:$A,0)-1,4,COUNTIF('Program and Results'!$A:$A,Tables!AF$1),1),0),2),"")))</f>
        <v/>
      </c>
      <c r="AG266" t="str">
        <f ca="1">IF(AG96="","",IF($A266="","",IFERROR(INDEX(OFFSET('Program and Results'!$A$1,MATCH(Tables!AG$1,'Program and Results'!$A:$A,0)-1,1,COUNTIF('Program and Results'!$A:$A,Tables!AG$1),4),MATCH($A266,OFFSET('Program and Results'!$A$1,MATCH(Tables!AG$1,'Program and Results'!$A:$A,0)-1,4,COUNTIF('Program and Results'!$A:$A,Tables!AG$1),1),0),2),"")))</f>
        <v/>
      </c>
      <c r="AH266" t="str">
        <f ca="1">IF(AH96="","",IF($A266="","",IFERROR(INDEX(OFFSET('Program and Results'!$A$1,MATCH(Tables!AH$1,'Program and Results'!$A:$A,0)-1,1,COUNTIF('Program and Results'!$A:$A,Tables!AH$1),4),MATCH($A266,OFFSET('Program and Results'!$A$1,MATCH(Tables!AH$1,'Program and Results'!$A:$A,0)-1,4,COUNTIF('Program and Results'!$A:$A,Tables!AH$1),1),0),2),"")))</f>
        <v/>
      </c>
      <c r="AI266" t="str">
        <f ca="1">IF(AI96="","",IF($A266="","",IFERROR(INDEX(OFFSET('Program and Results'!$A$1,MATCH(Tables!AI$1,'Program and Results'!$A:$A,0)-1,1,COUNTIF('Program and Results'!$A:$A,Tables!AI$1),4),MATCH($A266,OFFSET('Program and Results'!$A$1,MATCH(Tables!AI$1,'Program and Results'!$A:$A,0)-1,4,COUNTIF('Program and Results'!$A:$A,Tables!AI$1),1),0),2),"")))</f>
        <v/>
      </c>
      <c r="AJ266" t="str">
        <f ca="1">IF(AJ96="","",IF($A266="","",IFERROR(INDEX(OFFSET('Program and Results'!$A$1,MATCH(Tables!AJ$1,'Program and Results'!$A:$A,0)-1,1,COUNTIF('Program and Results'!$A:$A,Tables!AJ$1),4),MATCH($A266,OFFSET('Program and Results'!$A$1,MATCH(Tables!AJ$1,'Program and Results'!$A:$A,0)-1,4,COUNTIF('Program and Results'!$A:$A,Tables!AJ$1),1),0),2),"")))</f>
        <v/>
      </c>
      <c r="AK266" t="str">
        <f ca="1">IF(AK96="","",IF($A266="","",IFERROR(INDEX(OFFSET('Program and Results'!$A$1,MATCH(Tables!AK$1,'Program and Results'!$A:$A,0)-1,1,COUNTIF('Program and Results'!$A:$A,Tables!AK$1),4),MATCH($A266,OFFSET('Program and Results'!$A$1,MATCH(Tables!AK$1,'Program and Results'!$A:$A,0)-1,4,COUNTIF('Program and Results'!$A:$A,Tables!AK$1),1),0),2),"")))</f>
        <v/>
      </c>
      <c r="AL266" t="str">
        <f ca="1">IF(AL96="","",IF($A266="","",IFERROR(INDEX(OFFSET('Program and Results'!$A$1,MATCH(Tables!AL$1,'Program and Results'!$A:$A,0)-1,1,COUNTIF('Program and Results'!$A:$A,Tables!AL$1),4),MATCH($A266,OFFSET('Program and Results'!$A$1,MATCH(Tables!AL$1,'Program and Results'!$A:$A,0)-1,4,COUNTIF('Program and Results'!$A:$A,Tables!AL$1),1),0),2),"")))</f>
        <v/>
      </c>
      <c r="AM266" t="str">
        <f ca="1">IF(AM96="","",IF($A266="","",IFERROR(INDEX(OFFSET('Program and Results'!$A$1,MATCH(Tables!AM$1,'Program and Results'!$A:$A,0)-1,1,COUNTIF('Program and Results'!$A:$A,Tables!AM$1),4),MATCH($A266,OFFSET('Program and Results'!$A$1,MATCH(Tables!AM$1,'Program and Results'!$A:$A,0)-1,4,COUNTIF('Program and Results'!$A:$A,Tables!AM$1),1),0),2),"")))</f>
        <v/>
      </c>
      <c r="AN266" t="str">
        <f ca="1">IF(AN96="","",IF($A266="","",IFERROR(INDEX(OFFSET('Program and Results'!$A$1,MATCH(Tables!AN$1,'Program and Results'!$A:$A,0)-1,1,COUNTIF('Program and Results'!$A:$A,Tables!AN$1),4),MATCH($A266,OFFSET('Program and Results'!$A$1,MATCH(Tables!AN$1,'Program and Results'!$A:$A,0)-1,4,COUNTIF('Program and Results'!$A:$A,Tables!AN$1),1),0),2),"")))</f>
        <v/>
      </c>
      <c r="AO266" t="str">
        <f ca="1">IF(AO96="","",IF($A266="","",IFERROR(INDEX(OFFSET('Program and Results'!$A$1,MATCH(Tables!AO$1,'Program and Results'!$A:$A,0)-1,1,COUNTIF('Program and Results'!$A:$A,Tables!AO$1),4),MATCH($A266,OFFSET('Program and Results'!$A$1,MATCH(Tables!AO$1,'Program and Results'!$A:$A,0)-1,4,COUNTIF('Program and Results'!$A:$A,Tables!AO$1),1),0),2),"")))</f>
        <v/>
      </c>
      <c r="AP266" t="str">
        <f ca="1">IF(AP96="","",IF($A266="","",IFERROR(INDEX(OFFSET('Program and Results'!$A$1,MATCH(Tables!AP$1,'Program and Results'!$A:$A,0)-1,1,COUNTIF('Program and Results'!$A:$A,Tables!AP$1),4),MATCH($A266,OFFSET('Program and Results'!$A$1,MATCH(Tables!AP$1,'Program and Results'!$A:$A,0)-1,4,COUNTIF('Program and Results'!$A:$A,Tables!AP$1),1),0),2),"")))</f>
        <v/>
      </c>
      <c r="AQ266" t="str">
        <f ca="1">IF(AQ96="","",IF($A266="","",IFERROR(INDEX(OFFSET('Program and Results'!$A$1,MATCH(Tables!AQ$1,'Program and Results'!$A:$A,0)-1,1,COUNTIF('Program and Results'!$A:$A,Tables!AQ$1),4),MATCH($A266,OFFSET('Program and Results'!$A$1,MATCH(Tables!AQ$1,'Program and Results'!$A:$A,0)-1,4,COUNTIF('Program and Results'!$A:$A,Tables!AQ$1),1),0),2),"")))</f>
        <v/>
      </c>
      <c r="AR266" t="str">
        <f ca="1">IF(AR96="","",IF($A266="","",IFERROR(INDEX(OFFSET('Program and Results'!$A$1,MATCH(Tables!AR$1,'Program and Results'!$A:$A,0)-1,1,COUNTIF('Program and Results'!$A:$A,Tables!AR$1),4),MATCH($A266,OFFSET('Program and Results'!$A$1,MATCH(Tables!AR$1,'Program and Results'!$A:$A,0)-1,4,COUNTIF('Program and Results'!$A:$A,Tables!AR$1),1),0),2),"")))</f>
        <v/>
      </c>
      <c r="AS266" t="str">
        <f ca="1">IF(AS96="","",IF($A266="","",IFERROR(INDEX(OFFSET('Program and Results'!$A$1,MATCH(Tables!AS$1,'Program and Results'!$A:$A,0)-1,1,COUNTIF('Program and Results'!$A:$A,Tables!AS$1),4),MATCH($A266,OFFSET('Program and Results'!$A$1,MATCH(Tables!AS$1,'Program and Results'!$A:$A,0)-1,4,COUNTIF('Program and Results'!$A:$A,Tables!AS$1),1),0),2),"")))</f>
        <v/>
      </c>
      <c r="AT266" t="str">
        <f ca="1">IF(AT96="","",IF($A266="","",IFERROR(INDEX(OFFSET('Program and Results'!$A$1,MATCH(Tables!AT$1,'Program and Results'!$A:$A,0)-1,1,COUNTIF('Program and Results'!$A:$A,Tables!AT$1),4),MATCH($A266,OFFSET('Program and Results'!$A$1,MATCH(Tables!AT$1,'Program and Results'!$A:$A,0)-1,4,COUNTIF('Program and Results'!$A:$A,Tables!AT$1),1),0),2),"")))</f>
        <v/>
      </c>
      <c r="AU266" t="str">
        <f ca="1">IF(AU96="","",IF($A266="","",IFERROR(INDEX(OFFSET('Program and Results'!$A$1,MATCH(Tables!AU$1,'Program and Results'!$A:$A,0)-1,1,COUNTIF('Program and Results'!$A:$A,Tables!AU$1),4),MATCH($A266,OFFSET('Program and Results'!$A$1,MATCH(Tables!AU$1,'Program and Results'!$A:$A,0)-1,4,COUNTIF('Program and Results'!$A:$A,Tables!AU$1),1),0),2),"")))</f>
        <v/>
      </c>
      <c r="AV266" t="str">
        <f ca="1">IF(AV96="","",IF($A266="","",IFERROR(INDEX(OFFSET('Program and Results'!$A$1,MATCH(Tables!AV$1,'Program and Results'!$A:$A,0)-1,1,COUNTIF('Program and Results'!$A:$A,Tables!AV$1),4),MATCH($A266,OFFSET('Program and Results'!$A$1,MATCH(Tables!AV$1,'Program and Results'!$A:$A,0)-1,4,COUNTIF('Program and Results'!$A:$A,Tables!AV$1),1),0),2),"")))</f>
        <v/>
      </c>
      <c r="AW266" t="str">
        <f ca="1">IF(AW96="","",IF($A266="","",IFERROR(INDEX(OFFSET('Program and Results'!$A$1,MATCH(Tables!AW$1,'Program and Results'!$A:$A,0)-1,1,COUNTIF('Program and Results'!$A:$A,Tables!AW$1),4),MATCH($A266,OFFSET('Program and Results'!$A$1,MATCH(Tables!AW$1,'Program and Results'!$A:$A,0)-1,4,COUNTIF('Program and Results'!$A:$A,Tables!AW$1),1),0),2),"")))</f>
        <v/>
      </c>
      <c r="AX266" t="str">
        <f ca="1">IF(AX96="","",IF($A266="","",IFERROR(INDEX(OFFSET('Program and Results'!$A$1,MATCH(Tables!AX$1,'Program and Results'!$A:$A,0)-1,1,COUNTIF('Program and Results'!$A:$A,Tables!AX$1),4),MATCH($A266,OFFSET('Program and Results'!$A$1,MATCH(Tables!AX$1,'Program and Results'!$A:$A,0)-1,4,COUNTIF('Program and Results'!$A:$A,Tables!AX$1),1),0),2),"")))</f>
        <v/>
      </c>
      <c r="AY266" t="str">
        <f ca="1">IF(AY96="","",IF($A266="","",IFERROR(INDEX(OFFSET('Program and Results'!$A$1,MATCH(Tables!AY$1,'Program and Results'!$A:$A,0)-1,1,COUNTIF('Program and Results'!$A:$A,Tables!AY$1),4),MATCH($A266,OFFSET('Program and Results'!$A$1,MATCH(Tables!AY$1,'Program and Results'!$A:$A,0)-1,4,COUNTIF('Program and Results'!$A:$A,Tables!AY$1),1),0),2),"")))</f>
        <v/>
      </c>
      <c r="AZ266" t="str">
        <f ca="1">IF(AZ96="","",IF($A266="","",IFERROR(INDEX(OFFSET('Program and Results'!$A$1,MATCH(Tables!AZ$1,'Program and Results'!$A:$A,0)-1,1,COUNTIF('Program and Results'!$A:$A,Tables!AZ$1),4),MATCH($A266,OFFSET('Program and Results'!$A$1,MATCH(Tables!AZ$1,'Program and Results'!$A:$A,0)-1,4,COUNTIF('Program and Results'!$A:$A,Tables!AZ$1),1),0),2),"")))</f>
        <v/>
      </c>
      <c r="BA266" t="str">
        <f ca="1">IF(BA96="","",IF($A266="","",IFERROR(INDEX(OFFSET('Program and Results'!$A$1,MATCH(Tables!BA$1,'Program and Results'!$A:$A,0)-1,1,COUNTIF('Program and Results'!$A:$A,Tables!BA$1),4),MATCH($A266,OFFSET('Program and Results'!$A$1,MATCH(Tables!BA$1,'Program and Results'!$A:$A,0)-1,4,COUNTIF('Program and Results'!$A:$A,Tables!BA$1),1),0),2),"")))</f>
        <v/>
      </c>
      <c r="BB266" t="str">
        <f ca="1">IF(BB96="","",IF($A266="","",IFERROR(INDEX(OFFSET('Program and Results'!$A$1,MATCH(Tables!BB$1,'Program and Results'!$A:$A,0)-1,1,COUNTIF('Program and Results'!$A:$A,Tables!BB$1),4),MATCH($A266,OFFSET('Program and Results'!$A$1,MATCH(Tables!BB$1,'Program and Results'!$A:$A,0)-1,4,COUNTIF('Program and Results'!$A:$A,Tables!BB$1),1),0),2),"")))</f>
        <v/>
      </c>
      <c r="BC266" t="str">
        <f ca="1">IF(BC96="","",IF($A266="","",IFERROR(INDEX(OFFSET('Program and Results'!$A$1,MATCH(Tables!BC$1,'Program and Results'!$A:$A,0)-1,1,COUNTIF('Program and Results'!$A:$A,Tables!BC$1),4),MATCH($A266,OFFSET('Program and Results'!$A$1,MATCH(Tables!BC$1,'Program and Results'!$A:$A,0)-1,4,COUNTIF('Program and Results'!$A:$A,Tables!BC$1),1),0),2),"")))</f>
        <v/>
      </c>
      <c r="BD266" t="str">
        <f ca="1">IF(BD96="","",IF($A266="","",IFERROR(INDEX(OFFSET('Program and Results'!$A$1,MATCH(Tables!BD$1,'Program and Results'!$A:$A,0)-1,1,COUNTIF('Program and Results'!$A:$A,Tables!BD$1),4),MATCH($A266,OFFSET('Program and Results'!$A$1,MATCH(Tables!BD$1,'Program and Results'!$A:$A,0)-1,4,COUNTIF('Program and Results'!$A:$A,Tables!BD$1),1),0),2),"")))</f>
        <v/>
      </c>
      <c r="BE266" t="str">
        <f ca="1">IF(BE96="","",IF($A266="","",IFERROR(INDEX(OFFSET('Program and Results'!$A$1,MATCH(Tables!BE$1,'Program and Results'!$A:$A,0)-1,1,COUNTIF('Program and Results'!$A:$A,Tables!BE$1),4),MATCH($A266,OFFSET('Program and Results'!$A$1,MATCH(Tables!BE$1,'Program and Results'!$A:$A,0)-1,4,COUNTIF('Program and Results'!$A:$A,Tables!BE$1),1),0),2),"")))</f>
        <v/>
      </c>
    </row>
    <row r="267" spans="1:57">
      <c r="A267" s="3" t="str">
        <f t="shared" si="16"/>
        <v/>
      </c>
      <c r="B267" t="str">
        <f ca="1">IF(B97="","",IF($A267="","",IFERROR(INDEX(OFFSET('Program and Results'!$A$1,MATCH(Tables!B$1,'Program and Results'!$A:$A,0)-1,1,COUNTIF('Program and Results'!$A:$A,Tables!B$1),4),MATCH($A267,OFFSET('Program and Results'!$A$1,MATCH(Tables!B$1,'Program and Results'!$A:$A,0)-1,4,COUNTIF('Program and Results'!$A:$A,Tables!B$1),1),0),2),"")))</f>
        <v/>
      </c>
      <c r="C267" t="str">
        <f ca="1">IF(C97="","",IF($A267="","",IFERROR(INDEX(OFFSET('Program and Results'!$A$1,MATCH(Tables!C$1,'Program and Results'!$A:$A,0)-1,1,COUNTIF('Program and Results'!$A:$A,Tables!C$1),4),MATCH($A267,OFFSET('Program and Results'!$A$1,MATCH(Tables!C$1,'Program and Results'!$A:$A,0)-1,4,COUNTIF('Program and Results'!$A:$A,Tables!C$1),1),0),2),"")))</f>
        <v/>
      </c>
      <c r="D267" t="str">
        <f ca="1">IF(D97="","",IF($A267="","",IFERROR(INDEX(OFFSET('Program and Results'!$A$1,MATCH(Tables!D$1,'Program and Results'!$A:$A,0)-1,1,COUNTIF('Program and Results'!$A:$A,Tables!D$1),4),MATCH($A267,OFFSET('Program and Results'!$A$1,MATCH(Tables!D$1,'Program and Results'!$A:$A,0)-1,4,COUNTIF('Program and Results'!$A:$A,Tables!D$1),1),0),2),"")))</f>
        <v/>
      </c>
      <c r="E267" t="str">
        <f ca="1">IF(E97="","",IF($A267="","",IFERROR(INDEX(OFFSET('Program and Results'!$A$1,MATCH(Tables!E$1,'Program and Results'!$A:$A,0)-1,1,COUNTIF('Program and Results'!$A:$A,Tables!E$1),4),MATCH($A267,OFFSET('Program and Results'!$A$1,MATCH(Tables!E$1,'Program and Results'!$A:$A,0)-1,4,COUNTIF('Program and Results'!$A:$A,Tables!E$1),1),0),2),"")))</f>
        <v/>
      </c>
      <c r="F267" t="str">
        <f ca="1">IF(F97="","",IF($A267="","",IFERROR(INDEX(OFFSET('Program and Results'!$A$1,MATCH(Tables!F$1,'Program and Results'!$A:$A,0)-1,1,COUNTIF('Program and Results'!$A:$A,Tables!F$1),4),MATCH($A267,OFFSET('Program and Results'!$A$1,MATCH(Tables!F$1,'Program and Results'!$A:$A,0)-1,4,COUNTIF('Program and Results'!$A:$A,Tables!F$1),1),0),2),"")))</f>
        <v/>
      </c>
      <c r="G267" t="str">
        <f ca="1">IF(G97="","",IF($A267="","",IFERROR(INDEX(OFFSET('Program and Results'!$A$1,MATCH(Tables!G$1,'Program and Results'!$A:$A,0)-1,1,COUNTIF('Program and Results'!$A:$A,Tables!G$1),4),MATCH($A267,OFFSET('Program and Results'!$A$1,MATCH(Tables!G$1,'Program and Results'!$A:$A,0)-1,4,COUNTIF('Program and Results'!$A:$A,Tables!G$1),1),0),2),"")))</f>
        <v/>
      </c>
      <c r="H267" t="str">
        <f ca="1">IF(H97="","",IF($A267="","",IFERROR(INDEX(OFFSET('Program and Results'!$A$1,MATCH(Tables!H$1,'Program and Results'!$A:$A,0)-1,1,COUNTIF('Program and Results'!$A:$A,Tables!H$1),4),MATCH($A267,OFFSET('Program and Results'!$A$1,MATCH(Tables!H$1,'Program and Results'!$A:$A,0)-1,4,COUNTIF('Program and Results'!$A:$A,Tables!H$1),1),0),2),"")))</f>
        <v/>
      </c>
      <c r="I267" t="str">
        <f ca="1">IF(I97="","",IF($A267="","",IFERROR(INDEX(OFFSET('Program and Results'!$A$1,MATCH(Tables!I$1,'Program and Results'!$A:$A,0)-1,1,COUNTIF('Program and Results'!$A:$A,Tables!I$1),4),MATCH($A267,OFFSET('Program and Results'!$A$1,MATCH(Tables!I$1,'Program and Results'!$A:$A,0)-1,4,COUNTIF('Program and Results'!$A:$A,Tables!I$1),1),0),2),"")))</f>
        <v/>
      </c>
      <c r="J267" t="str">
        <f ca="1">IF(J97="","",IF($A267="","",IFERROR(INDEX(OFFSET('Program and Results'!$A$1,MATCH(Tables!J$1,'Program and Results'!$A:$A,0)-1,1,COUNTIF('Program and Results'!$A:$A,Tables!J$1),4),MATCH($A267,OFFSET('Program and Results'!$A$1,MATCH(Tables!J$1,'Program and Results'!$A:$A,0)-1,4,COUNTIF('Program and Results'!$A:$A,Tables!J$1),1),0),2),"")))</f>
        <v/>
      </c>
      <c r="K267" t="str">
        <f ca="1">IF(K97="","",IF($A267="","",IFERROR(INDEX(OFFSET('Program and Results'!$A$1,MATCH(Tables!K$1,'Program and Results'!$A:$A,0)-1,1,COUNTIF('Program and Results'!$A:$A,Tables!K$1),4),MATCH($A267,OFFSET('Program and Results'!$A$1,MATCH(Tables!K$1,'Program and Results'!$A:$A,0)-1,4,COUNTIF('Program and Results'!$A:$A,Tables!K$1),1),0),2),"")))</f>
        <v/>
      </c>
      <c r="L267" t="str">
        <f ca="1">IF(L97="","",IF($A267="","",IFERROR(INDEX(OFFSET('Program and Results'!$A$1,MATCH(Tables!L$1,'Program and Results'!$A:$A,0)-1,1,COUNTIF('Program and Results'!$A:$A,Tables!L$1),4),MATCH($A267,OFFSET('Program and Results'!$A$1,MATCH(Tables!L$1,'Program and Results'!$A:$A,0)-1,4,COUNTIF('Program and Results'!$A:$A,Tables!L$1),1),0),2),"")))</f>
        <v/>
      </c>
      <c r="M267" t="str">
        <f ca="1">IF(M97="","",IF($A267="","",IFERROR(INDEX(OFFSET('Program and Results'!$A$1,MATCH(Tables!M$1,'Program and Results'!$A:$A,0)-1,1,COUNTIF('Program and Results'!$A:$A,Tables!M$1),4),MATCH($A267,OFFSET('Program and Results'!$A$1,MATCH(Tables!M$1,'Program and Results'!$A:$A,0)-1,4,COUNTIF('Program and Results'!$A:$A,Tables!M$1),1),0),2),"")))</f>
        <v/>
      </c>
      <c r="N267" t="str">
        <f ca="1">IF(N97="","",IF($A267="","",IFERROR(INDEX(OFFSET('Program and Results'!$A$1,MATCH(Tables!N$1,'Program and Results'!$A:$A,0)-1,1,COUNTIF('Program and Results'!$A:$A,Tables!N$1),4),MATCH($A267,OFFSET('Program and Results'!$A$1,MATCH(Tables!N$1,'Program and Results'!$A:$A,0)-1,4,COUNTIF('Program and Results'!$A:$A,Tables!N$1),1),0),2),"")))</f>
        <v/>
      </c>
      <c r="O267" t="str">
        <f ca="1">IF(O97="","",IF($A267="","",IFERROR(INDEX(OFFSET('Program and Results'!$A$1,MATCH(Tables!O$1,'Program and Results'!$A:$A,0)-1,1,COUNTIF('Program and Results'!$A:$A,Tables!O$1),4),MATCH($A267,OFFSET('Program and Results'!$A$1,MATCH(Tables!O$1,'Program and Results'!$A:$A,0)-1,4,COUNTIF('Program and Results'!$A:$A,Tables!O$1),1),0),2),"")))</f>
        <v/>
      </c>
      <c r="P267" t="str">
        <f ca="1">IF(P97="","",IF($A267="","",IFERROR(INDEX(OFFSET('Program and Results'!$A$1,MATCH(Tables!P$1,'Program and Results'!$A:$A,0)-1,1,COUNTIF('Program and Results'!$A:$A,Tables!P$1),4),MATCH($A267,OFFSET('Program and Results'!$A$1,MATCH(Tables!P$1,'Program and Results'!$A:$A,0)-1,4,COUNTIF('Program and Results'!$A:$A,Tables!P$1),1),0),2),"")))</f>
        <v/>
      </c>
      <c r="Q267" t="str">
        <f ca="1">IF(Q97="","",IF($A267="","",IFERROR(INDEX(OFFSET('Program and Results'!$A$1,MATCH(Tables!Q$1,'Program and Results'!$A:$A,0)-1,1,COUNTIF('Program and Results'!$A:$A,Tables!Q$1),4),MATCH($A267,OFFSET('Program and Results'!$A$1,MATCH(Tables!Q$1,'Program and Results'!$A:$A,0)-1,4,COUNTIF('Program and Results'!$A:$A,Tables!Q$1),1),0),2),"")))</f>
        <v/>
      </c>
      <c r="R267" t="str">
        <f ca="1">IF(R97="","",IF($A267="","",IFERROR(INDEX(OFFSET('Program and Results'!$A$1,MATCH(Tables!R$1,'Program and Results'!$A:$A,0)-1,1,COUNTIF('Program and Results'!$A:$A,Tables!R$1),4),MATCH($A267,OFFSET('Program and Results'!$A$1,MATCH(Tables!R$1,'Program and Results'!$A:$A,0)-1,4,COUNTIF('Program and Results'!$A:$A,Tables!R$1),1),0),2),"")))</f>
        <v/>
      </c>
      <c r="S267" t="str">
        <f ca="1">IF(S97="","",IF($A267="","",IFERROR(INDEX(OFFSET('Program and Results'!$A$1,MATCH(Tables!S$1,'Program and Results'!$A:$A,0)-1,1,COUNTIF('Program and Results'!$A:$A,Tables!S$1),4),MATCH($A267,OFFSET('Program and Results'!$A$1,MATCH(Tables!S$1,'Program and Results'!$A:$A,0)-1,4,COUNTIF('Program and Results'!$A:$A,Tables!S$1),1),0),2),"")))</f>
        <v/>
      </c>
      <c r="T267" t="str">
        <f ca="1">IF(T97="","",IF($A267="","",IFERROR(INDEX(OFFSET('Program and Results'!$A$1,MATCH(Tables!T$1,'Program and Results'!$A:$A,0)-1,1,COUNTIF('Program and Results'!$A:$A,Tables!T$1),4),MATCH($A267,OFFSET('Program and Results'!$A$1,MATCH(Tables!T$1,'Program and Results'!$A:$A,0)-1,4,COUNTIF('Program and Results'!$A:$A,Tables!T$1),1),0),2),"")))</f>
        <v/>
      </c>
      <c r="U267" t="str">
        <f ca="1">IF(U97="","",IF($A267="","",IFERROR(INDEX(OFFSET('Program and Results'!$A$1,MATCH(Tables!U$1,'Program and Results'!$A:$A,0)-1,1,COUNTIF('Program and Results'!$A:$A,Tables!U$1),4),MATCH($A267,OFFSET('Program and Results'!$A$1,MATCH(Tables!U$1,'Program and Results'!$A:$A,0)-1,4,COUNTIF('Program and Results'!$A:$A,Tables!U$1),1),0),2),"")))</f>
        <v/>
      </c>
      <c r="V267" t="str">
        <f ca="1">IF(V97="","",IF($A267="","",IFERROR(INDEX(OFFSET('Program and Results'!$A$1,MATCH(Tables!V$1,'Program and Results'!$A:$A,0)-1,1,COUNTIF('Program and Results'!$A:$A,Tables!V$1),4),MATCH($A267,OFFSET('Program and Results'!$A$1,MATCH(Tables!V$1,'Program and Results'!$A:$A,0)-1,4,COUNTIF('Program and Results'!$A:$A,Tables!V$1),1),0),2),"")))</f>
        <v/>
      </c>
      <c r="W267" t="str">
        <f ca="1">IF(W97="","",IF($A267="","",IFERROR(INDEX(OFFSET('Program and Results'!$A$1,MATCH(Tables!W$1,'Program and Results'!$A:$A,0)-1,1,COUNTIF('Program and Results'!$A:$A,Tables!W$1),4),MATCH($A267,OFFSET('Program and Results'!$A$1,MATCH(Tables!W$1,'Program and Results'!$A:$A,0)-1,4,COUNTIF('Program and Results'!$A:$A,Tables!W$1),1),0),2),"")))</f>
        <v/>
      </c>
      <c r="X267" t="str">
        <f ca="1">IF(X97="","",IF($A267="","",IFERROR(INDEX(OFFSET('Program and Results'!$A$1,MATCH(Tables!X$1,'Program and Results'!$A:$A,0)-1,1,COUNTIF('Program and Results'!$A:$A,Tables!X$1),4),MATCH($A267,OFFSET('Program and Results'!$A$1,MATCH(Tables!X$1,'Program and Results'!$A:$A,0)-1,4,COUNTIF('Program and Results'!$A:$A,Tables!X$1),1),0),2),"")))</f>
        <v/>
      </c>
      <c r="Y267" t="str">
        <f ca="1">IF(Y97="","",IF($A267="","",IFERROR(INDEX(OFFSET('Program and Results'!$A$1,MATCH(Tables!Y$1,'Program and Results'!$A:$A,0)-1,1,COUNTIF('Program and Results'!$A:$A,Tables!Y$1),4),MATCH($A267,OFFSET('Program and Results'!$A$1,MATCH(Tables!Y$1,'Program and Results'!$A:$A,0)-1,4,COUNTIF('Program and Results'!$A:$A,Tables!Y$1),1),0),2),"")))</f>
        <v/>
      </c>
      <c r="Z267" t="str">
        <f ca="1">IF(Z97="","",IF($A267="","",IFERROR(INDEX(OFFSET('Program and Results'!$A$1,MATCH(Tables!Z$1,'Program and Results'!$A:$A,0)-1,1,COUNTIF('Program and Results'!$A:$A,Tables!Z$1),4),MATCH($A267,OFFSET('Program and Results'!$A$1,MATCH(Tables!Z$1,'Program and Results'!$A:$A,0)-1,4,COUNTIF('Program and Results'!$A:$A,Tables!Z$1),1),0),2),"")))</f>
        <v/>
      </c>
      <c r="AA267" t="str">
        <f ca="1">IF(AA97="","",IF($A267="","",IFERROR(INDEX(OFFSET('Program and Results'!$A$1,MATCH(Tables!AA$1,'Program and Results'!$A:$A,0)-1,1,COUNTIF('Program and Results'!$A:$A,Tables!AA$1),4),MATCH($A267,OFFSET('Program and Results'!$A$1,MATCH(Tables!AA$1,'Program and Results'!$A:$A,0)-1,4,COUNTIF('Program and Results'!$A:$A,Tables!AA$1),1),0),2),"")))</f>
        <v/>
      </c>
      <c r="AB267" t="str">
        <f ca="1">IF(AB97="","",IF($A267="","",IFERROR(INDEX(OFFSET('Program and Results'!$A$1,MATCH(Tables!AB$1,'Program and Results'!$A:$A,0)-1,1,COUNTIF('Program and Results'!$A:$A,Tables!AB$1),4),MATCH($A267,OFFSET('Program and Results'!$A$1,MATCH(Tables!AB$1,'Program and Results'!$A:$A,0)-1,4,COUNTIF('Program and Results'!$A:$A,Tables!AB$1),1),0),2),"")))</f>
        <v/>
      </c>
      <c r="AC267" t="str">
        <f ca="1">IF(AC97="","",IF($A267="","",IFERROR(INDEX(OFFSET('Program and Results'!$A$1,MATCH(Tables!AC$1,'Program and Results'!$A:$A,0)-1,1,COUNTIF('Program and Results'!$A:$A,Tables!AC$1),4),MATCH($A267,OFFSET('Program and Results'!$A$1,MATCH(Tables!AC$1,'Program and Results'!$A:$A,0)-1,4,COUNTIF('Program and Results'!$A:$A,Tables!AC$1),1),0),2),"")))</f>
        <v/>
      </c>
      <c r="AD267" t="str">
        <f ca="1">IF(AD97="","",IF($A267="","",IFERROR(INDEX(OFFSET('Program and Results'!$A$1,MATCH(Tables!AD$1,'Program and Results'!$A:$A,0)-1,1,COUNTIF('Program and Results'!$A:$A,Tables!AD$1),4),MATCH($A267,OFFSET('Program and Results'!$A$1,MATCH(Tables!AD$1,'Program and Results'!$A:$A,0)-1,4,COUNTIF('Program and Results'!$A:$A,Tables!AD$1),1),0),2),"")))</f>
        <v/>
      </c>
      <c r="AE267" t="str">
        <f ca="1">IF(AE97="","",IF($A267="","",IFERROR(INDEX(OFFSET('Program and Results'!$A$1,MATCH(Tables!AE$1,'Program and Results'!$A:$A,0)-1,1,COUNTIF('Program and Results'!$A:$A,Tables!AE$1),4),MATCH($A267,OFFSET('Program and Results'!$A$1,MATCH(Tables!AE$1,'Program and Results'!$A:$A,0)-1,4,COUNTIF('Program and Results'!$A:$A,Tables!AE$1),1),0),2),"")))</f>
        <v/>
      </c>
      <c r="AF267" t="str">
        <f ca="1">IF(AF97="","",IF($A267="","",IFERROR(INDEX(OFFSET('Program and Results'!$A$1,MATCH(Tables!AF$1,'Program and Results'!$A:$A,0)-1,1,COUNTIF('Program and Results'!$A:$A,Tables!AF$1),4),MATCH($A267,OFFSET('Program and Results'!$A$1,MATCH(Tables!AF$1,'Program and Results'!$A:$A,0)-1,4,COUNTIF('Program and Results'!$A:$A,Tables!AF$1),1),0),2),"")))</f>
        <v/>
      </c>
      <c r="AG267" t="str">
        <f ca="1">IF(AG97="","",IF($A267="","",IFERROR(INDEX(OFFSET('Program and Results'!$A$1,MATCH(Tables!AG$1,'Program and Results'!$A:$A,0)-1,1,COUNTIF('Program and Results'!$A:$A,Tables!AG$1),4),MATCH($A267,OFFSET('Program and Results'!$A$1,MATCH(Tables!AG$1,'Program and Results'!$A:$A,0)-1,4,COUNTIF('Program and Results'!$A:$A,Tables!AG$1),1),0),2),"")))</f>
        <v/>
      </c>
      <c r="AH267" t="str">
        <f ca="1">IF(AH97="","",IF($A267="","",IFERROR(INDEX(OFFSET('Program and Results'!$A$1,MATCH(Tables!AH$1,'Program and Results'!$A:$A,0)-1,1,COUNTIF('Program and Results'!$A:$A,Tables!AH$1),4),MATCH($A267,OFFSET('Program and Results'!$A$1,MATCH(Tables!AH$1,'Program and Results'!$A:$A,0)-1,4,COUNTIF('Program and Results'!$A:$A,Tables!AH$1),1),0),2),"")))</f>
        <v/>
      </c>
      <c r="AI267" t="str">
        <f ca="1">IF(AI97="","",IF($A267="","",IFERROR(INDEX(OFFSET('Program and Results'!$A$1,MATCH(Tables!AI$1,'Program and Results'!$A:$A,0)-1,1,COUNTIF('Program and Results'!$A:$A,Tables!AI$1),4),MATCH($A267,OFFSET('Program and Results'!$A$1,MATCH(Tables!AI$1,'Program and Results'!$A:$A,0)-1,4,COUNTIF('Program and Results'!$A:$A,Tables!AI$1),1),0),2),"")))</f>
        <v/>
      </c>
      <c r="AJ267" t="str">
        <f ca="1">IF(AJ97="","",IF($A267="","",IFERROR(INDEX(OFFSET('Program and Results'!$A$1,MATCH(Tables!AJ$1,'Program and Results'!$A:$A,0)-1,1,COUNTIF('Program and Results'!$A:$A,Tables!AJ$1),4),MATCH($A267,OFFSET('Program and Results'!$A$1,MATCH(Tables!AJ$1,'Program and Results'!$A:$A,0)-1,4,COUNTIF('Program and Results'!$A:$A,Tables!AJ$1),1),0),2),"")))</f>
        <v/>
      </c>
      <c r="AK267" t="str">
        <f ca="1">IF(AK97="","",IF($A267="","",IFERROR(INDEX(OFFSET('Program and Results'!$A$1,MATCH(Tables!AK$1,'Program and Results'!$A:$A,0)-1,1,COUNTIF('Program and Results'!$A:$A,Tables!AK$1),4),MATCH($A267,OFFSET('Program and Results'!$A$1,MATCH(Tables!AK$1,'Program and Results'!$A:$A,0)-1,4,COUNTIF('Program and Results'!$A:$A,Tables!AK$1),1),0),2),"")))</f>
        <v/>
      </c>
      <c r="AL267" t="str">
        <f ca="1">IF(AL97="","",IF($A267="","",IFERROR(INDEX(OFFSET('Program and Results'!$A$1,MATCH(Tables!AL$1,'Program and Results'!$A:$A,0)-1,1,COUNTIF('Program and Results'!$A:$A,Tables!AL$1),4),MATCH($A267,OFFSET('Program and Results'!$A$1,MATCH(Tables!AL$1,'Program and Results'!$A:$A,0)-1,4,COUNTIF('Program and Results'!$A:$A,Tables!AL$1),1),0),2),"")))</f>
        <v/>
      </c>
      <c r="AM267" t="str">
        <f ca="1">IF(AM97="","",IF($A267="","",IFERROR(INDEX(OFFSET('Program and Results'!$A$1,MATCH(Tables!AM$1,'Program and Results'!$A:$A,0)-1,1,COUNTIF('Program and Results'!$A:$A,Tables!AM$1),4),MATCH($A267,OFFSET('Program and Results'!$A$1,MATCH(Tables!AM$1,'Program and Results'!$A:$A,0)-1,4,COUNTIF('Program and Results'!$A:$A,Tables!AM$1),1),0),2),"")))</f>
        <v/>
      </c>
      <c r="AN267" t="str">
        <f ca="1">IF(AN97="","",IF($A267="","",IFERROR(INDEX(OFFSET('Program and Results'!$A$1,MATCH(Tables!AN$1,'Program and Results'!$A:$A,0)-1,1,COUNTIF('Program and Results'!$A:$A,Tables!AN$1),4),MATCH($A267,OFFSET('Program and Results'!$A$1,MATCH(Tables!AN$1,'Program and Results'!$A:$A,0)-1,4,COUNTIF('Program and Results'!$A:$A,Tables!AN$1),1),0),2),"")))</f>
        <v/>
      </c>
      <c r="AO267" t="str">
        <f ca="1">IF(AO97="","",IF($A267="","",IFERROR(INDEX(OFFSET('Program and Results'!$A$1,MATCH(Tables!AO$1,'Program and Results'!$A:$A,0)-1,1,COUNTIF('Program and Results'!$A:$A,Tables!AO$1),4),MATCH($A267,OFFSET('Program and Results'!$A$1,MATCH(Tables!AO$1,'Program and Results'!$A:$A,0)-1,4,COUNTIF('Program and Results'!$A:$A,Tables!AO$1),1),0),2),"")))</f>
        <v/>
      </c>
      <c r="AP267" t="str">
        <f ca="1">IF(AP97="","",IF($A267="","",IFERROR(INDEX(OFFSET('Program and Results'!$A$1,MATCH(Tables!AP$1,'Program and Results'!$A:$A,0)-1,1,COUNTIF('Program and Results'!$A:$A,Tables!AP$1),4),MATCH($A267,OFFSET('Program and Results'!$A$1,MATCH(Tables!AP$1,'Program and Results'!$A:$A,0)-1,4,COUNTIF('Program and Results'!$A:$A,Tables!AP$1),1),0),2),"")))</f>
        <v/>
      </c>
      <c r="AQ267" t="str">
        <f ca="1">IF(AQ97="","",IF($A267="","",IFERROR(INDEX(OFFSET('Program and Results'!$A$1,MATCH(Tables!AQ$1,'Program and Results'!$A:$A,0)-1,1,COUNTIF('Program and Results'!$A:$A,Tables!AQ$1),4),MATCH($A267,OFFSET('Program and Results'!$A$1,MATCH(Tables!AQ$1,'Program and Results'!$A:$A,0)-1,4,COUNTIF('Program and Results'!$A:$A,Tables!AQ$1),1),0),2),"")))</f>
        <v/>
      </c>
      <c r="AR267" t="str">
        <f ca="1">IF(AR97="","",IF($A267="","",IFERROR(INDEX(OFFSET('Program and Results'!$A$1,MATCH(Tables!AR$1,'Program and Results'!$A:$A,0)-1,1,COUNTIF('Program and Results'!$A:$A,Tables!AR$1),4),MATCH($A267,OFFSET('Program and Results'!$A$1,MATCH(Tables!AR$1,'Program and Results'!$A:$A,0)-1,4,COUNTIF('Program and Results'!$A:$A,Tables!AR$1),1),0),2),"")))</f>
        <v/>
      </c>
      <c r="AS267" t="str">
        <f ca="1">IF(AS97="","",IF($A267="","",IFERROR(INDEX(OFFSET('Program and Results'!$A$1,MATCH(Tables!AS$1,'Program and Results'!$A:$A,0)-1,1,COUNTIF('Program and Results'!$A:$A,Tables!AS$1),4),MATCH($A267,OFFSET('Program and Results'!$A$1,MATCH(Tables!AS$1,'Program and Results'!$A:$A,0)-1,4,COUNTIF('Program and Results'!$A:$A,Tables!AS$1),1),0),2),"")))</f>
        <v/>
      </c>
      <c r="AT267" t="str">
        <f ca="1">IF(AT97="","",IF($A267="","",IFERROR(INDEX(OFFSET('Program and Results'!$A$1,MATCH(Tables!AT$1,'Program and Results'!$A:$A,0)-1,1,COUNTIF('Program and Results'!$A:$A,Tables!AT$1),4),MATCH($A267,OFFSET('Program and Results'!$A$1,MATCH(Tables!AT$1,'Program and Results'!$A:$A,0)-1,4,COUNTIF('Program and Results'!$A:$A,Tables!AT$1),1),0),2),"")))</f>
        <v/>
      </c>
      <c r="AU267" t="str">
        <f ca="1">IF(AU97="","",IF($A267="","",IFERROR(INDEX(OFFSET('Program and Results'!$A$1,MATCH(Tables!AU$1,'Program and Results'!$A:$A,0)-1,1,COUNTIF('Program and Results'!$A:$A,Tables!AU$1),4),MATCH($A267,OFFSET('Program and Results'!$A$1,MATCH(Tables!AU$1,'Program and Results'!$A:$A,0)-1,4,COUNTIF('Program and Results'!$A:$A,Tables!AU$1),1),0),2),"")))</f>
        <v/>
      </c>
      <c r="AV267" t="str">
        <f ca="1">IF(AV97="","",IF($A267="","",IFERROR(INDEX(OFFSET('Program and Results'!$A$1,MATCH(Tables!AV$1,'Program and Results'!$A:$A,0)-1,1,COUNTIF('Program and Results'!$A:$A,Tables!AV$1),4),MATCH($A267,OFFSET('Program and Results'!$A$1,MATCH(Tables!AV$1,'Program and Results'!$A:$A,0)-1,4,COUNTIF('Program and Results'!$A:$A,Tables!AV$1),1),0),2),"")))</f>
        <v/>
      </c>
      <c r="AW267" t="str">
        <f ca="1">IF(AW97="","",IF($A267="","",IFERROR(INDEX(OFFSET('Program and Results'!$A$1,MATCH(Tables!AW$1,'Program and Results'!$A:$A,0)-1,1,COUNTIF('Program and Results'!$A:$A,Tables!AW$1),4),MATCH($A267,OFFSET('Program and Results'!$A$1,MATCH(Tables!AW$1,'Program and Results'!$A:$A,0)-1,4,COUNTIF('Program and Results'!$A:$A,Tables!AW$1),1),0),2),"")))</f>
        <v/>
      </c>
      <c r="AX267" t="str">
        <f ca="1">IF(AX97="","",IF($A267="","",IFERROR(INDEX(OFFSET('Program and Results'!$A$1,MATCH(Tables!AX$1,'Program and Results'!$A:$A,0)-1,1,COUNTIF('Program and Results'!$A:$A,Tables!AX$1),4),MATCH($A267,OFFSET('Program and Results'!$A$1,MATCH(Tables!AX$1,'Program and Results'!$A:$A,0)-1,4,COUNTIF('Program and Results'!$A:$A,Tables!AX$1),1),0),2),"")))</f>
        <v/>
      </c>
      <c r="AY267" t="str">
        <f ca="1">IF(AY97="","",IF($A267="","",IFERROR(INDEX(OFFSET('Program and Results'!$A$1,MATCH(Tables!AY$1,'Program and Results'!$A:$A,0)-1,1,COUNTIF('Program and Results'!$A:$A,Tables!AY$1),4),MATCH($A267,OFFSET('Program and Results'!$A$1,MATCH(Tables!AY$1,'Program and Results'!$A:$A,0)-1,4,COUNTIF('Program and Results'!$A:$A,Tables!AY$1),1),0),2),"")))</f>
        <v/>
      </c>
      <c r="AZ267" t="str">
        <f ca="1">IF(AZ97="","",IF($A267="","",IFERROR(INDEX(OFFSET('Program and Results'!$A$1,MATCH(Tables!AZ$1,'Program and Results'!$A:$A,0)-1,1,COUNTIF('Program and Results'!$A:$A,Tables!AZ$1),4),MATCH($A267,OFFSET('Program and Results'!$A$1,MATCH(Tables!AZ$1,'Program and Results'!$A:$A,0)-1,4,COUNTIF('Program and Results'!$A:$A,Tables!AZ$1),1),0),2),"")))</f>
        <v/>
      </c>
      <c r="BA267" t="str">
        <f ca="1">IF(BA97="","",IF($A267="","",IFERROR(INDEX(OFFSET('Program and Results'!$A$1,MATCH(Tables!BA$1,'Program and Results'!$A:$A,0)-1,1,COUNTIF('Program and Results'!$A:$A,Tables!BA$1),4),MATCH($A267,OFFSET('Program and Results'!$A$1,MATCH(Tables!BA$1,'Program and Results'!$A:$A,0)-1,4,COUNTIF('Program and Results'!$A:$A,Tables!BA$1),1),0),2),"")))</f>
        <v/>
      </c>
      <c r="BB267" t="str">
        <f ca="1">IF(BB97="","",IF($A267="","",IFERROR(INDEX(OFFSET('Program and Results'!$A$1,MATCH(Tables!BB$1,'Program and Results'!$A:$A,0)-1,1,COUNTIF('Program and Results'!$A:$A,Tables!BB$1),4),MATCH($A267,OFFSET('Program and Results'!$A$1,MATCH(Tables!BB$1,'Program and Results'!$A:$A,0)-1,4,COUNTIF('Program and Results'!$A:$A,Tables!BB$1),1),0),2),"")))</f>
        <v/>
      </c>
      <c r="BC267" t="str">
        <f ca="1">IF(BC97="","",IF($A267="","",IFERROR(INDEX(OFFSET('Program and Results'!$A$1,MATCH(Tables!BC$1,'Program and Results'!$A:$A,0)-1,1,COUNTIF('Program and Results'!$A:$A,Tables!BC$1),4),MATCH($A267,OFFSET('Program and Results'!$A$1,MATCH(Tables!BC$1,'Program and Results'!$A:$A,0)-1,4,COUNTIF('Program and Results'!$A:$A,Tables!BC$1),1),0),2),"")))</f>
        <v/>
      </c>
      <c r="BD267" t="str">
        <f ca="1">IF(BD97="","",IF($A267="","",IFERROR(INDEX(OFFSET('Program and Results'!$A$1,MATCH(Tables!BD$1,'Program and Results'!$A:$A,0)-1,1,COUNTIF('Program and Results'!$A:$A,Tables!BD$1),4),MATCH($A267,OFFSET('Program and Results'!$A$1,MATCH(Tables!BD$1,'Program and Results'!$A:$A,0)-1,4,COUNTIF('Program and Results'!$A:$A,Tables!BD$1),1),0),2),"")))</f>
        <v/>
      </c>
      <c r="BE267" t="str">
        <f ca="1">IF(BE97="","",IF($A267="","",IFERROR(INDEX(OFFSET('Program and Results'!$A$1,MATCH(Tables!BE$1,'Program and Results'!$A:$A,0)-1,1,COUNTIF('Program and Results'!$A:$A,Tables!BE$1),4),MATCH($A267,OFFSET('Program and Results'!$A$1,MATCH(Tables!BE$1,'Program and Results'!$A:$A,0)-1,4,COUNTIF('Program and Results'!$A:$A,Tables!BE$1),1),0),2),"")))</f>
        <v/>
      </c>
    </row>
    <row r="268" spans="1:57">
      <c r="A268" s="3" t="str">
        <f t="shared" si="16"/>
        <v/>
      </c>
      <c r="B268" t="str">
        <f ca="1">IF(B98="","",IF($A268="","",IFERROR(INDEX(OFFSET('Program and Results'!$A$1,MATCH(Tables!B$1,'Program and Results'!$A:$A,0)-1,1,COUNTIF('Program and Results'!$A:$A,Tables!B$1),4),MATCH($A268,OFFSET('Program and Results'!$A$1,MATCH(Tables!B$1,'Program and Results'!$A:$A,0)-1,4,COUNTIF('Program and Results'!$A:$A,Tables!B$1),1),0),2),"")))</f>
        <v/>
      </c>
      <c r="C268" t="str">
        <f ca="1">IF(C98="","",IF($A268="","",IFERROR(INDEX(OFFSET('Program and Results'!$A$1,MATCH(Tables!C$1,'Program and Results'!$A:$A,0)-1,1,COUNTIF('Program and Results'!$A:$A,Tables!C$1),4),MATCH($A268,OFFSET('Program and Results'!$A$1,MATCH(Tables!C$1,'Program and Results'!$A:$A,0)-1,4,COUNTIF('Program and Results'!$A:$A,Tables!C$1),1),0),2),"")))</f>
        <v/>
      </c>
      <c r="D268" t="str">
        <f ca="1">IF(D98="","",IF($A268="","",IFERROR(INDEX(OFFSET('Program and Results'!$A$1,MATCH(Tables!D$1,'Program and Results'!$A:$A,0)-1,1,COUNTIF('Program and Results'!$A:$A,Tables!D$1),4),MATCH($A268,OFFSET('Program and Results'!$A$1,MATCH(Tables!D$1,'Program and Results'!$A:$A,0)-1,4,COUNTIF('Program and Results'!$A:$A,Tables!D$1),1),0),2),"")))</f>
        <v/>
      </c>
      <c r="E268" t="str">
        <f ca="1">IF(E98="","",IF($A268="","",IFERROR(INDEX(OFFSET('Program and Results'!$A$1,MATCH(Tables!E$1,'Program and Results'!$A:$A,0)-1,1,COUNTIF('Program and Results'!$A:$A,Tables!E$1),4),MATCH($A268,OFFSET('Program and Results'!$A$1,MATCH(Tables!E$1,'Program and Results'!$A:$A,0)-1,4,COUNTIF('Program and Results'!$A:$A,Tables!E$1),1),0),2),"")))</f>
        <v/>
      </c>
      <c r="F268" t="str">
        <f ca="1">IF(F98="","",IF($A268="","",IFERROR(INDEX(OFFSET('Program and Results'!$A$1,MATCH(Tables!F$1,'Program and Results'!$A:$A,0)-1,1,COUNTIF('Program and Results'!$A:$A,Tables!F$1),4),MATCH($A268,OFFSET('Program and Results'!$A$1,MATCH(Tables!F$1,'Program and Results'!$A:$A,0)-1,4,COUNTIF('Program and Results'!$A:$A,Tables!F$1),1),0),2),"")))</f>
        <v/>
      </c>
      <c r="G268" t="str">
        <f ca="1">IF(G98="","",IF($A268="","",IFERROR(INDEX(OFFSET('Program and Results'!$A$1,MATCH(Tables!G$1,'Program and Results'!$A:$A,0)-1,1,COUNTIF('Program and Results'!$A:$A,Tables!G$1),4),MATCH($A268,OFFSET('Program and Results'!$A$1,MATCH(Tables!G$1,'Program and Results'!$A:$A,0)-1,4,COUNTIF('Program and Results'!$A:$A,Tables!G$1),1),0),2),"")))</f>
        <v/>
      </c>
      <c r="H268" t="str">
        <f ca="1">IF(H98="","",IF($A268="","",IFERROR(INDEX(OFFSET('Program and Results'!$A$1,MATCH(Tables!H$1,'Program and Results'!$A:$A,0)-1,1,COUNTIF('Program and Results'!$A:$A,Tables!H$1),4),MATCH($A268,OFFSET('Program and Results'!$A$1,MATCH(Tables!H$1,'Program and Results'!$A:$A,0)-1,4,COUNTIF('Program and Results'!$A:$A,Tables!H$1),1),0),2),"")))</f>
        <v/>
      </c>
      <c r="I268" t="str">
        <f ca="1">IF(I98="","",IF($A268="","",IFERROR(INDEX(OFFSET('Program and Results'!$A$1,MATCH(Tables!I$1,'Program and Results'!$A:$A,0)-1,1,COUNTIF('Program and Results'!$A:$A,Tables!I$1),4),MATCH($A268,OFFSET('Program and Results'!$A$1,MATCH(Tables!I$1,'Program and Results'!$A:$A,0)-1,4,COUNTIF('Program and Results'!$A:$A,Tables!I$1),1),0),2),"")))</f>
        <v/>
      </c>
      <c r="J268" t="str">
        <f ca="1">IF(J98="","",IF($A268="","",IFERROR(INDEX(OFFSET('Program and Results'!$A$1,MATCH(Tables!J$1,'Program and Results'!$A:$A,0)-1,1,COUNTIF('Program and Results'!$A:$A,Tables!J$1),4),MATCH($A268,OFFSET('Program and Results'!$A$1,MATCH(Tables!J$1,'Program and Results'!$A:$A,0)-1,4,COUNTIF('Program and Results'!$A:$A,Tables!J$1),1),0),2),"")))</f>
        <v/>
      </c>
      <c r="K268" t="str">
        <f ca="1">IF(K98="","",IF($A268="","",IFERROR(INDEX(OFFSET('Program and Results'!$A$1,MATCH(Tables!K$1,'Program and Results'!$A:$A,0)-1,1,COUNTIF('Program and Results'!$A:$A,Tables!K$1),4),MATCH($A268,OFFSET('Program and Results'!$A$1,MATCH(Tables!K$1,'Program and Results'!$A:$A,0)-1,4,COUNTIF('Program and Results'!$A:$A,Tables!K$1),1),0),2),"")))</f>
        <v/>
      </c>
      <c r="L268" t="str">
        <f ca="1">IF(L98="","",IF($A268="","",IFERROR(INDEX(OFFSET('Program and Results'!$A$1,MATCH(Tables!L$1,'Program and Results'!$A:$A,0)-1,1,COUNTIF('Program and Results'!$A:$A,Tables!L$1),4),MATCH($A268,OFFSET('Program and Results'!$A$1,MATCH(Tables!L$1,'Program and Results'!$A:$A,0)-1,4,COUNTIF('Program and Results'!$A:$A,Tables!L$1),1),0),2),"")))</f>
        <v/>
      </c>
      <c r="M268" t="str">
        <f ca="1">IF(M98="","",IF($A268="","",IFERROR(INDEX(OFFSET('Program and Results'!$A$1,MATCH(Tables!M$1,'Program and Results'!$A:$A,0)-1,1,COUNTIF('Program and Results'!$A:$A,Tables!M$1),4),MATCH($A268,OFFSET('Program and Results'!$A$1,MATCH(Tables!M$1,'Program and Results'!$A:$A,0)-1,4,COUNTIF('Program and Results'!$A:$A,Tables!M$1),1),0),2),"")))</f>
        <v/>
      </c>
      <c r="N268" t="str">
        <f ca="1">IF(N98="","",IF($A268="","",IFERROR(INDEX(OFFSET('Program and Results'!$A$1,MATCH(Tables!N$1,'Program and Results'!$A:$A,0)-1,1,COUNTIF('Program and Results'!$A:$A,Tables!N$1),4),MATCH($A268,OFFSET('Program and Results'!$A$1,MATCH(Tables!N$1,'Program and Results'!$A:$A,0)-1,4,COUNTIF('Program and Results'!$A:$A,Tables!N$1),1),0),2),"")))</f>
        <v/>
      </c>
      <c r="O268" t="str">
        <f ca="1">IF(O98="","",IF($A268="","",IFERROR(INDEX(OFFSET('Program and Results'!$A$1,MATCH(Tables!O$1,'Program and Results'!$A:$A,0)-1,1,COUNTIF('Program and Results'!$A:$A,Tables!O$1),4),MATCH($A268,OFFSET('Program and Results'!$A$1,MATCH(Tables!O$1,'Program and Results'!$A:$A,0)-1,4,COUNTIF('Program and Results'!$A:$A,Tables!O$1),1),0),2),"")))</f>
        <v/>
      </c>
      <c r="P268" t="str">
        <f ca="1">IF(P98="","",IF($A268="","",IFERROR(INDEX(OFFSET('Program and Results'!$A$1,MATCH(Tables!P$1,'Program and Results'!$A:$A,0)-1,1,COUNTIF('Program and Results'!$A:$A,Tables!P$1),4),MATCH($A268,OFFSET('Program and Results'!$A$1,MATCH(Tables!P$1,'Program and Results'!$A:$A,0)-1,4,COUNTIF('Program and Results'!$A:$A,Tables!P$1),1),0),2),"")))</f>
        <v/>
      </c>
      <c r="Q268" t="str">
        <f ca="1">IF(Q98="","",IF($A268="","",IFERROR(INDEX(OFFSET('Program and Results'!$A$1,MATCH(Tables!Q$1,'Program and Results'!$A:$A,0)-1,1,COUNTIF('Program and Results'!$A:$A,Tables!Q$1),4),MATCH($A268,OFFSET('Program and Results'!$A$1,MATCH(Tables!Q$1,'Program and Results'!$A:$A,0)-1,4,COUNTIF('Program and Results'!$A:$A,Tables!Q$1),1),0),2),"")))</f>
        <v/>
      </c>
      <c r="R268" t="str">
        <f ca="1">IF(R98="","",IF($A268="","",IFERROR(INDEX(OFFSET('Program and Results'!$A$1,MATCH(Tables!R$1,'Program and Results'!$A:$A,0)-1,1,COUNTIF('Program and Results'!$A:$A,Tables!R$1),4),MATCH($A268,OFFSET('Program and Results'!$A$1,MATCH(Tables!R$1,'Program and Results'!$A:$A,0)-1,4,COUNTIF('Program and Results'!$A:$A,Tables!R$1),1),0),2),"")))</f>
        <v/>
      </c>
      <c r="S268" t="str">
        <f ca="1">IF(S98="","",IF($A268="","",IFERROR(INDEX(OFFSET('Program and Results'!$A$1,MATCH(Tables!S$1,'Program and Results'!$A:$A,0)-1,1,COUNTIF('Program and Results'!$A:$A,Tables!S$1),4),MATCH($A268,OFFSET('Program and Results'!$A$1,MATCH(Tables!S$1,'Program and Results'!$A:$A,0)-1,4,COUNTIF('Program and Results'!$A:$A,Tables!S$1),1),0),2),"")))</f>
        <v/>
      </c>
      <c r="T268" t="str">
        <f ca="1">IF(T98="","",IF($A268="","",IFERROR(INDEX(OFFSET('Program and Results'!$A$1,MATCH(Tables!T$1,'Program and Results'!$A:$A,0)-1,1,COUNTIF('Program and Results'!$A:$A,Tables!T$1),4),MATCH($A268,OFFSET('Program and Results'!$A$1,MATCH(Tables!T$1,'Program and Results'!$A:$A,0)-1,4,COUNTIF('Program and Results'!$A:$A,Tables!T$1),1),0),2),"")))</f>
        <v/>
      </c>
      <c r="U268" t="str">
        <f ca="1">IF(U98="","",IF($A268="","",IFERROR(INDEX(OFFSET('Program and Results'!$A$1,MATCH(Tables!U$1,'Program and Results'!$A:$A,0)-1,1,COUNTIF('Program and Results'!$A:$A,Tables!U$1),4),MATCH($A268,OFFSET('Program and Results'!$A$1,MATCH(Tables!U$1,'Program and Results'!$A:$A,0)-1,4,COUNTIF('Program and Results'!$A:$A,Tables!U$1),1),0),2),"")))</f>
        <v/>
      </c>
      <c r="V268" t="str">
        <f ca="1">IF(V98="","",IF($A268="","",IFERROR(INDEX(OFFSET('Program and Results'!$A$1,MATCH(Tables!V$1,'Program and Results'!$A:$A,0)-1,1,COUNTIF('Program and Results'!$A:$A,Tables!V$1),4),MATCH($A268,OFFSET('Program and Results'!$A$1,MATCH(Tables!V$1,'Program and Results'!$A:$A,0)-1,4,COUNTIF('Program and Results'!$A:$A,Tables!V$1),1),0),2),"")))</f>
        <v/>
      </c>
      <c r="W268" t="str">
        <f ca="1">IF(W98="","",IF($A268="","",IFERROR(INDEX(OFFSET('Program and Results'!$A$1,MATCH(Tables!W$1,'Program and Results'!$A:$A,0)-1,1,COUNTIF('Program and Results'!$A:$A,Tables!W$1),4),MATCH($A268,OFFSET('Program and Results'!$A$1,MATCH(Tables!W$1,'Program and Results'!$A:$A,0)-1,4,COUNTIF('Program and Results'!$A:$A,Tables!W$1),1),0),2),"")))</f>
        <v/>
      </c>
      <c r="X268" t="str">
        <f ca="1">IF(X98="","",IF($A268="","",IFERROR(INDEX(OFFSET('Program and Results'!$A$1,MATCH(Tables!X$1,'Program and Results'!$A:$A,0)-1,1,COUNTIF('Program and Results'!$A:$A,Tables!X$1),4),MATCH($A268,OFFSET('Program and Results'!$A$1,MATCH(Tables!X$1,'Program and Results'!$A:$A,0)-1,4,COUNTIF('Program and Results'!$A:$A,Tables!X$1),1),0),2),"")))</f>
        <v/>
      </c>
      <c r="Y268" t="str">
        <f ca="1">IF(Y98="","",IF($A268="","",IFERROR(INDEX(OFFSET('Program and Results'!$A$1,MATCH(Tables!Y$1,'Program and Results'!$A:$A,0)-1,1,COUNTIF('Program and Results'!$A:$A,Tables!Y$1),4),MATCH($A268,OFFSET('Program and Results'!$A$1,MATCH(Tables!Y$1,'Program and Results'!$A:$A,0)-1,4,COUNTIF('Program and Results'!$A:$A,Tables!Y$1),1),0),2),"")))</f>
        <v/>
      </c>
      <c r="Z268" t="str">
        <f ca="1">IF(Z98="","",IF($A268="","",IFERROR(INDEX(OFFSET('Program and Results'!$A$1,MATCH(Tables!Z$1,'Program and Results'!$A:$A,0)-1,1,COUNTIF('Program and Results'!$A:$A,Tables!Z$1),4),MATCH($A268,OFFSET('Program and Results'!$A$1,MATCH(Tables!Z$1,'Program and Results'!$A:$A,0)-1,4,COUNTIF('Program and Results'!$A:$A,Tables!Z$1),1),0),2),"")))</f>
        <v/>
      </c>
      <c r="AA268" t="str">
        <f ca="1">IF(AA98="","",IF($A268="","",IFERROR(INDEX(OFFSET('Program and Results'!$A$1,MATCH(Tables!AA$1,'Program and Results'!$A:$A,0)-1,1,COUNTIF('Program and Results'!$A:$A,Tables!AA$1),4),MATCH($A268,OFFSET('Program and Results'!$A$1,MATCH(Tables!AA$1,'Program and Results'!$A:$A,0)-1,4,COUNTIF('Program and Results'!$A:$A,Tables!AA$1),1),0),2),"")))</f>
        <v/>
      </c>
      <c r="AB268" t="str">
        <f ca="1">IF(AB98="","",IF($A268="","",IFERROR(INDEX(OFFSET('Program and Results'!$A$1,MATCH(Tables!AB$1,'Program and Results'!$A:$A,0)-1,1,COUNTIF('Program and Results'!$A:$A,Tables!AB$1),4),MATCH($A268,OFFSET('Program and Results'!$A$1,MATCH(Tables!AB$1,'Program and Results'!$A:$A,0)-1,4,COUNTIF('Program and Results'!$A:$A,Tables!AB$1),1),0),2),"")))</f>
        <v/>
      </c>
      <c r="AC268" t="str">
        <f ca="1">IF(AC98="","",IF($A268="","",IFERROR(INDEX(OFFSET('Program and Results'!$A$1,MATCH(Tables!AC$1,'Program and Results'!$A:$A,0)-1,1,COUNTIF('Program and Results'!$A:$A,Tables!AC$1),4),MATCH($A268,OFFSET('Program and Results'!$A$1,MATCH(Tables!AC$1,'Program and Results'!$A:$A,0)-1,4,COUNTIF('Program and Results'!$A:$A,Tables!AC$1),1),0),2),"")))</f>
        <v/>
      </c>
      <c r="AD268" t="str">
        <f ca="1">IF(AD98="","",IF($A268="","",IFERROR(INDEX(OFFSET('Program and Results'!$A$1,MATCH(Tables!AD$1,'Program and Results'!$A:$A,0)-1,1,COUNTIF('Program and Results'!$A:$A,Tables!AD$1),4),MATCH($A268,OFFSET('Program and Results'!$A$1,MATCH(Tables!AD$1,'Program and Results'!$A:$A,0)-1,4,COUNTIF('Program and Results'!$A:$A,Tables!AD$1),1),0),2),"")))</f>
        <v/>
      </c>
      <c r="AE268" t="str">
        <f ca="1">IF(AE98="","",IF($A268="","",IFERROR(INDEX(OFFSET('Program and Results'!$A$1,MATCH(Tables!AE$1,'Program and Results'!$A:$A,0)-1,1,COUNTIF('Program and Results'!$A:$A,Tables!AE$1),4),MATCH($A268,OFFSET('Program and Results'!$A$1,MATCH(Tables!AE$1,'Program and Results'!$A:$A,0)-1,4,COUNTIF('Program and Results'!$A:$A,Tables!AE$1),1),0),2),"")))</f>
        <v/>
      </c>
      <c r="AF268" t="str">
        <f ca="1">IF(AF98="","",IF($A268="","",IFERROR(INDEX(OFFSET('Program and Results'!$A$1,MATCH(Tables!AF$1,'Program and Results'!$A:$A,0)-1,1,COUNTIF('Program and Results'!$A:$A,Tables!AF$1),4),MATCH($A268,OFFSET('Program and Results'!$A$1,MATCH(Tables!AF$1,'Program and Results'!$A:$A,0)-1,4,COUNTIF('Program and Results'!$A:$A,Tables!AF$1),1),0),2),"")))</f>
        <v/>
      </c>
      <c r="AG268" t="str">
        <f ca="1">IF(AG98="","",IF($A268="","",IFERROR(INDEX(OFFSET('Program and Results'!$A$1,MATCH(Tables!AG$1,'Program and Results'!$A:$A,0)-1,1,COUNTIF('Program and Results'!$A:$A,Tables!AG$1),4),MATCH($A268,OFFSET('Program and Results'!$A$1,MATCH(Tables!AG$1,'Program and Results'!$A:$A,0)-1,4,COUNTIF('Program and Results'!$A:$A,Tables!AG$1),1),0),2),"")))</f>
        <v/>
      </c>
      <c r="AH268" t="str">
        <f ca="1">IF(AH98="","",IF($A268="","",IFERROR(INDEX(OFFSET('Program and Results'!$A$1,MATCH(Tables!AH$1,'Program and Results'!$A:$A,0)-1,1,COUNTIF('Program and Results'!$A:$A,Tables!AH$1),4),MATCH($A268,OFFSET('Program and Results'!$A$1,MATCH(Tables!AH$1,'Program and Results'!$A:$A,0)-1,4,COUNTIF('Program and Results'!$A:$A,Tables!AH$1),1),0),2),"")))</f>
        <v/>
      </c>
      <c r="AI268" t="str">
        <f ca="1">IF(AI98="","",IF($A268="","",IFERROR(INDEX(OFFSET('Program and Results'!$A$1,MATCH(Tables!AI$1,'Program and Results'!$A:$A,0)-1,1,COUNTIF('Program and Results'!$A:$A,Tables!AI$1),4),MATCH($A268,OFFSET('Program and Results'!$A$1,MATCH(Tables!AI$1,'Program and Results'!$A:$A,0)-1,4,COUNTIF('Program and Results'!$A:$A,Tables!AI$1),1),0),2),"")))</f>
        <v/>
      </c>
      <c r="AJ268" t="str">
        <f ca="1">IF(AJ98="","",IF($A268="","",IFERROR(INDEX(OFFSET('Program and Results'!$A$1,MATCH(Tables!AJ$1,'Program and Results'!$A:$A,0)-1,1,COUNTIF('Program and Results'!$A:$A,Tables!AJ$1),4),MATCH($A268,OFFSET('Program and Results'!$A$1,MATCH(Tables!AJ$1,'Program and Results'!$A:$A,0)-1,4,COUNTIF('Program and Results'!$A:$A,Tables!AJ$1),1),0),2),"")))</f>
        <v/>
      </c>
      <c r="AK268" t="str">
        <f ca="1">IF(AK98="","",IF($A268="","",IFERROR(INDEX(OFFSET('Program and Results'!$A$1,MATCH(Tables!AK$1,'Program and Results'!$A:$A,0)-1,1,COUNTIF('Program and Results'!$A:$A,Tables!AK$1),4),MATCH($A268,OFFSET('Program and Results'!$A$1,MATCH(Tables!AK$1,'Program and Results'!$A:$A,0)-1,4,COUNTIF('Program and Results'!$A:$A,Tables!AK$1),1),0),2),"")))</f>
        <v/>
      </c>
      <c r="AL268" t="str">
        <f ca="1">IF(AL98="","",IF($A268="","",IFERROR(INDEX(OFFSET('Program and Results'!$A$1,MATCH(Tables!AL$1,'Program and Results'!$A:$A,0)-1,1,COUNTIF('Program and Results'!$A:$A,Tables!AL$1),4),MATCH($A268,OFFSET('Program and Results'!$A$1,MATCH(Tables!AL$1,'Program and Results'!$A:$A,0)-1,4,COUNTIF('Program and Results'!$A:$A,Tables!AL$1),1),0),2),"")))</f>
        <v/>
      </c>
      <c r="AM268" t="str">
        <f ca="1">IF(AM98="","",IF($A268="","",IFERROR(INDEX(OFFSET('Program and Results'!$A$1,MATCH(Tables!AM$1,'Program and Results'!$A:$A,0)-1,1,COUNTIF('Program and Results'!$A:$A,Tables!AM$1),4),MATCH($A268,OFFSET('Program and Results'!$A$1,MATCH(Tables!AM$1,'Program and Results'!$A:$A,0)-1,4,COUNTIF('Program and Results'!$A:$A,Tables!AM$1),1),0),2),"")))</f>
        <v/>
      </c>
      <c r="AN268" t="str">
        <f ca="1">IF(AN98="","",IF($A268="","",IFERROR(INDEX(OFFSET('Program and Results'!$A$1,MATCH(Tables!AN$1,'Program and Results'!$A:$A,0)-1,1,COUNTIF('Program and Results'!$A:$A,Tables!AN$1),4),MATCH($A268,OFFSET('Program and Results'!$A$1,MATCH(Tables!AN$1,'Program and Results'!$A:$A,0)-1,4,COUNTIF('Program and Results'!$A:$A,Tables!AN$1),1),0),2),"")))</f>
        <v/>
      </c>
      <c r="AO268" t="str">
        <f ca="1">IF(AO98="","",IF($A268="","",IFERROR(INDEX(OFFSET('Program and Results'!$A$1,MATCH(Tables!AO$1,'Program and Results'!$A:$A,0)-1,1,COUNTIF('Program and Results'!$A:$A,Tables!AO$1),4),MATCH($A268,OFFSET('Program and Results'!$A$1,MATCH(Tables!AO$1,'Program and Results'!$A:$A,0)-1,4,COUNTIF('Program and Results'!$A:$A,Tables!AO$1),1),0),2),"")))</f>
        <v/>
      </c>
      <c r="AP268" t="str">
        <f ca="1">IF(AP98="","",IF($A268="","",IFERROR(INDEX(OFFSET('Program and Results'!$A$1,MATCH(Tables!AP$1,'Program and Results'!$A:$A,0)-1,1,COUNTIF('Program and Results'!$A:$A,Tables!AP$1),4),MATCH($A268,OFFSET('Program and Results'!$A$1,MATCH(Tables!AP$1,'Program and Results'!$A:$A,0)-1,4,COUNTIF('Program and Results'!$A:$A,Tables!AP$1),1),0),2),"")))</f>
        <v/>
      </c>
      <c r="AQ268" t="str">
        <f ca="1">IF(AQ98="","",IF($A268="","",IFERROR(INDEX(OFFSET('Program and Results'!$A$1,MATCH(Tables!AQ$1,'Program and Results'!$A:$A,0)-1,1,COUNTIF('Program and Results'!$A:$A,Tables!AQ$1),4),MATCH($A268,OFFSET('Program and Results'!$A$1,MATCH(Tables!AQ$1,'Program and Results'!$A:$A,0)-1,4,COUNTIF('Program and Results'!$A:$A,Tables!AQ$1),1),0),2),"")))</f>
        <v/>
      </c>
      <c r="AR268" t="str">
        <f ca="1">IF(AR98="","",IF($A268="","",IFERROR(INDEX(OFFSET('Program and Results'!$A$1,MATCH(Tables!AR$1,'Program and Results'!$A:$A,0)-1,1,COUNTIF('Program and Results'!$A:$A,Tables!AR$1),4),MATCH($A268,OFFSET('Program and Results'!$A$1,MATCH(Tables!AR$1,'Program and Results'!$A:$A,0)-1,4,COUNTIF('Program and Results'!$A:$A,Tables!AR$1),1),0),2),"")))</f>
        <v/>
      </c>
      <c r="AS268" t="str">
        <f ca="1">IF(AS98="","",IF($A268="","",IFERROR(INDEX(OFFSET('Program and Results'!$A$1,MATCH(Tables!AS$1,'Program and Results'!$A:$A,0)-1,1,COUNTIF('Program and Results'!$A:$A,Tables!AS$1),4),MATCH($A268,OFFSET('Program and Results'!$A$1,MATCH(Tables!AS$1,'Program and Results'!$A:$A,0)-1,4,COUNTIF('Program and Results'!$A:$A,Tables!AS$1),1),0),2),"")))</f>
        <v/>
      </c>
      <c r="AT268" t="str">
        <f ca="1">IF(AT98="","",IF($A268="","",IFERROR(INDEX(OFFSET('Program and Results'!$A$1,MATCH(Tables!AT$1,'Program and Results'!$A:$A,0)-1,1,COUNTIF('Program and Results'!$A:$A,Tables!AT$1),4),MATCH($A268,OFFSET('Program and Results'!$A$1,MATCH(Tables!AT$1,'Program and Results'!$A:$A,0)-1,4,COUNTIF('Program and Results'!$A:$A,Tables!AT$1),1),0),2),"")))</f>
        <v/>
      </c>
      <c r="AU268" t="str">
        <f ca="1">IF(AU98="","",IF($A268="","",IFERROR(INDEX(OFFSET('Program and Results'!$A$1,MATCH(Tables!AU$1,'Program and Results'!$A:$A,0)-1,1,COUNTIF('Program and Results'!$A:$A,Tables!AU$1),4),MATCH($A268,OFFSET('Program and Results'!$A$1,MATCH(Tables!AU$1,'Program and Results'!$A:$A,0)-1,4,COUNTIF('Program and Results'!$A:$A,Tables!AU$1),1),0),2),"")))</f>
        <v/>
      </c>
      <c r="AV268" t="str">
        <f ca="1">IF(AV98="","",IF($A268="","",IFERROR(INDEX(OFFSET('Program and Results'!$A$1,MATCH(Tables!AV$1,'Program and Results'!$A:$A,0)-1,1,COUNTIF('Program and Results'!$A:$A,Tables!AV$1),4),MATCH($A268,OFFSET('Program and Results'!$A$1,MATCH(Tables!AV$1,'Program and Results'!$A:$A,0)-1,4,COUNTIF('Program and Results'!$A:$A,Tables!AV$1),1),0),2),"")))</f>
        <v/>
      </c>
      <c r="AW268" t="str">
        <f ca="1">IF(AW98="","",IF($A268="","",IFERROR(INDEX(OFFSET('Program and Results'!$A$1,MATCH(Tables!AW$1,'Program and Results'!$A:$A,0)-1,1,COUNTIF('Program and Results'!$A:$A,Tables!AW$1),4),MATCH($A268,OFFSET('Program and Results'!$A$1,MATCH(Tables!AW$1,'Program and Results'!$A:$A,0)-1,4,COUNTIF('Program and Results'!$A:$A,Tables!AW$1),1),0),2),"")))</f>
        <v/>
      </c>
      <c r="AX268" t="str">
        <f ca="1">IF(AX98="","",IF($A268="","",IFERROR(INDEX(OFFSET('Program and Results'!$A$1,MATCH(Tables!AX$1,'Program and Results'!$A:$A,0)-1,1,COUNTIF('Program and Results'!$A:$A,Tables!AX$1),4),MATCH($A268,OFFSET('Program and Results'!$A$1,MATCH(Tables!AX$1,'Program and Results'!$A:$A,0)-1,4,COUNTIF('Program and Results'!$A:$A,Tables!AX$1),1),0),2),"")))</f>
        <v/>
      </c>
      <c r="AY268" t="str">
        <f ca="1">IF(AY98="","",IF($A268="","",IFERROR(INDEX(OFFSET('Program and Results'!$A$1,MATCH(Tables!AY$1,'Program and Results'!$A:$A,0)-1,1,COUNTIF('Program and Results'!$A:$A,Tables!AY$1),4),MATCH($A268,OFFSET('Program and Results'!$A$1,MATCH(Tables!AY$1,'Program and Results'!$A:$A,0)-1,4,COUNTIF('Program and Results'!$A:$A,Tables!AY$1),1),0),2),"")))</f>
        <v/>
      </c>
      <c r="AZ268" t="str">
        <f ca="1">IF(AZ98="","",IF($A268="","",IFERROR(INDEX(OFFSET('Program and Results'!$A$1,MATCH(Tables!AZ$1,'Program and Results'!$A:$A,0)-1,1,COUNTIF('Program and Results'!$A:$A,Tables!AZ$1),4),MATCH($A268,OFFSET('Program and Results'!$A$1,MATCH(Tables!AZ$1,'Program and Results'!$A:$A,0)-1,4,COUNTIF('Program and Results'!$A:$A,Tables!AZ$1),1),0),2),"")))</f>
        <v/>
      </c>
      <c r="BA268" t="str">
        <f ca="1">IF(BA98="","",IF($A268="","",IFERROR(INDEX(OFFSET('Program and Results'!$A$1,MATCH(Tables!BA$1,'Program and Results'!$A:$A,0)-1,1,COUNTIF('Program and Results'!$A:$A,Tables!BA$1),4),MATCH($A268,OFFSET('Program and Results'!$A$1,MATCH(Tables!BA$1,'Program and Results'!$A:$A,0)-1,4,COUNTIF('Program and Results'!$A:$A,Tables!BA$1),1),0),2),"")))</f>
        <v/>
      </c>
      <c r="BB268" t="str">
        <f ca="1">IF(BB98="","",IF($A268="","",IFERROR(INDEX(OFFSET('Program and Results'!$A$1,MATCH(Tables!BB$1,'Program and Results'!$A:$A,0)-1,1,COUNTIF('Program and Results'!$A:$A,Tables!BB$1),4),MATCH($A268,OFFSET('Program and Results'!$A$1,MATCH(Tables!BB$1,'Program and Results'!$A:$A,0)-1,4,COUNTIF('Program and Results'!$A:$A,Tables!BB$1),1),0),2),"")))</f>
        <v/>
      </c>
      <c r="BC268" t="str">
        <f ca="1">IF(BC98="","",IF($A268="","",IFERROR(INDEX(OFFSET('Program and Results'!$A$1,MATCH(Tables!BC$1,'Program and Results'!$A:$A,0)-1,1,COUNTIF('Program and Results'!$A:$A,Tables!BC$1),4),MATCH($A268,OFFSET('Program and Results'!$A$1,MATCH(Tables!BC$1,'Program and Results'!$A:$A,0)-1,4,COUNTIF('Program and Results'!$A:$A,Tables!BC$1),1),0),2),"")))</f>
        <v/>
      </c>
      <c r="BD268" t="str">
        <f ca="1">IF(BD98="","",IF($A268="","",IFERROR(INDEX(OFFSET('Program and Results'!$A$1,MATCH(Tables!BD$1,'Program and Results'!$A:$A,0)-1,1,COUNTIF('Program and Results'!$A:$A,Tables!BD$1),4),MATCH($A268,OFFSET('Program and Results'!$A$1,MATCH(Tables!BD$1,'Program and Results'!$A:$A,0)-1,4,COUNTIF('Program and Results'!$A:$A,Tables!BD$1),1),0),2),"")))</f>
        <v/>
      </c>
      <c r="BE268" t="str">
        <f ca="1">IF(BE98="","",IF($A268="","",IFERROR(INDEX(OFFSET('Program and Results'!$A$1,MATCH(Tables!BE$1,'Program and Results'!$A:$A,0)-1,1,COUNTIF('Program and Results'!$A:$A,Tables!BE$1),4),MATCH($A268,OFFSET('Program and Results'!$A$1,MATCH(Tables!BE$1,'Program and Results'!$A:$A,0)-1,4,COUNTIF('Program and Results'!$A:$A,Tables!BE$1),1),0),2),"")))</f>
        <v/>
      </c>
    </row>
    <row r="269" spans="1:57">
      <c r="A269" s="3" t="str">
        <f t="shared" si="16"/>
        <v/>
      </c>
      <c r="B269" t="str">
        <f ca="1">IF(B99="","",IF($A269="","",IFERROR(INDEX(OFFSET('Program and Results'!$A$1,MATCH(Tables!B$1,'Program and Results'!$A:$A,0)-1,1,COUNTIF('Program and Results'!$A:$A,Tables!B$1),4),MATCH($A269,OFFSET('Program and Results'!$A$1,MATCH(Tables!B$1,'Program and Results'!$A:$A,0)-1,4,COUNTIF('Program and Results'!$A:$A,Tables!B$1),1),0),2),"")))</f>
        <v/>
      </c>
      <c r="C269" t="str">
        <f ca="1">IF(C99="","",IF($A269="","",IFERROR(INDEX(OFFSET('Program and Results'!$A$1,MATCH(Tables!C$1,'Program and Results'!$A:$A,0)-1,1,COUNTIF('Program and Results'!$A:$A,Tables!C$1),4),MATCH($A269,OFFSET('Program and Results'!$A$1,MATCH(Tables!C$1,'Program and Results'!$A:$A,0)-1,4,COUNTIF('Program and Results'!$A:$A,Tables!C$1),1),0),2),"")))</f>
        <v/>
      </c>
      <c r="D269" t="str">
        <f ca="1">IF(D99="","",IF($A269="","",IFERROR(INDEX(OFFSET('Program and Results'!$A$1,MATCH(Tables!D$1,'Program and Results'!$A:$A,0)-1,1,COUNTIF('Program and Results'!$A:$A,Tables!D$1),4),MATCH($A269,OFFSET('Program and Results'!$A$1,MATCH(Tables!D$1,'Program and Results'!$A:$A,0)-1,4,COUNTIF('Program and Results'!$A:$A,Tables!D$1),1),0),2),"")))</f>
        <v/>
      </c>
      <c r="E269" t="str">
        <f ca="1">IF(E99="","",IF($A269="","",IFERROR(INDEX(OFFSET('Program and Results'!$A$1,MATCH(Tables!E$1,'Program and Results'!$A:$A,0)-1,1,COUNTIF('Program and Results'!$A:$A,Tables!E$1),4),MATCH($A269,OFFSET('Program and Results'!$A$1,MATCH(Tables!E$1,'Program and Results'!$A:$A,0)-1,4,COUNTIF('Program and Results'!$A:$A,Tables!E$1),1),0),2),"")))</f>
        <v/>
      </c>
      <c r="F269" t="str">
        <f ca="1">IF(F99="","",IF($A269="","",IFERROR(INDEX(OFFSET('Program and Results'!$A$1,MATCH(Tables!F$1,'Program and Results'!$A:$A,0)-1,1,COUNTIF('Program and Results'!$A:$A,Tables!F$1),4),MATCH($A269,OFFSET('Program and Results'!$A$1,MATCH(Tables!F$1,'Program and Results'!$A:$A,0)-1,4,COUNTIF('Program and Results'!$A:$A,Tables!F$1),1),0),2),"")))</f>
        <v/>
      </c>
      <c r="G269" t="str">
        <f ca="1">IF(G99="","",IF($A269="","",IFERROR(INDEX(OFFSET('Program and Results'!$A$1,MATCH(Tables!G$1,'Program and Results'!$A:$A,0)-1,1,COUNTIF('Program and Results'!$A:$A,Tables!G$1),4),MATCH($A269,OFFSET('Program and Results'!$A$1,MATCH(Tables!G$1,'Program and Results'!$A:$A,0)-1,4,COUNTIF('Program and Results'!$A:$A,Tables!G$1),1),0),2),"")))</f>
        <v/>
      </c>
      <c r="H269" t="str">
        <f ca="1">IF(H99="","",IF($A269="","",IFERROR(INDEX(OFFSET('Program and Results'!$A$1,MATCH(Tables!H$1,'Program and Results'!$A:$A,0)-1,1,COUNTIF('Program and Results'!$A:$A,Tables!H$1),4),MATCH($A269,OFFSET('Program and Results'!$A$1,MATCH(Tables!H$1,'Program and Results'!$A:$A,0)-1,4,COUNTIF('Program and Results'!$A:$A,Tables!H$1),1),0),2),"")))</f>
        <v/>
      </c>
      <c r="I269" t="str">
        <f ca="1">IF(I99="","",IF($A269="","",IFERROR(INDEX(OFFSET('Program and Results'!$A$1,MATCH(Tables!I$1,'Program and Results'!$A:$A,0)-1,1,COUNTIF('Program and Results'!$A:$A,Tables!I$1),4),MATCH($A269,OFFSET('Program and Results'!$A$1,MATCH(Tables!I$1,'Program and Results'!$A:$A,0)-1,4,COUNTIF('Program and Results'!$A:$A,Tables!I$1),1),0),2),"")))</f>
        <v/>
      </c>
      <c r="J269" t="str">
        <f ca="1">IF(J99="","",IF($A269="","",IFERROR(INDEX(OFFSET('Program and Results'!$A$1,MATCH(Tables!J$1,'Program and Results'!$A:$A,0)-1,1,COUNTIF('Program and Results'!$A:$A,Tables!J$1),4),MATCH($A269,OFFSET('Program and Results'!$A$1,MATCH(Tables!J$1,'Program and Results'!$A:$A,0)-1,4,COUNTIF('Program and Results'!$A:$A,Tables!J$1),1),0),2),"")))</f>
        <v/>
      </c>
      <c r="K269" t="str">
        <f ca="1">IF(K99="","",IF($A269="","",IFERROR(INDEX(OFFSET('Program and Results'!$A$1,MATCH(Tables!K$1,'Program and Results'!$A:$A,0)-1,1,COUNTIF('Program and Results'!$A:$A,Tables!K$1),4),MATCH($A269,OFFSET('Program and Results'!$A$1,MATCH(Tables!K$1,'Program and Results'!$A:$A,0)-1,4,COUNTIF('Program and Results'!$A:$A,Tables!K$1),1),0),2),"")))</f>
        <v/>
      </c>
      <c r="L269" t="str">
        <f ca="1">IF(L99="","",IF($A269="","",IFERROR(INDEX(OFFSET('Program and Results'!$A$1,MATCH(Tables!L$1,'Program and Results'!$A:$A,0)-1,1,COUNTIF('Program and Results'!$A:$A,Tables!L$1),4),MATCH($A269,OFFSET('Program and Results'!$A$1,MATCH(Tables!L$1,'Program and Results'!$A:$A,0)-1,4,COUNTIF('Program and Results'!$A:$A,Tables!L$1),1),0),2),"")))</f>
        <v/>
      </c>
      <c r="M269" t="str">
        <f ca="1">IF(M99="","",IF($A269="","",IFERROR(INDEX(OFFSET('Program and Results'!$A$1,MATCH(Tables!M$1,'Program and Results'!$A:$A,0)-1,1,COUNTIF('Program and Results'!$A:$A,Tables!M$1),4),MATCH($A269,OFFSET('Program and Results'!$A$1,MATCH(Tables!M$1,'Program and Results'!$A:$A,0)-1,4,COUNTIF('Program and Results'!$A:$A,Tables!M$1),1),0),2),"")))</f>
        <v/>
      </c>
      <c r="N269" t="str">
        <f ca="1">IF(N99="","",IF($A269="","",IFERROR(INDEX(OFFSET('Program and Results'!$A$1,MATCH(Tables!N$1,'Program and Results'!$A:$A,0)-1,1,COUNTIF('Program and Results'!$A:$A,Tables!N$1),4),MATCH($A269,OFFSET('Program and Results'!$A$1,MATCH(Tables!N$1,'Program and Results'!$A:$A,0)-1,4,COUNTIF('Program and Results'!$A:$A,Tables!N$1),1),0),2),"")))</f>
        <v/>
      </c>
      <c r="O269" t="str">
        <f ca="1">IF(O99="","",IF($A269="","",IFERROR(INDEX(OFFSET('Program and Results'!$A$1,MATCH(Tables!O$1,'Program and Results'!$A:$A,0)-1,1,COUNTIF('Program and Results'!$A:$A,Tables!O$1),4),MATCH($A269,OFFSET('Program and Results'!$A$1,MATCH(Tables!O$1,'Program and Results'!$A:$A,0)-1,4,COUNTIF('Program and Results'!$A:$A,Tables!O$1),1),0),2),"")))</f>
        <v/>
      </c>
      <c r="P269" t="str">
        <f ca="1">IF(P99="","",IF($A269="","",IFERROR(INDEX(OFFSET('Program and Results'!$A$1,MATCH(Tables!P$1,'Program and Results'!$A:$A,0)-1,1,COUNTIF('Program and Results'!$A:$A,Tables!P$1),4),MATCH($A269,OFFSET('Program and Results'!$A$1,MATCH(Tables!P$1,'Program and Results'!$A:$A,0)-1,4,COUNTIF('Program and Results'!$A:$A,Tables!P$1),1),0),2),"")))</f>
        <v/>
      </c>
      <c r="Q269" t="str">
        <f ca="1">IF(Q99="","",IF($A269="","",IFERROR(INDEX(OFFSET('Program and Results'!$A$1,MATCH(Tables!Q$1,'Program and Results'!$A:$A,0)-1,1,COUNTIF('Program and Results'!$A:$A,Tables!Q$1),4),MATCH($A269,OFFSET('Program and Results'!$A$1,MATCH(Tables!Q$1,'Program and Results'!$A:$A,0)-1,4,COUNTIF('Program and Results'!$A:$A,Tables!Q$1),1),0),2),"")))</f>
        <v/>
      </c>
      <c r="R269" t="str">
        <f ca="1">IF(R99="","",IF($A269="","",IFERROR(INDEX(OFFSET('Program and Results'!$A$1,MATCH(Tables!R$1,'Program and Results'!$A:$A,0)-1,1,COUNTIF('Program and Results'!$A:$A,Tables!R$1),4),MATCH($A269,OFFSET('Program and Results'!$A$1,MATCH(Tables!R$1,'Program and Results'!$A:$A,0)-1,4,COUNTIF('Program and Results'!$A:$A,Tables!R$1),1),0),2),"")))</f>
        <v/>
      </c>
      <c r="S269" t="str">
        <f ca="1">IF(S99="","",IF($A269="","",IFERROR(INDEX(OFFSET('Program and Results'!$A$1,MATCH(Tables!S$1,'Program and Results'!$A:$A,0)-1,1,COUNTIF('Program and Results'!$A:$A,Tables!S$1),4),MATCH($A269,OFFSET('Program and Results'!$A$1,MATCH(Tables!S$1,'Program and Results'!$A:$A,0)-1,4,COUNTIF('Program and Results'!$A:$A,Tables!S$1),1),0),2),"")))</f>
        <v/>
      </c>
      <c r="T269" t="str">
        <f ca="1">IF(T99="","",IF($A269="","",IFERROR(INDEX(OFFSET('Program and Results'!$A$1,MATCH(Tables!T$1,'Program and Results'!$A:$A,0)-1,1,COUNTIF('Program and Results'!$A:$A,Tables!T$1),4),MATCH($A269,OFFSET('Program and Results'!$A$1,MATCH(Tables!T$1,'Program and Results'!$A:$A,0)-1,4,COUNTIF('Program and Results'!$A:$A,Tables!T$1),1),0),2),"")))</f>
        <v/>
      </c>
      <c r="U269" t="str">
        <f ca="1">IF(U99="","",IF($A269="","",IFERROR(INDEX(OFFSET('Program and Results'!$A$1,MATCH(Tables!U$1,'Program and Results'!$A:$A,0)-1,1,COUNTIF('Program and Results'!$A:$A,Tables!U$1),4),MATCH($A269,OFFSET('Program and Results'!$A$1,MATCH(Tables!U$1,'Program and Results'!$A:$A,0)-1,4,COUNTIF('Program and Results'!$A:$A,Tables!U$1),1),0),2),"")))</f>
        <v/>
      </c>
      <c r="V269" t="str">
        <f ca="1">IF(V99="","",IF($A269="","",IFERROR(INDEX(OFFSET('Program and Results'!$A$1,MATCH(Tables!V$1,'Program and Results'!$A:$A,0)-1,1,COUNTIF('Program and Results'!$A:$A,Tables!V$1),4),MATCH($A269,OFFSET('Program and Results'!$A$1,MATCH(Tables!V$1,'Program and Results'!$A:$A,0)-1,4,COUNTIF('Program and Results'!$A:$A,Tables!V$1),1),0),2),"")))</f>
        <v/>
      </c>
      <c r="W269" t="str">
        <f ca="1">IF(W99="","",IF($A269="","",IFERROR(INDEX(OFFSET('Program and Results'!$A$1,MATCH(Tables!W$1,'Program and Results'!$A:$A,0)-1,1,COUNTIF('Program and Results'!$A:$A,Tables!W$1),4),MATCH($A269,OFFSET('Program and Results'!$A$1,MATCH(Tables!W$1,'Program and Results'!$A:$A,0)-1,4,COUNTIF('Program and Results'!$A:$A,Tables!W$1),1),0),2),"")))</f>
        <v/>
      </c>
      <c r="X269" t="str">
        <f ca="1">IF(X99="","",IF($A269="","",IFERROR(INDEX(OFFSET('Program and Results'!$A$1,MATCH(Tables!X$1,'Program and Results'!$A:$A,0)-1,1,COUNTIF('Program and Results'!$A:$A,Tables!X$1),4),MATCH($A269,OFFSET('Program and Results'!$A$1,MATCH(Tables!X$1,'Program and Results'!$A:$A,0)-1,4,COUNTIF('Program and Results'!$A:$A,Tables!X$1),1),0),2),"")))</f>
        <v/>
      </c>
      <c r="Y269" t="str">
        <f ca="1">IF(Y99="","",IF($A269="","",IFERROR(INDEX(OFFSET('Program and Results'!$A$1,MATCH(Tables!Y$1,'Program and Results'!$A:$A,0)-1,1,COUNTIF('Program and Results'!$A:$A,Tables!Y$1),4),MATCH($A269,OFFSET('Program and Results'!$A$1,MATCH(Tables!Y$1,'Program and Results'!$A:$A,0)-1,4,COUNTIF('Program and Results'!$A:$A,Tables!Y$1),1),0),2),"")))</f>
        <v/>
      </c>
      <c r="Z269" t="str">
        <f ca="1">IF(Z99="","",IF($A269="","",IFERROR(INDEX(OFFSET('Program and Results'!$A$1,MATCH(Tables!Z$1,'Program and Results'!$A:$A,0)-1,1,COUNTIF('Program and Results'!$A:$A,Tables!Z$1),4),MATCH($A269,OFFSET('Program and Results'!$A$1,MATCH(Tables!Z$1,'Program and Results'!$A:$A,0)-1,4,COUNTIF('Program and Results'!$A:$A,Tables!Z$1),1),0),2),"")))</f>
        <v/>
      </c>
      <c r="AA269" t="str">
        <f ca="1">IF(AA99="","",IF($A269="","",IFERROR(INDEX(OFFSET('Program and Results'!$A$1,MATCH(Tables!AA$1,'Program and Results'!$A:$A,0)-1,1,COUNTIF('Program and Results'!$A:$A,Tables!AA$1),4),MATCH($A269,OFFSET('Program and Results'!$A$1,MATCH(Tables!AA$1,'Program and Results'!$A:$A,0)-1,4,COUNTIF('Program and Results'!$A:$A,Tables!AA$1),1),0),2),"")))</f>
        <v/>
      </c>
      <c r="AB269" t="str">
        <f ca="1">IF(AB99="","",IF($A269="","",IFERROR(INDEX(OFFSET('Program and Results'!$A$1,MATCH(Tables!AB$1,'Program and Results'!$A:$A,0)-1,1,COUNTIF('Program and Results'!$A:$A,Tables!AB$1),4),MATCH($A269,OFFSET('Program and Results'!$A$1,MATCH(Tables!AB$1,'Program and Results'!$A:$A,0)-1,4,COUNTIF('Program and Results'!$A:$A,Tables!AB$1),1),0),2),"")))</f>
        <v/>
      </c>
      <c r="AC269" t="str">
        <f ca="1">IF(AC99="","",IF($A269="","",IFERROR(INDEX(OFFSET('Program and Results'!$A$1,MATCH(Tables!AC$1,'Program and Results'!$A:$A,0)-1,1,COUNTIF('Program and Results'!$A:$A,Tables!AC$1),4),MATCH($A269,OFFSET('Program and Results'!$A$1,MATCH(Tables!AC$1,'Program and Results'!$A:$A,0)-1,4,COUNTIF('Program and Results'!$A:$A,Tables!AC$1),1),0),2),"")))</f>
        <v/>
      </c>
      <c r="AD269" t="str">
        <f ca="1">IF(AD99="","",IF($A269="","",IFERROR(INDEX(OFFSET('Program and Results'!$A$1,MATCH(Tables!AD$1,'Program and Results'!$A:$A,0)-1,1,COUNTIF('Program and Results'!$A:$A,Tables!AD$1),4),MATCH($A269,OFFSET('Program and Results'!$A$1,MATCH(Tables!AD$1,'Program and Results'!$A:$A,0)-1,4,COUNTIF('Program and Results'!$A:$A,Tables!AD$1),1),0),2),"")))</f>
        <v/>
      </c>
      <c r="AE269" t="str">
        <f ca="1">IF(AE99="","",IF($A269="","",IFERROR(INDEX(OFFSET('Program and Results'!$A$1,MATCH(Tables!AE$1,'Program and Results'!$A:$A,0)-1,1,COUNTIF('Program and Results'!$A:$A,Tables!AE$1),4),MATCH($A269,OFFSET('Program and Results'!$A$1,MATCH(Tables!AE$1,'Program and Results'!$A:$A,0)-1,4,COUNTIF('Program and Results'!$A:$A,Tables!AE$1),1),0),2),"")))</f>
        <v/>
      </c>
      <c r="AF269" t="str">
        <f ca="1">IF(AF99="","",IF($A269="","",IFERROR(INDEX(OFFSET('Program and Results'!$A$1,MATCH(Tables!AF$1,'Program and Results'!$A:$A,0)-1,1,COUNTIF('Program and Results'!$A:$A,Tables!AF$1),4),MATCH($A269,OFFSET('Program and Results'!$A$1,MATCH(Tables!AF$1,'Program and Results'!$A:$A,0)-1,4,COUNTIF('Program and Results'!$A:$A,Tables!AF$1),1),0),2),"")))</f>
        <v/>
      </c>
      <c r="AG269" t="str">
        <f ca="1">IF(AG99="","",IF($A269="","",IFERROR(INDEX(OFFSET('Program and Results'!$A$1,MATCH(Tables!AG$1,'Program and Results'!$A:$A,0)-1,1,COUNTIF('Program and Results'!$A:$A,Tables!AG$1),4),MATCH($A269,OFFSET('Program and Results'!$A$1,MATCH(Tables!AG$1,'Program and Results'!$A:$A,0)-1,4,COUNTIF('Program and Results'!$A:$A,Tables!AG$1),1),0),2),"")))</f>
        <v/>
      </c>
      <c r="AH269" t="str">
        <f ca="1">IF(AH99="","",IF($A269="","",IFERROR(INDEX(OFFSET('Program and Results'!$A$1,MATCH(Tables!AH$1,'Program and Results'!$A:$A,0)-1,1,COUNTIF('Program and Results'!$A:$A,Tables!AH$1),4),MATCH($A269,OFFSET('Program and Results'!$A$1,MATCH(Tables!AH$1,'Program and Results'!$A:$A,0)-1,4,COUNTIF('Program and Results'!$A:$A,Tables!AH$1),1),0),2),"")))</f>
        <v/>
      </c>
      <c r="AI269" t="str">
        <f ca="1">IF(AI99="","",IF($A269="","",IFERROR(INDEX(OFFSET('Program and Results'!$A$1,MATCH(Tables!AI$1,'Program and Results'!$A:$A,0)-1,1,COUNTIF('Program and Results'!$A:$A,Tables!AI$1),4),MATCH($A269,OFFSET('Program and Results'!$A$1,MATCH(Tables!AI$1,'Program and Results'!$A:$A,0)-1,4,COUNTIF('Program and Results'!$A:$A,Tables!AI$1),1),0),2),"")))</f>
        <v/>
      </c>
      <c r="AJ269" t="str">
        <f ca="1">IF(AJ99="","",IF($A269="","",IFERROR(INDEX(OFFSET('Program and Results'!$A$1,MATCH(Tables!AJ$1,'Program and Results'!$A:$A,0)-1,1,COUNTIF('Program and Results'!$A:$A,Tables!AJ$1),4),MATCH($A269,OFFSET('Program and Results'!$A$1,MATCH(Tables!AJ$1,'Program and Results'!$A:$A,0)-1,4,COUNTIF('Program and Results'!$A:$A,Tables!AJ$1),1),0),2),"")))</f>
        <v/>
      </c>
      <c r="AK269" t="str">
        <f ca="1">IF(AK99="","",IF($A269="","",IFERROR(INDEX(OFFSET('Program and Results'!$A$1,MATCH(Tables!AK$1,'Program and Results'!$A:$A,0)-1,1,COUNTIF('Program and Results'!$A:$A,Tables!AK$1),4),MATCH($A269,OFFSET('Program and Results'!$A$1,MATCH(Tables!AK$1,'Program and Results'!$A:$A,0)-1,4,COUNTIF('Program and Results'!$A:$A,Tables!AK$1),1),0),2),"")))</f>
        <v/>
      </c>
      <c r="AL269" t="str">
        <f ca="1">IF(AL99="","",IF($A269="","",IFERROR(INDEX(OFFSET('Program and Results'!$A$1,MATCH(Tables!AL$1,'Program and Results'!$A:$A,0)-1,1,COUNTIF('Program and Results'!$A:$A,Tables!AL$1),4),MATCH($A269,OFFSET('Program and Results'!$A$1,MATCH(Tables!AL$1,'Program and Results'!$A:$A,0)-1,4,COUNTIF('Program and Results'!$A:$A,Tables!AL$1),1),0),2),"")))</f>
        <v/>
      </c>
      <c r="AM269" t="str">
        <f ca="1">IF(AM99="","",IF($A269="","",IFERROR(INDEX(OFFSET('Program and Results'!$A$1,MATCH(Tables!AM$1,'Program and Results'!$A:$A,0)-1,1,COUNTIF('Program and Results'!$A:$A,Tables!AM$1),4),MATCH($A269,OFFSET('Program and Results'!$A$1,MATCH(Tables!AM$1,'Program and Results'!$A:$A,0)-1,4,COUNTIF('Program and Results'!$A:$A,Tables!AM$1),1),0),2),"")))</f>
        <v/>
      </c>
      <c r="AN269" t="str">
        <f ca="1">IF(AN99="","",IF($A269="","",IFERROR(INDEX(OFFSET('Program and Results'!$A$1,MATCH(Tables!AN$1,'Program and Results'!$A:$A,0)-1,1,COUNTIF('Program and Results'!$A:$A,Tables!AN$1),4),MATCH($A269,OFFSET('Program and Results'!$A$1,MATCH(Tables!AN$1,'Program and Results'!$A:$A,0)-1,4,COUNTIF('Program and Results'!$A:$A,Tables!AN$1),1),0),2),"")))</f>
        <v/>
      </c>
      <c r="AO269" t="str">
        <f ca="1">IF(AO99="","",IF($A269="","",IFERROR(INDEX(OFFSET('Program and Results'!$A$1,MATCH(Tables!AO$1,'Program and Results'!$A:$A,0)-1,1,COUNTIF('Program and Results'!$A:$A,Tables!AO$1),4),MATCH($A269,OFFSET('Program and Results'!$A$1,MATCH(Tables!AO$1,'Program and Results'!$A:$A,0)-1,4,COUNTIF('Program and Results'!$A:$A,Tables!AO$1),1),0),2),"")))</f>
        <v/>
      </c>
      <c r="AP269" t="str">
        <f ca="1">IF(AP99="","",IF($A269="","",IFERROR(INDEX(OFFSET('Program and Results'!$A$1,MATCH(Tables!AP$1,'Program and Results'!$A:$A,0)-1,1,COUNTIF('Program and Results'!$A:$A,Tables!AP$1),4),MATCH($A269,OFFSET('Program and Results'!$A$1,MATCH(Tables!AP$1,'Program and Results'!$A:$A,0)-1,4,COUNTIF('Program and Results'!$A:$A,Tables!AP$1),1),0),2),"")))</f>
        <v/>
      </c>
      <c r="AQ269" t="str">
        <f ca="1">IF(AQ99="","",IF($A269="","",IFERROR(INDEX(OFFSET('Program and Results'!$A$1,MATCH(Tables!AQ$1,'Program and Results'!$A:$A,0)-1,1,COUNTIF('Program and Results'!$A:$A,Tables!AQ$1),4),MATCH($A269,OFFSET('Program and Results'!$A$1,MATCH(Tables!AQ$1,'Program and Results'!$A:$A,0)-1,4,COUNTIF('Program and Results'!$A:$A,Tables!AQ$1),1),0),2),"")))</f>
        <v/>
      </c>
      <c r="AR269" t="str">
        <f ca="1">IF(AR99="","",IF($A269="","",IFERROR(INDEX(OFFSET('Program and Results'!$A$1,MATCH(Tables!AR$1,'Program and Results'!$A:$A,0)-1,1,COUNTIF('Program and Results'!$A:$A,Tables!AR$1),4),MATCH($A269,OFFSET('Program and Results'!$A$1,MATCH(Tables!AR$1,'Program and Results'!$A:$A,0)-1,4,COUNTIF('Program and Results'!$A:$A,Tables!AR$1),1),0),2),"")))</f>
        <v/>
      </c>
      <c r="AS269" t="str">
        <f ca="1">IF(AS99="","",IF($A269="","",IFERROR(INDEX(OFFSET('Program and Results'!$A$1,MATCH(Tables!AS$1,'Program and Results'!$A:$A,0)-1,1,COUNTIF('Program and Results'!$A:$A,Tables!AS$1),4),MATCH($A269,OFFSET('Program and Results'!$A$1,MATCH(Tables!AS$1,'Program and Results'!$A:$A,0)-1,4,COUNTIF('Program and Results'!$A:$A,Tables!AS$1),1),0),2),"")))</f>
        <v/>
      </c>
      <c r="AT269" t="str">
        <f ca="1">IF(AT99="","",IF($A269="","",IFERROR(INDEX(OFFSET('Program and Results'!$A$1,MATCH(Tables!AT$1,'Program and Results'!$A:$A,0)-1,1,COUNTIF('Program and Results'!$A:$A,Tables!AT$1),4),MATCH($A269,OFFSET('Program and Results'!$A$1,MATCH(Tables!AT$1,'Program and Results'!$A:$A,0)-1,4,COUNTIF('Program and Results'!$A:$A,Tables!AT$1),1),0),2),"")))</f>
        <v/>
      </c>
      <c r="AU269" t="str">
        <f ca="1">IF(AU99="","",IF($A269="","",IFERROR(INDEX(OFFSET('Program and Results'!$A$1,MATCH(Tables!AU$1,'Program and Results'!$A:$A,0)-1,1,COUNTIF('Program and Results'!$A:$A,Tables!AU$1),4),MATCH($A269,OFFSET('Program and Results'!$A$1,MATCH(Tables!AU$1,'Program and Results'!$A:$A,0)-1,4,COUNTIF('Program and Results'!$A:$A,Tables!AU$1),1),0),2),"")))</f>
        <v/>
      </c>
      <c r="AV269" t="str">
        <f ca="1">IF(AV99="","",IF($A269="","",IFERROR(INDEX(OFFSET('Program and Results'!$A$1,MATCH(Tables!AV$1,'Program and Results'!$A:$A,0)-1,1,COUNTIF('Program and Results'!$A:$A,Tables!AV$1),4),MATCH($A269,OFFSET('Program and Results'!$A$1,MATCH(Tables!AV$1,'Program and Results'!$A:$A,0)-1,4,COUNTIF('Program and Results'!$A:$A,Tables!AV$1),1),0),2),"")))</f>
        <v/>
      </c>
      <c r="AW269" t="str">
        <f ca="1">IF(AW99="","",IF($A269="","",IFERROR(INDEX(OFFSET('Program and Results'!$A$1,MATCH(Tables!AW$1,'Program and Results'!$A:$A,0)-1,1,COUNTIF('Program and Results'!$A:$A,Tables!AW$1),4),MATCH($A269,OFFSET('Program and Results'!$A$1,MATCH(Tables!AW$1,'Program and Results'!$A:$A,0)-1,4,COUNTIF('Program and Results'!$A:$A,Tables!AW$1),1),0),2),"")))</f>
        <v/>
      </c>
      <c r="AX269" t="str">
        <f ca="1">IF(AX99="","",IF($A269="","",IFERROR(INDEX(OFFSET('Program and Results'!$A$1,MATCH(Tables!AX$1,'Program and Results'!$A:$A,0)-1,1,COUNTIF('Program and Results'!$A:$A,Tables!AX$1),4),MATCH($A269,OFFSET('Program and Results'!$A$1,MATCH(Tables!AX$1,'Program and Results'!$A:$A,0)-1,4,COUNTIF('Program and Results'!$A:$A,Tables!AX$1),1),0),2),"")))</f>
        <v/>
      </c>
      <c r="AY269" t="str">
        <f ca="1">IF(AY99="","",IF($A269="","",IFERROR(INDEX(OFFSET('Program and Results'!$A$1,MATCH(Tables!AY$1,'Program and Results'!$A:$A,0)-1,1,COUNTIF('Program and Results'!$A:$A,Tables!AY$1),4),MATCH($A269,OFFSET('Program and Results'!$A$1,MATCH(Tables!AY$1,'Program and Results'!$A:$A,0)-1,4,COUNTIF('Program and Results'!$A:$A,Tables!AY$1),1),0),2),"")))</f>
        <v/>
      </c>
      <c r="AZ269" t="str">
        <f ca="1">IF(AZ99="","",IF($A269="","",IFERROR(INDEX(OFFSET('Program and Results'!$A$1,MATCH(Tables!AZ$1,'Program and Results'!$A:$A,0)-1,1,COUNTIF('Program and Results'!$A:$A,Tables!AZ$1),4),MATCH($A269,OFFSET('Program and Results'!$A$1,MATCH(Tables!AZ$1,'Program and Results'!$A:$A,0)-1,4,COUNTIF('Program and Results'!$A:$A,Tables!AZ$1),1),0),2),"")))</f>
        <v/>
      </c>
      <c r="BA269" t="str">
        <f ca="1">IF(BA99="","",IF($A269="","",IFERROR(INDEX(OFFSET('Program and Results'!$A$1,MATCH(Tables!BA$1,'Program and Results'!$A:$A,0)-1,1,COUNTIF('Program and Results'!$A:$A,Tables!BA$1),4),MATCH($A269,OFFSET('Program and Results'!$A$1,MATCH(Tables!BA$1,'Program and Results'!$A:$A,0)-1,4,COUNTIF('Program and Results'!$A:$A,Tables!BA$1),1),0),2),"")))</f>
        <v/>
      </c>
      <c r="BB269" t="str">
        <f ca="1">IF(BB99="","",IF($A269="","",IFERROR(INDEX(OFFSET('Program and Results'!$A$1,MATCH(Tables!BB$1,'Program and Results'!$A:$A,0)-1,1,COUNTIF('Program and Results'!$A:$A,Tables!BB$1),4),MATCH($A269,OFFSET('Program and Results'!$A$1,MATCH(Tables!BB$1,'Program and Results'!$A:$A,0)-1,4,COUNTIF('Program and Results'!$A:$A,Tables!BB$1),1),0),2),"")))</f>
        <v/>
      </c>
      <c r="BC269" t="str">
        <f ca="1">IF(BC99="","",IF($A269="","",IFERROR(INDEX(OFFSET('Program and Results'!$A$1,MATCH(Tables!BC$1,'Program and Results'!$A:$A,0)-1,1,COUNTIF('Program and Results'!$A:$A,Tables!BC$1),4),MATCH($A269,OFFSET('Program and Results'!$A$1,MATCH(Tables!BC$1,'Program and Results'!$A:$A,0)-1,4,COUNTIF('Program and Results'!$A:$A,Tables!BC$1),1),0),2),"")))</f>
        <v/>
      </c>
      <c r="BD269" t="str">
        <f ca="1">IF(BD99="","",IF($A269="","",IFERROR(INDEX(OFFSET('Program and Results'!$A$1,MATCH(Tables!BD$1,'Program and Results'!$A:$A,0)-1,1,COUNTIF('Program and Results'!$A:$A,Tables!BD$1),4),MATCH($A269,OFFSET('Program and Results'!$A$1,MATCH(Tables!BD$1,'Program and Results'!$A:$A,0)-1,4,COUNTIF('Program and Results'!$A:$A,Tables!BD$1),1),0),2),"")))</f>
        <v/>
      </c>
      <c r="BE269" t="str">
        <f ca="1">IF(BE99="","",IF($A269="","",IFERROR(INDEX(OFFSET('Program and Results'!$A$1,MATCH(Tables!BE$1,'Program and Results'!$A:$A,0)-1,1,COUNTIF('Program and Results'!$A:$A,Tables!BE$1),4),MATCH($A269,OFFSET('Program and Results'!$A$1,MATCH(Tables!BE$1,'Program and Results'!$A:$A,0)-1,4,COUNTIF('Program and Results'!$A:$A,Tables!BE$1),1),0),2),"")))</f>
        <v/>
      </c>
    </row>
    <row r="270" spans="1:57">
      <c r="A270" s="3" t="str">
        <f t="shared" si="16"/>
        <v/>
      </c>
      <c r="B270" t="str">
        <f ca="1">IF(B100="","",IF($A270="","",IFERROR(INDEX(OFFSET('Program and Results'!$A$1,MATCH(Tables!B$1,'Program and Results'!$A:$A,0)-1,1,COUNTIF('Program and Results'!$A:$A,Tables!B$1),4),MATCH($A270,OFFSET('Program and Results'!$A$1,MATCH(Tables!B$1,'Program and Results'!$A:$A,0)-1,4,COUNTIF('Program and Results'!$A:$A,Tables!B$1),1),0),2),"")))</f>
        <v/>
      </c>
      <c r="C270" t="str">
        <f ca="1">IF(C100="","",IF($A270="","",IFERROR(INDEX(OFFSET('Program and Results'!$A$1,MATCH(Tables!C$1,'Program and Results'!$A:$A,0)-1,1,COUNTIF('Program and Results'!$A:$A,Tables!C$1),4),MATCH($A270,OFFSET('Program and Results'!$A$1,MATCH(Tables!C$1,'Program and Results'!$A:$A,0)-1,4,COUNTIF('Program and Results'!$A:$A,Tables!C$1),1),0),2),"")))</f>
        <v/>
      </c>
      <c r="D270" t="str">
        <f ca="1">IF(D100="","",IF($A270="","",IFERROR(INDEX(OFFSET('Program and Results'!$A$1,MATCH(Tables!D$1,'Program and Results'!$A:$A,0)-1,1,COUNTIF('Program and Results'!$A:$A,Tables!D$1),4),MATCH($A270,OFFSET('Program and Results'!$A$1,MATCH(Tables!D$1,'Program and Results'!$A:$A,0)-1,4,COUNTIF('Program and Results'!$A:$A,Tables!D$1),1),0),2),"")))</f>
        <v/>
      </c>
      <c r="E270" t="str">
        <f ca="1">IF(E100="","",IF($A270="","",IFERROR(INDEX(OFFSET('Program and Results'!$A$1,MATCH(Tables!E$1,'Program and Results'!$A:$A,0)-1,1,COUNTIF('Program and Results'!$A:$A,Tables!E$1),4),MATCH($A270,OFFSET('Program and Results'!$A$1,MATCH(Tables!E$1,'Program and Results'!$A:$A,0)-1,4,COUNTIF('Program and Results'!$A:$A,Tables!E$1),1),0),2),"")))</f>
        <v/>
      </c>
      <c r="F270" t="str">
        <f ca="1">IF(F100="","",IF($A270="","",IFERROR(INDEX(OFFSET('Program and Results'!$A$1,MATCH(Tables!F$1,'Program and Results'!$A:$A,0)-1,1,COUNTIF('Program and Results'!$A:$A,Tables!F$1),4),MATCH($A270,OFFSET('Program and Results'!$A$1,MATCH(Tables!F$1,'Program and Results'!$A:$A,0)-1,4,COUNTIF('Program and Results'!$A:$A,Tables!F$1),1),0),2),"")))</f>
        <v/>
      </c>
      <c r="G270" t="str">
        <f ca="1">IF(G100="","",IF($A270="","",IFERROR(INDEX(OFFSET('Program and Results'!$A$1,MATCH(Tables!G$1,'Program and Results'!$A:$A,0)-1,1,COUNTIF('Program and Results'!$A:$A,Tables!G$1),4),MATCH($A270,OFFSET('Program and Results'!$A$1,MATCH(Tables!G$1,'Program and Results'!$A:$A,0)-1,4,COUNTIF('Program and Results'!$A:$A,Tables!G$1),1),0),2),"")))</f>
        <v/>
      </c>
      <c r="H270" t="str">
        <f ca="1">IF(H100="","",IF($A270="","",IFERROR(INDEX(OFFSET('Program and Results'!$A$1,MATCH(Tables!H$1,'Program and Results'!$A:$A,0)-1,1,COUNTIF('Program and Results'!$A:$A,Tables!H$1),4),MATCH($A270,OFFSET('Program and Results'!$A$1,MATCH(Tables!H$1,'Program and Results'!$A:$A,0)-1,4,COUNTIF('Program and Results'!$A:$A,Tables!H$1),1),0),2),"")))</f>
        <v/>
      </c>
      <c r="I270" t="str">
        <f ca="1">IF(I100="","",IF($A270="","",IFERROR(INDEX(OFFSET('Program and Results'!$A$1,MATCH(Tables!I$1,'Program and Results'!$A:$A,0)-1,1,COUNTIF('Program and Results'!$A:$A,Tables!I$1),4),MATCH($A270,OFFSET('Program and Results'!$A$1,MATCH(Tables!I$1,'Program and Results'!$A:$A,0)-1,4,COUNTIF('Program and Results'!$A:$A,Tables!I$1),1),0),2),"")))</f>
        <v/>
      </c>
      <c r="J270" t="str">
        <f ca="1">IF(J100="","",IF($A270="","",IFERROR(INDEX(OFFSET('Program and Results'!$A$1,MATCH(Tables!J$1,'Program and Results'!$A:$A,0)-1,1,COUNTIF('Program and Results'!$A:$A,Tables!J$1),4),MATCH($A270,OFFSET('Program and Results'!$A$1,MATCH(Tables!J$1,'Program and Results'!$A:$A,0)-1,4,COUNTIF('Program and Results'!$A:$A,Tables!J$1),1),0),2),"")))</f>
        <v/>
      </c>
      <c r="K270" t="str">
        <f ca="1">IF(K100="","",IF($A270="","",IFERROR(INDEX(OFFSET('Program and Results'!$A$1,MATCH(Tables!K$1,'Program and Results'!$A:$A,0)-1,1,COUNTIF('Program and Results'!$A:$A,Tables!K$1),4),MATCH($A270,OFFSET('Program and Results'!$A$1,MATCH(Tables!K$1,'Program and Results'!$A:$A,0)-1,4,COUNTIF('Program and Results'!$A:$A,Tables!K$1),1),0),2),"")))</f>
        <v/>
      </c>
      <c r="L270" t="str">
        <f ca="1">IF(L100="","",IF($A270="","",IFERROR(INDEX(OFFSET('Program and Results'!$A$1,MATCH(Tables!L$1,'Program and Results'!$A:$A,0)-1,1,COUNTIF('Program and Results'!$A:$A,Tables!L$1),4),MATCH($A270,OFFSET('Program and Results'!$A$1,MATCH(Tables!L$1,'Program and Results'!$A:$A,0)-1,4,COUNTIF('Program and Results'!$A:$A,Tables!L$1),1),0),2),"")))</f>
        <v/>
      </c>
      <c r="M270" t="str">
        <f ca="1">IF(M100="","",IF($A270="","",IFERROR(INDEX(OFFSET('Program and Results'!$A$1,MATCH(Tables!M$1,'Program and Results'!$A:$A,0)-1,1,COUNTIF('Program and Results'!$A:$A,Tables!M$1),4),MATCH($A270,OFFSET('Program and Results'!$A$1,MATCH(Tables!M$1,'Program and Results'!$A:$A,0)-1,4,COUNTIF('Program and Results'!$A:$A,Tables!M$1),1),0),2),"")))</f>
        <v/>
      </c>
      <c r="N270" t="str">
        <f ca="1">IF(N100="","",IF($A270="","",IFERROR(INDEX(OFFSET('Program and Results'!$A$1,MATCH(Tables!N$1,'Program and Results'!$A:$A,0)-1,1,COUNTIF('Program and Results'!$A:$A,Tables!N$1),4),MATCH($A270,OFFSET('Program and Results'!$A$1,MATCH(Tables!N$1,'Program and Results'!$A:$A,0)-1,4,COUNTIF('Program and Results'!$A:$A,Tables!N$1),1),0),2),"")))</f>
        <v/>
      </c>
      <c r="O270" t="str">
        <f ca="1">IF(O100="","",IF($A270="","",IFERROR(INDEX(OFFSET('Program and Results'!$A$1,MATCH(Tables!O$1,'Program and Results'!$A:$A,0)-1,1,COUNTIF('Program and Results'!$A:$A,Tables!O$1),4),MATCH($A270,OFFSET('Program and Results'!$A$1,MATCH(Tables!O$1,'Program and Results'!$A:$A,0)-1,4,COUNTIF('Program and Results'!$A:$A,Tables!O$1),1),0),2),"")))</f>
        <v/>
      </c>
      <c r="P270" t="str">
        <f ca="1">IF(P100="","",IF($A270="","",IFERROR(INDEX(OFFSET('Program and Results'!$A$1,MATCH(Tables!P$1,'Program and Results'!$A:$A,0)-1,1,COUNTIF('Program and Results'!$A:$A,Tables!P$1),4),MATCH($A270,OFFSET('Program and Results'!$A$1,MATCH(Tables!P$1,'Program and Results'!$A:$A,0)-1,4,COUNTIF('Program and Results'!$A:$A,Tables!P$1),1),0),2),"")))</f>
        <v/>
      </c>
      <c r="Q270" t="str">
        <f ca="1">IF(Q100="","",IF($A270="","",IFERROR(INDEX(OFFSET('Program and Results'!$A$1,MATCH(Tables!Q$1,'Program and Results'!$A:$A,0)-1,1,COUNTIF('Program and Results'!$A:$A,Tables!Q$1),4),MATCH($A270,OFFSET('Program and Results'!$A$1,MATCH(Tables!Q$1,'Program and Results'!$A:$A,0)-1,4,COUNTIF('Program and Results'!$A:$A,Tables!Q$1),1),0),2),"")))</f>
        <v/>
      </c>
      <c r="R270" t="str">
        <f ca="1">IF(R100="","",IF($A270="","",IFERROR(INDEX(OFFSET('Program and Results'!$A$1,MATCH(Tables!R$1,'Program and Results'!$A:$A,0)-1,1,COUNTIF('Program and Results'!$A:$A,Tables!R$1),4),MATCH($A270,OFFSET('Program and Results'!$A$1,MATCH(Tables!R$1,'Program and Results'!$A:$A,0)-1,4,COUNTIF('Program and Results'!$A:$A,Tables!R$1),1),0),2),"")))</f>
        <v/>
      </c>
      <c r="S270" t="str">
        <f ca="1">IF(S100="","",IF($A270="","",IFERROR(INDEX(OFFSET('Program and Results'!$A$1,MATCH(Tables!S$1,'Program and Results'!$A:$A,0)-1,1,COUNTIF('Program and Results'!$A:$A,Tables!S$1),4),MATCH($A270,OFFSET('Program and Results'!$A$1,MATCH(Tables!S$1,'Program and Results'!$A:$A,0)-1,4,COUNTIF('Program and Results'!$A:$A,Tables!S$1),1),0),2),"")))</f>
        <v/>
      </c>
      <c r="T270" t="str">
        <f ca="1">IF(T100="","",IF($A270="","",IFERROR(INDEX(OFFSET('Program and Results'!$A$1,MATCH(Tables!T$1,'Program and Results'!$A:$A,0)-1,1,COUNTIF('Program and Results'!$A:$A,Tables!T$1),4),MATCH($A270,OFFSET('Program and Results'!$A$1,MATCH(Tables!T$1,'Program and Results'!$A:$A,0)-1,4,COUNTIF('Program and Results'!$A:$A,Tables!T$1),1),0),2),"")))</f>
        <v/>
      </c>
      <c r="U270" t="str">
        <f ca="1">IF(U100="","",IF($A270="","",IFERROR(INDEX(OFFSET('Program and Results'!$A$1,MATCH(Tables!U$1,'Program and Results'!$A:$A,0)-1,1,COUNTIF('Program and Results'!$A:$A,Tables!U$1),4),MATCH($A270,OFFSET('Program and Results'!$A$1,MATCH(Tables!U$1,'Program and Results'!$A:$A,0)-1,4,COUNTIF('Program and Results'!$A:$A,Tables!U$1),1),0),2),"")))</f>
        <v/>
      </c>
      <c r="V270" t="str">
        <f ca="1">IF(V100="","",IF($A270="","",IFERROR(INDEX(OFFSET('Program and Results'!$A$1,MATCH(Tables!V$1,'Program and Results'!$A:$A,0)-1,1,COUNTIF('Program and Results'!$A:$A,Tables!V$1),4),MATCH($A270,OFFSET('Program and Results'!$A$1,MATCH(Tables!V$1,'Program and Results'!$A:$A,0)-1,4,COUNTIF('Program and Results'!$A:$A,Tables!V$1),1),0),2),"")))</f>
        <v/>
      </c>
      <c r="W270" t="str">
        <f ca="1">IF(W100="","",IF($A270="","",IFERROR(INDEX(OFFSET('Program and Results'!$A$1,MATCH(Tables!W$1,'Program and Results'!$A:$A,0)-1,1,COUNTIF('Program and Results'!$A:$A,Tables!W$1),4),MATCH($A270,OFFSET('Program and Results'!$A$1,MATCH(Tables!W$1,'Program and Results'!$A:$A,0)-1,4,COUNTIF('Program and Results'!$A:$A,Tables!W$1),1),0),2),"")))</f>
        <v/>
      </c>
      <c r="X270" t="str">
        <f ca="1">IF(X100="","",IF($A270="","",IFERROR(INDEX(OFFSET('Program and Results'!$A$1,MATCH(Tables!X$1,'Program and Results'!$A:$A,0)-1,1,COUNTIF('Program and Results'!$A:$A,Tables!X$1),4),MATCH($A270,OFFSET('Program and Results'!$A$1,MATCH(Tables!X$1,'Program and Results'!$A:$A,0)-1,4,COUNTIF('Program and Results'!$A:$A,Tables!X$1),1),0),2),"")))</f>
        <v/>
      </c>
      <c r="Y270" t="str">
        <f ca="1">IF(Y100="","",IF($A270="","",IFERROR(INDEX(OFFSET('Program and Results'!$A$1,MATCH(Tables!Y$1,'Program and Results'!$A:$A,0)-1,1,COUNTIF('Program and Results'!$A:$A,Tables!Y$1),4),MATCH($A270,OFFSET('Program and Results'!$A$1,MATCH(Tables!Y$1,'Program and Results'!$A:$A,0)-1,4,COUNTIF('Program and Results'!$A:$A,Tables!Y$1),1),0),2),"")))</f>
        <v/>
      </c>
      <c r="Z270" t="str">
        <f ca="1">IF(Z100="","",IF($A270="","",IFERROR(INDEX(OFFSET('Program and Results'!$A$1,MATCH(Tables!Z$1,'Program and Results'!$A:$A,0)-1,1,COUNTIF('Program and Results'!$A:$A,Tables!Z$1),4),MATCH($A270,OFFSET('Program and Results'!$A$1,MATCH(Tables!Z$1,'Program and Results'!$A:$A,0)-1,4,COUNTIF('Program and Results'!$A:$A,Tables!Z$1),1),0),2),"")))</f>
        <v/>
      </c>
      <c r="AA270" t="str">
        <f ca="1">IF(AA100="","",IF($A270="","",IFERROR(INDEX(OFFSET('Program and Results'!$A$1,MATCH(Tables!AA$1,'Program and Results'!$A:$A,0)-1,1,COUNTIF('Program and Results'!$A:$A,Tables!AA$1),4),MATCH($A270,OFFSET('Program and Results'!$A$1,MATCH(Tables!AA$1,'Program and Results'!$A:$A,0)-1,4,COUNTIF('Program and Results'!$A:$A,Tables!AA$1),1),0),2),"")))</f>
        <v/>
      </c>
      <c r="AB270" t="str">
        <f ca="1">IF(AB100="","",IF($A270="","",IFERROR(INDEX(OFFSET('Program and Results'!$A$1,MATCH(Tables!AB$1,'Program and Results'!$A:$A,0)-1,1,COUNTIF('Program and Results'!$A:$A,Tables!AB$1),4),MATCH($A270,OFFSET('Program and Results'!$A$1,MATCH(Tables!AB$1,'Program and Results'!$A:$A,0)-1,4,COUNTIF('Program and Results'!$A:$A,Tables!AB$1),1),0),2),"")))</f>
        <v/>
      </c>
      <c r="AC270" t="str">
        <f ca="1">IF(AC100="","",IF($A270="","",IFERROR(INDEX(OFFSET('Program and Results'!$A$1,MATCH(Tables!AC$1,'Program and Results'!$A:$A,0)-1,1,COUNTIF('Program and Results'!$A:$A,Tables!AC$1),4),MATCH($A270,OFFSET('Program and Results'!$A$1,MATCH(Tables!AC$1,'Program and Results'!$A:$A,0)-1,4,COUNTIF('Program and Results'!$A:$A,Tables!AC$1),1),0),2),"")))</f>
        <v/>
      </c>
      <c r="AD270" t="str">
        <f ca="1">IF(AD100="","",IF($A270="","",IFERROR(INDEX(OFFSET('Program and Results'!$A$1,MATCH(Tables!AD$1,'Program and Results'!$A:$A,0)-1,1,COUNTIF('Program and Results'!$A:$A,Tables!AD$1),4),MATCH($A270,OFFSET('Program and Results'!$A$1,MATCH(Tables!AD$1,'Program and Results'!$A:$A,0)-1,4,COUNTIF('Program and Results'!$A:$A,Tables!AD$1),1),0),2),"")))</f>
        <v/>
      </c>
      <c r="AE270" t="str">
        <f ca="1">IF(AE100="","",IF($A270="","",IFERROR(INDEX(OFFSET('Program and Results'!$A$1,MATCH(Tables!AE$1,'Program and Results'!$A:$A,0)-1,1,COUNTIF('Program and Results'!$A:$A,Tables!AE$1),4),MATCH($A270,OFFSET('Program and Results'!$A$1,MATCH(Tables!AE$1,'Program and Results'!$A:$A,0)-1,4,COUNTIF('Program and Results'!$A:$A,Tables!AE$1),1),0),2),"")))</f>
        <v/>
      </c>
      <c r="AF270" t="str">
        <f ca="1">IF(AF100="","",IF($A270="","",IFERROR(INDEX(OFFSET('Program and Results'!$A$1,MATCH(Tables!AF$1,'Program and Results'!$A:$A,0)-1,1,COUNTIF('Program and Results'!$A:$A,Tables!AF$1),4),MATCH($A270,OFFSET('Program and Results'!$A$1,MATCH(Tables!AF$1,'Program and Results'!$A:$A,0)-1,4,COUNTIF('Program and Results'!$A:$A,Tables!AF$1),1),0),2),"")))</f>
        <v/>
      </c>
      <c r="AG270" t="str">
        <f ca="1">IF(AG100="","",IF($A270="","",IFERROR(INDEX(OFFSET('Program and Results'!$A$1,MATCH(Tables!AG$1,'Program and Results'!$A:$A,0)-1,1,COUNTIF('Program and Results'!$A:$A,Tables!AG$1),4),MATCH($A270,OFFSET('Program and Results'!$A$1,MATCH(Tables!AG$1,'Program and Results'!$A:$A,0)-1,4,COUNTIF('Program and Results'!$A:$A,Tables!AG$1),1),0),2),"")))</f>
        <v/>
      </c>
      <c r="AH270" t="str">
        <f ca="1">IF(AH100="","",IF($A270="","",IFERROR(INDEX(OFFSET('Program and Results'!$A$1,MATCH(Tables!AH$1,'Program and Results'!$A:$A,0)-1,1,COUNTIF('Program and Results'!$A:$A,Tables!AH$1),4),MATCH($A270,OFFSET('Program and Results'!$A$1,MATCH(Tables!AH$1,'Program and Results'!$A:$A,0)-1,4,COUNTIF('Program and Results'!$A:$A,Tables!AH$1),1),0),2),"")))</f>
        <v/>
      </c>
      <c r="AI270" t="str">
        <f ca="1">IF(AI100="","",IF($A270="","",IFERROR(INDEX(OFFSET('Program and Results'!$A$1,MATCH(Tables!AI$1,'Program and Results'!$A:$A,0)-1,1,COUNTIF('Program and Results'!$A:$A,Tables!AI$1),4),MATCH($A270,OFFSET('Program and Results'!$A$1,MATCH(Tables!AI$1,'Program and Results'!$A:$A,0)-1,4,COUNTIF('Program and Results'!$A:$A,Tables!AI$1),1),0),2),"")))</f>
        <v/>
      </c>
      <c r="AJ270" t="str">
        <f ca="1">IF(AJ100="","",IF($A270="","",IFERROR(INDEX(OFFSET('Program and Results'!$A$1,MATCH(Tables!AJ$1,'Program and Results'!$A:$A,0)-1,1,COUNTIF('Program and Results'!$A:$A,Tables!AJ$1),4),MATCH($A270,OFFSET('Program and Results'!$A$1,MATCH(Tables!AJ$1,'Program and Results'!$A:$A,0)-1,4,COUNTIF('Program and Results'!$A:$A,Tables!AJ$1),1),0),2),"")))</f>
        <v/>
      </c>
      <c r="AK270" t="str">
        <f ca="1">IF(AK100="","",IF($A270="","",IFERROR(INDEX(OFFSET('Program and Results'!$A$1,MATCH(Tables!AK$1,'Program and Results'!$A:$A,0)-1,1,COUNTIF('Program and Results'!$A:$A,Tables!AK$1),4),MATCH($A270,OFFSET('Program and Results'!$A$1,MATCH(Tables!AK$1,'Program and Results'!$A:$A,0)-1,4,COUNTIF('Program and Results'!$A:$A,Tables!AK$1),1),0),2),"")))</f>
        <v/>
      </c>
      <c r="AL270" t="str">
        <f ca="1">IF(AL100="","",IF($A270="","",IFERROR(INDEX(OFFSET('Program and Results'!$A$1,MATCH(Tables!AL$1,'Program and Results'!$A:$A,0)-1,1,COUNTIF('Program and Results'!$A:$A,Tables!AL$1),4),MATCH($A270,OFFSET('Program and Results'!$A$1,MATCH(Tables!AL$1,'Program and Results'!$A:$A,0)-1,4,COUNTIF('Program and Results'!$A:$A,Tables!AL$1),1),0),2),"")))</f>
        <v/>
      </c>
      <c r="AM270" t="str">
        <f ca="1">IF(AM100="","",IF($A270="","",IFERROR(INDEX(OFFSET('Program and Results'!$A$1,MATCH(Tables!AM$1,'Program and Results'!$A:$A,0)-1,1,COUNTIF('Program and Results'!$A:$A,Tables!AM$1),4),MATCH($A270,OFFSET('Program and Results'!$A$1,MATCH(Tables!AM$1,'Program and Results'!$A:$A,0)-1,4,COUNTIF('Program and Results'!$A:$A,Tables!AM$1),1),0),2),"")))</f>
        <v/>
      </c>
      <c r="AN270" t="str">
        <f ca="1">IF(AN100="","",IF($A270="","",IFERROR(INDEX(OFFSET('Program and Results'!$A$1,MATCH(Tables!AN$1,'Program and Results'!$A:$A,0)-1,1,COUNTIF('Program and Results'!$A:$A,Tables!AN$1),4),MATCH($A270,OFFSET('Program and Results'!$A$1,MATCH(Tables!AN$1,'Program and Results'!$A:$A,0)-1,4,COUNTIF('Program and Results'!$A:$A,Tables!AN$1),1),0),2),"")))</f>
        <v/>
      </c>
      <c r="AO270" t="str">
        <f ca="1">IF(AO100="","",IF($A270="","",IFERROR(INDEX(OFFSET('Program and Results'!$A$1,MATCH(Tables!AO$1,'Program and Results'!$A:$A,0)-1,1,COUNTIF('Program and Results'!$A:$A,Tables!AO$1),4),MATCH($A270,OFFSET('Program and Results'!$A$1,MATCH(Tables!AO$1,'Program and Results'!$A:$A,0)-1,4,COUNTIF('Program and Results'!$A:$A,Tables!AO$1),1),0),2),"")))</f>
        <v/>
      </c>
      <c r="AP270" t="str">
        <f ca="1">IF(AP100="","",IF($A270="","",IFERROR(INDEX(OFFSET('Program and Results'!$A$1,MATCH(Tables!AP$1,'Program and Results'!$A:$A,0)-1,1,COUNTIF('Program and Results'!$A:$A,Tables!AP$1),4),MATCH($A270,OFFSET('Program and Results'!$A$1,MATCH(Tables!AP$1,'Program and Results'!$A:$A,0)-1,4,COUNTIF('Program and Results'!$A:$A,Tables!AP$1),1),0),2),"")))</f>
        <v/>
      </c>
      <c r="AQ270" t="str">
        <f ca="1">IF(AQ100="","",IF($A270="","",IFERROR(INDEX(OFFSET('Program and Results'!$A$1,MATCH(Tables!AQ$1,'Program and Results'!$A:$A,0)-1,1,COUNTIF('Program and Results'!$A:$A,Tables!AQ$1),4),MATCH($A270,OFFSET('Program and Results'!$A$1,MATCH(Tables!AQ$1,'Program and Results'!$A:$A,0)-1,4,COUNTIF('Program and Results'!$A:$A,Tables!AQ$1),1),0),2),"")))</f>
        <v/>
      </c>
      <c r="AR270" t="str">
        <f ca="1">IF(AR100="","",IF($A270="","",IFERROR(INDEX(OFFSET('Program and Results'!$A$1,MATCH(Tables!AR$1,'Program and Results'!$A:$A,0)-1,1,COUNTIF('Program and Results'!$A:$A,Tables!AR$1),4),MATCH($A270,OFFSET('Program and Results'!$A$1,MATCH(Tables!AR$1,'Program and Results'!$A:$A,0)-1,4,COUNTIF('Program and Results'!$A:$A,Tables!AR$1),1),0),2),"")))</f>
        <v/>
      </c>
      <c r="AS270" t="str">
        <f ca="1">IF(AS100="","",IF($A270="","",IFERROR(INDEX(OFFSET('Program and Results'!$A$1,MATCH(Tables!AS$1,'Program and Results'!$A:$A,0)-1,1,COUNTIF('Program and Results'!$A:$A,Tables!AS$1),4),MATCH($A270,OFFSET('Program and Results'!$A$1,MATCH(Tables!AS$1,'Program and Results'!$A:$A,0)-1,4,COUNTIF('Program and Results'!$A:$A,Tables!AS$1),1),0),2),"")))</f>
        <v/>
      </c>
      <c r="AT270" t="str">
        <f ca="1">IF(AT100="","",IF($A270="","",IFERROR(INDEX(OFFSET('Program and Results'!$A$1,MATCH(Tables!AT$1,'Program and Results'!$A:$A,0)-1,1,COUNTIF('Program and Results'!$A:$A,Tables!AT$1),4),MATCH($A270,OFFSET('Program and Results'!$A$1,MATCH(Tables!AT$1,'Program and Results'!$A:$A,0)-1,4,COUNTIF('Program and Results'!$A:$A,Tables!AT$1),1),0),2),"")))</f>
        <v/>
      </c>
      <c r="AU270" t="str">
        <f ca="1">IF(AU100="","",IF($A270="","",IFERROR(INDEX(OFFSET('Program and Results'!$A$1,MATCH(Tables!AU$1,'Program and Results'!$A:$A,0)-1,1,COUNTIF('Program and Results'!$A:$A,Tables!AU$1),4),MATCH($A270,OFFSET('Program and Results'!$A$1,MATCH(Tables!AU$1,'Program and Results'!$A:$A,0)-1,4,COUNTIF('Program and Results'!$A:$A,Tables!AU$1),1),0),2),"")))</f>
        <v/>
      </c>
      <c r="AV270" t="str">
        <f ca="1">IF(AV100="","",IF($A270="","",IFERROR(INDEX(OFFSET('Program and Results'!$A$1,MATCH(Tables!AV$1,'Program and Results'!$A:$A,0)-1,1,COUNTIF('Program and Results'!$A:$A,Tables!AV$1),4),MATCH($A270,OFFSET('Program and Results'!$A$1,MATCH(Tables!AV$1,'Program and Results'!$A:$A,0)-1,4,COUNTIF('Program and Results'!$A:$A,Tables!AV$1),1),0),2),"")))</f>
        <v/>
      </c>
      <c r="AW270" t="str">
        <f ca="1">IF(AW100="","",IF($A270="","",IFERROR(INDEX(OFFSET('Program and Results'!$A$1,MATCH(Tables!AW$1,'Program and Results'!$A:$A,0)-1,1,COUNTIF('Program and Results'!$A:$A,Tables!AW$1),4),MATCH($A270,OFFSET('Program and Results'!$A$1,MATCH(Tables!AW$1,'Program and Results'!$A:$A,0)-1,4,COUNTIF('Program and Results'!$A:$A,Tables!AW$1),1),0),2),"")))</f>
        <v/>
      </c>
      <c r="AX270" t="str">
        <f ca="1">IF(AX100="","",IF($A270="","",IFERROR(INDEX(OFFSET('Program and Results'!$A$1,MATCH(Tables!AX$1,'Program and Results'!$A:$A,0)-1,1,COUNTIF('Program and Results'!$A:$A,Tables!AX$1),4),MATCH($A270,OFFSET('Program and Results'!$A$1,MATCH(Tables!AX$1,'Program and Results'!$A:$A,0)-1,4,COUNTIF('Program and Results'!$A:$A,Tables!AX$1),1),0),2),"")))</f>
        <v/>
      </c>
      <c r="AY270" t="str">
        <f ca="1">IF(AY100="","",IF($A270="","",IFERROR(INDEX(OFFSET('Program and Results'!$A$1,MATCH(Tables!AY$1,'Program and Results'!$A:$A,0)-1,1,COUNTIF('Program and Results'!$A:$A,Tables!AY$1),4),MATCH($A270,OFFSET('Program and Results'!$A$1,MATCH(Tables!AY$1,'Program and Results'!$A:$A,0)-1,4,COUNTIF('Program and Results'!$A:$A,Tables!AY$1),1),0),2),"")))</f>
        <v/>
      </c>
      <c r="AZ270" t="str">
        <f ca="1">IF(AZ100="","",IF($A270="","",IFERROR(INDEX(OFFSET('Program and Results'!$A$1,MATCH(Tables!AZ$1,'Program and Results'!$A:$A,0)-1,1,COUNTIF('Program and Results'!$A:$A,Tables!AZ$1),4),MATCH($A270,OFFSET('Program and Results'!$A$1,MATCH(Tables!AZ$1,'Program and Results'!$A:$A,0)-1,4,COUNTIF('Program and Results'!$A:$A,Tables!AZ$1),1),0),2),"")))</f>
        <v/>
      </c>
      <c r="BA270" t="str">
        <f ca="1">IF(BA100="","",IF($A270="","",IFERROR(INDEX(OFFSET('Program and Results'!$A$1,MATCH(Tables!BA$1,'Program and Results'!$A:$A,0)-1,1,COUNTIF('Program and Results'!$A:$A,Tables!BA$1),4),MATCH($A270,OFFSET('Program and Results'!$A$1,MATCH(Tables!BA$1,'Program and Results'!$A:$A,0)-1,4,COUNTIF('Program and Results'!$A:$A,Tables!BA$1),1),0),2),"")))</f>
        <v/>
      </c>
      <c r="BB270" t="str">
        <f ca="1">IF(BB100="","",IF($A270="","",IFERROR(INDEX(OFFSET('Program and Results'!$A$1,MATCH(Tables!BB$1,'Program and Results'!$A:$A,0)-1,1,COUNTIF('Program and Results'!$A:$A,Tables!BB$1),4),MATCH($A270,OFFSET('Program and Results'!$A$1,MATCH(Tables!BB$1,'Program and Results'!$A:$A,0)-1,4,COUNTIF('Program and Results'!$A:$A,Tables!BB$1),1),0),2),"")))</f>
        <v/>
      </c>
      <c r="BC270" t="str">
        <f ca="1">IF(BC100="","",IF($A270="","",IFERROR(INDEX(OFFSET('Program and Results'!$A$1,MATCH(Tables!BC$1,'Program and Results'!$A:$A,0)-1,1,COUNTIF('Program and Results'!$A:$A,Tables!BC$1),4),MATCH($A270,OFFSET('Program and Results'!$A$1,MATCH(Tables!BC$1,'Program and Results'!$A:$A,0)-1,4,COUNTIF('Program and Results'!$A:$A,Tables!BC$1),1),0),2),"")))</f>
        <v/>
      </c>
      <c r="BD270" t="str">
        <f ca="1">IF(BD100="","",IF($A270="","",IFERROR(INDEX(OFFSET('Program and Results'!$A$1,MATCH(Tables!BD$1,'Program and Results'!$A:$A,0)-1,1,COUNTIF('Program and Results'!$A:$A,Tables!BD$1),4),MATCH($A270,OFFSET('Program and Results'!$A$1,MATCH(Tables!BD$1,'Program and Results'!$A:$A,0)-1,4,COUNTIF('Program and Results'!$A:$A,Tables!BD$1),1),0),2),"")))</f>
        <v/>
      </c>
      <c r="BE270" t="str">
        <f ca="1">IF(BE100="","",IF($A270="","",IFERROR(INDEX(OFFSET('Program and Results'!$A$1,MATCH(Tables!BE$1,'Program and Results'!$A:$A,0)-1,1,COUNTIF('Program and Results'!$A:$A,Tables!BE$1),4),MATCH($A270,OFFSET('Program and Results'!$A$1,MATCH(Tables!BE$1,'Program and Results'!$A:$A,0)-1,4,COUNTIF('Program and Results'!$A:$A,Tables!BE$1),1),0),2),"")))</f>
        <v/>
      </c>
    </row>
    <row r="271" spans="1:57">
      <c r="A271" s="3" t="str">
        <f t="shared" si="16"/>
        <v/>
      </c>
      <c r="B271" t="str">
        <f ca="1">IF(B101="","",IF($A271="","",IFERROR(INDEX(OFFSET('Program and Results'!$A$1,MATCH(Tables!B$1,'Program and Results'!$A:$A,0)-1,1,COUNTIF('Program and Results'!$A:$A,Tables!B$1),4),MATCH($A271,OFFSET('Program and Results'!$A$1,MATCH(Tables!B$1,'Program and Results'!$A:$A,0)-1,4,COUNTIF('Program and Results'!$A:$A,Tables!B$1),1),0),2),"")))</f>
        <v/>
      </c>
      <c r="C271" t="str">
        <f ca="1">IF(C101="","",IF($A271="","",IFERROR(INDEX(OFFSET('Program and Results'!$A$1,MATCH(Tables!C$1,'Program and Results'!$A:$A,0)-1,1,COUNTIF('Program and Results'!$A:$A,Tables!C$1),4),MATCH($A271,OFFSET('Program and Results'!$A$1,MATCH(Tables!C$1,'Program and Results'!$A:$A,0)-1,4,COUNTIF('Program and Results'!$A:$A,Tables!C$1),1),0),2),"")))</f>
        <v/>
      </c>
      <c r="D271" t="str">
        <f ca="1">IF(D101="","",IF($A271="","",IFERROR(INDEX(OFFSET('Program and Results'!$A$1,MATCH(Tables!D$1,'Program and Results'!$A:$A,0)-1,1,COUNTIF('Program and Results'!$A:$A,Tables!D$1),4),MATCH($A271,OFFSET('Program and Results'!$A$1,MATCH(Tables!D$1,'Program and Results'!$A:$A,0)-1,4,COUNTIF('Program and Results'!$A:$A,Tables!D$1),1),0),2),"")))</f>
        <v/>
      </c>
      <c r="E271" t="str">
        <f ca="1">IF(E101="","",IF($A271="","",IFERROR(INDEX(OFFSET('Program and Results'!$A$1,MATCH(Tables!E$1,'Program and Results'!$A:$A,0)-1,1,COUNTIF('Program and Results'!$A:$A,Tables!E$1),4),MATCH($A271,OFFSET('Program and Results'!$A$1,MATCH(Tables!E$1,'Program and Results'!$A:$A,0)-1,4,COUNTIF('Program and Results'!$A:$A,Tables!E$1),1),0),2),"")))</f>
        <v/>
      </c>
      <c r="F271" t="str">
        <f ca="1">IF(F101="","",IF($A271="","",IFERROR(INDEX(OFFSET('Program and Results'!$A$1,MATCH(Tables!F$1,'Program and Results'!$A:$A,0)-1,1,COUNTIF('Program and Results'!$A:$A,Tables!F$1),4),MATCH($A271,OFFSET('Program and Results'!$A$1,MATCH(Tables!F$1,'Program and Results'!$A:$A,0)-1,4,COUNTIF('Program and Results'!$A:$A,Tables!F$1),1),0),2),"")))</f>
        <v/>
      </c>
      <c r="G271" t="str">
        <f ca="1">IF(G101="","",IF($A271="","",IFERROR(INDEX(OFFSET('Program and Results'!$A$1,MATCH(Tables!G$1,'Program and Results'!$A:$A,0)-1,1,COUNTIF('Program and Results'!$A:$A,Tables!G$1),4),MATCH($A271,OFFSET('Program and Results'!$A$1,MATCH(Tables!G$1,'Program and Results'!$A:$A,0)-1,4,COUNTIF('Program and Results'!$A:$A,Tables!G$1),1),0),2),"")))</f>
        <v/>
      </c>
      <c r="H271" t="str">
        <f ca="1">IF(H101="","",IF($A271="","",IFERROR(INDEX(OFFSET('Program and Results'!$A$1,MATCH(Tables!H$1,'Program and Results'!$A:$A,0)-1,1,COUNTIF('Program and Results'!$A:$A,Tables!H$1),4),MATCH($A271,OFFSET('Program and Results'!$A$1,MATCH(Tables!H$1,'Program and Results'!$A:$A,0)-1,4,COUNTIF('Program and Results'!$A:$A,Tables!H$1),1),0),2),"")))</f>
        <v/>
      </c>
      <c r="I271" t="str">
        <f ca="1">IF(I101="","",IF($A271="","",IFERROR(INDEX(OFFSET('Program and Results'!$A$1,MATCH(Tables!I$1,'Program and Results'!$A:$A,0)-1,1,COUNTIF('Program and Results'!$A:$A,Tables!I$1),4),MATCH($A271,OFFSET('Program and Results'!$A$1,MATCH(Tables!I$1,'Program and Results'!$A:$A,0)-1,4,COUNTIF('Program and Results'!$A:$A,Tables!I$1),1),0),2),"")))</f>
        <v/>
      </c>
      <c r="J271" t="str">
        <f ca="1">IF(J101="","",IF($A271="","",IFERROR(INDEX(OFFSET('Program and Results'!$A$1,MATCH(Tables!J$1,'Program and Results'!$A:$A,0)-1,1,COUNTIF('Program and Results'!$A:$A,Tables!J$1),4),MATCH($A271,OFFSET('Program and Results'!$A$1,MATCH(Tables!J$1,'Program and Results'!$A:$A,0)-1,4,COUNTIF('Program and Results'!$A:$A,Tables!J$1),1),0),2),"")))</f>
        <v/>
      </c>
      <c r="K271" t="str">
        <f ca="1">IF(K101="","",IF($A271="","",IFERROR(INDEX(OFFSET('Program and Results'!$A$1,MATCH(Tables!K$1,'Program and Results'!$A:$A,0)-1,1,COUNTIF('Program and Results'!$A:$A,Tables!K$1),4),MATCH($A271,OFFSET('Program and Results'!$A$1,MATCH(Tables!K$1,'Program and Results'!$A:$A,0)-1,4,COUNTIF('Program and Results'!$A:$A,Tables!K$1),1),0),2),"")))</f>
        <v/>
      </c>
      <c r="L271" t="str">
        <f ca="1">IF(L101="","",IF($A271="","",IFERROR(INDEX(OFFSET('Program and Results'!$A$1,MATCH(Tables!L$1,'Program and Results'!$A:$A,0)-1,1,COUNTIF('Program and Results'!$A:$A,Tables!L$1),4),MATCH($A271,OFFSET('Program and Results'!$A$1,MATCH(Tables!L$1,'Program and Results'!$A:$A,0)-1,4,COUNTIF('Program and Results'!$A:$A,Tables!L$1),1),0),2),"")))</f>
        <v/>
      </c>
      <c r="M271" t="str">
        <f ca="1">IF(M101="","",IF($A271="","",IFERROR(INDEX(OFFSET('Program and Results'!$A$1,MATCH(Tables!M$1,'Program and Results'!$A:$A,0)-1,1,COUNTIF('Program and Results'!$A:$A,Tables!M$1),4),MATCH($A271,OFFSET('Program and Results'!$A$1,MATCH(Tables!M$1,'Program and Results'!$A:$A,0)-1,4,COUNTIF('Program and Results'!$A:$A,Tables!M$1),1),0),2),"")))</f>
        <v/>
      </c>
      <c r="N271" t="str">
        <f ca="1">IF(N101="","",IF($A271="","",IFERROR(INDEX(OFFSET('Program and Results'!$A$1,MATCH(Tables!N$1,'Program and Results'!$A:$A,0)-1,1,COUNTIF('Program and Results'!$A:$A,Tables!N$1),4),MATCH($A271,OFFSET('Program and Results'!$A$1,MATCH(Tables!N$1,'Program and Results'!$A:$A,0)-1,4,COUNTIF('Program and Results'!$A:$A,Tables!N$1),1),0),2),"")))</f>
        <v/>
      </c>
      <c r="O271" t="str">
        <f ca="1">IF(O101="","",IF($A271="","",IFERROR(INDEX(OFFSET('Program and Results'!$A$1,MATCH(Tables!O$1,'Program and Results'!$A:$A,0)-1,1,COUNTIF('Program and Results'!$A:$A,Tables!O$1),4),MATCH($A271,OFFSET('Program and Results'!$A$1,MATCH(Tables!O$1,'Program and Results'!$A:$A,0)-1,4,COUNTIF('Program and Results'!$A:$A,Tables!O$1),1),0),2),"")))</f>
        <v/>
      </c>
      <c r="P271" t="str">
        <f ca="1">IF(P101="","",IF($A271="","",IFERROR(INDEX(OFFSET('Program and Results'!$A$1,MATCH(Tables!P$1,'Program and Results'!$A:$A,0)-1,1,COUNTIF('Program and Results'!$A:$A,Tables!P$1),4),MATCH($A271,OFFSET('Program and Results'!$A$1,MATCH(Tables!P$1,'Program and Results'!$A:$A,0)-1,4,COUNTIF('Program and Results'!$A:$A,Tables!P$1),1),0),2),"")))</f>
        <v/>
      </c>
      <c r="Q271" t="str">
        <f ca="1">IF(Q101="","",IF($A271="","",IFERROR(INDEX(OFFSET('Program and Results'!$A$1,MATCH(Tables!Q$1,'Program and Results'!$A:$A,0)-1,1,COUNTIF('Program and Results'!$A:$A,Tables!Q$1),4),MATCH($A271,OFFSET('Program and Results'!$A$1,MATCH(Tables!Q$1,'Program and Results'!$A:$A,0)-1,4,COUNTIF('Program and Results'!$A:$A,Tables!Q$1),1),0),2),"")))</f>
        <v/>
      </c>
      <c r="R271" t="str">
        <f ca="1">IF(R101="","",IF($A271="","",IFERROR(INDEX(OFFSET('Program and Results'!$A$1,MATCH(Tables!R$1,'Program and Results'!$A:$A,0)-1,1,COUNTIF('Program and Results'!$A:$A,Tables!R$1),4),MATCH($A271,OFFSET('Program and Results'!$A$1,MATCH(Tables!R$1,'Program and Results'!$A:$A,0)-1,4,COUNTIF('Program and Results'!$A:$A,Tables!R$1),1),0),2),"")))</f>
        <v/>
      </c>
      <c r="S271" t="str">
        <f ca="1">IF(S101="","",IF($A271="","",IFERROR(INDEX(OFFSET('Program and Results'!$A$1,MATCH(Tables!S$1,'Program and Results'!$A:$A,0)-1,1,COUNTIF('Program and Results'!$A:$A,Tables!S$1),4),MATCH($A271,OFFSET('Program and Results'!$A$1,MATCH(Tables!S$1,'Program and Results'!$A:$A,0)-1,4,COUNTIF('Program and Results'!$A:$A,Tables!S$1),1),0),2),"")))</f>
        <v/>
      </c>
      <c r="T271" t="str">
        <f ca="1">IF(T101="","",IF($A271="","",IFERROR(INDEX(OFFSET('Program and Results'!$A$1,MATCH(Tables!T$1,'Program and Results'!$A:$A,0)-1,1,COUNTIF('Program and Results'!$A:$A,Tables!T$1),4),MATCH($A271,OFFSET('Program and Results'!$A$1,MATCH(Tables!T$1,'Program and Results'!$A:$A,0)-1,4,COUNTIF('Program and Results'!$A:$A,Tables!T$1),1),0),2),"")))</f>
        <v/>
      </c>
      <c r="U271" t="str">
        <f ca="1">IF(U101="","",IF($A271="","",IFERROR(INDEX(OFFSET('Program and Results'!$A$1,MATCH(Tables!U$1,'Program and Results'!$A:$A,0)-1,1,COUNTIF('Program and Results'!$A:$A,Tables!U$1),4),MATCH($A271,OFFSET('Program and Results'!$A$1,MATCH(Tables!U$1,'Program and Results'!$A:$A,0)-1,4,COUNTIF('Program and Results'!$A:$A,Tables!U$1),1),0),2),"")))</f>
        <v/>
      </c>
      <c r="V271" t="str">
        <f ca="1">IF(V101="","",IF($A271="","",IFERROR(INDEX(OFFSET('Program and Results'!$A$1,MATCH(Tables!V$1,'Program and Results'!$A:$A,0)-1,1,COUNTIF('Program and Results'!$A:$A,Tables!V$1),4),MATCH($A271,OFFSET('Program and Results'!$A$1,MATCH(Tables!V$1,'Program and Results'!$A:$A,0)-1,4,COUNTIF('Program and Results'!$A:$A,Tables!V$1),1),0),2),"")))</f>
        <v/>
      </c>
      <c r="W271" t="str">
        <f ca="1">IF(W101="","",IF($A271="","",IFERROR(INDEX(OFFSET('Program and Results'!$A$1,MATCH(Tables!W$1,'Program and Results'!$A:$A,0)-1,1,COUNTIF('Program and Results'!$A:$A,Tables!W$1),4),MATCH($A271,OFFSET('Program and Results'!$A$1,MATCH(Tables!W$1,'Program and Results'!$A:$A,0)-1,4,COUNTIF('Program and Results'!$A:$A,Tables!W$1),1),0),2),"")))</f>
        <v/>
      </c>
      <c r="X271" t="str">
        <f ca="1">IF(X101="","",IF($A271="","",IFERROR(INDEX(OFFSET('Program and Results'!$A$1,MATCH(Tables!X$1,'Program and Results'!$A:$A,0)-1,1,COUNTIF('Program and Results'!$A:$A,Tables!X$1),4),MATCH($A271,OFFSET('Program and Results'!$A$1,MATCH(Tables!X$1,'Program and Results'!$A:$A,0)-1,4,COUNTIF('Program and Results'!$A:$A,Tables!X$1),1),0),2),"")))</f>
        <v/>
      </c>
      <c r="Y271" t="str">
        <f ca="1">IF(Y101="","",IF($A271="","",IFERROR(INDEX(OFFSET('Program and Results'!$A$1,MATCH(Tables!Y$1,'Program and Results'!$A:$A,0)-1,1,COUNTIF('Program and Results'!$A:$A,Tables!Y$1),4),MATCH($A271,OFFSET('Program and Results'!$A$1,MATCH(Tables!Y$1,'Program and Results'!$A:$A,0)-1,4,COUNTIF('Program and Results'!$A:$A,Tables!Y$1),1),0),2),"")))</f>
        <v/>
      </c>
      <c r="Z271" t="str">
        <f ca="1">IF(Z101="","",IF($A271="","",IFERROR(INDEX(OFFSET('Program and Results'!$A$1,MATCH(Tables!Z$1,'Program and Results'!$A:$A,0)-1,1,COUNTIF('Program and Results'!$A:$A,Tables!Z$1),4),MATCH($A271,OFFSET('Program and Results'!$A$1,MATCH(Tables!Z$1,'Program and Results'!$A:$A,0)-1,4,COUNTIF('Program and Results'!$A:$A,Tables!Z$1),1),0),2),"")))</f>
        <v/>
      </c>
      <c r="AA271" t="str">
        <f ca="1">IF(AA101="","",IF($A271="","",IFERROR(INDEX(OFFSET('Program and Results'!$A$1,MATCH(Tables!AA$1,'Program and Results'!$A:$A,0)-1,1,COUNTIF('Program and Results'!$A:$A,Tables!AA$1),4),MATCH($A271,OFFSET('Program and Results'!$A$1,MATCH(Tables!AA$1,'Program and Results'!$A:$A,0)-1,4,COUNTIF('Program and Results'!$A:$A,Tables!AA$1),1),0),2),"")))</f>
        <v/>
      </c>
      <c r="AB271" t="str">
        <f ca="1">IF(AB101="","",IF($A271="","",IFERROR(INDEX(OFFSET('Program and Results'!$A$1,MATCH(Tables!AB$1,'Program and Results'!$A:$A,0)-1,1,COUNTIF('Program and Results'!$A:$A,Tables!AB$1),4),MATCH($A271,OFFSET('Program and Results'!$A$1,MATCH(Tables!AB$1,'Program and Results'!$A:$A,0)-1,4,COUNTIF('Program and Results'!$A:$A,Tables!AB$1),1),0),2),"")))</f>
        <v/>
      </c>
      <c r="AC271" t="str">
        <f ca="1">IF(AC101="","",IF($A271="","",IFERROR(INDEX(OFFSET('Program and Results'!$A$1,MATCH(Tables!AC$1,'Program and Results'!$A:$A,0)-1,1,COUNTIF('Program and Results'!$A:$A,Tables!AC$1),4),MATCH($A271,OFFSET('Program and Results'!$A$1,MATCH(Tables!AC$1,'Program and Results'!$A:$A,0)-1,4,COUNTIF('Program and Results'!$A:$A,Tables!AC$1),1),0),2),"")))</f>
        <v/>
      </c>
      <c r="AD271" t="str">
        <f ca="1">IF(AD101="","",IF($A271="","",IFERROR(INDEX(OFFSET('Program and Results'!$A$1,MATCH(Tables!AD$1,'Program and Results'!$A:$A,0)-1,1,COUNTIF('Program and Results'!$A:$A,Tables!AD$1),4),MATCH($A271,OFFSET('Program and Results'!$A$1,MATCH(Tables!AD$1,'Program and Results'!$A:$A,0)-1,4,COUNTIF('Program and Results'!$A:$A,Tables!AD$1),1),0),2),"")))</f>
        <v/>
      </c>
      <c r="AE271" t="str">
        <f ca="1">IF(AE101="","",IF($A271="","",IFERROR(INDEX(OFFSET('Program and Results'!$A$1,MATCH(Tables!AE$1,'Program and Results'!$A:$A,0)-1,1,COUNTIF('Program and Results'!$A:$A,Tables!AE$1),4),MATCH($A271,OFFSET('Program and Results'!$A$1,MATCH(Tables!AE$1,'Program and Results'!$A:$A,0)-1,4,COUNTIF('Program and Results'!$A:$A,Tables!AE$1),1),0),2),"")))</f>
        <v/>
      </c>
      <c r="AF271" t="str">
        <f ca="1">IF(AF101="","",IF($A271="","",IFERROR(INDEX(OFFSET('Program and Results'!$A$1,MATCH(Tables!AF$1,'Program and Results'!$A:$A,0)-1,1,COUNTIF('Program and Results'!$A:$A,Tables!AF$1),4),MATCH($A271,OFFSET('Program and Results'!$A$1,MATCH(Tables!AF$1,'Program and Results'!$A:$A,0)-1,4,COUNTIF('Program and Results'!$A:$A,Tables!AF$1),1),0),2),"")))</f>
        <v/>
      </c>
      <c r="AG271" t="str">
        <f ca="1">IF(AG101="","",IF($A271="","",IFERROR(INDEX(OFFSET('Program and Results'!$A$1,MATCH(Tables!AG$1,'Program and Results'!$A:$A,0)-1,1,COUNTIF('Program and Results'!$A:$A,Tables!AG$1),4),MATCH($A271,OFFSET('Program and Results'!$A$1,MATCH(Tables!AG$1,'Program and Results'!$A:$A,0)-1,4,COUNTIF('Program and Results'!$A:$A,Tables!AG$1),1),0),2),"")))</f>
        <v/>
      </c>
      <c r="AH271" t="str">
        <f ca="1">IF(AH101="","",IF($A271="","",IFERROR(INDEX(OFFSET('Program and Results'!$A$1,MATCH(Tables!AH$1,'Program and Results'!$A:$A,0)-1,1,COUNTIF('Program and Results'!$A:$A,Tables!AH$1),4),MATCH($A271,OFFSET('Program and Results'!$A$1,MATCH(Tables!AH$1,'Program and Results'!$A:$A,0)-1,4,COUNTIF('Program and Results'!$A:$A,Tables!AH$1),1),0),2),"")))</f>
        <v/>
      </c>
      <c r="AI271" t="str">
        <f ca="1">IF(AI101="","",IF($A271="","",IFERROR(INDEX(OFFSET('Program and Results'!$A$1,MATCH(Tables!AI$1,'Program and Results'!$A:$A,0)-1,1,COUNTIF('Program and Results'!$A:$A,Tables!AI$1),4),MATCH($A271,OFFSET('Program and Results'!$A$1,MATCH(Tables!AI$1,'Program and Results'!$A:$A,0)-1,4,COUNTIF('Program and Results'!$A:$A,Tables!AI$1),1),0),2),"")))</f>
        <v/>
      </c>
      <c r="AJ271" t="str">
        <f ca="1">IF(AJ101="","",IF($A271="","",IFERROR(INDEX(OFFSET('Program and Results'!$A$1,MATCH(Tables!AJ$1,'Program and Results'!$A:$A,0)-1,1,COUNTIF('Program and Results'!$A:$A,Tables!AJ$1),4),MATCH($A271,OFFSET('Program and Results'!$A$1,MATCH(Tables!AJ$1,'Program and Results'!$A:$A,0)-1,4,COUNTIF('Program and Results'!$A:$A,Tables!AJ$1),1),0),2),"")))</f>
        <v/>
      </c>
      <c r="AK271" t="str">
        <f ca="1">IF(AK101="","",IF($A271="","",IFERROR(INDEX(OFFSET('Program and Results'!$A$1,MATCH(Tables!AK$1,'Program and Results'!$A:$A,0)-1,1,COUNTIF('Program and Results'!$A:$A,Tables!AK$1),4),MATCH($A271,OFFSET('Program and Results'!$A$1,MATCH(Tables!AK$1,'Program and Results'!$A:$A,0)-1,4,COUNTIF('Program and Results'!$A:$A,Tables!AK$1),1),0),2),"")))</f>
        <v/>
      </c>
      <c r="AL271" t="str">
        <f ca="1">IF(AL101="","",IF($A271="","",IFERROR(INDEX(OFFSET('Program and Results'!$A$1,MATCH(Tables!AL$1,'Program and Results'!$A:$A,0)-1,1,COUNTIF('Program and Results'!$A:$A,Tables!AL$1),4),MATCH($A271,OFFSET('Program and Results'!$A$1,MATCH(Tables!AL$1,'Program and Results'!$A:$A,0)-1,4,COUNTIF('Program and Results'!$A:$A,Tables!AL$1),1),0),2),"")))</f>
        <v/>
      </c>
      <c r="AM271" t="str">
        <f ca="1">IF(AM101="","",IF($A271="","",IFERROR(INDEX(OFFSET('Program and Results'!$A$1,MATCH(Tables!AM$1,'Program and Results'!$A:$A,0)-1,1,COUNTIF('Program and Results'!$A:$A,Tables!AM$1),4),MATCH($A271,OFFSET('Program and Results'!$A$1,MATCH(Tables!AM$1,'Program and Results'!$A:$A,0)-1,4,COUNTIF('Program and Results'!$A:$A,Tables!AM$1),1),0),2),"")))</f>
        <v/>
      </c>
      <c r="AN271" t="str">
        <f ca="1">IF(AN101="","",IF($A271="","",IFERROR(INDEX(OFFSET('Program and Results'!$A$1,MATCH(Tables!AN$1,'Program and Results'!$A:$A,0)-1,1,COUNTIF('Program and Results'!$A:$A,Tables!AN$1),4),MATCH($A271,OFFSET('Program and Results'!$A$1,MATCH(Tables!AN$1,'Program and Results'!$A:$A,0)-1,4,COUNTIF('Program and Results'!$A:$A,Tables!AN$1),1),0),2),"")))</f>
        <v/>
      </c>
      <c r="AO271" t="str">
        <f ca="1">IF(AO101="","",IF($A271="","",IFERROR(INDEX(OFFSET('Program and Results'!$A$1,MATCH(Tables!AO$1,'Program and Results'!$A:$A,0)-1,1,COUNTIF('Program and Results'!$A:$A,Tables!AO$1),4),MATCH($A271,OFFSET('Program and Results'!$A$1,MATCH(Tables!AO$1,'Program and Results'!$A:$A,0)-1,4,COUNTIF('Program and Results'!$A:$A,Tables!AO$1),1),0),2),"")))</f>
        <v/>
      </c>
      <c r="AP271" t="str">
        <f ca="1">IF(AP101="","",IF($A271="","",IFERROR(INDEX(OFFSET('Program and Results'!$A$1,MATCH(Tables!AP$1,'Program and Results'!$A:$A,0)-1,1,COUNTIF('Program and Results'!$A:$A,Tables!AP$1),4),MATCH($A271,OFFSET('Program and Results'!$A$1,MATCH(Tables!AP$1,'Program and Results'!$A:$A,0)-1,4,COUNTIF('Program and Results'!$A:$A,Tables!AP$1),1),0),2),"")))</f>
        <v/>
      </c>
      <c r="AQ271" t="str">
        <f ca="1">IF(AQ101="","",IF($A271="","",IFERROR(INDEX(OFFSET('Program and Results'!$A$1,MATCH(Tables!AQ$1,'Program and Results'!$A:$A,0)-1,1,COUNTIF('Program and Results'!$A:$A,Tables!AQ$1),4),MATCH($A271,OFFSET('Program and Results'!$A$1,MATCH(Tables!AQ$1,'Program and Results'!$A:$A,0)-1,4,COUNTIF('Program and Results'!$A:$A,Tables!AQ$1),1),0),2),"")))</f>
        <v/>
      </c>
      <c r="AR271" t="str">
        <f ca="1">IF(AR101="","",IF($A271="","",IFERROR(INDEX(OFFSET('Program and Results'!$A$1,MATCH(Tables!AR$1,'Program and Results'!$A:$A,0)-1,1,COUNTIF('Program and Results'!$A:$A,Tables!AR$1),4),MATCH($A271,OFFSET('Program and Results'!$A$1,MATCH(Tables!AR$1,'Program and Results'!$A:$A,0)-1,4,COUNTIF('Program and Results'!$A:$A,Tables!AR$1),1),0),2),"")))</f>
        <v/>
      </c>
      <c r="AS271" t="str">
        <f ca="1">IF(AS101="","",IF($A271="","",IFERROR(INDEX(OFFSET('Program and Results'!$A$1,MATCH(Tables!AS$1,'Program and Results'!$A:$A,0)-1,1,COUNTIF('Program and Results'!$A:$A,Tables!AS$1),4),MATCH($A271,OFFSET('Program and Results'!$A$1,MATCH(Tables!AS$1,'Program and Results'!$A:$A,0)-1,4,COUNTIF('Program and Results'!$A:$A,Tables!AS$1),1),0),2),"")))</f>
        <v/>
      </c>
      <c r="AT271" t="str">
        <f ca="1">IF(AT101="","",IF($A271="","",IFERROR(INDEX(OFFSET('Program and Results'!$A$1,MATCH(Tables!AT$1,'Program and Results'!$A:$A,0)-1,1,COUNTIF('Program and Results'!$A:$A,Tables!AT$1),4),MATCH($A271,OFFSET('Program and Results'!$A$1,MATCH(Tables!AT$1,'Program and Results'!$A:$A,0)-1,4,COUNTIF('Program and Results'!$A:$A,Tables!AT$1),1),0),2),"")))</f>
        <v/>
      </c>
      <c r="AU271" t="str">
        <f ca="1">IF(AU101="","",IF($A271="","",IFERROR(INDEX(OFFSET('Program and Results'!$A$1,MATCH(Tables!AU$1,'Program and Results'!$A:$A,0)-1,1,COUNTIF('Program and Results'!$A:$A,Tables!AU$1),4),MATCH($A271,OFFSET('Program and Results'!$A$1,MATCH(Tables!AU$1,'Program and Results'!$A:$A,0)-1,4,COUNTIF('Program and Results'!$A:$A,Tables!AU$1),1),0),2),"")))</f>
        <v/>
      </c>
      <c r="AV271" t="str">
        <f ca="1">IF(AV101="","",IF($A271="","",IFERROR(INDEX(OFFSET('Program and Results'!$A$1,MATCH(Tables!AV$1,'Program and Results'!$A:$A,0)-1,1,COUNTIF('Program and Results'!$A:$A,Tables!AV$1),4),MATCH($A271,OFFSET('Program and Results'!$A$1,MATCH(Tables!AV$1,'Program and Results'!$A:$A,0)-1,4,COUNTIF('Program and Results'!$A:$A,Tables!AV$1),1),0),2),"")))</f>
        <v/>
      </c>
      <c r="AW271" t="str">
        <f ca="1">IF(AW101="","",IF($A271="","",IFERROR(INDEX(OFFSET('Program and Results'!$A$1,MATCH(Tables!AW$1,'Program and Results'!$A:$A,0)-1,1,COUNTIF('Program and Results'!$A:$A,Tables!AW$1),4),MATCH($A271,OFFSET('Program and Results'!$A$1,MATCH(Tables!AW$1,'Program and Results'!$A:$A,0)-1,4,COUNTIF('Program and Results'!$A:$A,Tables!AW$1),1),0),2),"")))</f>
        <v/>
      </c>
      <c r="AX271" t="str">
        <f ca="1">IF(AX101="","",IF($A271="","",IFERROR(INDEX(OFFSET('Program and Results'!$A$1,MATCH(Tables!AX$1,'Program and Results'!$A:$A,0)-1,1,COUNTIF('Program and Results'!$A:$A,Tables!AX$1),4),MATCH($A271,OFFSET('Program and Results'!$A$1,MATCH(Tables!AX$1,'Program and Results'!$A:$A,0)-1,4,COUNTIF('Program and Results'!$A:$A,Tables!AX$1),1),0),2),"")))</f>
        <v/>
      </c>
      <c r="AY271" t="str">
        <f ca="1">IF(AY101="","",IF($A271="","",IFERROR(INDEX(OFFSET('Program and Results'!$A$1,MATCH(Tables!AY$1,'Program and Results'!$A:$A,0)-1,1,COUNTIF('Program and Results'!$A:$A,Tables!AY$1),4),MATCH($A271,OFFSET('Program and Results'!$A$1,MATCH(Tables!AY$1,'Program and Results'!$A:$A,0)-1,4,COUNTIF('Program and Results'!$A:$A,Tables!AY$1),1),0),2),"")))</f>
        <v/>
      </c>
      <c r="AZ271" t="str">
        <f ca="1">IF(AZ101="","",IF($A271="","",IFERROR(INDEX(OFFSET('Program and Results'!$A$1,MATCH(Tables!AZ$1,'Program and Results'!$A:$A,0)-1,1,COUNTIF('Program and Results'!$A:$A,Tables!AZ$1),4),MATCH($A271,OFFSET('Program and Results'!$A$1,MATCH(Tables!AZ$1,'Program and Results'!$A:$A,0)-1,4,COUNTIF('Program and Results'!$A:$A,Tables!AZ$1),1),0),2),"")))</f>
        <v/>
      </c>
      <c r="BA271" t="str">
        <f ca="1">IF(BA101="","",IF($A271="","",IFERROR(INDEX(OFFSET('Program and Results'!$A$1,MATCH(Tables!BA$1,'Program and Results'!$A:$A,0)-1,1,COUNTIF('Program and Results'!$A:$A,Tables!BA$1),4),MATCH($A271,OFFSET('Program and Results'!$A$1,MATCH(Tables!BA$1,'Program and Results'!$A:$A,0)-1,4,COUNTIF('Program and Results'!$A:$A,Tables!BA$1),1),0),2),"")))</f>
        <v/>
      </c>
      <c r="BB271" t="str">
        <f ca="1">IF(BB101="","",IF($A271="","",IFERROR(INDEX(OFFSET('Program and Results'!$A$1,MATCH(Tables!BB$1,'Program and Results'!$A:$A,0)-1,1,COUNTIF('Program and Results'!$A:$A,Tables!BB$1),4),MATCH($A271,OFFSET('Program and Results'!$A$1,MATCH(Tables!BB$1,'Program and Results'!$A:$A,0)-1,4,COUNTIF('Program and Results'!$A:$A,Tables!BB$1),1),0),2),"")))</f>
        <v/>
      </c>
      <c r="BC271" t="str">
        <f ca="1">IF(BC101="","",IF($A271="","",IFERROR(INDEX(OFFSET('Program and Results'!$A$1,MATCH(Tables!BC$1,'Program and Results'!$A:$A,0)-1,1,COUNTIF('Program and Results'!$A:$A,Tables!BC$1),4),MATCH($A271,OFFSET('Program and Results'!$A$1,MATCH(Tables!BC$1,'Program and Results'!$A:$A,0)-1,4,COUNTIF('Program and Results'!$A:$A,Tables!BC$1),1),0),2),"")))</f>
        <v/>
      </c>
      <c r="BD271" t="str">
        <f ca="1">IF(BD101="","",IF($A271="","",IFERROR(INDEX(OFFSET('Program and Results'!$A$1,MATCH(Tables!BD$1,'Program and Results'!$A:$A,0)-1,1,COUNTIF('Program and Results'!$A:$A,Tables!BD$1),4),MATCH($A271,OFFSET('Program and Results'!$A$1,MATCH(Tables!BD$1,'Program and Results'!$A:$A,0)-1,4,COUNTIF('Program and Results'!$A:$A,Tables!BD$1),1),0),2),"")))</f>
        <v/>
      </c>
      <c r="BE271" t="str">
        <f ca="1">IF(BE101="","",IF($A271="","",IFERROR(INDEX(OFFSET('Program and Results'!$A$1,MATCH(Tables!BE$1,'Program and Results'!$A:$A,0)-1,1,COUNTIF('Program and Results'!$A:$A,Tables!BE$1),4),MATCH($A271,OFFSET('Program and Results'!$A$1,MATCH(Tables!BE$1,'Program and Results'!$A:$A,0)-1,4,COUNTIF('Program and Results'!$A:$A,Tables!BE$1),1),0),2),"")))</f>
        <v/>
      </c>
    </row>
    <row r="273" spans="1:57">
      <c r="A273" s="28" t="s">
        <v>227</v>
      </c>
    </row>
    <row r="274" spans="1:57">
      <c r="A274" s="3" t="str">
        <f>A2</f>
        <v>Bayern Munich</v>
      </c>
      <c r="B274">
        <f ca="1">IF($A274="","",IF(B$1="","",COUNT($B138:B138)))</f>
        <v>1</v>
      </c>
      <c r="C274">
        <f ca="1">IF($A274="","",IF(C$1="","",COUNT($B138:C138)))</f>
        <v>1</v>
      </c>
      <c r="D274">
        <f ca="1">IF($A274="","",IF(D$1="","",COUNT($B138:D138)))</f>
        <v>2</v>
      </c>
      <c r="E274">
        <f ca="1">IF($A274="","",IF(E$1="","",COUNT($B138:E138)))</f>
        <v>2</v>
      </c>
      <c r="F274">
        <f ca="1">IF($A274="","",IF(F$1="","",COUNT($B138:F138)))</f>
        <v>3</v>
      </c>
      <c r="G274">
        <f ca="1">IF($A274="","",IF(G$1="","",COUNT($B138:G138)))</f>
        <v>3</v>
      </c>
      <c r="H274">
        <f ca="1">IF($A274="","",IF(H$1="","",COUNT($B138:H138)))</f>
        <v>4</v>
      </c>
      <c r="I274">
        <f ca="1">IF($A274="","",IF(I$1="","",COUNT($B138:I138)))</f>
        <v>4</v>
      </c>
      <c r="J274">
        <f ca="1">IF($A274="","",IF(J$1="","",COUNT($B138:J138)))</f>
        <v>5</v>
      </c>
      <c r="K274">
        <f ca="1">IF($A274="","",IF(K$1="","",COUNT($B138:K138)))</f>
        <v>6</v>
      </c>
      <c r="L274">
        <f ca="1">IF($A274="","",IF(L$1="","",COUNT($B138:L138)))</f>
        <v>6</v>
      </c>
      <c r="M274">
        <f ca="1">IF($A274="","",IF(M$1="","",COUNT($B138:M138)))</f>
        <v>7</v>
      </c>
      <c r="N274">
        <f ca="1">IF($A274="","",IF(N$1="","",COUNT($B138:N138)))</f>
        <v>7</v>
      </c>
      <c r="O274">
        <f ca="1">IF($A274="","",IF(O$1="","",COUNT($B138:O138)))</f>
        <v>8</v>
      </c>
      <c r="P274">
        <f ca="1">IF($A274="","",IF(P$1="","",COUNT($B138:P138)))</f>
        <v>8</v>
      </c>
      <c r="Q274">
        <f ca="1">IF($A274="","",IF(Q$1="","",COUNT($B138:Q138)))</f>
        <v>9</v>
      </c>
      <c r="R274">
        <f ca="1">IF($A274="","",IF(R$1="","",COUNT($B138:R138)))</f>
        <v>9</v>
      </c>
      <c r="S274">
        <f ca="1">IF($A274="","",IF(S$1="","",COUNT($B138:S138)))</f>
        <v>9</v>
      </c>
      <c r="T274">
        <f ca="1">IF($A274="","",IF(T$1="","",COUNT($B138:T138)))</f>
        <v>10</v>
      </c>
      <c r="U274">
        <f ca="1">IF($A274="","",IF(U$1="","",COUNT($B138:U138)))</f>
        <v>10</v>
      </c>
      <c r="V274">
        <f ca="1">IF($A274="","",IF(V$1="","",COUNT($B138:V138)))</f>
        <v>11</v>
      </c>
      <c r="W274">
        <f ca="1">IF($A274="","",IF(W$1="","",COUNT($B138:W138)))</f>
        <v>11</v>
      </c>
      <c r="X274">
        <f ca="1">IF($A274="","",IF(X$1="","",COUNT($B138:X138)))</f>
        <v>12</v>
      </c>
      <c r="Y274">
        <f ca="1">IF($A274="","",IF(Y$1="","",COUNT($B138:Y138)))</f>
        <v>12</v>
      </c>
      <c r="Z274">
        <f ca="1">IF($A274="","",IF(Z$1="","",COUNT($B138:Z138)))</f>
        <v>13</v>
      </c>
      <c r="AA274">
        <f ca="1">IF($A274="","",IF(AA$1="","",COUNT($B138:AA138)))</f>
        <v>13</v>
      </c>
      <c r="AB274">
        <f ca="1">IF($A274="","",IF(AB$1="","",COUNT($B138:AB138)))</f>
        <v>13</v>
      </c>
      <c r="AC274">
        <f ca="1">IF($A274="","",IF(AC$1="","",COUNT($B138:AC138)))</f>
        <v>14</v>
      </c>
      <c r="AD274">
        <f ca="1">IF($A274="","",IF(AD$1="","",COUNT($B138:AD138)))</f>
        <v>14</v>
      </c>
      <c r="AE274">
        <f ca="1">IF($A274="","",IF(AE$1="","",COUNT($B138:AE138)))</f>
        <v>15</v>
      </c>
      <c r="AF274">
        <f ca="1">IF($A274="","",IF(AF$1="","",COUNT($B138:AF138)))</f>
        <v>15</v>
      </c>
      <c r="AG274">
        <f ca="1">IF($A274="","",IF(AG$1="","",COUNT($B138:AG138)))</f>
        <v>16</v>
      </c>
      <c r="AH274">
        <f ca="1">IF($A274="","",IF(AH$1="","",COUNT($B138:AH138)))</f>
        <v>16</v>
      </c>
      <c r="AI274">
        <f ca="1">IF($A274="","",IF(AI$1="","",COUNT($B138:AI138)))</f>
        <v>17</v>
      </c>
      <c r="AJ274" t="str">
        <f>IF($A274="","",IF(AJ$1="","",COUNT($B138:AJ138)))</f>
        <v/>
      </c>
      <c r="AK274" t="str">
        <f>IF($A274="","",IF(AK$1="","",COUNT($B138:AK138)))</f>
        <v/>
      </c>
      <c r="AL274" t="str">
        <f>IF($A274="","",IF(AL$1="","",COUNT($B138:AL138)))</f>
        <v/>
      </c>
      <c r="AM274" t="str">
        <f>IF($A274="","",IF(AM$1="","",COUNT($B138:AM138)))</f>
        <v/>
      </c>
      <c r="AN274" t="str">
        <f>IF($A274="","",IF(AN$1="","",COUNT($B138:AN138)))</f>
        <v/>
      </c>
      <c r="AO274" t="str">
        <f>IF($A274="","",IF(AO$1="","",COUNT($B138:AO138)))</f>
        <v/>
      </c>
      <c r="AP274" t="str">
        <f>IF($A274="","",IF(AP$1="","",COUNT($B138:AP138)))</f>
        <v/>
      </c>
      <c r="AQ274" t="str">
        <f>IF($A274="","",IF(AQ$1="","",COUNT($B138:AQ138)))</f>
        <v/>
      </c>
      <c r="AR274" t="str">
        <f>IF($A274="","",IF(AR$1="","",COUNT($B138:AR138)))</f>
        <v/>
      </c>
      <c r="AS274" t="str">
        <f>IF($A274="","",IF(AS$1="","",COUNT($B138:AS138)))</f>
        <v/>
      </c>
      <c r="AT274" t="str">
        <f>IF($A274="","",IF(AT$1="","",COUNT($B138:AT138)))</f>
        <v/>
      </c>
      <c r="AU274" t="str">
        <f>IF($A274="","",IF(AU$1="","",COUNT($B138:AU138)))</f>
        <v/>
      </c>
      <c r="AV274" t="str">
        <f>IF($A274="","",IF(AV$1="","",COUNT($B138:AV138)))</f>
        <v/>
      </c>
      <c r="AW274" t="str">
        <f>IF($A274="","",IF(AW$1="","",COUNT($B138:AW138)))</f>
        <v/>
      </c>
      <c r="AX274" t="str">
        <f>IF($A274="","",IF(AX$1="","",COUNT($B138:AX138)))</f>
        <v/>
      </c>
      <c r="AY274" t="str">
        <f>IF($A274="","",IF(AY$1="","",COUNT($B138:AY138)))</f>
        <v/>
      </c>
      <c r="AZ274" t="str">
        <f>IF($A274="","",IF(AZ$1="","",COUNT($B138:AZ138)))</f>
        <v/>
      </c>
      <c r="BA274" t="str">
        <f>IF($A274="","",IF(BA$1="","",COUNT($B138:BA138)))</f>
        <v/>
      </c>
      <c r="BB274" t="str">
        <f>IF($A274="","",IF(BB$1="","",COUNT($B138:BB138)))</f>
        <v/>
      </c>
      <c r="BC274" t="str">
        <f>IF($A274="","",IF(BC$1="","",COUNT($B138:BC138)))</f>
        <v/>
      </c>
      <c r="BD274" t="str">
        <f>IF($A274="","",IF(BD$1="","",COUNT($B138:BD138)))</f>
        <v/>
      </c>
      <c r="BE274" t="str">
        <f>IF($A274="","",IF(BE$1="","",COUNT($B138:BE138)))</f>
        <v/>
      </c>
    </row>
    <row r="275" spans="1:57">
      <c r="A275" s="3" t="str">
        <f t="shared" ref="A275:A305" si="17">A3</f>
        <v>Augsburg</v>
      </c>
      <c r="B275">
        <f ca="1">IF($A275="","",IF(B$1="","",COUNT($B139:B139)))</f>
        <v>1</v>
      </c>
      <c r="C275">
        <f ca="1">IF($A275="","",IF(C$1="","",COUNT($B139:C139)))</f>
        <v>1</v>
      </c>
      <c r="D275">
        <f ca="1">IF($A275="","",IF(D$1="","",COUNT($B139:D139)))</f>
        <v>2</v>
      </c>
      <c r="E275">
        <f ca="1">IF($A275="","",IF(E$1="","",COUNT($B139:E139)))</f>
        <v>2</v>
      </c>
      <c r="F275">
        <f ca="1">IF($A275="","",IF(F$1="","",COUNT($B139:F139)))</f>
        <v>3</v>
      </c>
      <c r="G275">
        <f ca="1">IF($A275="","",IF(G$1="","",COUNT($B139:G139)))</f>
        <v>3</v>
      </c>
      <c r="H275">
        <f ca="1">IF($A275="","",IF(H$1="","",COUNT($B139:H139)))</f>
        <v>4</v>
      </c>
      <c r="I275">
        <f ca="1">IF($A275="","",IF(I$1="","",COUNT($B139:I139)))</f>
        <v>4</v>
      </c>
      <c r="J275">
        <f ca="1">IF($A275="","",IF(J$1="","",COUNT($B139:J139)))</f>
        <v>5</v>
      </c>
      <c r="K275">
        <f ca="1">IF($A275="","",IF(K$1="","",COUNT($B139:K139)))</f>
        <v>5</v>
      </c>
      <c r="L275">
        <f ca="1">IF($A275="","",IF(L$1="","",COUNT($B139:L139)))</f>
        <v>6</v>
      </c>
      <c r="M275">
        <f ca="1">IF($A275="","",IF(M$1="","",COUNT($B139:M139)))</f>
        <v>6</v>
      </c>
      <c r="N275">
        <f ca="1">IF($A275="","",IF(N$1="","",COUNT($B139:N139)))</f>
        <v>7</v>
      </c>
      <c r="O275">
        <f ca="1">IF($A275="","",IF(O$1="","",COUNT($B139:O139)))</f>
        <v>7</v>
      </c>
      <c r="P275">
        <f ca="1">IF($A275="","",IF(P$1="","",COUNT($B139:P139)))</f>
        <v>7</v>
      </c>
      <c r="Q275">
        <f ca="1">IF($A275="","",IF(Q$1="","",COUNT($B139:Q139)))</f>
        <v>8</v>
      </c>
      <c r="R275">
        <f ca="1">IF($A275="","",IF(R$1="","",COUNT($B139:R139)))</f>
        <v>8</v>
      </c>
      <c r="S275">
        <f ca="1">IF($A275="","",IF(S$1="","",COUNT($B139:S139)))</f>
        <v>8</v>
      </c>
      <c r="T275">
        <f ca="1">IF($A275="","",IF(T$1="","",COUNT($B139:T139)))</f>
        <v>9</v>
      </c>
      <c r="U275">
        <f ca="1">IF($A275="","",IF(U$1="","",COUNT($B139:U139)))</f>
        <v>9</v>
      </c>
      <c r="V275">
        <f ca="1">IF($A275="","",IF(V$1="","",COUNT($B139:V139)))</f>
        <v>10</v>
      </c>
      <c r="W275">
        <f ca="1">IF($A275="","",IF(W$1="","",COUNT($B139:W139)))</f>
        <v>10</v>
      </c>
      <c r="X275">
        <f ca="1">IF($A275="","",IF(X$1="","",COUNT($B139:X139)))</f>
        <v>11</v>
      </c>
      <c r="Y275">
        <f ca="1">IF($A275="","",IF(Y$1="","",COUNT($B139:Y139)))</f>
        <v>11</v>
      </c>
      <c r="Z275">
        <f ca="1">IF($A275="","",IF(Z$1="","",COUNT($B139:Z139)))</f>
        <v>12</v>
      </c>
      <c r="AA275">
        <f ca="1">IF($A275="","",IF(AA$1="","",COUNT($B139:AA139)))</f>
        <v>12</v>
      </c>
      <c r="AB275">
        <f ca="1">IF($A275="","",IF(AB$1="","",COUNT($B139:AB139)))</f>
        <v>13</v>
      </c>
      <c r="AC275">
        <f ca="1">IF($A275="","",IF(AC$1="","",COUNT($B139:AC139)))</f>
        <v>13</v>
      </c>
      <c r="AD275">
        <f ca="1">IF($A275="","",IF(AD$1="","",COUNT($B139:AD139)))</f>
        <v>14</v>
      </c>
      <c r="AE275">
        <f ca="1">IF($A275="","",IF(AE$1="","",COUNT($B139:AE139)))</f>
        <v>14</v>
      </c>
      <c r="AF275">
        <f ca="1">IF($A275="","",IF(AF$1="","",COUNT($B139:AF139)))</f>
        <v>15</v>
      </c>
      <c r="AG275">
        <f ca="1">IF($A275="","",IF(AG$1="","",COUNT($B139:AG139)))</f>
        <v>16</v>
      </c>
      <c r="AH275">
        <f ca="1">IF($A275="","",IF(AH$1="","",COUNT($B139:AH139)))</f>
        <v>16</v>
      </c>
      <c r="AI275">
        <f ca="1">IF($A275="","",IF(AI$1="","",COUNT($B139:AI139)))</f>
        <v>17</v>
      </c>
      <c r="AJ275" t="str">
        <f>IF($A275="","",IF(AJ$1="","",COUNT($B139:AJ139)))</f>
        <v/>
      </c>
      <c r="AK275" t="str">
        <f>IF($A275="","",IF(AK$1="","",COUNT($B139:AK139)))</f>
        <v/>
      </c>
      <c r="AL275" t="str">
        <f>IF($A275="","",IF(AL$1="","",COUNT($B139:AL139)))</f>
        <v/>
      </c>
      <c r="AM275" t="str">
        <f>IF($A275="","",IF(AM$1="","",COUNT($B139:AM139)))</f>
        <v/>
      </c>
      <c r="AN275" t="str">
        <f>IF($A275="","",IF(AN$1="","",COUNT($B139:AN139)))</f>
        <v/>
      </c>
      <c r="AO275" t="str">
        <f>IF($A275="","",IF(AO$1="","",COUNT($B139:AO139)))</f>
        <v/>
      </c>
      <c r="AP275" t="str">
        <f>IF($A275="","",IF(AP$1="","",COUNT($B139:AP139)))</f>
        <v/>
      </c>
      <c r="AQ275" t="str">
        <f>IF($A275="","",IF(AQ$1="","",COUNT($B139:AQ139)))</f>
        <v/>
      </c>
      <c r="AR275" t="str">
        <f>IF($A275="","",IF(AR$1="","",COUNT($B139:AR139)))</f>
        <v/>
      </c>
      <c r="AS275" t="str">
        <f>IF($A275="","",IF(AS$1="","",COUNT($B139:AS139)))</f>
        <v/>
      </c>
      <c r="AT275" t="str">
        <f>IF($A275="","",IF(AT$1="","",COUNT($B139:AT139)))</f>
        <v/>
      </c>
      <c r="AU275" t="str">
        <f>IF($A275="","",IF(AU$1="","",COUNT($B139:AU139)))</f>
        <v/>
      </c>
      <c r="AV275" t="str">
        <f>IF($A275="","",IF(AV$1="","",COUNT($B139:AV139)))</f>
        <v/>
      </c>
      <c r="AW275" t="str">
        <f>IF($A275="","",IF(AW$1="","",COUNT($B139:AW139)))</f>
        <v/>
      </c>
      <c r="AX275" t="str">
        <f>IF($A275="","",IF(AX$1="","",COUNT($B139:AX139)))</f>
        <v/>
      </c>
      <c r="AY275" t="str">
        <f>IF($A275="","",IF(AY$1="","",COUNT($B139:AY139)))</f>
        <v/>
      </c>
      <c r="AZ275" t="str">
        <f>IF($A275="","",IF(AZ$1="","",COUNT($B139:AZ139)))</f>
        <v/>
      </c>
      <c r="BA275" t="str">
        <f>IF($A275="","",IF(BA$1="","",COUNT($B139:BA139)))</f>
        <v/>
      </c>
      <c r="BB275" t="str">
        <f>IF($A275="","",IF(BB$1="","",COUNT($B139:BB139)))</f>
        <v/>
      </c>
      <c r="BC275" t="str">
        <f>IF($A275="","",IF(BC$1="","",COUNT($B139:BC139)))</f>
        <v/>
      </c>
      <c r="BD275" t="str">
        <f>IF($A275="","",IF(BD$1="","",COUNT($B139:BD139)))</f>
        <v/>
      </c>
      <c r="BE275" t="str">
        <f>IF($A275="","",IF(BE$1="","",COUNT($B139:BE139)))</f>
        <v/>
      </c>
    </row>
    <row r="276" spans="1:57">
      <c r="A276" s="3" t="str">
        <f t="shared" si="17"/>
        <v>Braunschweig</v>
      </c>
      <c r="B276">
        <f ca="1">IF($A276="","",IF(B$1="","",COUNT($B140:B140)))</f>
        <v>1</v>
      </c>
      <c r="C276">
        <f ca="1">IF($A276="","",IF(C$1="","",COUNT($B140:C140)))</f>
        <v>1</v>
      </c>
      <c r="D276">
        <f ca="1">IF($A276="","",IF(D$1="","",COUNT($B140:D140)))</f>
        <v>2</v>
      </c>
      <c r="E276">
        <f ca="1">IF($A276="","",IF(E$1="","",COUNT($B140:E140)))</f>
        <v>2</v>
      </c>
      <c r="F276">
        <f ca="1">IF($A276="","",IF(F$1="","",COUNT($B140:F140)))</f>
        <v>3</v>
      </c>
      <c r="G276">
        <f ca="1">IF($A276="","",IF(G$1="","",COUNT($B140:G140)))</f>
        <v>3</v>
      </c>
      <c r="H276">
        <f ca="1">IF($A276="","",IF(H$1="","",COUNT($B140:H140)))</f>
        <v>4</v>
      </c>
      <c r="I276">
        <f ca="1">IF($A276="","",IF(I$1="","",COUNT($B140:I140)))</f>
        <v>4</v>
      </c>
      <c r="J276">
        <f ca="1">IF($A276="","",IF(J$1="","",COUNT($B140:J140)))</f>
        <v>5</v>
      </c>
      <c r="K276">
        <f ca="1">IF($A276="","",IF(K$1="","",COUNT($B140:K140)))</f>
        <v>5</v>
      </c>
      <c r="L276">
        <f ca="1">IF($A276="","",IF(L$1="","",COUNT($B140:L140)))</f>
        <v>6</v>
      </c>
      <c r="M276">
        <f ca="1">IF($A276="","",IF(M$1="","",COUNT($B140:M140)))</f>
        <v>6</v>
      </c>
      <c r="N276">
        <f ca="1">IF($A276="","",IF(N$1="","",COUNT($B140:N140)))</f>
        <v>7</v>
      </c>
      <c r="O276">
        <f ca="1">IF($A276="","",IF(O$1="","",COUNT($B140:O140)))</f>
        <v>7</v>
      </c>
      <c r="P276">
        <f ca="1">IF($A276="","",IF(P$1="","",COUNT($B140:P140)))</f>
        <v>8</v>
      </c>
      <c r="Q276">
        <f ca="1">IF($A276="","",IF(Q$1="","",COUNT($B140:Q140)))</f>
        <v>8</v>
      </c>
      <c r="R276">
        <f ca="1">IF($A276="","",IF(R$1="","",COUNT($B140:R140)))</f>
        <v>9</v>
      </c>
      <c r="S276">
        <f ca="1">IF($A276="","",IF(S$1="","",COUNT($B140:S140)))</f>
        <v>9</v>
      </c>
      <c r="T276">
        <f ca="1">IF($A276="","",IF(T$1="","",COUNT($B140:T140)))</f>
        <v>10</v>
      </c>
      <c r="U276">
        <f ca="1">IF($A276="","",IF(U$1="","",COUNT($B140:U140)))</f>
        <v>10</v>
      </c>
      <c r="V276">
        <f ca="1">IF($A276="","",IF(V$1="","",COUNT($B140:V140)))</f>
        <v>11</v>
      </c>
      <c r="W276">
        <f ca="1">IF($A276="","",IF(W$1="","",COUNT($B140:W140)))</f>
        <v>11</v>
      </c>
      <c r="X276">
        <f ca="1">IF($A276="","",IF(X$1="","",COUNT($B140:X140)))</f>
        <v>12</v>
      </c>
      <c r="Y276">
        <f ca="1">IF($A276="","",IF(Y$1="","",COUNT($B140:Y140)))</f>
        <v>12</v>
      </c>
      <c r="Z276">
        <f ca="1">IF($A276="","",IF(Z$1="","",COUNT($B140:Z140)))</f>
        <v>13</v>
      </c>
      <c r="AA276">
        <f ca="1">IF($A276="","",IF(AA$1="","",COUNT($B140:AA140)))</f>
        <v>13</v>
      </c>
      <c r="AB276">
        <f ca="1">IF($A276="","",IF(AB$1="","",COUNT($B140:AB140)))</f>
        <v>14</v>
      </c>
      <c r="AC276">
        <f ca="1">IF($A276="","",IF(AC$1="","",COUNT($B140:AC140)))</f>
        <v>14</v>
      </c>
      <c r="AD276">
        <f ca="1">IF($A276="","",IF(AD$1="","",COUNT($B140:AD140)))</f>
        <v>15</v>
      </c>
      <c r="AE276">
        <f ca="1">IF($A276="","",IF(AE$1="","",COUNT($B140:AE140)))</f>
        <v>15</v>
      </c>
      <c r="AF276">
        <f ca="1">IF($A276="","",IF(AF$1="","",COUNT($B140:AF140)))</f>
        <v>16</v>
      </c>
      <c r="AG276">
        <f ca="1">IF($A276="","",IF(AG$1="","",COUNT($B140:AG140)))</f>
        <v>16</v>
      </c>
      <c r="AH276">
        <f ca="1">IF($A276="","",IF(AH$1="","",COUNT($B140:AH140)))</f>
        <v>17</v>
      </c>
      <c r="AI276">
        <f ca="1">IF($A276="","",IF(AI$1="","",COUNT($B140:AI140)))</f>
        <v>17</v>
      </c>
      <c r="AJ276" t="str">
        <f>IF($A276="","",IF(AJ$1="","",COUNT($B140:AJ140)))</f>
        <v/>
      </c>
      <c r="AK276" t="str">
        <f>IF($A276="","",IF(AK$1="","",COUNT($B140:AK140)))</f>
        <v/>
      </c>
      <c r="AL276" t="str">
        <f>IF($A276="","",IF(AL$1="","",COUNT($B140:AL140)))</f>
        <v/>
      </c>
      <c r="AM276" t="str">
        <f>IF($A276="","",IF(AM$1="","",COUNT($B140:AM140)))</f>
        <v/>
      </c>
      <c r="AN276" t="str">
        <f>IF($A276="","",IF(AN$1="","",COUNT($B140:AN140)))</f>
        <v/>
      </c>
      <c r="AO276" t="str">
        <f>IF($A276="","",IF(AO$1="","",COUNT($B140:AO140)))</f>
        <v/>
      </c>
      <c r="AP276" t="str">
        <f>IF($A276="","",IF(AP$1="","",COUNT($B140:AP140)))</f>
        <v/>
      </c>
      <c r="AQ276" t="str">
        <f>IF($A276="","",IF(AQ$1="","",COUNT($B140:AQ140)))</f>
        <v/>
      </c>
      <c r="AR276" t="str">
        <f>IF($A276="","",IF(AR$1="","",COUNT($B140:AR140)))</f>
        <v/>
      </c>
      <c r="AS276" t="str">
        <f>IF($A276="","",IF(AS$1="","",COUNT($B140:AS140)))</f>
        <v/>
      </c>
      <c r="AT276" t="str">
        <f>IF($A276="","",IF(AT$1="","",COUNT($B140:AT140)))</f>
        <v/>
      </c>
      <c r="AU276" t="str">
        <f>IF($A276="","",IF(AU$1="","",COUNT($B140:AU140)))</f>
        <v/>
      </c>
      <c r="AV276" t="str">
        <f>IF($A276="","",IF(AV$1="","",COUNT($B140:AV140)))</f>
        <v/>
      </c>
      <c r="AW276" t="str">
        <f>IF($A276="","",IF(AW$1="","",COUNT($B140:AW140)))</f>
        <v/>
      </c>
      <c r="AX276" t="str">
        <f>IF($A276="","",IF(AX$1="","",COUNT($B140:AX140)))</f>
        <v/>
      </c>
      <c r="AY276" t="str">
        <f>IF($A276="","",IF(AY$1="","",COUNT($B140:AY140)))</f>
        <v/>
      </c>
      <c r="AZ276" t="str">
        <f>IF($A276="","",IF(AZ$1="","",COUNT($B140:AZ140)))</f>
        <v/>
      </c>
      <c r="BA276" t="str">
        <f>IF($A276="","",IF(BA$1="","",COUNT($B140:BA140)))</f>
        <v/>
      </c>
      <c r="BB276" t="str">
        <f>IF($A276="","",IF(BB$1="","",COUNT($B140:BB140)))</f>
        <v/>
      </c>
      <c r="BC276" t="str">
        <f>IF($A276="","",IF(BC$1="","",COUNT($B140:BC140)))</f>
        <v/>
      </c>
      <c r="BD276" t="str">
        <f>IF($A276="","",IF(BD$1="","",COUNT($B140:BD140)))</f>
        <v/>
      </c>
      <c r="BE276" t="str">
        <f>IF($A276="","",IF(BE$1="","",COUNT($B140:BE140)))</f>
        <v/>
      </c>
    </row>
    <row r="277" spans="1:57">
      <c r="A277" s="3" t="str">
        <f t="shared" si="17"/>
        <v>Hannover</v>
      </c>
      <c r="B277">
        <f ca="1">IF($A277="","",IF(B$1="","",COUNT($B141:B141)))</f>
        <v>1</v>
      </c>
      <c r="C277">
        <f ca="1">IF($A277="","",IF(C$1="","",COUNT($B141:C141)))</f>
        <v>1</v>
      </c>
      <c r="D277">
        <f ca="1">IF($A277="","",IF(D$1="","",COUNT($B141:D141)))</f>
        <v>2</v>
      </c>
      <c r="E277">
        <f ca="1">IF($A277="","",IF(E$1="","",COUNT($B141:E141)))</f>
        <v>3</v>
      </c>
      <c r="F277">
        <f ca="1">IF($A277="","",IF(F$1="","",COUNT($B141:F141)))</f>
        <v>3</v>
      </c>
      <c r="G277">
        <f ca="1">IF($A277="","",IF(G$1="","",COUNT($B141:G141)))</f>
        <v>4</v>
      </c>
      <c r="H277">
        <f ca="1">IF($A277="","",IF(H$1="","",COUNT($B141:H141)))</f>
        <v>4</v>
      </c>
      <c r="I277">
        <f ca="1">IF($A277="","",IF(I$1="","",COUNT($B141:I141)))</f>
        <v>5</v>
      </c>
      <c r="J277">
        <f ca="1">IF($A277="","",IF(J$1="","",COUNT($B141:J141)))</f>
        <v>5</v>
      </c>
      <c r="K277">
        <f ca="1">IF($A277="","",IF(K$1="","",COUNT($B141:K141)))</f>
        <v>6</v>
      </c>
      <c r="L277">
        <f ca="1">IF($A277="","",IF(L$1="","",COUNT($B141:L141)))</f>
        <v>6</v>
      </c>
      <c r="M277">
        <f ca="1">IF($A277="","",IF(M$1="","",COUNT($B141:M141)))</f>
        <v>7</v>
      </c>
      <c r="N277">
        <f ca="1">IF($A277="","",IF(N$1="","",COUNT($B141:N141)))</f>
        <v>7</v>
      </c>
      <c r="O277">
        <f ca="1">IF($A277="","",IF(O$1="","",COUNT($B141:O141)))</f>
        <v>8</v>
      </c>
      <c r="P277">
        <f ca="1">IF($A277="","",IF(P$1="","",COUNT($B141:P141)))</f>
        <v>8</v>
      </c>
      <c r="Q277">
        <f ca="1">IF($A277="","",IF(Q$1="","",COUNT($B141:Q141)))</f>
        <v>9</v>
      </c>
      <c r="R277">
        <f ca="1">IF($A277="","",IF(R$1="","",COUNT($B141:R141)))</f>
        <v>9</v>
      </c>
      <c r="S277">
        <f ca="1">IF($A277="","",IF(S$1="","",COUNT($B141:S141)))</f>
        <v>9</v>
      </c>
      <c r="T277">
        <f ca="1">IF($A277="","",IF(T$1="","",COUNT($B141:T141)))</f>
        <v>10</v>
      </c>
      <c r="U277">
        <f ca="1">IF($A277="","",IF(U$1="","",COUNT($B141:U141)))</f>
        <v>10</v>
      </c>
      <c r="V277">
        <f ca="1">IF($A277="","",IF(V$1="","",COUNT($B141:V141)))</f>
        <v>10</v>
      </c>
      <c r="W277">
        <f ca="1">IF($A277="","",IF(W$1="","",COUNT($B141:W141)))</f>
        <v>11</v>
      </c>
      <c r="X277">
        <f ca="1">IF($A277="","",IF(X$1="","",COUNT($B141:X141)))</f>
        <v>11</v>
      </c>
      <c r="Y277">
        <f ca="1">IF($A277="","",IF(Y$1="","",COUNT($B141:Y141)))</f>
        <v>12</v>
      </c>
      <c r="Z277">
        <f ca="1">IF($A277="","",IF(Z$1="","",COUNT($B141:Z141)))</f>
        <v>12</v>
      </c>
      <c r="AA277">
        <f ca="1">IF($A277="","",IF(AA$1="","",COUNT($B141:AA141)))</f>
        <v>13</v>
      </c>
      <c r="AB277">
        <f ca="1">IF($A277="","",IF(AB$1="","",COUNT($B141:AB141)))</f>
        <v>13</v>
      </c>
      <c r="AC277">
        <f ca="1">IF($A277="","",IF(AC$1="","",COUNT($B141:AC141)))</f>
        <v>14</v>
      </c>
      <c r="AD277">
        <f ca="1">IF($A277="","",IF(AD$1="","",COUNT($B141:AD141)))</f>
        <v>14</v>
      </c>
      <c r="AE277">
        <f ca="1">IF($A277="","",IF(AE$1="","",COUNT($B141:AE141)))</f>
        <v>15</v>
      </c>
      <c r="AF277">
        <f ca="1">IF($A277="","",IF(AF$1="","",COUNT($B141:AF141)))</f>
        <v>15</v>
      </c>
      <c r="AG277">
        <f ca="1">IF($A277="","",IF(AG$1="","",COUNT($B141:AG141)))</f>
        <v>16</v>
      </c>
      <c r="AH277">
        <f ca="1">IF($A277="","",IF(AH$1="","",COUNT($B141:AH141)))</f>
        <v>16</v>
      </c>
      <c r="AI277">
        <f ca="1">IF($A277="","",IF(AI$1="","",COUNT($B141:AI141)))</f>
        <v>17</v>
      </c>
      <c r="AJ277" t="str">
        <f>IF($A277="","",IF(AJ$1="","",COUNT($B141:AJ141)))</f>
        <v/>
      </c>
      <c r="AK277" t="str">
        <f>IF($A277="","",IF(AK$1="","",COUNT($B141:AK141)))</f>
        <v/>
      </c>
      <c r="AL277" t="str">
        <f>IF($A277="","",IF(AL$1="","",COUNT($B141:AL141)))</f>
        <v/>
      </c>
      <c r="AM277" t="str">
        <f>IF($A277="","",IF(AM$1="","",COUNT($B141:AM141)))</f>
        <v/>
      </c>
      <c r="AN277" t="str">
        <f>IF($A277="","",IF(AN$1="","",COUNT($B141:AN141)))</f>
        <v/>
      </c>
      <c r="AO277" t="str">
        <f>IF($A277="","",IF(AO$1="","",COUNT($B141:AO141)))</f>
        <v/>
      </c>
      <c r="AP277" t="str">
        <f>IF($A277="","",IF(AP$1="","",COUNT($B141:AP141)))</f>
        <v/>
      </c>
      <c r="AQ277" t="str">
        <f>IF($A277="","",IF(AQ$1="","",COUNT($B141:AQ141)))</f>
        <v/>
      </c>
      <c r="AR277" t="str">
        <f>IF($A277="","",IF(AR$1="","",COUNT($B141:AR141)))</f>
        <v/>
      </c>
      <c r="AS277" t="str">
        <f>IF($A277="","",IF(AS$1="","",COUNT($B141:AS141)))</f>
        <v/>
      </c>
      <c r="AT277" t="str">
        <f>IF($A277="","",IF(AT$1="","",COUNT($B141:AT141)))</f>
        <v/>
      </c>
      <c r="AU277" t="str">
        <f>IF($A277="","",IF(AU$1="","",COUNT($B141:AU141)))</f>
        <v/>
      </c>
      <c r="AV277" t="str">
        <f>IF($A277="","",IF(AV$1="","",COUNT($B141:AV141)))</f>
        <v/>
      </c>
      <c r="AW277" t="str">
        <f>IF($A277="","",IF(AW$1="","",COUNT($B141:AW141)))</f>
        <v/>
      </c>
      <c r="AX277" t="str">
        <f>IF($A277="","",IF(AX$1="","",COUNT($B141:AX141)))</f>
        <v/>
      </c>
      <c r="AY277" t="str">
        <f>IF($A277="","",IF(AY$1="","",COUNT($B141:AY141)))</f>
        <v/>
      </c>
      <c r="AZ277" t="str">
        <f>IF($A277="","",IF(AZ$1="","",COUNT($B141:AZ141)))</f>
        <v/>
      </c>
      <c r="BA277" t="str">
        <f>IF($A277="","",IF(BA$1="","",COUNT($B141:BA141)))</f>
        <v/>
      </c>
      <c r="BB277" t="str">
        <f>IF($A277="","",IF(BB$1="","",COUNT($B141:BB141)))</f>
        <v/>
      </c>
      <c r="BC277" t="str">
        <f>IF($A277="","",IF(BC$1="","",COUNT($B141:BC141)))</f>
        <v/>
      </c>
      <c r="BD277" t="str">
        <f>IF($A277="","",IF(BD$1="","",COUNT($B141:BD141)))</f>
        <v/>
      </c>
      <c r="BE277" t="str">
        <f>IF($A277="","",IF(BE$1="","",COUNT($B141:BE141)))</f>
        <v/>
      </c>
    </row>
    <row r="278" spans="1:57">
      <c r="A278" s="3" t="str">
        <f t="shared" si="17"/>
        <v>Hertha</v>
      </c>
      <c r="B278">
        <f ca="1">IF($A278="","",IF(B$1="","",COUNT($B142:B142)))</f>
        <v>1</v>
      </c>
      <c r="C278">
        <f ca="1">IF($A278="","",IF(C$1="","",COUNT($B142:C142)))</f>
        <v>1</v>
      </c>
      <c r="D278">
        <f ca="1">IF($A278="","",IF(D$1="","",COUNT($B142:D142)))</f>
        <v>2</v>
      </c>
      <c r="E278">
        <f ca="1">IF($A278="","",IF(E$1="","",COUNT($B142:E142)))</f>
        <v>2</v>
      </c>
      <c r="F278">
        <f ca="1">IF($A278="","",IF(F$1="","",COUNT($B142:F142)))</f>
        <v>3</v>
      </c>
      <c r="G278">
        <f ca="1">IF($A278="","",IF(G$1="","",COUNT($B142:G142)))</f>
        <v>3</v>
      </c>
      <c r="H278">
        <f ca="1">IF($A278="","",IF(H$1="","",COUNT($B142:H142)))</f>
        <v>4</v>
      </c>
      <c r="I278">
        <f ca="1">IF($A278="","",IF(I$1="","",COUNT($B142:I142)))</f>
        <v>4</v>
      </c>
      <c r="J278">
        <f ca="1">IF($A278="","",IF(J$1="","",COUNT($B142:J142)))</f>
        <v>5</v>
      </c>
      <c r="K278">
        <f ca="1">IF($A278="","",IF(K$1="","",COUNT($B142:K142)))</f>
        <v>5</v>
      </c>
      <c r="L278">
        <f ca="1">IF($A278="","",IF(L$1="","",COUNT($B142:L142)))</f>
        <v>6</v>
      </c>
      <c r="M278">
        <f ca="1">IF($A278="","",IF(M$1="","",COUNT($B142:M142)))</f>
        <v>6</v>
      </c>
      <c r="N278">
        <f ca="1">IF($A278="","",IF(N$1="","",COUNT($B142:N142)))</f>
        <v>7</v>
      </c>
      <c r="O278">
        <f ca="1">IF($A278="","",IF(O$1="","",COUNT($B142:O142)))</f>
        <v>8</v>
      </c>
      <c r="P278">
        <f ca="1">IF($A278="","",IF(P$1="","",COUNT($B142:P142)))</f>
        <v>8</v>
      </c>
      <c r="Q278">
        <f ca="1">IF($A278="","",IF(Q$1="","",COUNT($B142:Q142)))</f>
        <v>9</v>
      </c>
      <c r="R278">
        <f ca="1">IF($A278="","",IF(R$1="","",COUNT($B142:R142)))</f>
        <v>9</v>
      </c>
      <c r="S278">
        <f ca="1">IF($A278="","",IF(S$1="","",COUNT($B142:S142)))</f>
        <v>9</v>
      </c>
      <c r="T278">
        <f ca="1">IF($A278="","",IF(T$1="","",COUNT($B142:T142)))</f>
        <v>10</v>
      </c>
      <c r="U278">
        <f ca="1">IF($A278="","",IF(U$1="","",COUNT($B142:U142)))</f>
        <v>10</v>
      </c>
      <c r="V278">
        <f ca="1">IF($A278="","",IF(V$1="","",COUNT($B142:V142)))</f>
        <v>11</v>
      </c>
      <c r="W278">
        <f ca="1">IF($A278="","",IF(W$1="","",COUNT($B142:W142)))</f>
        <v>11</v>
      </c>
      <c r="X278">
        <f ca="1">IF($A278="","",IF(X$1="","",COUNT($B142:X142)))</f>
        <v>12</v>
      </c>
      <c r="Y278">
        <f ca="1">IF($A278="","",IF(Y$1="","",COUNT($B142:Y142)))</f>
        <v>12</v>
      </c>
      <c r="Z278">
        <f ca="1">IF($A278="","",IF(Z$1="","",COUNT($B142:Z142)))</f>
        <v>13</v>
      </c>
      <c r="AA278">
        <f ca="1">IF($A278="","",IF(AA$1="","",COUNT($B142:AA142)))</f>
        <v>13</v>
      </c>
      <c r="AB278">
        <f ca="1">IF($A278="","",IF(AB$1="","",COUNT($B142:AB142)))</f>
        <v>14</v>
      </c>
      <c r="AC278">
        <f ca="1">IF($A278="","",IF(AC$1="","",COUNT($B142:AC142)))</f>
        <v>14</v>
      </c>
      <c r="AD278">
        <f ca="1">IF($A278="","",IF(AD$1="","",COUNT($B142:AD142)))</f>
        <v>15</v>
      </c>
      <c r="AE278">
        <f ca="1">IF($A278="","",IF(AE$1="","",COUNT($B142:AE142)))</f>
        <v>15</v>
      </c>
      <c r="AF278">
        <f ca="1">IF($A278="","",IF(AF$1="","",COUNT($B142:AF142)))</f>
        <v>15</v>
      </c>
      <c r="AG278">
        <f ca="1">IF($A278="","",IF(AG$1="","",COUNT($B142:AG142)))</f>
        <v>16</v>
      </c>
      <c r="AH278">
        <f ca="1">IF($A278="","",IF(AH$1="","",COUNT($B142:AH142)))</f>
        <v>16</v>
      </c>
      <c r="AI278">
        <f ca="1">IF($A278="","",IF(AI$1="","",COUNT($B142:AI142)))</f>
        <v>17</v>
      </c>
      <c r="AJ278" t="str">
        <f>IF($A278="","",IF(AJ$1="","",COUNT($B142:AJ142)))</f>
        <v/>
      </c>
      <c r="AK278" t="str">
        <f>IF($A278="","",IF(AK$1="","",COUNT($B142:AK142)))</f>
        <v/>
      </c>
      <c r="AL278" t="str">
        <f>IF($A278="","",IF(AL$1="","",COUNT($B142:AL142)))</f>
        <v/>
      </c>
      <c r="AM278" t="str">
        <f>IF($A278="","",IF(AM$1="","",COUNT($B142:AM142)))</f>
        <v/>
      </c>
      <c r="AN278" t="str">
        <f>IF($A278="","",IF(AN$1="","",COUNT($B142:AN142)))</f>
        <v/>
      </c>
      <c r="AO278" t="str">
        <f>IF($A278="","",IF(AO$1="","",COUNT($B142:AO142)))</f>
        <v/>
      </c>
      <c r="AP278" t="str">
        <f>IF($A278="","",IF(AP$1="","",COUNT($B142:AP142)))</f>
        <v/>
      </c>
      <c r="AQ278" t="str">
        <f>IF($A278="","",IF(AQ$1="","",COUNT($B142:AQ142)))</f>
        <v/>
      </c>
      <c r="AR278" t="str">
        <f>IF($A278="","",IF(AR$1="","",COUNT($B142:AR142)))</f>
        <v/>
      </c>
      <c r="AS278" t="str">
        <f>IF($A278="","",IF(AS$1="","",COUNT($B142:AS142)))</f>
        <v/>
      </c>
      <c r="AT278" t="str">
        <f>IF($A278="","",IF(AT$1="","",COUNT($B142:AT142)))</f>
        <v/>
      </c>
      <c r="AU278" t="str">
        <f>IF($A278="","",IF(AU$1="","",COUNT($B142:AU142)))</f>
        <v/>
      </c>
      <c r="AV278" t="str">
        <f>IF($A278="","",IF(AV$1="","",COUNT($B142:AV142)))</f>
        <v/>
      </c>
      <c r="AW278" t="str">
        <f>IF($A278="","",IF(AW$1="","",COUNT($B142:AW142)))</f>
        <v/>
      </c>
      <c r="AX278" t="str">
        <f>IF($A278="","",IF(AX$1="","",COUNT($B142:AX142)))</f>
        <v/>
      </c>
      <c r="AY278" t="str">
        <f>IF($A278="","",IF(AY$1="","",COUNT($B142:AY142)))</f>
        <v/>
      </c>
      <c r="AZ278" t="str">
        <f>IF($A278="","",IF(AZ$1="","",COUNT($B142:AZ142)))</f>
        <v/>
      </c>
      <c r="BA278" t="str">
        <f>IF($A278="","",IF(BA$1="","",COUNT($B142:BA142)))</f>
        <v/>
      </c>
      <c r="BB278" t="str">
        <f>IF($A278="","",IF(BB$1="","",COUNT($B142:BB142)))</f>
        <v/>
      </c>
      <c r="BC278" t="str">
        <f>IF($A278="","",IF(BC$1="","",COUNT($B142:BC142)))</f>
        <v/>
      </c>
      <c r="BD278" t="str">
        <f>IF($A278="","",IF(BD$1="","",COUNT($B142:BD142)))</f>
        <v/>
      </c>
      <c r="BE278" t="str">
        <f>IF($A278="","",IF(BE$1="","",COUNT($B142:BE142)))</f>
        <v/>
      </c>
    </row>
    <row r="279" spans="1:57">
      <c r="A279" s="3" t="str">
        <f t="shared" si="17"/>
        <v>Hoffenheim</v>
      </c>
      <c r="B279">
        <f ca="1">IF($A279="","",IF(B$1="","",COUNT($B143:B143)))</f>
        <v>1</v>
      </c>
      <c r="C279">
        <f ca="1">IF($A279="","",IF(C$1="","",COUNT($B143:C143)))</f>
        <v>1</v>
      </c>
      <c r="D279">
        <f ca="1">IF($A279="","",IF(D$1="","",COUNT($B143:D143)))</f>
        <v>2</v>
      </c>
      <c r="E279">
        <f ca="1">IF($A279="","",IF(E$1="","",COUNT($B143:E143)))</f>
        <v>2</v>
      </c>
      <c r="F279">
        <f ca="1">IF($A279="","",IF(F$1="","",COUNT($B143:F143)))</f>
        <v>3</v>
      </c>
      <c r="G279">
        <f ca="1">IF($A279="","",IF(G$1="","",COUNT($B143:G143)))</f>
        <v>3</v>
      </c>
      <c r="H279">
        <f ca="1">IF($A279="","",IF(H$1="","",COUNT($B143:H143)))</f>
        <v>4</v>
      </c>
      <c r="I279">
        <f ca="1">IF($A279="","",IF(I$1="","",COUNT($B143:I143)))</f>
        <v>4</v>
      </c>
      <c r="J279">
        <f ca="1">IF($A279="","",IF(J$1="","",COUNT($B143:J143)))</f>
        <v>5</v>
      </c>
      <c r="K279">
        <f ca="1">IF($A279="","",IF(K$1="","",COUNT($B143:K143)))</f>
        <v>5</v>
      </c>
      <c r="L279">
        <f ca="1">IF($A279="","",IF(L$1="","",COUNT($B143:L143)))</f>
        <v>6</v>
      </c>
      <c r="M279">
        <f ca="1">IF($A279="","",IF(M$1="","",COUNT($B143:M143)))</f>
        <v>7</v>
      </c>
      <c r="N279">
        <f ca="1">IF($A279="","",IF(N$1="","",COUNT($B143:N143)))</f>
        <v>7</v>
      </c>
      <c r="O279">
        <f ca="1">IF($A279="","",IF(O$1="","",COUNT($B143:O143)))</f>
        <v>8</v>
      </c>
      <c r="P279">
        <f ca="1">IF($A279="","",IF(P$1="","",COUNT($B143:P143)))</f>
        <v>8</v>
      </c>
      <c r="Q279">
        <f ca="1">IF($A279="","",IF(Q$1="","",COUNT($B143:Q143)))</f>
        <v>9</v>
      </c>
      <c r="R279">
        <f ca="1">IF($A279="","",IF(R$1="","",COUNT($B143:R143)))</f>
        <v>9</v>
      </c>
      <c r="S279">
        <f ca="1">IF($A279="","",IF(S$1="","",COUNT($B143:S143)))</f>
        <v>9</v>
      </c>
      <c r="T279">
        <f ca="1">IF($A279="","",IF(T$1="","",COUNT($B143:T143)))</f>
        <v>10</v>
      </c>
      <c r="U279">
        <f ca="1">IF($A279="","",IF(U$1="","",COUNT($B143:U143)))</f>
        <v>10</v>
      </c>
      <c r="V279">
        <f ca="1">IF($A279="","",IF(V$1="","",COUNT($B143:V143)))</f>
        <v>11</v>
      </c>
      <c r="W279">
        <f ca="1">IF($A279="","",IF(W$1="","",COUNT($B143:W143)))</f>
        <v>11</v>
      </c>
      <c r="X279">
        <f ca="1">IF($A279="","",IF(X$1="","",COUNT($B143:X143)))</f>
        <v>12</v>
      </c>
      <c r="Y279">
        <f ca="1">IF($A279="","",IF(Y$1="","",COUNT($B143:Y143)))</f>
        <v>12</v>
      </c>
      <c r="Z279">
        <f ca="1">IF($A279="","",IF(Z$1="","",COUNT($B143:Z143)))</f>
        <v>13</v>
      </c>
      <c r="AA279">
        <f ca="1">IF($A279="","",IF(AA$1="","",COUNT($B143:AA143)))</f>
        <v>13</v>
      </c>
      <c r="AB279">
        <f ca="1">IF($A279="","",IF(AB$1="","",COUNT($B143:AB143)))</f>
        <v>14</v>
      </c>
      <c r="AC279">
        <f ca="1">IF($A279="","",IF(AC$1="","",COUNT($B143:AC143)))</f>
        <v>14</v>
      </c>
      <c r="AD279">
        <f ca="1">IF($A279="","",IF(AD$1="","",COUNT($B143:AD143)))</f>
        <v>14</v>
      </c>
      <c r="AE279">
        <f ca="1">IF($A279="","",IF(AE$1="","",COUNT($B143:AE143)))</f>
        <v>15</v>
      </c>
      <c r="AF279">
        <f ca="1">IF($A279="","",IF(AF$1="","",COUNT($B143:AF143)))</f>
        <v>15</v>
      </c>
      <c r="AG279">
        <f ca="1">IF($A279="","",IF(AG$1="","",COUNT($B143:AG143)))</f>
        <v>16</v>
      </c>
      <c r="AH279">
        <f ca="1">IF($A279="","",IF(AH$1="","",COUNT($B143:AH143)))</f>
        <v>16</v>
      </c>
      <c r="AI279">
        <f ca="1">IF($A279="","",IF(AI$1="","",COUNT($B143:AI143)))</f>
        <v>17</v>
      </c>
      <c r="AJ279" t="str">
        <f>IF($A279="","",IF(AJ$1="","",COUNT($B143:AJ143)))</f>
        <v/>
      </c>
      <c r="AK279" t="str">
        <f>IF($A279="","",IF(AK$1="","",COUNT($B143:AK143)))</f>
        <v/>
      </c>
      <c r="AL279" t="str">
        <f>IF($A279="","",IF(AL$1="","",COUNT($B143:AL143)))</f>
        <v/>
      </c>
      <c r="AM279" t="str">
        <f>IF($A279="","",IF(AM$1="","",COUNT($B143:AM143)))</f>
        <v/>
      </c>
      <c r="AN279" t="str">
        <f>IF($A279="","",IF(AN$1="","",COUNT($B143:AN143)))</f>
        <v/>
      </c>
      <c r="AO279" t="str">
        <f>IF($A279="","",IF(AO$1="","",COUNT($B143:AO143)))</f>
        <v/>
      </c>
      <c r="AP279" t="str">
        <f>IF($A279="","",IF(AP$1="","",COUNT($B143:AP143)))</f>
        <v/>
      </c>
      <c r="AQ279" t="str">
        <f>IF($A279="","",IF(AQ$1="","",COUNT($B143:AQ143)))</f>
        <v/>
      </c>
      <c r="AR279" t="str">
        <f>IF($A279="","",IF(AR$1="","",COUNT($B143:AR143)))</f>
        <v/>
      </c>
      <c r="AS279" t="str">
        <f>IF($A279="","",IF(AS$1="","",COUNT($B143:AS143)))</f>
        <v/>
      </c>
      <c r="AT279" t="str">
        <f>IF($A279="","",IF(AT$1="","",COUNT($B143:AT143)))</f>
        <v/>
      </c>
      <c r="AU279" t="str">
        <f>IF($A279="","",IF(AU$1="","",COUNT($B143:AU143)))</f>
        <v/>
      </c>
      <c r="AV279" t="str">
        <f>IF($A279="","",IF(AV$1="","",COUNT($B143:AV143)))</f>
        <v/>
      </c>
      <c r="AW279" t="str">
        <f>IF($A279="","",IF(AW$1="","",COUNT($B143:AW143)))</f>
        <v/>
      </c>
      <c r="AX279" t="str">
        <f>IF($A279="","",IF(AX$1="","",COUNT($B143:AX143)))</f>
        <v/>
      </c>
      <c r="AY279" t="str">
        <f>IF($A279="","",IF(AY$1="","",COUNT($B143:AY143)))</f>
        <v/>
      </c>
      <c r="AZ279" t="str">
        <f>IF($A279="","",IF(AZ$1="","",COUNT($B143:AZ143)))</f>
        <v/>
      </c>
      <c r="BA279" t="str">
        <f>IF($A279="","",IF(BA$1="","",COUNT($B143:BA143)))</f>
        <v/>
      </c>
      <c r="BB279" t="str">
        <f>IF($A279="","",IF(BB$1="","",COUNT($B143:BB143)))</f>
        <v/>
      </c>
      <c r="BC279" t="str">
        <f>IF($A279="","",IF(BC$1="","",COUNT($B143:BC143)))</f>
        <v/>
      </c>
      <c r="BD279" t="str">
        <f>IF($A279="","",IF(BD$1="","",COUNT($B143:BD143)))</f>
        <v/>
      </c>
      <c r="BE279" t="str">
        <f>IF($A279="","",IF(BE$1="","",COUNT($B143:BE143)))</f>
        <v/>
      </c>
    </row>
    <row r="280" spans="1:57">
      <c r="A280" s="3" t="str">
        <f t="shared" si="17"/>
        <v>Leverkusen</v>
      </c>
      <c r="B280">
        <f ca="1">IF($A280="","",IF(B$1="","",COUNT($B144:B144)))</f>
        <v>1</v>
      </c>
      <c r="C280">
        <f ca="1">IF($A280="","",IF(C$1="","",COUNT($B144:C144)))</f>
        <v>1</v>
      </c>
      <c r="D280">
        <f ca="1">IF($A280="","",IF(D$1="","",COUNT($B144:D144)))</f>
        <v>2</v>
      </c>
      <c r="E280">
        <f ca="1">IF($A280="","",IF(E$1="","",COUNT($B144:E144)))</f>
        <v>2</v>
      </c>
      <c r="F280">
        <f ca="1">IF($A280="","",IF(F$1="","",COUNT($B144:F144)))</f>
        <v>3</v>
      </c>
      <c r="G280">
        <f ca="1">IF($A280="","",IF(G$1="","",COUNT($B144:G144)))</f>
        <v>3</v>
      </c>
      <c r="H280">
        <f ca="1">IF($A280="","",IF(H$1="","",COUNT($B144:H144)))</f>
        <v>4</v>
      </c>
      <c r="I280">
        <f ca="1">IF($A280="","",IF(I$1="","",COUNT($B144:I144)))</f>
        <v>5</v>
      </c>
      <c r="J280">
        <f ca="1">IF($A280="","",IF(J$1="","",COUNT($B144:J144)))</f>
        <v>5</v>
      </c>
      <c r="K280">
        <f ca="1">IF($A280="","",IF(K$1="","",COUNT($B144:K144)))</f>
        <v>6</v>
      </c>
      <c r="L280">
        <f ca="1">IF($A280="","",IF(L$1="","",COUNT($B144:L144)))</f>
        <v>6</v>
      </c>
      <c r="M280">
        <f ca="1">IF($A280="","",IF(M$1="","",COUNT($B144:M144)))</f>
        <v>7</v>
      </c>
      <c r="N280">
        <f ca="1">IF($A280="","",IF(N$1="","",COUNT($B144:N144)))</f>
        <v>7</v>
      </c>
      <c r="O280">
        <f ca="1">IF($A280="","",IF(O$1="","",COUNT($B144:O144)))</f>
        <v>8</v>
      </c>
      <c r="P280">
        <f ca="1">IF($A280="","",IF(P$1="","",COUNT($B144:P144)))</f>
        <v>8</v>
      </c>
      <c r="Q280">
        <f ca="1">IF($A280="","",IF(Q$1="","",COUNT($B144:Q144)))</f>
        <v>9</v>
      </c>
      <c r="R280">
        <f ca="1">IF($A280="","",IF(R$1="","",COUNT($B144:R144)))</f>
        <v>9</v>
      </c>
      <c r="S280">
        <f ca="1">IF($A280="","",IF(S$1="","",COUNT($B144:S144)))</f>
        <v>9</v>
      </c>
      <c r="T280">
        <f ca="1">IF($A280="","",IF(T$1="","",COUNT($B144:T144)))</f>
        <v>10</v>
      </c>
      <c r="U280">
        <f ca="1">IF($A280="","",IF(U$1="","",COUNT($B144:U144)))</f>
        <v>10</v>
      </c>
      <c r="V280">
        <f ca="1">IF($A280="","",IF(V$1="","",COUNT($B144:V144)))</f>
        <v>11</v>
      </c>
      <c r="W280">
        <f ca="1">IF($A280="","",IF(W$1="","",COUNT($B144:W144)))</f>
        <v>11</v>
      </c>
      <c r="X280">
        <f ca="1">IF($A280="","",IF(X$1="","",COUNT($B144:X144)))</f>
        <v>12</v>
      </c>
      <c r="Y280">
        <f ca="1">IF($A280="","",IF(Y$1="","",COUNT($B144:Y144)))</f>
        <v>12</v>
      </c>
      <c r="Z280">
        <f ca="1">IF($A280="","",IF(Z$1="","",COUNT($B144:Z144)))</f>
        <v>12</v>
      </c>
      <c r="AA280">
        <f ca="1">IF($A280="","",IF(AA$1="","",COUNT($B144:AA144)))</f>
        <v>13</v>
      </c>
      <c r="AB280">
        <f ca="1">IF($A280="","",IF(AB$1="","",COUNT($B144:AB144)))</f>
        <v>13</v>
      </c>
      <c r="AC280">
        <f ca="1">IF($A280="","",IF(AC$1="","",COUNT($B144:AC144)))</f>
        <v>14</v>
      </c>
      <c r="AD280">
        <f ca="1">IF($A280="","",IF(AD$1="","",COUNT($B144:AD144)))</f>
        <v>14</v>
      </c>
      <c r="AE280">
        <f ca="1">IF($A280="","",IF(AE$1="","",COUNT($B144:AE144)))</f>
        <v>15</v>
      </c>
      <c r="AF280">
        <f ca="1">IF($A280="","",IF(AF$1="","",COUNT($B144:AF144)))</f>
        <v>15</v>
      </c>
      <c r="AG280">
        <f ca="1">IF($A280="","",IF(AG$1="","",COUNT($B144:AG144)))</f>
        <v>16</v>
      </c>
      <c r="AH280">
        <f ca="1">IF($A280="","",IF(AH$1="","",COUNT($B144:AH144)))</f>
        <v>16</v>
      </c>
      <c r="AI280">
        <f ca="1">IF($A280="","",IF(AI$1="","",COUNT($B144:AI144)))</f>
        <v>17</v>
      </c>
      <c r="AJ280" t="str">
        <f>IF($A280="","",IF(AJ$1="","",COUNT($B144:AJ144)))</f>
        <v/>
      </c>
      <c r="AK280" t="str">
        <f>IF($A280="","",IF(AK$1="","",COUNT($B144:AK144)))</f>
        <v/>
      </c>
      <c r="AL280" t="str">
        <f>IF($A280="","",IF(AL$1="","",COUNT($B144:AL144)))</f>
        <v/>
      </c>
      <c r="AM280" t="str">
        <f>IF($A280="","",IF(AM$1="","",COUNT($B144:AM144)))</f>
        <v/>
      </c>
      <c r="AN280" t="str">
        <f>IF($A280="","",IF(AN$1="","",COUNT($B144:AN144)))</f>
        <v/>
      </c>
      <c r="AO280" t="str">
        <f>IF($A280="","",IF(AO$1="","",COUNT($B144:AO144)))</f>
        <v/>
      </c>
      <c r="AP280" t="str">
        <f>IF($A280="","",IF(AP$1="","",COUNT($B144:AP144)))</f>
        <v/>
      </c>
      <c r="AQ280" t="str">
        <f>IF($A280="","",IF(AQ$1="","",COUNT($B144:AQ144)))</f>
        <v/>
      </c>
      <c r="AR280" t="str">
        <f>IF($A280="","",IF(AR$1="","",COUNT($B144:AR144)))</f>
        <v/>
      </c>
      <c r="AS280" t="str">
        <f>IF($A280="","",IF(AS$1="","",COUNT($B144:AS144)))</f>
        <v/>
      </c>
      <c r="AT280" t="str">
        <f>IF($A280="","",IF(AT$1="","",COUNT($B144:AT144)))</f>
        <v/>
      </c>
      <c r="AU280" t="str">
        <f>IF($A280="","",IF(AU$1="","",COUNT($B144:AU144)))</f>
        <v/>
      </c>
      <c r="AV280" t="str">
        <f>IF($A280="","",IF(AV$1="","",COUNT($B144:AV144)))</f>
        <v/>
      </c>
      <c r="AW280" t="str">
        <f>IF($A280="","",IF(AW$1="","",COUNT($B144:AW144)))</f>
        <v/>
      </c>
      <c r="AX280" t="str">
        <f>IF($A280="","",IF(AX$1="","",COUNT($B144:AX144)))</f>
        <v/>
      </c>
      <c r="AY280" t="str">
        <f>IF($A280="","",IF(AY$1="","",COUNT($B144:AY144)))</f>
        <v/>
      </c>
      <c r="AZ280" t="str">
        <f>IF($A280="","",IF(AZ$1="","",COUNT($B144:AZ144)))</f>
        <v/>
      </c>
      <c r="BA280" t="str">
        <f>IF($A280="","",IF(BA$1="","",COUNT($B144:BA144)))</f>
        <v/>
      </c>
      <c r="BB280" t="str">
        <f>IF($A280="","",IF(BB$1="","",COUNT($B144:BB144)))</f>
        <v/>
      </c>
      <c r="BC280" t="str">
        <f>IF($A280="","",IF(BC$1="","",COUNT($B144:BC144)))</f>
        <v/>
      </c>
      <c r="BD280" t="str">
        <f>IF($A280="","",IF(BD$1="","",COUNT($B144:BD144)))</f>
        <v/>
      </c>
      <c r="BE280" t="str">
        <f>IF($A280="","",IF(BE$1="","",COUNT($B144:BE144)))</f>
        <v/>
      </c>
    </row>
    <row r="281" spans="1:57">
      <c r="A281" s="3" t="str">
        <f t="shared" si="17"/>
        <v>Mainz</v>
      </c>
      <c r="B281">
        <f ca="1">IF($A281="","",IF(B$1="","",COUNT($B145:B145)))</f>
        <v>1</v>
      </c>
      <c r="C281">
        <f ca="1">IF($A281="","",IF(C$1="","",COUNT($B145:C145)))</f>
        <v>1</v>
      </c>
      <c r="D281">
        <f ca="1">IF($A281="","",IF(D$1="","",COUNT($B145:D145)))</f>
        <v>2</v>
      </c>
      <c r="E281">
        <f ca="1">IF($A281="","",IF(E$1="","",COUNT($B145:E145)))</f>
        <v>2</v>
      </c>
      <c r="F281">
        <f ca="1">IF($A281="","",IF(F$1="","",COUNT($B145:F145)))</f>
        <v>3</v>
      </c>
      <c r="G281">
        <f ca="1">IF($A281="","",IF(G$1="","",COUNT($B145:G145)))</f>
        <v>4</v>
      </c>
      <c r="H281">
        <f ca="1">IF($A281="","",IF(H$1="","",COUNT($B145:H145)))</f>
        <v>4</v>
      </c>
      <c r="I281">
        <f ca="1">IF($A281="","",IF(I$1="","",COUNT($B145:I145)))</f>
        <v>5</v>
      </c>
      <c r="J281">
        <f ca="1">IF($A281="","",IF(J$1="","",COUNT($B145:J145)))</f>
        <v>5</v>
      </c>
      <c r="K281">
        <f ca="1">IF($A281="","",IF(K$1="","",COUNT($B145:K145)))</f>
        <v>6</v>
      </c>
      <c r="L281">
        <f ca="1">IF($A281="","",IF(L$1="","",COUNT($B145:L145)))</f>
        <v>6</v>
      </c>
      <c r="M281">
        <f ca="1">IF($A281="","",IF(M$1="","",COUNT($B145:M145)))</f>
        <v>7</v>
      </c>
      <c r="N281">
        <f ca="1">IF($A281="","",IF(N$1="","",COUNT($B145:N145)))</f>
        <v>7</v>
      </c>
      <c r="O281">
        <f ca="1">IF($A281="","",IF(O$1="","",COUNT($B145:O145)))</f>
        <v>8</v>
      </c>
      <c r="P281">
        <f ca="1">IF($A281="","",IF(P$1="","",COUNT($B145:P145)))</f>
        <v>8</v>
      </c>
      <c r="Q281">
        <f ca="1">IF($A281="","",IF(Q$1="","",COUNT($B145:Q145)))</f>
        <v>9</v>
      </c>
      <c r="R281">
        <f ca="1">IF($A281="","",IF(R$1="","",COUNT($B145:R145)))</f>
        <v>9</v>
      </c>
      <c r="S281">
        <f ca="1">IF($A281="","",IF(S$1="","",COUNT($B145:S145)))</f>
        <v>9</v>
      </c>
      <c r="T281">
        <f ca="1">IF($A281="","",IF(T$1="","",COUNT($B145:T145)))</f>
        <v>10</v>
      </c>
      <c r="U281">
        <f ca="1">IF($A281="","",IF(U$1="","",COUNT($B145:U145)))</f>
        <v>10</v>
      </c>
      <c r="V281">
        <f ca="1">IF($A281="","",IF(V$1="","",COUNT($B145:V145)))</f>
        <v>11</v>
      </c>
      <c r="W281">
        <f ca="1">IF($A281="","",IF(W$1="","",COUNT($B145:W145)))</f>
        <v>11</v>
      </c>
      <c r="X281">
        <f ca="1">IF($A281="","",IF(X$1="","",COUNT($B145:X145)))</f>
        <v>11</v>
      </c>
      <c r="Y281">
        <f ca="1">IF($A281="","",IF(Y$1="","",COUNT($B145:Y145)))</f>
        <v>12</v>
      </c>
      <c r="Z281">
        <f ca="1">IF($A281="","",IF(Z$1="","",COUNT($B145:Z145)))</f>
        <v>12</v>
      </c>
      <c r="AA281">
        <f ca="1">IF($A281="","",IF(AA$1="","",COUNT($B145:AA145)))</f>
        <v>13</v>
      </c>
      <c r="AB281">
        <f ca="1">IF($A281="","",IF(AB$1="","",COUNT($B145:AB145)))</f>
        <v>13</v>
      </c>
      <c r="AC281">
        <f ca="1">IF($A281="","",IF(AC$1="","",COUNT($B145:AC145)))</f>
        <v>14</v>
      </c>
      <c r="AD281">
        <f ca="1">IF($A281="","",IF(AD$1="","",COUNT($B145:AD145)))</f>
        <v>14</v>
      </c>
      <c r="AE281">
        <f ca="1">IF($A281="","",IF(AE$1="","",COUNT($B145:AE145)))</f>
        <v>15</v>
      </c>
      <c r="AF281">
        <f ca="1">IF($A281="","",IF(AF$1="","",COUNT($B145:AF145)))</f>
        <v>15</v>
      </c>
      <c r="AG281">
        <f ca="1">IF($A281="","",IF(AG$1="","",COUNT($B145:AG145)))</f>
        <v>16</v>
      </c>
      <c r="AH281">
        <f ca="1">IF($A281="","",IF(AH$1="","",COUNT($B145:AH145)))</f>
        <v>16</v>
      </c>
      <c r="AI281">
        <f ca="1">IF($A281="","",IF(AI$1="","",COUNT($B145:AI145)))</f>
        <v>17</v>
      </c>
      <c r="AJ281" t="str">
        <f>IF($A281="","",IF(AJ$1="","",COUNT($B145:AJ145)))</f>
        <v/>
      </c>
      <c r="AK281" t="str">
        <f>IF($A281="","",IF(AK$1="","",COUNT($B145:AK145)))</f>
        <v/>
      </c>
      <c r="AL281" t="str">
        <f>IF($A281="","",IF(AL$1="","",COUNT($B145:AL145)))</f>
        <v/>
      </c>
      <c r="AM281" t="str">
        <f>IF($A281="","",IF(AM$1="","",COUNT($B145:AM145)))</f>
        <v/>
      </c>
      <c r="AN281" t="str">
        <f>IF($A281="","",IF(AN$1="","",COUNT($B145:AN145)))</f>
        <v/>
      </c>
      <c r="AO281" t="str">
        <f>IF($A281="","",IF(AO$1="","",COUNT($B145:AO145)))</f>
        <v/>
      </c>
      <c r="AP281" t="str">
        <f>IF($A281="","",IF(AP$1="","",COUNT($B145:AP145)))</f>
        <v/>
      </c>
      <c r="AQ281" t="str">
        <f>IF($A281="","",IF(AQ$1="","",COUNT($B145:AQ145)))</f>
        <v/>
      </c>
      <c r="AR281" t="str">
        <f>IF($A281="","",IF(AR$1="","",COUNT($B145:AR145)))</f>
        <v/>
      </c>
      <c r="AS281" t="str">
        <f>IF($A281="","",IF(AS$1="","",COUNT($B145:AS145)))</f>
        <v/>
      </c>
      <c r="AT281" t="str">
        <f>IF($A281="","",IF(AT$1="","",COUNT($B145:AT145)))</f>
        <v/>
      </c>
      <c r="AU281" t="str">
        <f>IF($A281="","",IF(AU$1="","",COUNT($B145:AU145)))</f>
        <v/>
      </c>
      <c r="AV281" t="str">
        <f>IF($A281="","",IF(AV$1="","",COUNT($B145:AV145)))</f>
        <v/>
      </c>
      <c r="AW281" t="str">
        <f>IF($A281="","",IF(AW$1="","",COUNT($B145:AW145)))</f>
        <v/>
      </c>
      <c r="AX281" t="str">
        <f>IF($A281="","",IF(AX$1="","",COUNT($B145:AX145)))</f>
        <v/>
      </c>
      <c r="AY281" t="str">
        <f>IF($A281="","",IF(AY$1="","",COUNT($B145:AY145)))</f>
        <v/>
      </c>
      <c r="AZ281" t="str">
        <f>IF($A281="","",IF(AZ$1="","",COUNT($B145:AZ145)))</f>
        <v/>
      </c>
      <c r="BA281" t="str">
        <f>IF($A281="","",IF(BA$1="","",COUNT($B145:BA145)))</f>
        <v/>
      </c>
      <c r="BB281" t="str">
        <f>IF($A281="","",IF(BB$1="","",COUNT($B145:BB145)))</f>
        <v/>
      </c>
      <c r="BC281" t="str">
        <f>IF($A281="","",IF(BC$1="","",COUNT($B145:BC145)))</f>
        <v/>
      </c>
      <c r="BD281" t="str">
        <f>IF($A281="","",IF(BD$1="","",COUNT($B145:BD145)))</f>
        <v/>
      </c>
      <c r="BE281" t="str">
        <f>IF($A281="","",IF(BE$1="","",COUNT($B145:BE145)))</f>
        <v/>
      </c>
    </row>
    <row r="282" spans="1:57">
      <c r="A282" s="3" t="str">
        <f t="shared" si="17"/>
        <v>Schalke 04</v>
      </c>
      <c r="B282">
        <f ca="1">IF($A282="","",IF(B$1="","",COUNT($B146:B146)))</f>
        <v>1</v>
      </c>
      <c r="C282">
        <f ca="1">IF($A282="","",IF(C$1="","",COUNT($B146:C146)))</f>
        <v>1</v>
      </c>
      <c r="D282">
        <f ca="1">IF($A282="","",IF(D$1="","",COUNT($B146:D146)))</f>
        <v>1</v>
      </c>
      <c r="E282">
        <f ca="1">IF($A282="","",IF(E$1="","",COUNT($B146:E146)))</f>
        <v>2</v>
      </c>
      <c r="F282">
        <f ca="1">IF($A282="","",IF(F$1="","",COUNT($B146:F146)))</f>
        <v>2</v>
      </c>
      <c r="G282">
        <f ca="1">IF($A282="","",IF(G$1="","",COUNT($B146:G146)))</f>
        <v>3</v>
      </c>
      <c r="H282">
        <f ca="1">IF($A282="","",IF(H$1="","",COUNT($B146:H146)))</f>
        <v>3</v>
      </c>
      <c r="I282">
        <f ca="1">IF($A282="","",IF(I$1="","",COUNT($B146:I146)))</f>
        <v>4</v>
      </c>
      <c r="J282">
        <f ca="1">IF($A282="","",IF(J$1="","",COUNT($B146:J146)))</f>
        <v>4</v>
      </c>
      <c r="K282">
        <f ca="1">IF($A282="","",IF(K$1="","",COUNT($B146:K146)))</f>
        <v>5</v>
      </c>
      <c r="L282">
        <f ca="1">IF($A282="","",IF(L$1="","",COUNT($B146:L146)))</f>
        <v>5</v>
      </c>
      <c r="M282">
        <f ca="1">IF($A282="","",IF(M$1="","",COUNT($B146:M146)))</f>
        <v>6</v>
      </c>
      <c r="N282">
        <f ca="1">IF($A282="","",IF(N$1="","",COUNT($B146:N146)))</f>
        <v>6</v>
      </c>
      <c r="O282">
        <f ca="1">IF($A282="","",IF(O$1="","",COUNT($B146:O146)))</f>
        <v>7</v>
      </c>
      <c r="P282">
        <f ca="1">IF($A282="","",IF(P$1="","",COUNT($B146:P146)))</f>
        <v>7</v>
      </c>
      <c r="Q282">
        <f ca="1">IF($A282="","",IF(Q$1="","",COUNT($B146:Q146)))</f>
        <v>8</v>
      </c>
      <c r="R282">
        <f ca="1">IF($A282="","",IF(R$1="","",COUNT($B146:R146)))</f>
        <v>8</v>
      </c>
      <c r="S282">
        <f ca="1">IF($A282="","",IF(S$1="","",COUNT($B146:S146)))</f>
        <v>8</v>
      </c>
      <c r="T282">
        <f ca="1">IF($A282="","",IF(T$1="","",COUNT($B146:T146)))</f>
        <v>9</v>
      </c>
      <c r="U282">
        <f ca="1">IF($A282="","",IF(U$1="","",COUNT($B146:U146)))</f>
        <v>10</v>
      </c>
      <c r="V282">
        <f ca="1">IF($A282="","",IF(V$1="","",COUNT($B146:V146)))</f>
        <v>10</v>
      </c>
      <c r="W282">
        <f ca="1">IF($A282="","",IF(W$1="","",COUNT($B146:W146)))</f>
        <v>11</v>
      </c>
      <c r="X282">
        <f ca="1">IF($A282="","",IF(X$1="","",COUNT($B146:X146)))</f>
        <v>11</v>
      </c>
      <c r="Y282">
        <f ca="1">IF($A282="","",IF(Y$1="","",COUNT($B146:Y146)))</f>
        <v>12</v>
      </c>
      <c r="Z282">
        <f ca="1">IF($A282="","",IF(Z$1="","",COUNT($B146:Z146)))</f>
        <v>12</v>
      </c>
      <c r="AA282">
        <f ca="1">IF($A282="","",IF(AA$1="","",COUNT($B146:AA146)))</f>
        <v>13</v>
      </c>
      <c r="AB282">
        <f ca="1">IF($A282="","",IF(AB$1="","",COUNT($B146:AB146)))</f>
        <v>13</v>
      </c>
      <c r="AC282">
        <f ca="1">IF($A282="","",IF(AC$1="","",COUNT($B146:AC146)))</f>
        <v>14</v>
      </c>
      <c r="AD282">
        <f ca="1">IF($A282="","",IF(AD$1="","",COUNT($B146:AD146)))</f>
        <v>14</v>
      </c>
      <c r="AE282">
        <f ca="1">IF($A282="","",IF(AE$1="","",COUNT($B146:AE146)))</f>
        <v>15</v>
      </c>
      <c r="AF282">
        <f ca="1">IF($A282="","",IF(AF$1="","",COUNT($B146:AF146)))</f>
        <v>15</v>
      </c>
      <c r="AG282">
        <f ca="1">IF($A282="","",IF(AG$1="","",COUNT($B146:AG146)))</f>
        <v>16</v>
      </c>
      <c r="AH282">
        <f ca="1">IF($A282="","",IF(AH$1="","",COUNT($B146:AH146)))</f>
        <v>16</v>
      </c>
      <c r="AI282">
        <f ca="1">IF($A282="","",IF(AI$1="","",COUNT($B146:AI146)))</f>
        <v>17</v>
      </c>
      <c r="AJ282" t="str">
        <f>IF($A282="","",IF(AJ$1="","",COUNT($B146:AJ146)))</f>
        <v/>
      </c>
      <c r="AK282" t="str">
        <f>IF($A282="","",IF(AK$1="","",COUNT($B146:AK146)))</f>
        <v/>
      </c>
      <c r="AL282" t="str">
        <f>IF($A282="","",IF(AL$1="","",COUNT($B146:AL146)))</f>
        <v/>
      </c>
      <c r="AM282" t="str">
        <f>IF($A282="","",IF(AM$1="","",COUNT($B146:AM146)))</f>
        <v/>
      </c>
      <c r="AN282" t="str">
        <f>IF($A282="","",IF(AN$1="","",COUNT($B146:AN146)))</f>
        <v/>
      </c>
      <c r="AO282" t="str">
        <f>IF($A282="","",IF(AO$1="","",COUNT($B146:AO146)))</f>
        <v/>
      </c>
      <c r="AP282" t="str">
        <f>IF($A282="","",IF(AP$1="","",COUNT($B146:AP146)))</f>
        <v/>
      </c>
      <c r="AQ282" t="str">
        <f>IF($A282="","",IF(AQ$1="","",COUNT($B146:AQ146)))</f>
        <v/>
      </c>
      <c r="AR282" t="str">
        <f>IF($A282="","",IF(AR$1="","",COUNT($B146:AR146)))</f>
        <v/>
      </c>
      <c r="AS282" t="str">
        <f>IF($A282="","",IF(AS$1="","",COUNT($B146:AS146)))</f>
        <v/>
      </c>
      <c r="AT282" t="str">
        <f>IF($A282="","",IF(AT$1="","",COUNT($B146:AT146)))</f>
        <v/>
      </c>
      <c r="AU282" t="str">
        <f>IF($A282="","",IF(AU$1="","",COUNT($B146:AU146)))</f>
        <v/>
      </c>
      <c r="AV282" t="str">
        <f>IF($A282="","",IF(AV$1="","",COUNT($B146:AV146)))</f>
        <v/>
      </c>
      <c r="AW282" t="str">
        <f>IF($A282="","",IF(AW$1="","",COUNT($B146:AW146)))</f>
        <v/>
      </c>
      <c r="AX282" t="str">
        <f>IF($A282="","",IF(AX$1="","",COUNT($B146:AX146)))</f>
        <v/>
      </c>
      <c r="AY282" t="str">
        <f>IF($A282="","",IF(AY$1="","",COUNT($B146:AY146)))</f>
        <v/>
      </c>
      <c r="AZ282" t="str">
        <f>IF($A282="","",IF(AZ$1="","",COUNT($B146:AZ146)))</f>
        <v/>
      </c>
      <c r="BA282" t="str">
        <f>IF($A282="","",IF(BA$1="","",COUNT($B146:BA146)))</f>
        <v/>
      </c>
      <c r="BB282" t="str">
        <f>IF($A282="","",IF(BB$1="","",COUNT($B146:BB146)))</f>
        <v/>
      </c>
      <c r="BC282" t="str">
        <f>IF($A282="","",IF(BC$1="","",COUNT($B146:BC146)))</f>
        <v/>
      </c>
      <c r="BD282" t="str">
        <f>IF($A282="","",IF(BD$1="","",COUNT($B146:BD146)))</f>
        <v/>
      </c>
      <c r="BE282" t="str">
        <f>IF($A282="","",IF(BE$1="","",COUNT($B146:BE146)))</f>
        <v/>
      </c>
    </row>
    <row r="283" spans="1:57">
      <c r="A283" s="3" t="str">
        <f t="shared" si="17"/>
        <v>Ein Frankfurt</v>
      </c>
      <c r="B283">
        <f ca="1">IF($A283="","",IF(B$1="","",COUNT($B147:B147)))</f>
        <v>0</v>
      </c>
      <c r="C283">
        <f ca="1">IF($A283="","",IF(C$1="","",COUNT($B147:C147)))</f>
        <v>1</v>
      </c>
      <c r="D283">
        <f ca="1">IF($A283="","",IF(D$1="","",COUNT($B147:D147)))</f>
        <v>1</v>
      </c>
      <c r="E283">
        <f ca="1">IF($A283="","",IF(E$1="","",COUNT($B147:E147)))</f>
        <v>2</v>
      </c>
      <c r="F283">
        <f ca="1">IF($A283="","",IF(F$1="","",COUNT($B147:F147)))</f>
        <v>2</v>
      </c>
      <c r="G283">
        <f ca="1">IF($A283="","",IF(G$1="","",COUNT($B147:G147)))</f>
        <v>2</v>
      </c>
      <c r="H283">
        <f ca="1">IF($A283="","",IF(H$1="","",COUNT($B147:H147)))</f>
        <v>3</v>
      </c>
      <c r="I283">
        <f ca="1">IF($A283="","",IF(I$1="","",COUNT($B147:I147)))</f>
        <v>3</v>
      </c>
      <c r="J283">
        <f ca="1">IF($A283="","",IF(J$1="","",COUNT($B147:J147)))</f>
        <v>4</v>
      </c>
      <c r="K283">
        <f ca="1">IF($A283="","",IF(K$1="","",COUNT($B147:K147)))</f>
        <v>4</v>
      </c>
      <c r="L283">
        <f ca="1">IF($A283="","",IF(L$1="","",COUNT($B147:L147)))</f>
        <v>5</v>
      </c>
      <c r="M283">
        <f ca="1">IF($A283="","",IF(M$1="","",COUNT($B147:M147)))</f>
        <v>5</v>
      </c>
      <c r="N283">
        <f ca="1">IF($A283="","",IF(N$1="","",COUNT($B147:N147)))</f>
        <v>6</v>
      </c>
      <c r="O283">
        <f ca="1">IF($A283="","",IF(O$1="","",COUNT($B147:O147)))</f>
        <v>6</v>
      </c>
      <c r="P283">
        <f ca="1">IF($A283="","",IF(P$1="","",COUNT($B147:P147)))</f>
        <v>7</v>
      </c>
      <c r="Q283">
        <f ca="1">IF($A283="","",IF(Q$1="","",COUNT($B147:Q147)))</f>
        <v>7</v>
      </c>
      <c r="R283">
        <f ca="1">IF($A283="","",IF(R$1="","",COUNT($B147:R147)))</f>
        <v>8</v>
      </c>
      <c r="S283">
        <f ca="1">IF($A283="","",IF(S$1="","",COUNT($B147:S147)))</f>
        <v>9</v>
      </c>
      <c r="T283">
        <f ca="1">IF($A283="","",IF(T$1="","",COUNT($B147:T147)))</f>
        <v>9</v>
      </c>
      <c r="U283">
        <f ca="1">IF($A283="","",IF(U$1="","",COUNT($B147:U147)))</f>
        <v>10</v>
      </c>
      <c r="V283">
        <f ca="1">IF($A283="","",IF(V$1="","",COUNT($B147:V147)))</f>
        <v>10</v>
      </c>
      <c r="W283">
        <f ca="1">IF($A283="","",IF(W$1="","",COUNT($B147:W147)))</f>
        <v>11</v>
      </c>
      <c r="X283">
        <f ca="1">IF($A283="","",IF(X$1="","",COUNT($B147:X147)))</f>
        <v>12</v>
      </c>
      <c r="Y283">
        <f ca="1">IF($A283="","",IF(Y$1="","",COUNT($B147:Y147)))</f>
        <v>12</v>
      </c>
      <c r="Z283">
        <f ca="1">IF($A283="","",IF(Z$1="","",COUNT($B147:Z147)))</f>
        <v>13</v>
      </c>
      <c r="AA283">
        <f ca="1">IF($A283="","",IF(AA$1="","",COUNT($B147:AA147)))</f>
        <v>13</v>
      </c>
      <c r="AB283">
        <f ca="1">IF($A283="","",IF(AB$1="","",COUNT($B147:AB147)))</f>
        <v>14</v>
      </c>
      <c r="AC283">
        <f ca="1">IF($A283="","",IF(AC$1="","",COUNT($B147:AC147)))</f>
        <v>14</v>
      </c>
      <c r="AD283">
        <f ca="1">IF($A283="","",IF(AD$1="","",COUNT($B147:AD147)))</f>
        <v>15</v>
      </c>
      <c r="AE283">
        <f ca="1">IF($A283="","",IF(AE$1="","",COUNT($B147:AE147)))</f>
        <v>15</v>
      </c>
      <c r="AF283">
        <f ca="1">IF($A283="","",IF(AF$1="","",COUNT($B147:AF147)))</f>
        <v>16</v>
      </c>
      <c r="AG283">
        <f ca="1">IF($A283="","",IF(AG$1="","",COUNT($B147:AG147)))</f>
        <v>16</v>
      </c>
      <c r="AH283">
        <f ca="1">IF($A283="","",IF(AH$1="","",COUNT($B147:AH147)))</f>
        <v>17</v>
      </c>
      <c r="AI283">
        <f ca="1">IF($A283="","",IF(AI$1="","",COUNT($B147:AI147)))</f>
        <v>17</v>
      </c>
      <c r="AJ283" t="str">
        <f>IF($A283="","",IF(AJ$1="","",COUNT($B147:AJ147)))</f>
        <v/>
      </c>
      <c r="AK283" t="str">
        <f>IF($A283="","",IF(AK$1="","",COUNT($B147:AK147)))</f>
        <v/>
      </c>
      <c r="AL283" t="str">
        <f>IF($A283="","",IF(AL$1="","",COUNT($B147:AL147)))</f>
        <v/>
      </c>
      <c r="AM283" t="str">
        <f>IF($A283="","",IF(AM$1="","",COUNT($B147:AM147)))</f>
        <v/>
      </c>
      <c r="AN283" t="str">
        <f>IF($A283="","",IF(AN$1="","",COUNT($B147:AN147)))</f>
        <v/>
      </c>
      <c r="AO283" t="str">
        <f>IF($A283="","",IF(AO$1="","",COUNT($B147:AO147)))</f>
        <v/>
      </c>
      <c r="AP283" t="str">
        <f>IF($A283="","",IF(AP$1="","",COUNT($B147:AP147)))</f>
        <v/>
      </c>
      <c r="AQ283" t="str">
        <f>IF($A283="","",IF(AQ$1="","",COUNT($B147:AQ147)))</f>
        <v/>
      </c>
      <c r="AR283" t="str">
        <f>IF($A283="","",IF(AR$1="","",COUNT($B147:AR147)))</f>
        <v/>
      </c>
      <c r="AS283" t="str">
        <f>IF($A283="","",IF(AS$1="","",COUNT($B147:AS147)))</f>
        <v/>
      </c>
      <c r="AT283" t="str">
        <f>IF($A283="","",IF(AT$1="","",COUNT($B147:AT147)))</f>
        <v/>
      </c>
      <c r="AU283" t="str">
        <f>IF($A283="","",IF(AU$1="","",COUNT($B147:AU147)))</f>
        <v/>
      </c>
      <c r="AV283" t="str">
        <f>IF($A283="","",IF(AV$1="","",COUNT($B147:AV147)))</f>
        <v/>
      </c>
      <c r="AW283" t="str">
        <f>IF($A283="","",IF(AW$1="","",COUNT($B147:AW147)))</f>
        <v/>
      </c>
      <c r="AX283" t="str">
        <f>IF($A283="","",IF(AX$1="","",COUNT($B147:AX147)))</f>
        <v/>
      </c>
      <c r="AY283" t="str">
        <f>IF($A283="","",IF(AY$1="","",COUNT($B147:AY147)))</f>
        <v/>
      </c>
      <c r="AZ283" t="str">
        <f>IF($A283="","",IF(AZ$1="","",COUNT($B147:AZ147)))</f>
        <v/>
      </c>
      <c r="BA283" t="str">
        <f>IF($A283="","",IF(BA$1="","",COUNT($B147:BA147)))</f>
        <v/>
      </c>
      <c r="BB283" t="str">
        <f>IF($A283="","",IF(BB$1="","",COUNT($B147:BB147)))</f>
        <v/>
      </c>
      <c r="BC283" t="str">
        <f>IF($A283="","",IF(BC$1="","",COUNT($B147:BC147)))</f>
        <v/>
      </c>
      <c r="BD283" t="str">
        <f>IF($A283="","",IF(BD$1="","",COUNT($B147:BD147)))</f>
        <v/>
      </c>
      <c r="BE283" t="str">
        <f>IF($A283="","",IF(BE$1="","",COUNT($B147:BE147)))</f>
        <v/>
      </c>
    </row>
    <row r="284" spans="1:57">
      <c r="A284" s="3" t="str">
        <f t="shared" si="17"/>
        <v>Freiburg</v>
      </c>
      <c r="B284">
        <f ca="1">IF($A284="","",IF(B$1="","",COUNT($B148:B148)))</f>
        <v>0</v>
      </c>
      <c r="C284">
        <f ca="1">IF($A284="","",IF(C$1="","",COUNT($B148:C148)))</f>
        <v>1</v>
      </c>
      <c r="D284">
        <f ca="1">IF($A284="","",IF(D$1="","",COUNT($B148:D148)))</f>
        <v>1</v>
      </c>
      <c r="E284">
        <f ca="1">IF($A284="","",IF(E$1="","",COUNT($B148:E148)))</f>
        <v>2</v>
      </c>
      <c r="F284">
        <f ca="1">IF($A284="","",IF(F$1="","",COUNT($B148:F148)))</f>
        <v>2</v>
      </c>
      <c r="G284">
        <f ca="1">IF($A284="","",IF(G$1="","",COUNT($B148:G148)))</f>
        <v>3</v>
      </c>
      <c r="H284">
        <f ca="1">IF($A284="","",IF(H$1="","",COUNT($B148:H148)))</f>
        <v>3</v>
      </c>
      <c r="I284">
        <f ca="1">IF($A284="","",IF(I$1="","",COUNT($B148:I148)))</f>
        <v>4</v>
      </c>
      <c r="J284">
        <f ca="1">IF($A284="","",IF(J$1="","",COUNT($B148:J148)))</f>
        <v>4</v>
      </c>
      <c r="K284">
        <f ca="1">IF($A284="","",IF(K$1="","",COUNT($B148:K148)))</f>
        <v>5</v>
      </c>
      <c r="L284">
        <f ca="1">IF($A284="","",IF(L$1="","",COUNT($B148:L148)))</f>
        <v>5</v>
      </c>
      <c r="M284">
        <f ca="1">IF($A284="","",IF(M$1="","",COUNT($B148:M148)))</f>
        <v>6</v>
      </c>
      <c r="N284">
        <f ca="1">IF($A284="","",IF(N$1="","",COUNT($B148:N148)))</f>
        <v>6</v>
      </c>
      <c r="O284">
        <f ca="1">IF($A284="","",IF(O$1="","",COUNT($B148:O148)))</f>
        <v>6</v>
      </c>
      <c r="P284">
        <f ca="1">IF($A284="","",IF(P$1="","",COUNT($B148:P148)))</f>
        <v>7</v>
      </c>
      <c r="Q284">
        <f ca="1">IF($A284="","",IF(Q$1="","",COUNT($B148:Q148)))</f>
        <v>7</v>
      </c>
      <c r="R284">
        <f ca="1">IF($A284="","",IF(R$1="","",COUNT($B148:R148)))</f>
        <v>8</v>
      </c>
      <c r="S284">
        <f ca="1">IF($A284="","",IF(S$1="","",COUNT($B148:S148)))</f>
        <v>9</v>
      </c>
      <c r="T284">
        <f ca="1">IF($A284="","",IF(T$1="","",COUNT($B148:T148)))</f>
        <v>9</v>
      </c>
      <c r="U284">
        <f ca="1">IF($A284="","",IF(U$1="","",COUNT($B148:U148)))</f>
        <v>10</v>
      </c>
      <c r="V284">
        <f ca="1">IF($A284="","",IF(V$1="","",COUNT($B148:V148)))</f>
        <v>10</v>
      </c>
      <c r="W284">
        <f ca="1">IF($A284="","",IF(W$1="","",COUNT($B148:W148)))</f>
        <v>11</v>
      </c>
      <c r="X284">
        <f ca="1">IF($A284="","",IF(X$1="","",COUNT($B148:X148)))</f>
        <v>11</v>
      </c>
      <c r="Y284">
        <f ca="1">IF($A284="","",IF(Y$1="","",COUNT($B148:Y148)))</f>
        <v>12</v>
      </c>
      <c r="Z284">
        <f ca="1">IF($A284="","",IF(Z$1="","",COUNT($B148:Z148)))</f>
        <v>12</v>
      </c>
      <c r="AA284">
        <f ca="1">IF($A284="","",IF(AA$1="","",COUNT($B148:AA148)))</f>
        <v>13</v>
      </c>
      <c r="AB284">
        <f ca="1">IF($A284="","",IF(AB$1="","",COUNT($B148:AB148)))</f>
        <v>13</v>
      </c>
      <c r="AC284">
        <f ca="1">IF($A284="","",IF(AC$1="","",COUNT($B148:AC148)))</f>
        <v>14</v>
      </c>
      <c r="AD284">
        <f ca="1">IF($A284="","",IF(AD$1="","",COUNT($B148:AD148)))</f>
        <v>14</v>
      </c>
      <c r="AE284">
        <f ca="1">IF($A284="","",IF(AE$1="","",COUNT($B148:AE148)))</f>
        <v>15</v>
      </c>
      <c r="AF284">
        <f ca="1">IF($A284="","",IF(AF$1="","",COUNT($B148:AF148)))</f>
        <v>16</v>
      </c>
      <c r="AG284">
        <f ca="1">IF($A284="","",IF(AG$1="","",COUNT($B148:AG148)))</f>
        <v>16</v>
      </c>
      <c r="AH284">
        <f ca="1">IF($A284="","",IF(AH$1="","",COUNT($B148:AH148)))</f>
        <v>17</v>
      </c>
      <c r="AI284">
        <f ca="1">IF($A284="","",IF(AI$1="","",COUNT($B148:AI148)))</f>
        <v>17</v>
      </c>
      <c r="AJ284" t="str">
        <f>IF($A284="","",IF(AJ$1="","",COUNT($B148:AJ148)))</f>
        <v/>
      </c>
      <c r="AK284" t="str">
        <f>IF($A284="","",IF(AK$1="","",COUNT($B148:AK148)))</f>
        <v/>
      </c>
      <c r="AL284" t="str">
        <f>IF($A284="","",IF(AL$1="","",COUNT($B148:AL148)))</f>
        <v/>
      </c>
      <c r="AM284" t="str">
        <f>IF($A284="","",IF(AM$1="","",COUNT($B148:AM148)))</f>
        <v/>
      </c>
      <c r="AN284" t="str">
        <f>IF($A284="","",IF(AN$1="","",COUNT($B148:AN148)))</f>
        <v/>
      </c>
      <c r="AO284" t="str">
        <f>IF($A284="","",IF(AO$1="","",COUNT($B148:AO148)))</f>
        <v/>
      </c>
      <c r="AP284" t="str">
        <f>IF($A284="","",IF(AP$1="","",COUNT($B148:AP148)))</f>
        <v/>
      </c>
      <c r="AQ284" t="str">
        <f>IF($A284="","",IF(AQ$1="","",COUNT($B148:AQ148)))</f>
        <v/>
      </c>
      <c r="AR284" t="str">
        <f>IF($A284="","",IF(AR$1="","",COUNT($B148:AR148)))</f>
        <v/>
      </c>
      <c r="AS284" t="str">
        <f>IF($A284="","",IF(AS$1="","",COUNT($B148:AS148)))</f>
        <v/>
      </c>
      <c r="AT284" t="str">
        <f>IF($A284="","",IF(AT$1="","",COUNT($B148:AT148)))</f>
        <v/>
      </c>
      <c r="AU284" t="str">
        <f>IF($A284="","",IF(AU$1="","",COUNT($B148:AU148)))</f>
        <v/>
      </c>
      <c r="AV284" t="str">
        <f>IF($A284="","",IF(AV$1="","",COUNT($B148:AV148)))</f>
        <v/>
      </c>
      <c r="AW284" t="str">
        <f>IF($A284="","",IF(AW$1="","",COUNT($B148:AW148)))</f>
        <v/>
      </c>
      <c r="AX284" t="str">
        <f>IF($A284="","",IF(AX$1="","",COUNT($B148:AX148)))</f>
        <v/>
      </c>
      <c r="AY284" t="str">
        <f>IF($A284="","",IF(AY$1="","",COUNT($B148:AY148)))</f>
        <v/>
      </c>
      <c r="AZ284" t="str">
        <f>IF($A284="","",IF(AZ$1="","",COUNT($B148:AZ148)))</f>
        <v/>
      </c>
      <c r="BA284" t="str">
        <f>IF($A284="","",IF(BA$1="","",COUNT($B148:BA148)))</f>
        <v/>
      </c>
      <c r="BB284" t="str">
        <f>IF($A284="","",IF(BB$1="","",COUNT($B148:BB148)))</f>
        <v/>
      </c>
      <c r="BC284" t="str">
        <f>IF($A284="","",IF(BC$1="","",COUNT($B148:BC148)))</f>
        <v/>
      </c>
      <c r="BD284" t="str">
        <f>IF($A284="","",IF(BD$1="","",COUNT($B148:BD148)))</f>
        <v/>
      </c>
      <c r="BE284" t="str">
        <f>IF($A284="","",IF(BE$1="","",COUNT($B148:BE148)))</f>
        <v/>
      </c>
    </row>
    <row r="285" spans="1:57">
      <c r="A285" s="3" t="str">
        <f t="shared" si="17"/>
        <v>Hamburg</v>
      </c>
      <c r="B285">
        <f ca="1">IF($A285="","",IF(B$1="","",COUNT($B149:B149)))</f>
        <v>0</v>
      </c>
      <c r="C285">
        <f ca="1">IF($A285="","",IF(C$1="","",COUNT($B149:C149)))</f>
        <v>1</v>
      </c>
      <c r="D285">
        <f ca="1">IF($A285="","",IF(D$1="","",COUNT($B149:D149)))</f>
        <v>1</v>
      </c>
      <c r="E285">
        <f ca="1">IF($A285="","",IF(E$1="","",COUNT($B149:E149)))</f>
        <v>2</v>
      </c>
      <c r="F285">
        <f ca="1">IF($A285="","",IF(F$1="","",COUNT($B149:F149)))</f>
        <v>2</v>
      </c>
      <c r="G285">
        <f ca="1">IF($A285="","",IF(G$1="","",COUNT($B149:G149)))</f>
        <v>3</v>
      </c>
      <c r="H285">
        <f ca="1">IF($A285="","",IF(H$1="","",COUNT($B149:H149)))</f>
        <v>3</v>
      </c>
      <c r="I285">
        <f ca="1">IF($A285="","",IF(I$1="","",COUNT($B149:I149)))</f>
        <v>3</v>
      </c>
      <c r="J285">
        <f ca="1">IF($A285="","",IF(J$1="","",COUNT($B149:J149)))</f>
        <v>4</v>
      </c>
      <c r="K285">
        <f ca="1">IF($A285="","",IF(K$1="","",COUNT($B149:K149)))</f>
        <v>4</v>
      </c>
      <c r="L285">
        <f ca="1">IF($A285="","",IF(L$1="","",COUNT($B149:L149)))</f>
        <v>5</v>
      </c>
      <c r="M285">
        <f ca="1">IF($A285="","",IF(M$1="","",COUNT($B149:M149)))</f>
        <v>5</v>
      </c>
      <c r="N285">
        <f ca="1">IF($A285="","",IF(N$1="","",COUNT($B149:N149)))</f>
        <v>6</v>
      </c>
      <c r="O285">
        <f ca="1">IF($A285="","",IF(O$1="","",COUNT($B149:O149)))</f>
        <v>6</v>
      </c>
      <c r="P285">
        <f ca="1">IF($A285="","",IF(P$1="","",COUNT($B149:P149)))</f>
        <v>7</v>
      </c>
      <c r="Q285">
        <f ca="1">IF($A285="","",IF(Q$1="","",COUNT($B149:Q149)))</f>
        <v>7</v>
      </c>
      <c r="R285">
        <f ca="1">IF($A285="","",IF(R$1="","",COUNT($B149:R149)))</f>
        <v>8</v>
      </c>
      <c r="S285">
        <f ca="1">IF($A285="","",IF(S$1="","",COUNT($B149:S149)))</f>
        <v>9</v>
      </c>
      <c r="T285">
        <f ca="1">IF($A285="","",IF(T$1="","",COUNT($B149:T149)))</f>
        <v>9</v>
      </c>
      <c r="U285">
        <f ca="1">IF($A285="","",IF(U$1="","",COUNT($B149:U149)))</f>
        <v>10</v>
      </c>
      <c r="V285">
        <f ca="1">IF($A285="","",IF(V$1="","",COUNT($B149:V149)))</f>
        <v>10</v>
      </c>
      <c r="W285">
        <f ca="1">IF($A285="","",IF(W$1="","",COUNT($B149:W149)))</f>
        <v>11</v>
      </c>
      <c r="X285">
        <f ca="1">IF($A285="","",IF(X$1="","",COUNT($B149:X149)))</f>
        <v>11</v>
      </c>
      <c r="Y285">
        <f ca="1">IF($A285="","",IF(Y$1="","",COUNT($B149:Y149)))</f>
        <v>12</v>
      </c>
      <c r="Z285">
        <f ca="1">IF($A285="","",IF(Z$1="","",COUNT($B149:Z149)))</f>
        <v>13</v>
      </c>
      <c r="AA285">
        <f ca="1">IF($A285="","",IF(AA$1="","",COUNT($B149:AA149)))</f>
        <v>13</v>
      </c>
      <c r="AB285">
        <f ca="1">IF($A285="","",IF(AB$1="","",COUNT($B149:AB149)))</f>
        <v>14</v>
      </c>
      <c r="AC285">
        <f ca="1">IF($A285="","",IF(AC$1="","",COUNT($B149:AC149)))</f>
        <v>14</v>
      </c>
      <c r="AD285">
        <f ca="1">IF($A285="","",IF(AD$1="","",COUNT($B149:AD149)))</f>
        <v>15</v>
      </c>
      <c r="AE285">
        <f ca="1">IF($A285="","",IF(AE$1="","",COUNT($B149:AE149)))</f>
        <v>15</v>
      </c>
      <c r="AF285">
        <f ca="1">IF($A285="","",IF(AF$1="","",COUNT($B149:AF149)))</f>
        <v>16</v>
      </c>
      <c r="AG285">
        <f ca="1">IF($A285="","",IF(AG$1="","",COUNT($B149:AG149)))</f>
        <v>16</v>
      </c>
      <c r="AH285">
        <f ca="1">IF($A285="","",IF(AH$1="","",COUNT($B149:AH149)))</f>
        <v>17</v>
      </c>
      <c r="AI285">
        <f ca="1">IF($A285="","",IF(AI$1="","",COUNT($B149:AI149)))</f>
        <v>17</v>
      </c>
      <c r="AJ285" t="str">
        <f>IF($A285="","",IF(AJ$1="","",COUNT($B149:AJ149)))</f>
        <v/>
      </c>
      <c r="AK285" t="str">
        <f>IF($A285="","",IF(AK$1="","",COUNT($B149:AK149)))</f>
        <v/>
      </c>
      <c r="AL285" t="str">
        <f>IF($A285="","",IF(AL$1="","",COUNT($B149:AL149)))</f>
        <v/>
      </c>
      <c r="AM285" t="str">
        <f>IF($A285="","",IF(AM$1="","",COUNT($B149:AM149)))</f>
        <v/>
      </c>
      <c r="AN285" t="str">
        <f>IF($A285="","",IF(AN$1="","",COUNT($B149:AN149)))</f>
        <v/>
      </c>
      <c r="AO285" t="str">
        <f>IF($A285="","",IF(AO$1="","",COUNT($B149:AO149)))</f>
        <v/>
      </c>
      <c r="AP285" t="str">
        <f>IF($A285="","",IF(AP$1="","",COUNT($B149:AP149)))</f>
        <v/>
      </c>
      <c r="AQ285" t="str">
        <f>IF($A285="","",IF(AQ$1="","",COUNT($B149:AQ149)))</f>
        <v/>
      </c>
      <c r="AR285" t="str">
        <f>IF($A285="","",IF(AR$1="","",COUNT($B149:AR149)))</f>
        <v/>
      </c>
      <c r="AS285" t="str">
        <f>IF($A285="","",IF(AS$1="","",COUNT($B149:AS149)))</f>
        <v/>
      </c>
      <c r="AT285" t="str">
        <f>IF($A285="","",IF(AT$1="","",COUNT($B149:AT149)))</f>
        <v/>
      </c>
      <c r="AU285" t="str">
        <f>IF($A285="","",IF(AU$1="","",COUNT($B149:AU149)))</f>
        <v/>
      </c>
      <c r="AV285" t="str">
        <f>IF($A285="","",IF(AV$1="","",COUNT($B149:AV149)))</f>
        <v/>
      </c>
      <c r="AW285" t="str">
        <f>IF($A285="","",IF(AW$1="","",COUNT($B149:AW149)))</f>
        <v/>
      </c>
      <c r="AX285" t="str">
        <f>IF($A285="","",IF(AX$1="","",COUNT($B149:AX149)))</f>
        <v/>
      </c>
      <c r="AY285" t="str">
        <f>IF($A285="","",IF(AY$1="","",COUNT($B149:AY149)))</f>
        <v/>
      </c>
      <c r="AZ285" t="str">
        <f>IF($A285="","",IF(AZ$1="","",COUNT($B149:AZ149)))</f>
        <v/>
      </c>
      <c r="BA285" t="str">
        <f>IF($A285="","",IF(BA$1="","",COUNT($B149:BA149)))</f>
        <v/>
      </c>
      <c r="BB285" t="str">
        <f>IF($A285="","",IF(BB$1="","",COUNT($B149:BB149)))</f>
        <v/>
      </c>
      <c r="BC285" t="str">
        <f>IF($A285="","",IF(BC$1="","",COUNT($B149:BC149)))</f>
        <v/>
      </c>
      <c r="BD285" t="str">
        <f>IF($A285="","",IF(BD$1="","",COUNT($B149:BD149)))</f>
        <v/>
      </c>
      <c r="BE285" t="str">
        <f>IF($A285="","",IF(BE$1="","",COUNT($B149:BE149)))</f>
        <v/>
      </c>
    </row>
    <row r="286" spans="1:57">
      <c r="A286" s="3" t="str">
        <f t="shared" si="17"/>
        <v>M'gladbach</v>
      </c>
      <c r="B286">
        <f ca="1">IF($A286="","",IF(B$1="","",COUNT($B150:B150)))</f>
        <v>0</v>
      </c>
      <c r="C286">
        <f ca="1">IF($A286="","",IF(C$1="","",COUNT($B150:C150)))</f>
        <v>1</v>
      </c>
      <c r="D286">
        <f ca="1">IF($A286="","",IF(D$1="","",COUNT($B150:D150)))</f>
        <v>1</v>
      </c>
      <c r="E286">
        <f ca="1">IF($A286="","",IF(E$1="","",COUNT($B150:E150)))</f>
        <v>2</v>
      </c>
      <c r="F286">
        <f ca="1">IF($A286="","",IF(F$1="","",COUNT($B150:F150)))</f>
        <v>2</v>
      </c>
      <c r="G286">
        <f ca="1">IF($A286="","",IF(G$1="","",COUNT($B150:G150)))</f>
        <v>3</v>
      </c>
      <c r="H286">
        <f ca="1">IF($A286="","",IF(H$1="","",COUNT($B150:H150)))</f>
        <v>3</v>
      </c>
      <c r="I286">
        <f ca="1">IF($A286="","",IF(I$1="","",COUNT($B150:I150)))</f>
        <v>4</v>
      </c>
      <c r="J286">
        <f ca="1">IF($A286="","",IF(J$1="","",COUNT($B150:J150)))</f>
        <v>4</v>
      </c>
      <c r="K286">
        <f ca="1">IF($A286="","",IF(K$1="","",COUNT($B150:K150)))</f>
        <v>5</v>
      </c>
      <c r="L286">
        <f ca="1">IF($A286="","",IF(L$1="","",COUNT($B150:L150)))</f>
        <v>5</v>
      </c>
      <c r="M286">
        <f ca="1">IF($A286="","",IF(M$1="","",COUNT($B150:M150)))</f>
        <v>6</v>
      </c>
      <c r="N286">
        <f ca="1">IF($A286="","",IF(N$1="","",COUNT($B150:N150)))</f>
        <v>6</v>
      </c>
      <c r="O286">
        <f ca="1">IF($A286="","",IF(O$1="","",COUNT($B150:O150)))</f>
        <v>7</v>
      </c>
      <c r="P286">
        <f ca="1">IF($A286="","",IF(P$1="","",COUNT($B150:P150)))</f>
        <v>8</v>
      </c>
      <c r="Q286">
        <f ca="1">IF($A286="","",IF(Q$1="","",COUNT($B150:Q150)))</f>
        <v>8</v>
      </c>
      <c r="R286">
        <f ca="1">IF($A286="","",IF(R$1="","",COUNT($B150:R150)))</f>
        <v>9</v>
      </c>
      <c r="S286">
        <f ca="1">IF($A286="","",IF(S$1="","",COUNT($B150:S150)))</f>
        <v>10</v>
      </c>
      <c r="T286">
        <f ca="1">IF($A286="","",IF(T$1="","",COUNT($B150:T150)))</f>
        <v>10</v>
      </c>
      <c r="U286">
        <f ca="1">IF($A286="","",IF(U$1="","",COUNT($B150:U150)))</f>
        <v>11</v>
      </c>
      <c r="V286">
        <f ca="1">IF($A286="","",IF(V$1="","",COUNT($B150:V150)))</f>
        <v>11</v>
      </c>
      <c r="W286">
        <f ca="1">IF($A286="","",IF(W$1="","",COUNT($B150:W150)))</f>
        <v>12</v>
      </c>
      <c r="X286">
        <f ca="1">IF($A286="","",IF(X$1="","",COUNT($B150:X150)))</f>
        <v>12</v>
      </c>
      <c r="Y286">
        <f ca="1">IF($A286="","",IF(Y$1="","",COUNT($B150:Y150)))</f>
        <v>13</v>
      </c>
      <c r="Z286">
        <f ca="1">IF($A286="","",IF(Z$1="","",COUNT($B150:Z150)))</f>
        <v>13</v>
      </c>
      <c r="AA286">
        <f ca="1">IF($A286="","",IF(AA$1="","",COUNT($B150:AA150)))</f>
        <v>14</v>
      </c>
      <c r="AB286">
        <f ca="1">IF($A286="","",IF(AB$1="","",COUNT($B150:AB150)))</f>
        <v>14</v>
      </c>
      <c r="AC286">
        <f ca="1">IF($A286="","",IF(AC$1="","",COUNT($B150:AC150)))</f>
        <v>15</v>
      </c>
      <c r="AD286">
        <f ca="1">IF($A286="","",IF(AD$1="","",COUNT($B150:AD150)))</f>
        <v>15</v>
      </c>
      <c r="AE286">
        <f ca="1">IF($A286="","",IF(AE$1="","",COUNT($B150:AE150)))</f>
        <v>16</v>
      </c>
      <c r="AF286">
        <f ca="1">IF($A286="","",IF(AF$1="","",COUNT($B150:AF150)))</f>
        <v>16</v>
      </c>
      <c r="AG286">
        <f ca="1">IF($A286="","",IF(AG$1="","",COUNT($B150:AG150)))</f>
        <v>16</v>
      </c>
      <c r="AH286">
        <f ca="1">IF($A286="","",IF(AH$1="","",COUNT($B150:AH150)))</f>
        <v>17</v>
      </c>
      <c r="AI286">
        <f ca="1">IF($A286="","",IF(AI$1="","",COUNT($B150:AI150)))</f>
        <v>17</v>
      </c>
      <c r="AJ286" t="str">
        <f>IF($A286="","",IF(AJ$1="","",COUNT($B150:AJ150)))</f>
        <v/>
      </c>
      <c r="AK286" t="str">
        <f>IF($A286="","",IF(AK$1="","",COUNT($B150:AK150)))</f>
        <v/>
      </c>
      <c r="AL286" t="str">
        <f>IF($A286="","",IF(AL$1="","",COUNT($B150:AL150)))</f>
        <v/>
      </c>
      <c r="AM286" t="str">
        <f>IF($A286="","",IF(AM$1="","",COUNT($B150:AM150)))</f>
        <v/>
      </c>
      <c r="AN286" t="str">
        <f>IF($A286="","",IF(AN$1="","",COUNT($B150:AN150)))</f>
        <v/>
      </c>
      <c r="AO286" t="str">
        <f>IF($A286="","",IF(AO$1="","",COUNT($B150:AO150)))</f>
        <v/>
      </c>
      <c r="AP286" t="str">
        <f>IF($A286="","",IF(AP$1="","",COUNT($B150:AP150)))</f>
        <v/>
      </c>
      <c r="AQ286" t="str">
        <f>IF($A286="","",IF(AQ$1="","",COUNT($B150:AQ150)))</f>
        <v/>
      </c>
      <c r="AR286" t="str">
        <f>IF($A286="","",IF(AR$1="","",COUNT($B150:AR150)))</f>
        <v/>
      </c>
      <c r="AS286" t="str">
        <f>IF($A286="","",IF(AS$1="","",COUNT($B150:AS150)))</f>
        <v/>
      </c>
      <c r="AT286" t="str">
        <f>IF($A286="","",IF(AT$1="","",COUNT($B150:AT150)))</f>
        <v/>
      </c>
      <c r="AU286" t="str">
        <f>IF($A286="","",IF(AU$1="","",COUNT($B150:AU150)))</f>
        <v/>
      </c>
      <c r="AV286" t="str">
        <f>IF($A286="","",IF(AV$1="","",COUNT($B150:AV150)))</f>
        <v/>
      </c>
      <c r="AW286" t="str">
        <f>IF($A286="","",IF(AW$1="","",COUNT($B150:AW150)))</f>
        <v/>
      </c>
      <c r="AX286" t="str">
        <f>IF($A286="","",IF(AX$1="","",COUNT($B150:AX150)))</f>
        <v/>
      </c>
      <c r="AY286" t="str">
        <f>IF($A286="","",IF(AY$1="","",COUNT($B150:AY150)))</f>
        <v/>
      </c>
      <c r="AZ286" t="str">
        <f>IF($A286="","",IF(AZ$1="","",COUNT($B150:AZ150)))</f>
        <v/>
      </c>
      <c r="BA286" t="str">
        <f>IF($A286="","",IF(BA$1="","",COUNT($B150:BA150)))</f>
        <v/>
      </c>
      <c r="BB286" t="str">
        <f>IF($A286="","",IF(BB$1="","",COUNT($B150:BB150)))</f>
        <v/>
      </c>
      <c r="BC286" t="str">
        <f>IF($A286="","",IF(BC$1="","",COUNT($B150:BC150)))</f>
        <v/>
      </c>
      <c r="BD286" t="str">
        <f>IF($A286="","",IF(BD$1="","",COUNT($B150:BD150)))</f>
        <v/>
      </c>
      <c r="BE286" t="str">
        <f>IF($A286="","",IF(BE$1="","",COUNT($B150:BE150)))</f>
        <v/>
      </c>
    </row>
    <row r="287" spans="1:57">
      <c r="A287" s="3" t="str">
        <f t="shared" si="17"/>
        <v>Stuttgart</v>
      </c>
      <c r="B287">
        <f ca="1">IF($A287="","",IF(B$1="","",COUNT($B151:B151)))</f>
        <v>0</v>
      </c>
      <c r="C287">
        <f ca="1">IF($A287="","",IF(C$1="","",COUNT($B151:C151)))</f>
        <v>1</v>
      </c>
      <c r="D287">
        <f ca="1">IF($A287="","",IF(D$1="","",COUNT($B151:D151)))</f>
        <v>1</v>
      </c>
      <c r="E287">
        <f ca="1">IF($A287="","",IF(E$1="","",COUNT($B151:E151)))</f>
        <v>2</v>
      </c>
      <c r="F287">
        <f ca="1">IF($A287="","",IF(F$1="","",COUNT($B151:F151)))</f>
        <v>2</v>
      </c>
      <c r="G287">
        <f ca="1">IF($A287="","",IF(G$1="","",COUNT($B151:G151)))</f>
        <v>3</v>
      </c>
      <c r="H287">
        <f ca="1">IF($A287="","",IF(H$1="","",COUNT($B151:H151)))</f>
        <v>3</v>
      </c>
      <c r="I287">
        <f ca="1">IF($A287="","",IF(I$1="","",COUNT($B151:I151)))</f>
        <v>4</v>
      </c>
      <c r="J287">
        <f ca="1">IF($A287="","",IF(J$1="","",COUNT($B151:J151)))</f>
        <v>4</v>
      </c>
      <c r="K287">
        <f ca="1">IF($A287="","",IF(K$1="","",COUNT($B151:K151)))</f>
        <v>5</v>
      </c>
      <c r="L287">
        <f ca="1">IF($A287="","",IF(L$1="","",COUNT($B151:L151)))</f>
        <v>5</v>
      </c>
      <c r="M287">
        <f ca="1">IF($A287="","",IF(M$1="","",COUNT($B151:M151)))</f>
        <v>5</v>
      </c>
      <c r="N287">
        <f ca="1">IF($A287="","",IF(N$1="","",COUNT($B151:N151)))</f>
        <v>6</v>
      </c>
      <c r="O287">
        <f ca="1">IF($A287="","",IF(O$1="","",COUNT($B151:O151)))</f>
        <v>6</v>
      </c>
      <c r="P287">
        <f ca="1">IF($A287="","",IF(P$1="","",COUNT($B151:P151)))</f>
        <v>7</v>
      </c>
      <c r="Q287">
        <f ca="1">IF($A287="","",IF(Q$1="","",COUNT($B151:Q151)))</f>
        <v>7</v>
      </c>
      <c r="R287">
        <f ca="1">IF($A287="","",IF(R$1="","",COUNT($B151:R151)))</f>
        <v>8</v>
      </c>
      <c r="S287">
        <f ca="1">IF($A287="","",IF(S$1="","",COUNT($B151:S151)))</f>
        <v>9</v>
      </c>
      <c r="T287">
        <f ca="1">IF($A287="","",IF(T$1="","",COUNT($B151:T151)))</f>
        <v>9</v>
      </c>
      <c r="U287">
        <f ca="1">IF($A287="","",IF(U$1="","",COUNT($B151:U151)))</f>
        <v>10</v>
      </c>
      <c r="V287">
        <f ca="1">IF($A287="","",IF(V$1="","",COUNT($B151:V151)))</f>
        <v>10</v>
      </c>
      <c r="W287">
        <f ca="1">IF($A287="","",IF(W$1="","",COUNT($B151:W151)))</f>
        <v>11</v>
      </c>
      <c r="X287">
        <f ca="1">IF($A287="","",IF(X$1="","",COUNT($B151:X151)))</f>
        <v>11</v>
      </c>
      <c r="Y287">
        <f ca="1">IF($A287="","",IF(Y$1="","",COUNT($B151:Y151)))</f>
        <v>12</v>
      </c>
      <c r="Z287">
        <f ca="1">IF($A287="","",IF(Z$1="","",COUNT($B151:Z151)))</f>
        <v>12</v>
      </c>
      <c r="AA287">
        <f ca="1">IF($A287="","",IF(AA$1="","",COUNT($B151:AA151)))</f>
        <v>13</v>
      </c>
      <c r="AB287">
        <f ca="1">IF($A287="","",IF(AB$1="","",COUNT($B151:AB151)))</f>
        <v>13</v>
      </c>
      <c r="AC287">
        <f ca="1">IF($A287="","",IF(AC$1="","",COUNT($B151:AC151)))</f>
        <v>14</v>
      </c>
      <c r="AD287">
        <f ca="1">IF($A287="","",IF(AD$1="","",COUNT($B151:AD151)))</f>
        <v>15</v>
      </c>
      <c r="AE287">
        <f ca="1">IF($A287="","",IF(AE$1="","",COUNT($B151:AE151)))</f>
        <v>15</v>
      </c>
      <c r="AF287">
        <f ca="1">IF($A287="","",IF(AF$1="","",COUNT($B151:AF151)))</f>
        <v>16</v>
      </c>
      <c r="AG287">
        <f ca="1">IF($A287="","",IF(AG$1="","",COUNT($B151:AG151)))</f>
        <v>16</v>
      </c>
      <c r="AH287">
        <f ca="1">IF($A287="","",IF(AH$1="","",COUNT($B151:AH151)))</f>
        <v>17</v>
      </c>
      <c r="AI287">
        <f ca="1">IF($A287="","",IF(AI$1="","",COUNT($B151:AI151)))</f>
        <v>17</v>
      </c>
      <c r="AJ287" t="str">
        <f>IF($A287="","",IF(AJ$1="","",COUNT($B151:AJ151)))</f>
        <v/>
      </c>
      <c r="AK287" t="str">
        <f>IF($A287="","",IF(AK$1="","",COUNT($B151:AK151)))</f>
        <v/>
      </c>
      <c r="AL287" t="str">
        <f>IF($A287="","",IF(AL$1="","",COUNT($B151:AL151)))</f>
        <v/>
      </c>
      <c r="AM287" t="str">
        <f>IF($A287="","",IF(AM$1="","",COUNT($B151:AM151)))</f>
        <v/>
      </c>
      <c r="AN287" t="str">
        <f>IF($A287="","",IF(AN$1="","",COUNT($B151:AN151)))</f>
        <v/>
      </c>
      <c r="AO287" t="str">
        <f>IF($A287="","",IF(AO$1="","",COUNT($B151:AO151)))</f>
        <v/>
      </c>
      <c r="AP287" t="str">
        <f>IF($A287="","",IF(AP$1="","",COUNT($B151:AP151)))</f>
        <v/>
      </c>
      <c r="AQ287" t="str">
        <f>IF($A287="","",IF(AQ$1="","",COUNT($B151:AQ151)))</f>
        <v/>
      </c>
      <c r="AR287" t="str">
        <f>IF($A287="","",IF(AR$1="","",COUNT($B151:AR151)))</f>
        <v/>
      </c>
      <c r="AS287" t="str">
        <f>IF($A287="","",IF(AS$1="","",COUNT($B151:AS151)))</f>
        <v/>
      </c>
      <c r="AT287" t="str">
        <f>IF($A287="","",IF(AT$1="","",COUNT($B151:AT151)))</f>
        <v/>
      </c>
      <c r="AU287" t="str">
        <f>IF($A287="","",IF(AU$1="","",COUNT($B151:AU151)))</f>
        <v/>
      </c>
      <c r="AV287" t="str">
        <f>IF($A287="","",IF(AV$1="","",COUNT($B151:AV151)))</f>
        <v/>
      </c>
      <c r="AW287" t="str">
        <f>IF($A287="","",IF(AW$1="","",COUNT($B151:AW151)))</f>
        <v/>
      </c>
      <c r="AX287" t="str">
        <f>IF($A287="","",IF(AX$1="","",COUNT($B151:AX151)))</f>
        <v/>
      </c>
      <c r="AY287" t="str">
        <f>IF($A287="","",IF(AY$1="","",COUNT($B151:AY151)))</f>
        <v/>
      </c>
      <c r="AZ287" t="str">
        <f>IF($A287="","",IF(AZ$1="","",COUNT($B151:AZ151)))</f>
        <v/>
      </c>
      <c r="BA287" t="str">
        <f>IF($A287="","",IF(BA$1="","",COUNT($B151:BA151)))</f>
        <v/>
      </c>
      <c r="BB287" t="str">
        <f>IF($A287="","",IF(BB$1="","",COUNT($B151:BB151)))</f>
        <v/>
      </c>
      <c r="BC287" t="str">
        <f>IF($A287="","",IF(BC$1="","",COUNT($B151:BC151)))</f>
        <v/>
      </c>
      <c r="BD287" t="str">
        <f>IF($A287="","",IF(BD$1="","",COUNT($B151:BD151)))</f>
        <v/>
      </c>
      <c r="BE287" t="str">
        <f>IF($A287="","",IF(BE$1="","",COUNT($B151:BE151)))</f>
        <v/>
      </c>
    </row>
    <row r="288" spans="1:57">
      <c r="A288" s="3" t="str">
        <f t="shared" si="17"/>
        <v>Werder Bremen</v>
      </c>
      <c r="B288">
        <f ca="1">IF($A288="","",IF(B$1="","",COUNT($B152:B152)))</f>
        <v>0</v>
      </c>
      <c r="C288">
        <f ca="1">IF($A288="","",IF(C$1="","",COUNT($B152:C152)))</f>
        <v>1</v>
      </c>
      <c r="D288">
        <f ca="1">IF($A288="","",IF(D$1="","",COUNT($B152:D152)))</f>
        <v>1</v>
      </c>
      <c r="E288">
        <f ca="1">IF($A288="","",IF(E$1="","",COUNT($B152:E152)))</f>
        <v>1</v>
      </c>
      <c r="F288">
        <f ca="1">IF($A288="","",IF(F$1="","",COUNT($B152:F152)))</f>
        <v>2</v>
      </c>
      <c r="G288">
        <f ca="1">IF($A288="","",IF(G$1="","",COUNT($B152:G152)))</f>
        <v>2</v>
      </c>
      <c r="H288">
        <f ca="1">IF($A288="","",IF(H$1="","",COUNT($B152:H152)))</f>
        <v>3</v>
      </c>
      <c r="I288">
        <f ca="1">IF($A288="","",IF(I$1="","",COUNT($B152:I152)))</f>
        <v>3</v>
      </c>
      <c r="J288">
        <f ca="1">IF($A288="","",IF(J$1="","",COUNT($B152:J152)))</f>
        <v>4</v>
      </c>
      <c r="K288">
        <f ca="1">IF($A288="","",IF(K$1="","",COUNT($B152:K152)))</f>
        <v>4</v>
      </c>
      <c r="L288">
        <f ca="1">IF($A288="","",IF(L$1="","",COUNT($B152:L152)))</f>
        <v>5</v>
      </c>
      <c r="M288">
        <f ca="1">IF($A288="","",IF(M$1="","",COUNT($B152:M152)))</f>
        <v>5</v>
      </c>
      <c r="N288">
        <f ca="1">IF($A288="","",IF(N$1="","",COUNT($B152:N152)))</f>
        <v>6</v>
      </c>
      <c r="O288">
        <f ca="1">IF($A288="","",IF(O$1="","",COUNT($B152:O152)))</f>
        <v>6</v>
      </c>
      <c r="P288">
        <f ca="1">IF($A288="","",IF(P$1="","",COUNT($B152:P152)))</f>
        <v>7</v>
      </c>
      <c r="Q288">
        <f ca="1">IF($A288="","",IF(Q$1="","",COUNT($B152:Q152)))</f>
        <v>7</v>
      </c>
      <c r="R288">
        <f ca="1">IF($A288="","",IF(R$1="","",COUNT($B152:R152)))</f>
        <v>8</v>
      </c>
      <c r="S288">
        <f ca="1">IF($A288="","",IF(S$1="","",COUNT($B152:S152)))</f>
        <v>9</v>
      </c>
      <c r="T288">
        <f ca="1">IF($A288="","",IF(T$1="","",COUNT($B152:T152)))</f>
        <v>9</v>
      </c>
      <c r="U288">
        <f ca="1">IF($A288="","",IF(U$1="","",COUNT($B152:U152)))</f>
        <v>10</v>
      </c>
      <c r="V288">
        <f ca="1">IF($A288="","",IF(V$1="","",COUNT($B152:V152)))</f>
        <v>11</v>
      </c>
      <c r="W288">
        <f ca="1">IF($A288="","",IF(W$1="","",COUNT($B152:W152)))</f>
        <v>11</v>
      </c>
      <c r="X288">
        <f ca="1">IF($A288="","",IF(X$1="","",COUNT($B152:X152)))</f>
        <v>12</v>
      </c>
      <c r="Y288">
        <f ca="1">IF($A288="","",IF(Y$1="","",COUNT($B152:Y152)))</f>
        <v>12</v>
      </c>
      <c r="Z288">
        <f ca="1">IF($A288="","",IF(Z$1="","",COUNT($B152:Z152)))</f>
        <v>13</v>
      </c>
      <c r="AA288">
        <f ca="1">IF($A288="","",IF(AA$1="","",COUNT($B152:AA152)))</f>
        <v>13</v>
      </c>
      <c r="AB288">
        <f ca="1">IF($A288="","",IF(AB$1="","",COUNT($B152:AB152)))</f>
        <v>14</v>
      </c>
      <c r="AC288">
        <f ca="1">IF($A288="","",IF(AC$1="","",COUNT($B152:AC152)))</f>
        <v>14</v>
      </c>
      <c r="AD288">
        <f ca="1">IF($A288="","",IF(AD$1="","",COUNT($B152:AD152)))</f>
        <v>15</v>
      </c>
      <c r="AE288">
        <f ca="1">IF($A288="","",IF(AE$1="","",COUNT($B152:AE152)))</f>
        <v>15</v>
      </c>
      <c r="AF288">
        <f ca="1">IF($A288="","",IF(AF$1="","",COUNT($B152:AF152)))</f>
        <v>16</v>
      </c>
      <c r="AG288">
        <f ca="1">IF($A288="","",IF(AG$1="","",COUNT($B152:AG152)))</f>
        <v>16</v>
      </c>
      <c r="AH288">
        <f ca="1">IF($A288="","",IF(AH$1="","",COUNT($B152:AH152)))</f>
        <v>17</v>
      </c>
      <c r="AI288">
        <f ca="1">IF($A288="","",IF(AI$1="","",COUNT($B152:AI152)))</f>
        <v>17</v>
      </c>
      <c r="AJ288" t="str">
        <f>IF($A288="","",IF(AJ$1="","",COUNT($B152:AJ152)))</f>
        <v/>
      </c>
      <c r="AK288" t="str">
        <f>IF($A288="","",IF(AK$1="","",COUNT($B152:AK152)))</f>
        <v/>
      </c>
      <c r="AL288" t="str">
        <f>IF($A288="","",IF(AL$1="","",COUNT($B152:AL152)))</f>
        <v/>
      </c>
      <c r="AM288" t="str">
        <f>IF($A288="","",IF(AM$1="","",COUNT($B152:AM152)))</f>
        <v/>
      </c>
      <c r="AN288" t="str">
        <f>IF($A288="","",IF(AN$1="","",COUNT($B152:AN152)))</f>
        <v/>
      </c>
      <c r="AO288" t="str">
        <f>IF($A288="","",IF(AO$1="","",COUNT($B152:AO152)))</f>
        <v/>
      </c>
      <c r="AP288" t="str">
        <f>IF($A288="","",IF(AP$1="","",COUNT($B152:AP152)))</f>
        <v/>
      </c>
      <c r="AQ288" t="str">
        <f>IF($A288="","",IF(AQ$1="","",COUNT($B152:AQ152)))</f>
        <v/>
      </c>
      <c r="AR288" t="str">
        <f>IF($A288="","",IF(AR$1="","",COUNT($B152:AR152)))</f>
        <v/>
      </c>
      <c r="AS288" t="str">
        <f>IF($A288="","",IF(AS$1="","",COUNT($B152:AS152)))</f>
        <v/>
      </c>
      <c r="AT288" t="str">
        <f>IF($A288="","",IF(AT$1="","",COUNT($B152:AT152)))</f>
        <v/>
      </c>
      <c r="AU288" t="str">
        <f>IF($A288="","",IF(AU$1="","",COUNT($B152:AU152)))</f>
        <v/>
      </c>
      <c r="AV288" t="str">
        <f>IF($A288="","",IF(AV$1="","",COUNT($B152:AV152)))</f>
        <v/>
      </c>
      <c r="AW288" t="str">
        <f>IF($A288="","",IF(AW$1="","",COUNT($B152:AW152)))</f>
        <v/>
      </c>
      <c r="AX288" t="str">
        <f>IF($A288="","",IF(AX$1="","",COUNT($B152:AX152)))</f>
        <v/>
      </c>
      <c r="AY288" t="str">
        <f>IF($A288="","",IF(AY$1="","",COUNT($B152:AY152)))</f>
        <v/>
      </c>
      <c r="AZ288" t="str">
        <f>IF($A288="","",IF(AZ$1="","",COUNT($B152:AZ152)))</f>
        <v/>
      </c>
      <c r="BA288" t="str">
        <f>IF($A288="","",IF(BA$1="","",COUNT($B152:BA152)))</f>
        <v/>
      </c>
      <c r="BB288" t="str">
        <f>IF($A288="","",IF(BB$1="","",COUNT($B152:BB152)))</f>
        <v/>
      </c>
      <c r="BC288" t="str">
        <f>IF($A288="","",IF(BC$1="","",COUNT($B152:BC152)))</f>
        <v/>
      </c>
      <c r="BD288" t="str">
        <f>IF($A288="","",IF(BD$1="","",COUNT($B152:BD152)))</f>
        <v/>
      </c>
      <c r="BE288" t="str">
        <f>IF($A288="","",IF(BE$1="","",COUNT($B152:BE152)))</f>
        <v/>
      </c>
    </row>
    <row r="289" spans="1:57">
      <c r="A289" s="3" t="str">
        <f t="shared" si="17"/>
        <v>Wolfsburg</v>
      </c>
      <c r="B289">
        <f ca="1">IF($A289="","",IF(B$1="","",COUNT($B153:B153)))</f>
        <v>0</v>
      </c>
      <c r="C289">
        <f ca="1">IF($A289="","",IF(C$1="","",COUNT($B153:C153)))</f>
        <v>1</v>
      </c>
      <c r="D289">
        <f ca="1">IF($A289="","",IF(D$1="","",COUNT($B153:D153)))</f>
        <v>1</v>
      </c>
      <c r="E289">
        <f ca="1">IF($A289="","",IF(E$1="","",COUNT($B153:E153)))</f>
        <v>2</v>
      </c>
      <c r="F289">
        <f ca="1">IF($A289="","",IF(F$1="","",COUNT($B153:F153)))</f>
        <v>2</v>
      </c>
      <c r="G289">
        <f ca="1">IF($A289="","",IF(G$1="","",COUNT($B153:G153)))</f>
        <v>3</v>
      </c>
      <c r="H289">
        <f ca="1">IF($A289="","",IF(H$1="","",COUNT($B153:H153)))</f>
        <v>3</v>
      </c>
      <c r="I289">
        <f ca="1">IF($A289="","",IF(I$1="","",COUNT($B153:I153)))</f>
        <v>4</v>
      </c>
      <c r="J289">
        <f ca="1">IF($A289="","",IF(J$1="","",COUNT($B153:J153)))</f>
        <v>4</v>
      </c>
      <c r="K289">
        <f ca="1">IF($A289="","",IF(K$1="","",COUNT($B153:K153)))</f>
        <v>5</v>
      </c>
      <c r="L289">
        <f ca="1">IF($A289="","",IF(L$1="","",COUNT($B153:L153)))</f>
        <v>5</v>
      </c>
      <c r="M289">
        <f ca="1">IF($A289="","",IF(M$1="","",COUNT($B153:M153)))</f>
        <v>6</v>
      </c>
      <c r="N289">
        <f ca="1">IF($A289="","",IF(N$1="","",COUNT($B153:N153)))</f>
        <v>6</v>
      </c>
      <c r="O289">
        <f ca="1">IF($A289="","",IF(O$1="","",COUNT($B153:O153)))</f>
        <v>7</v>
      </c>
      <c r="P289">
        <f ca="1">IF($A289="","",IF(P$1="","",COUNT($B153:P153)))</f>
        <v>7</v>
      </c>
      <c r="Q289">
        <f ca="1">IF($A289="","",IF(Q$1="","",COUNT($B153:Q153)))</f>
        <v>8</v>
      </c>
      <c r="R289">
        <f ca="1">IF($A289="","",IF(R$1="","",COUNT($B153:R153)))</f>
        <v>8</v>
      </c>
      <c r="S289">
        <f ca="1">IF($A289="","",IF(S$1="","",COUNT($B153:S153)))</f>
        <v>9</v>
      </c>
      <c r="T289">
        <f ca="1">IF($A289="","",IF(T$1="","",COUNT($B153:T153)))</f>
        <v>9</v>
      </c>
      <c r="U289">
        <f ca="1">IF($A289="","",IF(U$1="","",COUNT($B153:U153)))</f>
        <v>10</v>
      </c>
      <c r="V289">
        <f ca="1">IF($A289="","",IF(V$1="","",COUNT($B153:V153)))</f>
        <v>10</v>
      </c>
      <c r="W289">
        <f ca="1">IF($A289="","",IF(W$1="","",COUNT($B153:W153)))</f>
        <v>11</v>
      </c>
      <c r="X289">
        <f ca="1">IF($A289="","",IF(X$1="","",COUNT($B153:X153)))</f>
        <v>11</v>
      </c>
      <c r="Y289">
        <f ca="1">IF($A289="","",IF(Y$1="","",COUNT($B153:Y153)))</f>
        <v>12</v>
      </c>
      <c r="Z289">
        <f ca="1">IF($A289="","",IF(Z$1="","",COUNT($B153:Z153)))</f>
        <v>12</v>
      </c>
      <c r="AA289">
        <f ca="1">IF($A289="","",IF(AA$1="","",COUNT($B153:AA153)))</f>
        <v>13</v>
      </c>
      <c r="AB289">
        <f ca="1">IF($A289="","",IF(AB$1="","",COUNT($B153:AB153)))</f>
        <v>13</v>
      </c>
      <c r="AC289">
        <f ca="1">IF($A289="","",IF(AC$1="","",COUNT($B153:AC153)))</f>
        <v>14</v>
      </c>
      <c r="AD289">
        <f ca="1">IF($A289="","",IF(AD$1="","",COUNT($B153:AD153)))</f>
        <v>14</v>
      </c>
      <c r="AE289">
        <f ca="1">IF($A289="","",IF(AE$1="","",COUNT($B153:AE153)))</f>
        <v>15</v>
      </c>
      <c r="AF289">
        <f ca="1">IF($A289="","",IF(AF$1="","",COUNT($B153:AF153)))</f>
        <v>15</v>
      </c>
      <c r="AG289">
        <f ca="1">IF($A289="","",IF(AG$1="","",COUNT($B153:AG153)))</f>
        <v>16</v>
      </c>
      <c r="AH289">
        <f ca="1">IF($A289="","",IF(AH$1="","",COUNT($B153:AH153)))</f>
        <v>16</v>
      </c>
      <c r="AI289">
        <f ca="1">IF($A289="","",IF(AI$1="","",COUNT($B153:AI153)))</f>
        <v>17</v>
      </c>
      <c r="AJ289" t="str">
        <f>IF($A289="","",IF(AJ$1="","",COUNT($B153:AJ153)))</f>
        <v/>
      </c>
      <c r="AK289" t="str">
        <f>IF($A289="","",IF(AK$1="","",COUNT($B153:AK153)))</f>
        <v/>
      </c>
      <c r="AL289" t="str">
        <f>IF($A289="","",IF(AL$1="","",COUNT($B153:AL153)))</f>
        <v/>
      </c>
      <c r="AM289" t="str">
        <f>IF($A289="","",IF(AM$1="","",COUNT($B153:AM153)))</f>
        <v/>
      </c>
      <c r="AN289" t="str">
        <f>IF($A289="","",IF(AN$1="","",COUNT($B153:AN153)))</f>
        <v/>
      </c>
      <c r="AO289" t="str">
        <f>IF($A289="","",IF(AO$1="","",COUNT($B153:AO153)))</f>
        <v/>
      </c>
      <c r="AP289" t="str">
        <f>IF($A289="","",IF(AP$1="","",COUNT($B153:AP153)))</f>
        <v/>
      </c>
      <c r="AQ289" t="str">
        <f>IF($A289="","",IF(AQ$1="","",COUNT($B153:AQ153)))</f>
        <v/>
      </c>
      <c r="AR289" t="str">
        <f>IF($A289="","",IF(AR$1="","",COUNT($B153:AR153)))</f>
        <v/>
      </c>
      <c r="AS289" t="str">
        <f>IF($A289="","",IF(AS$1="","",COUNT($B153:AS153)))</f>
        <v/>
      </c>
      <c r="AT289" t="str">
        <f>IF($A289="","",IF(AT$1="","",COUNT($B153:AT153)))</f>
        <v/>
      </c>
      <c r="AU289" t="str">
        <f>IF($A289="","",IF(AU$1="","",COUNT($B153:AU153)))</f>
        <v/>
      </c>
      <c r="AV289" t="str">
        <f>IF($A289="","",IF(AV$1="","",COUNT($B153:AV153)))</f>
        <v/>
      </c>
      <c r="AW289" t="str">
        <f>IF($A289="","",IF(AW$1="","",COUNT($B153:AW153)))</f>
        <v/>
      </c>
      <c r="AX289" t="str">
        <f>IF($A289="","",IF(AX$1="","",COUNT($B153:AX153)))</f>
        <v/>
      </c>
      <c r="AY289" t="str">
        <f>IF($A289="","",IF(AY$1="","",COUNT($B153:AY153)))</f>
        <v/>
      </c>
      <c r="AZ289" t="str">
        <f>IF($A289="","",IF(AZ$1="","",COUNT($B153:AZ153)))</f>
        <v/>
      </c>
      <c r="BA289" t="str">
        <f>IF($A289="","",IF(BA$1="","",COUNT($B153:BA153)))</f>
        <v/>
      </c>
      <c r="BB289" t="str">
        <f>IF($A289="","",IF(BB$1="","",COUNT($B153:BB153)))</f>
        <v/>
      </c>
      <c r="BC289" t="str">
        <f>IF($A289="","",IF(BC$1="","",COUNT($B153:BC153)))</f>
        <v/>
      </c>
      <c r="BD289" t="str">
        <f>IF($A289="","",IF(BD$1="","",COUNT($B153:BD153)))</f>
        <v/>
      </c>
      <c r="BE289" t="str">
        <f>IF($A289="","",IF(BE$1="","",COUNT($B153:BE153)))</f>
        <v/>
      </c>
    </row>
    <row r="290" spans="1:57">
      <c r="A290" s="3" t="str">
        <f t="shared" si="17"/>
        <v>Dortmund</v>
      </c>
      <c r="B290">
        <f ca="1">IF($A290="","",IF(B$1="","",COUNT($B154:B154)))</f>
        <v>0</v>
      </c>
      <c r="C290">
        <f ca="1">IF($A290="","",IF(C$1="","",COUNT($B154:C154)))</f>
        <v>1</v>
      </c>
      <c r="D290">
        <f ca="1">IF($A290="","",IF(D$1="","",COUNT($B154:D154)))</f>
        <v>2</v>
      </c>
      <c r="E290">
        <f ca="1">IF($A290="","",IF(E$1="","",COUNT($B154:E154)))</f>
        <v>2</v>
      </c>
      <c r="F290">
        <f ca="1">IF($A290="","",IF(F$1="","",COUNT($B154:F154)))</f>
        <v>3</v>
      </c>
      <c r="G290">
        <f ca="1">IF($A290="","",IF(G$1="","",COUNT($B154:G154)))</f>
        <v>3</v>
      </c>
      <c r="H290">
        <f ca="1">IF($A290="","",IF(H$1="","",COUNT($B154:H154)))</f>
        <v>4</v>
      </c>
      <c r="I290">
        <f ca="1">IF($A290="","",IF(I$1="","",COUNT($B154:I154)))</f>
        <v>4</v>
      </c>
      <c r="J290">
        <f ca="1">IF($A290="","",IF(J$1="","",COUNT($B154:J154)))</f>
        <v>5</v>
      </c>
      <c r="K290">
        <f ca="1">IF($A290="","",IF(K$1="","",COUNT($B154:K154)))</f>
        <v>5</v>
      </c>
      <c r="L290">
        <f ca="1">IF($A290="","",IF(L$1="","",COUNT($B154:L154)))</f>
        <v>6</v>
      </c>
      <c r="M290">
        <f ca="1">IF($A290="","",IF(M$1="","",COUNT($B154:M154)))</f>
        <v>6</v>
      </c>
      <c r="N290">
        <f ca="1">IF($A290="","",IF(N$1="","",COUNT($B154:N154)))</f>
        <v>7</v>
      </c>
      <c r="O290">
        <f ca="1">IF($A290="","",IF(O$1="","",COUNT($B154:O154)))</f>
        <v>7</v>
      </c>
      <c r="P290">
        <f ca="1">IF($A290="","",IF(P$1="","",COUNT($B154:P154)))</f>
        <v>8</v>
      </c>
      <c r="Q290">
        <f ca="1">IF($A290="","",IF(Q$1="","",COUNT($B154:Q154)))</f>
        <v>8</v>
      </c>
      <c r="R290">
        <f ca="1">IF($A290="","",IF(R$1="","",COUNT($B154:R154)))</f>
        <v>9</v>
      </c>
      <c r="S290">
        <f ca="1">IF($A290="","",IF(S$1="","",COUNT($B154:S154)))</f>
        <v>10</v>
      </c>
      <c r="T290">
        <f ca="1">IF($A290="","",IF(T$1="","",COUNT($B154:T154)))</f>
        <v>10</v>
      </c>
      <c r="U290">
        <f ca="1">IF($A290="","",IF(U$1="","",COUNT($B154:U154)))</f>
        <v>10</v>
      </c>
      <c r="V290">
        <f ca="1">IF($A290="","",IF(V$1="","",COUNT($B154:V154)))</f>
        <v>11</v>
      </c>
      <c r="W290">
        <f ca="1">IF($A290="","",IF(W$1="","",COUNT($B154:W154)))</f>
        <v>11</v>
      </c>
      <c r="X290">
        <f ca="1">IF($A290="","",IF(X$1="","",COUNT($B154:X154)))</f>
        <v>12</v>
      </c>
      <c r="Y290">
        <f ca="1">IF($A290="","",IF(Y$1="","",COUNT($B154:Y154)))</f>
        <v>12</v>
      </c>
      <c r="Z290">
        <f ca="1">IF($A290="","",IF(Z$1="","",COUNT($B154:Z154)))</f>
        <v>13</v>
      </c>
      <c r="AA290">
        <f ca="1">IF($A290="","",IF(AA$1="","",COUNT($B154:AA154)))</f>
        <v>13</v>
      </c>
      <c r="AB290">
        <f ca="1">IF($A290="","",IF(AB$1="","",COUNT($B154:AB154)))</f>
        <v>14</v>
      </c>
      <c r="AC290">
        <f ca="1">IF($A290="","",IF(AC$1="","",COUNT($B154:AC154)))</f>
        <v>14</v>
      </c>
      <c r="AD290">
        <f ca="1">IF($A290="","",IF(AD$1="","",COUNT($B154:AD154)))</f>
        <v>15</v>
      </c>
      <c r="AE290">
        <f ca="1">IF($A290="","",IF(AE$1="","",COUNT($B154:AE154)))</f>
        <v>15</v>
      </c>
      <c r="AF290">
        <f ca="1">IF($A290="","",IF(AF$1="","",COUNT($B154:AF154)))</f>
        <v>16</v>
      </c>
      <c r="AG290">
        <f ca="1">IF($A290="","",IF(AG$1="","",COUNT($B154:AG154)))</f>
        <v>16</v>
      </c>
      <c r="AH290">
        <f ca="1">IF($A290="","",IF(AH$1="","",COUNT($B154:AH154)))</f>
        <v>17</v>
      </c>
      <c r="AI290">
        <f ca="1">IF($A290="","",IF(AI$1="","",COUNT($B154:AI154)))</f>
        <v>17</v>
      </c>
      <c r="AJ290" t="str">
        <f>IF($A290="","",IF(AJ$1="","",COUNT($B154:AJ154)))</f>
        <v/>
      </c>
      <c r="AK290" t="str">
        <f>IF($A290="","",IF(AK$1="","",COUNT($B154:AK154)))</f>
        <v/>
      </c>
      <c r="AL290" t="str">
        <f>IF($A290="","",IF(AL$1="","",COUNT($B154:AL154)))</f>
        <v/>
      </c>
      <c r="AM290" t="str">
        <f>IF($A290="","",IF(AM$1="","",COUNT($B154:AM154)))</f>
        <v/>
      </c>
      <c r="AN290" t="str">
        <f>IF($A290="","",IF(AN$1="","",COUNT($B154:AN154)))</f>
        <v/>
      </c>
      <c r="AO290" t="str">
        <f>IF($A290="","",IF(AO$1="","",COUNT($B154:AO154)))</f>
        <v/>
      </c>
      <c r="AP290" t="str">
        <f>IF($A290="","",IF(AP$1="","",COUNT($B154:AP154)))</f>
        <v/>
      </c>
      <c r="AQ290" t="str">
        <f>IF($A290="","",IF(AQ$1="","",COUNT($B154:AQ154)))</f>
        <v/>
      </c>
      <c r="AR290" t="str">
        <f>IF($A290="","",IF(AR$1="","",COUNT($B154:AR154)))</f>
        <v/>
      </c>
      <c r="AS290" t="str">
        <f>IF($A290="","",IF(AS$1="","",COUNT($B154:AS154)))</f>
        <v/>
      </c>
      <c r="AT290" t="str">
        <f>IF($A290="","",IF(AT$1="","",COUNT($B154:AT154)))</f>
        <v/>
      </c>
      <c r="AU290" t="str">
        <f>IF($A290="","",IF(AU$1="","",COUNT($B154:AU154)))</f>
        <v/>
      </c>
      <c r="AV290" t="str">
        <f>IF($A290="","",IF(AV$1="","",COUNT($B154:AV154)))</f>
        <v/>
      </c>
      <c r="AW290" t="str">
        <f>IF($A290="","",IF(AW$1="","",COUNT($B154:AW154)))</f>
        <v/>
      </c>
      <c r="AX290" t="str">
        <f>IF($A290="","",IF(AX$1="","",COUNT($B154:AX154)))</f>
        <v/>
      </c>
      <c r="AY290" t="str">
        <f>IF($A290="","",IF(AY$1="","",COUNT($B154:AY154)))</f>
        <v/>
      </c>
      <c r="AZ290" t="str">
        <f>IF($A290="","",IF(AZ$1="","",COUNT($B154:AZ154)))</f>
        <v/>
      </c>
      <c r="BA290" t="str">
        <f>IF($A290="","",IF(BA$1="","",COUNT($B154:BA154)))</f>
        <v/>
      </c>
      <c r="BB290" t="str">
        <f>IF($A290="","",IF(BB$1="","",COUNT($B154:BB154)))</f>
        <v/>
      </c>
      <c r="BC290" t="str">
        <f>IF($A290="","",IF(BC$1="","",COUNT($B154:BC154)))</f>
        <v/>
      </c>
      <c r="BD290" t="str">
        <f>IF($A290="","",IF(BD$1="","",COUNT($B154:BD154)))</f>
        <v/>
      </c>
      <c r="BE290" t="str">
        <f>IF($A290="","",IF(BE$1="","",COUNT($B154:BE154)))</f>
        <v/>
      </c>
    </row>
    <row r="291" spans="1:57">
      <c r="A291" s="3" t="str">
        <f t="shared" si="17"/>
        <v>Nurnberg</v>
      </c>
      <c r="B291">
        <f ca="1">IF($A291="","",IF(B$1="","",COUNT($B155:B155)))</f>
        <v>0</v>
      </c>
      <c r="C291">
        <f ca="1">IF($A291="","",IF(C$1="","",COUNT($B155:C155)))</f>
        <v>1</v>
      </c>
      <c r="D291">
        <f ca="1">IF($A291="","",IF(D$1="","",COUNT($B155:D155)))</f>
        <v>1</v>
      </c>
      <c r="E291">
        <f ca="1">IF($A291="","",IF(E$1="","",COUNT($B155:E155)))</f>
        <v>2</v>
      </c>
      <c r="F291">
        <f ca="1">IF($A291="","",IF(F$1="","",COUNT($B155:F155)))</f>
        <v>2</v>
      </c>
      <c r="G291">
        <f ca="1">IF($A291="","",IF(G$1="","",COUNT($B155:G155)))</f>
        <v>3</v>
      </c>
      <c r="H291">
        <f ca="1">IF($A291="","",IF(H$1="","",COUNT($B155:H155)))</f>
        <v>3</v>
      </c>
      <c r="I291">
        <f ca="1">IF($A291="","",IF(I$1="","",COUNT($B155:I155)))</f>
        <v>4</v>
      </c>
      <c r="J291">
        <f ca="1">IF($A291="","",IF(J$1="","",COUNT($B155:J155)))</f>
        <v>4</v>
      </c>
      <c r="K291">
        <f ca="1">IF($A291="","",IF(K$1="","",COUNT($B155:K155)))</f>
        <v>4</v>
      </c>
      <c r="L291">
        <f ca="1">IF($A291="","",IF(L$1="","",COUNT($B155:L155)))</f>
        <v>5</v>
      </c>
      <c r="M291">
        <f ca="1">IF($A291="","",IF(M$1="","",COUNT($B155:M155)))</f>
        <v>5</v>
      </c>
      <c r="N291">
        <f ca="1">IF($A291="","",IF(N$1="","",COUNT($B155:N155)))</f>
        <v>6</v>
      </c>
      <c r="O291">
        <f ca="1">IF($A291="","",IF(O$1="","",COUNT($B155:O155)))</f>
        <v>6</v>
      </c>
      <c r="P291">
        <f ca="1">IF($A291="","",IF(P$1="","",COUNT($B155:P155)))</f>
        <v>7</v>
      </c>
      <c r="Q291">
        <f ca="1">IF($A291="","",IF(Q$1="","",COUNT($B155:Q155)))</f>
        <v>7</v>
      </c>
      <c r="R291">
        <f ca="1">IF($A291="","",IF(R$1="","",COUNT($B155:R155)))</f>
        <v>8</v>
      </c>
      <c r="S291">
        <f ca="1">IF($A291="","",IF(S$1="","",COUNT($B155:S155)))</f>
        <v>9</v>
      </c>
      <c r="T291">
        <f ca="1">IF($A291="","",IF(T$1="","",COUNT($B155:T155)))</f>
        <v>9</v>
      </c>
      <c r="U291">
        <f ca="1">IF($A291="","",IF(U$1="","",COUNT($B155:U155)))</f>
        <v>10</v>
      </c>
      <c r="V291">
        <f ca="1">IF($A291="","",IF(V$1="","",COUNT($B155:V155)))</f>
        <v>10</v>
      </c>
      <c r="W291">
        <f ca="1">IF($A291="","",IF(W$1="","",COUNT($B155:W155)))</f>
        <v>11</v>
      </c>
      <c r="X291">
        <f ca="1">IF($A291="","",IF(X$1="","",COUNT($B155:X155)))</f>
        <v>11</v>
      </c>
      <c r="Y291">
        <f ca="1">IF($A291="","",IF(Y$1="","",COUNT($B155:Y155)))</f>
        <v>12</v>
      </c>
      <c r="Z291">
        <f ca="1">IF($A291="","",IF(Z$1="","",COUNT($B155:Z155)))</f>
        <v>12</v>
      </c>
      <c r="AA291">
        <f ca="1">IF($A291="","",IF(AA$1="","",COUNT($B155:AA155)))</f>
        <v>13</v>
      </c>
      <c r="AB291">
        <f ca="1">IF($A291="","",IF(AB$1="","",COUNT($B155:AB155)))</f>
        <v>14</v>
      </c>
      <c r="AC291">
        <f ca="1">IF($A291="","",IF(AC$1="","",COUNT($B155:AC155)))</f>
        <v>14</v>
      </c>
      <c r="AD291">
        <f ca="1">IF($A291="","",IF(AD$1="","",COUNT($B155:AD155)))</f>
        <v>15</v>
      </c>
      <c r="AE291">
        <f ca="1">IF($A291="","",IF(AE$1="","",COUNT($B155:AE155)))</f>
        <v>15</v>
      </c>
      <c r="AF291">
        <f ca="1">IF($A291="","",IF(AF$1="","",COUNT($B155:AF155)))</f>
        <v>16</v>
      </c>
      <c r="AG291">
        <f ca="1">IF($A291="","",IF(AG$1="","",COUNT($B155:AG155)))</f>
        <v>16</v>
      </c>
      <c r="AH291">
        <f ca="1">IF($A291="","",IF(AH$1="","",COUNT($B155:AH155)))</f>
        <v>17</v>
      </c>
      <c r="AI291">
        <f ca="1">IF($A291="","",IF(AI$1="","",COUNT($B155:AI155)))</f>
        <v>17</v>
      </c>
      <c r="AJ291" t="str">
        <f>IF($A291="","",IF(AJ$1="","",COUNT($B155:AJ155)))</f>
        <v/>
      </c>
      <c r="AK291" t="str">
        <f>IF($A291="","",IF(AK$1="","",COUNT($B155:AK155)))</f>
        <v/>
      </c>
      <c r="AL291" t="str">
        <f>IF($A291="","",IF(AL$1="","",COUNT($B155:AL155)))</f>
        <v/>
      </c>
      <c r="AM291" t="str">
        <f>IF($A291="","",IF(AM$1="","",COUNT($B155:AM155)))</f>
        <v/>
      </c>
      <c r="AN291" t="str">
        <f>IF($A291="","",IF(AN$1="","",COUNT($B155:AN155)))</f>
        <v/>
      </c>
      <c r="AO291" t="str">
        <f>IF($A291="","",IF(AO$1="","",COUNT($B155:AO155)))</f>
        <v/>
      </c>
      <c r="AP291" t="str">
        <f>IF($A291="","",IF(AP$1="","",COUNT($B155:AP155)))</f>
        <v/>
      </c>
      <c r="AQ291" t="str">
        <f>IF($A291="","",IF(AQ$1="","",COUNT($B155:AQ155)))</f>
        <v/>
      </c>
      <c r="AR291" t="str">
        <f>IF($A291="","",IF(AR$1="","",COUNT($B155:AR155)))</f>
        <v/>
      </c>
      <c r="AS291" t="str">
        <f>IF($A291="","",IF(AS$1="","",COUNT($B155:AS155)))</f>
        <v/>
      </c>
      <c r="AT291" t="str">
        <f>IF($A291="","",IF(AT$1="","",COUNT($B155:AT155)))</f>
        <v/>
      </c>
      <c r="AU291" t="str">
        <f>IF($A291="","",IF(AU$1="","",COUNT($B155:AU155)))</f>
        <v/>
      </c>
      <c r="AV291" t="str">
        <f>IF($A291="","",IF(AV$1="","",COUNT($B155:AV155)))</f>
        <v/>
      </c>
      <c r="AW291" t="str">
        <f>IF($A291="","",IF(AW$1="","",COUNT($B155:AW155)))</f>
        <v/>
      </c>
      <c r="AX291" t="str">
        <f>IF($A291="","",IF(AX$1="","",COUNT($B155:AX155)))</f>
        <v/>
      </c>
      <c r="AY291" t="str">
        <f>IF($A291="","",IF(AY$1="","",COUNT($B155:AY155)))</f>
        <v/>
      </c>
      <c r="AZ291" t="str">
        <f>IF($A291="","",IF(AZ$1="","",COUNT($B155:AZ155)))</f>
        <v/>
      </c>
      <c r="BA291" t="str">
        <f>IF($A291="","",IF(BA$1="","",COUNT($B155:BA155)))</f>
        <v/>
      </c>
      <c r="BB291" t="str">
        <f>IF($A291="","",IF(BB$1="","",COUNT($B155:BB155)))</f>
        <v/>
      </c>
      <c r="BC291" t="str">
        <f>IF($A291="","",IF(BC$1="","",COUNT($B155:BC155)))</f>
        <v/>
      </c>
      <c r="BD291" t="str">
        <f>IF($A291="","",IF(BD$1="","",COUNT($B155:BD155)))</f>
        <v/>
      </c>
      <c r="BE291" t="str">
        <f>IF($A291="","",IF(BE$1="","",COUNT($B155:BE155)))</f>
        <v/>
      </c>
    </row>
    <row r="292" spans="1:57">
      <c r="A292" s="3" t="str">
        <f t="shared" si="17"/>
        <v/>
      </c>
      <c r="B292" t="str">
        <f>IF($A292="","",IF(B$1="","",COUNT($B156:B156)))</f>
        <v/>
      </c>
      <c r="C292" t="str">
        <f>IF($A292="","",IF(C$1="","",COUNT($B156:C156)))</f>
        <v/>
      </c>
      <c r="D292" t="str">
        <f>IF($A292="","",IF(D$1="","",COUNT($B156:D156)))</f>
        <v/>
      </c>
      <c r="E292" t="str">
        <f>IF($A292="","",IF(E$1="","",COUNT($B156:E156)))</f>
        <v/>
      </c>
      <c r="F292" t="str">
        <f>IF($A292="","",IF(F$1="","",COUNT($B156:F156)))</f>
        <v/>
      </c>
      <c r="G292" t="str">
        <f>IF($A292="","",IF(G$1="","",COUNT($B156:G156)))</f>
        <v/>
      </c>
      <c r="H292" t="str">
        <f>IF($A292="","",IF(H$1="","",COUNT($B156:H156)))</f>
        <v/>
      </c>
      <c r="I292" t="str">
        <f>IF($A292="","",IF(I$1="","",COUNT($B156:I156)))</f>
        <v/>
      </c>
      <c r="J292" t="str">
        <f>IF($A292="","",IF(J$1="","",COUNT($B156:J156)))</f>
        <v/>
      </c>
      <c r="K292" t="str">
        <f>IF($A292="","",IF(K$1="","",COUNT($B156:K156)))</f>
        <v/>
      </c>
      <c r="L292" t="str">
        <f>IF($A292="","",IF(L$1="","",COUNT($B156:L156)))</f>
        <v/>
      </c>
      <c r="M292" t="str">
        <f>IF($A292="","",IF(M$1="","",COUNT($B156:M156)))</f>
        <v/>
      </c>
      <c r="N292" t="str">
        <f>IF($A292="","",IF(N$1="","",COUNT($B156:N156)))</f>
        <v/>
      </c>
      <c r="O292" t="str">
        <f>IF($A292="","",IF(O$1="","",COUNT($B156:O156)))</f>
        <v/>
      </c>
      <c r="P292" t="str">
        <f>IF($A292="","",IF(P$1="","",COUNT($B156:P156)))</f>
        <v/>
      </c>
      <c r="Q292" t="str">
        <f>IF($A292="","",IF(Q$1="","",COUNT($B156:Q156)))</f>
        <v/>
      </c>
      <c r="R292" t="str">
        <f>IF($A292="","",IF(R$1="","",COUNT($B156:R156)))</f>
        <v/>
      </c>
      <c r="S292" t="str">
        <f>IF($A292="","",IF(S$1="","",COUNT($B156:S156)))</f>
        <v/>
      </c>
      <c r="T292" t="str">
        <f>IF($A292="","",IF(T$1="","",COUNT($B156:T156)))</f>
        <v/>
      </c>
      <c r="U292" t="str">
        <f>IF($A292="","",IF(U$1="","",COUNT($B156:U156)))</f>
        <v/>
      </c>
      <c r="V292" t="str">
        <f>IF($A292="","",IF(V$1="","",COUNT($B156:V156)))</f>
        <v/>
      </c>
      <c r="W292" t="str">
        <f>IF($A292="","",IF(W$1="","",COUNT($B156:W156)))</f>
        <v/>
      </c>
      <c r="X292" t="str">
        <f>IF($A292="","",IF(X$1="","",COUNT($B156:X156)))</f>
        <v/>
      </c>
      <c r="Y292" t="str">
        <f>IF($A292="","",IF(Y$1="","",COUNT($B156:Y156)))</f>
        <v/>
      </c>
      <c r="Z292" t="str">
        <f>IF($A292="","",IF(Z$1="","",COUNT($B156:Z156)))</f>
        <v/>
      </c>
      <c r="AA292" t="str">
        <f>IF($A292="","",IF(AA$1="","",COUNT($B156:AA156)))</f>
        <v/>
      </c>
      <c r="AB292" t="str">
        <f>IF($A292="","",IF(AB$1="","",COUNT($B156:AB156)))</f>
        <v/>
      </c>
      <c r="AC292" t="str">
        <f>IF($A292="","",IF(AC$1="","",COUNT($B156:AC156)))</f>
        <v/>
      </c>
      <c r="AD292" t="str">
        <f>IF($A292="","",IF(AD$1="","",COUNT($B156:AD156)))</f>
        <v/>
      </c>
      <c r="AE292" t="str">
        <f>IF($A292="","",IF(AE$1="","",COUNT($B156:AE156)))</f>
        <v/>
      </c>
      <c r="AF292" t="str">
        <f>IF($A292="","",IF(AF$1="","",COUNT($B156:AF156)))</f>
        <v/>
      </c>
      <c r="AG292" t="str">
        <f>IF($A292="","",IF(AG$1="","",COUNT($B156:AG156)))</f>
        <v/>
      </c>
      <c r="AH292" t="str">
        <f>IF($A292="","",IF(AH$1="","",COUNT($B156:AH156)))</f>
        <v/>
      </c>
      <c r="AI292" t="str">
        <f>IF($A292="","",IF(AI$1="","",COUNT($B156:AI156)))</f>
        <v/>
      </c>
      <c r="AJ292" t="str">
        <f>IF($A292="","",IF(AJ$1="","",COUNT($B156:AJ156)))</f>
        <v/>
      </c>
      <c r="AK292" t="str">
        <f>IF($A292="","",IF(AK$1="","",COUNT($B156:AK156)))</f>
        <v/>
      </c>
      <c r="AL292" t="str">
        <f>IF($A292="","",IF(AL$1="","",COUNT($B156:AL156)))</f>
        <v/>
      </c>
      <c r="AM292" t="str">
        <f>IF($A292="","",IF(AM$1="","",COUNT($B156:AM156)))</f>
        <v/>
      </c>
      <c r="AN292" t="str">
        <f>IF($A292="","",IF(AN$1="","",COUNT($B156:AN156)))</f>
        <v/>
      </c>
      <c r="AO292" t="str">
        <f>IF($A292="","",IF(AO$1="","",COUNT($B156:AO156)))</f>
        <v/>
      </c>
      <c r="AP292" t="str">
        <f>IF($A292="","",IF(AP$1="","",COUNT($B156:AP156)))</f>
        <v/>
      </c>
      <c r="AQ292" t="str">
        <f>IF($A292="","",IF(AQ$1="","",COUNT($B156:AQ156)))</f>
        <v/>
      </c>
      <c r="AR292" t="str">
        <f>IF($A292="","",IF(AR$1="","",COUNT($B156:AR156)))</f>
        <v/>
      </c>
      <c r="AS292" t="str">
        <f>IF($A292="","",IF(AS$1="","",COUNT($B156:AS156)))</f>
        <v/>
      </c>
      <c r="AT292" t="str">
        <f>IF($A292="","",IF(AT$1="","",COUNT($B156:AT156)))</f>
        <v/>
      </c>
      <c r="AU292" t="str">
        <f>IF($A292="","",IF(AU$1="","",COUNT($B156:AU156)))</f>
        <v/>
      </c>
      <c r="AV292" t="str">
        <f>IF($A292="","",IF(AV$1="","",COUNT($B156:AV156)))</f>
        <v/>
      </c>
      <c r="AW292" t="str">
        <f>IF($A292="","",IF(AW$1="","",COUNT($B156:AW156)))</f>
        <v/>
      </c>
      <c r="AX292" t="str">
        <f>IF($A292="","",IF(AX$1="","",COUNT($B156:AX156)))</f>
        <v/>
      </c>
      <c r="AY292" t="str">
        <f>IF($A292="","",IF(AY$1="","",COUNT($B156:AY156)))</f>
        <v/>
      </c>
      <c r="AZ292" t="str">
        <f>IF($A292="","",IF(AZ$1="","",COUNT($B156:AZ156)))</f>
        <v/>
      </c>
      <c r="BA292" t="str">
        <f>IF($A292="","",IF(BA$1="","",COUNT($B156:BA156)))</f>
        <v/>
      </c>
      <c r="BB292" t="str">
        <f>IF($A292="","",IF(BB$1="","",COUNT($B156:BB156)))</f>
        <v/>
      </c>
      <c r="BC292" t="str">
        <f>IF($A292="","",IF(BC$1="","",COUNT($B156:BC156)))</f>
        <v/>
      </c>
      <c r="BD292" t="str">
        <f>IF($A292="","",IF(BD$1="","",COUNT($B156:BD156)))</f>
        <v/>
      </c>
      <c r="BE292" t="str">
        <f>IF($A292="","",IF(BE$1="","",COUNT($B156:BE156)))</f>
        <v/>
      </c>
    </row>
    <row r="293" spans="1:57">
      <c r="A293" s="3" t="str">
        <f t="shared" si="17"/>
        <v/>
      </c>
      <c r="B293" t="str">
        <f>IF($A293="","",IF(B$1="","",COUNT($B157:B157)))</f>
        <v/>
      </c>
      <c r="C293" t="str">
        <f>IF($A293="","",IF(C$1="","",COUNT($B157:C157)))</f>
        <v/>
      </c>
      <c r="D293" t="str">
        <f>IF($A293="","",IF(D$1="","",COUNT($B157:D157)))</f>
        <v/>
      </c>
      <c r="E293" t="str">
        <f>IF($A293="","",IF(E$1="","",COUNT($B157:E157)))</f>
        <v/>
      </c>
      <c r="F293" t="str">
        <f>IF($A293="","",IF(F$1="","",COUNT($B157:F157)))</f>
        <v/>
      </c>
      <c r="G293" t="str">
        <f>IF($A293="","",IF(G$1="","",COUNT($B157:G157)))</f>
        <v/>
      </c>
      <c r="H293" t="str">
        <f>IF($A293="","",IF(H$1="","",COUNT($B157:H157)))</f>
        <v/>
      </c>
      <c r="I293" t="str">
        <f>IF($A293="","",IF(I$1="","",COUNT($B157:I157)))</f>
        <v/>
      </c>
      <c r="J293" t="str">
        <f>IF($A293="","",IF(J$1="","",COUNT($B157:J157)))</f>
        <v/>
      </c>
      <c r="K293" t="str">
        <f>IF($A293="","",IF(K$1="","",COUNT($B157:K157)))</f>
        <v/>
      </c>
      <c r="L293" t="str">
        <f>IF($A293="","",IF(L$1="","",COUNT($B157:L157)))</f>
        <v/>
      </c>
      <c r="M293" t="str">
        <f>IF($A293="","",IF(M$1="","",COUNT($B157:M157)))</f>
        <v/>
      </c>
      <c r="N293" t="str">
        <f>IF($A293="","",IF(N$1="","",COUNT($B157:N157)))</f>
        <v/>
      </c>
      <c r="O293" t="str">
        <f>IF($A293="","",IF(O$1="","",COUNT($B157:O157)))</f>
        <v/>
      </c>
      <c r="P293" t="str">
        <f>IF($A293="","",IF(P$1="","",COUNT($B157:P157)))</f>
        <v/>
      </c>
      <c r="Q293" t="str">
        <f>IF($A293="","",IF(Q$1="","",COUNT($B157:Q157)))</f>
        <v/>
      </c>
      <c r="R293" t="str">
        <f>IF($A293="","",IF(R$1="","",COUNT($B157:R157)))</f>
        <v/>
      </c>
      <c r="S293" t="str">
        <f>IF($A293="","",IF(S$1="","",COUNT($B157:S157)))</f>
        <v/>
      </c>
      <c r="T293" t="str">
        <f>IF($A293="","",IF(T$1="","",COUNT($B157:T157)))</f>
        <v/>
      </c>
      <c r="U293" t="str">
        <f>IF($A293="","",IF(U$1="","",COUNT($B157:U157)))</f>
        <v/>
      </c>
      <c r="V293" t="str">
        <f>IF($A293="","",IF(V$1="","",COUNT($B157:V157)))</f>
        <v/>
      </c>
      <c r="W293" t="str">
        <f>IF($A293="","",IF(W$1="","",COUNT($B157:W157)))</f>
        <v/>
      </c>
      <c r="X293" t="str">
        <f>IF($A293="","",IF(X$1="","",COUNT($B157:X157)))</f>
        <v/>
      </c>
      <c r="Y293" t="str">
        <f>IF($A293="","",IF(Y$1="","",COUNT($B157:Y157)))</f>
        <v/>
      </c>
      <c r="Z293" t="str">
        <f>IF($A293="","",IF(Z$1="","",COUNT($B157:Z157)))</f>
        <v/>
      </c>
      <c r="AA293" t="str">
        <f>IF($A293="","",IF(AA$1="","",COUNT($B157:AA157)))</f>
        <v/>
      </c>
      <c r="AB293" t="str">
        <f>IF($A293="","",IF(AB$1="","",COUNT($B157:AB157)))</f>
        <v/>
      </c>
      <c r="AC293" t="str">
        <f>IF($A293="","",IF(AC$1="","",COUNT($B157:AC157)))</f>
        <v/>
      </c>
      <c r="AD293" t="str">
        <f>IF($A293="","",IF(AD$1="","",COUNT($B157:AD157)))</f>
        <v/>
      </c>
      <c r="AE293" t="str">
        <f>IF($A293="","",IF(AE$1="","",COUNT($B157:AE157)))</f>
        <v/>
      </c>
      <c r="AF293" t="str">
        <f>IF($A293="","",IF(AF$1="","",COUNT($B157:AF157)))</f>
        <v/>
      </c>
      <c r="AG293" t="str">
        <f>IF($A293="","",IF(AG$1="","",COUNT($B157:AG157)))</f>
        <v/>
      </c>
      <c r="AH293" t="str">
        <f>IF($A293="","",IF(AH$1="","",COUNT($B157:AH157)))</f>
        <v/>
      </c>
      <c r="AI293" t="str">
        <f>IF($A293="","",IF(AI$1="","",COUNT($B157:AI157)))</f>
        <v/>
      </c>
      <c r="AJ293" t="str">
        <f>IF($A293="","",IF(AJ$1="","",COUNT($B157:AJ157)))</f>
        <v/>
      </c>
      <c r="AK293" t="str">
        <f>IF($A293="","",IF(AK$1="","",COUNT($B157:AK157)))</f>
        <v/>
      </c>
      <c r="AL293" t="str">
        <f>IF($A293="","",IF(AL$1="","",COUNT($B157:AL157)))</f>
        <v/>
      </c>
      <c r="AM293" t="str">
        <f>IF($A293="","",IF(AM$1="","",COUNT($B157:AM157)))</f>
        <v/>
      </c>
      <c r="AN293" t="str">
        <f>IF($A293="","",IF(AN$1="","",COUNT($B157:AN157)))</f>
        <v/>
      </c>
      <c r="AO293" t="str">
        <f>IF($A293="","",IF(AO$1="","",COUNT($B157:AO157)))</f>
        <v/>
      </c>
      <c r="AP293" t="str">
        <f>IF($A293="","",IF(AP$1="","",COUNT($B157:AP157)))</f>
        <v/>
      </c>
      <c r="AQ293" t="str">
        <f>IF($A293="","",IF(AQ$1="","",COUNT($B157:AQ157)))</f>
        <v/>
      </c>
      <c r="AR293" t="str">
        <f>IF($A293="","",IF(AR$1="","",COUNT($B157:AR157)))</f>
        <v/>
      </c>
      <c r="AS293" t="str">
        <f>IF($A293="","",IF(AS$1="","",COUNT($B157:AS157)))</f>
        <v/>
      </c>
      <c r="AT293" t="str">
        <f>IF($A293="","",IF(AT$1="","",COUNT($B157:AT157)))</f>
        <v/>
      </c>
      <c r="AU293" t="str">
        <f>IF($A293="","",IF(AU$1="","",COUNT($B157:AU157)))</f>
        <v/>
      </c>
      <c r="AV293" t="str">
        <f>IF($A293="","",IF(AV$1="","",COUNT($B157:AV157)))</f>
        <v/>
      </c>
      <c r="AW293" t="str">
        <f>IF($A293="","",IF(AW$1="","",COUNT($B157:AW157)))</f>
        <v/>
      </c>
      <c r="AX293" t="str">
        <f>IF($A293="","",IF(AX$1="","",COUNT($B157:AX157)))</f>
        <v/>
      </c>
      <c r="AY293" t="str">
        <f>IF($A293="","",IF(AY$1="","",COUNT($B157:AY157)))</f>
        <v/>
      </c>
      <c r="AZ293" t="str">
        <f>IF($A293="","",IF(AZ$1="","",COUNT($B157:AZ157)))</f>
        <v/>
      </c>
      <c r="BA293" t="str">
        <f>IF($A293="","",IF(BA$1="","",COUNT($B157:BA157)))</f>
        <v/>
      </c>
      <c r="BB293" t="str">
        <f>IF($A293="","",IF(BB$1="","",COUNT($B157:BB157)))</f>
        <v/>
      </c>
      <c r="BC293" t="str">
        <f>IF($A293="","",IF(BC$1="","",COUNT($B157:BC157)))</f>
        <v/>
      </c>
      <c r="BD293" t="str">
        <f>IF($A293="","",IF(BD$1="","",COUNT($B157:BD157)))</f>
        <v/>
      </c>
      <c r="BE293" t="str">
        <f>IF($A293="","",IF(BE$1="","",COUNT($B157:BE157)))</f>
        <v/>
      </c>
    </row>
    <row r="294" spans="1:57">
      <c r="A294" s="3" t="str">
        <f t="shared" si="17"/>
        <v/>
      </c>
      <c r="B294" t="str">
        <f>IF($A294="","",IF(B$1="","",COUNT($B158:B158)))</f>
        <v/>
      </c>
      <c r="C294" t="str">
        <f>IF($A294="","",IF(C$1="","",COUNT($B158:C158)))</f>
        <v/>
      </c>
      <c r="D294" t="str">
        <f>IF($A294="","",IF(D$1="","",COUNT($B158:D158)))</f>
        <v/>
      </c>
      <c r="E294" t="str">
        <f>IF($A294="","",IF(E$1="","",COUNT($B158:E158)))</f>
        <v/>
      </c>
      <c r="F294" t="str">
        <f>IF($A294="","",IF(F$1="","",COUNT($B158:F158)))</f>
        <v/>
      </c>
      <c r="G294" t="str">
        <f>IF($A294="","",IF(G$1="","",COUNT($B158:G158)))</f>
        <v/>
      </c>
      <c r="H294" t="str">
        <f>IF($A294="","",IF(H$1="","",COUNT($B158:H158)))</f>
        <v/>
      </c>
      <c r="I294" t="str">
        <f>IF($A294="","",IF(I$1="","",COUNT($B158:I158)))</f>
        <v/>
      </c>
      <c r="J294" t="str">
        <f>IF($A294="","",IF(J$1="","",COUNT($B158:J158)))</f>
        <v/>
      </c>
      <c r="K294" t="str">
        <f>IF($A294="","",IF(K$1="","",COUNT($B158:K158)))</f>
        <v/>
      </c>
      <c r="L294" t="str">
        <f>IF($A294="","",IF(L$1="","",COUNT($B158:L158)))</f>
        <v/>
      </c>
      <c r="M294" t="str">
        <f>IF($A294="","",IF(M$1="","",COUNT($B158:M158)))</f>
        <v/>
      </c>
      <c r="N294" t="str">
        <f>IF($A294="","",IF(N$1="","",COUNT($B158:N158)))</f>
        <v/>
      </c>
      <c r="O294" t="str">
        <f>IF($A294="","",IF(O$1="","",COUNT($B158:O158)))</f>
        <v/>
      </c>
      <c r="P294" t="str">
        <f>IF($A294="","",IF(P$1="","",COUNT($B158:P158)))</f>
        <v/>
      </c>
      <c r="Q294" t="str">
        <f>IF($A294="","",IF(Q$1="","",COUNT($B158:Q158)))</f>
        <v/>
      </c>
      <c r="R294" t="str">
        <f>IF($A294="","",IF(R$1="","",COUNT($B158:R158)))</f>
        <v/>
      </c>
      <c r="S294" t="str">
        <f>IF($A294="","",IF(S$1="","",COUNT($B158:S158)))</f>
        <v/>
      </c>
      <c r="T294" t="str">
        <f>IF($A294="","",IF(T$1="","",COUNT($B158:T158)))</f>
        <v/>
      </c>
      <c r="U294" t="str">
        <f>IF($A294="","",IF(U$1="","",COUNT($B158:U158)))</f>
        <v/>
      </c>
      <c r="V294" t="str">
        <f>IF($A294="","",IF(V$1="","",COUNT($B158:V158)))</f>
        <v/>
      </c>
      <c r="W294" t="str">
        <f>IF($A294="","",IF(W$1="","",COUNT($B158:W158)))</f>
        <v/>
      </c>
      <c r="X294" t="str">
        <f>IF($A294="","",IF(X$1="","",COUNT($B158:X158)))</f>
        <v/>
      </c>
      <c r="Y294" t="str">
        <f>IF($A294="","",IF(Y$1="","",COUNT($B158:Y158)))</f>
        <v/>
      </c>
      <c r="Z294" t="str">
        <f>IF($A294="","",IF(Z$1="","",COUNT($B158:Z158)))</f>
        <v/>
      </c>
      <c r="AA294" t="str">
        <f>IF($A294="","",IF(AA$1="","",COUNT($B158:AA158)))</f>
        <v/>
      </c>
      <c r="AB294" t="str">
        <f>IF($A294="","",IF(AB$1="","",COUNT($B158:AB158)))</f>
        <v/>
      </c>
      <c r="AC294" t="str">
        <f>IF($A294="","",IF(AC$1="","",COUNT($B158:AC158)))</f>
        <v/>
      </c>
      <c r="AD294" t="str">
        <f>IF($A294="","",IF(AD$1="","",COUNT($B158:AD158)))</f>
        <v/>
      </c>
      <c r="AE294" t="str">
        <f>IF($A294="","",IF(AE$1="","",COUNT($B158:AE158)))</f>
        <v/>
      </c>
      <c r="AF294" t="str">
        <f>IF($A294="","",IF(AF$1="","",COUNT($B158:AF158)))</f>
        <v/>
      </c>
      <c r="AG294" t="str">
        <f>IF($A294="","",IF(AG$1="","",COUNT($B158:AG158)))</f>
        <v/>
      </c>
      <c r="AH294" t="str">
        <f>IF($A294="","",IF(AH$1="","",COUNT($B158:AH158)))</f>
        <v/>
      </c>
      <c r="AI294" t="str">
        <f>IF($A294="","",IF(AI$1="","",COUNT($B158:AI158)))</f>
        <v/>
      </c>
      <c r="AJ294" t="str">
        <f>IF($A294="","",IF(AJ$1="","",COUNT($B158:AJ158)))</f>
        <v/>
      </c>
      <c r="AK294" t="str">
        <f>IF($A294="","",IF(AK$1="","",COUNT($B158:AK158)))</f>
        <v/>
      </c>
      <c r="AL294" t="str">
        <f>IF($A294="","",IF(AL$1="","",COUNT($B158:AL158)))</f>
        <v/>
      </c>
      <c r="AM294" t="str">
        <f>IF($A294="","",IF(AM$1="","",COUNT($B158:AM158)))</f>
        <v/>
      </c>
      <c r="AN294" t="str">
        <f>IF($A294="","",IF(AN$1="","",COUNT($B158:AN158)))</f>
        <v/>
      </c>
      <c r="AO294" t="str">
        <f>IF($A294="","",IF(AO$1="","",COUNT($B158:AO158)))</f>
        <v/>
      </c>
      <c r="AP294" t="str">
        <f>IF($A294="","",IF(AP$1="","",COUNT($B158:AP158)))</f>
        <v/>
      </c>
      <c r="AQ294" t="str">
        <f>IF($A294="","",IF(AQ$1="","",COUNT($B158:AQ158)))</f>
        <v/>
      </c>
      <c r="AR294" t="str">
        <f>IF($A294="","",IF(AR$1="","",COUNT($B158:AR158)))</f>
        <v/>
      </c>
      <c r="AS294" t="str">
        <f>IF($A294="","",IF(AS$1="","",COUNT($B158:AS158)))</f>
        <v/>
      </c>
      <c r="AT294" t="str">
        <f>IF($A294="","",IF(AT$1="","",COUNT($B158:AT158)))</f>
        <v/>
      </c>
      <c r="AU294" t="str">
        <f>IF($A294="","",IF(AU$1="","",COUNT($B158:AU158)))</f>
        <v/>
      </c>
      <c r="AV294" t="str">
        <f>IF($A294="","",IF(AV$1="","",COUNT($B158:AV158)))</f>
        <v/>
      </c>
      <c r="AW294" t="str">
        <f>IF($A294="","",IF(AW$1="","",COUNT($B158:AW158)))</f>
        <v/>
      </c>
      <c r="AX294" t="str">
        <f>IF($A294="","",IF(AX$1="","",COUNT($B158:AX158)))</f>
        <v/>
      </c>
      <c r="AY294" t="str">
        <f>IF($A294="","",IF(AY$1="","",COUNT($B158:AY158)))</f>
        <v/>
      </c>
      <c r="AZ294" t="str">
        <f>IF($A294="","",IF(AZ$1="","",COUNT($B158:AZ158)))</f>
        <v/>
      </c>
      <c r="BA294" t="str">
        <f>IF($A294="","",IF(BA$1="","",COUNT($B158:BA158)))</f>
        <v/>
      </c>
      <c r="BB294" t="str">
        <f>IF($A294="","",IF(BB$1="","",COUNT($B158:BB158)))</f>
        <v/>
      </c>
      <c r="BC294" t="str">
        <f>IF($A294="","",IF(BC$1="","",COUNT($B158:BC158)))</f>
        <v/>
      </c>
      <c r="BD294" t="str">
        <f>IF($A294="","",IF(BD$1="","",COUNT($B158:BD158)))</f>
        <v/>
      </c>
      <c r="BE294" t="str">
        <f>IF($A294="","",IF(BE$1="","",COUNT($B158:BE158)))</f>
        <v/>
      </c>
    </row>
    <row r="295" spans="1:57">
      <c r="A295" s="3" t="str">
        <f t="shared" si="17"/>
        <v/>
      </c>
      <c r="B295" t="str">
        <f>IF($A295="","",IF(B$1="","",COUNT($B159:B159)))</f>
        <v/>
      </c>
      <c r="C295" t="str">
        <f>IF($A295="","",IF(C$1="","",COUNT($B159:C159)))</f>
        <v/>
      </c>
      <c r="D295" t="str">
        <f>IF($A295="","",IF(D$1="","",COUNT($B159:D159)))</f>
        <v/>
      </c>
      <c r="E295" t="str">
        <f>IF($A295="","",IF(E$1="","",COUNT($B159:E159)))</f>
        <v/>
      </c>
      <c r="F295" t="str">
        <f>IF($A295="","",IF(F$1="","",COUNT($B159:F159)))</f>
        <v/>
      </c>
      <c r="G295" t="str">
        <f>IF($A295="","",IF(G$1="","",COUNT($B159:G159)))</f>
        <v/>
      </c>
      <c r="H295" t="str">
        <f>IF($A295="","",IF(H$1="","",COUNT($B159:H159)))</f>
        <v/>
      </c>
      <c r="I295" t="str">
        <f>IF($A295="","",IF(I$1="","",COUNT($B159:I159)))</f>
        <v/>
      </c>
      <c r="J295" t="str">
        <f>IF($A295="","",IF(J$1="","",COUNT($B159:J159)))</f>
        <v/>
      </c>
      <c r="K295" t="str">
        <f>IF($A295="","",IF(K$1="","",COUNT($B159:K159)))</f>
        <v/>
      </c>
      <c r="L295" t="str">
        <f>IF($A295="","",IF(L$1="","",COUNT($B159:L159)))</f>
        <v/>
      </c>
      <c r="M295" t="str">
        <f>IF($A295="","",IF(M$1="","",COUNT($B159:M159)))</f>
        <v/>
      </c>
      <c r="N295" t="str">
        <f>IF($A295="","",IF(N$1="","",COUNT($B159:N159)))</f>
        <v/>
      </c>
      <c r="O295" t="str">
        <f>IF($A295="","",IF(O$1="","",COUNT($B159:O159)))</f>
        <v/>
      </c>
      <c r="P295" t="str">
        <f>IF($A295="","",IF(P$1="","",COUNT($B159:P159)))</f>
        <v/>
      </c>
      <c r="Q295" t="str">
        <f>IF($A295="","",IF(Q$1="","",COUNT($B159:Q159)))</f>
        <v/>
      </c>
      <c r="R295" t="str">
        <f>IF($A295="","",IF(R$1="","",COUNT($B159:R159)))</f>
        <v/>
      </c>
      <c r="S295" t="str">
        <f>IF($A295="","",IF(S$1="","",COUNT($B159:S159)))</f>
        <v/>
      </c>
      <c r="T295" t="str">
        <f>IF($A295="","",IF(T$1="","",COUNT($B159:T159)))</f>
        <v/>
      </c>
      <c r="U295" t="str">
        <f>IF($A295="","",IF(U$1="","",COUNT($B159:U159)))</f>
        <v/>
      </c>
      <c r="V295" t="str">
        <f>IF($A295="","",IF(V$1="","",COUNT($B159:V159)))</f>
        <v/>
      </c>
      <c r="W295" t="str">
        <f>IF($A295="","",IF(W$1="","",COUNT($B159:W159)))</f>
        <v/>
      </c>
      <c r="X295" t="str">
        <f>IF($A295="","",IF(X$1="","",COUNT($B159:X159)))</f>
        <v/>
      </c>
      <c r="Y295" t="str">
        <f>IF($A295="","",IF(Y$1="","",COUNT($B159:Y159)))</f>
        <v/>
      </c>
      <c r="Z295" t="str">
        <f>IF($A295="","",IF(Z$1="","",COUNT($B159:Z159)))</f>
        <v/>
      </c>
      <c r="AA295" t="str">
        <f>IF($A295="","",IF(AA$1="","",COUNT($B159:AA159)))</f>
        <v/>
      </c>
      <c r="AB295" t="str">
        <f>IF($A295="","",IF(AB$1="","",COUNT($B159:AB159)))</f>
        <v/>
      </c>
      <c r="AC295" t="str">
        <f>IF($A295="","",IF(AC$1="","",COUNT($B159:AC159)))</f>
        <v/>
      </c>
      <c r="AD295" t="str">
        <f>IF($A295="","",IF(AD$1="","",COUNT($B159:AD159)))</f>
        <v/>
      </c>
      <c r="AE295" t="str">
        <f>IF($A295="","",IF(AE$1="","",COUNT($B159:AE159)))</f>
        <v/>
      </c>
      <c r="AF295" t="str">
        <f>IF($A295="","",IF(AF$1="","",COUNT($B159:AF159)))</f>
        <v/>
      </c>
      <c r="AG295" t="str">
        <f>IF($A295="","",IF(AG$1="","",COUNT($B159:AG159)))</f>
        <v/>
      </c>
      <c r="AH295" t="str">
        <f>IF($A295="","",IF(AH$1="","",COUNT($B159:AH159)))</f>
        <v/>
      </c>
      <c r="AI295" t="str">
        <f>IF($A295="","",IF(AI$1="","",COUNT($B159:AI159)))</f>
        <v/>
      </c>
      <c r="AJ295" t="str">
        <f>IF($A295="","",IF(AJ$1="","",COUNT($B159:AJ159)))</f>
        <v/>
      </c>
      <c r="AK295" t="str">
        <f>IF($A295="","",IF(AK$1="","",COUNT($B159:AK159)))</f>
        <v/>
      </c>
      <c r="AL295" t="str">
        <f>IF($A295="","",IF(AL$1="","",COUNT($B159:AL159)))</f>
        <v/>
      </c>
      <c r="AM295" t="str">
        <f>IF($A295="","",IF(AM$1="","",COUNT($B159:AM159)))</f>
        <v/>
      </c>
      <c r="AN295" t="str">
        <f>IF($A295="","",IF(AN$1="","",COUNT($B159:AN159)))</f>
        <v/>
      </c>
      <c r="AO295" t="str">
        <f>IF($A295="","",IF(AO$1="","",COUNT($B159:AO159)))</f>
        <v/>
      </c>
      <c r="AP295" t="str">
        <f>IF($A295="","",IF(AP$1="","",COUNT($B159:AP159)))</f>
        <v/>
      </c>
      <c r="AQ295" t="str">
        <f>IF($A295="","",IF(AQ$1="","",COUNT($B159:AQ159)))</f>
        <v/>
      </c>
      <c r="AR295" t="str">
        <f>IF($A295="","",IF(AR$1="","",COUNT($B159:AR159)))</f>
        <v/>
      </c>
      <c r="AS295" t="str">
        <f>IF($A295="","",IF(AS$1="","",COUNT($B159:AS159)))</f>
        <v/>
      </c>
      <c r="AT295" t="str">
        <f>IF($A295="","",IF(AT$1="","",COUNT($B159:AT159)))</f>
        <v/>
      </c>
      <c r="AU295" t="str">
        <f>IF($A295="","",IF(AU$1="","",COUNT($B159:AU159)))</f>
        <v/>
      </c>
      <c r="AV295" t="str">
        <f>IF($A295="","",IF(AV$1="","",COUNT($B159:AV159)))</f>
        <v/>
      </c>
      <c r="AW295" t="str">
        <f>IF($A295="","",IF(AW$1="","",COUNT($B159:AW159)))</f>
        <v/>
      </c>
      <c r="AX295" t="str">
        <f>IF($A295="","",IF(AX$1="","",COUNT($B159:AX159)))</f>
        <v/>
      </c>
      <c r="AY295" t="str">
        <f>IF($A295="","",IF(AY$1="","",COUNT($B159:AY159)))</f>
        <v/>
      </c>
      <c r="AZ295" t="str">
        <f>IF($A295="","",IF(AZ$1="","",COUNT($B159:AZ159)))</f>
        <v/>
      </c>
      <c r="BA295" t="str">
        <f>IF($A295="","",IF(BA$1="","",COUNT($B159:BA159)))</f>
        <v/>
      </c>
      <c r="BB295" t="str">
        <f>IF($A295="","",IF(BB$1="","",COUNT($B159:BB159)))</f>
        <v/>
      </c>
      <c r="BC295" t="str">
        <f>IF($A295="","",IF(BC$1="","",COUNT($B159:BC159)))</f>
        <v/>
      </c>
      <c r="BD295" t="str">
        <f>IF($A295="","",IF(BD$1="","",COUNT($B159:BD159)))</f>
        <v/>
      </c>
      <c r="BE295" t="str">
        <f>IF($A295="","",IF(BE$1="","",COUNT($B159:BE159)))</f>
        <v/>
      </c>
    </row>
    <row r="296" spans="1:57">
      <c r="A296" s="3" t="str">
        <f t="shared" si="17"/>
        <v/>
      </c>
      <c r="B296" t="str">
        <f>IF($A296="","",IF(B$1="","",COUNT($B160:B160)))</f>
        <v/>
      </c>
      <c r="C296" t="str">
        <f>IF($A296="","",IF(C$1="","",COUNT($B160:C160)))</f>
        <v/>
      </c>
      <c r="D296" t="str">
        <f>IF($A296="","",IF(D$1="","",COUNT($B160:D160)))</f>
        <v/>
      </c>
      <c r="E296" t="str">
        <f>IF($A296="","",IF(E$1="","",COUNT($B160:E160)))</f>
        <v/>
      </c>
      <c r="F296" t="str">
        <f>IF($A296="","",IF(F$1="","",COUNT($B160:F160)))</f>
        <v/>
      </c>
      <c r="G296" t="str">
        <f>IF($A296="","",IF(G$1="","",COUNT($B160:G160)))</f>
        <v/>
      </c>
      <c r="H296" t="str">
        <f>IF($A296="","",IF(H$1="","",COUNT($B160:H160)))</f>
        <v/>
      </c>
      <c r="I296" t="str">
        <f>IF($A296="","",IF(I$1="","",COUNT($B160:I160)))</f>
        <v/>
      </c>
      <c r="J296" t="str">
        <f>IF($A296="","",IF(J$1="","",COUNT($B160:J160)))</f>
        <v/>
      </c>
      <c r="K296" t="str">
        <f>IF($A296="","",IF(K$1="","",COUNT($B160:K160)))</f>
        <v/>
      </c>
      <c r="L296" t="str">
        <f>IF($A296="","",IF(L$1="","",COUNT($B160:L160)))</f>
        <v/>
      </c>
      <c r="M296" t="str">
        <f>IF($A296="","",IF(M$1="","",COUNT($B160:M160)))</f>
        <v/>
      </c>
      <c r="N296" t="str">
        <f>IF($A296="","",IF(N$1="","",COUNT($B160:N160)))</f>
        <v/>
      </c>
      <c r="O296" t="str">
        <f>IF($A296="","",IF(O$1="","",COUNT($B160:O160)))</f>
        <v/>
      </c>
      <c r="P296" t="str">
        <f>IF($A296="","",IF(P$1="","",COUNT($B160:P160)))</f>
        <v/>
      </c>
      <c r="Q296" t="str">
        <f>IF($A296="","",IF(Q$1="","",COUNT($B160:Q160)))</f>
        <v/>
      </c>
      <c r="R296" t="str">
        <f>IF($A296="","",IF(R$1="","",COUNT($B160:R160)))</f>
        <v/>
      </c>
      <c r="S296" t="str">
        <f>IF($A296="","",IF(S$1="","",COUNT($B160:S160)))</f>
        <v/>
      </c>
      <c r="T296" t="str">
        <f>IF($A296="","",IF(T$1="","",COUNT($B160:T160)))</f>
        <v/>
      </c>
      <c r="U296" t="str">
        <f>IF($A296="","",IF(U$1="","",COUNT($B160:U160)))</f>
        <v/>
      </c>
      <c r="V296" t="str">
        <f>IF($A296="","",IF(V$1="","",COUNT($B160:V160)))</f>
        <v/>
      </c>
      <c r="W296" t="str">
        <f>IF($A296="","",IF(W$1="","",COUNT($B160:W160)))</f>
        <v/>
      </c>
      <c r="X296" t="str">
        <f>IF($A296="","",IF(X$1="","",COUNT($B160:X160)))</f>
        <v/>
      </c>
      <c r="Y296" t="str">
        <f>IF($A296="","",IF(Y$1="","",COUNT($B160:Y160)))</f>
        <v/>
      </c>
      <c r="Z296" t="str">
        <f>IF($A296="","",IF(Z$1="","",COUNT($B160:Z160)))</f>
        <v/>
      </c>
      <c r="AA296" t="str">
        <f>IF($A296="","",IF(AA$1="","",COUNT($B160:AA160)))</f>
        <v/>
      </c>
      <c r="AB296" t="str">
        <f>IF($A296="","",IF(AB$1="","",COUNT($B160:AB160)))</f>
        <v/>
      </c>
      <c r="AC296" t="str">
        <f>IF($A296="","",IF(AC$1="","",COUNT($B160:AC160)))</f>
        <v/>
      </c>
      <c r="AD296" t="str">
        <f>IF($A296="","",IF(AD$1="","",COUNT($B160:AD160)))</f>
        <v/>
      </c>
      <c r="AE296" t="str">
        <f>IF($A296="","",IF(AE$1="","",COUNT($B160:AE160)))</f>
        <v/>
      </c>
      <c r="AF296" t="str">
        <f>IF($A296="","",IF(AF$1="","",COUNT($B160:AF160)))</f>
        <v/>
      </c>
      <c r="AG296" t="str">
        <f>IF($A296="","",IF(AG$1="","",COUNT($B160:AG160)))</f>
        <v/>
      </c>
      <c r="AH296" t="str">
        <f>IF($A296="","",IF(AH$1="","",COUNT($B160:AH160)))</f>
        <v/>
      </c>
      <c r="AI296" t="str">
        <f>IF($A296="","",IF(AI$1="","",COUNT($B160:AI160)))</f>
        <v/>
      </c>
      <c r="AJ296" t="str">
        <f>IF($A296="","",IF(AJ$1="","",COUNT($B160:AJ160)))</f>
        <v/>
      </c>
      <c r="AK296" t="str">
        <f>IF($A296="","",IF(AK$1="","",COUNT($B160:AK160)))</f>
        <v/>
      </c>
      <c r="AL296" t="str">
        <f>IF($A296="","",IF(AL$1="","",COUNT($B160:AL160)))</f>
        <v/>
      </c>
      <c r="AM296" t="str">
        <f>IF($A296="","",IF(AM$1="","",COUNT($B160:AM160)))</f>
        <v/>
      </c>
      <c r="AN296" t="str">
        <f>IF($A296="","",IF(AN$1="","",COUNT($B160:AN160)))</f>
        <v/>
      </c>
      <c r="AO296" t="str">
        <f>IF($A296="","",IF(AO$1="","",COUNT($B160:AO160)))</f>
        <v/>
      </c>
      <c r="AP296" t="str">
        <f>IF($A296="","",IF(AP$1="","",COUNT($B160:AP160)))</f>
        <v/>
      </c>
      <c r="AQ296" t="str">
        <f>IF($A296="","",IF(AQ$1="","",COUNT($B160:AQ160)))</f>
        <v/>
      </c>
      <c r="AR296" t="str">
        <f>IF($A296="","",IF(AR$1="","",COUNT($B160:AR160)))</f>
        <v/>
      </c>
      <c r="AS296" t="str">
        <f>IF($A296="","",IF(AS$1="","",COUNT($B160:AS160)))</f>
        <v/>
      </c>
      <c r="AT296" t="str">
        <f>IF($A296="","",IF(AT$1="","",COUNT($B160:AT160)))</f>
        <v/>
      </c>
      <c r="AU296" t="str">
        <f>IF($A296="","",IF(AU$1="","",COUNT($B160:AU160)))</f>
        <v/>
      </c>
      <c r="AV296" t="str">
        <f>IF($A296="","",IF(AV$1="","",COUNT($B160:AV160)))</f>
        <v/>
      </c>
      <c r="AW296" t="str">
        <f>IF($A296="","",IF(AW$1="","",COUNT($B160:AW160)))</f>
        <v/>
      </c>
      <c r="AX296" t="str">
        <f>IF($A296="","",IF(AX$1="","",COUNT($B160:AX160)))</f>
        <v/>
      </c>
      <c r="AY296" t="str">
        <f>IF($A296="","",IF(AY$1="","",COUNT($B160:AY160)))</f>
        <v/>
      </c>
      <c r="AZ296" t="str">
        <f>IF($A296="","",IF(AZ$1="","",COUNT($B160:AZ160)))</f>
        <v/>
      </c>
      <c r="BA296" t="str">
        <f>IF($A296="","",IF(BA$1="","",COUNT($B160:BA160)))</f>
        <v/>
      </c>
      <c r="BB296" t="str">
        <f>IF($A296="","",IF(BB$1="","",COUNT($B160:BB160)))</f>
        <v/>
      </c>
      <c r="BC296" t="str">
        <f>IF($A296="","",IF(BC$1="","",COUNT($B160:BC160)))</f>
        <v/>
      </c>
      <c r="BD296" t="str">
        <f>IF($A296="","",IF(BD$1="","",COUNT($B160:BD160)))</f>
        <v/>
      </c>
      <c r="BE296" t="str">
        <f>IF($A296="","",IF(BE$1="","",COUNT($B160:BE160)))</f>
        <v/>
      </c>
    </row>
    <row r="297" spans="1:57">
      <c r="A297" s="3" t="str">
        <f t="shared" si="17"/>
        <v/>
      </c>
      <c r="B297" t="str">
        <f>IF($A297="","",IF(B$1="","",COUNT($B161:B161)))</f>
        <v/>
      </c>
      <c r="C297" t="str">
        <f>IF($A297="","",IF(C$1="","",COUNT($B161:C161)))</f>
        <v/>
      </c>
      <c r="D297" t="str">
        <f>IF($A297="","",IF(D$1="","",COUNT($B161:D161)))</f>
        <v/>
      </c>
      <c r="E297" t="str">
        <f>IF($A297="","",IF(E$1="","",COUNT($B161:E161)))</f>
        <v/>
      </c>
      <c r="F297" t="str">
        <f>IF($A297="","",IF(F$1="","",COUNT($B161:F161)))</f>
        <v/>
      </c>
      <c r="G297" t="str">
        <f>IF($A297="","",IF(G$1="","",COUNT($B161:G161)))</f>
        <v/>
      </c>
      <c r="H297" t="str">
        <f>IF($A297="","",IF(H$1="","",COUNT($B161:H161)))</f>
        <v/>
      </c>
      <c r="I297" t="str">
        <f>IF($A297="","",IF(I$1="","",COUNT($B161:I161)))</f>
        <v/>
      </c>
      <c r="J297" t="str">
        <f>IF($A297="","",IF(J$1="","",COUNT($B161:J161)))</f>
        <v/>
      </c>
      <c r="K297" t="str">
        <f>IF($A297="","",IF(K$1="","",COUNT($B161:K161)))</f>
        <v/>
      </c>
      <c r="L297" t="str">
        <f>IF($A297="","",IF(L$1="","",COUNT($B161:L161)))</f>
        <v/>
      </c>
      <c r="M297" t="str">
        <f>IF($A297="","",IF(M$1="","",COUNT($B161:M161)))</f>
        <v/>
      </c>
      <c r="N297" t="str">
        <f>IF($A297="","",IF(N$1="","",COUNT($B161:N161)))</f>
        <v/>
      </c>
      <c r="O297" t="str">
        <f>IF($A297="","",IF(O$1="","",COUNT($B161:O161)))</f>
        <v/>
      </c>
      <c r="P297" t="str">
        <f>IF($A297="","",IF(P$1="","",COUNT($B161:P161)))</f>
        <v/>
      </c>
      <c r="Q297" t="str">
        <f>IF($A297="","",IF(Q$1="","",COUNT($B161:Q161)))</f>
        <v/>
      </c>
      <c r="R297" t="str">
        <f>IF($A297="","",IF(R$1="","",COUNT($B161:R161)))</f>
        <v/>
      </c>
      <c r="S297" t="str">
        <f>IF($A297="","",IF(S$1="","",COUNT($B161:S161)))</f>
        <v/>
      </c>
      <c r="T297" t="str">
        <f>IF($A297="","",IF(T$1="","",COUNT($B161:T161)))</f>
        <v/>
      </c>
      <c r="U297" t="str">
        <f>IF($A297="","",IF(U$1="","",COUNT($B161:U161)))</f>
        <v/>
      </c>
      <c r="V297" t="str">
        <f>IF($A297="","",IF(V$1="","",COUNT($B161:V161)))</f>
        <v/>
      </c>
      <c r="W297" t="str">
        <f>IF($A297="","",IF(W$1="","",COUNT($B161:W161)))</f>
        <v/>
      </c>
      <c r="X297" t="str">
        <f>IF($A297="","",IF(X$1="","",COUNT($B161:X161)))</f>
        <v/>
      </c>
      <c r="Y297" t="str">
        <f>IF($A297="","",IF(Y$1="","",COUNT($B161:Y161)))</f>
        <v/>
      </c>
      <c r="Z297" t="str">
        <f>IF($A297="","",IF(Z$1="","",COUNT($B161:Z161)))</f>
        <v/>
      </c>
      <c r="AA297" t="str">
        <f>IF($A297="","",IF(AA$1="","",COUNT($B161:AA161)))</f>
        <v/>
      </c>
      <c r="AB297" t="str">
        <f>IF($A297="","",IF(AB$1="","",COUNT($B161:AB161)))</f>
        <v/>
      </c>
      <c r="AC297" t="str">
        <f>IF($A297="","",IF(AC$1="","",COUNT($B161:AC161)))</f>
        <v/>
      </c>
      <c r="AD297" t="str">
        <f>IF($A297="","",IF(AD$1="","",COUNT($B161:AD161)))</f>
        <v/>
      </c>
      <c r="AE297" t="str">
        <f>IF($A297="","",IF(AE$1="","",COUNT($B161:AE161)))</f>
        <v/>
      </c>
      <c r="AF297" t="str">
        <f>IF($A297="","",IF(AF$1="","",COUNT($B161:AF161)))</f>
        <v/>
      </c>
      <c r="AG297" t="str">
        <f>IF($A297="","",IF(AG$1="","",COUNT($B161:AG161)))</f>
        <v/>
      </c>
      <c r="AH297" t="str">
        <f>IF($A297="","",IF(AH$1="","",COUNT($B161:AH161)))</f>
        <v/>
      </c>
      <c r="AI297" t="str">
        <f>IF($A297="","",IF(AI$1="","",COUNT($B161:AI161)))</f>
        <v/>
      </c>
      <c r="AJ297" t="str">
        <f>IF($A297="","",IF(AJ$1="","",COUNT($B161:AJ161)))</f>
        <v/>
      </c>
      <c r="AK297" t="str">
        <f>IF($A297="","",IF(AK$1="","",COUNT($B161:AK161)))</f>
        <v/>
      </c>
      <c r="AL297" t="str">
        <f>IF($A297="","",IF(AL$1="","",COUNT($B161:AL161)))</f>
        <v/>
      </c>
      <c r="AM297" t="str">
        <f>IF($A297="","",IF(AM$1="","",COUNT($B161:AM161)))</f>
        <v/>
      </c>
      <c r="AN297" t="str">
        <f>IF($A297="","",IF(AN$1="","",COUNT($B161:AN161)))</f>
        <v/>
      </c>
      <c r="AO297" t="str">
        <f>IF($A297="","",IF(AO$1="","",COUNT($B161:AO161)))</f>
        <v/>
      </c>
      <c r="AP297" t="str">
        <f>IF($A297="","",IF(AP$1="","",COUNT($B161:AP161)))</f>
        <v/>
      </c>
      <c r="AQ297" t="str">
        <f>IF($A297="","",IF(AQ$1="","",COUNT($B161:AQ161)))</f>
        <v/>
      </c>
      <c r="AR297" t="str">
        <f>IF($A297="","",IF(AR$1="","",COUNT($B161:AR161)))</f>
        <v/>
      </c>
      <c r="AS297" t="str">
        <f>IF($A297="","",IF(AS$1="","",COUNT($B161:AS161)))</f>
        <v/>
      </c>
      <c r="AT297" t="str">
        <f>IF($A297="","",IF(AT$1="","",COUNT($B161:AT161)))</f>
        <v/>
      </c>
      <c r="AU297" t="str">
        <f>IF($A297="","",IF(AU$1="","",COUNT($B161:AU161)))</f>
        <v/>
      </c>
      <c r="AV297" t="str">
        <f>IF($A297="","",IF(AV$1="","",COUNT($B161:AV161)))</f>
        <v/>
      </c>
      <c r="AW297" t="str">
        <f>IF($A297="","",IF(AW$1="","",COUNT($B161:AW161)))</f>
        <v/>
      </c>
      <c r="AX297" t="str">
        <f>IF($A297="","",IF(AX$1="","",COUNT($B161:AX161)))</f>
        <v/>
      </c>
      <c r="AY297" t="str">
        <f>IF($A297="","",IF(AY$1="","",COUNT($B161:AY161)))</f>
        <v/>
      </c>
      <c r="AZ297" t="str">
        <f>IF($A297="","",IF(AZ$1="","",COUNT($B161:AZ161)))</f>
        <v/>
      </c>
      <c r="BA297" t="str">
        <f>IF($A297="","",IF(BA$1="","",COUNT($B161:BA161)))</f>
        <v/>
      </c>
      <c r="BB297" t="str">
        <f>IF($A297="","",IF(BB$1="","",COUNT($B161:BB161)))</f>
        <v/>
      </c>
      <c r="BC297" t="str">
        <f>IF($A297="","",IF(BC$1="","",COUNT($B161:BC161)))</f>
        <v/>
      </c>
      <c r="BD297" t="str">
        <f>IF($A297="","",IF(BD$1="","",COUNT($B161:BD161)))</f>
        <v/>
      </c>
      <c r="BE297" t="str">
        <f>IF($A297="","",IF(BE$1="","",COUNT($B161:BE161)))</f>
        <v/>
      </c>
    </row>
    <row r="298" spans="1:57">
      <c r="A298" s="3" t="str">
        <f t="shared" si="17"/>
        <v/>
      </c>
      <c r="B298" t="str">
        <f>IF($A298="","",IF(B$1="","",COUNT($B162:B162)))</f>
        <v/>
      </c>
      <c r="C298" t="str">
        <f>IF($A298="","",IF(C$1="","",COUNT($B162:C162)))</f>
        <v/>
      </c>
      <c r="D298" t="str">
        <f>IF($A298="","",IF(D$1="","",COUNT($B162:D162)))</f>
        <v/>
      </c>
      <c r="E298" t="str">
        <f>IF($A298="","",IF(E$1="","",COUNT($B162:E162)))</f>
        <v/>
      </c>
      <c r="F298" t="str">
        <f>IF($A298="","",IF(F$1="","",COUNT($B162:F162)))</f>
        <v/>
      </c>
      <c r="G298" t="str">
        <f>IF($A298="","",IF(G$1="","",COUNT($B162:G162)))</f>
        <v/>
      </c>
      <c r="H298" t="str">
        <f>IF($A298="","",IF(H$1="","",COUNT($B162:H162)))</f>
        <v/>
      </c>
      <c r="I298" t="str">
        <f>IF($A298="","",IF(I$1="","",COUNT($B162:I162)))</f>
        <v/>
      </c>
      <c r="J298" t="str">
        <f>IF($A298="","",IF(J$1="","",COUNT($B162:J162)))</f>
        <v/>
      </c>
      <c r="K298" t="str">
        <f>IF($A298="","",IF(K$1="","",COUNT($B162:K162)))</f>
        <v/>
      </c>
      <c r="L298" t="str">
        <f>IF($A298="","",IF(L$1="","",COUNT($B162:L162)))</f>
        <v/>
      </c>
      <c r="M298" t="str">
        <f>IF($A298="","",IF(M$1="","",COUNT($B162:M162)))</f>
        <v/>
      </c>
      <c r="N298" t="str">
        <f>IF($A298="","",IF(N$1="","",COUNT($B162:N162)))</f>
        <v/>
      </c>
      <c r="O298" t="str">
        <f>IF($A298="","",IF(O$1="","",COUNT($B162:O162)))</f>
        <v/>
      </c>
      <c r="P298" t="str">
        <f>IF($A298="","",IF(P$1="","",COUNT($B162:P162)))</f>
        <v/>
      </c>
      <c r="Q298" t="str">
        <f>IF($A298="","",IF(Q$1="","",COUNT($B162:Q162)))</f>
        <v/>
      </c>
      <c r="R298" t="str">
        <f>IF($A298="","",IF(R$1="","",COUNT($B162:R162)))</f>
        <v/>
      </c>
      <c r="S298" t="str">
        <f>IF($A298="","",IF(S$1="","",COUNT($B162:S162)))</f>
        <v/>
      </c>
      <c r="T298" t="str">
        <f>IF($A298="","",IF(T$1="","",COUNT($B162:T162)))</f>
        <v/>
      </c>
      <c r="U298" t="str">
        <f>IF($A298="","",IF(U$1="","",COUNT($B162:U162)))</f>
        <v/>
      </c>
      <c r="V298" t="str">
        <f>IF($A298="","",IF(V$1="","",COUNT($B162:V162)))</f>
        <v/>
      </c>
      <c r="W298" t="str">
        <f>IF($A298="","",IF(W$1="","",COUNT($B162:W162)))</f>
        <v/>
      </c>
      <c r="X298" t="str">
        <f>IF($A298="","",IF(X$1="","",COUNT($B162:X162)))</f>
        <v/>
      </c>
      <c r="Y298" t="str">
        <f>IF($A298="","",IF(Y$1="","",COUNT($B162:Y162)))</f>
        <v/>
      </c>
      <c r="Z298" t="str">
        <f>IF($A298="","",IF(Z$1="","",COUNT($B162:Z162)))</f>
        <v/>
      </c>
      <c r="AA298" t="str">
        <f>IF($A298="","",IF(AA$1="","",COUNT($B162:AA162)))</f>
        <v/>
      </c>
      <c r="AB298" t="str">
        <f>IF($A298="","",IF(AB$1="","",COUNT($B162:AB162)))</f>
        <v/>
      </c>
      <c r="AC298" t="str">
        <f>IF($A298="","",IF(AC$1="","",COUNT($B162:AC162)))</f>
        <v/>
      </c>
      <c r="AD298" t="str">
        <f>IF($A298="","",IF(AD$1="","",COUNT($B162:AD162)))</f>
        <v/>
      </c>
      <c r="AE298" t="str">
        <f>IF($A298="","",IF(AE$1="","",COUNT($B162:AE162)))</f>
        <v/>
      </c>
      <c r="AF298" t="str">
        <f>IF($A298="","",IF(AF$1="","",COUNT($B162:AF162)))</f>
        <v/>
      </c>
      <c r="AG298" t="str">
        <f>IF($A298="","",IF(AG$1="","",COUNT($B162:AG162)))</f>
        <v/>
      </c>
      <c r="AH298" t="str">
        <f>IF($A298="","",IF(AH$1="","",COUNT($B162:AH162)))</f>
        <v/>
      </c>
      <c r="AI298" t="str">
        <f>IF($A298="","",IF(AI$1="","",COUNT($B162:AI162)))</f>
        <v/>
      </c>
      <c r="AJ298" t="str">
        <f>IF($A298="","",IF(AJ$1="","",COUNT($B162:AJ162)))</f>
        <v/>
      </c>
      <c r="AK298" t="str">
        <f>IF($A298="","",IF(AK$1="","",COUNT($B162:AK162)))</f>
        <v/>
      </c>
      <c r="AL298" t="str">
        <f>IF($A298="","",IF(AL$1="","",COUNT($B162:AL162)))</f>
        <v/>
      </c>
      <c r="AM298" t="str">
        <f>IF($A298="","",IF(AM$1="","",COUNT($B162:AM162)))</f>
        <v/>
      </c>
      <c r="AN298" t="str">
        <f>IF($A298="","",IF(AN$1="","",COUNT($B162:AN162)))</f>
        <v/>
      </c>
      <c r="AO298" t="str">
        <f>IF($A298="","",IF(AO$1="","",COUNT($B162:AO162)))</f>
        <v/>
      </c>
      <c r="AP298" t="str">
        <f>IF($A298="","",IF(AP$1="","",COUNT($B162:AP162)))</f>
        <v/>
      </c>
      <c r="AQ298" t="str">
        <f>IF($A298="","",IF(AQ$1="","",COUNT($B162:AQ162)))</f>
        <v/>
      </c>
      <c r="AR298" t="str">
        <f>IF($A298="","",IF(AR$1="","",COUNT($B162:AR162)))</f>
        <v/>
      </c>
      <c r="AS298" t="str">
        <f>IF($A298="","",IF(AS$1="","",COUNT($B162:AS162)))</f>
        <v/>
      </c>
      <c r="AT298" t="str">
        <f>IF($A298="","",IF(AT$1="","",COUNT($B162:AT162)))</f>
        <v/>
      </c>
      <c r="AU298" t="str">
        <f>IF($A298="","",IF(AU$1="","",COUNT($B162:AU162)))</f>
        <v/>
      </c>
      <c r="AV298" t="str">
        <f>IF($A298="","",IF(AV$1="","",COUNT($B162:AV162)))</f>
        <v/>
      </c>
      <c r="AW298" t="str">
        <f>IF($A298="","",IF(AW$1="","",COUNT($B162:AW162)))</f>
        <v/>
      </c>
      <c r="AX298" t="str">
        <f>IF($A298="","",IF(AX$1="","",COUNT($B162:AX162)))</f>
        <v/>
      </c>
      <c r="AY298" t="str">
        <f>IF($A298="","",IF(AY$1="","",COUNT($B162:AY162)))</f>
        <v/>
      </c>
      <c r="AZ298" t="str">
        <f>IF($A298="","",IF(AZ$1="","",COUNT($B162:AZ162)))</f>
        <v/>
      </c>
      <c r="BA298" t="str">
        <f>IF($A298="","",IF(BA$1="","",COUNT($B162:BA162)))</f>
        <v/>
      </c>
      <c r="BB298" t="str">
        <f>IF($A298="","",IF(BB$1="","",COUNT($B162:BB162)))</f>
        <v/>
      </c>
      <c r="BC298" t="str">
        <f>IF($A298="","",IF(BC$1="","",COUNT($B162:BC162)))</f>
        <v/>
      </c>
      <c r="BD298" t="str">
        <f>IF($A298="","",IF(BD$1="","",COUNT($B162:BD162)))</f>
        <v/>
      </c>
      <c r="BE298" t="str">
        <f>IF($A298="","",IF(BE$1="","",COUNT($B162:BE162)))</f>
        <v/>
      </c>
    </row>
    <row r="299" spans="1:57">
      <c r="A299" s="3" t="str">
        <f t="shared" si="17"/>
        <v/>
      </c>
      <c r="B299" t="str">
        <f>IF($A299="","",IF(B$1="","",COUNT($B163:B163)))</f>
        <v/>
      </c>
      <c r="C299" t="str">
        <f>IF($A299="","",IF(C$1="","",COUNT($B163:C163)))</f>
        <v/>
      </c>
      <c r="D299" t="str">
        <f>IF($A299="","",IF(D$1="","",COUNT($B163:D163)))</f>
        <v/>
      </c>
      <c r="E299" t="str">
        <f>IF($A299="","",IF(E$1="","",COUNT($B163:E163)))</f>
        <v/>
      </c>
      <c r="F299" t="str">
        <f>IF($A299="","",IF(F$1="","",COUNT($B163:F163)))</f>
        <v/>
      </c>
      <c r="G299" t="str">
        <f>IF($A299="","",IF(G$1="","",COUNT($B163:G163)))</f>
        <v/>
      </c>
      <c r="H299" t="str">
        <f>IF($A299="","",IF(H$1="","",COUNT($B163:H163)))</f>
        <v/>
      </c>
      <c r="I299" t="str">
        <f>IF($A299="","",IF(I$1="","",COUNT($B163:I163)))</f>
        <v/>
      </c>
      <c r="J299" t="str">
        <f>IF($A299="","",IF(J$1="","",COUNT($B163:J163)))</f>
        <v/>
      </c>
      <c r="K299" t="str">
        <f>IF($A299="","",IF(K$1="","",COUNT($B163:K163)))</f>
        <v/>
      </c>
      <c r="L299" t="str">
        <f>IF($A299="","",IF(L$1="","",COUNT($B163:L163)))</f>
        <v/>
      </c>
      <c r="M299" t="str">
        <f>IF($A299="","",IF(M$1="","",COUNT($B163:M163)))</f>
        <v/>
      </c>
      <c r="N299" t="str">
        <f>IF($A299="","",IF(N$1="","",COUNT($B163:N163)))</f>
        <v/>
      </c>
      <c r="O299" t="str">
        <f>IF($A299="","",IF(O$1="","",COUNT($B163:O163)))</f>
        <v/>
      </c>
      <c r="P299" t="str">
        <f>IF($A299="","",IF(P$1="","",COUNT($B163:P163)))</f>
        <v/>
      </c>
      <c r="Q299" t="str">
        <f>IF($A299="","",IF(Q$1="","",COUNT($B163:Q163)))</f>
        <v/>
      </c>
      <c r="R299" t="str">
        <f>IF($A299="","",IF(R$1="","",COUNT($B163:R163)))</f>
        <v/>
      </c>
      <c r="S299" t="str">
        <f>IF($A299="","",IF(S$1="","",COUNT($B163:S163)))</f>
        <v/>
      </c>
      <c r="T299" t="str">
        <f>IF($A299="","",IF(T$1="","",COUNT($B163:T163)))</f>
        <v/>
      </c>
      <c r="U299" t="str">
        <f>IF($A299="","",IF(U$1="","",COUNT($B163:U163)))</f>
        <v/>
      </c>
      <c r="V299" t="str">
        <f>IF($A299="","",IF(V$1="","",COUNT($B163:V163)))</f>
        <v/>
      </c>
      <c r="W299" t="str">
        <f>IF($A299="","",IF(W$1="","",COUNT($B163:W163)))</f>
        <v/>
      </c>
      <c r="X299" t="str">
        <f>IF($A299="","",IF(X$1="","",COUNT($B163:X163)))</f>
        <v/>
      </c>
      <c r="Y299" t="str">
        <f>IF($A299="","",IF(Y$1="","",COUNT($B163:Y163)))</f>
        <v/>
      </c>
      <c r="Z299" t="str">
        <f>IF($A299="","",IF(Z$1="","",COUNT($B163:Z163)))</f>
        <v/>
      </c>
      <c r="AA299" t="str">
        <f>IF($A299="","",IF(AA$1="","",COUNT($B163:AA163)))</f>
        <v/>
      </c>
      <c r="AB299" t="str">
        <f>IF($A299="","",IF(AB$1="","",COUNT($B163:AB163)))</f>
        <v/>
      </c>
      <c r="AC299" t="str">
        <f>IF($A299="","",IF(AC$1="","",COUNT($B163:AC163)))</f>
        <v/>
      </c>
      <c r="AD299" t="str">
        <f>IF($A299="","",IF(AD$1="","",COUNT($B163:AD163)))</f>
        <v/>
      </c>
      <c r="AE299" t="str">
        <f>IF($A299="","",IF(AE$1="","",COUNT($B163:AE163)))</f>
        <v/>
      </c>
      <c r="AF299" t="str">
        <f>IF($A299="","",IF(AF$1="","",COUNT($B163:AF163)))</f>
        <v/>
      </c>
      <c r="AG299" t="str">
        <f>IF($A299="","",IF(AG$1="","",COUNT($B163:AG163)))</f>
        <v/>
      </c>
      <c r="AH299" t="str">
        <f>IF($A299="","",IF(AH$1="","",COUNT($B163:AH163)))</f>
        <v/>
      </c>
      <c r="AI299" t="str">
        <f>IF($A299="","",IF(AI$1="","",COUNT($B163:AI163)))</f>
        <v/>
      </c>
      <c r="AJ299" t="str">
        <f>IF($A299="","",IF(AJ$1="","",COUNT($B163:AJ163)))</f>
        <v/>
      </c>
      <c r="AK299" t="str">
        <f>IF($A299="","",IF(AK$1="","",COUNT($B163:AK163)))</f>
        <v/>
      </c>
      <c r="AL299" t="str">
        <f>IF($A299="","",IF(AL$1="","",COUNT($B163:AL163)))</f>
        <v/>
      </c>
      <c r="AM299" t="str">
        <f>IF($A299="","",IF(AM$1="","",COUNT($B163:AM163)))</f>
        <v/>
      </c>
      <c r="AN299" t="str">
        <f>IF($A299="","",IF(AN$1="","",COUNT($B163:AN163)))</f>
        <v/>
      </c>
      <c r="AO299" t="str">
        <f>IF($A299="","",IF(AO$1="","",COUNT($B163:AO163)))</f>
        <v/>
      </c>
      <c r="AP299" t="str">
        <f>IF($A299="","",IF(AP$1="","",COUNT($B163:AP163)))</f>
        <v/>
      </c>
      <c r="AQ299" t="str">
        <f>IF($A299="","",IF(AQ$1="","",COUNT($B163:AQ163)))</f>
        <v/>
      </c>
      <c r="AR299" t="str">
        <f>IF($A299="","",IF(AR$1="","",COUNT($B163:AR163)))</f>
        <v/>
      </c>
      <c r="AS299" t="str">
        <f>IF($A299="","",IF(AS$1="","",COUNT($B163:AS163)))</f>
        <v/>
      </c>
      <c r="AT299" t="str">
        <f>IF($A299="","",IF(AT$1="","",COUNT($B163:AT163)))</f>
        <v/>
      </c>
      <c r="AU299" t="str">
        <f>IF($A299="","",IF(AU$1="","",COUNT($B163:AU163)))</f>
        <v/>
      </c>
      <c r="AV299" t="str">
        <f>IF($A299="","",IF(AV$1="","",COUNT($B163:AV163)))</f>
        <v/>
      </c>
      <c r="AW299" t="str">
        <f>IF($A299="","",IF(AW$1="","",COUNT($B163:AW163)))</f>
        <v/>
      </c>
      <c r="AX299" t="str">
        <f>IF($A299="","",IF(AX$1="","",COUNT($B163:AX163)))</f>
        <v/>
      </c>
      <c r="AY299" t="str">
        <f>IF($A299="","",IF(AY$1="","",COUNT($B163:AY163)))</f>
        <v/>
      </c>
      <c r="AZ299" t="str">
        <f>IF($A299="","",IF(AZ$1="","",COUNT($B163:AZ163)))</f>
        <v/>
      </c>
      <c r="BA299" t="str">
        <f>IF($A299="","",IF(BA$1="","",COUNT($B163:BA163)))</f>
        <v/>
      </c>
      <c r="BB299" t="str">
        <f>IF($A299="","",IF(BB$1="","",COUNT($B163:BB163)))</f>
        <v/>
      </c>
      <c r="BC299" t="str">
        <f>IF($A299="","",IF(BC$1="","",COUNT($B163:BC163)))</f>
        <v/>
      </c>
      <c r="BD299" t="str">
        <f>IF($A299="","",IF(BD$1="","",COUNT($B163:BD163)))</f>
        <v/>
      </c>
      <c r="BE299" t="str">
        <f>IF($A299="","",IF(BE$1="","",COUNT($B163:BE163)))</f>
        <v/>
      </c>
    </row>
    <row r="300" spans="1:57">
      <c r="A300" s="3" t="str">
        <f t="shared" si="17"/>
        <v/>
      </c>
      <c r="B300" t="str">
        <f>IF($A300="","",IF(B$1="","",COUNT($B164:B164)))</f>
        <v/>
      </c>
      <c r="C300" t="str">
        <f>IF($A300="","",IF(C$1="","",COUNT($B164:C164)))</f>
        <v/>
      </c>
      <c r="D300" t="str">
        <f>IF($A300="","",IF(D$1="","",COUNT($B164:D164)))</f>
        <v/>
      </c>
      <c r="E300" t="str">
        <f>IF($A300="","",IF(E$1="","",COUNT($B164:E164)))</f>
        <v/>
      </c>
      <c r="F300" t="str">
        <f>IF($A300="","",IF(F$1="","",COUNT($B164:F164)))</f>
        <v/>
      </c>
      <c r="G300" t="str">
        <f>IF($A300="","",IF(G$1="","",COUNT($B164:G164)))</f>
        <v/>
      </c>
      <c r="H300" t="str">
        <f>IF($A300="","",IF(H$1="","",COUNT($B164:H164)))</f>
        <v/>
      </c>
      <c r="I300" t="str">
        <f>IF($A300="","",IF(I$1="","",COUNT($B164:I164)))</f>
        <v/>
      </c>
      <c r="J300" t="str">
        <f>IF($A300="","",IF(J$1="","",COUNT($B164:J164)))</f>
        <v/>
      </c>
      <c r="K300" t="str">
        <f>IF($A300="","",IF(K$1="","",COUNT($B164:K164)))</f>
        <v/>
      </c>
      <c r="L300" t="str">
        <f>IF($A300="","",IF(L$1="","",COUNT($B164:L164)))</f>
        <v/>
      </c>
      <c r="M300" t="str">
        <f>IF($A300="","",IF(M$1="","",COUNT($B164:M164)))</f>
        <v/>
      </c>
      <c r="N300" t="str">
        <f>IF($A300="","",IF(N$1="","",COUNT($B164:N164)))</f>
        <v/>
      </c>
      <c r="O300" t="str">
        <f>IF($A300="","",IF(O$1="","",COUNT($B164:O164)))</f>
        <v/>
      </c>
      <c r="P300" t="str">
        <f>IF($A300="","",IF(P$1="","",COUNT($B164:P164)))</f>
        <v/>
      </c>
      <c r="Q300" t="str">
        <f>IF($A300="","",IF(Q$1="","",COUNT($B164:Q164)))</f>
        <v/>
      </c>
      <c r="R300" t="str">
        <f>IF($A300="","",IF(R$1="","",COUNT($B164:R164)))</f>
        <v/>
      </c>
      <c r="S300" t="str">
        <f>IF($A300="","",IF(S$1="","",COUNT($B164:S164)))</f>
        <v/>
      </c>
      <c r="T300" t="str">
        <f>IF($A300="","",IF(T$1="","",COUNT($B164:T164)))</f>
        <v/>
      </c>
      <c r="U300" t="str">
        <f>IF($A300="","",IF(U$1="","",COUNT($B164:U164)))</f>
        <v/>
      </c>
      <c r="V300" t="str">
        <f>IF($A300="","",IF(V$1="","",COUNT($B164:V164)))</f>
        <v/>
      </c>
      <c r="W300" t="str">
        <f>IF($A300="","",IF(W$1="","",COUNT($B164:W164)))</f>
        <v/>
      </c>
      <c r="X300" t="str">
        <f>IF($A300="","",IF(X$1="","",COUNT($B164:X164)))</f>
        <v/>
      </c>
      <c r="Y300" t="str">
        <f>IF($A300="","",IF(Y$1="","",COUNT($B164:Y164)))</f>
        <v/>
      </c>
      <c r="Z300" t="str">
        <f>IF($A300="","",IF(Z$1="","",COUNT($B164:Z164)))</f>
        <v/>
      </c>
      <c r="AA300" t="str">
        <f>IF($A300="","",IF(AA$1="","",COUNT($B164:AA164)))</f>
        <v/>
      </c>
      <c r="AB300" t="str">
        <f>IF($A300="","",IF(AB$1="","",COUNT($B164:AB164)))</f>
        <v/>
      </c>
      <c r="AC300" t="str">
        <f>IF($A300="","",IF(AC$1="","",COUNT($B164:AC164)))</f>
        <v/>
      </c>
      <c r="AD300" t="str">
        <f>IF($A300="","",IF(AD$1="","",COUNT($B164:AD164)))</f>
        <v/>
      </c>
      <c r="AE300" t="str">
        <f>IF($A300="","",IF(AE$1="","",COUNT($B164:AE164)))</f>
        <v/>
      </c>
      <c r="AF300" t="str">
        <f>IF($A300="","",IF(AF$1="","",COUNT($B164:AF164)))</f>
        <v/>
      </c>
      <c r="AG300" t="str">
        <f>IF($A300="","",IF(AG$1="","",COUNT($B164:AG164)))</f>
        <v/>
      </c>
      <c r="AH300" t="str">
        <f>IF($A300="","",IF(AH$1="","",COUNT($B164:AH164)))</f>
        <v/>
      </c>
      <c r="AI300" t="str">
        <f>IF($A300="","",IF(AI$1="","",COUNT($B164:AI164)))</f>
        <v/>
      </c>
      <c r="AJ300" t="str">
        <f>IF($A300="","",IF(AJ$1="","",COUNT($B164:AJ164)))</f>
        <v/>
      </c>
      <c r="AK300" t="str">
        <f>IF($A300="","",IF(AK$1="","",COUNT($B164:AK164)))</f>
        <v/>
      </c>
      <c r="AL300" t="str">
        <f>IF($A300="","",IF(AL$1="","",COUNT($B164:AL164)))</f>
        <v/>
      </c>
      <c r="AM300" t="str">
        <f>IF($A300="","",IF(AM$1="","",COUNT($B164:AM164)))</f>
        <v/>
      </c>
      <c r="AN300" t="str">
        <f>IF($A300="","",IF(AN$1="","",COUNT($B164:AN164)))</f>
        <v/>
      </c>
      <c r="AO300" t="str">
        <f>IF($A300="","",IF(AO$1="","",COUNT($B164:AO164)))</f>
        <v/>
      </c>
      <c r="AP300" t="str">
        <f>IF($A300="","",IF(AP$1="","",COUNT($B164:AP164)))</f>
        <v/>
      </c>
      <c r="AQ300" t="str">
        <f>IF($A300="","",IF(AQ$1="","",COUNT($B164:AQ164)))</f>
        <v/>
      </c>
      <c r="AR300" t="str">
        <f>IF($A300="","",IF(AR$1="","",COUNT($B164:AR164)))</f>
        <v/>
      </c>
      <c r="AS300" t="str">
        <f>IF($A300="","",IF(AS$1="","",COUNT($B164:AS164)))</f>
        <v/>
      </c>
      <c r="AT300" t="str">
        <f>IF($A300="","",IF(AT$1="","",COUNT($B164:AT164)))</f>
        <v/>
      </c>
      <c r="AU300" t="str">
        <f>IF($A300="","",IF(AU$1="","",COUNT($B164:AU164)))</f>
        <v/>
      </c>
      <c r="AV300" t="str">
        <f>IF($A300="","",IF(AV$1="","",COUNT($B164:AV164)))</f>
        <v/>
      </c>
      <c r="AW300" t="str">
        <f>IF($A300="","",IF(AW$1="","",COUNT($B164:AW164)))</f>
        <v/>
      </c>
      <c r="AX300" t="str">
        <f>IF($A300="","",IF(AX$1="","",COUNT($B164:AX164)))</f>
        <v/>
      </c>
      <c r="AY300" t="str">
        <f>IF($A300="","",IF(AY$1="","",COUNT($B164:AY164)))</f>
        <v/>
      </c>
      <c r="AZ300" t="str">
        <f>IF($A300="","",IF(AZ$1="","",COUNT($B164:AZ164)))</f>
        <v/>
      </c>
      <c r="BA300" t="str">
        <f>IF($A300="","",IF(BA$1="","",COUNT($B164:BA164)))</f>
        <v/>
      </c>
      <c r="BB300" t="str">
        <f>IF($A300="","",IF(BB$1="","",COUNT($B164:BB164)))</f>
        <v/>
      </c>
      <c r="BC300" t="str">
        <f>IF($A300="","",IF(BC$1="","",COUNT($B164:BC164)))</f>
        <v/>
      </c>
      <c r="BD300" t="str">
        <f>IF($A300="","",IF(BD$1="","",COUNT($B164:BD164)))</f>
        <v/>
      </c>
      <c r="BE300" t="str">
        <f>IF($A300="","",IF(BE$1="","",COUNT($B164:BE164)))</f>
        <v/>
      </c>
    </row>
    <row r="301" spans="1:57">
      <c r="A301" s="3" t="str">
        <f t="shared" si="17"/>
        <v/>
      </c>
      <c r="B301" t="str">
        <f>IF($A301="","",IF(B$1="","",COUNT($B165:B165)))</f>
        <v/>
      </c>
      <c r="C301" t="str">
        <f>IF($A301="","",IF(C$1="","",COUNT($B165:C165)))</f>
        <v/>
      </c>
      <c r="D301" t="str">
        <f>IF($A301="","",IF(D$1="","",COUNT($B165:D165)))</f>
        <v/>
      </c>
      <c r="E301" t="str">
        <f>IF($A301="","",IF(E$1="","",COUNT($B165:E165)))</f>
        <v/>
      </c>
      <c r="F301" t="str">
        <f>IF($A301="","",IF(F$1="","",COUNT($B165:F165)))</f>
        <v/>
      </c>
      <c r="G301" t="str">
        <f>IF($A301="","",IF(G$1="","",COUNT($B165:G165)))</f>
        <v/>
      </c>
      <c r="H301" t="str">
        <f>IF($A301="","",IF(H$1="","",COUNT($B165:H165)))</f>
        <v/>
      </c>
      <c r="I301" t="str">
        <f>IF($A301="","",IF(I$1="","",COUNT($B165:I165)))</f>
        <v/>
      </c>
      <c r="J301" t="str">
        <f>IF($A301="","",IF(J$1="","",COUNT($B165:J165)))</f>
        <v/>
      </c>
      <c r="K301" t="str">
        <f>IF($A301="","",IF(K$1="","",COUNT($B165:K165)))</f>
        <v/>
      </c>
      <c r="L301" t="str">
        <f>IF($A301="","",IF(L$1="","",COUNT($B165:L165)))</f>
        <v/>
      </c>
      <c r="M301" t="str">
        <f>IF($A301="","",IF(M$1="","",COUNT($B165:M165)))</f>
        <v/>
      </c>
      <c r="N301" t="str">
        <f>IF($A301="","",IF(N$1="","",COUNT($B165:N165)))</f>
        <v/>
      </c>
      <c r="O301" t="str">
        <f>IF($A301="","",IF(O$1="","",COUNT($B165:O165)))</f>
        <v/>
      </c>
      <c r="P301" t="str">
        <f>IF($A301="","",IF(P$1="","",COUNT($B165:P165)))</f>
        <v/>
      </c>
      <c r="Q301" t="str">
        <f>IF($A301="","",IF(Q$1="","",COUNT($B165:Q165)))</f>
        <v/>
      </c>
      <c r="R301" t="str">
        <f>IF($A301="","",IF(R$1="","",COUNT($B165:R165)))</f>
        <v/>
      </c>
      <c r="S301" t="str">
        <f>IF($A301="","",IF(S$1="","",COUNT($B165:S165)))</f>
        <v/>
      </c>
      <c r="T301" t="str">
        <f>IF($A301="","",IF(T$1="","",COUNT($B165:T165)))</f>
        <v/>
      </c>
      <c r="U301" t="str">
        <f>IF($A301="","",IF(U$1="","",COUNT($B165:U165)))</f>
        <v/>
      </c>
      <c r="V301" t="str">
        <f>IF($A301="","",IF(V$1="","",COUNT($B165:V165)))</f>
        <v/>
      </c>
      <c r="W301" t="str">
        <f>IF($A301="","",IF(W$1="","",COUNT($B165:W165)))</f>
        <v/>
      </c>
      <c r="X301" t="str">
        <f>IF($A301="","",IF(X$1="","",COUNT($B165:X165)))</f>
        <v/>
      </c>
      <c r="Y301" t="str">
        <f>IF($A301="","",IF(Y$1="","",COUNT($B165:Y165)))</f>
        <v/>
      </c>
      <c r="Z301" t="str">
        <f>IF($A301="","",IF(Z$1="","",COUNT($B165:Z165)))</f>
        <v/>
      </c>
      <c r="AA301" t="str">
        <f>IF($A301="","",IF(AA$1="","",COUNT($B165:AA165)))</f>
        <v/>
      </c>
      <c r="AB301" t="str">
        <f>IF($A301="","",IF(AB$1="","",COUNT($B165:AB165)))</f>
        <v/>
      </c>
      <c r="AC301" t="str">
        <f>IF($A301="","",IF(AC$1="","",COUNT($B165:AC165)))</f>
        <v/>
      </c>
      <c r="AD301" t="str">
        <f>IF($A301="","",IF(AD$1="","",COUNT($B165:AD165)))</f>
        <v/>
      </c>
      <c r="AE301" t="str">
        <f>IF($A301="","",IF(AE$1="","",COUNT($B165:AE165)))</f>
        <v/>
      </c>
      <c r="AF301" t="str">
        <f>IF($A301="","",IF(AF$1="","",COUNT($B165:AF165)))</f>
        <v/>
      </c>
      <c r="AG301" t="str">
        <f>IF($A301="","",IF(AG$1="","",COUNT($B165:AG165)))</f>
        <v/>
      </c>
      <c r="AH301" t="str">
        <f>IF($A301="","",IF(AH$1="","",COUNT($B165:AH165)))</f>
        <v/>
      </c>
      <c r="AI301" t="str">
        <f>IF($A301="","",IF(AI$1="","",COUNT($B165:AI165)))</f>
        <v/>
      </c>
      <c r="AJ301" t="str">
        <f>IF($A301="","",IF(AJ$1="","",COUNT($B165:AJ165)))</f>
        <v/>
      </c>
      <c r="AK301" t="str">
        <f>IF($A301="","",IF(AK$1="","",COUNT($B165:AK165)))</f>
        <v/>
      </c>
      <c r="AL301" t="str">
        <f>IF($A301="","",IF(AL$1="","",COUNT($B165:AL165)))</f>
        <v/>
      </c>
      <c r="AM301" t="str">
        <f>IF($A301="","",IF(AM$1="","",COUNT($B165:AM165)))</f>
        <v/>
      </c>
      <c r="AN301" t="str">
        <f>IF($A301="","",IF(AN$1="","",COUNT($B165:AN165)))</f>
        <v/>
      </c>
      <c r="AO301" t="str">
        <f>IF($A301="","",IF(AO$1="","",COUNT($B165:AO165)))</f>
        <v/>
      </c>
      <c r="AP301" t="str">
        <f>IF($A301="","",IF(AP$1="","",COUNT($B165:AP165)))</f>
        <v/>
      </c>
      <c r="AQ301" t="str">
        <f>IF($A301="","",IF(AQ$1="","",COUNT($B165:AQ165)))</f>
        <v/>
      </c>
      <c r="AR301" t="str">
        <f>IF($A301="","",IF(AR$1="","",COUNT($B165:AR165)))</f>
        <v/>
      </c>
      <c r="AS301" t="str">
        <f>IF($A301="","",IF(AS$1="","",COUNT($B165:AS165)))</f>
        <v/>
      </c>
      <c r="AT301" t="str">
        <f>IF($A301="","",IF(AT$1="","",COUNT($B165:AT165)))</f>
        <v/>
      </c>
      <c r="AU301" t="str">
        <f>IF($A301="","",IF(AU$1="","",COUNT($B165:AU165)))</f>
        <v/>
      </c>
      <c r="AV301" t="str">
        <f>IF($A301="","",IF(AV$1="","",COUNT($B165:AV165)))</f>
        <v/>
      </c>
      <c r="AW301" t="str">
        <f>IF($A301="","",IF(AW$1="","",COUNT($B165:AW165)))</f>
        <v/>
      </c>
      <c r="AX301" t="str">
        <f>IF($A301="","",IF(AX$1="","",COUNT($B165:AX165)))</f>
        <v/>
      </c>
      <c r="AY301" t="str">
        <f>IF($A301="","",IF(AY$1="","",COUNT($B165:AY165)))</f>
        <v/>
      </c>
      <c r="AZ301" t="str">
        <f>IF($A301="","",IF(AZ$1="","",COUNT($B165:AZ165)))</f>
        <v/>
      </c>
      <c r="BA301" t="str">
        <f>IF($A301="","",IF(BA$1="","",COUNT($B165:BA165)))</f>
        <v/>
      </c>
      <c r="BB301" t="str">
        <f>IF($A301="","",IF(BB$1="","",COUNT($B165:BB165)))</f>
        <v/>
      </c>
      <c r="BC301" t="str">
        <f>IF($A301="","",IF(BC$1="","",COUNT($B165:BC165)))</f>
        <v/>
      </c>
      <c r="BD301" t="str">
        <f>IF($A301="","",IF(BD$1="","",COUNT($B165:BD165)))</f>
        <v/>
      </c>
      <c r="BE301" t="str">
        <f>IF($A301="","",IF(BE$1="","",COUNT($B165:BE165)))</f>
        <v/>
      </c>
    </row>
    <row r="302" spans="1:57">
      <c r="A302" s="3" t="str">
        <f t="shared" si="17"/>
        <v/>
      </c>
      <c r="B302" t="str">
        <f>IF($A302="","",IF(B$1="","",COUNT($B166:B166)))</f>
        <v/>
      </c>
      <c r="C302" t="str">
        <f>IF($A302="","",IF(C$1="","",COUNT($B166:C166)))</f>
        <v/>
      </c>
      <c r="D302" t="str">
        <f>IF($A302="","",IF(D$1="","",COUNT($B166:D166)))</f>
        <v/>
      </c>
      <c r="E302" t="str">
        <f>IF($A302="","",IF(E$1="","",COUNT($B166:E166)))</f>
        <v/>
      </c>
      <c r="F302" t="str">
        <f>IF($A302="","",IF(F$1="","",COUNT($B166:F166)))</f>
        <v/>
      </c>
      <c r="G302" t="str">
        <f>IF($A302="","",IF(G$1="","",COUNT($B166:G166)))</f>
        <v/>
      </c>
      <c r="H302" t="str">
        <f>IF($A302="","",IF(H$1="","",COUNT($B166:H166)))</f>
        <v/>
      </c>
      <c r="I302" t="str">
        <f>IF($A302="","",IF(I$1="","",COUNT($B166:I166)))</f>
        <v/>
      </c>
      <c r="J302" t="str">
        <f>IF($A302="","",IF(J$1="","",COUNT($B166:J166)))</f>
        <v/>
      </c>
      <c r="K302" t="str">
        <f>IF($A302="","",IF(K$1="","",COUNT($B166:K166)))</f>
        <v/>
      </c>
      <c r="L302" t="str">
        <f>IF($A302="","",IF(L$1="","",COUNT($B166:L166)))</f>
        <v/>
      </c>
      <c r="M302" t="str">
        <f>IF($A302="","",IF(M$1="","",COUNT($B166:M166)))</f>
        <v/>
      </c>
      <c r="N302" t="str">
        <f>IF($A302="","",IF(N$1="","",COUNT($B166:N166)))</f>
        <v/>
      </c>
      <c r="O302" t="str">
        <f>IF($A302="","",IF(O$1="","",COUNT($B166:O166)))</f>
        <v/>
      </c>
      <c r="P302" t="str">
        <f>IF($A302="","",IF(P$1="","",COUNT($B166:P166)))</f>
        <v/>
      </c>
      <c r="Q302" t="str">
        <f>IF($A302="","",IF(Q$1="","",COUNT($B166:Q166)))</f>
        <v/>
      </c>
      <c r="R302" t="str">
        <f>IF($A302="","",IF(R$1="","",COUNT($B166:R166)))</f>
        <v/>
      </c>
      <c r="S302" t="str">
        <f>IF($A302="","",IF(S$1="","",COUNT($B166:S166)))</f>
        <v/>
      </c>
      <c r="T302" t="str">
        <f>IF($A302="","",IF(T$1="","",COUNT($B166:T166)))</f>
        <v/>
      </c>
      <c r="U302" t="str">
        <f>IF($A302="","",IF(U$1="","",COUNT($B166:U166)))</f>
        <v/>
      </c>
      <c r="V302" t="str">
        <f>IF($A302="","",IF(V$1="","",COUNT($B166:V166)))</f>
        <v/>
      </c>
      <c r="W302" t="str">
        <f>IF($A302="","",IF(W$1="","",COUNT($B166:W166)))</f>
        <v/>
      </c>
      <c r="X302" t="str">
        <f>IF($A302="","",IF(X$1="","",COUNT($B166:X166)))</f>
        <v/>
      </c>
      <c r="Y302" t="str">
        <f>IF($A302="","",IF(Y$1="","",COUNT($B166:Y166)))</f>
        <v/>
      </c>
      <c r="Z302" t="str">
        <f>IF($A302="","",IF(Z$1="","",COUNT($B166:Z166)))</f>
        <v/>
      </c>
      <c r="AA302" t="str">
        <f>IF($A302="","",IF(AA$1="","",COUNT($B166:AA166)))</f>
        <v/>
      </c>
      <c r="AB302" t="str">
        <f>IF($A302="","",IF(AB$1="","",COUNT($B166:AB166)))</f>
        <v/>
      </c>
      <c r="AC302" t="str">
        <f>IF($A302="","",IF(AC$1="","",COUNT($B166:AC166)))</f>
        <v/>
      </c>
      <c r="AD302" t="str">
        <f>IF($A302="","",IF(AD$1="","",COUNT($B166:AD166)))</f>
        <v/>
      </c>
      <c r="AE302" t="str">
        <f>IF($A302="","",IF(AE$1="","",COUNT($B166:AE166)))</f>
        <v/>
      </c>
      <c r="AF302" t="str">
        <f>IF($A302="","",IF(AF$1="","",COUNT($B166:AF166)))</f>
        <v/>
      </c>
      <c r="AG302" t="str">
        <f>IF($A302="","",IF(AG$1="","",COUNT($B166:AG166)))</f>
        <v/>
      </c>
      <c r="AH302" t="str">
        <f>IF($A302="","",IF(AH$1="","",COUNT($B166:AH166)))</f>
        <v/>
      </c>
      <c r="AI302" t="str">
        <f>IF($A302="","",IF(AI$1="","",COUNT($B166:AI166)))</f>
        <v/>
      </c>
      <c r="AJ302" t="str">
        <f>IF($A302="","",IF(AJ$1="","",COUNT($B166:AJ166)))</f>
        <v/>
      </c>
      <c r="AK302" t="str">
        <f>IF($A302="","",IF(AK$1="","",COUNT($B166:AK166)))</f>
        <v/>
      </c>
      <c r="AL302" t="str">
        <f>IF($A302="","",IF(AL$1="","",COUNT($B166:AL166)))</f>
        <v/>
      </c>
      <c r="AM302" t="str">
        <f>IF($A302="","",IF(AM$1="","",COUNT($B166:AM166)))</f>
        <v/>
      </c>
      <c r="AN302" t="str">
        <f>IF($A302="","",IF(AN$1="","",COUNT($B166:AN166)))</f>
        <v/>
      </c>
      <c r="AO302" t="str">
        <f>IF($A302="","",IF(AO$1="","",COUNT($B166:AO166)))</f>
        <v/>
      </c>
      <c r="AP302" t="str">
        <f>IF($A302="","",IF(AP$1="","",COUNT($B166:AP166)))</f>
        <v/>
      </c>
      <c r="AQ302" t="str">
        <f>IF($A302="","",IF(AQ$1="","",COUNT($B166:AQ166)))</f>
        <v/>
      </c>
      <c r="AR302" t="str">
        <f>IF($A302="","",IF(AR$1="","",COUNT($B166:AR166)))</f>
        <v/>
      </c>
      <c r="AS302" t="str">
        <f>IF($A302="","",IF(AS$1="","",COUNT($B166:AS166)))</f>
        <v/>
      </c>
      <c r="AT302" t="str">
        <f>IF($A302="","",IF(AT$1="","",COUNT($B166:AT166)))</f>
        <v/>
      </c>
      <c r="AU302" t="str">
        <f>IF($A302="","",IF(AU$1="","",COUNT($B166:AU166)))</f>
        <v/>
      </c>
      <c r="AV302" t="str">
        <f>IF($A302="","",IF(AV$1="","",COUNT($B166:AV166)))</f>
        <v/>
      </c>
      <c r="AW302" t="str">
        <f>IF($A302="","",IF(AW$1="","",COUNT($B166:AW166)))</f>
        <v/>
      </c>
      <c r="AX302" t="str">
        <f>IF($A302="","",IF(AX$1="","",COUNT($B166:AX166)))</f>
        <v/>
      </c>
      <c r="AY302" t="str">
        <f>IF($A302="","",IF(AY$1="","",COUNT($B166:AY166)))</f>
        <v/>
      </c>
      <c r="AZ302" t="str">
        <f>IF($A302="","",IF(AZ$1="","",COUNT($B166:AZ166)))</f>
        <v/>
      </c>
      <c r="BA302" t="str">
        <f>IF($A302="","",IF(BA$1="","",COUNT($B166:BA166)))</f>
        <v/>
      </c>
      <c r="BB302" t="str">
        <f>IF($A302="","",IF(BB$1="","",COUNT($B166:BB166)))</f>
        <v/>
      </c>
      <c r="BC302" t="str">
        <f>IF($A302="","",IF(BC$1="","",COUNT($B166:BC166)))</f>
        <v/>
      </c>
      <c r="BD302" t="str">
        <f>IF($A302="","",IF(BD$1="","",COUNT($B166:BD166)))</f>
        <v/>
      </c>
      <c r="BE302" t="str">
        <f>IF($A302="","",IF(BE$1="","",COUNT($B166:BE166)))</f>
        <v/>
      </c>
    </row>
    <row r="303" spans="1:57">
      <c r="A303" s="3" t="str">
        <f t="shared" si="17"/>
        <v/>
      </c>
      <c r="B303" t="str">
        <f>IF($A303="","",IF(B$1="","",COUNT($B167:B167)))</f>
        <v/>
      </c>
      <c r="C303" t="str">
        <f>IF($A303="","",IF(C$1="","",COUNT($B167:C167)))</f>
        <v/>
      </c>
      <c r="D303" t="str">
        <f>IF($A303="","",IF(D$1="","",COUNT($B167:D167)))</f>
        <v/>
      </c>
      <c r="E303" t="str">
        <f>IF($A303="","",IF(E$1="","",COUNT($B167:E167)))</f>
        <v/>
      </c>
      <c r="F303" t="str">
        <f>IF($A303="","",IF(F$1="","",COUNT($B167:F167)))</f>
        <v/>
      </c>
      <c r="G303" t="str">
        <f>IF($A303="","",IF(G$1="","",COUNT($B167:G167)))</f>
        <v/>
      </c>
      <c r="H303" t="str">
        <f>IF($A303="","",IF(H$1="","",COUNT($B167:H167)))</f>
        <v/>
      </c>
      <c r="I303" t="str">
        <f>IF($A303="","",IF(I$1="","",COUNT($B167:I167)))</f>
        <v/>
      </c>
      <c r="J303" t="str">
        <f>IF($A303="","",IF(J$1="","",COUNT($B167:J167)))</f>
        <v/>
      </c>
      <c r="K303" t="str">
        <f>IF($A303="","",IF(K$1="","",COUNT($B167:K167)))</f>
        <v/>
      </c>
      <c r="L303" t="str">
        <f>IF($A303="","",IF(L$1="","",COUNT($B167:L167)))</f>
        <v/>
      </c>
      <c r="M303" t="str">
        <f>IF($A303="","",IF(M$1="","",COUNT($B167:M167)))</f>
        <v/>
      </c>
      <c r="N303" t="str">
        <f>IF($A303="","",IF(N$1="","",COUNT($B167:N167)))</f>
        <v/>
      </c>
      <c r="O303" t="str">
        <f>IF($A303="","",IF(O$1="","",COUNT($B167:O167)))</f>
        <v/>
      </c>
      <c r="P303" t="str">
        <f>IF($A303="","",IF(P$1="","",COUNT($B167:P167)))</f>
        <v/>
      </c>
      <c r="Q303" t="str">
        <f>IF($A303="","",IF(Q$1="","",COUNT($B167:Q167)))</f>
        <v/>
      </c>
      <c r="R303" t="str">
        <f>IF($A303="","",IF(R$1="","",COUNT($B167:R167)))</f>
        <v/>
      </c>
      <c r="S303" t="str">
        <f>IF($A303="","",IF(S$1="","",COUNT($B167:S167)))</f>
        <v/>
      </c>
      <c r="T303" t="str">
        <f>IF($A303="","",IF(T$1="","",COUNT($B167:T167)))</f>
        <v/>
      </c>
      <c r="U303" t="str">
        <f>IF($A303="","",IF(U$1="","",COUNT($B167:U167)))</f>
        <v/>
      </c>
      <c r="V303" t="str">
        <f>IF($A303="","",IF(V$1="","",COUNT($B167:V167)))</f>
        <v/>
      </c>
      <c r="W303" t="str">
        <f>IF($A303="","",IF(W$1="","",COUNT($B167:W167)))</f>
        <v/>
      </c>
      <c r="X303" t="str">
        <f>IF($A303="","",IF(X$1="","",COUNT($B167:X167)))</f>
        <v/>
      </c>
      <c r="Y303" t="str">
        <f>IF($A303="","",IF(Y$1="","",COUNT($B167:Y167)))</f>
        <v/>
      </c>
      <c r="Z303" t="str">
        <f>IF($A303="","",IF(Z$1="","",COUNT($B167:Z167)))</f>
        <v/>
      </c>
      <c r="AA303" t="str">
        <f>IF($A303="","",IF(AA$1="","",COUNT($B167:AA167)))</f>
        <v/>
      </c>
      <c r="AB303" t="str">
        <f>IF($A303="","",IF(AB$1="","",COUNT($B167:AB167)))</f>
        <v/>
      </c>
      <c r="AC303" t="str">
        <f>IF($A303="","",IF(AC$1="","",COUNT($B167:AC167)))</f>
        <v/>
      </c>
      <c r="AD303" t="str">
        <f>IF($A303="","",IF(AD$1="","",COUNT($B167:AD167)))</f>
        <v/>
      </c>
      <c r="AE303" t="str">
        <f>IF($A303="","",IF(AE$1="","",COUNT($B167:AE167)))</f>
        <v/>
      </c>
      <c r="AF303" t="str">
        <f>IF($A303="","",IF(AF$1="","",COUNT($B167:AF167)))</f>
        <v/>
      </c>
      <c r="AG303" t="str">
        <f>IF($A303="","",IF(AG$1="","",COUNT($B167:AG167)))</f>
        <v/>
      </c>
      <c r="AH303" t="str">
        <f>IF($A303="","",IF(AH$1="","",COUNT($B167:AH167)))</f>
        <v/>
      </c>
      <c r="AI303" t="str">
        <f>IF($A303="","",IF(AI$1="","",COUNT($B167:AI167)))</f>
        <v/>
      </c>
      <c r="AJ303" t="str">
        <f>IF($A303="","",IF(AJ$1="","",COUNT($B167:AJ167)))</f>
        <v/>
      </c>
      <c r="AK303" t="str">
        <f>IF($A303="","",IF(AK$1="","",COUNT($B167:AK167)))</f>
        <v/>
      </c>
      <c r="AL303" t="str">
        <f>IF($A303="","",IF(AL$1="","",COUNT($B167:AL167)))</f>
        <v/>
      </c>
      <c r="AM303" t="str">
        <f>IF($A303="","",IF(AM$1="","",COUNT($B167:AM167)))</f>
        <v/>
      </c>
      <c r="AN303" t="str">
        <f>IF($A303="","",IF(AN$1="","",COUNT($B167:AN167)))</f>
        <v/>
      </c>
      <c r="AO303" t="str">
        <f>IF($A303="","",IF(AO$1="","",COUNT($B167:AO167)))</f>
        <v/>
      </c>
      <c r="AP303" t="str">
        <f>IF($A303="","",IF(AP$1="","",COUNT($B167:AP167)))</f>
        <v/>
      </c>
      <c r="AQ303" t="str">
        <f>IF($A303="","",IF(AQ$1="","",COUNT($B167:AQ167)))</f>
        <v/>
      </c>
      <c r="AR303" t="str">
        <f>IF($A303="","",IF(AR$1="","",COUNT($B167:AR167)))</f>
        <v/>
      </c>
      <c r="AS303" t="str">
        <f>IF($A303="","",IF(AS$1="","",COUNT($B167:AS167)))</f>
        <v/>
      </c>
      <c r="AT303" t="str">
        <f>IF($A303="","",IF(AT$1="","",COUNT($B167:AT167)))</f>
        <v/>
      </c>
      <c r="AU303" t="str">
        <f>IF($A303="","",IF(AU$1="","",COUNT($B167:AU167)))</f>
        <v/>
      </c>
      <c r="AV303" t="str">
        <f>IF($A303="","",IF(AV$1="","",COUNT($B167:AV167)))</f>
        <v/>
      </c>
      <c r="AW303" t="str">
        <f>IF($A303="","",IF(AW$1="","",COUNT($B167:AW167)))</f>
        <v/>
      </c>
      <c r="AX303" t="str">
        <f>IF($A303="","",IF(AX$1="","",COUNT($B167:AX167)))</f>
        <v/>
      </c>
      <c r="AY303" t="str">
        <f>IF($A303="","",IF(AY$1="","",COUNT($B167:AY167)))</f>
        <v/>
      </c>
      <c r="AZ303" t="str">
        <f>IF($A303="","",IF(AZ$1="","",COUNT($B167:AZ167)))</f>
        <v/>
      </c>
      <c r="BA303" t="str">
        <f>IF($A303="","",IF(BA$1="","",COUNT($B167:BA167)))</f>
        <v/>
      </c>
      <c r="BB303" t="str">
        <f>IF($A303="","",IF(BB$1="","",COUNT($B167:BB167)))</f>
        <v/>
      </c>
      <c r="BC303" t="str">
        <f>IF($A303="","",IF(BC$1="","",COUNT($B167:BC167)))</f>
        <v/>
      </c>
      <c r="BD303" t="str">
        <f>IF($A303="","",IF(BD$1="","",COUNT($B167:BD167)))</f>
        <v/>
      </c>
      <c r="BE303" t="str">
        <f>IF($A303="","",IF(BE$1="","",COUNT($B167:BE167)))</f>
        <v/>
      </c>
    </row>
    <row r="304" spans="1:57">
      <c r="A304" s="3" t="str">
        <f t="shared" si="17"/>
        <v/>
      </c>
      <c r="B304" t="str">
        <f>IF($A304="","",IF(B$1="","",COUNT($B168:B168)))</f>
        <v/>
      </c>
      <c r="C304" t="str">
        <f>IF($A304="","",IF(C$1="","",COUNT($B168:C168)))</f>
        <v/>
      </c>
      <c r="D304" t="str">
        <f>IF($A304="","",IF(D$1="","",COUNT($B168:D168)))</f>
        <v/>
      </c>
      <c r="E304" t="str">
        <f>IF($A304="","",IF(E$1="","",COUNT($B168:E168)))</f>
        <v/>
      </c>
      <c r="F304" t="str">
        <f>IF($A304="","",IF(F$1="","",COUNT($B168:F168)))</f>
        <v/>
      </c>
      <c r="G304" t="str">
        <f>IF($A304="","",IF(G$1="","",COUNT($B168:G168)))</f>
        <v/>
      </c>
      <c r="H304" t="str">
        <f>IF($A304="","",IF(H$1="","",COUNT($B168:H168)))</f>
        <v/>
      </c>
      <c r="I304" t="str">
        <f>IF($A304="","",IF(I$1="","",COUNT($B168:I168)))</f>
        <v/>
      </c>
      <c r="J304" t="str">
        <f>IF($A304="","",IF(J$1="","",COUNT($B168:J168)))</f>
        <v/>
      </c>
      <c r="K304" t="str">
        <f>IF($A304="","",IF(K$1="","",COUNT($B168:K168)))</f>
        <v/>
      </c>
      <c r="L304" t="str">
        <f>IF($A304="","",IF(L$1="","",COUNT($B168:L168)))</f>
        <v/>
      </c>
      <c r="M304" t="str">
        <f>IF($A304="","",IF(M$1="","",COUNT($B168:M168)))</f>
        <v/>
      </c>
      <c r="N304" t="str">
        <f>IF($A304="","",IF(N$1="","",COUNT($B168:N168)))</f>
        <v/>
      </c>
      <c r="O304" t="str">
        <f>IF($A304="","",IF(O$1="","",COUNT($B168:O168)))</f>
        <v/>
      </c>
      <c r="P304" t="str">
        <f>IF($A304="","",IF(P$1="","",COUNT($B168:P168)))</f>
        <v/>
      </c>
      <c r="Q304" t="str">
        <f>IF($A304="","",IF(Q$1="","",COUNT($B168:Q168)))</f>
        <v/>
      </c>
      <c r="R304" t="str">
        <f>IF($A304="","",IF(R$1="","",COUNT($B168:R168)))</f>
        <v/>
      </c>
      <c r="S304" t="str">
        <f>IF($A304="","",IF(S$1="","",COUNT($B168:S168)))</f>
        <v/>
      </c>
      <c r="T304" t="str">
        <f>IF($A304="","",IF(T$1="","",COUNT($B168:T168)))</f>
        <v/>
      </c>
      <c r="U304" t="str">
        <f>IF($A304="","",IF(U$1="","",COUNT($B168:U168)))</f>
        <v/>
      </c>
      <c r="V304" t="str">
        <f>IF($A304="","",IF(V$1="","",COUNT($B168:V168)))</f>
        <v/>
      </c>
      <c r="W304" t="str">
        <f>IF($A304="","",IF(W$1="","",COUNT($B168:W168)))</f>
        <v/>
      </c>
      <c r="X304" t="str">
        <f>IF($A304="","",IF(X$1="","",COUNT($B168:X168)))</f>
        <v/>
      </c>
      <c r="Y304" t="str">
        <f>IF($A304="","",IF(Y$1="","",COUNT($B168:Y168)))</f>
        <v/>
      </c>
      <c r="Z304" t="str">
        <f>IF($A304="","",IF(Z$1="","",COUNT($B168:Z168)))</f>
        <v/>
      </c>
      <c r="AA304" t="str">
        <f>IF($A304="","",IF(AA$1="","",COUNT($B168:AA168)))</f>
        <v/>
      </c>
      <c r="AB304" t="str">
        <f>IF($A304="","",IF(AB$1="","",COUNT($B168:AB168)))</f>
        <v/>
      </c>
      <c r="AC304" t="str">
        <f>IF($A304="","",IF(AC$1="","",COUNT($B168:AC168)))</f>
        <v/>
      </c>
      <c r="AD304" t="str">
        <f>IF($A304="","",IF(AD$1="","",COUNT($B168:AD168)))</f>
        <v/>
      </c>
      <c r="AE304" t="str">
        <f>IF($A304="","",IF(AE$1="","",COUNT($B168:AE168)))</f>
        <v/>
      </c>
      <c r="AF304" t="str">
        <f>IF($A304="","",IF(AF$1="","",COUNT($B168:AF168)))</f>
        <v/>
      </c>
      <c r="AG304" t="str">
        <f>IF($A304="","",IF(AG$1="","",COUNT($B168:AG168)))</f>
        <v/>
      </c>
      <c r="AH304" t="str">
        <f>IF($A304="","",IF(AH$1="","",COUNT($B168:AH168)))</f>
        <v/>
      </c>
      <c r="AI304" t="str">
        <f>IF($A304="","",IF(AI$1="","",COUNT($B168:AI168)))</f>
        <v/>
      </c>
      <c r="AJ304" t="str">
        <f>IF($A304="","",IF(AJ$1="","",COUNT($B168:AJ168)))</f>
        <v/>
      </c>
      <c r="AK304" t="str">
        <f>IF($A304="","",IF(AK$1="","",COUNT($B168:AK168)))</f>
        <v/>
      </c>
      <c r="AL304" t="str">
        <f>IF($A304="","",IF(AL$1="","",COUNT($B168:AL168)))</f>
        <v/>
      </c>
      <c r="AM304" t="str">
        <f>IF($A304="","",IF(AM$1="","",COUNT($B168:AM168)))</f>
        <v/>
      </c>
      <c r="AN304" t="str">
        <f>IF($A304="","",IF(AN$1="","",COUNT($B168:AN168)))</f>
        <v/>
      </c>
      <c r="AO304" t="str">
        <f>IF($A304="","",IF(AO$1="","",COUNT($B168:AO168)))</f>
        <v/>
      </c>
      <c r="AP304" t="str">
        <f>IF($A304="","",IF(AP$1="","",COUNT($B168:AP168)))</f>
        <v/>
      </c>
      <c r="AQ304" t="str">
        <f>IF($A304="","",IF(AQ$1="","",COUNT($B168:AQ168)))</f>
        <v/>
      </c>
      <c r="AR304" t="str">
        <f>IF($A304="","",IF(AR$1="","",COUNT($B168:AR168)))</f>
        <v/>
      </c>
      <c r="AS304" t="str">
        <f>IF($A304="","",IF(AS$1="","",COUNT($B168:AS168)))</f>
        <v/>
      </c>
      <c r="AT304" t="str">
        <f>IF($A304="","",IF(AT$1="","",COUNT($B168:AT168)))</f>
        <v/>
      </c>
      <c r="AU304" t="str">
        <f>IF($A304="","",IF(AU$1="","",COUNT($B168:AU168)))</f>
        <v/>
      </c>
      <c r="AV304" t="str">
        <f>IF($A304="","",IF(AV$1="","",COUNT($B168:AV168)))</f>
        <v/>
      </c>
      <c r="AW304" t="str">
        <f>IF($A304="","",IF(AW$1="","",COUNT($B168:AW168)))</f>
        <v/>
      </c>
      <c r="AX304" t="str">
        <f>IF($A304="","",IF(AX$1="","",COUNT($B168:AX168)))</f>
        <v/>
      </c>
      <c r="AY304" t="str">
        <f>IF($A304="","",IF(AY$1="","",COUNT($B168:AY168)))</f>
        <v/>
      </c>
      <c r="AZ304" t="str">
        <f>IF($A304="","",IF(AZ$1="","",COUNT($B168:AZ168)))</f>
        <v/>
      </c>
      <c r="BA304" t="str">
        <f>IF($A304="","",IF(BA$1="","",COUNT($B168:BA168)))</f>
        <v/>
      </c>
      <c r="BB304" t="str">
        <f>IF($A304="","",IF(BB$1="","",COUNT($B168:BB168)))</f>
        <v/>
      </c>
      <c r="BC304" t="str">
        <f>IF($A304="","",IF(BC$1="","",COUNT($B168:BC168)))</f>
        <v/>
      </c>
      <c r="BD304" t="str">
        <f>IF($A304="","",IF(BD$1="","",COUNT($B168:BD168)))</f>
        <v/>
      </c>
      <c r="BE304" t="str">
        <f>IF($A304="","",IF(BE$1="","",COUNT($B168:BE168)))</f>
        <v/>
      </c>
    </row>
    <row r="305" spans="1:57">
      <c r="A305" s="3" t="str">
        <f t="shared" si="17"/>
        <v/>
      </c>
      <c r="B305" t="str">
        <f>IF($A305="","",IF(B$1="","",COUNT($B169:B169)))</f>
        <v/>
      </c>
      <c r="C305" t="str">
        <f>IF($A305="","",IF(C$1="","",COUNT($B169:C169)))</f>
        <v/>
      </c>
      <c r="D305" t="str">
        <f>IF($A305="","",IF(D$1="","",COUNT($B169:D169)))</f>
        <v/>
      </c>
      <c r="E305" t="str">
        <f>IF($A305="","",IF(E$1="","",COUNT($B169:E169)))</f>
        <v/>
      </c>
      <c r="F305" t="str">
        <f>IF($A305="","",IF(F$1="","",COUNT($B169:F169)))</f>
        <v/>
      </c>
      <c r="G305" t="str">
        <f>IF($A305="","",IF(G$1="","",COUNT($B169:G169)))</f>
        <v/>
      </c>
      <c r="H305" t="str">
        <f>IF($A305="","",IF(H$1="","",COUNT($B169:H169)))</f>
        <v/>
      </c>
      <c r="I305" t="str">
        <f>IF($A305="","",IF(I$1="","",COUNT($B169:I169)))</f>
        <v/>
      </c>
      <c r="J305" t="str">
        <f>IF($A305="","",IF(J$1="","",COUNT($B169:J169)))</f>
        <v/>
      </c>
      <c r="K305" t="str">
        <f>IF($A305="","",IF(K$1="","",COUNT($B169:K169)))</f>
        <v/>
      </c>
      <c r="L305" t="str">
        <f>IF($A305="","",IF(L$1="","",COUNT($B169:L169)))</f>
        <v/>
      </c>
      <c r="M305" t="str">
        <f>IF($A305="","",IF(M$1="","",COUNT($B169:M169)))</f>
        <v/>
      </c>
      <c r="N305" t="str">
        <f>IF($A305="","",IF(N$1="","",COUNT($B169:N169)))</f>
        <v/>
      </c>
      <c r="O305" t="str">
        <f>IF($A305="","",IF(O$1="","",COUNT($B169:O169)))</f>
        <v/>
      </c>
      <c r="P305" t="str">
        <f>IF($A305="","",IF(P$1="","",COUNT($B169:P169)))</f>
        <v/>
      </c>
      <c r="Q305" t="str">
        <f>IF($A305="","",IF(Q$1="","",COUNT($B169:Q169)))</f>
        <v/>
      </c>
      <c r="R305" t="str">
        <f>IF($A305="","",IF(R$1="","",COUNT($B169:R169)))</f>
        <v/>
      </c>
      <c r="S305" t="str">
        <f>IF($A305="","",IF(S$1="","",COUNT($B169:S169)))</f>
        <v/>
      </c>
      <c r="T305" t="str">
        <f>IF($A305="","",IF(T$1="","",COUNT($B169:T169)))</f>
        <v/>
      </c>
      <c r="U305" t="str">
        <f>IF($A305="","",IF(U$1="","",COUNT($B169:U169)))</f>
        <v/>
      </c>
      <c r="V305" t="str">
        <f>IF($A305="","",IF(V$1="","",COUNT($B169:V169)))</f>
        <v/>
      </c>
      <c r="W305" t="str">
        <f>IF($A305="","",IF(W$1="","",COUNT($B169:W169)))</f>
        <v/>
      </c>
      <c r="X305" t="str">
        <f>IF($A305="","",IF(X$1="","",COUNT($B169:X169)))</f>
        <v/>
      </c>
      <c r="Y305" t="str">
        <f>IF($A305="","",IF(Y$1="","",COUNT($B169:Y169)))</f>
        <v/>
      </c>
      <c r="Z305" t="str">
        <f>IF($A305="","",IF(Z$1="","",COUNT($B169:Z169)))</f>
        <v/>
      </c>
      <c r="AA305" t="str">
        <f>IF($A305="","",IF(AA$1="","",COUNT($B169:AA169)))</f>
        <v/>
      </c>
      <c r="AB305" t="str">
        <f>IF($A305="","",IF(AB$1="","",COUNT($B169:AB169)))</f>
        <v/>
      </c>
      <c r="AC305" t="str">
        <f>IF($A305="","",IF(AC$1="","",COUNT($B169:AC169)))</f>
        <v/>
      </c>
      <c r="AD305" t="str">
        <f>IF($A305="","",IF(AD$1="","",COUNT($B169:AD169)))</f>
        <v/>
      </c>
      <c r="AE305" t="str">
        <f>IF($A305="","",IF(AE$1="","",COUNT($B169:AE169)))</f>
        <v/>
      </c>
      <c r="AF305" t="str">
        <f>IF($A305="","",IF(AF$1="","",COUNT($B169:AF169)))</f>
        <v/>
      </c>
      <c r="AG305" t="str">
        <f>IF($A305="","",IF(AG$1="","",COUNT($B169:AG169)))</f>
        <v/>
      </c>
      <c r="AH305" t="str">
        <f>IF($A305="","",IF(AH$1="","",COUNT($B169:AH169)))</f>
        <v/>
      </c>
      <c r="AI305" t="str">
        <f>IF($A305="","",IF(AI$1="","",COUNT($B169:AI169)))</f>
        <v/>
      </c>
      <c r="AJ305" t="str">
        <f>IF($A305="","",IF(AJ$1="","",COUNT($B169:AJ169)))</f>
        <v/>
      </c>
      <c r="AK305" t="str">
        <f>IF($A305="","",IF(AK$1="","",COUNT($B169:AK169)))</f>
        <v/>
      </c>
      <c r="AL305" t="str">
        <f>IF($A305="","",IF(AL$1="","",COUNT($B169:AL169)))</f>
        <v/>
      </c>
      <c r="AM305" t="str">
        <f>IF($A305="","",IF(AM$1="","",COUNT($B169:AM169)))</f>
        <v/>
      </c>
      <c r="AN305" t="str">
        <f>IF($A305="","",IF(AN$1="","",COUNT($B169:AN169)))</f>
        <v/>
      </c>
      <c r="AO305" t="str">
        <f>IF($A305="","",IF(AO$1="","",COUNT($B169:AO169)))</f>
        <v/>
      </c>
      <c r="AP305" t="str">
        <f>IF($A305="","",IF(AP$1="","",COUNT($B169:AP169)))</f>
        <v/>
      </c>
      <c r="AQ305" t="str">
        <f>IF($A305="","",IF(AQ$1="","",COUNT($B169:AQ169)))</f>
        <v/>
      </c>
      <c r="AR305" t="str">
        <f>IF($A305="","",IF(AR$1="","",COUNT($B169:AR169)))</f>
        <v/>
      </c>
      <c r="AS305" t="str">
        <f>IF($A305="","",IF(AS$1="","",COUNT($B169:AS169)))</f>
        <v/>
      </c>
      <c r="AT305" t="str">
        <f>IF($A305="","",IF(AT$1="","",COUNT($B169:AT169)))</f>
        <v/>
      </c>
      <c r="AU305" t="str">
        <f>IF($A305="","",IF(AU$1="","",COUNT($B169:AU169)))</f>
        <v/>
      </c>
      <c r="AV305" t="str">
        <f>IF($A305="","",IF(AV$1="","",COUNT($B169:AV169)))</f>
        <v/>
      </c>
      <c r="AW305" t="str">
        <f>IF($A305="","",IF(AW$1="","",COUNT($B169:AW169)))</f>
        <v/>
      </c>
      <c r="AX305" t="str">
        <f>IF($A305="","",IF(AX$1="","",COUNT($B169:AX169)))</f>
        <v/>
      </c>
      <c r="AY305" t="str">
        <f>IF($A305="","",IF(AY$1="","",COUNT($B169:AY169)))</f>
        <v/>
      </c>
      <c r="AZ305" t="str">
        <f>IF($A305="","",IF(AZ$1="","",COUNT($B169:AZ169)))</f>
        <v/>
      </c>
      <c r="BA305" t="str">
        <f>IF($A305="","",IF(BA$1="","",COUNT($B169:BA169)))</f>
        <v/>
      </c>
      <c r="BB305" t="str">
        <f>IF($A305="","",IF(BB$1="","",COUNT($B169:BB169)))</f>
        <v/>
      </c>
      <c r="BC305" t="str">
        <f>IF($A305="","",IF(BC$1="","",COUNT($B169:BC169)))</f>
        <v/>
      </c>
      <c r="BD305" t="str">
        <f>IF($A305="","",IF(BD$1="","",COUNT($B169:BD169)))</f>
        <v/>
      </c>
      <c r="BE305" t="str">
        <f>IF($A305="","",IF(BE$1="","",COUNT($B169:BE169)))</f>
        <v/>
      </c>
    </row>
    <row r="307" spans="1:57">
      <c r="A307" s="28" t="s">
        <v>229</v>
      </c>
    </row>
    <row r="308" spans="1:57">
      <c r="A308" s="3" t="str">
        <f>A2</f>
        <v>Bayern Munich</v>
      </c>
      <c r="B308">
        <f ca="1">IF(B$1="","",IF(B138="","",IF(B138-B206&gt;0,1,IF(B138-B206=0,0.5,0))))</f>
        <v>1</v>
      </c>
      <c r="C308" t="str">
        <f t="shared" ref="C308:BE312" ca="1" si="18">IF(C$1="","",IF(C138="","",IF(C138-C206&gt;0,1,IF(C138-C206=0,0.5,0))))</f>
        <v/>
      </c>
      <c r="D308">
        <f t="shared" ca="1" si="18"/>
        <v>1</v>
      </c>
      <c r="E308" t="str">
        <f t="shared" ca="1" si="18"/>
        <v/>
      </c>
      <c r="F308">
        <f t="shared" ca="1" si="18"/>
        <v>1</v>
      </c>
      <c r="G308" t="str">
        <f t="shared" ca="1" si="18"/>
        <v/>
      </c>
      <c r="H308">
        <f t="shared" ca="1" si="18"/>
        <v>1</v>
      </c>
      <c r="I308" t="str">
        <f t="shared" ca="1" si="18"/>
        <v/>
      </c>
      <c r="J308">
        <f t="shared" ca="1" si="18"/>
        <v>1</v>
      </c>
      <c r="K308">
        <f t="shared" ca="1" si="18"/>
        <v>1</v>
      </c>
      <c r="L308" t="str">
        <f t="shared" ca="1" si="18"/>
        <v/>
      </c>
      <c r="M308">
        <f t="shared" ca="1" si="18"/>
        <v>1</v>
      </c>
      <c r="N308" t="str">
        <f t="shared" ca="1" si="18"/>
        <v/>
      </c>
      <c r="O308">
        <f t="shared" ca="1" si="18"/>
        <v>1</v>
      </c>
      <c r="P308" t="str">
        <f t="shared" ca="1" si="18"/>
        <v/>
      </c>
      <c r="Q308">
        <f t="shared" ca="1" si="18"/>
        <v>1</v>
      </c>
      <c r="R308" t="str">
        <f t="shared" ca="1" si="18"/>
        <v/>
      </c>
      <c r="S308" t="str">
        <f t="shared" ca="1" si="18"/>
        <v/>
      </c>
      <c r="T308">
        <f t="shared" ca="1" si="18"/>
        <v>1</v>
      </c>
      <c r="U308" t="str">
        <f t="shared" ca="1" si="18"/>
        <v/>
      </c>
      <c r="V308">
        <f t="shared" ca="1" si="18"/>
        <v>1</v>
      </c>
      <c r="W308" t="str">
        <f t="shared" ca="1" si="18"/>
        <v/>
      </c>
      <c r="X308">
        <f t="shared" ca="1" si="18"/>
        <v>1</v>
      </c>
      <c r="Y308" t="str">
        <f t="shared" ca="1" si="18"/>
        <v/>
      </c>
      <c r="Z308">
        <f t="shared" ca="1" si="18"/>
        <v>1</v>
      </c>
      <c r="AA308" t="str">
        <f t="shared" ca="1" si="18"/>
        <v/>
      </c>
      <c r="AB308" t="str">
        <f t="shared" ca="1" si="18"/>
        <v/>
      </c>
      <c r="AC308">
        <f t="shared" ca="1" si="18"/>
        <v>0.5</v>
      </c>
      <c r="AD308" t="str">
        <f t="shared" ca="1" si="18"/>
        <v/>
      </c>
      <c r="AE308">
        <f t="shared" ca="1" si="18"/>
        <v>0</v>
      </c>
      <c r="AF308" t="str">
        <f t="shared" ca="1" si="18"/>
        <v/>
      </c>
      <c r="AG308">
        <f t="shared" ca="1" si="18"/>
        <v>1</v>
      </c>
      <c r="AH308" t="str">
        <f t="shared" ca="1" si="18"/>
        <v/>
      </c>
      <c r="AI308">
        <f t="shared" ca="1" si="18"/>
        <v>1</v>
      </c>
      <c r="AJ308" t="str">
        <f t="shared" si="18"/>
        <v/>
      </c>
      <c r="AK308" t="str">
        <f t="shared" si="18"/>
        <v/>
      </c>
      <c r="AL308" t="str">
        <f t="shared" si="18"/>
        <v/>
      </c>
      <c r="AM308" t="str">
        <f t="shared" si="18"/>
        <v/>
      </c>
      <c r="AN308" t="str">
        <f t="shared" si="18"/>
        <v/>
      </c>
      <c r="AO308" t="str">
        <f t="shared" si="18"/>
        <v/>
      </c>
      <c r="AP308" t="str">
        <f t="shared" si="18"/>
        <v/>
      </c>
      <c r="AQ308" t="str">
        <f t="shared" si="18"/>
        <v/>
      </c>
      <c r="AR308" t="str">
        <f t="shared" si="18"/>
        <v/>
      </c>
      <c r="AS308" t="str">
        <f t="shared" si="18"/>
        <v/>
      </c>
      <c r="AT308" t="str">
        <f t="shared" si="18"/>
        <v/>
      </c>
      <c r="AU308" t="str">
        <f t="shared" si="18"/>
        <v/>
      </c>
      <c r="AV308" t="str">
        <f t="shared" si="18"/>
        <v/>
      </c>
      <c r="AW308" t="str">
        <f t="shared" si="18"/>
        <v/>
      </c>
      <c r="AX308" t="str">
        <f t="shared" si="18"/>
        <v/>
      </c>
      <c r="AY308" t="str">
        <f t="shared" si="18"/>
        <v/>
      </c>
      <c r="AZ308" t="str">
        <f t="shared" si="18"/>
        <v/>
      </c>
      <c r="BA308" t="str">
        <f t="shared" si="18"/>
        <v/>
      </c>
      <c r="BB308" t="str">
        <f t="shared" si="18"/>
        <v/>
      </c>
      <c r="BC308" t="str">
        <f t="shared" si="18"/>
        <v/>
      </c>
      <c r="BD308" t="str">
        <f t="shared" si="18"/>
        <v/>
      </c>
      <c r="BE308" t="str">
        <f t="shared" si="18"/>
        <v/>
      </c>
    </row>
    <row r="309" spans="1:57">
      <c r="A309" s="3" t="str">
        <f t="shared" ref="A309:A339" si="19">A3</f>
        <v>Augsburg</v>
      </c>
      <c r="B309">
        <f t="shared" ref="B309:Q339" ca="1" si="20">IF(B$1="","",IF(B139="","",IF(B139-B207&gt;0,1,IF(B139-B207=0,0.5,0))))</f>
        <v>0</v>
      </c>
      <c r="C309" t="str">
        <f t="shared" ca="1" si="20"/>
        <v/>
      </c>
      <c r="D309">
        <f t="shared" ca="1" si="20"/>
        <v>1</v>
      </c>
      <c r="E309" t="str">
        <f t="shared" ca="1" si="20"/>
        <v/>
      </c>
      <c r="F309">
        <f t="shared" ca="1" si="20"/>
        <v>1</v>
      </c>
      <c r="G309" t="str">
        <f t="shared" ca="1" si="20"/>
        <v/>
      </c>
      <c r="H309">
        <f t="shared" ca="1" si="20"/>
        <v>0.5</v>
      </c>
      <c r="I309" t="str">
        <f t="shared" ca="1" si="20"/>
        <v/>
      </c>
      <c r="J309">
        <f t="shared" ca="1" si="20"/>
        <v>0</v>
      </c>
      <c r="K309" t="str">
        <f t="shared" ca="1" si="20"/>
        <v/>
      </c>
      <c r="L309">
        <f t="shared" ca="1" si="20"/>
        <v>1</v>
      </c>
      <c r="M309" t="str">
        <f t="shared" ca="1" si="20"/>
        <v/>
      </c>
      <c r="N309">
        <f t="shared" ca="1" si="20"/>
        <v>1</v>
      </c>
      <c r="O309" t="str">
        <f t="shared" ca="1" si="20"/>
        <v/>
      </c>
      <c r="P309" t="str">
        <f t="shared" ca="1" si="20"/>
        <v/>
      </c>
      <c r="Q309">
        <f t="shared" ca="1" si="20"/>
        <v>1</v>
      </c>
      <c r="R309" t="str">
        <f t="shared" ca="1" si="18"/>
        <v/>
      </c>
      <c r="S309" t="str">
        <f t="shared" ca="1" si="18"/>
        <v/>
      </c>
      <c r="T309">
        <f t="shared" ca="1" si="18"/>
        <v>1</v>
      </c>
      <c r="U309" t="str">
        <f t="shared" ca="1" si="18"/>
        <v/>
      </c>
      <c r="V309">
        <f t="shared" ca="1" si="18"/>
        <v>0</v>
      </c>
      <c r="W309" t="str">
        <f t="shared" ca="1" si="18"/>
        <v/>
      </c>
      <c r="X309">
        <f t="shared" ca="1" si="18"/>
        <v>0.5</v>
      </c>
      <c r="Y309" t="str">
        <f t="shared" ca="1" si="18"/>
        <v/>
      </c>
      <c r="Z309">
        <f t="shared" ca="1" si="18"/>
        <v>0</v>
      </c>
      <c r="AA309" t="str">
        <f t="shared" ca="1" si="18"/>
        <v/>
      </c>
      <c r="AB309">
        <f t="shared" ca="1" si="18"/>
        <v>0</v>
      </c>
      <c r="AC309" t="str">
        <f t="shared" ca="1" si="18"/>
        <v/>
      </c>
      <c r="AD309">
        <f t="shared" ca="1" si="18"/>
        <v>1</v>
      </c>
      <c r="AE309" t="str">
        <f t="shared" ca="1" si="18"/>
        <v/>
      </c>
      <c r="AF309">
        <f t="shared" ca="1" si="18"/>
        <v>0.5</v>
      </c>
      <c r="AG309">
        <f t="shared" ca="1" si="18"/>
        <v>1</v>
      </c>
      <c r="AH309" t="str">
        <f t="shared" ca="1" si="18"/>
        <v/>
      </c>
      <c r="AI309">
        <f t="shared" ca="1" si="18"/>
        <v>1</v>
      </c>
      <c r="AJ309" t="str">
        <f t="shared" si="18"/>
        <v/>
      </c>
      <c r="AK309" t="str">
        <f t="shared" si="18"/>
        <v/>
      </c>
      <c r="AL309" t="str">
        <f t="shared" si="18"/>
        <v/>
      </c>
      <c r="AM309" t="str">
        <f t="shared" si="18"/>
        <v/>
      </c>
      <c r="AN309" t="str">
        <f t="shared" si="18"/>
        <v/>
      </c>
      <c r="AO309" t="str">
        <f t="shared" si="18"/>
        <v/>
      </c>
      <c r="AP309" t="str">
        <f t="shared" si="18"/>
        <v/>
      </c>
      <c r="AQ309" t="str">
        <f t="shared" si="18"/>
        <v/>
      </c>
      <c r="AR309" t="str">
        <f t="shared" si="18"/>
        <v/>
      </c>
      <c r="AS309" t="str">
        <f t="shared" si="18"/>
        <v/>
      </c>
      <c r="AT309" t="str">
        <f t="shared" si="18"/>
        <v/>
      </c>
      <c r="AU309" t="str">
        <f t="shared" si="18"/>
        <v/>
      </c>
      <c r="AV309" t="str">
        <f t="shared" si="18"/>
        <v/>
      </c>
      <c r="AW309" t="str">
        <f t="shared" si="18"/>
        <v/>
      </c>
      <c r="AX309" t="str">
        <f t="shared" si="18"/>
        <v/>
      </c>
      <c r="AY309" t="str">
        <f t="shared" si="18"/>
        <v/>
      </c>
      <c r="AZ309" t="str">
        <f t="shared" si="18"/>
        <v/>
      </c>
      <c r="BA309" t="str">
        <f t="shared" si="18"/>
        <v/>
      </c>
      <c r="BB309" t="str">
        <f t="shared" si="18"/>
        <v/>
      </c>
      <c r="BC309" t="str">
        <f t="shared" si="18"/>
        <v/>
      </c>
      <c r="BD309" t="str">
        <f t="shared" si="18"/>
        <v/>
      </c>
      <c r="BE309" t="str">
        <f t="shared" si="18"/>
        <v/>
      </c>
    </row>
    <row r="310" spans="1:57">
      <c r="A310" s="3" t="str">
        <f t="shared" si="19"/>
        <v>Braunschweig</v>
      </c>
      <c r="B310">
        <f t="shared" ca="1" si="20"/>
        <v>0</v>
      </c>
      <c r="C310" t="str">
        <f t="shared" ca="1" si="18"/>
        <v/>
      </c>
      <c r="D310">
        <f t="shared" ca="1" si="18"/>
        <v>0</v>
      </c>
      <c r="E310" t="str">
        <f t="shared" ca="1" si="18"/>
        <v/>
      </c>
      <c r="F310">
        <f t="shared" ca="1" si="18"/>
        <v>0.5</v>
      </c>
      <c r="G310" t="str">
        <f t="shared" ca="1" si="18"/>
        <v/>
      </c>
      <c r="H310">
        <f t="shared" ca="1" si="18"/>
        <v>0</v>
      </c>
      <c r="I310" t="str">
        <f t="shared" ca="1" si="18"/>
        <v/>
      </c>
      <c r="J310">
        <f t="shared" ca="1" si="18"/>
        <v>0</v>
      </c>
      <c r="K310" t="str">
        <f t="shared" ca="1" si="18"/>
        <v/>
      </c>
      <c r="L310">
        <f t="shared" ca="1" si="18"/>
        <v>1</v>
      </c>
      <c r="M310" t="str">
        <f t="shared" ca="1" si="18"/>
        <v/>
      </c>
      <c r="N310">
        <f t="shared" ca="1" si="18"/>
        <v>0</v>
      </c>
      <c r="O310" t="str">
        <f t="shared" ca="1" si="18"/>
        <v/>
      </c>
      <c r="P310">
        <f t="shared" ca="1" si="18"/>
        <v>0</v>
      </c>
      <c r="Q310" t="str">
        <f t="shared" ca="1" si="18"/>
        <v/>
      </c>
      <c r="R310">
        <f t="shared" ca="1" si="18"/>
        <v>1</v>
      </c>
      <c r="S310" t="str">
        <f t="shared" ca="1" si="18"/>
        <v/>
      </c>
      <c r="T310">
        <f t="shared" ca="1" si="18"/>
        <v>0</v>
      </c>
      <c r="U310" t="str">
        <f t="shared" ca="1" si="18"/>
        <v/>
      </c>
      <c r="V310">
        <f t="shared" ca="1" si="18"/>
        <v>1</v>
      </c>
      <c r="W310" t="str">
        <f t="shared" ca="1" si="18"/>
        <v/>
      </c>
      <c r="X310">
        <f t="shared" ca="1" si="18"/>
        <v>0.5</v>
      </c>
      <c r="Y310" t="str">
        <f t="shared" ca="1" si="18"/>
        <v/>
      </c>
      <c r="Z310">
        <f t="shared" ca="1" si="18"/>
        <v>0.5</v>
      </c>
      <c r="AA310" t="str">
        <f t="shared" ca="1" si="18"/>
        <v/>
      </c>
      <c r="AB310">
        <f t="shared" ca="1" si="18"/>
        <v>1</v>
      </c>
      <c r="AC310" t="str">
        <f t="shared" ca="1" si="18"/>
        <v/>
      </c>
      <c r="AD310">
        <f t="shared" ca="1" si="18"/>
        <v>1</v>
      </c>
      <c r="AE310" t="str">
        <f t="shared" ca="1" si="18"/>
        <v/>
      </c>
      <c r="AF310">
        <f t="shared" ca="1" si="18"/>
        <v>0</v>
      </c>
      <c r="AG310" t="str">
        <f t="shared" ca="1" si="18"/>
        <v/>
      </c>
      <c r="AH310">
        <f t="shared" ca="1" si="18"/>
        <v>0</v>
      </c>
      <c r="AI310" t="str">
        <f t="shared" ca="1" si="18"/>
        <v/>
      </c>
      <c r="AJ310" t="str">
        <f t="shared" si="18"/>
        <v/>
      </c>
      <c r="AK310" t="str">
        <f t="shared" si="18"/>
        <v/>
      </c>
      <c r="AL310" t="str">
        <f t="shared" si="18"/>
        <v/>
      </c>
      <c r="AM310" t="str">
        <f t="shared" si="18"/>
        <v/>
      </c>
      <c r="AN310" t="str">
        <f t="shared" si="18"/>
        <v/>
      </c>
      <c r="AO310" t="str">
        <f t="shared" si="18"/>
        <v/>
      </c>
      <c r="AP310" t="str">
        <f t="shared" si="18"/>
        <v/>
      </c>
      <c r="AQ310" t="str">
        <f t="shared" si="18"/>
        <v/>
      </c>
      <c r="AR310" t="str">
        <f t="shared" si="18"/>
        <v/>
      </c>
      <c r="AS310" t="str">
        <f t="shared" si="18"/>
        <v/>
      </c>
      <c r="AT310" t="str">
        <f t="shared" si="18"/>
        <v/>
      </c>
      <c r="AU310" t="str">
        <f t="shared" si="18"/>
        <v/>
      </c>
      <c r="AV310" t="str">
        <f t="shared" si="18"/>
        <v/>
      </c>
      <c r="AW310" t="str">
        <f t="shared" si="18"/>
        <v/>
      </c>
      <c r="AX310" t="str">
        <f t="shared" si="18"/>
        <v/>
      </c>
      <c r="AY310" t="str">
        <f t="shared" si="18"/>
        <v/>
      </c>
      <c r="AZ310" t="str">
        <f t="shared" si="18"/>
        <v/>
      </c>
      <c r="BA310" t="str">
        <f t="shared" si="18"/>
        <v/>
      </c>
      <c r="BB310" t="str">
        <f t="shared" si="18"/>
        <v/>
      </c>
      <c r="BC310" t="str">
        <f t="shared" si="18"/>
        <v/>
      </c>
      <c r="BD310" t="str">
        <f t="shared" si="18"/>
        <v/>
      </c>
      <c r="BE310" t="str">
        <f t="shared" si="18"/>
        <v/>
      </c>
    </row>
    <row r="311" spans="1:57">
      <c r="A311" s="3" t="str">
        <f t="shared" si="19"/>
        <v>Hannover</v>
      </c>
      <c r="B311">
        <f t="shared" ca="1" si="20"/>
        <v>1</v>
      </c>
      <c r="C311" t="str">
        <f t="shared" ca="1" si="18"/>
        <v/>
      </c>
      <c r="D311">
        <f t="shared" ca="1" si="18"/>
        <v>1</v>
      </c>
      <c r="E311">
        <f t="shared" ca="1" si="18"/>
        <v>1</v>
      </c>
      <c r="F311" t="str">
        <f t="shared" ca="1" si="18"/>
        <v/>
      </c>
      <c r="G311">
        <f t="shared" ca="1" si="18"/>
        <v>1</v>
      </c>
      <c r="H311" t="str">
        <f t="shared" ca="1" si="18"/>
        <v/>
      </c>
      <c r="I311">
        <f t="shared" ca="1" si="18"/>
        <v>0.5</v>
      </c>
      <c r="J311" t="str">
        <f t="shared" ca="1" si="18"/>
        <v/>
      </c>
      <c r="K311">
        <f t="shared" ca="1" si="18"/>
        <v>0</v>
      </c>
      <c r="L311" t="str">
        <f t="shared" ca="1" si="18"/>
        <v/>
      </c>
      <c r="M311">
        <f t="shared" ca="1" si="18"/>
        <v>0.5</v>
      </c>
      <c r="N311" t="str">
        <f t="shared" ca="1" si="18"/>
        <v/>
      </c>
      <c r="O311">
        <f t="shared" ca="1" si="18"/>
        <v>1</v>
      </c>
      <c r="P311" t="str">
        <f t="shared" ca="1" si="18"/>
        <v/>
      </c>
      <c r="Q311">
        <f t="shared" ca="1" si="18"/>
        <v>0.5</v>
      </c>
      <c r="R311" t="str">
        <f t="shared" ca="1" si="18"/>
        <v/>
      </c>
      <c r="S311" t="str">
        <f t="shared" ca="1" si="18"/>
        <v/>
      </c>
      <c r="T311">
        <f t="shared" ca="1" si="18"/>
        <v>1</v>
      </c>
      <c r="U311" t="str">
        <f t="shared" ca="1" si="18"/>
        <v/>
      </c>
      <c r="V311" t="str">
        <f t="shared" ca="1" si="18"/>
        <v/>
      </c>
      <c r="W311">
        <f t="shared" ca="1" si="18"/>
        <v>0</v>
      </c>
      <c r="X311" t="str">
        <f t="shared" ca="1" si="18"/>
        <v/>
      </c>
      <c r="Y311">
        <f t="shared" ca="1" si="18"/>
        <v>0.5</v>
      </c>
      <c r="Z311" t="str">
        <f t="shared" ca="1" si="18"/>
        <v/>
      </c>
      <c r="AA311">
        <f t="shared" ca="1" si="18"/>
        <v>0</v>
      </c>
      <c r="AB311" t="str">
        <f t="shared" ca="1" si="18"/>
        <v/>
      </c>
      <c r="AC311">
        <f t="shared" ca="1" si="18"/>
        <v>0</v>
      </c>
      <c r="AD311" t="str">
        <f t="shared" ca="1" si="18"/>
        <v/>
      </c>
      <c r="AE311">
        <f t="shared" ca="1" si="18"/>
        <v>1</v>
      </c>
      <c r="AF311" t="str">
        <f t="shared" ca="1" si="18"/>
        <v/>
      </c>
      <c r="AG311">
        <f t="shared" ca="1" si="18"/>
        <v>0.5</v>
      </c>
      <c r="AH311" t="str">
        <f t="shared" ca="1" si="18"/>
        <v/>
      </c>
      <c r="AI311">
        <f t="shared" ca="1" si="18"/>
        <v>1</v>
      </c>
      <c r="AJ311" t="str">
        <f t="shared" si="18"/>
        <v/>
      </c>
      <c r="AK311" t="str">
        <f t="shared" si="18"/>
        <v/>
      </c>
      <c r="AL311" t="str">
        <f t="shared" si="18"/>
        <v/>
      </c>
      <c r="AM311" t="str">
        <f t="shared" si="18"/>
        <v/>
      </c>
      <c r="AN311" t="str">
        <f t="shared" si="18"/>
        <v/>
      </c>
      <c r="AO311" t="str">
        <f t="shared" si="18"/>
        <v/>
      </c>
      <c r="AP311" t="str">
        <f t="shared" si="18"/>
        <v/>
      </c>
      <c r="AQ311" t="str">
        <f t="shared" si="18"/>
        <v/>
      </c>
      <c r="AR311" t="str">
        <f t="shared" si="18"/>
        <v/>
      </c>
      <c r="AS311" t="str">
        <f t="shared" si="18"/>
        <v/>
      </c>
      <c r="AT311" t="str">
        <f t="shared" si="18"/>
        <v/>
      </c>
      <c r="AU311" t="str">
        <f t="shared" si="18"/>
        <v/>
      </c>
      <c r="AV311" t="str">
        <f t="shared" si="18"/>
        <v/>
      </c>
      <c r="AW311" t="str">
        <f t="shared" si="18"/>
        <v/>
      </c>
      <c r="AX311" t="str">
        <f t="shared" si="18"/>
        <v/>
      </c>
      <c r="AY311" t="str">
        <f t="shared" si="18"/>
        <v/>
      </c>
      <c r="AZ311" t="str">
        <f t="shared" si="18"/>
        <v/>
      </c>
      <c r="BA311" t="str">
        <f t="shared" si="18"/>
        <v/>
      </c>
      <c r="BB311" t="str">
        <f t="shared" si="18"/>
        <v/>
      </c>
      <c r="BC311" t="str">
        <f t="shared" si="18"/>
        <v/>
      </c>
      <c r="BD311" t="str">
        <f t="shared" si="18"/>
        <v/>
      </c>
      <c r="BE311" t="str">
        <f t="shared" si="18"/>
        <v/>
      </c>
    </row>
    <row r="312" spans="1:57">
      <c r="A312" s="3" t="str">
        <f t="shared" si="19"/>
        <v>Hertha</v>
      </c>
      <c r="B312">
        <f t="shared" ca="1" si="20"/>
        <v>1</v>
      </c>
      <c r="C312" t="str">
        <f t="shared" ca="1" si="18"/>
        <v/>
      </c>
      <c r="D312">
        <f t="shared" ca="1" si="18"/>
        <v>1</v>
      </c>
      <c r="E312" t="str">
        <f t="shared" ca="1" si="18"/>
        <v/>
      </c>
      <c r="F312">
        <f t="shared" ca="1" si="18"/>
        <v>0</v>
      </c>
      <c r="G312" t="str">
        <f t="shared" ca="1" si="18"/>
        <v/>
      </c>
      <c r="H312">
        <f t="shared" ca="1" si="18"/>
        <v>1</v>
      </c>
      <c r="I312" t="str">
        <f t="shared" ca="1" si="18"/>
        <v/>
      </c>
      <c r="J312">
        <f t="shared" ca="1" si="18"/>
        <v>1</v>
      </c>
      <c r="K312" t="str">
        <f t="shared" ca="1" si="18"/>
        <v/>
      </c>
      <c r="L312">
        <f t="shared" ca="1" si="18"/>
        <v>0</v>
      </c>
      <c r="M312" t="str">
        <f t="shared" ca="1" si="18"/>
        <v/>
      </c>
      <c r="N312">
        <f t="shared" ca="1" si="18"/>
        <v>0</v>
      </c>
      <c r="O312">
        <f t="shared" ca="1" si="18"/>
        <v>0.5</v>
      </c>
      <c r="P312" t="str">
        <f t="shared" ca="1" si="18"/>
        <v/>
      </c>
      <c r="Q312">
        <f t="shared" ca="1" si="18"/>
        <v>1</v>
      </c>
      <c r="R312" t="str">
        <f t="shared" ca="1" si="18"/>
        <v/>
      </c>
      <c r="S312" t="str">
        <f t="shared" ca="1" si="18"/>
        <v/>
      </c>
      <c r="T312">
        <f t="shared" ca="1" si="18"/>
        <v>0</v>
      </c>
      <c r="U312" t="str">
        <f t="shared" ca="1" si="18"/>
        <v/>
      </c>
      <c r="V312">
        <f t="shared" ca="1" si="18"/>
        <v>0</v>
      </c>
      <c r="W312" t="str">
        <f t="shared" ca="1" si="18"/>
        <v/>
      </c>
      <c r="X312">
        <f t="shared" ca="1" si="18"/>
        <v>0.5</v>
      </c>
      <c r="Y312" t="str">
        <f t="shared" ca="1" si="18"/>
        <v/>
      </c>
      <c r="Z312">
        <f t="shared" ca="1" si="18"/>
        <v>0</v>
      </c>
      <c r="AA312" t="str">
        <f t="shared" ca="1" si="18"/>
        <v/>
      </c>
      <c r="AB312">
        <f t="shared" ca="1" si="18"/>
        <v>0</v>
      </c>
      <c r="AC312" t="str">
        <f t="shared" ca="1" si="18"/>
        <v/>
      </c>
      <c r="AD312">
        <f t="shared" ca="1" si="18"/>
        <v>0.5</v>
      </c>
      <c r="AE312" t="str">
        <f t="shared" ca="1" si="18"/>
        <v/>
      </c>
      <c r="AF312" t="str">
        <f t="shared" ca="1" si="18"/>
        <v/>
      </c>
      <c r="AG312">
        <f t="shared" ca="1" si="18"/>
        <v>1</v>
      </c>
      <c r="AH312" t="str">
        <f t="shared" ca="1" si="18"/>
        <v/>
      </c>
      <c r="AI312">
        <f t="shared" ca="1" si="18"/>
        <v>0</v>
      </c>
      <c r="AJ312" t="str">
        <f t="shared" si="18"/>
        <v/>
      </c>
      <c r="AK312" t="str">
        <f t="shared" si="18"/>
        <v/>
      </c>
      <c r="AL312" t="str">
        <f t="shared" si="18"/>
        <v/>
      </c>
      <c r="AM312" t="str">
        <f t="shared" si="18"/>
        <v/>
      </c>
      <c r="AN312" t="str">
        <f t="shared" si="18"/>
        <v/>
      </c>
      <c r="AO312" t="str">
        <f t="shared" si="18"/>
        <v/>
      </c>
      <c r="AP312" t="str">
        <f t="shared" si="18"/>
        <v/>
      </c>
      <c r="AQ312" t="str">
        <f t="shared" si="18"/>
        <v/>
      </c>
      <c r="AR312" t="str">
        <f t="shared" si="18"/>
        <v/>
      </c>
      <c r="AS312" t="str">
        <f t="shared" si="18"/>
        <v/>
      </c>
      <c r="AT312" t="str">
        <f t="shared" si="18"/>
        <v/>
      </c>
      <c r="AU312" t="str">
        <f t="shared" si="18"/>
        <v/>
      </c>
      <c r="AV312" t="str">
        <f t="shared" si="18"/>
        <v/>
      </c>
      <c r="AW312" t="str">
        <f t="shared" si="18"/>
        <v/>
      </c>
      <c r="AX312" t="str">
        <f t="shared" si="18"/>
        <v/>
      </c>
      <c r="AY312" t="str">
        <f t="shared" si="18"/>
        <v/>
      </c>
      <c r="AZ312" t="str">
        <f t="shared" si="18"/>
        <v/>
      </c>
      <c r="BA312" t="str">
        <f t="shared" ref="C312:BE317" si="21">IF(BA$1="","",IF(BA142="","",IF(BA142-BA210&gt;0,1,IF(BA142-BA210=0,0.5,0))))</f>
        <v/>
      </c>
      <c r="BB312" t="str">
        <f t="shared" si="21"/>
        <v/>
      </c>
      <c r="BC312" t="str">
        <f t="shared" si="21"/>
        <v/>
      </c>
      <c r="BD312" t="str">
        <f t="shared" si="21"/>
        <v/>
      </c>
      <c r="BE312" t="str">
        <f t="shared" si="21"/>
        <v/>
      </c>
    </row>
    <row r="313" spans="1:57">
      <c r="A313" s="3" t="str">
        <f t="shared" si="19"/>
        <v>Hoffenheim</v>
      </c>
      <c r="B313">
        <f t="shared" ca="1" si="20"/>
        <v>0.5</v>
      </c>
      <c r="C313" t="str">
        <f t="shared" ca="1" si="21"/>
        <v/>
      </c>
      <c r="D313">
        <f t="shared" ca="1" si="21"/>
        <v>0.5</v>
      </c>
      <c r="E313" t="str">
        <f t="shared" ca="1" si="21"/>
        <v/>
      </c>
      <c r="F313">
        <f t="shared" ca="1" si="21"/>
        <v>1</v>
      </c>
      <c r="G313" t="str">
        <f t="shared" ca="1" si="21"/>
        <v/>
      </c>
      <c r="H313">
        <f t="shared" ca="1" si="21"/>
        <v>0.5</v>
      </c>
      <c r="I313" t="str">
        <f t="shared" ca="1" si="21"/>
        <v/>
      </c>
      <c r="J313">
        <f t="shared" ca="1" si="21"/>
        <v>0</v>
      </c>
      <c r="K313" t="str">
        <f t="shared" ca="1" si="21"/>
        <v/>
      </c>
      <c r="L313">
        <f t="shared" ca="1" si="21"/>
        <v>0</v>
      </c>
      <c r="M313">
        <f t="shared" ca="1" si="21"/>
        <v>0</v>
      </c>
      <c r="N313" t="str">
        <f t="shared" ca="1" si="21"/>
        <v/>
      </c>
      <c r="O313">
        <f t="shared" ca="1" si="21"/>
        <v>0.5</v>
      </c>
      <c r="P313" t="str">
        <f t="shared" ca="1" si="21"/>
        <v/>
      </c>
      <c r="Q313">
        <f t="shared" ca="1" si="21"/>
        <v>0.5</v>
      </c>
      <c r="R313" t="str">
        <f t="shared" ca="1" si="21"/>
        <v/>
      </c>
      <c r="S313" t="str">
        <f t="shared" ca="1" si="21"/>
        <v/>
      </c>
      <c r="T313">
        <f t="shared" ca="1" si="21"/>
        <v>1</v>
      </c>
      <c r="U313" t="str">
        <f t="shared" ca="1" si="21"/>
        <v/>
      </c>
      <c r="V313">
        <f t="shared" ca="1" si="21"/>
        <v>1</v>
      </c>
      <c r="W313" t="str">
        <f t="shared" ca="1" si="21"/>
        <v/>
      </c>
      <c r="X313">
        <f t="shared" ca="1" si="21"/>
        <v>1</v>
      </c>
      <c r="Y313" t="str">
        <f t="shared" ca="1" si="21"/>
        <v/>
      </c>
      <c r="Z313">
        <f t="shared" ca="1" si="21"/>
        <v>0</v>
      </c>
      <c r="AA313" t="str">
        <f t="shared" ca="1" si="21"/>
        <v/>
      </c>
      <c r="AB313">
        <f t="shared" ca="1" si="21"/>
        <v>1</v>
      </c>
      <c r="AC313" t="str">
        <f t="shared" ca="1" si="21"/>
        <v/>
      </c>
      <c r="AD313" t="str">
        <f t="shared" ca="1" si="21"/>
        <v/>
      </c>
      <c r="AE313">
        <f t="shared" ca="1" si="21"/>
        <v>1</v>
      </c>
      <c r="AF313" t="str">
        <f t="shared" ca="1" si="21"/>
        <v/>
      </c>
      <c r="AG313">
        <f t="shared" ca="1" si="21"/>
        <v>0.5</v>
      </c>
      <c r="AH313" t="str">
        <f t="shared" ca="1" si="21"/>
        <v/>
      </c>
      <c r="AI313">
        <f t="shared" ca="1" si="21"/>
        <v>1</v>
      </c>
      <c r="AJ313" t="str">
        <f t="shared" si="21"/>
        <v/>
      </c>
      <c r="AK313" t="str">
        <f t="shared" si="21"/>
        <v/>
      </c>
      <c r="AL313" t="str">
        <f t="shared" si="21"/>
        <v/>
      </c>
      <c r="AM313" t="str">
        <f t="shared" si="21"/>
        <v/>
      </c>
      <c r="AN313" t="str">
        <f t="shared" si="21"/>
        <v/>
      </c>
      <c r="AO313" t="str">
        <f t="shared" si="21"/>
        <v/>
      </c>
      <c r="AP313" t="str">
        <f t="shared" si="21"/>
        <v/>
      </c>
      <c r="AQ313" t="str">
        <f t="shared" si="21"/>
        <v/>
      </c>
      <c r="AR313" t="str">
        <f t="shared" si="21"/>
        <v/>
      </c>
      <c r="AS313" t="str">
        <f t="shared" si="21"/>
        <v/>
      </c>
      <c r="AT313" t="str">
        <f t="shared" si="21"/>
        <v/>
      </c>
      <c r="AU313" t="str">
        <f t="shared" si="21"/>
        <v/>
      </c>
      <c r="AV313" t="str">
        <f t="shared" si="21"/>
        <v/>
      </c>
      <c r="AW313" t="str">
        <f t="shared" si="21"/>
        <v/>
      </c>
      <c r="AX313" t="str">
        <f t="shared" si="21"/>
        <v/>
      </c>
      <c r="AY313" t="str">
        <f t="shared" si="21"/>
        <v/>
      </c>
      <c r="AZ313" t="str">
        <f t="shared" si="21"/>
        <v/>
      </c>
      <c r="BA313" t="str">
        <f t="shared" si="21"/>
        <v/>
      </c>
      <c r="BB313" t="str">
        <f t="shared" si="21"/>
        <v/>
      </c>
      <c r="BC313" t="str">
        <f t="shared" si="21"/>
        <v/>
      </c>
      <c r="BD313" t="str">
        <f t="shared" si="21"/>
        <v/>
      </c>
      <c r="BE313" t="str">
        <f t="shared" si="21"/>
        <v/>
      </c>
    </row>
    <row r="314" spans="1:57">
      <c r="A314" s="3" t="str">
        <f t="shared" si="19"/>
        <v>Leverkusen</v>
      </c>
      <c r="B314">
        <f t="shared" ca="1" si="20"/>
        <v>1</v>
      </c>
      <c r="C314" t="str">
        <f t="shared" ca="1" si="21"/>
        <v/>
      </c>
      <c r="D314">
        <f t="shared" ca="1" si="21"/>
        <v>1</v>
      </c>
      <c r="E314" t="str">
        <f t="shared" ca="1" si="21"/>
        <v/>
      </c>
      <c r="F314">
        <f t="shared" ca="1" si="21"/>
        <v>1</v>
      </c>
      <c r="G314" t="str">
        <f t="shared" ca="1" si="21"/>
        <v/>
      </c>
      <c r="H314">
        <f t="shared" ca="1" si="21"/>
        <v>1</v>
      </c>
      <c r="I314">
        <f t="shared" ca="1" si="21"/>
        <v>0.5</v>
      </c>
      <c r="J314" t="str">
        <f t="shared" ca="1" si="21"/>
        <v/>
      </c>
      <c r="K314">
        <f t="shared" ca="1" si="21"/>
        <v>1</v>
      </c>
      <c r="L314" t="str">
        <f t="shared" ca="1" si="21"/>
        <v/>
      </c>
      <c r="M314">
        <f t="shared" ca="1" si="21"/>
        <v>1</v>
      </c>
      <c r="N314" t="str">
        <f t="shared" ca="1" si="21"/>
        <v/>
      </c>
      <c r="O314">
        <f t="shared" ca="1" si="21"/>
        <v>1</v>
      </c>
      <c r="P314" t="str">
        <f t="shared" ca="1" si="21"/>
        <v/>
      </c>
      <c r="Q314">
        <f t="shared" ca="1" si="21"/>
        <v>0</v>
      </c>
      <c r="R314" t="str">
        <f t="shared" ca="1" si="21"/>
        <v/>
      </c>
      <c r="S314" t="str">
        <f t="shared" ca="1" si="21"/>
        <v/>
      </c>
      <c r="T314">
        <f t="shared" ca="1" si="21"/>
        <v>1</v>
      </c>
      <c r="U314" t="str">
        <f t="shared" ca="1" si="21"/>
        <v/>
      </c>
      <c r="V314">
        <f t="shared" ca="1" si="21"/>
        <v>0</v>
      </c>
      <c r="W314" t="str">
        <f t="shared" ca="1" si="21"/>
        <v/>
      </c>
      <c r="X314">
        <f t="shared" ca="1" si="21"/>
        <v>0</v>
      </c>
      <c r="Y314" t="str">
        <f t="shared" ca="1" si="21"/>
        <v/>
      </c>
      <c r="Z314" t="str">
        <f t="shared" ca="1" si="21"/>
        <v/>
      </c>
      <c r="AA314">
        <f t="shared" ca="1" si="21"/>
        <v>0</v>
      </c>
      <c r="AB314" t="str">
        <f t="shared" ca="1" si="21"/>
        <v/>
      </c>
      <c r="AC314">
        <f t="shared" ca="1" si="21"/>
        <v>0.5</v>
      </c>
      <c r="AD314" t="str">
        <f t="shared" ca="1" si="21"/>
        <v/>
      </c>
      <c r="AE314">
        <f t="shared" ca="1" si="21"/>
        <v>1</v>
      </c>
      <c r="AF314" t="str">
        <f t="shared" ca="1" si="21"/>
        <v/>
      </c>
      <c r="AG314">
        <f t="shared" ca="1" si="21"/>
        <v>0.5</v>
      </c>
      <c r="AH314" t="str">
        <f t="shared" ca="1" si="21"/>
        <v/>
      </c>
      <c r="AI314">
        <f t="shared" ca="1" si="21"/>
        <v>1</v>
      </c>
      <c r="AJ314" t="str">
        <f t="shared" si="21"/>
        <v/>
      </c>
      <c r="AK314" t="str">
        <f t="shared" si="21"/>
        <v/>
      </c>
      <c r="AL314" t="str">
        <f t="shared" si="21"/>
        <v/>
      </c>
      <c r="AM314" t="str">
        <f t="shared" si="21"/>
        <v/>
      </c>
      <c r="AN314" t="str">
        <f t="shared" si="21"/>
        <v/>
      </c>
      <c r="AO314" t="str">
        <f t="shared" si="21"/>
        <v/>
      </c>
      <c r="AP314" t="str">
        <f t="shared" si="21"/>
        <v/>
      </c>
      <c r="AQ314" t="str">
        <f t="shared" si="21"/>
        <v/>
      </c>
      <c r="AR314" t="str">
        <f t="shared" si="21"/>
        <v/>
      </c>
      <c r="AS314" t="str">
        <f t="shared" si="21"/>
        <v/>
      </c>
      <c r="AT314" t="str">
        <f t="shared" si="21"/>
        <v/>
      </c>
      <c r="AU314" t="str">
        <f t="shared" si="21"/>
        <v/>
      </c>
      <c r="AV314" t="str">
        <f t="shared" si="21"/>
        <v/>
      </c>
      <c r="AW314" t="str">
        <f t="shared" si="21"/>
        <v/>
      </c>
      <c r="AX314" t="str">
        <f t="shared" si="21"/>
        <v/>
      </c>
      <c r="AY314" t="str">
        <f t="shared" si="21"/>
        <v/>
      </c>
      <c r="AZ314" t="str">
        <f t="shared" si="21"/>
        <v/>
      </c>
      <c r="BA314" t="str">
        <f t="shared" si="21"/>
        <v/>
      </c>
      <c r="BB314" t="str">
        <f t="shared" si="21"/>
        <v/>
      </c>
      <c r="BC314" t="str">
        <f t="shared" si="21"/>
        <v/>
      </c>
      <c r="BD314" t="str">
        <f t="shared" si="21"/>
        <v/>
      </c>
      <c r="BE314" t="str">
        <f t="shared" si="21"/>
        <v/>
      </c>
    </row>
    <row r="315" spans="1:57">
      <c r="A315" s="3" t="str">
        <f t="shared" si="19"/>
        <v>Mainz</v>
      </c>
      <c r="B315">
        <f t="shared" ca="1" si="20"/>
        <v>1</v>
      </c>
      <c r="C315" t="str">
        <f t="shared" ca="1" si="21"/>
        <v/>
      </c>
      <c r="D315">
        <f t="shared" ca="1" si="21"/>
        <v>1</v>
      </c>
      <c r="E315" t="str">
        <f t="shared" ca="1" si="21"/>
        <v/>
      </c>
      <c r="F315">
        <f t="shared" ca="1" si="21"/>
        <v>0</v>
      </c>
      <c r="G315">
        <f t="shared" ca="1" si="21"/>
        <v>0</v>
      </c>
      <c r="H315" t="str">
        <f t="shared" ca="1" si="21"/>
        <v/>
      </c>
      <c r="I315">
        <f t="shared" ca="1" si="21"/>
        <v>0.5</v>
      </c>
      <c r="J315" t="str">
        <f t="shared" ca="1" si="21"/>
        <v/>
      </c>
      <c r="K315">
        <f t="shared" ca="1" si="21"/>
        <v>1</v>
      </c>
      <c r="L315" t="str">
        <f t="shared" ca="1" si="21"/>
        <v/>
      </c>
      <c r="M315">
        <f t="shared" ca="1" si="21"/>
        <v>1</v>
      </c>
      <c r="N315" t="str">
        <f t="shared" ca="1" si="21"/>
        <v/>
      </c>
      <c r="O315">
        <f t="shared" ca="1" si="21"/>
        <v>0</v>
      </c>
      <c r="P315" t="str">
        <f t="shared" ca="1" si="21"/>
        <v/>
      </c>
      <c r="Q315">
        <f t="shared" ca="1" si="21"/>
        <v>0.5</v>
      </c>
      <c r="R315" t="str">
        <f t="shared" ca="1" si="21"/>
        <v/>
      </c>
      <c r="S315" t="str">
        <f t="shared" ca="1" si="21"/>
        <v/>
      </c>
      <c r="T315">
        <f t="shared" ca="1" si="21"/>
        <v>1</v>
      </c>
      <c r="U315" t="str">
        <f t="shared" ca="1" si="21"/>
        <v/>
      </c>
      <c r="V315">
        <f t="shared" ca="1" si="21"/>
        <v>1</v>
      </c>
      <c r="W315" t="str">
        <f t="shared" ca="1" si="21"/>
        <v/>
      </c>
      <c r="X315" t="str">
        <f t="shared" ca="1" si="21"/>
        <v/>
      </c>
      <c r="Y315">
        <f t="shared" ca="1" si="21"/>
        <v>0.5</v>
      </c>
      <c r="Z315" t="str">
        <f t="shared" ca="1" si="21"/>
        <v/>
      </c>
      <c r="AA315">
        <f t="shared" ca="1" si="21"/>
        <v>0</v>
      </c>
      <c r="AB315" t="str">
        <f t="shared" ca="1" si="21"/>
        <v/>
      </c>
      <c r="AC315">
        <f t="shared" ca="1" si="21"/>
        <v>1</v>
      </c>
      <c r="AD315" t="str">
        <f t="shared" ca="1" si="21"/>
        <v/>
      </c>
      <c r="AE315">
        <f t="shared" ca="1" si="21"/>
        <v>1</v>
      </c>
      <c r="AF315" t="str">
        <f t="shared" ca="1" si="21"/>
        <v/>
      </c>
      <c r="AG315">
        <f t="shared" ca="1" si="21"/>
        <v>1</v>
      </c>
      <c r="AH315" t="str">
        <f t="shared" ca="1" si="21"/>
        <v/>
      </c>
      <c r="AI315">
        <f t="shared" ca="1" si="21"/>
        <v>1</v>
      </c>
      <c r="AJ315" t="str">
        <f t="shared" si="21"/>
        <v/>
      </c>
      <c r="AK315" t="str">
        <f t="shared" si="21"/>
        <v/>
      </c>
      <c r="AL315" t="str">
        <f t="shared" si="21"/>
        <v/>
      </c>
      <c r="AM315" t="str">
        <f t="shared" si="21"/>
        <v/>
      </c>
      <c r="AN315" t="str">
        <f t="shared" si="21"/>
        <v/>
      </c>
      <c r="AO315" t="str">
        <f t="shared" si="21"/>
        <v/>
      </c>
      <c r="AP315" t="str">
        <f t="shared" si="21"/>
        <v/>
      </c>
      <c r="AQ315" t="str">
        <f t="shared" si="21"/>
        <v/>
      </c>
      <c r="AR315" t="str">
        <f t="shared" si="21"/>
        <v/>
      </c>
      <c r="AS315" t="str">
        <f t="shared" si="21"/>
        <v/>
      </c>
      <c r="AT315" t="str">
        <f t="shared" si="21"/>
        <v/>
      </c>
      <c r="AU315" t="str">
        <f t="shared" si="21"/>
        <v/>
      </c>
      <c r="AV315" t="str">
        <f t="shared" si="21"/>
        <v/>
      </c>
      <c r="AW315" t="str">
        <f t="shared" si="21"/>
        <v/>
      </c>
      <c r="AX315" t="str">
        <f t="shared" si="21"/>
        <v/>
      </c>
      <c r="AY315" t="str">
        <f t="shared" si="21"/>
        <v/>
      </c>
      <c r="AZ315" t="str">
        <f t="shared" si="21"/>
        <v/>
      </c>
      <c r="BA315" t="str">
        <f t="shared" si="21"/>
        <v/>
      </c>
      <c r="BB315" t="str">
        <f t="shared" si="21"/>
        <v/>
      </c>
      <c r="BC315" t="str">
        <f t="shared" si="21"/>
        <v/>
      </c>
      <c r="BD315" t="str">
        <f t="shared" si="21"/>
        <v/>
      </c>
      <c r="BE315" t="str">
        <f t="shared" si="21"/>
        <v/>
      </c>
    </row>
    <row r="316" spans="1:57">
      <c r="A316" s="3" t="str">
        <f t="shared" si="19"/>
        <v>Schalke 04</v>
      </c>
      <c r="B316">
        <f t="shared" ca="1" si="20"/>
        <v>0.5</v>
      </c>
      <c r="C316" t="str">
        <f t="shared" ca="1" si="21"/>
        <v/>
      </c>
      <c r="D316" t="str">
        <f t="shared" ca="1" si="21"/>
        <v/>
      </c>
      <c r="E316">
        <f t="shared" ca="1" si="21"/>
        <v>1</v>
      </c>
      <c r="F316" t="str">
        <f t="shared" ca="1" si="21"/>
        <v/>
      </c>
      <c r="G316">
        <f t="shared" ca="1" si="21"/>
        <v>0</v>
      </c>
      <c r="H316" t="str">
        <f t="shared" ca="1" si="21"/>
        <v/>
      </c>
      <c r="I316">
        <f t="shared" ca="1" si="21"/>
        <v>1</v>
      </c>
      <c r="J316" t="str">
        <f t="shared" ca="1" si="21"/>
        <v/>
      </c>
      <c r="K316">
        <f t="shared" ca="1" si="21"/>
        <v>0</v>
      </c>
      <c r="L316" t="str">
        <f t="shared" ca="1" si="21"/>
        <v/>
      </c>
      <c r="M316">
        <f t="shared" ca="1" si="21"/>
        <v>1</v>
      </c>
      <c r="N316" t="str">
        <f t="shared" ca="1" si="21"/>
        <v/>
      </c>
      <c r="O316">
        <f t="shared" ca="1" si="21"/>
        <v>1</v>
      </c>
      <c r="P316" t="str">
        <f t="shared" ca="1" si="21"/>
        <v/>
      </c>
      <c r="Q316">
        <f t="shared" ca="1" si="21"/>
        <v>1</v>
      </c>
      <c r="R316" t="str">
        <f t="shared" ca="1" si="21"/>
        <v/>
      </c>
      <c r="S316" t="str">
        <f t="shared" ca="1" si="21"/>
        <v/>
      </c>
      <c r="T316">
        <f t="shared" ca="1" si="21"/>
        <v>1</v>
      </c>
      <c r="U316">
        <f t="shared" ca="1" si="21"/>
        <v>1</v>
      </c>
      <c r="V316" t="str">
        <f t="shared" ca="1" si="21"/>
        <v/>
      </c>
      <c r="W316">
        <f t="shared" ca="1" si="21"/>
        <v>0.5</v>
      </c>
      <c r="X316" t="str">
        <f t="shared" ca="1" si="21"/>
        <v/>
      </c>
      <c r="Y316">
        <f t="shared" ca="1" si="21"/>
        <v>1</v>
      </c>
      <c r="Z316" t="str">
        <f t="shared" ca="1" si="21"/>
        <v/>
      </c>
      <c r="AA316">
        <f t="shared" ca="1" si="21"/>
        <v>1</v>
      </c>
      <c r="AB316" t="str">
        <f t="shared" ca="1" si="21"/>
        <v/>
      </c>
      <c r="AC316">
        <f t="shared" ca="1" si="21"/>
        <v>1</v>
      </c>
      <c r="AD316" t="str">
        <f t="shared" ca="1" si="21"/>
        <v/>
      </c>
      <c r="AE316">
        <f t="shared" ca="1" si="21"/>
        <v>1</v>
      </c>
      <c r="AF316" t="str">
        <f t="shared" ca="1" si="21"/>
        <v/>
      </c>
      <c r="AG316">
        <f t="shared" ca="1" si="21"/>
        <v>0</v>
      </c>
      <c r="AH316" t="str">
        <f t="shared" ca="1" si="21"/>
        <v/>
      </c>
      <c r="AI316">
        <f t="shared" ca="1" si="21"/>
        <v>1</v>
      </c>
      <c r="AJ316" t="str">
        <f t="shared" si="21"/>
        <v/>
      </c>
      <c r="AK316" t="str">
        <f t="shared" si="21"/>
        <v/>
      </c>
      <c r="AL316" t="str">
        <f t="shared" si="21"/>
        <v/>
      </c>
      <c r="AM316" t="str">
        <f t="shared" si="21"/>
        <v/>
      </c>
      <c r="AN316" t="str">
        <f t="shared" si="21"/>
        <v/>
      </c>
      <c r="AO316" t="str">
        <f t="shared" si="21"/>
        <v/>
      </c>
      <c r="AP316" t="str">
        <f t="shared" si="21"/>
        <v/>
      </c>
      <c r="AQ316" t="str">
        <f t="shared" si="21"/>
        <v/>
      </c>
      <c r="AR316" t="str">
        <f t="shared" si="21"/>
        <v/>
      </c>
      <c r="AS316" t="str">
        <f t="shared" si="21"/>
        <v/>
      </c>
      <c r="AT316" t="str">
        <f t="shared" si="21"/>
        <v/>
      </c>
      <c r="AU316" t="str">
        <f t="shared" si="21"/>
        <v/>
      </c>
      <c r="AV316" t="str">
        <f t="shared" si="21"/>
        <v/>
      </c>
      <c r="AW316" t="str">
        <f t="shared" si="21"/>
        <v/>
      </c>
      <c r="AX316" t="str">
        <f t="shared" si="21"/>
        <v/>
      </c>
      <c r="AY316" t="str">
        <f t="shared" si="21"/>
        <v/>
      </c>
      <c r="AZ316" t="str">
        <f t="shared" si="21"/>
        <v/>
      </c>
      <c r="BA316" t="str">
        <f t="shared" si="21"/>
        <v/>
      </c>
      <c r="BB316" t="str">
        <f t="shared" si="21"/>
        <v/>
      </c>
      <c r="BC316" t="str">
        <f t="shared" si="21"/>
        <v/>
      </c>
      <c r="BD316" t="str">
        <f t="shared" si="21"/>
        <v/>
      </c>
      <c r="BE316" t="str">
        <f t="shared" si="21"/>
        <v/>
      </c>
    </row>
    <row r="317" spans="1:57">
      <c r="A317" s="3" t="str">
        <f t="shared" si="19"/>
        <v>Ein Frankfurt</v>
      </c>
      <c r="B317" t="str">
        <f t="shared" ca="1" si="20"/>
        <v/>
      </c>
      <c r="C317">
        <f t="shared" ca="1" si="21"/>
        <v>0</v>
      </c>
      <c r="D317" t="str">
        <f t="shared" ca="1" si="21"/>
        <v/>
      </c>
      <c r="E317">
        <f t="shared" ca="1" si="21"/>
        <v>0</v>
      </c>
      <c r="F317" t="str">
        <f t="shared" ca="1" si="21"/>
        <v/>
      </c>
      <c r="G317" t="str">
        <f t="shared" ca="1" si="21"/>
        <v/>
      </c>
      <c r="H317">
        <f t="shared" ca="1" si="21"/>
        <v>0.5</v>
      </c>
      <c r="I317" t="str">
        <f t="shared" ca="1" si="21"/>
        <v/>
      </c>
      <c r="J317">
        <f t="shared" ca="1" si="21"/>
        <v>0.5</v>
      </c>
      <c r="K317" t="str">
        <f t="shared" ca="1" si="21"/>
        <v/>
      </c>
      <c r="L317">
        <f t="shared" ca="1" si="21"/>
        <v>0</v>
      </c>
      <c r="M317" t="str">
        <f t="shared" ca="1" si="21"/>
        <v/>
      </c>
      <c r="N317">
        <f t="shared" ca="1" si="21"/>
        <v>0.5</v>
      </c>
      <c r="O317" t="str">
        <f t="shared" ca="1" si="21"/>
        <v/>
      </c>
      <c r="P317">
        <f t="shared" ca="1" si="21"/>
        <v>0</v>
      </c>
      <c r="Q317" t="str">
        <f t="shared" ca="1" si="21"/>
        <v/>
      </c>
      <c r="R317">
        <f t="shared" ca="1" si="21"/>
        <v>0.5</v>
      </c>
      <c r="S317">
        <f t="shared" ca="1" si="21"/>
        <v>1</v>
      </c>
      <c r="T317" t="str">
        <f t="shared" ca="1" si="21"/>
        <v/>
      </c>
      <c r="U317">
        <f t="shared" ca="1" si="21"/>
        <v>1</v>
      </c>
      <c r="V317" t="str">
        <f t="shared" ca="1" si="21"/>
        <v/>
      </c>
      <c r="W317">
        <f t="shared" ca="1" si="21"/>
        <v>0.5</v>
      </c>
      <c r="X317">
        <f t="shared" ca="1" si="21"/>
        <v>1</v>
      </c>
      <c r="Y317" t="str">
        <f t="shared" ca="1" si="21"/>
        <v/>
      </c>
      <c r="Z317">
        <f t="shared" ca="1" si="21"/>
        <v>0</v>
      </c>
      <c r="AA317" t="str">
        <f t="shared" ca="1" si="21"/>
        <v/>
      </c>
      <c r="AB317">
        <f t="shared" ca="1" si="21"/>
        <v>1</v>
      </c>
      <c r="AC317" t="str">
        <f t="shared" ca="1" si="21"/>
        <v/>
      </c>
      <c r="AD317">
        <f t="shared" ca="1" si="21"/>
        <v>1</v>
      </c>
      <c r="AE317" t="str">
        <f t="shared" ca="1" si="21"/>
        <v/>
      </c>
      <c r="AF317">
        <f t="shared" ca="1" si="21"/>
        <v>0</v>
      </c>
      <c r="AG317" t="str">
        <f t="shared" ref="C317:BE322" ca="1" si="22">IF(AG$1="","",IF(AG147="","",IF(AG147-AG215&gt;0,1,IF(AG147-AG215=0,0.5,0))))</f>
        <v/>
      </c>
      <c r="AH317">
        <f t="shared" ca="1" si="22"/>
        <v>0</v>
      </c>
      <c r="AI317" t="str">
        <f t="shared" ca="1" si="22"/>
        <v/>
      </c>
      <c r="AJ317" t="str">
        <f t="shared" si="22"/>
        <v/>
      </c>
      <c r="AK317" t="str">
        <f t="shared" si="22"/>
        <v/>
      </c>
      <c r="AL317" t="str">
        <f t="shared" si="22"/>
        <v/>
      </c>
      <c r="AM317" t="str">
        <f t="shared" si="22"/>
        <v/>
      </c>
      <c r="AN317" t="str">
        <f t="shared" si="22"/>
        <v/>
      </c>
      <c r="AO317" t="str">
        <f t="shared" si="22"/>
        <v/>
      </c>
      <c r="AP317" t="str">
        <f t="shared" si="22"/>
        <v/>
      </c>
      <c r="AQ317" t="str">
        <f t="shared" si="22"/>
        <v/>
      </c>
      <c r="AR317" t="str">
        <f t="shared" si="22"/>
        <v/>
      </c>
      <c r="AS317" t="str">
        <f t="shared" si="22"/>
        <v/>
      </c>
      <c r="AT317" t="str">
        <f t="shared" si="22"/>
        <v/>
      </c>
      <c r="AU317" t="str">
        <f t="shared" si="22"/>
        <v/>
      </c>
      <c r="AV317" t="str">
        <f t="shared" si="22"/>
        <v/>
      </c>
      <c r="AW317" t="str">
        <f t="shared" si="22"/>
        <v/>
      </c>
      <c r="AX317" t="str">
        <f t="shared" si="22"/>
        <v/>
      </c>
      <c r="AY317" t="str">
        <f t="shared" si="22"/>
        <v/>
      </c>
      <c r="AZ317" t="str">
        <f t="shared" si="22"/>
        <v/>
      </c>
      <c r="BA317" t="str">
        <f t="shared" si="22"/>
        <v/>
      </c>
      <c r="BB317" t="str">
        <f t="shared" si="22"/>
        <v/>
      </c>
      <c r="BC317" t="str">
        <f t="shared" si="22"/>
        <v/>
      </c>
      <c r="BD317" t="str">
        <f t="shared" si="22"/>
        <v/>
      </c>
      <c r="BE317" t="str">
        <f t="shared" si="22"/>
        <v/>
      </c>
    </row>
    <row r="318" spans="1:57">
      <c r="A318" s="3" t="str">
        <f t="shared" si="19"/>
        <v>Freiburg</v>
      </c>
      <c r="B318" t="str">
        <f t="shared" ca="1" si="20"/>
        <v/>
      </c>
      <c r="C318">
        <f t="shared" ca="1" si="22"/>
        <v>0</v>
      </c>
      <c r="D318" t="str">
        <f t="shared" ca="1" si="22"/>
        <v/>
      </c>
      <c r="E318">
        <f t="shared" ca="1" si="22"/>
        <v>0.5</v>
      </c>
      <c r="F318" t="str">
        <f t="shared" ca="1" si="22"/>
        <v/>
      </c>
      <c r="G318">
        <f t="shared" ca="1" si="22"/>
        <v>0.5</v>
      </c>
      <c r="H318" t="str">
        <f t="shared" ca="1" si="22"/>
        <v/>
      </c>
      <c r="I318">
        <f t="shared" ca="1" si="22"/>
        <v>0.5</v>
      </c>
      <c r="J318" t="str">
        <f t="shared" ca="1" si="22"/>
        <v/>
      </c>
      <c r="K318">
        <f t="shared" ca="1" si="22"/>
        <v>0</v>
      </c>
      <c r="L318" t="str">
        <f t="shared" ca="1" si="22"/>
        <v/>
      </c>
      <c r="M318">
        <f t="shared" ca="1" si="22"/>
        <v>0</v>
      </c>
      <c r="N318" t="str">
        <f t="shared" ca="1" si="22"/>
        <v/>
      </c>
      <c r="O318" t="str">
        <f t="shared" ca="1" si="22"/>
        <v/>
      </c>
      <c r="P318">
        <f t="shared" ca="1" si="22"/>
        <v>0</v>
      </c>
      <c r="Q318" t="str">
        <f t="shared" ca="1" si="22"/>
        <v/>
      </c>
      <c r="R318">
        <f t="shared" ca="1" si="22"/>
        <v>1</v>
      </c>
      <c r="S318">
        <f t="shared" ca="1" si="22"/>
        <v>1</v>
      </c>
      <c r="T318" t="str">
        <f t="shared" ca="1" si="22"/>
        <v/>
      </c>
      <c r="U318">
        <f t="shared" ca="1" si="22"/>
        <v>0.5</v>
      </c>
      <c r="V318" t="str">
        <f t="shared" ca="1" si="22"/>
        <v/>
      </c>
      <c r="W318">
        <f t="shared" ca="1" si="22"/>
        <v>0</v>
      </c>
      <c r="X318" t="str">
        <f t="shared" ca="1" si="22"/>
        <v/>
      </c>
      <c r="Y318">
        <f t="shared" ca="1" si="22"/>
        <v>0</v>
      </c>
      <c r="Z318" t="str">
        <f t="shared" ca="1" si="22"/>
        <v/>
      </c>
      <c r="AA318">
        <f t="shared" ca="1" si="22"/>
        <v>1</v>
      </c>
      <c r="AB318" t="str">
        <f t="shared" ca="1" si="22"/>
        <v/>
      </c>
      <c r="AC318">
        <f t="shared" ca="1" si="22"/>
        <v>1</v>
      </c>
      <c r="AD318" t="str">
        <f t="shared" ca="1" si="22"/>
        <v/>
      </c>
      <c r="AE318">
        <f t="shared" ca="1" si="22"/>
        <v>1</v>
      </c>
      <c r="AF318">
        <f t="shared" ca="1" si="22"/>
        <v>1</v>
      </c>
      <c r="AG318" t="str">
        <f t="shared" ca="1" si="22"/>
        <v/>
      </c>
      <c r="AH318">
        <f t="shared" ca="1" si="22"/>
        <v>0</v>
      </c>
      <c r="AI318" t="str">
        <f t="shared" ca="1" si="22"/>
        <v/>
      </c>
      <c r="AJ318" t="str">
        <f t="shared" si="22"/>
        <v/>
      </c>
      <c r="AK318" t="str">
        <f t="shared" si="22"/>
        <v/>
      </c>
      <c r="AL318" t="str">
        <f t="shared" si="22"/>
        <v/>
      </c>
      <c r="AM318" t="str">
        <f t="shared" si="22"/>
        <v/>
      </c>
      <c r="AN318" t="str">
        <f t="shared" si="22"/>
        <v/>
      </c>
      <c r="AO318" t="str">
        <f t="shared" si="22"/>
        <v/>
      </c>
      <c r="AP318" t="str">
        <f t="shared" si="22"/>
        <v/>
      </c>
      <c r="AQ318" t="str">
        <f t="shared" si="22"/>
        <v/>
      </c>
      <c r="AR318" t="str">
        <f t="shared" si="22"/>
        <v/>
      </c>
      <c r="AS318" t="str">
        <f t="shared" si="22"/>
        <v/>
      </c>
      <c r="AT318" t="str">
        <f t="shared" si="22"/>
        <v/>
      </c>
      <c r="AU318" t="str">
        <f t="shared" si="22"/>
        <v/>
      </c>
      <c r="AV318" t="str">
        <f t="shared" si="22"/>
        <v/>
      </c>
      <c r="AW318" t="str">
        <f t="shared" si="22"/>
        <v/>
      </c>
      <c r="AX318" t="str">
        <f t="shared" si="22"/>
        <v/>
      </c>
      <c r="AY318" t="str">
        <f t="shared" si="22"/>
        <v/>
      </c>
      <c r="AZ318" t="str">
        <f t="shared" si="22"/>
        <v/>
      </c>
      <c r="BA318" t="str">
        <f t="shared" si="22"/>
        <v/>
      </c>
      <c r="BB318" t="str">
        <f t="shared" si="22"/>
        <v/>
      </c>
      <c r="BC318" t="str">
        <f t="shared" si="22"/>
        <v/>
      </c>
      <c r="BD318" t="str">
        <f t="shared" si="22"/>
        <v/>
      </c>
      <c r="BE318" t="str">
        <f t="shared" si="22"/>
        <v/>
      </c>
    </row>
    <row r="319" spans="1:57">
      <c r="A319" s="3" t="str">
        <f t="shared" si="19"/>
        <v>Hamburg</v>
      </c>
      <c r="B319" t="str">
        <f t="shared" ca="1" si="20"/>
        <v/>
      </c>
      <c r="C319">
        <f t="shared" ca="1" si="22"/>
        <v>0</v>
      </c>
      <c r="D319" t="str">
        <f t="shared" ca="1" si="22"/>
        <v/>
      </c>
      <c r="E319">
        <f t="shared" ca="1" si="22"/>
        <v>1</v>
      </c>
      <c r="F319" t="str">
        <f t="shared" ca="1" si="22"/>
        <v/>
      </c>
      <c r="G319">
        <f t="shared" ca="1" si="22"/>
        <v>0</v>
      </c>
      <c r="H319" t="str">
        <f t="shared" ca="1" si="22"/>
        <v/>
      </c>
      <c r="I319" t="str">
        <f t="shared" ca="1" si="22"/>
        <v/>
      </c>
      <c r="J319">
        <f t="shared" ca="1" si="22"/>
        <v>0.5</v>
      </c>
      <c r="K319" t="str">
        <f t="shared" ca="1" si="22"/>
        <v/>
      </c>
      <c r="L319">
        <f t="shared" ca="1" si="22"/>
        <v>0</v>
      </c>
      <c r="M319" t="str">
        <f t="shared" ca="1" si="22"/>
        <v/>
      </c>
      <c r="N319">
        <f t="shared" ca="1" si="22"/>
        <v>1</v>
      </c>
      <c r="O319" t="str">
        <f t="shared" ca="1" si="22"/>
        <v/>
      </c>
      <c r="P319">
        <f t="shared" ca="1" si="22"/>
        <v>0</v>
      </c>
      <c r="Q319" t="str">
        <f t="shared" ca="1" si="22"/>
        <v/>
      </c>
      <c r="R319">
        <f t="shared" ca="1" si="22"/>
        <v>0</v>
      </c>
      <c r="S319">
        <f t="shared" ca="1" si="22"/>
        <v>0</v>
      </c>
      <c r="T319" t="str">
        <f t="shared" ca="1" si="22"/>
        <v/>
      </c>
      <c r="U319">
        <f t="shared" ca="1" si="22"/>
        <v>0</v>
      </c>
      <c r="V319" t="str">
        <f t="shared" ca="1" si="22"/>
        <v/>
      </c>
      <c r="W319">
        <f t="shared" ca="1" si="22"/>
        <v>1</v>
      </c>
      <c r="X319" t="str">
        <f t="shared" ca="1" si="22"/>
        <v/>
      </c>
      <c r="Y319">
        <f t="shared" ca="1" si="22"/>
        <v>0.5</v>
      </c>
      <c r="Z319">
        <f t="shared" ca="1" si="22"/>
        <v>1</v>
      </c>
      <c r="AA319" t="str">
        <f t="shared" ca="1" si="22"/>
        <v/>
      </c>
      <c r="AB319">
        <f t="shared" ca="1" si="22"/>
        <v>0.5</v>
      </c>
      <c r="AC319" t="str">
        <f t="shared" ca="1" si="22"/>
        <v/>
      </c>
      <c r="AD319">
        <f t="shared" ca="1" si="22"/>
        <v>1</v>
      </c>
      <c r="AE319" t="str">
        <f t="shared" ca="1" si="22"/>
        <v/>
      </c>
      <c r="AF319">
        <f t="shared" ca="1" si="22"/>
        <v>0</v>
      </c>
      <c r="AG319" t="str">
        <f t="shared" ca="1" si="22"/>
        <v/>
      </c>
      <c r="AH319">
        <f t="shared" ca="1" si="22"/>
        <v>0</v>
      </c>
      <c r="AI319" t="str">
        <f t="shared" ca="1" si="22"/>
        <v/>
      </c>
      <c r="AJ319" t="str">
        <f t="shared" si="22"/>
        <v/>
      </c>
      <c r="AK319" t="str">
        <f t="shared" si="22"/>
        <v/>
      </c>
      <c r="AL319" t="str">
        <f t="shared" si="22"/>
        <v/>
      </c>
      <c r="AM319" t="str">
        <f t="shared" si="22"/>
        <v/>
      </c>
      <c r="AN319" t="str">
        <f t="shared" si="22"/>
        <v/>
      </c>
      <c r="AO319" t="str">
        <f t="shared" si="22"/>
        <v/>
      </c>
      <c r="AP319" t="str">
        <f t="shared" si="22"/>
        <v/>
      </c>
      <c r="AQ319" t="str">
        <f t="shared" si="22"/>
        <v/>
      </c>
      <c r="AR319" t="str">
        <f t="shared" si="22"/>
        <v/>
      </c>
      <c r="AS319" t="str">
        <f t="shared" si="22"/>
        <v/>
      </c>
      <c r="AT319" t="str">
        <f t="shared" si="22"/>
        <v/>
      </c>
      <c r="AU319" t="str">
        <f t="shared" si="22"/>
        <v/>
      </c>
      <c r="AV319" t="str">
        <f t="shared" si="22"/>
        <v/>
      </c>
      <c r="AW319" t="str">
        <f t="shared" si="22"/>
        <v/>
      </c>
      <c r="AX319" t="str">
        <f t="shared" si="22"/>
        <v/>
      </c>
      <c r="AY319" t="str">
        <f t="shared" si="22"/>
        <v/>
      </c>
      <c r="AZ319" t="str">
        <f t="shared" si="22"/>
        <v/>
      </c>
      <c r="BA319" t="str">
        <f t="shared" si="22"/>
        <v/>
      </c>
      <c r="BB319" t="str">
        <f t="shared" si="22"/>
        <v/>
      </c>
      <c r="BC319" t="str">
        <f t="shared" si="22"/>
        <v/>
      </c>
      <c r="BD319" t="str">
        <f t="shared" si="22"/>
        <v/>
      </c>
      <c r="BE319" t="str">
        <f t="shared" si="22"/>
        <v/>
      </c>
    </row>
    <row r="320" spans="1:57">
      <c r="A320" s="3" t="str">
        <f t="shared" si="19"/>
        <v>M'gladbach</v>
      </c>
      <c r="B320" t="str">
        <f t="shared" ca="1" si="20"/>
        <v/>
      </c>
      <c r="C320">
        <f t="shared" ca="1" si="22"/>
        <v>1</v>
      </c>
      <c r="D320" t="str">
        <f t="shared" ca="1" si="22"/>
        <v/>
      </c>
      <c r="E320">
        <f t="shared" ca="1" si="22"/>
        <v>1</v>
      </c>
      <c r="F320" t="str">
        <f t="shared" ca="1" si="22"/>
        <v/>
      </c>
      <c r="G320">
        <f t="shared" ca="1" si="22"/>
        <v>1</v>
      </c>
      <c r="H320" t="str">
        <f t="shared" ca="1" si="22"/>
        <v/>
      </c>
      <c r="I320">
        <f t="shared" ca="1" si="22"/>
        <v>1</v>
      </c>
      <c r="J320" t="str">
        <f t="shared" ca="1" si="22"/>
        <v/>
      </c>
      <c r="K320">
        <f t="shared" ca="1" si="22"/>
        <v>1</v>
      </c>
      <c r="L320" t="str">
        <f t="shared" ca="1" si="22"/>
        <v/>
      </c>
      <c r="M320">
        <f t="shared" ca="1" si="22"/>
        <v>1</v>
      </c>
      <c r="N320" t="str">
        <f t="shared" ca="1" si="22"/>
        <v/>
      </c>
      <c r="O320">
        <f t="shared" ca="1" si="22"/>
        <v>1</v>
      </c>
      <c r="P320">
        <f t="shared" ca="1" si="22"/>
        <v>1</v>
      </c>
      <c r="Q320" t="str">
        <f t="shared" ca="1" si="22"/>
        <v/>
      </c>
      <c r="R320">
        <f t="shared" ca="1" si="22"/>
        <v>0.5</v>
      </c>
      <c r="S320">
        <f t="shared" ca="1" si="22"/>
        <v>0</v>
      </c>
      <c r="T320" t="str">
        <f t="shared" ca="1" si="22"/>
        <v/>
      </c>
      <c r="U320">
        <f t="shared" ca="1" si="22"/>
        <v>0</v>
      </c>
      <c r="V320" t="str">
        <f t="shared" ca="1" si="22"/>
        <v/>
      </c>
      <c r="W320">
        <f t="shared" ca="1" si="22"/>
        <v>0.5</v>
      </c>
      <c r="X320" t="str">
        <f t="shared" ca="1" si="22"/>
        <v/>
      </c>
      <c r="Y320">
        <f t="shared" ca="1" si="22"/>
        <v>0</v>
      </c>
      <c r="Z320" t="str">
        <f t="shared" ca="1" si="22"/>
        <v/>
      </c>
      <c r="AA320">
        <f t="shared" ca="1" si="22"/>
        <v>1</v>
      </c>
      <c r="AB320" t="str">
        <f t="shared" ca="1" si="22"/>
        <v/>
      </c>
      <c r="AC320">
        <f t="shared" ca="1" si="22"/>
        <v>1</v>
      </c>
      <c r="AD320" t="str">
        <f t="shared" ca="1" si="22"/>
        <v/>
      </c>
      <c r="AE320">
        <f t="shared" ca="1" si="22"/>
        <v>0.5</v>
      </c>
      <c r="AF320" t="str">
        <f t="shared" ca="1" si="22"/>
        <v/>
      </c>
      <c r="AG320" t="str">
        <f t="shared" ca="1" si="22"/>
        <v/>
      </c>
      <c r="AH320">
        <f t="shared" ca="1" si="22"/>
        <v>1</v>
      </c>
      <c r="AI320" t="str">
        <f t="shared" ca="1" si="22"/>
        <v/>
      </c>
      <c r="AJ320" t="str">
        <f t="shared" si="22"/>
        <v/>
      </c>
      <c r="AK320" t="str">
        <f t="shared" si="22"/>
        <v/>
      </c>
      <c r="AL320" t="str">
        <f t="shared" si="22"/>
        <v/>
      </c>
      <c r="AM320" t="str">
        <f t="shared" si="22"/>
        <v/>
      </c>
      <c r="AN320" t="str">
        <f t="shared" si="22"/>
        <v/>
      </c>
      <c r="AO320" t="str">
        <f t="shared" si="22"/>
        <v/>
      </c>
      <c r="AP320" t="str">
        <f t="shared" si="22"/>
        <v/>
      </c>
      <c r="AQ320" t="str">
        <f t="shared" si="22"/>
        <v/>
      </c>
      <c r="AR320" t="str">
        <f t="shared" si="22"/>
        <v/>
      </c>
      <c r="AS320" t="str">
        <f t="shared" si="22"/>
        <v/>
      </c>
      <c r="AT320" t="str">
        <f t="shared" si="22"/>
        <v/>
      </c>
      <c r="AU320" t="str">
        <f t="shared" si="22"/>
        <v/>
      </c>
      <c r="AV320" t="str">
        <f t="shared" si="22"/>
        <v/>
      </c>
      <c r="AW320" t="str">
        <f t="shared" si="22"/>
        <v/>
      </c>
      <c r="AX320" t="str">
        <f t="shared" si="22"/>
        <v/>
      </c>
      <c r="AY320" t="str">
        <f t="shared" si="22"/>
        <v/>
      </c>
      <c r="AZ320" t="str">
        <f t="shared" si="22"/>
        <v/>
      </c>
      <c r="BA320" t="str">
        <f t="shared" si="22"/>
        <v/>
      </c>
      <c r="BB320" t="str">
        <f t="shared" si="22"/>
        <v/>
      </c>
      <c r="BC320" t="str">
        <f t="shared" si="22"/>
        <v/>
      </c>
      <c r="BD320" t="str">
        <f t="shared" si="22"/>
        <v/>
      </c>
      <c r="BE320" t="str">
        <f t="shared" si="22"/>
        <v/>
      </c>
    </row>
    <row r="321" spans="1:57">
      <c r="A321" s="3" t="str">
        <f t="shared" si="19"/>
        <v>Stuttgart</v>
      </c>
      <c r="B321" t="str">
        <f t="shared" ca="1" si="20"/>
        <v/>
      </c>
      <c r="C321">
        <f t="shared" ca="1" si="22"/>
        <v>0</v>
      </c>
      <c r="D321" t="str">
        <f t="shared" ca="1" si="22"/>
        <v/>
      </c>
      <c r="E321">
        <f t="shared" ca="1" si="22"/>
        <v>1</v>
      </c>
      <c r="F321" t="str">
        <f t="shared" ca="1" si="22"/>
        <v/>
      </c>
      <c r="G321">
        <f t="shared" ca="1" si="22"/>
        <v>0.5</v>
      </c>
      <c r="H321" t="str">
        <f t="shared" ca="1" si="22"/>
        <v/>
      </c>
      <c r="I321">
        <f t="shared" ca="1" si="22"/>
        <v>0.5</v>
      </c>
      <c r="J321" t="str">
        <f t="shared" ca="1" si="22"/>
        <v/>
      </c>
      <c r="K321">
        <f t="shared" ca="1" si="22"/>
        <v>0.5</v>
      </c>
      <c r="L321" t="str">
        <f t="shared" ca="1" si="22"/>
        <v/>
      </c>
      <c r="M321" t="str">
        <f t="shared" ca="1" si="22"/>
        <v/>
      </c>
      <c r="N321">
        <f t="shared" ca="1" si="22"/>
        <v>0</v>
      </c>
      <c r="O321" t="str">
        <f t="shared" ca="1" si="22"/>
        <v/>
      </c>
      <c r="P321">
        <f t="shared" ca="1" si="22"/>
        <v>1</v>
      </c>
      <c r="Q321" t="str">
        <f t="shared" ca="1" si="22"/>
        <v/>
      </c>
      <c r="R321">
        <f t="shared" ca="1" si="22"/>
        <v>0</v>
      </c>
      <c r="S321">
        <f t="shared" ca="1" si="22"/>
        <v>0</v>
      </c>
      <c r="T321" t="str">
        <f t="shared" ca="1" si="22"/>
        <v/>
      </c>
      <c r="U321">
        <f t="shared" ca="1" si="22"/>
        <v>0</v>
      </c>
      <c r="V321" t="str">
        <f t="shared" ca="1" si="22"/>
        <v/>
      </c>
      <c r="W321">
        <f t="shared" ca="1" si="22"/>
        <v>0</v>
      </c>
      <c r="X321" t="str">
        <f t="shared" ca="1" si="22"/>
        <v/>
      </c>
      <c r="Y321">
        <f t="shared" ca="1" si="22"/>
        <v>0.5</v>
      </c>
      <c r="Z321" t="str">
        <f t="shared" ca="1" si="22"/>
        <v/>
      </c>
      <c r="AA321">
        <f t="shared" ca="1" si="22"/>
        <v>1</v>
      </c>
      <c r="AB321" t="str">
        <f t="shared" ca="1" si="22"/>
        <v/>
      </c>
      <c r="AC321">
        <f t="shared" ca="1" si="22"/>
        <v>0</v>
      </c>
      <c r="AD321">
        <f t="shared" ca="1" si="22"/>
        <v>1</v>
      </c>
      <c r="AE321" t="str">
        <f t="shared" ca="1" si="22"/>
        <v/>
      </c>
      <c r="AF321">
        <f t="shared" ca="1" si="22"/>
        <v>1</v>
      </c>
      <c r="AG321" t="str">
        <f t="shared" ca="1" si="22"/>
        <v/>
      </c>
      <c r="AH321">
        <f t="shared" ca="1" si="22"/>
        <v>0</v>
      </c>
      <c r="AI321" t="str">
        <f t="shared" ca="1" si="22"/>
        <v/>
      </c>
      <c r="AJ321" t="str">
        <f t="shared" si="22"/>
        <v/>
      </c>
      <c r="AK321" t="str">
        <f t="shared" si="22"/>
        <v/>
      </c>
      <c r="AL321" t="str">
        <f t="shared" si="22"/>
        <v/>
      </c>
      <c r="AM321" t="str">
        <f t="shared" si="22"/>
        <v/>
      </c>
      <c r="AN321" t="str">
        <f t="shared" si="22"/>
        <v/>
      </c>
      <c r="AO321" t="str">
        <f t="shared" si="22"/>
        <v/>
      </c>
      <c r="AP321" t="str">
        <f t="shared" si="22"/>
        <v/>
      </c>
      <c r="AQ321" t="str">
        <f t="shared" si="22"/>
        <v/>
      </c>
      <c r="AR321" t="str">
        <f t="shared" si="22"/>
        <v/>
      </c>
      <c r="AS321" t="str">
        <f t="shared" si="22"/>
        <v/>
      </c>
      <c r="AT321" t="str">
        <f t="shared" si="22"/>
        <v/>
      </c>
      <c r="AU321" t="str">
        <f t="shared" si="22"/>
        <v/>
      </c>
      <c r="AV321" t="str">
        <f t="shared" si="22"/>
        <v/>
      </c>
      <c r="AW321" t="str">
        <f t="shared" si="22"/>
        <v/>
      </c>
      <c r="AX321" t="str">
        <f t="shared" si="22"/>
        <v/>
      </c>
      <c r="AY321" t="str">
        <f t="shared" si="22"/>
        <v/>
      </c>
      <c r="AZ321" t="str">
        <f t="shared" si="22"/>
        <v/>
      </c>
      <c r="BA321" t="str">
        <f t="shared" si="22"/>
        <v/>
      </c>
      <c r="BB321" t="str">
        <f t="shared" si="22"/>
        <v/>
      </c>
      <c r="BC321" t="str">
        <f t="shared" si="22"/>
        <v/>
      </c>
      <c r="BD321" t="str">
        <f t="shared" si="22"/>
        <v/>
      </c>
      <c r="BE321" t="str">
        <f t="shared" si="22"/>
        <v/>
      </c>
    </row>
    <row r="322" spans="1:57">
      <c r="A322" s="3" t="str">
        <f t="shared" si="19"/>
        <v>Werder Bremen</v>
      </c>
      <c r="B322" t="str">
        <f t="shared" ca="1" si="20"/>
        <v/>
      </c>
      <c r="C322">
        <f t="shared" ca="1" si="22"/>
        <v>1</v>
      </c>
      <c r="D322" t="str">
        <f t="shared" ca="1" si="22"/>
        <v/>
      </c>
      <c r="E322" t="str">
        <f t="shared" ca="1" si="22"/>
        <v/>
      </c>
      <c r="F322">
        <f t="shared" ca="1" si="22"/>
        <v>0</v>
      </c>
      <c r="G322" t="str">
        <f t="shared" ca="1" si="22"/>
        <v/>
      </c>
      <c r="H322">
        <f t="shared" ca="1" si="22"/>
        <v>0.5</v>
      </c>
      <c r="I322" t="str">
        <f t="shared" ca="1" si="22"/>
        <v/>
      </c>
      <c r="J322">
        <f t="shared" ca="1" si="22"/>
        <v>0.5</v>
      </c>
      <c r="K322" t="str">
        <f t="shared" ca="1" si="22"/>
        <v/>
      </c>
      <c r="L322">
        <f t="shared" ca="1" si="22"/>
        <v>1</v>
      </c>
      <c r="M322" t="str">
        <f t="shared" ref="C322:BE326" ca="1" si="23">IF(M$1="","",IF(M152="","",IF(M152-M220&gt;0,1,IF(M152-M220=0,0.5,0))))</f>
        <v/>
      </c>
      <c r="N322">
        <f t="shared" ca="1" si="23"/>
        <v>0</v>
      </c>
      <c r="O322" t="str">
        <f t="shared" ca="1" si="23"/>
        <v/>
      </c>
      <c r="P322">
        <f t="shared" ca="1" si="23"/>
        <v>0</v>
      </c>
      <c r="Q322" t="str">
        <f t="shared" ca="1" si="23"/>
        <v/>
      </c>
      <c r="R322">
        <f t="shared" ca="1" si="23"/>
        <v>1</v>
      </c>
      <c r="S322">
        <f t="shared" ca="1" si="23"/>
        <v>0.5</v>
      </c>
      <c r="T322" t="str">
        <f t="shared" ca="1" si="23"/>
        <v/>
      </c>
      <c r="U322">
        <f t="shared" ca="1" si="23"/>
        <v>0</v>
      </c>
      <c r="V322">
        <f t="shared" ca="1" si="23"/>
        <v>0.5</v>
      </c>
      <c r="W322" t="str">
        <f t="shared" ca="1" si="23"/>
        <v/>
      </c>
      <c r="X322">
        <f t="shared" ca="1" si="23"/>
        <v>1</v>
      </c>
      <c r="Y322" t="str">
        <f t="shared" ca="1" si="23"/>
        <v/>
      </c>
      <c r="Z322">
        <f t="shared" ca="1" si="23"/>
        <v>0.5</v>
      </c>
      <c r="AA322" t="str">
        <f t="shared" ca="1" si="23"/>
        <v/>
      </c>
      <c r="AB322">
        <f t="shared" ca="1" si="23"/>
        <v>0</v>
      </c>
      <c r="AC322" t="str">
        <f t="shared" ca="1" si="23"/>
        <v/>
      </c>
      <c r="AD322">
        <f t="shared" ca="1" si="23"/>
        <v>0.5</v>
      </c>
      <c r="AE322" t="str">
        <f t="shared" ca="1" si="23"/>
        <v/>
      </c>
      <c r="AF322">
        <f t="shared" ca="1" si="23"/>
        <v>1</v>
      </c>
      <c r="AG322" t="str">
        <f t="shared" ca="1" si="23"/>
        <v/>
      </c>
      <c r="AH322">
        <f t="shared" ca="1" si="23"/>
        <v>1</v>
      </c>
      <c r="AI322" t="str">
        <f t="shared" ca="1" si="23"/>
        <v/>
      </c>
      <c r="AJ322" t="str">
        <f t="shared" si="23"/>
        <v/>
      </c>
      <c r="AK322" t="str">
        <f t="shared" si="23"/>
        <v/>
      </c>
      <c r="AL322" t="str">
        <f t="shared" si="23"/>
        <v/>
      </c>
      <c r="AM322" t="str">
        <f t="shared" si="23"/>
        <v/>
      </c>
      <c r="AN322" t="str">
        <f t="shared" si="23"/>
        <v/>
      </c>
      <c r="AO322" t="str">
        <f t="shared" si="23"/>
        <v/>
      </c>
      <c r="AP322" t="str">
        <f t="shared" si="23"/>
        <v/>
      </c>
      <c r="AQ322" t="str">
        <f t="shared" si="23"/>
        <v/>
      </c>
      <c r="AR322" t="str">
        <f t="shared" si="23"/>
        <v/>
      </c>
      <c r="AS322" t="str">
        <f t="shared" si="23"/>
        <v/>
      </c>
      <c r="AT322" t="str">
        <f t="shared" si="23"/>
        <v/>
      </c>
      <c r="AU322" t="str">
        <f t="shared" si="23"/>
        <v/>
      </c>
      <c r="AV322" t="str">
        <f t="shared" si="23"/>
        <v/>
      </c>
      <c r="AW322" t="str">
        <f t="shared" si="23"/>
        <v/>
      </c>
      <c r="AX322" t="str">
        <f t="shared" si="23"/>
        <v/>
      </c>
      <c r="AY322" t="str">
        <f t="shared" si="23"/>
        <v/>
      </c>
      <c r="AZ322" t="str">
        <f t="shared" si="23"/>
        <v/>
      </c>
      <c r="BA322" t="str">
        <f t="shared" si="23"/>
        <v/>
      </c>
      <c r="BB322" t="str">
        <f t="shared" si="23"/>
        <v/>
      </c>
      <c r="BC322" t="str">
        <f t="shared" si="23"/>
        <v/>
      </c>
      <c r="BD322" t="str">
        <f t="shared" si="23"/>
        <v/>
      </c>
      <c r="BE322" t="str">
        <f t="shared" si="23"/>
        <v/>
      </c>
    </row>
    <row r="323" spans="1:57">
      <c r="A323" s="3" t="str">
        <f t="shared" si="19"/>
        <v>Wolfsburg</v>
      </c>
      <c r="B323" t="str">
        <f t="shared" ca="1" si="20"/>
        <v/>
      </c>
      <c r="C323">
        <f t="shared" ca="1" si="23"/>
        <v>1</v>
      </c>
      <c r="D323" t="str">
        <f t="shared" ca="1" si="23"/>
        <v/>
      </c>
      <c r="E323">
        <f t="shared" ca="1" si="23"/>
        <v>1</v>
      </c>
      <c r="F323" t="str">
        <f t="shared" ca="1" si="23"/>
        <v/>
      </c>
      <c r="G323">
        <f t="shared" ca="1" si="23"/>
        <v>1</v>
      </c>
      <c r="H323" t="str">
        <f t="shared" ca="1" si="23"/>
        <v/>
      </c>
      <c r="I323">
        <f t="shared" ca="1" si="23"/>
        <v>0</v>
      </c>
      <c r="J323" t="str">
        <f t="shared" ca="1" si="23"/>
        <v/>
      </c>
      <c r="K323">
        <f t="shared" ca="1" si="23"/>
        <v>1</v>
      </c>
      <c r="L323" t="str">
        <f t="shared" ca="1" si="23"/>
        <v/>
      </c>
      <c r="M323">
        <f t="shared" ca="1" si="23"/>
        <v>1</v>
      </c>
      <c r="N323" t="str">
        <f t="shared" ca="1" si="23"/>
        <v/>
      </c>
      <c r="O323">
        <f t="shared" ca="1" si="23"/>
        <v>0.5</v>
      </c>
      <c r="P323" t="str">
        <f t="shared" ca="1" si="23"/>
        <v/>
      </c>
      <c r="Q323">
        <f t="shared" ca="1" si="23"/>
        <v>1</v>
      </c>
      <c r="R323" t="str">
        <f t="shared" ca="1" si="23"/>
        <v/>
      </c>
      <c r="S323">
        <f t="shared" ca="1" si="23"/>
        <v>0</v>
      </c>
      <c r="T323" t="str">
        <f t="shared" ca="1" si="23"/>
        <v/>
      </c>
      <c r="U323">
        <f t="shared" ca="1" si="23"/>
        <v>1</v>
      </c>
      <c r="V323" t="str">
        <f t="shared" ca="1" si="23"/>
        <v/>
      </c>
      <c r="W323">
        <f t="shared" ca="1" si="23"/>
        <v>1</v>
      </c>
      <c r="X323" t="str">
        <f t="shared" ca="1" si="23"/>
        <v/>
      </c>
      <c r="Y323">
        <f t="shared" ca="1" si="23"/>
        <v>0</v>
      </c>
      <c r="Z323" t="str">
        <f t="shared" ca="1" si="23"/>
        <v/>
      </c>
      <c r="AA323">
        <f t="shared" ca="1" si="23"/>
        <v>0.5</v>
      </c>
      <c r="AB323" t="str">
        <f t="shared" ca="1" si="23"/>
        <v/>
      </c>
      <c r="AC323">
        <f t="shared" ca="1" si="23"/>
        <v>1</v>
      </c>
      <c r="AD323" t="str">
        <f t="shared" ca="1" si="23"/>
        <v/>
      </c>
      <c r="AE323">
        <f t="shared" ca="1" si="23"/>
        <v>1</v>
      </c>
      <c r="AF323" t="str">
        <f t="shared" ca="1" si="23"/>
        <v/>
      </c>
      <c r="AG323">
        <f t="shared" ca="1" si="23"/>
        <v>0.5</v>
      </c>
      <c r="AH323" t="str">
        <f t="shared" ca="1" si="23"/>
        <v/>
      </c>
      <c r="AI323">
        <f t="shared" ca="1" si="23"/>
        <v>1</v>
      </c>
      <c r="AJ323" t="str">
        <f t="shared" si="23"/>
        <v/>
      </c>
      <c r="AK323" t="str">
        <f t="shared" si="23"/>
        <v/>
      </c>
      <c r="AL323" t="str">
        <f t="shared" si="23"/>
        <v/>
      </c>
      <c r="AM323" t="str">
        <f t="shared" si="23"/>
        <v/>
      </c>
      <c r="AN323" t="str">
        <f t="shared" si="23"/>
        <v/>
      </c>
      <c r="AO323" t="str">
        <f t="shared" si="23"/>
        <v/>
      </c>
      <c r="AP323" t="str">
        <f t="shared" si="23"/>
        <v/>
      </c>
      <c r="AQ323" t="str">
        <f t="shared" si="23"/>
        <v/>
      </c>
      <c r="AR323" t="str">
        <f t="shared" si="23"/>
        <v/>
      </c>
      <c r="AS323" t="str">
        <f t="shared" si="23"/>
        <v/>
      </c>
      <c r="AT323" t="str">
        <f t="shared" si="23"/>
        <v/>
      </c>
      <c r="AU323" t="str">
        <f t="shared" si="23"/>
        <v/>
      </c>
      <c r="AV323" t="str">
        <f t="shared" si="23"/>
        <v/>
      </c>
      <c r="AW323" t="str">
        <f t="shared" si="23"/>
        <v/>
      </c>
      <c r="AX323" t="str">
        <f t="shared" si="23"/>
        <v/>
      </c>
      <c r="AY323" t="str">
        <f t="shared" si="23"/>
        <v/>
      </c>
      <c r="AZ323" t="str">
        <f t="shared" si="23"/>
        <v/>
      </c>
      <c r="BA323" t="str">
        <f t="shared" si="23"/>
        <v/>
      </c>
      <c r="BB323" t="str">
        <f t="shared" si="23"/>
        <v/>
      </c>
      <c r="BC323" t="str">
        <f t="shared" si="23"/>
        <v/>
      </c>
      <c r="BD323" t="str">
        <f t="shared" si="23"/>
        <v/>
      </c>
      <c r="BE323" t="str">
        <f t="shared" si="23"/>
        <v/>
      </c>
    </row>
    <row r="324" spans="1:57">
      <c r="A324" s="3" t="str">
        <f t="shared" si="19"/>
        <v>Dortmund</v>
      </c>
      <c r="B324" t="str">
        <f t="shared" ca="1" si="20"/>
        <v/>
      </c>
      <c r="C324">
        <f t="shared" ca="1" si="23"/>
        <v>1</v>
      </c>
      <c r="D324">
        <f t="shared" ca="1" si="23"/>
        <v>1</v>
      </c>
      <c r="E324" t="str">
        <f t="shared" ca="1" si="23"/>
        <v/>
      </c>
      <c r="F324">
        <f t="shared" ca="1" si="23"/>
        <v>1</v>
      </c>
      <c r="G324" t="str">
        <f t="shared" ca="1" si="23"/>
        <v/>
      </c>
      <c r="H324">
        <f t="shared" ca="1" si="23"/>
        <v>1</v>
      </c>
      <c r="I324" t="str">
        <f t="shared" ca="1" si="23"/>
        <v/>
      </c>
      <c r="J324">
        <f t="shared" ca="1" si="23"/>
        <v>1</v>
      </c>
      <c r="K324" t="str">
        <f t="shared" ca="1" si="23"/>
        <v/>
      </c>
      <c r="L324">
        <f t="shared" ca="1" si="23"/>
        <v>1</v>
      </c>
      <c r="M324" t="str">
        <f t="shared" ca="1" si="23"/>
        <v/>
      </c>
      <c r="N324">
        <f t="shared" ca="1" si="23"/>
        <v>0</v>
      </c>
      <c r="O324" t="str">
        <f t="shared" ca="1" si="23"/>
        <v/>
      </c>
      <c r="P324">
        <f t="shared" ca="1" si="23"/>
        <v>0</v>
      </c>
      <c r="Q324" t="str">
        <f t="shared" ca="1" si="23"/>
        <v/>
      </c>
      <c r="R324">
        <f t="shared" ca="1" si="23"/>
        <v>0</v>
      </c>
      <c r="S324">
        <f t="shared" ca="1" si="23"/>
        <v>0.5</v>
      </c>
      <c r="T324" t="str">
        <f t="shared" ca="1" si="23"/>
        <v/>
      </c>
      <c r="U324" t="str">
        <f t="shared" ca="1" si="23"/>
        <v/>
      </c>
      <c r="V324">
        <f t="shared" ca="1" si="23"/>
        <v>1</v>
      </c>
      <c r="W324" t="str">
        <f t="shared" ca="1" si="23"/>
        <v/>
      </c>
      <c r="X324">
        <f t="shared" ca="1" si="23"/>
        <v>1</v>
      </c>
      <c r="Y324" t="str">
        <f t="shared" ca="1" si="23"/>
        <v/>
      </c>
      <c r="Z324">
        <f t="shared" ca="1" si="23"/>
        <v>0</v>
      </c>
      <c r="AA324" t="str">
        <f t="shared" ca="1" si="23"/>
        <v/>
      </c>
      <c r="AB324">
        <f t="shared" ca="1" si="23"/>
        <v>0.5</v>
      </c>
      <c r="AC324" t="str">
        <f t="shared" ca="1" si="23"/>
        <v/>
      </c>
      <c r="AD324">
        <f t="shared" ca="1" si="23"/>
        <v>1</v>
      </c>
      <c r="AE324" t="str">
        <f t="shared" ca="1" si="23"/>
        <v/>
      </c>
      <c r="AF324">
        <f t="shared" ca="1" si="23"/>
        <v>1</v>
      </c>
      <c r="AG324" t="str">
        <f t="shared" ca="1" si="23"/>
        <v/>
      </c>
      <c r="AH324">
        <f t="shared" ca="1" si="23"/>
        <v>1</v>
      </c>
      <c r="AI324" t="str">
        <f t="shared" ca="1" si="23"/>
        <v/>
      </c>
      <c r="AJ324" t="str">
        <f t="shared" si="23"/>
        <v/>
      </c>
      <c r="AK324" t="str">
        <f t="shared" si="23"/>
        <v/>
      </c>
      <c r="AL324" t="str">
        <f t="shared" si="23"/>
        <v/>
      </c>
      <c r="AM324" t="str">
        <f t="shared" si="23"/>
        <v/>
      </c>
      <c r="AN324" t="str">
        <f t="shared" si="23"/>
        <v/>
      </c>
      <c r="AO324" t="str">
        <f t="shared" si="23"/>
        <v/>
      </c>
      <c r="AP324" t="str">
        <f t="shared" si="23"/>
        <v/>
      </c>
      <c r="AQ324" t="str">
        <f t="shared" si="23"/>
        <v/>
      </c>
      <c r="AR324" t="str">
        <f t="shared" si="23"/>
        <v/>
      </c>
      <c r="AS324" t="str">
        <f t="shared" si="23"/>
        <v/>
      </c>
      <c r="AT324" t="str">
        <f t="shared" si="23"/>
        <v/>
      </c>
      <c r="AU324" t="str">
        <f t="shared" si="23"/>
        <v/>
      </c>
      <c r="AV324" t="str">
        <f t="shared" si="23"/>
        <v/>
      </c>
      <c r="AW324" t="str">
        <f t="shared" si="23"/>
        <v/>
      </c>
      <c r="AX324" t="str">
        <f t="shared" si="23"/>
        <v/>
      </c>
      <c r="AY324" t="str">
        <f t="shared" si="23"/>
        <v/>
      </c>
      <c r="AZ324" t="str">
        <f t="shared" si="23"/>
        <v/>
      </c>
      <c r="BA324" t="str">
        <f t="shared" si="23"/>
        <v/>
      </c>
      <c r="BB324" t="str">
        <f t="shared" si="23"/>
        <v/>
      </c>
      <c r="BC324" t="str">
        <f t="shared" si="23"/>
        <v/>
      </c>
      <c r="BD324" t="str">
        <f t="shared" si="23"/>
        <v/>
      </c>
      <c r="BE324" t="str">
        <f t="shared" si="23"/>
        <v/>
      </c>
    </row>
    <row r="325" spans="1:57">
      <c r="A325" s="3" t="str">
        <f t="shared" si="19"/>
        <v>Nurnberg</v>
      </c>
      <c r="B325" t="str">
        <f t="shared" ca="1" si="20"/>
        <v/>
      </c>
      <c r="C325">
        <f t="shared" ca="1" si="23"/>
        <v>0.5</v>
      </c>
      <c r="D325" t="str">
        <f t="shared" ca="1" si="23"/>
        <v/>
      </c>
      <c r="E325">
        <f t="shared" ca="1" si="23"/>
        <v>0</v>
      </c>
      <c r="F325" t="str">
        <f t="shared" ca="1" si="23"/>
        <v/>
      </c>
      <c r="G325">
        <f t="shared" ca="1" si="23"/>
        <v>0.5</v>
      </c>
      <c r="H325" t="str">
        <f t="shared" ca="1" si="23"/>
        <v/>
      </c>
      <c r="I325">
        <f t="shared" ca="1" si="23"/>
        <v>0</v>
      </c>
      <c r="J325" t="str">
        <f t="shared" ca="1" si="23"/>
        <v/>
      </c>
      <c r="K325" t="str">
        <f t="shared" ca="1" si="23"/>
        <v/>
      </c>
      <c r="L325">
        <f t="shared" ca="1" si="23"/>
        <v>0</v>
      </c>
      <c r="M325" t="str">
        <f t="shared" ca="1" si="23"/>
        <v/>
      </c>
      <c r="N325">
        <f t="shared" ca="1" si="23"/>
        <v>0.5</v>
      </c>
      <c r="O325" t="str">
        <f t="shared" ca="1" si="23"/>
        <v/>
      </c>
      <c r="P325">
        <f t="shared" ca="1" si="23"/>
        <v>0.5</v>
      </c>
      <c r="Q325" t="str">
        <f t="shared" ca="1" si="23"/>
        <v/>
      </c>
      <c r="R325">
        <f t="shared" ca="1" si="23"/>
        <v>0.5</v>
      </c>
      <c r="S325">
        <f t="shared" ca="1" si="23"/>
        <v>1</v>
      </c>
      <c r="T325" t="str">
        <f t="shared" ca="1" si="23"/>
        <v/>
      </c>
      <c r="U325">
        <f t="shared" ca="1" si="23"/>
        <v>0</v>
      </c>
      <c r="V325" t="str">
        <f t="shared" ca="1" si="23"/>
        <v/>
      </c>
      <c r="W325">
        <f t="shared" ca="1" si="23"/>
        <v>1</v>
      </c>
      <c r="X325" t="str">
        <f t="shared" ca="1" si="23"/>
        <v/>
      </c>
      <c r="Y325">
        <f t="shared" ca="1" si="23"/>
        <v>0</v>
      </c>
      <c r="Z325" t="str">
        <f t="shared" ca="1" si="23"/>
        <v/>
      </c>
      <c r="AA325">
        <f t="shared" ca="1" si="23"/>
        <v>0</v>
      </c>
      <c r="AB325">
        <f t="shared" ca="1" si="23"/>
        <v>1</v>
      </c>
      <c r="AC325" t="str">
        <f t="shared" ca="1" si="23"/>
        <v/>
      </c>
      <c r="AD325">
        <f t="shared" ca="1" si="23"/>
        <v>0</v>
      </c>
      <c r="AE325" t="str">
        <f t="shared" ca="1" si="23"/>
        <v/>
      </c>
      <c r="AF325">
        <f t="shared" ca="1" si="23"/>
        <v>0</v>
      </c>
      <c r="AG325" t="str">
        <f t="shared" ca="1" si="23"/>
        <v/>
      </c>
      <c r="AH325">
        <f t="shared" ca="1" si="23"/>
        <v>0</v>
      </c>
      <c r="AI325" t="str">
        <f t="shared" ca="1" si="23"/>
        <v/>
      </c>
      <c r="AJ325" t="str">
        <f t="shared" si="23"/>
        <v/>
      </c>
      <c r="AK325" t="str">
        <f t="shared" si="23"/>
        <v/>
      </c>
      <c r="AL325" t="str">
        <f t="shared" si="23"/>
        <v/>
      </c>
      <c r="AM325" t="str">
        <f t="shared" si="23"/>
        <v/>
      </c>
      <c r="AN325" t="str">
        <f t="shared" si="23"/>
        <v/>
      </c>
      <c r="AO325" t="str">
        <f t="shared" si="23"/>
        <v/>
      </c>
      <c r="AP325" t="str">
        <f t="shared" si="23"/>
        <v/>
      </c>
      <c r="AQ325" t="str">
        <f t="shared" si="23"/>
        <v/>
      </c>
      <c r="AR325" t="str">
        <f t="shared" si="23"/>
        <v/>
      </c>
      <c r="AS325" t="str">
        <f t="shared" si="23"/>
        <v/>
      </c>
      <c r="AT325" t="str">
        <f t="shared" si="23"/>
        <v/>
      </c>
      <c r="AU325" t="str">
        <f t="shared" si="23"/>
        <v/>
      </c>
      <c r="AV325" t="str">
        <f t="shared" si="23"/>
        <v/>
      </c>
      <c r="AW325" t="str">
        <f t="shared" si="23"/>
        <v/>
      </c>
      <c r="AX325" t="str">
        <f t="shared" si="23"/>
        <v/>
      </c>
      <c r="AY325" t="str">
        <f t="shared" si="23"/>
        <v/>
      </c>
      <c r="AZ325" t="str">
        <f t="shared" si="23"/>
        <v/>
      </c>
      <c r="BA325" t="str">
        <f t="shared" si="23"/>
        <v/>
      </c>
      <c r="BB325" t="str">
        <f t="shared" si="23"/>
        <v/>
      </c>
      <c r="BC325" t="str">
        <f t="shared" si="23"/>
        <v/>
      </c>
      <c r="BD325" t="str">
        <f t="shared" si="23"/>
        <v/>
      </c>
      <c r="BE325" t="str">
        <f t="shared" si="23"/>
        <v/>
      </c>
    </row>
    <row r="326" spans="1:57">
      <c r="A326" s="3" t="str">
        <f t="shared" si="19"/>
        <v/>
      </c>
      <c r="B326" t="str">
        <f t="shared" ca="1" si="20"/>
        <v/>
      </c>
      <c r="C326" t="str">
        <f t="shared" ca="1" si="23"/>
        <v/>
      </c>
      <c r="D326" t="str">
        <f t="shared" ca="1" si="23"/>
        <v/>
      </c>
      <c r="E326" t="str">
        <f t="shared" ca="1" si="23"/>
        <v/>
      </c>
      <c r="F326" t="str">
        <f t="shared" ca="1" si="23"/>
        <v/>
      </c>
      <c r="G326" t="str">
        <f t="shared" ca="1" si="23"/>
        <v/>
      </c>
      <c r="H326" t="str">
        <f t="shared" ca="1" si="23"/>
        <v/>
      </c>
      <c r="I326" t="str">
        <f t="shared" ca="1" si="23"/>
        <v/>
      </c>
      <c r="J326" t="str">
        <f t="shared" ca="1" si="23"/>
        <v/>
      </c>
      <c r="K326" t="str">
        <f t="shared" ca="1" si="23"/>
        <v/>
      </c>
      <c r="L326" t="str">
        <f t="shared" ca="1" si="23"/>
        <v/>
      </c>
      <c r="M326" t="str">
        <f t="shared" ca="1" si="23"/>
        <v/>
      </c>
      <c r="N326" t="str">
        <f t="shared" ca="1" si="23"/>
        <v/>
      </c>
      <c r="O326" t="str">
        <f t="shared" ca="1" si="23"/>
        <v/>
      </c>
      <c r="P326" t="str">
        <f t="shared" ca="1" si="23"/>
        <v/>
      </c>
      <c r="Q326" t="str">
        <f t="shared" ca="1" si="23"/>
        <v/>
      </c>
      <c r="R326" t="str">
        <f t="shared" ca="1" si="23"/>
        <v/>
      </c>
      <c r="S326" t="str">
        <f t="shared" ca="1" si="23"/>
        <v/>
      </c>
      <c r="T326" t="str">
        <f t="shared" ca="1" si="23"/>
        <v/>
      </c>
      <c r="U326" t="str">
        <f t="shared" ca="1" si="23"/>
        <v/>
      </c>
      <c r="V326" t="str">
        <f t="shared" ca="1" si="23"/>
        <v/>
      </c>
      <c r="W326" t="str">
        <f t="shared" ca="1" si="23"/>
        <v/>
      </c>
      <c r="X326" t="str">
        <f t="shared" ca="1" si="23"/>
        <v/>
      </c>
      <c r="Y326" t="str">
        <f t="shared" ca="1" si="23"/>
        <v/>
      </c>
      <c r="Z326" t="str">
        <f t="shared" ca="1" si="23"/>
        <v/>
      </c>
      <c r="AA326" t="str">
        <f t="shared" ca="1" si="23"/>
        <v/>
      </c>
      <c r="AB326" t="str">
        <f t="shared" ca="1" si="23"/>
        <v/>
      </c>
      <c r="AC326" t="str">
        <f t="shared" ca="1" si="23"/>
        <v/>
      </c>
      <c r="AD326" t="str">
        <f t="shared" ca="1" si="23"/>
        <v/>
      </c>
      <c r="AE326" t="str">
        <f t="shared" ca="1" si="23"/>
        <v/>
      </c>
      <c r="AF326" t="str">
        <f t="shared" ca="1" si="23"/>
        <v/>
      </c>
      <c r="AG326" t="str">
        <f t="shared" ca="1" si="23"/>
        <v/>
      </c>
      <c r="AH326" t="str">
        <f t="shared" ca="1" si="23"/>
        <v/>
      </c>
      <c r="AI326" t="str">
        <f t="shared" ca="1" si="23"/>
        <v/>
      </c>
      <c r="AJ326" t="str">
        <f t="shared" si="23"/>
        <v/>
      </c>
      <c r="AK326" t="str">
        <f t="shared" si="23"/>
        <v/>
      </c>
      <c r="AL326" t="str">
        <f t="shared" si="23"/>
        <v/>
      </c>
      <c r="AM326" t="str">
        <f t="shared" si="23"/>
        <v/>
      </c>
      <c r="AN326" t="str">
        <f t="shared" si="23"/>
        <v/>
      </c>
      <c r="AO326" t="str">
        <f t="shared" si="23"/>
        <v/>
      </c>
      <c r="AP326" t="str">
        <f t="shared" si="23"/>
        <v/>
      </c>
      <c r="AQ326" t="str">
        <f t="shared" si="23"/>
        <v/>
      </c>
      <c r="AR326" t="str">
        <f t="shared" si="23"/>
        <v/>
      </c>
      <c r="AS326" t="str">
        <f t="shared" si="23"/>
        <v/>
      </c>
      <c r="AT326" t="str">
        <f t="shared" si="23"/>
        <v/>
      </c>
      <c r="AU326" t="str">
        <f t="shared" si="23"/>
        <v/>
      </c>
      <c r="AV326" t="str">
        <f t="shared" ref="C326:BE331" si="24">IF(AV$1="","",IF(AV156="","",IF(AV156-AV224&gt;0,1,IF(AV156-AV224=0,0.5,0))))</f>
        <v/>
      </c>
      <c r="AW326" t="str">
        <f t="shared" si="24"/>
        <v/>
      </c>
      <c r="AX326" t="str">
        <f t="shared" si="24"/>
        <v/>
      </c>
      <c r="AY326" t="str">
        <f t="shared" si="24"/>
        <v/>
      </c>
      <c r="AZ326" t="str">
        <f t="shared" si="24"/>
        <v/>
      </c>
      <c r="BA326" t="str">
        <f t="shared" si="24"/>
        <v/>
      </c>
      <c r="BB326" t="str">
        <f t="shared" si="24"/>
        <v/>
      </c>
      <c r="BC326" t="str">
        <f t="shared" si="24"/>
        <v/>
      </c>
      <c r="BD326" t="str">
        <f t="shared" si="24"/>
        <v/>
      </c>
      <c r="BE326" t="str">
        <f t="shared" si="24"/>
        <v/>
      </c>
    </row>
    <row r="327" spans="1:57">
      <c r="A327" s="3" t="str">
        <f t="shared" si="19"/>
        <v/>
      </c>
      <c r="B327" t="str">
        <f t="shared" ca="1" si="20"/>
        <v/>
      </c>
      <c r="C327" t="str">
        <f t="shared" ca="1" si="24"/>
        <v/>
      </c>
      <c r="D327" t="str">
        <f t="shared" ca="1" si="24"/>
        <v/>
      </c>
      <c r="E327" t="str">
        <f t="shared" ca="1" si="24"/>
        <v/>
      </c>
      <c r="F327" t="str">
        <f t="shared" ca="1" si="24"/>
        <v/>
      </c>
      <c r="G327" t="str">
        <f t="shared" ca="1" si="24"/>
        <v/>
      </c>
      <c r="H327" t="str">
        <f t="shared" ca="1" si="24"/>
        <v/>
      </c>
      <c r="I327" t="str">
        <f t="shared" ca="1" si="24"/>
        <v/>
      </c>
      <c r="J327" t="str">
        <f t="shared" ca="1" si="24"/>
        <v/>
      </c>
      <c r="K327" t="str">
        <f t="shared" ca="1" si="24"/>
        <v/>
      </c>
      <c r="L327" t="str">
        <f t="shared" ca="1" si="24"/>
        <v/>
      </c>
      <c r="M327" t="str">
        <f t="shared" ca="1" si="24"/>
        <v/>
      </c>
      <c r="N327" t="str">
        <f t="shared" ca="1" si="24"/>
        <v/>
      </c>
      <c r="O327" t="str">
        <f t="shared" ca="1" si="24"/>
        <v/>
      </c>
      <c r="P327" t="str">
        <f t="shared" ca="1" si="24"/>
        <v/>
      </c>
      <c r="Q327" t="str">
        <f t="shared" ca="1" si="24"/>
        <v/>
      </c>
      <c r="R327" t="str">
        <f t="shared" ca="1" si="24"/>
        <v/>
      </c>
      <c r="S327" t="str">
        <f t="shared" ca="1" si="24"/>
        <v/>
      </c>
      <c r="T327" t="str">
        <f t="shared" ca="1" si="24"/>
        <v/>
      </c>
      <c r="U327" t="str">
        <f t="shared" ca="1" si="24"/>
        <v/>
      </c>
      <c r="V327" t="str">
        <f t="shared" ca="1" si="24"/>
        <v/>
      </c>
      <c r="W327" t="str">
        <f t="shared" ca="1" si="24"/>
        <v/>
      </c>
      <c r="X327" t="str">
        <f t="shared" ca="1" si="24"/>
        <v/>
      </c>
      <c r="Y327" t="str">
        <f t="shared" ca="1" si="24"/>
        <v/>
      </c>
      <c r="Z327" t="str">
        <f t="shared" ca="1" si="24"/>
        <v/>
      </c>
      <c r="AA327" t="str">
        <f t="shared" ca="1" si="24"/>
        <v/>
      </c>
      <c r="AB327" t="str">
        <f t="shared" ca="1" si="24"/>
        <v/>
      </c>
      <c r="AC327" t="str">
        <f t="shared" ca="1" si="24"/>
        <v/>
      </c>
      <c r="AD327" t="str">
        <f t="shared" ca="1" si="24"/>
        <v/>
      </c>
      <c r="AE327" t="str">
        <f t="shared" ca="1" si="24"/>
        <v/>
      </c>
      <c r="AF327" t="str">
        <f t="shared" ca="1" si="24"/>
        <v/>
      </c>
      <c r="AG327" t="str">
        <f t="shared" ca="1" si="24"/>
        <v/>
      </c>
      <c r="AH327" t="str">
        <f t="shared" ca="1" si="24"/>
        <v/>
      </c>
      <c r="AI327" t="str">
        <f t="shared" ca="1" si="24"/>
        <v/>
      </c>
      <c r="AJ327" t="str">
        <f t="shared" si="24"/>
        <v/>
      </c>
      <c r="AK327" t="str">
        <f t="shared" si="24"/>
        <v/>
      </c>
      <c r="AL327" t="str">
        <f t="shared" si="24"/>
        <v/>
      </c>
      <c r="AM327" t="str">
        <f t="shared" si="24"/>
        <v/>
      </c>
      <c r="AN327" t="str">
        <f t="shared" si="24"/>
        <v/>
      </c>
      <c r="AO327" t="str">
        <f t="shared" si="24"/>
        <v/>
      </c>
      <c r="AP327" t="str">
        <f t="shared" si="24"/>
        <v/>
      </c>
      <c r="AQ327" t="str">
        <f t="shared" si="24"/>
        <v/>
      </c>
      <c r="AR327" t="str">
        <f t="shared" si="24"/>
        <v/>
      </c>
      <c r="AS327" t="str">
        <f t="shared" si="24"/>
        <v/>
      </c>
      <c r="AT327" t="str">
        <f t="shared" si="24"/>
        <v/>
      </c>
      <c r="AU327" t="str">
        <f t="shared" si="24"/>
        <v/>
      </c>
      <c r="AV327" t="str">
        <f t="shared" si="24"/>
        <v/>
      </c>
      <c r="AW327" t="str">
        <f t="shared" si="24"/>
        <v/>
      </c>
      <c r="AX327" t="str">
        <f t="shared" si="24"/>
        <v/>
      </c>
      <c r="AY327" t="str">
        <f t="shared" si="24"/>
        <v/>
      </c>
      <c r="AZ327" t="str">
        <f t="shared" si="24"/>
        <v/>
      </c>
      <c r="BA327" t="str">
        <f t="shared" si="24"/>
        <v/>
      </c>
      <c r="BB327" t="str">
        <f t="shared" si="24"/>
        <v/>
      </c>
      <c r="BC327" t="str">
        <f t="shared" si="24"/>
        <v/>
      </c>
      <c r="BD327" t="str">
        <f t="shared" si="24"/>
        <v/>
      </c>
      <c r="BE327" t="str">
        <f t="shared" si="24"/>
        <v/>
      </c>
    </row>
    <row r="328" spans="1:57">
      <c r="A328" s="3" t="str">
        <f t="shared" si="19"/>
        <v/>
      </c>
      <c r="B328" t="str">
        <f t="shared" ca="1" si="20"/>
        <v/>
      </c>
      <c r="C328" t="str">
        <f t="shared" ca="1" si="24"/>
        <v/>
      </c>
      <c r="D328" t="str">
        <f t="shared" ca="1" si="24"/>
        <v/>
      </c>
      <c r="E328" t="str">
        <f t="shared" ca="1" si="24"/>
        <v/>
      </c>
      <c r="F328" t="str">
        <f t="shared" ca="1" si="24"/>
        <v/>
      </c>
      <c r="G328" t="str">
        <f t="shared" ca="1" si="24"/>
        <v/>
      </c>
      <c r="H328" t="str">
        <f t="shared" ca="1" si="24"/>
        <v/>
      </c>
      <c r="I328" t="str">
        <f t="shared" ca="1" si="24"/>
        <v/>
      </c>
      <c r="J328" t="str">
        <f t="shared" ca="1" si="24"/>
        <v/>
      </c>
      <c r="K328" t="str">
        <f t="shared" ca="1" si="24"/>
        <v/>
      </c>
      <c r="L328" t="str">
        <f t="shared" ca="1" si="24"/>
        <v/>
      </c>
      <c r="M328" t="str">
        <f t="shared" ca="1" si="24"/>
        <v/>
      </c>
      <c r="N328" t="str">
        <f t="shared" ca="1" si="24"/>
        <v/>
      </c>
      <c r="O328" t="str">
        <f t="shared" ca="1" si="24"/>
        <v/>
      </c>
      <c r="P328" t="str">
        <f t="shared" ca="1" si="24"/>
        <v/>
      </c>
      <c r="Q328" t="str">
        <f t="shared" ca="1" si="24"/>
        <v/>
      </c>
      <c r="R328" t="str">
        <f t="shared" ca="1" si="24"/>
        <v/>
      </c>
      <c r="S328" t="str">
        <f t="shared" ca="1" si="24"/>
        <v/>
      </c>
      <c r="T328" t="str">
        <f t="shared" ca="1" si="24"/>
        <v/>
      </c>
      <c r="U328" t="str">
        <f t="shared" ca="1" si="24"/>
        <v/>
      </c>
      <c r="V328" t="str">
        <f t="shared" ca="1" si="24"/>
        <v/>
      </c>
      <c r="W328" t="str">
        <f t="shared" ca="1" si="24"/>
        <v/>
      </c>
      <c r="X328" t="str">
        <f t="shared" ca="1" si="24"/>
        <v/>
      </c>
      <c r="Y328" t="str">
        <f t="shared" ca="1" si="24"/>
        <v/>
      </c>
      <c r="Z328" t="str">
        <f t="shared" ca="1" si="24"/>
        <v/>
      </c>
      <c r="AA328" t="str">
        <f t="shared" ca="1" si="24"/>
        <v/>
      </c>
      <c r="AB328" t="str">
        <f t="shared" ca="1" si="24"/>
        <v/>
      </c>
      <c r="AC328" t="str">
        <f t="shared" ca="1" si="24"/>
        <v/>
      </c>
      <c r="AD328" t="str">
        <f t="shared" ca="1" si="24"/>
        <v/>
      </c>
      <c r="AE328" t="str">
        <f t="shared" ca="1" si="24"/>
        <v/>
      </c>
      <c r="AF328" t="str">
        <f t="shared" ca="1" si="24"/>
        <v/>
      </c>
      <c r="AG328" t="str">
        <f t="shared" ca="1" si="24"/>
        <v/>
      </c>
      <c r="AH328" t="str">
        <f t="shared" ca="1" si="24"/>
        <v/>
      </c>
      <c r="AI328" t="str">
        <f t="shared" ca="1" si="24"/>
        <v/>
      </c>
      <c r="AJ328" t="str">
        <f t="shared" si="24"/>
        <v/>
      </c>
      <c r="AK328" t="str">
        <f t="shared" si="24"/>
        <v/>
      </c>
      <c r="AL328" t="str">
        <f t="shared" si="24"/>
        <v/>
      </c>
      <c r="AM328" t="str">
        <f t="shared" si="24"/>
        <v/>
      </c>
      <c r="AN328" t="str">
        <f t="shared" si="24"/>
        <v/>
      </c>
      <c r="AO328" t="str">
        <f t="shared" si="24"/>
        <v/>
      </c>
      <c r="AP328" t="str">
        <f t="shared" si="24"/>
        <v/>
      </c>
      <c r="AQ328" t="str">
        <f t="shared" si="24"/>
        <v/>
      </c>
      <c r="AR328" t="str">
        <f t="shared" si="24"/>
        <v/>
      </c>
      <c r="AS328" t="str">
        <f t="shared" si="24"/>
        <v/>
      </c>
      <c r="AT328" t="str">
        <f t="shared" si="24"/>
        <v/>
      </c>
      <c r="AU328" t="str">
        <f t="shared" si="24"/>
        <v/>
      </c>
      <c r="AV328" t="str">
        <f t="shared" si="24"/>
        <v/>
      </c>
      <c r="AW328" t="str">
        <f t="shared" si="24"/>
        <v/>
      </c>
      <c r="AX328" t="str">
        <f t="shared" si="24"/>
        <v/>
      </c>
      <c r="AY328" t="str">
        <f t="shared" si="24"/>
        <v/>
      </c>
      <c r="AZ328" t="str">
        <f t="shared" si="24"/>
        <v/>
      </c>
      <c r="BA328" t="str">
        <f t="shared" si="24"/>
        <v/>
      </c>
      <c r="BB328" t="str">
        <f t="shared" si="24"/>
        <v/>
      </c>
      <c r="BC328" t="str">
        <f t="shared" si="24"/>
        <v/>
      </c>
      <c r="BD328" t="str">
        <f t="shared" si="24"/>
        <v/>
      </c>
      <c r="BE328" t="str">
        <f t="shared" si="24"/>
        <v/>
      </c>
    </row>
    <row r="329" spans="1:57">
      <c r="A329" s="3" t="str">
        <f t="shared" si="19"/>
        <v/>
      </c>
      <c r="B329" t="str">
        <f t="shared" ca="1" si="20"/>
        <v/>
      </c>
      <c r="C329" t="str">
        <f t="shared" ca="1" si="24"/>
        <v/>
      </c>
      <c r="D329" t="str">
        <f t="shared" ca="1" si="24"/>
        <v/>
      </c>
      <c r="E329" t="str">
        <f t="shared" ca="1" si="24"/>
        <v/>
      </c>
      <c r="F329" t="str">
        <f t="shared" ca="1" si="24"/>
        <v/>
      </c>
      <c r="G329" t="str">
        <f t="shared" ca="1" si="24"/>
        <v/>
      </c>
      <c r="H329" t="str">
        <f t="shared" ca="1" si="24"/>
        <v/>
      </c>
      <c r="I329" t="str">
        <f t="shared" ca="1" si="24"/>
        <v/>
      </c>
      <c r="J329" t="str">
        <f t="shared" ca="1" si="24"/>
        <v/>
      </c>
      <c r="K329" t="str">
        <f t="shared" ca="1" si="24"/>
        <v/>
      </c>
      <c r="L329" t="str">
        <f t="shared" ca="1" si="24"/>
        <v/>
      </c>
      <c r="M329" t="str">
        <f t="shared" ca="1" si="24"/>
        <v/>
      </c>
      <c r="N329" t="str">
        <f t="shared" ca="1" si="24"/>
        <v/>
      </c>
      <c r="O329" t="str">
        <f t="shared" ca="1" si="24"/>
        <v/>
      </c>
      <c r="P329" t="str">
        <f t="shared" ca="1" si="24"/>
        <v/>
      </c>
      <c r="Q329" t="str">
        <f t="shared" ca="1" si="24"/>
        <v/>
      </c>
      <c r="R329" t="str">
        <f t="shared" ca="1" si="24"/>
        <v/>
      </c>
      <c r="S329" t="str">
        <f t="shared" ca="1" si="24"/>
        <v/>
      </c>
      <c r="T329" t="str">
        <f t="shared" ca="1" si="24"/>
        <v/>
      </c>
      <c r="U329" t="str">
        <f t="shared" ca="1" si="24"/>
        <v/>
      </c>
      <c r="V329" t="str">
        <f t="shared" ca="1" si="24"/>
        <v/>
      </c>
      <c r="W329" t="str">
        <f t="shared" ca="1" si="24"/>
        <v/>
      </c>
      <c r="X329" t="str">
        <f t="shared" ca="1" si="24"/>
        <v/>
      </c>
      <c r="Y329" t="str">
        <f t="shared" ca="1" si="24"/>
        <v/>
      </c>
      <c r="Z329" t="str">
        <f t="shared" ca="1" si="24"/>
        <v/>
      </c>
      <c r="AA329" t="str">
        <f t="shared" ca="1" si="24"/>
        <v/>
      </c>
      <c r="AB329" t="str">
        <f t="shared" ca="1" si="24"/>
        <v/>
      </c>
      <c r="AC329" t="str">
        <f t="shared" ca="1" si="24"/>
        <v/>
      </c>
      <c r="AD329" t="str">
        <f t="shared" ca="1" si="24"/>
        <v/>
      </c>
      <c r="AE329" t="str">
        <f t="shared" ca="1" si="24"/>
        <v/>
      </c>
      <c r="AF329" t="str">
        <f t="shared" ca="1" si="24"/>
        <v/>
      </c>
      <c r="AG329" t="str">
        <f t="shared" ca="1" si="24"/>
        <v/>
      </c>
      <c r="AH329" t="str">
        <f t="shared" ca="1" si="24"/>
        <v/>
      </c>
      <c r="AI329" t="str">
        <f t="shared" ca="1" si="24"/>
        <v/>
      </c>
      <c r="AJ329" t="str">
        <f t="shared" si="24"/>
        <v/>
      </c>
      <c r="AK329" t="str">
        <f t="shared" si="24"/>
        <v/>
      </c>
      <c r="AL329" t="str">
        <f t="shared" si="24"/>
        <v/>
      </c>
      <c r="AM329" t="str">
        <f t="shared" si="24"/>
        <v/>
      </c>
      <c r="AN329" t="str">
        <f t="shared" si="24"/>
        <v/>
      </c>
      <c r="AO329" t="str">
        <f t="shared" si="24"/>
        <v/>
      </c>
      <c r="AP329" t="str">
        <f t="shared" si="24"/>
        <v/>
      </c>
      <c r="AQ329" t="str">
        <f t="shared" si="24"/>
        <v/>
      </c>
      <c r="AR329" t="str">
        <f t="shared" si="24"/>
        <v/>
      </c>
      <c r="AS329" t="str">
        <f t="shared" si="24"/>
        <v/>
      </c>
      <c r="AT329" t="str">
        <f t="shared" si="24"/>
        <v/>
      </c>
      <c r="AU329" t="str">
        <f t="shared" si="24"/>
        <v/>
      </c>
      <c r="AV329" t="str">
        <f t="shared" si="24"/>
        <v/>
      </c>
      <c r="AW329" t="str">
        <f t="shared" si="24"/>
        <v/>
      </c>
      <c r="AX329" t="str">
        <f t="shared" si="24"/>
        <v/>
      </c>
      <c r="AY329" t="str">
        <f t="shared" si="24"/>
        <v/>
      </c>
      <c r="AZ329" t="str">
        <f t="shared" si="24"/>
        <v/>
      </c>
      <c r="BA329" t="str">
        <f t="shared" si="24"/>
        <v/>
      </c>
      <c r="BB329" t="str">
        <f t="shared" si="24"/>
        <v/>
      </c>
      <c r="BC329" t="str">
        <f t="shared" si="24"/>
        <v/>
      </c>
      <c r="BD329" t="str">
        <f t="shared" si="24"/>
        <v/>
      </c>
      <c r="BE329" t="str">
        <f t="shared" si="24"/>
        <v/>
      </c>
    </row>
    <row r="330" spans="1:57">
      <c r="A330" s="3" t="str">
        <f t="shared" si="19"/>
        <v/>
      </c>
      <c r="B330" t="str">
        <f t="shared" ca="1" si="20"/>
        <v/>
      </c>
      <c r="C330" t="str">
        <f t="shared" ca="1" si="24"/>
        <v/>
      </c>
      <c r="D330" t="str">
        <f t="shared" ca="1" si="24"/>
        <v/>
      </c>
      <c r="E330" t="str">
        <f t="shared" ca="1" si="24"/>
        <v/>
      </c>
      <c r="F330" t="str">
        <f t="shared" ca="1" si="24"/>
        <v/>
      </c>
      <c r="G330" t="str">
        <f t="shared" ca="1" si="24"/>
        <v/>
      </c>
      <c r="H330" t="str">
        <f t="shared" ca="1" si="24"/>
        <v/>
      </c>
      <c r="I330" t="str">
        <f t="shared" ca="1" si="24"/>
        <v/>
      </c>
      <c r="J330" t="str">
        <f t="shared" ca="1" si="24"/>
        <v/>
      </c>
      <c r="K330" t="str">
        <f t="shared" ca="1" si="24"/>
        <v/>
      </c>
      <c r="L330" t="str">
        <f t="shared" ca="1" si="24"/>
        <v/>
      </c>
      <c r="M330" t="str">
        <f t="shared" ca="1" si="24"/>
        <v/>
      </c>
      <c r="N330" t="str">
        <f t="shared" ca="1" si="24"/>
        <v/>
      </c>
      <c r="O330" t="str">
        <f t="shared" ca="1" si="24"/>
        <v/>
      </c>
      <c r="P330" t="str">
        <f t="shared" ca="1" si="24"/>
        <v/>
      </c>
      <c r="Q330" t="str">
        <f t="shared" ca="1" si="24"/>
        <v/>
      </c>
      <c r="R330" t="str">
        <f t="shared" ca="1" si="24"/>
        <v/>
      </c>
      <c r="S330" t="str">
        <f t="shared" ca="1" si="24"/>
        <v/>
      </c>
      <c r="T330" t="str">
        <f t="shared" ca="1" si="24"/>
        <v/>
      </c>
      <c r="U330" t="str">
        <f t="shared" ca="1" si="24"/>
        <v/>
      </c>
      <c r="V330" t="str">
        <f t="shared" ca="1" si="24"/>
        <v/>
      </c>
      <c r="W330" t="str">
        <f t="shared" ca="1" si="24"/>
        <v/>
      </c>
      <c r="X330" t="str">
        <f t="shared" ca="1" si="24"/>
        <v/>
      </c>
      <c r="Y330" t="str">
        <f t="shared" ca="1" si="24"/>
        <v/>
      </c>
      <c r="Z330" t="str">
        <f t="shared" ca="1" si="24"/>
        <v/>
      </c>
      <c r="AA330" t="str">
        <f t="shared" ca="1" si="24"/>
        <v/>
      </c>
      <c r="AB330" t="str">
        <f t="shared" ca="1" si="24"/>
        <v/>
      </c>
      <c r="AC330" t="str">
        <f t="shared" ca="1" si="24"/>
        <v/>
      </c>
      <c r="AD330" t="str">
        <f t="shared" ca="1" si="24"/>
        <v/>
      </c>
      <c r="AE330" t="str">
        <f t="shared" ca="1" si="24"/>
        <v/>
      </c>
      <c r="AF330" t="str">
        <f t="shared" ca="1" si="24"/>
        <v/>
      </c>
      <c r="AG330" t="str">
        <f t="shared" ca="1" si="24"/>
        <v/>
      </c>
      <c r="AH330" t="str">
        <f t="shared" ca="1" si="24"/>
        <v/>
      </c>
      <c r="AI330" t="str">
        <f t="shared" ca="1" si="24"/>
        <v/>
      </c>
      <c r="AJ330" t="str">
        <f t="shared" si="24"/>
        <v/>
      </c>
      <c r="AK330" t="str">
        <f t="shared" si="24"/>
        <v/>
      </c>
      <c r="AL330" t="str">
        <f t="shared" si="24"/>
        <v/>
      </c>
      <c r="AM330" t="str">
        <f t="shared" si="24"/>
        <v/>
      </c>
      <c r="AN330" t="str">
        <f t="shared" si="24"/>
        <v/>
      </c>
      <c r="AO330" t="str">
        <f t="shared" si="24"/>
        <v/>
      </c>
      <c r="AP330" t="str">
        <f t="shared" si="24"/>
        <v/>
      </c>
      <c r="AQ330" t="str">
        <f t="shared" si="24"/>
        <v/>
      </c>
      <c r="AR330" t="str">
        <f t="shared" si="24"/>
        <v/>
      </c>
      <c r="AS330" t="str">
        <f t="shared" si="24"/>
        <v/>
      </c>
      <c r="AT330" t="str">
        <f t="shared" si="24"/>
        <v/>
      </c>
      <c r="AU330" t="str">
        <f t="shared" si="24"/>
        <v/>
      </c>
      <c r="AV330" t="str">
        <f t="shared" si="24"/>
        <v/>
      </c>
      <c r="AW330" t="str">
        <f t="shared" si="24"/>
        <v/>
      </c>
      <c r="AX330" t="str">
        <f t="shared" si="24"/>
        <v/>
      </c>
      <c r="AY330" t="str">
        <f t="shared" si="24"/>
        <v/>
      </c>
      <c r="AZ330" t="str">
        <f t="shared" si="24"/>
        <v/>
      </c>
      <c r="BA330" t="str">
        <f t="shared" si="24"/>
        <v/>
      </c>
      <c r="BB330" t="str">
        <f t="shared" si="24"/>
        <v/>
      </c>
      <c r="BC330" t="str">
        <f t="shared" si="24"/>
        <v/>
      </c>
      <c r="BD330" t="str">
        <f t="shared" si="24"/>
        <v/>
      </c>
      <c r="BE330" t="str">
        <f t="shared" si="24"/>
        <v/>
      </c>
    </row>
    <row r="331" spans="1:57">
      <c r="A331" s="3" t="str">
        <f t="shared" si="19"/>
        <v/>
      </c>
      <c r="B331" t="str">
        <f t="shared" ca="1" si="20"/>
        <v/>
      </c>
      <c r="C331" t="str">
        <f t="shared" ca="1" si="24"/>
        <v/>
      </c>
      <c r="D331" t="str">
        <f t="shared" ca="1" si="24"/>
        <v/>
      </c>
      <c r="E331" t="str">
        <f t="shared" ca="1" si="24"/>
        <v/>
      </c>
      <c r="F331" t="str">
        <f t="shared" ca="1" si="24"/>
        <v/>
      </c>
      <c r="G331" t="str">
        <f t="shared" ca="1" si="24"/>
        <v/>
      </c>
      <c r="H331" t="str">
        <f t="shared" ca="1" si="24"/>
        <v/>
      </c>
      <c r="I331" t="str">
        <f t="shared" ca="1" si="24"/>
        <v/>
      </c>
      <c r="J331" t="str">
        <f t="shared" ca="1" si="24"/>
        <v/>
      </c>
      <c r="K331" t="str">
        <f t="shared" ca="1" si="24"/>
        <v/>
      </c>
      <c r="L331" t="str">
        <f t="shared" ca="1" si="24"/>
        <v/>
      </c>
      <c r="M331" t="str">
        <f t="shared" ca="1" si="24"/>
        <v/>
      </c>
      <c r="N331" t="str">
        <f t="shared" ca="1" si="24"/>
        <v/>
      </c>
      <c r="O331" t="str">
        <f t="shared" ca="1" si="24"/>
        <v/>
      </c>
      <c r="P331" t="str">
        <f t="shared" ca="1" si="24"/>
        <v/>
      </c>
      <c r="Q331" t="str">
        <f t="shared" ca="1" si="24"/>
        <v/>
      </c>
      <c r="R331" t="str">
        <f t="shared" ca="1" si="24"/>
        <v/>
      </c>
      <c r="S331" t="str">
        <f t="shared" ca="1" si="24"/>
        <v/>
      </c>
      <c r="T331" t="str">
        <f t="shared" ca="1" si="24"/>
        <v/>
      </c>
      <c r="U331" t="str">
        <f t="shared" ca="1" si="24"/>
        <v/>
      </c>
      <c r="V331" t="str">
        <f t="shared" ca="1" si="24"/>
        <v/>
      </c>
      <c r="W331" t="str">
        <f t="shared" ca="1" si="24"/>
        <v/>
      </c>
      <c r="X331" t="str">
        <f t="shared" ca="1" si="24"/>
        <v/>
      </c>
      <c r="Y331" t="str">
        <f t="shared" ca="1" si="24"/>
        <v/>
      </c>
      <c r="Z331" t="str">
        <f t="shared" ca="1" si="24"/>
        <v/>
      </c>
      <c r="AA331" t="str">
        <f t="shared" ca="1" si="24"/>
        <v/>
      </c>
      <c r="AB331" t="str">
        <f t="shared" ref="C331:BE336" ca="1" si="25">IF(AB$1="","",IF(AB161="","",IF(AB161-AB229&gt;0,1,IF(AB161-AB229=0,0.5,0))))</f>
        <v/>
      </c>
      <c r="AC331" t="str">
        <f t="shared" ca="1" si="25"/>
        <v/>
      </c>
      <c r="AD331" t="str">
        <f t="shared" ca="1" si="25"/>
        <v/>
      </c>
      <c r="AE331" t="str">
        <f t="shared" ca="1" si="25"/>
        <v/>
      </c>
      <c r="AF331" t="str">
        <f t="shared" ca="1" si="25"/>
        <v/>
      </c>
      <c r="AG331" t="str">
        <f t="shared" ca="1" si="25"/>
        <v/>
      </c>
      <c r="AH331" t="str">
        <f t="shared" ca="1" si="25"/>
        <v/>
      </c>
      <c r="AI331" t="str">
        <f t="shared" ca="1" si="25"/>
        <v/>
      </c>
      <c r="AJ331" t="str">
        <f t="shared" si="25"/>
        <v/>
      </c>
      <c r="AK331" t="str">
        <f t="shared" si="25"/>
        <v/>
      </c>
      <c r="AL331" t="str">
        <f t="shared" si="25"/>
        <v/>
      </c>
      <c r="AM331" t="str">
        <f t="shared" si="25"/>
        <v/>
      </c>
      <c r="AN331" t="str">
        <f t="shared" si="25"/>
        <v/>
      </c>
      <c r="AO331" t="str">
        <f t="shared" si="25"/>
        <v/>
      </c>
      <c r="AP331" t="str">
        <f t="shared" si="25"/>
        <v/>
      </c>
      <c r="AQ331" t="str">
        <f t="shared" si="25"/>
        <v/>
      </c>
      <c r="AR331" t="str">
        <f t="shared" si="25"/>
        <v/>
      </c>
      <c r="AS331" t="str">
        <f t="shared" si="25"/>
        <v/>
      </c>
      <c r="AT331" t="str">
        <f t="shared" si="25"/>
        <v/>
      </c>
      <c r="AU331" t="str">
        <f t="shared" si="25"/>
        <v/>
      </c>
      <c r="AV331" t="str">
        <f t="shared" si="25"/>
        <v/>
      </c>
      <c r="AW331" t="str">
        <f t="shared" si="25"/>
        <v/>
      </c>
      <c r="AX331" t="str">
        <f t="shared" si="25"/>
        <v/>
      </c>
      <c r="AY331" t="str">
        <f t="shared" si="25"/>
        <v/>
      </c>
      <c r="AZ331" t="str">
        <f t="shared" si="25"/>
        <v/>
      </c>
      <c r="BA331" t="str">
        <f t="shared" si="25"/>
        <v/>
      </c>
      <c r="BB331" t="str">
        <f t="shared" si="25"/>
        <v/>
      </c>
      <c r="BC331" t="str">
        <f t="shared" si="25"/>
        <v/>
      </c>
      <c r="BD331" t="str">
        <f t="shared" si="25"/>
        <v/>
      </c>
      <c r="BE331" t="str">
        <f t="shared" si="25"/>
        <v/>
      </c>
    </row>
    <row r="332" spans="1:57">
      <c r="A332" s="3" t="str">
        <f t="shared" si="19"/>
        <v/>
      </c>
      <c r="B332" t="str">
        <f t="shared" ca="1" si="20"/>
        <v/>
      </c>
      <c r="C332" t="str">
        <f t="shared" ca="1" si="25"/>
        <v/>
      </c>
      <c r="D332" t="str">
        <f t="shared" ca="1" si="25"/>
        <v/>
      </c>
      <c r="E332" t="str">
        <f t="shared" ca="1" si="25"/>
        <v/>
      </c>
      <c r="F332" t="str">
        <f t="shared" ca="1" si="25"/>
        <v/>
      </c>
      <c r="G332" t="str">
        <f t="shared" ca="1" si="25"/>
        <v/>
      </c>
      <c r="H332" t="str">
        <f t="shared" ca="1" si="25"/>
        <v/>
      </c>
      <c r="I332" t="str">
        <f t="shared" ca="1" si="25"/>
        <v/>
      </c>
      <c r="J332" t="str">
        <f t="shared" ca="1" si="25"/>
        <v/>
      </c>
      <c r="K332" t="str">
        <f t="shared" ca="1" si="25"/>
        <v/>
      </c>
      <c r="L332" t="str">
        <f t="shared" ca="1" si="25"/>
        <v/>
      </c>
      <c r="M332" t="str">
        <f t="shared" ca="1" si="25"/>
        <v/>
      </c>
      <c r="N332" t="str">
        <f t="shared" ca="1" si="25"/>
        <v/>
      </c>
      <c r="O332" t="str">
        <f t="shared" ca="1" si="25"/>
        <v/>
      </c>
      <c r="P332" t="str">
        <f t="shared" ca="1" si="25"/>
        <v/>
      </c>
      <c r="Q332" t="str">
        <f t="shared" ca="1" si="25"/>
        <v/>
      </c>
      <c r="R332" t="str">
        <f t="shared" ca="1" si="25"/>
        <v/>
      </c>
      <c r="S332" t="str">
        <f t="shared" ca="1" si="25"/>
        <v/>
      </c>
      <c r="T332" t="str">
        <f t="shared" ca="1" si="25"/>
        <v/>
      </c>
      <c r="U332" t="str">
        <f t="shared" ca="1" si="25"/>
        <v/>
      </c>
      <c r="V332" t="str">
        <f t="shared" ca="1" si="25"/>
        <v/>
      </c>
      <c r="W332" t="str">
        <f t="shared" ca="1" si="25"/>
        <v/>
      </c>
      <c r="X332" t="str">
        <f t="shared" ca="1" si="25"/>
        <v/>
      </c>
      <c r="Y332" t="str">
        <f t="shared" ca="1" si="25"/>
        <v/>
      </c>
      <c r="Z332" t="str">
        <f t="shared" ca="1" si="25"/>
        <v/>
      </c>
      <c r="AA332" t="str">
        <f t="shared" ca="1" si="25"/>
        <v/>
      </c>
      <c r="AB332" t="str">
        <f t="shared" ca="1" si="25"/>
        <v/>
      </c>
      <c r="AC332" t="str">
        <f t="shared" ca="1" si="25"/>
        <v/>
      </c>
      <c r="AD332" t="str">
        <f t="shared" ca="1" si="25"/>
        <v/>
      </c>
      <c r="AE332" t="str">
        <f t="shared" ca="1" si="25"/>
        <v/>
      </c>
      <c r="AF332" t="str">
        <f t="shared" ca="1" si="25"/>
        <v/>
      </c>
      <c r="AG332" t="str">
        <f t="shared" ca="1" si="25"/>
        <v/>
      </c>
      <c r="AH332" t="str">
        <f t="shared" ca="1" si="25"/>
        <v/>
      </c>
      <c r="AI332" t="str">
        <f t="shared" ca="1" si="25"/>
        <v/>
      </c>
      <c r="AJ332" t="str">
        <f t="shared" si="25"/>
        <v/>
      </c>
      <c r="AK332" t="str">
        <f t="shared" si="25"/>
        <v/>
      </c>
      <c r="AL332" t="str">
        <f t="shared" si="25"/>
        <v/>
      </c>
      <c r="AM332" t="str">
        <f t="shared" si="25"/>
        <v/>
      </c>
      <c r="AN332" t="str">
        <f t="shared" si="25"/>
        <v/>
      </c>
      <c r="AO332" t="str">
        <f t="shared" si="25"/>
        <v/>
      </c>
      <c r="AP332" t="str">
        <f t="shared" si="25"/>
        <v/>
      </c>
      <c r="AQ332" t="str">
        <f t="shared" si="25"/>
        <v/>
      </c>
      <c r="AR332" t="str">
        <f t="shared" si="25"/>
        <v/>
      </c>
      <c r="AS332" t="str">
        <f t="shared" si="25"/>
        <v/>
      </c>
      <c r="AT332" t="str">
        <f t="shared" si="25"/>
        <v/>
      </c>
      <c r="AU332" t="str">
        <f t="shared" si="25"/>
        <v/>
      </c>
      <c r="AV332" t="str">
        <f t="shared" si="25"/>
        <v/>
      </c>
      <c r="AW332" t="str">
        <f t="shared" si="25"/>
        <v/>
      </c>
      <c r="AX332" t="str">
        <f t="shared" si="25"/>
        <v/>
      </c>
      <c r="AY332" t="str">
        <f t="shared" si="25"/>
        <v/>
      </c>
      <c r="AZ332" t="str">
        <f t="shared" si="25"/>
        <v/>
      </c>
      <c r="BA332" t="str">
        <f t="shared" si="25"/>
        <v/>
      </c>
      <c r="BB332" t="str">
        <f t="shared" si="25"/>
        <v/>
      </c>
      <c r="BC332" t="str">
        <f t="shared" si="25"/>
        <v/>
      </c>
      <c r="BD332" t="str">
        <f t="shared" si="25"/>
        <v/>
      </c>
      <c r="BE332" t="str">
        <f t="shared" si="25"/>
        <v/>
      </c>
    </row>
    <row r="333" spans="1:57">
      <c r="A333" s="3" t="str">
        <f t="shared" si="19"/>
        <v/>
      </c>
      <c r="B333" t="str">
        <f t="shared" ca="1" si="20"/>
        <v/>
      </c>
      <c r="C333" t="str">
        <f t="shared" ca="1" si="25"/>
        <v/>
      </c>
      <c r="D333" t="str">
        <f t="shared" ca="1" si="25"/>
        <v/>
      </c>
      <c r="E333" t="str">
        <f t="shared" ca="1" si="25"/>
        <v/>
      </c>
      <c r="F333" t="str">
        <f t="shared" ca="1" si="25"/>
        <v/>
      </c>
      <c r="G333" t="str">
        <f t="shared" ca="1" si="25"/>
        <v/>
      </c>
      <c r="H333" t="str">
        <f t="shared" ca="1" si="25"/>
        <v/>
      </c>
      <c r="I333" t="str">
        <f t="shared" ca="1" si="25"/>
        <v/>
      </c>
      <c r="J333" t="str">
        <f t="shared" ca="1" si="25"/>
        <v/>
      </c>
      <c r="K333" t="str">
        <f t="shared" ca="1" si="25"/>
        <v/>
      </c>
      <c r="L333" t="str">
        <f t="shared" ca="1" si="25"/>
        <v/>
      </c>
      <c r="M333" t="str">
        <f t="shared" ca="1" si="25"/>
        <v/>
      </c>
      <c r="N333" t="str">
        <f t="shared" ca="1" si="25"/>
        <v/>
      </c>
      <c r="O333" t="str">
        <f t="shared" ca="1" si="25"/>
        <v/>
      </c>
      <c r="P333" t="str">
        <f t="shared" ca="1" si="25"/>
        <v/>
      </c>
      <c r="Q333" t="str">
        <f t="shared" ca="1" si="25"/>
        <v/>
      </c>
      <c r="R333" t="str">
        <f t="shared" ca="1" si="25"/>
        <v/>
      </c>
      <c r="S333" t="str">
        <f t="shared" ca="1" si="25"/>
        <v/>
      </c>
      <c r="T333" t="str">
        <f t="shared" ca="1" si="25"/>
        <v/>
      </c>
      <c r="U333" t="str">
        <f t="shared" ca="1" si="25"/>
        <v/>
      </c>
      <c r="V333" t="str">
        <f t="shared" ca="1" si="25"/>
        <v/>
      </c>
      <c r="W333" t="str">
        <f t="shared" ca="1" si="25"/>
        <v/>
      </c>
      <c r="X333" t="str">
        <f t="shared" ca="1" si="25"/>
        <v/>
      </c>
      <c r="Y333" t="str">
        <f t="shared" ca="1" si="25"/>
        <v/>
      </c>
      <c r="Z333" t="str">
        <f t="shared" ca="1" si="25"/>
        <v/>
      </c>
      <c r="AA333" t="str">
        <f t="shared" ca="1" si="25"/>
        <v/>
      </c>
      <c r="AB333" t="str">
        <f t="shared" ca="1" si="25"/>
        <v/>
      </c>
      <c r="AC333" t="str">
        <f t="shared" ca="1" si="25"/>
        <v/>
      </c>
      <c r="AD333" t="str">
        <f t="shared" ca="1" si="25"/>
        <v/>
      </c>
      <c r="AE333" t="str">
        <f t="shared" ca="1" si="25"/>
        <v/>
      </c>
      <c r="AF333" t="str">
        <f t="shared" ca="1" si="25"/>
        <v/>
      </c>
      <c r="AG333" t="str">
        <f t="shared" ca="1" si="25"/>
        <v/>
      </c>
      <c r="AH333" t="str">
        <f t="shared" ca="1" si="25"/>
        <v/>
      </c>
      <c r="AI333" t="str">
        <f t="shared" ca="1" si="25"/>
        <v/>
      </c>
      <c r="AJ333" t="str">
        <f t="shared" si="25"/>
        <v/>
      </c>
      <c r="AK333" t="str">
        <f t="shared" si="25"/>
        <v/>
      </c>
      <c r="AL333" t="str">
        <f t="shared" si="25"/>
        <v/>
      </c>
      <c r="AM333" t="str">
        <f t="shared" si="25"/>
        <v/>
      </c>
      <c r="AN333" t="str">
        <f t="shared" si="25"/>
        <v/>
      </c>
      <c r="AO333" t="str">
        <f t="shared" si="25"/>
        <v/>
      </c>
      <c r="AP333" t="str">
        <f t="shared" si="25"/>
        <v/>
      </c>
      <c r="AQ333" t="str">
        <f t="shared" si="25"/>
        <v/>
      </c>
      <c r="AR333" t="str">
        <f t="shared" si="25"/>
        <v/>
      </c>
      <c r="AS333" t="str">
        <f t="shared" si="25"/>
        <v/>
      </c>
      <c r="AT333" t="str">
        <f t="shared" si="25"/>
        <v/>
      </c>
      <c r="AU333" t="str">
        <f t="shared" si="25"/>
        <v/>
      </c>
      <c r="AV333" t="str">
        <f t="shared" si="25"/>
        <v/>
      </c>
      <c r="AW333" t="str">
        <f t="shared" si="25"/>
        <v/>
      </c>
      <c r="AX333" t="str">
        <f t="shared" si="25"/>
        <v/>
      </c>
      <c r="AY333" t="str">
        <f t="shared" si="25"/>
        <v/>
      </c>
      <c r="AZ333" t="str">
        <f t="shared" si="25"/>
        <v/>
      </c>
      <c r="BA333" t="str">
        <f t="shared" si="25"/>
        <v/>
      </c>
      <c r="BB333" t="str">
        <f t="shared" si="25"/>
        <v/>
      </c>
      <c r="BC333" t="str">
        <f t="shared" si="25"/>
        <v/>
      </c>
      <c r="BD333" t="str">
        <f t="shared" si="25"/>
        <v/>
      </c>
      <c r="BE333" t="str">
        <f t="shared" si="25"/>
        <v/>
      </c>
    </row>
    <row r="334" spans="1:57">
      <c r="A334" s="3" t="str">
        <f t="shared" si="19"/>
        <v/>
      </c>
      <c r="B334" t="str">
        <f t="shared" ca="1" si="20"/>
        <v/>
      </c>
      <c r="C334" t="str">
        <f t="shared" ca="1" si="25"/>
        <v/>
      </c>
      <c r="D334" t="str">
        <f t="shared" ca="1" si="25"/>
        <v/>
      </c>
      <c r="E334" t="str">
        <f t="shared" ca="1" si="25"/>
        <v/>
      </c>
      <c r="F334" t="str">
        <f t="shared" ca="1" si="25"/>
        <v/>
      </c>
      <c r="G334" t="str">
        <f t="shared" ca="1" si="25"/>
        <v/>
      </c>
      <c r="H334" t="str">
        <f t="shared" ca="1" si="25"/>
        <v/>
      </c>
      <c r="I334" t="str">
        <f t="shared" ca="1" si="25"/>
        <v/>
      </c>
      <c r="J334" t="str">
        <f t="shared" ca="1" si="25"/>
        <v/>
      </c>
      <c r="K334" t="str">
        <f t="shared" ca="1" si="25"/>
        <v/>
      </c>
      <c r="L334" t="str">
        <f t="shared" ca="1" si="25"/>
        <v/>
      </c>
      <c r="M334" t="str">
        <f t="shared" ca="1" si="25"/>
        <v/>
      </c>
      <c r="N334" t="str">
        <f t="shared" ca="1" si="25"/>
        <v/>
      </c>
      <c r="O334" t="str">
        <f t="shared" ca="1" si="25"/>
        <v/>
      </c>
      <c r="P334" t="str">
        <f t="shared" ca="1" si="25"/>
        <v/>
      </c>
      <c r="Q334" t="str">
        <f t="shared" ca="1" si="25"/>
        <v/>
      </c>
      <c r="R334" t="str">
        <f t="shared" ca="1" si="25"/>
        <v/>
      </c>
      <c r="S334" t="str">
        <f t="shared" ca="1" si="25"/>
        <v/>
      </c>
      <c r="T334" t="str">
        <f t="shared" ca="1" si="25"/>
        <v/>
      </c>
      <c r="U334" t="str">
        <f t="shared" ca="1" si="25"/>
        <v/>
      </c>
      <c r="V334" t="str">
        <f t="shared" ca="1" si="25"/>
        <v/>
      </c>
      <c r="W334" t="str">
        <f t="shared" ca="1" si="25"/>
        <v/>
      </c>
      <c r="X334" t="str">
        <f t="shared" ca="1" si="25"/>
        <v/>
      </c>
      <c r="Y334" t="str">
        <f t="shared" ca="1" si="25"/>
        <v/>
      </c>
      <c r="Z334" t="str">
        <f t="shared" ca="1" si="25"/>
        <v/>
      </c>
      <c r="AA334" t="str">
        <f t="shared" ca="1" si="25"/>
        <v/>
      </c>
      <c r="AB334" t="str">
        <f t="shared" ca="1" si="25"/>
        <v/>
      </c>
      <c r="AC334" t="str">
        <f t="shared" ca="1" si="25"/>
        <v/>
      </c>
      <c r="AD334" t="str">
        <f t="shared" ca="1" si="25"/>
        <v/>
      </c>
      <c r="AE334" t="str">
        <f t="shared" ca="1" si="25"/>
        <v/>
      </c>
      <c r="AF334" t="str">
        <f t="shared" ca="1" si="25"/>
        <v/>
      </c>
      <c r="AG334" t="str">
        <f t="shared" ca="1" si="25"/>
        <v/>
      </c>
      <c r="AH334" t="str">
        <f t="shared" ca="1" si="25"/>
        <v/>
      </c>
      <c r="AI334" t="str">
        <f t="shared" ca="1" si="25"/>
        <v/>
      </c>
      <c r="AJ334" t="str">
        <f t="shared" si="25"/>
        <v/>
      </c>
      <c r="AK334" t="str">
        <f t="shared" si="25"/>
        <v/>
      </c>
      <c r="AL334" t="str">
        <f t="shared" si="25"/>
        <v/>
      </c>
      <c r="AM334" t="str">
        <f t="shared" si="25"/>
        <v/>
      </c>
      <c r="AN334" t="str">
        <f t="shared" si="25"/>
        <v/>
      </c>
      <c r="AO334" t="str">
        <f t="shared" si="25"/>
        <v/>
      </c>
      <c r="AP334" t="str">
        <f t="shared" si="25"/>
        <v/>
      </c>
      <c r="AQ334" t="str">
        <f t="shared" si="25"/>
        <v/>
      </c>
      <c r="AR334" t="str">
        <f t="shared" si="25"/>
        <v/>
      </c>
      <c r="AS334" t="str">
        <f t="shared" si="25"/>
        <v/>
      </c>
      <c r="AT334" t="str">
        <f t="shared" si="25"/>
        <v/>
      </c>
      <c r="AU334" t="str">
        <f t="shared" si="25"/>
        <v/>
      </c>
      <c r="AV334" t="str">
        <f t="shared" si="25"/>
        <v/>
      </c>
      <c r="AW334" t="str">
        <f t="shared" si="25"/>
        <v/>
      </c>
      <c r="AX334" t="str">
        <f t="shared" si="25"/>
        <v/>
      </c>
      <c r="AY334" t="str">
        <f t="shared" si="25"/>
        <v/>
      </c>
      <c r="AZ334" t="str">
        <f t="shared" si="25"/>
        <v/>
      </c>
      <c r="BA334" t="str">
        <f t="shared" si="25"/>
        <v/>
      </c>
      <c r="BB334" t="str">
        <f t="shared" si="25"/>
        <v/>
      </c>
      <c r="BC334" t="str">
        <f t="shared" si="25"/>
        <v/>
      </c>
      <c r="BD334" t="str">
        <f t="shared" si="25"/>
        <v/>
      </c>
      <c r="BE334" t="str">
        <f t="shared" si="25"/>
        <v/>
      </c>
    </row>
    <row r="335" spans="1:57">
      <c r="A335" s="3" t="str">
        <f t="shared" si="19"/>
        <v/>
      </c>
      <c r="B335" t="str">
        <f t="shared" ca="1" si="20"/>
        <v/>
      </c>
      <c r="C335" t="str">
        <f t="shared" ca="1" si="25"/>
        <v/>
      </c>
      <c r="D335" t="str">
        <f t="shared" ca="1" si="25"/>
        <v/>
      </c>
      <c r="E335" t="str">
        <f t="shared" ca="1" si="25"/>
        <v/>
      </c>
      <c r="F335" t="str">
        <f t="shared" ca="1" si="25"/>
        <v/>
      </c>
      <c r="G335" t="str">
        <f t="shared" ca="1" si="25"/>
        <v/>
      </c>
      <c r="H335" t="str">
        <f t="shared" ca="1" si="25"/>
        <v/>
      </c>
      <c r="I335" t="str">
        <f t="shared" ca="1" si="25"/>
        <v/>
      </c>
      <c r="J335" t="str">
        <f t="shared" ca="1" si="25"/>
        <v/>
      </c>
      <c r="K335" t="str">
        <f t="shared" ca="1" si="25"/>
        <v/>
      </c>
      <c r="L335" t="str">
        <f t="shared" ca="1" si="25"/>
        <v/>
      </c>
      <c r="M335" t="str">
        <f t="shared" ca="1" si="25"/>
        <v/>
      </c>
      <c r="N335" t="str">
        <f t="shared" ca="1" si="25"/>
        <v/>
      </c>
      <c r="O335" t="str">
        <f t="shared" ca="1" si="25"/>
        <v/>
      </c>
      <c r="P335" t="str">
        <f t="shared" ca="1" si="25"/>
        <v/>
      </c>
      <c r="Q335" t="str">
        <f t="shared" ca="1" si="25"/>
        <v/>
      </c>
      <c r="R335" t="str">
        <f t="shared" ca="1" si="25"/>
        <v/>
      </c>
      <c r="S335" t="str">
        <f t="shared" ca="1" si="25"/>
        <v/>
      </c>
      <c r="T335" t="str">
        <f t="shared" ca="1" si="25"/>
        <v/>
      </c>
      <c r="U335" t="str">
        <f t="shared" ca="1" si="25"/>
        <v/>
      </c>
      <c r="V335" t="str">
        <f t="shared" ca="1" si="25"/>
        <v/>
      </c>
      <c r="W335" t="str">
        <f t="shared" ca="1" si="25"/>
        <v/>
      </c>
      <c r="X335" t="str">
        <f t="shared" ca="1" si="25"/>
        <v/>
      </c>
      <c r="Y335" t="str">
        <f t="shared" ca="1" si="25"/>
        <v/>
      </c>
      <c r="Z335" t="str">
        <f t="shared" ca="1" si="25"/>
        <v/>
      </c>
      <c r="AA335" t="str">
        <f t="shared" ca="1" si="25"/>
        <v/>
      </c>
      <c r="AB335" t="str">
        <f t="shared" ca="1" si="25"/>
        <v/>
      </c>
      <c r="AC335" t="str">
        <f t="shared" ca="1" si="25"/>
        <v/>
      </c>
      <c r="AD335" t="str">
        <f t="shared" ca="1" si="25"/>
        <v/>
      </c>
      <c r="AE335" t="str">
        <f t="shared" ca="1" si="25"/>
        <v/>
      </c>
      <c r="AF335" t="str">
        <f t="shared" ca="1" si="25"/>
        <v/>
      </c>
      <c r="AG335" t="str">
        <f t="shared" ca="1" si="25"/>
        <v/>
      </c>
      <c r="AH335" t="str">
        <f t="shared" ca="1" si="25"/>
        <v/>
      </c>
      <c r="AI335" t="str">
        <f t="shared" ca="1" si="25"/>
        <v/>
      </c>
      <c r="AJ335" t="str">
        <f t="shared" si="25"/>
        <v/>
      </c>
      <c r="AK335" t="str">
        <f t="shared" si="25"/>
        <v/>
      </c>
      <c r="AL335" t="str">
        <f t="shared" si="25"/>
        <v/>
      </c>
      <c r="AM335" t="str">
        <f t="shared" si="25"/>
        <v/>
      </c>
      <c r="AN335" t="str">
        <f t="shared" si="25"/>
        <v/>
      </c>
      <c r="AO335" t="str">
        <f t="shared" si="25"/>
        <v/>
      </c>
      <c r="AP335" t="str">
        <f t="shared" si="25"/>
        <v/>
      </c>
      <c r="AQ335" t="str">
        <f t="shared" si="25"/>
        <v/>
      </c>
      <c r="AR335" t="str">
        <f t="shared" si="25"/>
        <v/>
      </c>
      <c r="AS335" t="str">
        <f t="shared" si="25"/>
        <v/>
      </c>
      <c r="AT335" t="str">
        <f t="shared" si="25"/>
        <v/>
      </c>
      <c r="AU335" t="str">
        <f t="shared" si="25"/>
        <v/>
      </c>
      <c r="AV335" t="str">
        <f t="shared" si="25"/>
        <v/>
      </c>
      <c r="AW335" t="str">
        <f t="shared" si="25"/>
        <v/>
      </c>
      <c r="AX335" t="str">
        <f t="shared" si="25"/>
        <v/>
      </c>
      <c r="AY335" t="str">
        <f t="shared" si="25"/>
        <v/>
      </c>
      <c r="AZ335" t="str">
        <f t="shared" si="25"/>
        <v/>
      </c>
      <c r="BA335" t="str">
        <f t="shared" si="25"/>
        <v/>
      </c>
      <c r="BB335" t="str">
        <f t="shared" si="25"/>
        <v/>
      </c>
      <c r="BC335" t="str">
        <f t="shared" si="25"/>
        <v/>
      </c>
      <c r="BD335" t="str">
        <f t="shared" si="25"/>
        <v/>
      </c>
      <c r="BE335" t="str">
        <f t="shared" si="25"/>
        <v/>
      </c>
    </row>
    <row r="336" spans="1:57">
      <c r="A336" s="3" t="str">
        <f t="shared" si="19"/>
        <v/>
      </c>
      <c r="B336" t="str">
        <f t="shared" ca="1" si="20"/>
        <v/>
      </c>
      <c r="C336" t="str">
        <f t="shared" ca="1" si="25"/>
        <v/>
      </c>
      <c r="D336" t="str">
        <f t="shared" ca="1" si="25"/>
        <v/>
      </c>
      <c r="E336" t="str">
        <f t="shared" ca="1" si="25"/>
        <v/>
      </c>
      <c r="F336" t="str">
        <f t="shared" ca="1" si="25"/>
        <v/>
      </c>
      <c r="G336" t="str">
        <f t="shared" ca="1" si="25"/>
        <v/>
      </c>
      <c r="H336" t="str">
        <f t="shared" ref="C336:BE339" ca="1" si="26">IF(H$1="","",IF(H166="","",IF(H166-H234&gt;0,1,IF(H166-H234=0,0.5,0))))</f>
        <v/>
      </c>
      <c r="I336" t="str">
        <f t="shared" ca="1" si="26"/>
        <v/>
      </c>
      <c r="J336" t="str">
        <f t="shared" ca="1" si="26"/>
        <v/>
      </c>
      <c r="K336" t="str">
        <f t="shared" ca="1" si="26"/>
        <v/>
      </c>
      <c r="L336" t="str">
        <f t="shared" ca="1" si="26"/>
        <v/>
      </c>
      <c r="M336" t="str">
        <f t="shared" ca="1" si="26"/>
        <v/>
      </c>
      <c r="N336" t="str">
        <f t="shared" ca="1" si="26"/>
        <v/>
      </c>
      <c r="O336" t="str">
        <f t="shared" ca="1" si="26"/>
        <v/>
      </c>
      <c r="P336" t="str">
        <f t="shared" ca="1" si="26"/>
        <v/>
      </c>
      <c r="Q336" t="str">
        <f t="shared" ca="1" si="26"/>
        <v/>
      </c>
      <c r="R336" t="str">
        <f t="shared" ca="1" si="26"/>
        <v/>
      </c>
      <c r="S336" t="str">
        <f t="shared" ca="1" si="26"/>
        <v/>
      </c>
      <c r="T336" t="str">
        <f t="shared" ca="1" si="26"/>
        <v/>
      </c>
      <c r="U336" t="str">
        <f t="shared" ca="1" si="26"/>
        <v/>
      </c>
      <c r="V336" t="str">
        <f t="shared" ca="1" si="26"/>
        <v/>
      </c>
      <c r="W336" t="str">
        <f t="shared" ca="1" si="26"/>
        <v/>
      </c>
      <c r="X336" t="str">
        <f t="shared" ca="1" si="26"/>
        <v/>
      </c>
      <c r="Y336" t="str">
        <f t="shared" ca="1" si="26"/>
        <v/>
      </c>
      <c r="Z336" t="str">
        <f t="shared" ca="1" si="26"/>
        <v/>
      </c>
      <c r="AA336" t="str">
        <f t="shared" ca="1" si="26"/>
        <v/>
      </c>
      <c r="AB336" t="str">
        <f t="shared" ca="1" si="26"/>
        <v/>
      </c>
      <c r="AC336" t="str">
        <f t="shared" ca="1" si="26"/>
        <v/>
      </c>
      <c r="AD336" t="str">
        <f t="shared" ca="1" si="26"/>
        <v/>
      </c>
      <c r="AE336" t="str">
        <f t="shared" ca="1" si="26"/>
        <v/>
      </c>
      <c r="AF336" t="str">
        <f t="shared" ca="1" si="26"/>
        <v/>
      </c>
      <c r="AG336" t="str">
        <f t="shared" ca="1" si="26"/>
        <v/>
      </c>
      <c r="AH336" t="str">
        <f t="shared" ca="1" si="26"/>
        <v/>
      </c>
      <c r="AI336" t="str">
        <f t="shared" ca="1" si="26"/>
        <v/>
      </c>
      <c r="AJ336" t="str">
        <f t="shared" si="26"/>
        <v/>
      </c>
      <c r="AK336" t="str">
        <f t="shared" si="26"/>
        <v/>
      </c>
      <c r="AL336" t="str">
        <f t="shared" si="26"/>
        <v/>
      </c>
      <c r="AM336" t="str">
        <f t="shared" si="26"/>
        <v/>
      </c>
      <c r="AN336" t="str">
        <f t="shared" si="26"/>
        <v/>
      </c>
      <c r="AO336" t="str">
        <f t="shared" si="26"/>
        <v/>
      </c>
      <c r="AP336" t="str">
        <f t="shared" si="26"/>
        <v/>
      </c>
      <c r="AQ336" t="str">
        <f t="shared" si="26"/>
        <v/>
      </c>
      <c r="AR336" t="str">
        <f t="shared" si="26"/>
        <v/>
      </c>
      <c r="AS336" t="str">
        <f t="shared" si="26"/>
        <v/>
      </c>
      <c r="AT336" t="str">
        <f t="shared" si="26"/>
        <v/>
      </c>
      <c r="AU336" t="str">
        <f t="shared" si="26"/>
        <v/>
      </c>
      <c r="AV336" t="str">
        <f t="shared" si="26"/>
        <v/>
      </c>
      <c r="AW336" t="str">
        <f t="shared" si="26"/>
        <v/>
      </c>
      <c r="AX336" t="str">
        <f t="shared" si="26"/>
        <v/>
      </c>
      <c r="AY336" t="str">
        <f t="shared" si="26"/>
        <v/>
      </c>
      <c r="AZ336" t="str">
        <f t="shared" si="26"/>
        <v/>
      </c>
      <c r="BA336" t="str">
        <f t="shared" si="26"/>
        <v/>
      </c>
      <c r="BB336" t="str">
        <f t="shared" si="26"/>
        <v/>
      </c>
      <c r="BC336" t="str">
        <f t="shared" si="26"/>
        <v/>
      </c>
      <c r="BD336" t="str">
        <f t="shared" si="26"/>
        <v/>
      </c>
      <c r="BE336" t="str">
        <f t="shared" si="26"/>
        <v/>
      </c>
    </row>
    <row r="337" spans="1:57">
      <c r="A337" s="3" t="str">
        <f t="shared" si="19"/>
        <v/>
      </c>
      <c r="B337" t="str">
        <f t="shared" ca="1" si="20"/>
        <v/>
      </c>
      <c r="C337" t="str">
        <f t="shared" ca="1" si="26"/>
        <v/>
      </c>
      <c r="D337" t="str">
        <f t="shared" ca="1" si="26"/>
        <v/>
      </c>
      <c r="E337" t="str">
        <f t="shared" ca="1" si="26"/>
        <v/>
      </c>
      <c r="F337" t="str">
        <f t="shared" ca="1" si="26"/>
        <v/>
      </c>
      <c r="G337" t="str">
        <f t="shared" ca="1" si="26"/>
        <v/>
      </c>
      <c r="H337" t="str">
        <f t="shared" ca="1" si="26"/>
        <v/>
      </c>
      <c r="I337" t="str">
        <f t="shared" ca="1" si="26"/>
        <v/>
      </c>
      <c r="J337" t="str">
        <f t="shared" ca="1" si="26"/>
        <v/>
      </c>
      <c r="K337" t="str">
        <f t="shared" ca="1" si="26"/>
        <v/>
      </c>
      <c r="L337" t="str">
        <f t="shared" ca="1" si="26"/>
        <v/>
      </c>
      <c r="M337" t="str">
        <f t="shared" ca="1" si="26"/>
        <v/>
      </c>
      <c r="N337" t="str">
        <f t="shared" ca="1" si="26"/>
        <v/>
      </c>
      <c r="O337" t="str">
        <f t="shared" ca="1" si="26"/>
        <v/>
      </c>
      <c r="P337" t="str">
        <f t="shared" ca="1" si="26"/>
        <v/>
      </c>
      <c r="Q337" t="str">
        <f t="shared" ca="1" si="26"/>
        <v/>
      </c>
      <c r="R337" t="str">
        <f t="shared" ca="1" si="26"/>
        <v/>
      </c>
      <c r="S337" t="str">
        <f t="shared" ca="1" si="26"/>
        <v/>
      </c>
      <c r="T337" t="str">
        <f t="shared" ca="1" si="26"/>
        <v/>
      </c>
      <c r="U337" t="str">
        <f t="shared" ca="1" si="26"/>
        <v/>
      </c>
      <c r="V337" t="str">
        <f t="shared" ca="1" si="26"/>
        <v/>
      </c>
      <c r="W337" t="str">
        <f t="shared" ca="1" si="26"/>
        <v/>
      </c>
      <c r="X337" t="str">
        <f t="shared" ca="1" si="26"/>
        <v/>
      </c>
      <c r="Y337" t="str">
        <f t="shared" ca="1" si="26"/>
        <v/>
      </c>
      <c r="Z337" t="str">
        <f t="shared" ca="1" si="26"/>
        <v/>
      </c>
      <c r="AA337" t="str">
        <f t="shared" ca="1" si="26"/>
        <v/>
      </c>
      <c r="AB337" t="str">
        <f t="shared" ca="1" si="26"/>
        <v/>
      </c>
      <c r="AC337" t="str">
        <f t="shared" ca="1" si="26"/>
        <v/>
      </c>
      <c r="AD337" t="str">
        <f t="shared" ca="1" si="26"/>
        <v/>
      </c>
      <c r="AE337" t="str">
        <f t="shared" ca="1" si="26"/>
        <v/>
      </c>
      <c r="AF337" t="str">
        <f t="shared" ca="1" si="26"/>
        <v/>
      </c>
      <c r="AG337" t="str">
        <f t="shared" ca="1" si="26"/>
        <v/>
      </c>
      <c r="AH337" t="str">
        <f t="shared" ca="1" si="26"/>
        <v/>
      </c>
      <c r="AI337" t="str">
        <f t="shared" ca="1" si="26"/>
        <v/>
      </c>
      <c r="AJ337" t="str">
        <f t="shared" si="26"/>
        <v/>
      </c>
      <c r="AK337" t="str">
        <f t="shared" si="26"/>
        <v/>
      </c>
      <c r="AL337" t="str">
        <f t="shared" si="26"/>
        <v/>
      </c>
      <c r="AM337" t="str">
        <f t="shared" si="26"/>
        <v/>
      </c>
      <c r="AN337" t="str">
        <f t="shared" si="26"/>
        <v/>
      </c>
      <c r="AO337" t="str">
        <f t="shared" si="26"/>
        <v/>
      </c>
      <c r="AP337" t="str">
        <f t="shared" si="26"/>
        <v/>
      </c>
      <c r="AQ337" t="str">
        <f t="shared" si="26"/>
        <v/>
      </c>
      <c r="AR337" t="str">
        <f t="shared" si="26"/>
        <v/>
      </c>
      <c r="AS337" t="str">
        <f t="shared" si="26"/>
        <v/>
      </c>
      <c r="AT337" t="str">
        <f t="shared" si="26"/>
        <v/>
      </c>
      <c r="AU337" t="str">
        <f t="shared" si="26"/>
        <v/>
      </c>
      <c r="AV337" t="str">
        <f t="shared" si="26"/>
        <v/>
      </c>
      <c r="AW337" t="str">
        <f t="shared" si="26"/>
        <v/>
      </c>
      <c r="AX337" t="str">
        <f t="shared" si="26"/>
        <v/>
      </c>
      <c r="AY337" t="str">
        <f t="shared" si="26"/>
        <v/>
      </c>
      <c r="AZ337" t="str">
        <f t="shared" si="26"/>
        <v/>
      </c>
      <c r="BA337" t="str">
        <f t="shared" si="26"/>
        <v/>
      </c>
      <c r="BB337" t="str">
        <f t="shared" si="26"/>
        <v/>
      </c>
      <c r="BC337" t="str">
        <f t="shared" si="26"/>
        <v/>
      </c>
      <c r="BD337" t="str">
        <f t="shared" si="26"/>
        <v/>
      </c>
      <c r="BE337" t="str">
        <f t="shared" si="26"/>
        <v/>
      </c>
    </row>
    <row r="338" spans="1:57">
      <c r="A338" s="3" t="str">
        <f t="shared" si="19"/>
        <v/>
      </c>
      <c r="B338" t="str">
        <f t="shared" ca="1" si="20"/>
        <v/>
      </c>
      <c r="C338" t="str">
        <f t="shared" ca="1" si="26"/>
        <v/>
      </c>
      <c r="D338" t="str">
        <f t="shared" ca="1" si="26"/>
        <v/>
      </c>
      <c r="E338" t="str">
        <f t="shared" ca="1" si="26"/>
        <v/>
      </c>
      <c r="F338" t="str">
        <f t="shared" ca="1" si="26"/>
        <v/>
      </c>
      <c r="G338" t="str">
        <f t="shared" ca="1" si="26"/>
        <v/>
      </c>
      <c r="H338" t="str">
        <f t="shared" ca="1" si="26"/>
        <v/>
      </c>
      <c r="I338" t="str">
        <f t="shared" ca="1" si="26"/>
        <v/>
      </c>
      <c r="J338" t="str">
        <f t="shared" ca="1" si="26"/>
        <v/>
      </c>
      <c r="K338" t="str">
        <f t="shared" ca="1" si="26"/>
        <v/>
      </c>
      <c r="L338" t="str">
        <f t="shared" ca="1" si="26"/>
        <v/>
      </c>
      <c r="M338" t="str">
        <f t="shared" ca="1" si="26"/>
        <v/>
      </c>
      <c r="N338" t="str">
        <f t="shared" ca="1" si="26"/>
        <v/>
      </c>
      <c r="O338" t="str">
        <f t="shared" ca="1" si="26"/>
        <v/>
      </c>
      <c r="P338" t="str">
        <f t="shared" ca="1" si="26"/>
        <v/>
      </c>
      <c r="Q338" t="str">
        <f t="shared" ca="1" si="26"/>
        <v/>
      </c>
      <c r="R338" t="str">
        <f t="shared" ca="1" si="26"/>
        <v/>
      </c>
      <c r="S338" t="str">
        <f t="shared" ca="1" si="26"/>
        <v/>
      </c>
      <c r="T338" t="str">
        <f t="shared" ca="1" si="26"/>
        <v/>
      </c>
      <c r="U338" t="str">
        <f t="shared" ca="1" si="26"/>
        <v/>
      </c>
      <c r="V338" t="str">
        <f t="shared" ca="1" si="26"/>
        <v/>
      </c>
      <c r="W338" t="str">
        <f t="shared" ca="1" si="26"/>
        <v/>
      </c>
      <c r="X338" t="str">
        <f t="shared" ca="1" si="26"/>
        <v/>
      </c>
      <c r="Y338" t="str">
        <f t="shared" ca="1" si="26"/>
        <v/>
      </c>
      <c r="Z338" t="str">
        <f t="shared" ca="1" si="26"/>
        <v/>
      </c>
      <c r="AA338" t="str">
        <f t="shared" ca="1" si="26"/>
        <v/>
      </c>
      <c r="AB338" t="str">
        <f t="shared" ca="1" si="26"/>
        <v/>
      </c>
      <c r="AC338" t="str">
        <f t="shared" ca="1" si="26"/>
        <v/>
      </c>
      <c r="AD338" t="str">
        <f t="shared" ca="1" si="26"/>
        <v/>
      </c>
      <c r="AE338" t="str">
        <f t="shared" ca="1" si="26"/>
        <v/>
      </c>
      <c r="AF338" t="str">
        <f t="shared" ca="1" si="26"/>
        <v/>
      </c>
      <c r="AG338" t="str">
        <f t="shared" ca="1" si="26"/>
        <v/>
      </c>
      <c r="AH338" t="str">
        <f t="shared" ca="1" si="26"/>
        <v/>
      </c>
      <c r="AI338" t="str">
        <f t="shared" ca="1" si="26"/>
        <v/>
      </c>
      <c r="AJ338" t="str">
        <f t="shared" si="26"/>
        <v/>
      </c>
      <c r="AK338" t="str">
        <f t="shared" si="26"/>
        <v/>
      </c>
      <c r="AL338" t="str">
        <f t="shared" si="26"/>
        <v/>
      </c>
      <c r="AM338" t="str">
        <f t="shared" si="26"/>
        <v/>
      </c>
      <c r="AN338" t="str">
        <f t="shared" si="26"/>
        <v/>
      </c>
      <c r="AO338" t="str">
        <f t="shared" si="26"/>
        <v/>
      </c>
      <c r="AP338" t="str">
        <f t="shared" si="26"/>
        <v/>
      </c>
      <c r="AQ338" t="str">
        <f t="shared" si="26"/>
        <v/>
      </c>
      <c r="AR338" t="str">
        <f t="shared" si="26"/>
        <v/>
      </c>
      <c r="AS338" t="str">
        <f t="shared" si="26"/>
        <v/>
      </c>
      <c r="AT338" t="str">
        <f t="shared" si="26"/>
        <v/>
      </c>
      <c r="AU338" t="str">
        <f t="shared" si="26"/>
        <v/>
      </c>
      <c r="AV338" t="str">
        <f t="shared" si="26"/>
        <v/>
      </c>
      <c r="AW338" t="str">
        <f t="shared" si="26"/>
        <v/>
      </c>
      <c r="AX338" t="str">
        <f t="shared" si="26"/>
        <v/>
      </c>
      <c r="AY338" t="str">
        <f t="shared" si="26"/>
        <v/>
      </c>
      <c r="AZ338" t="str">
        <f t="shared" si="26"/>
        <v/>
      </c>
      <c r="BA338" t="str">
        <f t="shared" si="26"/>
        <v/>
      </c>
      <c r="BB338" t="str">
        <f t="shared" si="26"/>
        <v/>
      </c>
      <c r="BC338" t="str">
        <f t="shared" si="26"/>
        <v/>
      </c>
      <c r="BD338" t="str">
        <f t="shared" si="26"/>
        <v/>
      </c>
      <c r="BE338" t="str">
        <f t="shared" si="26"/>
        <v/>
      </c>
    </row>
    <row r="339" spans="1:57">
      <c r="A339" s="3" t="str">
        <f t="shared" si="19"/>
        <v/>
      </c>
      <c r="B339" t="str">
        <f t="shared" ca="1" si="20"/>
        <v/>
      </c>
      <c r="C339" t="str">
        <f t="shared" ca="1" si="26"/>
        <v/>
      </c>
      <c r="D339" t="str">
        <f t="shared" ca="1" si="26"/>
        <v/>
      </c>
      <c r="E339" t="str">
        <f t="shared" ca="1" si="26"/>
        <v/>
      </c>
      <c r="F339" t="str">
        <f t="shared" ca="1" si="26"/>
        <v/>
      </c>
      <c r="G339" t="str">
        <f t="shared" ca="1" si="26"/>
        <v/>
      </c>
      <c r="H339" t="str">
        <f t="shared" ca="1" si="26"/>
        <v/>
      </c>
      <c r="I339" t="str">
        <f t="shared" ca="1" si="26"/>
        <v/>
      </c>
      <c r="J339" t="str">
        <f t="shared" ca="1" si="26"/>
        <v/>
      </c>
      <c r="K339" t="str">
        <f t="shared" ca="1" si="26"/>
        <v/>
      </c>
      <c r="L339" t="str">
        <f t="shared" ca="1" si="26"/>
        <v/>
      </c>
      <c r="M339" t="str">
        <f t="shared" ca="1" si="26"/>
        <v/>
      </c>
      <c r="N339" t="str">
        <f t="shared" ca="1" si="26"/>
        <v/>
      </c>
      <c r="O339" t="str">
        <f t="shared" ca="1" si="26"/>
        <v/>
      </c>
      <c r="P339" t="str">
        <f t="shared" ca="1" si="26"/>
        <v/>
      </c>
      <c r="Q339" t="str">
        <f t="shared" ca="1" si="26"/>
        <v/>
      </c>
      <c r="R339" t="str">
        <f t="shared" ca="1" si="26"/>
        <v/>
      </c>
      <c r="S339" t="str">
        <f t="shared" ca="1" si="26"/>
        <v/>
      </c>
      <c r="T339" t="str">
        <f t="shared" ca="1" si="26"/>
        <v/>
      </c>
      <c r="U339" t="str">
        <f t="shared" ca="1" si="26"/>
        <v/>
      </c>
      <c r="V339" t="str">
        <f t="shared" ca="1" si="26"/>
        <v/>
      </c>
      <c r="W339" t="str">
        <f t="shared" ca="1" si="26"/>
        <v/>
      </c>
      <c r="X339" t="str">
        <f t="shared" ca="1" si="26"/>
        <v/>
      </c>
      <c r="Y339" t="str">
        <f t="shared" ca="1" si="26"/>
        <v/>
      </c>
      <c r="Z339" t="str">
        <f t="shared" ca="1" si="26"/>
        <v/>
      </c>
      <c r="AA339" t="str">
        <f t="shared" ca="1" si="26"/>
        <v/>
      </c>
      <c r="AB339" t="str">
        <f t="shared" ca="1" si="26"/>
        <v/>
      </c>
      <c r="AC339" t="str">
        <f t="shared" ca="1" si="26"/>
        <v/>
      </c>
      <c r="AD339" t="str">
        <f t="shared" ca="1" si="26"/>
        <v/>
      </c>
      <c r="AE339" t="str">
        <f t="shared" ca="1" si="26"/>
        <v/>
      </c>
      <c r="AF339" t="str">
        <f t="shared" ca="1" si="26"/>
        <v/>
      </c>
      <c r="AG339" t="str">
        <f t="shared" ca="1" si="26"/>
        <v/>
      </c>
      <c r="AH339" t="str">
        <f t="shared" ca="1" si="26"/>
        <v/>
      </c>
      <c r="AI339" t="str">
        <f t="shared" ca="1" si="26"/>
        <v/>
      </c>
      <c r="AJ339" t="str">
        <f t="shared" si="26"/>
        <v/>
      </c>
      <c r="AK339" t="str">
        <f t="shared" si="26"/>
        <v/>
      </c>
      <c r="AL339" t="str">
        <f t="shared" si="26"/>
        <v/>
      </c>
      <c r="AM339" t="str">
        <f t="shared" si="26"/>
        <v/>
      </c>
      <c r="AN339" t="str">
        <f t="shared" si="26"/>
        <v/>
      </c>
      <c r="AO339" t="str">
        <f t="shared" si="26"/>
        <v/>
      </c>
      <c r="AP339" t="str">
        <f t="shared" si="26"/>
        <v/>
      </c>
      <c r="AQ339" t="str">
        <f t="shared" si="26"/>
        <v/>
      </c>
      <c r="AR339" t="str">
        <f t="shared" si="26"/>
        <v/>
      </c>
      <c r="AS339" t="str">
        <f t="shared" si="26"/>
        <v/>
      </c>
      <c r="AT339" t="str">
        <f t="shared" si="26"/>
        <v/>
      </c>
      <c r="AU339" t="str">
        <f t="shared" si="26"/>
        <v/>
      </c>
      <c r="AV339" t="str">
        <f t="shared" si="26"/>
        <v/>
      </c>
      <c r="AW339" t="str">
        <f t="shared" si="26"/>
        <v/>
      </c>
      <c r="AX339" t="str">
        <f t="shared" si="26"/>
        <v/>
      </c>
      <c r="AY339" t="str">
        <f t="shared" si="26"/>
        <v/>
      </c>
      <c r="AZ339" t="str">
        <f t="shared" si="26"/>
        <v/>
      </c>
      <c r="BA339" t="str">
        <f t="shared" si="26"/>
        <v/>
      </c>
      <c r="BB339" t="str">
        <f t="shared" si="26"/>
        <v/>
      </c>
      <c r="BC339" t="str">
        <f t="shared" si="26"/>
        <v/>
      </c>
      <c r="BD339" t="str">
        <f t="shared" si="26"/>
        <v/>
      </c>
      <c r="BE339" t="str">
        <f t="shared" si="26"/>
        <v/>
      </c>
    </row>
    <row r="341" spans="1:57">
      <c r="A341" s="28" t="s">
        <v>228</v>
      </c>
    </row>
    <row r="342" spans="1:57">
      <c r="A342" s="3" t="str">
        <f>A2</f>
        <v>Bayern Munich</v>
      </c>
      <c r="B342" s="124">
        <f ca="1">IF(B$1="","",IFERROR(SUM($B308:B308)/B274,""))</f>
        <v>1</v>
      </c>
      <c r="C342" s="124">
        <f ca="1">IF(C$1="","",IFERROR(SUM($B308:C308)/C274,""))</f>
        <v>1</v>
      </c>
      <c r="D342" s="124">
        <f ca="1">IF(D$1="","",IFERROR(SUM($B308:D308)/D274,""))</f>
        <v>1</v>
      </c>
      <c r="E342" s="124">
        <f ca="1">IF(E$1="","",IFERROR(SUM($B308:E308)/E274,""))</f>
        <v>1</v>
      </c>
      <c r="F342" s="124">
        <f ca="1">IF(F$1="","",IFERROR(SUM($B308:F308)/F274,""))</f>
        <v>1</v>
      </c>
      <c r="G342" s="124">
        <f ca="1">IF(G$1="","",IFERROR(SUM($B308:G308)/G274,""))</f>
        <v>1</v>
      </c>
      <c r="H342" s="124">
        <f ca="1">IF(H$1="","",IFERROR(SUM($B308:H308)/H274,""))</f>
        <v>1</v>
      </c>
      <c r="I342" s="124">
        <f ca="1">IF(I$1="","",IFERROR(SUM($B308:I308)/I274,""))</f>
        <v>1</v>
      </c>
      <c r="J342" s="124">
        <f ca="1">IF(J$1="","",IFERROR(SUM($B308:J308)/J274,""))</f>
        <v>1</v>
      </c>
      <c r="K342" s="124">
        <f ca="1">IF(K$1="","",IFERROR(SUM($B308:K308)/K274,""))</f>
        <v>1</v>
      </c>
      <c r="L342" s="124">
        <f ca="1">IF(L$1="","",IFERROR(SUM($B308:L308)/L274,""))</f>
        <v>1</v>
      </c>
      <c r="M342" s="124">
        <f ca="1">IF(M$1="","",IFERROR(SUM($B308:M308)/M274,""))</f>
        <v>1</v>
      </c>
      <c r="N342" s="124">
        <f ca="1">IF(N$1="","",IFERROR(SUM($B308:N308)/N274,""))</f>
        <v>1</v>
      </c>
      <c r="O342" s="124">
        <f ca="1">IF(O$1="","",IFERROR(SUM($B308:O308)/O274,""))</f>
        <v>1</v>
      </c>
      <c r="P342" s="124">
        <f ca="1">IF(P$1="","",IFERROR(SUM($B308:P308)/P274,""))</f>
        <v>1</v>
      </c>
      <c r="Q342" s="124">
        <f ca="1">IF(Q$1="","",IFERROR(SUM($B308:Q308)/Q274,""))</f>
        <v>1</v>
      </c>
      <c r="R342" s="124">
        <f ca="1">IF(R$1="","",IFERROR(SUM($B308:R308)/R274,""))</f>
        <v>1</v>
      </c>
      <c r="S342" s="124">
        <f ca="1">IF(S$1="","",IFERROR(SUM($B308:S308)/S274,""))</f>
        <v>1</v>
      </c>
      <c r="T342" s="124">
        <f ca="1">IF(T$1="","",IFERROR(SUM($B308:T308)/T274,""))</f>
        <v>1</v>
      </c>
      <c r="U342" s="124">
        <f ca="1">IF(U$1="","",IFERROR(SUM($B308:U308)/U274,""))</f>
        <v>1</v>
      </c>
      <c r="V342" s="124">
        <f ca="1">IF(V$1="","",IFERROR(SUM($B308:V308)/V274,""))</f>
        <v>1</v>
      </c>
      <c r="W342" s="124">
        <f ca="1">IF(W$1="","",IFERROR(SUM($B308:W308)/W274,""))</f>
        <v>1</v>
      </c>
      <c r="X342" s="124">
        <f ca="1">IF(X$1="","",IFERROR(SUM($B308:X308)/X274,""))</f>
        <v>1</v>
      </c>
      <c r="Y342" s="124">
        <f ca="1">IF(Y$1="","",IFERROR(SUM($B308:Y308)/Y274,""))</f>
        <v>1</v>
      </c>
      <c r="Z342" s="124">
        <f ca="1">IF(Z$1="","",IFERROR(SUM($B308:Z308)/Z274,""))</f>
        <v>1</v>
      </c>
      <c r="AA342" s="124">
        <f ca="1">IF(AA$1="","",IFERROR(SUM($B308:AA308)/AA274,""))</f>
        <v>1</v>
      </c>
      <c r="AB342" s="124">
        <f ca="1">IF(AB$1="","",IFERROR(SUM($B308:AB308)/AB274,""))</f>
        <v>1</v>
      </c>
      <c r="AC342" s="124">
        <f ca="1">IF(AC$1="","",IFERROR(SUM($B308:AC308)/AC274,""))</f>
        <v>0.9642857142857143</v>
      </c>
      <c r="AD342" s="124">
        <f ca="1">IF(AD$1="","",IFERROR(SUM($B308:AD308)/AD274,""))</f>
        <v>0.9642857142857143</v>
      </c>
      <c r="AE342" s="124">
        <f ca="1">IF(AE$1="","",IFERROR(SUM($B308:AE308)/AE274,""))</f>
        <v>0.9</v>
      </c>
      <c r="AF342" s="124">
        <f ca="1">IF(AF$1="","",IFERROR(SUM($B308:AF308)/AF274,""))</f>
        <v>0.9</v>
      </c>
      <c r="AG342" s="124">
        <f ca="1">IF(AG$1="","",IFERROR(SUM($B308:AG308)/AG274,""))</f>
        <v>0.90625</v>
      </c>
      <c r="AH342" s="124">
        <f ca="1">IF(AH$1="","",IFERROR(SUM($B308:AH308)/AH274,""))</f>
        <v>0.90625</v>
      </c>
      <c r="AI342" s="124">
        <f ca="1">IF(AI$1="","",IFERROR(SUM($B308:AI308)/AI274,""))</f>
        <v>0.91176470588235292</v>
      </c>
      <c r="AJ342" s="124" t="str">
        <f>IF(AJ$1="","",IFERROR(SUM($B308:AJ308)/AJ274,""))</f>
        <v/>
      </c>
      <c r="AK342" s="124" t="str">
        <f>IF(AK$1="","",IFERROR(SUM($B308:AK308)/AK274,""))</f>
        <v/>
      </c>
      <c r="AL342" s="124" t="str">
        <f>IF(AL$1="","",IFERROR(SUM($B308:AL308)/AL274,""))</f>
        <v/>
      </c>
      <c r="AM342" s="124" t="str">
        <f>IF(AM$1="","",IFERROR(SUM($B308:AM308)/AM274,""))</f>
        <v/>
      </c>
      <c r="AN342" s="124" t="str">
        <f>IF(AN$1="","",IFERROR(SUM($B308:AN308)/AN274,""))</f>
        <v/>
      </c>
      <c r="AO342" s="124" t="str">
        <f>IF(AO$1="","",IFERROR(SUM($B308:AO308)/AO274,""))</f>
        <v/>
      </c>
      <c r="AP342" s="124" t="str">
        <f>IF(AP$1="","",IFERROR(SUM($B308:AP308)/AP274,""))</f>
        <v/>
      </c>
      <c r="AQ342" s="124" t="str">
        <f>IF(AQ$1="","",IFERROR(SUM($B308:AQ308)/AQ274,""))</f>
        <v/>
      </c>
      <c r="AR342" s="124" t="str">
        <f>IF(AR$1="","",IFERROR(SUM($B308:AR308)/AR274,""))</f>
        <v/>
      </c>
      <c r="AS342" s="124" t="str">
        <f>IF(AS$1="","",IFERROR(SUM($B308:AS308)/AS274,""))</f>
        <v/>
      </c>
      <c r="AT342" s="124" t="str">
        <f>IF(AT$1="","",IFERROR(SUM($B308:AT308)/AT274,""))</f>
        <v/>
      </c>
      <c r="AU342" s="124" t="str">
        <f>IF(AU$1="","",IFERROR(SUM($B308:AU308)/AU274,""))</f>
        <v/>
      </c>
      <c r="AV342" s="124" t="str">
        <f>IF(AV$1="","",IFERROR(SUM($B308:AV308)/AV274,""))</f>
        <v/>
      </c>
      <c r="AW342" s="124" t="str">
        <f>IF(AW$1="","",IFERROR(SUM($B308:AW308)/AW274,""))</f>
        <v/>
      </c>
      <c r="AX342" s="124" t="str">
        <f>IF(AX$1="","",IFERROR(SUM($B308:AX308)/AX274,""))</f>
        <v/>
      </c>
      <c r="AY342" s="124" t="str">
        <f>IF(AY$1="","",IFERROR(SUM($B308:AY308)/AY274,""))</f>
        <v/>
      </c>
      <c r="AZ342" s="124" t="str">
        <f>IF(AZ$1="","",IFERROR(SUM($B308:AZ308)/AZ274,""))</f>
        <v/>
      </c>
      <c r="BA342" s="124" t="str">
        <f>IF(BA$1="","",IFERROR(SUM($B308:BA308)/BA274,""))</f>
        <v/>
      </c>
      <c r="BB342" s="124" t="str">
        <f>IF(BB$1="","",IFERROR(SUM($B308:BB308)/BB274,""))</f>
        <v/>
      </c>
      <c r="BC342" s="124" t="str">
        <f>IF(BC$1="","",IFERROR(SUM($B308:BC308)/BC274,""))</f>
        <v/>
      </c>
      <c r="BD342" s="124" t="str">
        <f>IF(BD$1="","",IFERROR(SUM($B308:BD308)/BD274,""))</f>
        <v/>
      </c>
      <c r="BE342" s="124" t="str">
        <f>IF(BE$1="","",IFERROR(SUM($B308:BE308)/BE274,""))</f>
        <v/>
      </c>
    </row>
    <row r="343" spans="1:57">
      <c r="A343" s="3" t="str">
        <f t="shared" ref="A343:A373" si="27">A3</f>
        <v>Augsburg</v>
      </c>
      <c r="B343" s="124">
        <f ca="1">IF(B$1="","",IFERROR(SUM($B309:B309)/B275,""))</f>
        <v>0</v>
      </c>
      <c r="C343" s="124">
        <f ca="1">IF(C$1="","",IFERROR(SUM($B309:C309)/C275,""))</f>
        <v>0</v>
      </c>
      <c r="D343" s="124">
        <f ca="1">IF(D$1="","",IFERROR(SUM($B309:D309)/D275,""))</f>
        <v>0.5</v>
      </c>
      <c r="E343" s="124">
        <f ca="1">IF(E$1="","",IFERROR(SUM($B309:E309)/E275,""))</f>
        <v>0.5</v>
      </c>
      <c r="F343" s="124">
        <f ca="1">IF(F$1="","",IFERROR(SUM($B309:F309)/F275,""))</f>
        <v>0.66666666666666663</v>
      </c>
      <c r="G343" s="124">
        <f ca="1">IF(G$1="","",IFERROR(SUM($B309:G309)/G275,""))</f>
        <v>0.66666666666666663</v>
      </c>
      <c r="H343" s="124">
        <f ca="1">IF(H$1="","",IFERROR(SUM($B309:H309)/H275,""))</f>
        <v>0.625</v>
      </c>
      <c r="I343" s="124">
        <f ca="1">IF(I$1="","",IFERROR(SUM($B309:I309)/I275,""))</f>
        <v>0.625</v>
      </c>
      <c r="J343" s="124">
        <f ca="1">IF(J$1="","",IFERROR(SUM($B309:J309)/J275,""))</f>
        <v>0.5</v>
      </c>
      <c r="K343" s="124">
        <f ca="1">IF(K$1="","",IFERROR(SUM($B309:K309)/K275,""))</f>
        <v>0.5</v>
      </c>
      <c r="L343" s="124">
        <f ca="1">IF(L$1="","",IFERROR(SUM($B309:L309)/L275,""))</f>
        <v>0.58333333333333337</v>
      </c>
      <c r="M343" s="124">
        <f ca="1">IF(M$1="","",IFERROR(SUM($B309:M309)/M275,""))</f>
        <v>0.58333333333333337</v>
      </c>
      <c r="N343" s="124">
        <f ca="1">IF(N$1="","",IFERROR(SUM($B309:N309)/N275,""))</f>
        <v>0.6428571428571429</v>
      </c>
      <c r="O343" s="124">
        <f ca="1">IF(O$1="","",IFERROR(SUM($B309:O309)/O275,""))</f>
        <v>0.6428571428571429</v>
      </c>
      <c r="P343" s="124">
        <f ca="1">IF(P$1="","",IFERROR(SUM($B309:P309)/P275,""))</f>
        <v>0.6428571428571429</v>
      </c>
      <c r="Q343" s="124">
        <f ca="1">IF(Q$1="","",IFERROR(SUM($B309:Q309)/Q275,""))</f>
        <v>0.6875</v>
      </c>
      <c r="R343" s="124">
        <f ca="1">IF(R$1="","",IFERROR(SUM($B309:R309)/R275,""))</f>
        <v>0.6875</v>
      </c>
      <c r="S343" s="124">
        <f ca="1">IF(S$1="","",IFERROR(SUM($B309:S309)/S275,""))</f>
        <v>0.6875</v>
      </c>
      <c r="T343" s="124">
        <f ca="1">IF(T$1="","",IFERROR(SUM($B309:T309)/T275,""))</f>
        <v>0.72222222222222221</v>
      </c>
      <c r="U343" s="124">
        <f ca="1">IF(U$1="","",IFERROR(SUM($B309:U309)/U275,""))</f>
        <v>0.72222222222222221</v>
      </c>
      <c r="V343" s="124">
        <f ca="1">IF(V$1="","",IFERROR(SUM($B309:V309)/V275,""))</f>
        <v>0.65</v>
      </c>
      <c r="W343" s="124">
        <f ca="1">IF(W$1="","",IFERROR(SUM($B309:W309)/W275,""))</f>
        <v>0.65</v>
      </c>
      <c r="X343" s="124">
        <f ca="1">IF(X$1="","",IFERROR(SUM($B309:X309)/X275,""))</f>
        <v>0.63636363636363635</v>
      </c>
      <c r="Y343" s="124">
        <f ca="1">IF(Y$1="","",IFERROR(SUM($B309:Y309)/Y275,""))</f>
        <v>0.63636363636363635</v>
      </c>
      <c r="Z343" s="124">
        <f ca="1">IF(Z$1="","",IFERROR(SUM($B309:Z309)/Z275,""))</f>
        <v>0.58333333333333337</v>
      </c>
      <c r="AA343" s="124">
        <f ca="1">IF(AA$1="","",IFERROR(SUM($B309:AA309)/AA275,""))</f>
        <v>0.58333333333333337</v>
      </c>
      <c r="AB343" s="124">
        <f ca="1">IF(AB$1="","",IFERROR(SUM($B309:AB309)/AB275,""))</f>
        <v>0.53846153846153844</v>
      </c>
      <c r="AC343" s="124">
        <f ca="1">IF(AC$1="","",IFERROR(SUM($B309:AC309)/AC275,""))</f>
        <v>0.53846153846153844</v>
      </c>
      <c r="AD343" s="124">
        <f ca="1">IF(AD$1="","",IFERROR(SUM($B309:AD309)/AD275,""))</f>
        <v>0.5714285714285714</v>
      </c>
      <c r="AE343" s="124">
        <f ca="1">IF(AE$1="","",IFERROR(SUM($B309:AE309)/AE275,""))</f>
        <v>0.5714285714285714</v>
      </c>
      <c r="AF343" s="124">
        <f ca="1">IF(AF$1="","",IFERROR(SUM($B309:AF309)/AF275,""))</f>
        <v>0.56666666666666665</v>
      </c>
      <c r="AG343" s="124">
        <f ca="1">IF(AG$1="","",IFERROR(SUM($B309:AG309)/AG275,""))</f>
        <v>0.59375</v>
      </c>
      <c r="AH343" s="124">
        <f ca="1">IF(AH$1="","",IFERROR(SUM($B309:AH309)/AH275,""))</f>
        <v>0.59375</v>
      </c>
      <c r="AI343" s="124">
        <f ca="1">IF(AI$1="","",IFERROR(SUM($B309:AI309)/AI275,""))</f>
        <v>0.61764705882352944</v>
      </c>
      <c r="AJ343" s="124" t="str">
        <f>IF(AJ$1="","",IFERROR(SUM($B309:AJ309)/AJ275,""))</f>
        <v/>
      </c>
      <c r="AK343" s="124" t="str">
        <f>IF(AK$1="","",IFERROR(SUM($B309:AK309)/AK275,""))</f>
        <v/>
      </c>
      <c r="AL343" s="124" t="str">
        <f>IF(AL$1="","",IFERROR(SUM($B309:AL309)/AL275,""))</f>
        <v/>
      </c>
      <c r="AM343" s="124" t="str">
        <f>IF(AM$1="","",IFERROR(SUM($B309:AM309)/AM275,""))</f>
        <v/>
      </c>
      <c r="AN343" s="124" t="str">
        <f>IF(AN$1="","",IFERROR(SUM($B309:AN309)/AN275,""))</f>
        <v/>
      </c>
      <c r="AO343" s="124" t="str">
        <f>IF(AO$1="","",IFERROR(SUM($B309:AO309)/AO275,""))</f>
        <v/>
      </c>
      <c r="AP343" s="124" t="str">
        <f>IF(AP$1="","",IFERROR(SUM($B309:AP309)/AP275,""))</f>
        <v/>
      </c>
      <c r="AQ343" s="124" t="str">
        <f>IF(AQ$1="","",IFERROR(SUM($B309:AQ309)/AQ275,""))</f>
        <v/>
      </c>
      <c r="AR343" s="124" t="str">
        <f>IF(AR$1="","",IFERROR(SUM($B309:AR309)/AR275,""))</f>
        <v/>
      </c>
      <c r="AS343" s="124" t="str">
        <f>IF(AS$1="","",IFERROR(SUM($B309:AS309)/AS275,""))</f>
        <v/>
      </c>
      <c r="AT343" s="124" t="str">
        <f>IF(AT$1="","",IFERROR(SUM($B309:AT309)/AT275,""))</f>
        <v/>
      </c>
      <c r="AU343" s="124" t="str">
        <f>IF(AU$1="","",IFERROR(SUM($B309:AU309)/AU275,""))</f>
        <v/>
      </c>
      <c r="AV343" s="124" t="str">
        <f>IF(AV$1="","",IFERROR(SUM($B309:AV309)/AV275,""))</f>
        <v/>
      </c>
      <c r="AW343" s="124" t="str">
        <f>IF(AW$1="","",IFERROR(SUM($B309:AW309)/AW275,""))</f>
        <v/>
      </c>
      <c r="AX343" s="124" t="str">
        <f>IF(AX$1="","",IFERROR(SUM($B309:AX309)/AX275,""))</f>
        <v/>
      </c>
      <c r="AY343" s="124" t="str">
        <f>IF(AY$1="","",IFERROR(SUM($B309:AY309)/AY275,""))</f>
        <v/>
      </c>
      <c r="AZ343" s="124" t="str">
        <f>IF(AZ$1="","",IFERROR(SUM($B309:AZ309)/AZ275,""))</f>
        <v/>
      </c>
      <c r="BA343" s="124" t="str">
        <f>IF(BA$1="","",IFERROR(SUM($B309:BA309)/BA275,""))</f>
        <v/>
      </c>
      <c r="BB343" s="124" t="str">
        <f>IF(BB$1="","",IFERROR(SUM($B309:BB309)/BB275,""))</f>
        <v/>
      </c>
      <c r="BC343" s="124" t="str">
        <f>IF(BC$1="","",IFERROR(SUM($B309:BC309)/BC275,""))</f>
        <v/>
      </c>
      <c r="BD343" s="124" t="str">
        <f>IF(BD$1="","",IFERROR(SUM($B309:BD309)/BD275,""))</f>
        <v/>
      </c>
      <c r="BE343" s="124" t="str">
        <f>IF(BE$1="","",IFERROR(SUM($B309:BE309)/BE275,""))</f>
        <v/>
      </c>
    </row>
    <row r="344" spans="1:57">
      <c r="A344" s="3" t="str">
        <f t="shared" si="27"/>
        <v>Braunschweig</v>
      </c>
      <c r="B344" s="124">
        <f ca="1">IF(B$1="","",IFERROR(SUM($B310:B310)/B276,""))</f>
        <v>0</v>
      </c>
      <c r="C344" s="124">
        <f ca="1">IF(C$1="","",IFERROR(SUM($B310:C310)/C276,""))</f>
        <v>0</v>
      </c>
      <c r="D344" s="124">
        <f ca="1">IF(D$1="","",IFERROR(SUM($B310:D310)/D276,""))</f>
        <v>0</v>
      </c>
      <c r="E344" s="124">
        <f ca="1">IF(E$1="","",IFERROR(SUM($B310:E310)/E276,""))</f>
        <v>0</v>
      </c>
      <c r="F344" s="124">
        <f ca="1">IF(F$1="","",IFERROR(SUM($B310:F310)/F276,""))</f>
        <v>0.16666666666666666</v>
      </c>
      <c r="G344" s="124">
        <f ca="1">IF(G$1="","",IFERROR(SUM($B310:G310)/G276,""))</f>
        <v>0.16666666666666666</v>
      </c>
      <c r="H344" s="124">
        <f ca="1">IF(H$1="","",IFERROR(SUM($B310:H310)/H276,""))</f>
        <v>0.125</v>
      </c>
      <c r="I344" s="124">
        <f ca="1">IF(I$1="","",IFERROR(SUM($B310:I310)/I276,""))</f>
        <v>0.125</v>
      </c>
      <c r="J344" s="124">
        <f ca="1">IF(J$1="","",IFERROR(SUM($B310:J310)/J276,""))</f>
        <v>0.1</v>
      </c>
      <c r="K344" s="124">
        <f ca="1">IF(K$1="","",IFERROR(SUM($B310:K310)/K276,""))</f>
        <v>0.1</v>
      </c>
      <c r="L344" s="124">
        <f ca="1">IF(L$1="","",IFERROR(SUM($B310:L310)/L276,""))</f>
        <v>0.25</v>
      </c>
      <c r="M344" s="124">
        <f ca="1">IF(M$1="","",IFERROR(SUM($B310:M310)/M276,""))</f>
        <v>0.25</v>
      </c>
      <c r="N344" s="124">
        <f ca="1">IF(N$1="","",IFERROR(SUM($B310:N310)/N276,""))</f>
        <v>0.21428571428571427</v>
      </c>
      <c r="O344" s="124">
        <f ca="1">IF(O$1="","",IFERROR(SUM($B310:O310)/O276,""))</f>
        <v>0.21428571428571427</v>
      </c>
      <c r="P344" s="124">
        <f ca="1">IF(P$1="","",IFERROR(SUM($B310:P310)/P276,""))</f>
        <v>0.1875</v>
      </c>
      <c r="Q344" s="124">
        <f ca="1">IF(Q$1="","",IFERROR(SUM($B310:Q310)/Q276,""))</f>
        <v>0.1875</v>
      </c>
      <c r="R344" s="124">
        <f ca="1">IF(R$1="","",IFERROR(SUM($B310:R310)/R276,""))</f>
        <v>0.27777777777777779</v>
      </c>
      <c r="S344" s="124">
        <f ca="1">IF(S$1="","",IFERROR(SUM($B310:S310)/S276,""))</f>
        <v>0.27777777777777779</v>
      </c>
      <c r="T344" s="124">
        <f ca="1">IF(T$1="","",IFERROR(SUM($B310:T310)/T276,""))</f>
        <v>0.25</v>
      </c>
      <c r="U344" s="124">
        <f ca="1">IF(U$1="","",IFERROR(SUM($B310:U310)/U276,""))</f>
        <v>0.25</v>
      </c>
      <c r="V344" s="124">
        <f ca="1">IF(V$1="","",IFERROR(SUM($B310:V310)/V276,""))</f>
        <v>0.31818181818181818</v>
      </c>
      <c r="W344" s="124">
        <f ca="1">IF(W$1="","",IFERROR(SUM($B310:W310)/W276,""))</f>
        <v>0.31818181818181818</v>
      </c>
      <c r="X344" s="124">
        <f ca="1">IF(X$1="","",IFERROR(SUM($B310:X310)/X276,""))</f>
        <v>0.33333333333333331</v>
      </c>
      <c r="Y344" s="124">
        <f ca="1">IF(Y$1="","",IFERROR(SUM($B310:Y310)/Y276,""))</f>
        <v>0.33333333333333331</v>
      </c>
      <c r="Z344" s="124">
        <f ca="1">IF(Z$1="","",IFERROR(SUM($B310:Z310)/Z276,""))</f>
        <v>0.34615384615384615</v>
      </c>
      <c r="AA344" s="124">
        <f ca="1">IF(AA$1="","",IFERROR(SUM($B310:AA310)/AA276,""))</f>
        <v>0.34615384615384615</v>
      </c>
      <c r="AB344" s="124">
        <f ca="1">IF(AB$1="","",IFERROR(SUM($B310:AB310)/AB276,""))</f>
        <v>0.39285714285714285</v>
      </c>
      <c r="AC344" s="124">
        <f ca="1">IF(AC$1="","",IFERROR(SUM($B310:AC310)/AC276,""))</f>
        <v>0.39285714285714285</v>
      </c>
      <c r="AD344" s="124">
        <f ca="1">IF(AD$1="","",IFERROR(SUM($B310:AD310)/AD276,""))</f>
        <v>0.43333333333333335</v>
      </c>
      <c r="AE344" s="124">
        <f ca="1">IF(AE$1="","",IFERROR(SUM($B310:AE310)/AE276,""))</f>
        <v>0.43333333333333335</v>
      </c>
      <c r="AF344" s="124">
        <f ca="1">IF(AF$1="","",IFERROR(SUM($B310:AF310)/AF276,""))</f>
        <v>0.40625</v>
      </c>
      <c r="AG344" s="124">
        <f ca="1">IF(AG$1="","",IFERROR(SUM($B310:AG310)/AG276,""))</f>
        <v>0.40625</v>
      </c>
      <c r="AH344" s="124">
        <f ca="1">IF(AH$1="","",IFERROR(SUM($B310:AH310)/AH276,""))</f>
        <v>0.38235294117647056</v>
      </c>
      <c r="AI344" s="124">
        <f ca="1">IF(AI$1="","",IFERROR(SUM($B310:AI310)/AI276,""))</f>
        <v>0.38235294117647056</v>
      </c>
      <c r="AJ344" s="124" t="str">
        <f>IF(AJ$1="","",IFERROR(SUM($B310:AJ310)/AJ276,""))</f>
        <v/>
      </c>
      <c r="AK344" s="124" t="str">
        <f>IF(AK$1="","",IFERROR(SUM($B310:AK310)/AK276,""))</f>
        <v/>
      </c>
      <c r="AL344" s="124" t="str">
        <f>IF(AL$1="","",IFERROR(SUM($B310:AL310)/AL276,""))</f>
        <v/>
      </c>
      <c r="AM344" s="124" t="str">
        <f>IF(AM$1="","",IFERROR(SUM($B310:AM310)/AM276,""))</f>
        <v/>
      </c>
      <c r="AN344" s="124" t="str">
        <f>IF(AN$1="","",IFERROR(SUM($B310:AN310)/AN276,""))</f>
        <v/>
      </c>
      <c r="AO344" s="124" t="str">
        <f>IF(AO$1="","",IFERROR(SUM($B310:AO310)/AO276,""))</f>
        <v/>
      </c>
      <c r="AP344" s="124" t="str">
        <f>IF(AP$1="","",IFERROR(SUM($B310:AP310)/AP276,""))</f>
        <v/>
      </c>
      <c r="AQ344" s="124" t="str">
        <f>IF(AQ$1="","",IFERROR(SUM($B310:AQ310)/AQ276,""))</f>
        <v/>
      </c>
      <c r="AR344" s="124" t="str">
        <f>IF(AR$1="","",IFERROR(SUM($B310:AR310)/AR276,""))</f>
        <v/>
      </c>
      <c r="AS344" s="124" t="str">
        <f>IF(AS$1="","",IFERROR(SUM($B310:AS310)/AS276,""))</f>
        <v/>
      </c>
      <c r="AT344" s="124" t="str">
        <f>IF(AT$1="","",IFERROR(SUM($B310:AT310)/AT276,""))</f>
        <v/>
      </c>
      <c r="AU344" s="124" t="str">
        <f>IF(AU$1="","",IFERROR(SUM($B310:AU310)/AU276,""))</f>
        <v/>
      </c>
      <c r="AV344" s="124" t="str">
        <f>IF(AV$1="","",IFERROR(SUM($B310:AV310)/AV276,""))</f>
        <v/>
      </c>
      <c r="AW344" s="124" t="str">
        <f>IF(AW$1="","",IFERROR(SUM($B310:AW310)/AW276,""))</f>
        <v/>
      </c>
      <c r="AX344" s="124" t="str">
        <f>IF(AX$1="","",IFERROR(SUM($B310:AX310)/AX276,""))</f>
        <v/>
      </c>
      <c r="AY344" s="124" t="str">
        <f>IF(AY$1="","",IFERROR(SUM($B310:AY310)/AY276,""))</f>
        <v/>
      </c>
      <c r="AZ344" s="124" t="str">
        <f>IF(AZ$1="","",IFERROR(SUM($B310:AZ310)/AZ276,""))</f>
        <v/>
      </c>
      <c r="BA344" s="124" t="str">
        <f>IF(BA$1="","",IFERROR(SUM($B310:BA310)/BA276,""))</f>
        <v/>
      </c>
      <c r="BB344" s="124" t="str">
        <f>IF(BB$1="","",IFERROR(SUM($B310:BB310)/BB276,""))</f>
        <v/>
      </c>
      <c r="BC344" s="124" t="str">
        <f>IF(BC$1="","",IFERROR(SUM($B310:BC310)/BC276,""))</f>
        <v/>
      </c>
      <c r="BD344" s="124" t="str">
        <f>IF(BD$1="","",IFERROR(SUM($B310:BD310)/BD276,""))</f>
        <v/>
      </c>
      <c r="BE344" s="124" t="str">
        <f>IF(BE$1="","",IFERROR(SUM($B310:BE310)/BE276,""))</f>
        <v/>
      </c>
    </row>
    <row r="345" spans="1:57">
      <c r="A345" s="3" t="str">
        <f t="shared" si="27"/>
        <v>Hannover</v>
      </c>
      <c r="B345" s="124">
        <f ca="1">IF(B$1="","",IFERROR(SUM($B311:B311)/B277,""))</f>
        <v>1</v>
      </c>
      <c r="C345" s="124">
        <f ca="1">IF(C$1="","",IFERROR(SUM($B311:C311)/C277,""))</f>
        <v>1</v>
      </c>
      <c r="D345" s="124">
        <f ca="1">IF(D$1="","",IFERROR(SUM($B311:D311)/D277,""))</f>
        <v>1</v>
      </c>
      <c r="E345" s="124">
        <f ca="1">IF(E$1="","",IFERROR(SUM($B311:E311)/E277,""))</f>
        <v>1</v>
      </c>
      <c r="F345" s="124">
        <f ca="1">IF(F$1="","",IFERROR(SUM($B311:F311)/F277,""))</f>
        <v>1</v>
      </c>
      <c r="G345" s="124">
        <f ca="1">IF(G$1="","",IFERROR(SUM($B311:G311)/G277,""))</f>
        <v>1</v>
      </c>
      <c r="H345" s="124">
        <f ca="1">IF(H$1="","",IFERROR(SUM($B311:H311)/H277,""))</f>
        <v>1</v>
      </c>
      <c r="I345" s="124">
        <f ca="1">IF(I$1="","",IFERROR(SUM($B311:I311)/I277,""))</f>
        <v>0.9</v>
      </c>
      <c r="J345" s="124">
        <f ca="1">IF(J$1="","",IFERROR(SUM($B311:J311)/J277,""))</f>
        <v>0.9</v>
      </c>
      <c r="K345" s="124">
        <f ca="1">IF(K$1="","",IFERROR(SUM($B311:K311)/K277,""))</f>
        <v>0.75</v>
      </c>
      <c r="L345" s="124">
        <f ca="1">IF(L$1="","",IFERROR(SUM($B311:L311)/L277,""))</f>
        <v>0.75</v>
      </c>
      <c r="M345" s="124">
        <f ca="1">IF(M$1="","",IFERROR(SUM($B311:M311)/M277,""))</f>
        <v>0.7142857142857143</v>
      </c>
      <c r="N345" s="124">
        <f ca="1">IF(N$1="","",IFERROR(SUM($B311:N311)/N277,""))</f>
        <v>0.7142857142857143</v>
      </c>
      <c r="O345" s="124">
        <f ca="1">IF(O$1="","",IFERROR(SUM($B311:O311)/O277,""))</f>
        <v>0.75</v>
      </c>
      <c r="P345" s="124">
        <f ca="1">IF(P$1="","",IFERROR(SUM($B311:P311)/P277,""))</f>
        <v>0.75</v>
      </c>
      <c r="Q345" s="124">
        <f ca="1">IF(Q$1="","",IFERROR(SUM($B311:Q311)/Q277,""))</f>
        <v>0.72222222222222221</v>
      </c>
      <c r="R345" s="124">
        <f ca="1">IF(R$1="","",IFERROR(SUM($B311:R311)/R277,""))</f>
        <v>0.72222222222222221</v>
      </c>
      <c r="S345" s="124">
        <f ca="1">IF(S$1="","",IFERROR(SUM($B311:S311)/S277,""))</f>
        <v>0.72222222222222221</v>
      </c>
      <c r="T345" s="124">
        <f ca="1">IF(T$1="","",IFERROR(SUM($B311:T311)/T277,""))</f>
        <v>0.75</v>
      </c>
      <c r="U345" s="124">
        <f ca="1">IF(U$1="","",IFERROR(SUM($B311:U311)/U277,""))</f>
        <v>0.75</v>
      </c>
      <c r="V345" s="124">
        <f ca="1">IF(V$1="","",IFERROR(SUM($B311:V311)/V277,""))</f>
        <v>0.75</v>
      </c>
      <c r="W345" s="124">
        <f ca="1">IF(W$1="","",IFERROR(SUM($B311:W311)/W277,""))</f>
        <v>0.68181818181818177</v>
      </c>
      <c r="X345" s="124">
        <f ca="1">IF(X$1="","",IFERROR(SUM($B311:X311)/X277,""))</f>
        <v>0.68181818181818177</v>
      </c>
      <c r="Y345" s="124">
        <f ca="1">IF(Y$1="","",IFERROR(SUM($B311:Y311)/Y277,""))</f>
        <v>0.66666666666666663</v>
      </c>
      <c r="Z345" s="124">
        <f ca="1">IF(Z$1="","",IFERROR(SUM($B311:Z311)/Z277,""))</f>
        <v>0.66666666666666663</v>
      </c>
      <c r="AA345" s="124">
        <f ca="1">IF(AA$1="","",IFERROR(SUM($B311:AA311)/AA277,""))</f>
        <v>0.61538461538461542</v>
      </c>
      <c r="AB345" s="124">
        <f ca="1">IF(AB$1="","",IFERROR(SUM($B311:AB311)/AB277,""))</f>
        <v>0.61538461538461542</v>
      </c>
      <c r="AC345" s="124">
        <f ca="1">IF(AC$1="","",IFERROR(SUM($B311:AC311)/AC277,""))</f>
        <v>0.5714285714285714</v>
      </c>
      <c r="AD345" s="124">
        <f ca="1">IF(AD$1="","",IFERROR(SUM($B311:AD311)/AD277,""))</f>
        <v>0.5714285714285714</v>
      </c>
      <c r="AE345" s="124">
        <f ca="1">IF(AE$1="","",IFERROR(SUM($B311:AE311)/AE277,""))</f>
        <v>0.6</v>
      </c>
      <c r="AF345" s="124">
        <f ca="1">IF(AF$1="","",IFERROR(SUM($B311:AF311)/AF277,""))</f>
        <v>0.6</v>
      </c>
      <c r="AG345" s="124">
        <f ca="1">IF(AG$1="","",IFERROR(SUM($B311:AG311)/AG277,""))</f>
        <v>0.59375</v>
      </c>
      <c r="AH345" s="124">
        <f ca="1">IF(AH$1="","",IFERROR(SUM($B311:AH311)/AH277,""))</f>
        <v>0.59375</v>
      </c>
      <c r="AI345" s="124">
        <f ca="1">IF(AI$1="","",IFERROR(SUM($B311:AI311)/AI277,""))</f>
        <v>0.61764705882352944</v>
      </c>
      <c r="AJ345" s="124" t="str">
        <f>IF(AJ$1="","",IFERROR(SUM($B311:AJ311)/AJ277,""))</f>
        <v/>
      </c>
      <c r="AK345" s="124" t="str">
        <f>IF(AK$1="","",IFERROR(SUM($B311:AK311)/AK277,""))</f>
        <v/>
      </c>
      <c r="AL345" s="124" t="str">
        <f>IF(AL$1="","",IFERROR(SUM($B311:AL311)/AL277,""))</f>
        <v/>
      </c>
      <c r="AM345" s="124" t="str">
        <f>IF(AM$1="","",IFERROR(SUM($B311:AM311)/AM277,""))</f>
        <v/>
      </c>
      <c r="AN345" s="124" t="str">
        <f>IF(AN$1="","",IFERROR(SUM($B311:AN311)/AN277,""))</f>
        <v/>
      </c>
      <c r="AO345" s="124" t="str">
        <f>IF(AO$1="","",IFERROR(SUM($B311:AO311)/AO277,""))</f>
        <v/>
      </c>
      <c r="AP345" s="124" t="str">
        <f>IF(AP$1="","",IFERROR(SUM($B311:AP311)/AP277,""))</f>
        <v/>
      </c>
      <c r="AQ345" s="124" t="str">
        <f>IF(AQ$1="","",IFERROR(SUM($B311:AQ311)/AQ277,""))</f>
        <v/>
      </c>
      <c r="AR345" s="124" t="str">
        <f>IF(AR$1="","",IFERROR(SUM($B311:AR311)/AR277,""))</f>
        <v/>
      </c>
      <c r="AS345" s="124" t="str">
        <f>IF(AS$1="","",IFERROR(SUM($B311:AS311)/AS277,""))</f>
        <v/>
      </c>
      <c r="AT345" s="124" t="str">
        <f>IF(AT$1="","",IFERROR(SUM($B311:AT311)/AT277,""))</f>
        <v/>
      </c>
      <c r="AU345" s="124" t="str">
        <f>IF(AU$1="","",IFERROR(SUM($B311:AU311)/AU277,""))</f>
        <v/>
      </c>
      <c r="AV345" s="124" t="str">
        <f>IF(AV$1="","",IFERROR(SUM($B311:AV311)/AV277,""))</f>
        <v/>
      </c>
      <c r="AW345" s="124" t="str">
        <f>IF(AW$1="","",IFERROR(SUM($B311:AW311)/AW277,""))</f>
        <v/>
      </c>
      <c r="AX345" s="124" t="str">
        <f>IF(AX$1="","",IFERROR(SUM($B311:AX311)/AX277,""))</f>
        <v/>
      </c>
      <c r="AY345" s="124" t="str">
        <f>IF(AY$1="","",IFERROR(SUM($B311:AY311)/AY277,""))</f>
        <v/>
      </c>
      <c r="AZ345" s="124" t="str">
        <f>IF(AZ$1="","",IFERROR(SUM($B311:AZ311)/AZ277,""))</f>
        <v/>
      </c>
      <c r="BA345" s="124" t="str">
        <f>IF(BA$1="","",IFERROR(SUM($B311:BA311)/BA277,""))</f>
        <v/>
      </c>
      <c r="BB345" s="124" t="str">
        <f>IF(BB$1="","",IFERROR(SUM($B311:BB311)/BB277,""))</f>
        <v/>
      </c>
      <c r="BC345" s="124" t="str">
        <f>IF(BC$1="","",IFERROR(SUM($B311:BC311)/BC277,""))</f>
        <v/>
      </c>
      <c r="BD345" s="124" t="str">
        <f>IF(BD$1="","",IFERROR(SUM($B311:BD311)/BD277,""))</f>
        <v/>
      </c>
      <c r="BE345" s="124" t="str">
        <f>IF(BE$1="","",IFERROR(SUM($B311:BE311)/BE277,""))</f>
        <v/>
      </c>
    </row>
    <row r="346" spans="1:57">
      <c r="A346" s="3" t="str">
        <f t="shared" si="27"/>
        <v>Hertha</v>
      </c>
      <c r="B346" s="124">
        <f ca="1">IF(B$1="","",IFERROR(SUM($B312:B312)/B278,""))</f>
        <v>1</v>
      </c>
      <c r="C346" s="124">
        <f ca="1">IF(C$1="","",IFERROR(SUM($B312:C312)/C278,""))</f>
        <v>1</v>
      </c>
      <c r="D346" s="124">
        <f ca="1">IF(D$1="","",IFERROR(SUM($B312:D312)/D278,""))</f>
        <v>1</v>
      </c>
      <c r="E346" s="124">
        <f ca="1">IF(E$1="","",IFERROR(SUM($B312:E312)/E278,""))</f>
        <v>1</v>
      </c>
      <c r="F346" s="124">
        <f ca="1">IF(F$1="","",IFERROR(SUM($B312:F312)/F278,""))</f>
        <v>0.66666666666666663</v>
      </c>
      <c r="G346" s="124">
        <f ca="1">IF(G$1="","",IFERROR(SUM($B312:G312)/G278,""))</f>
        <v>0.66666666666666663</v>
      </c>
      <c r="H346" s="124">
        <f ca="1">IF(H$1="","",IFERROR(SUM($B312:H312)/H278,""))</f>
        <v>0.75</v>
      </c>
      <c r="I346" s="124">
        <f ca="1">IF(I$1="","",IFERROR(SUM($B312:I312)/I278,""))</f>
        <v>0.75</v>
      </c>
      <c r="J346" s="124">
        <f ca="1">IF(J$1="","",IFERROR(SUM($B312:J312)/J278,""))</f>
        <v>0.8</v>
      </c>
      <c r="K346" s="124">
        <f ca="1">IF(K$1="","",IFERROR(SUM($B312:K312)/K278,""))</f>
        <v>0.8</v>
      </c>
      <c r="L346" s="124">
        <f ca="1">IF(L$1="","",IFERROR(SUM($B312:L312)/L278,""))</f>
        <v>0.66666666666666663</v>
      </c>
      <c r="M346" s="124">
        <f ca="1">IF(M$1="","",IFERROR(SUM($B312:M312)/M278,""))</f>
        <v>0.66666666666666663</v>
      </c>
      <c r="N346" s="124">
        <f ca="1">IF(N$1="","",IFERROR(SUM($B312:N312)/N278,""))</f>
        <v>0.5714285714285714</v>
      </c>
      <c r="O346" s="124">
        <f ca="1">IF(O$1="","",IFERROR(SUM($B312:O312)/O278,""))</f>
        <v>0.5625</v>
      </c>
      <c r="P346" s="124">
        <f ca="1">IF(P$1="","",IFERROR(SUM($B312:P312)/P278,""))</f>
        <v>0.5625</v>
      </c>
      <c r="Q346" s="124">
        <f ca="1">IF(Q$1="","",IFERROR(SUM($B312:Q312)/Q278,""))</f>
        <v>0.61111111111111116</v>
      </c>
      <c r="R346" s="124">
        <f ca="1">IF(R$1="","",IFERROR(SUM($B312:R312)/R278,""))</f>
        <v>0.61111111111111116</v>
      </c>
      <c r="S346" s="124">
        <f ca="1">IF(S$1="","",IFERROR(SUM($B312:S312)/S278,""))</f>
        <v>0.61111111111111116</v>
      </c>
      <c r="T346" s="124">
        <f ca="1">IF(T$1="","",IFERROR(SUM($B312:T312)/T278,""))</f>
        <v>0.55000000000000004</v>
      </c>
      <c r="U346" s="124">
        <f ca="1">IF(U$1="","",IFERROR(SUM($B312:U312)/U278,""))</f>
        <v>0.55000000000000004</v>
      </c>
      <c r="V346" s="124">
        <f ca="1">IF(V$1="","",IFERROR(SUM($B312:V312)/V278,""))</f>
        <v>0.5</v>
      </c>
      <c r="W346" s="124">
        <f ca="1">IF(W$1="","",IFERROR(SUM($B312:W312)/W278,""))</f>
        <v>0.5</v>
      </c>
      <c r="X346" s="124">
        <f ca="1">IF(X$1="","",IFERROR(SUM($B312:X312)/X278,""))</f>
        <v>0.5</v>
      </c>
      <c r="Y346" s="124">
        <f ca="1">IF(Y$1="","",IFERROR(SUM($B312:Y312)/Y278,""))</f>
        <v>0.5</v>
      </c>
      <c r="Z346" s="124">
        <f ca="1">IF(Z$1="","",IFERROR(SUM($B312:Z312)/Z278,""))</f>
        <v>0.46153846153846156</v>
      </c>
      <c r="AA346" s="124">
        <f ca="1">IF(AA$1="","",IFERROR(SUM($B312:AA312)/AA278,""))</f>
        <v>0.46153846153846156</v>
      </c>
      <c r="AB346" s="124">
        <f ca="1">IF(AB$1="","",IFERROR(SUM($B312:AB312)/AB278,""))</f>
        <v>0.42857142857142855</v>
      </c>
      <c r="AC346" s="124">
        <f ca="1">IF(AC$1="","",IFERROR(SUM($B312:AC312)/AC278,""))</f>
        <v>0.42857142857142855</v>
      </c>
      <c r="AD346" s="124">
        <f ca="1">IF(AD$1="","",IFERROR(SUM($B312:AD312)/AD278,""))</f>
        <v>0.43333333333333335</v>
      </c>
      <c r="AE346" s="124">
        <f ca="1">IF(AE$1="","",IFERROR(SUM($B312:AE312)/AE278,""))</f>
        <v>0.43333333333333335</v>
      </c>
      <c r="AF346" s="124">
        <f ca="1">IF(AF$1="","",IFERROR(SUM($B312:AF312)/AF278,""))</f>
        <v>0.43333333333333335</v>
      </c>
      <c r="AG346" s="124">
        <f ca="1">IF(AG$1="","",IFERROR(SUM($B312:AG312)/AG278,""))</f>
        <v>0.46875</v>
      </c>
      <c r="AH346" s="124">
        <f ca="1">IF(AH$1="","",IFERROR(SUM($B312:AH312)/AH278,""))</f>
        <v>0.46875</v>
      </c>
      <c r="AI346" s="124">
        <f ca="1">IF(AI$1="","",IFERROR(SUM($B312:AI312)/AI278,""))</f>
        <v>0.44117647058823528</v>
      </c>
      <c r="AJ346" s="124" t="str">
        <f>IF(AJ$1="","",IFERROR(SUM($B312:AJ312)/AJ278,""))</f>
        <v/>
      </c>
      <c r="AK346" s="124" t="str">
        <f>IF(AK$1="","",IFERROR(SUM($B312:AK312)/AK278,""))</f>
        <v/>
      </c>
      <c r="AL346" s="124" t="str">
        <f>IF(AL$1="","",IFERROR(SUM($B312:AL312)/AL278,""))</f>
        <v/>
      </c>
      <c r="AM346" s="124" t="str">
        <f>IF(AM$1="","",IFERROR(SUM($B312:AM312)/AM278,""))</f>
        <v/>
      </c>
      <c r="AN346" s="124" t="str">
        <f>IF(AN$1="","",IFERROR(SUM($B312:AN312)/AN278,""))</f>
        <v/>
      </c>
      <c r="AO346" s="124" t="str">
        <f>IF(AO$1="","",IFERROR(SUM($B312:AO312)/AO278,""))</f>
        <v/>
      </c>
      <c r="AP346" s="124" t="str">
        <f>IF(AP$1="","",IFERROR(SUM($B312:AP312)/AP278,""))</f>
        <v/>
      </c>
      <c r="AQ346" s="124" t="str">
        <f>IF(AQ$1="","",IFERROR(SUM($B312:AQ312)/AQ278,""))</f>
        <v/>
      </c>
      <c r="AR346" s="124" t="str">
        <f>IF(AR$1="","",IFERROR(SUM($B312:AR312)/AR278,""))</f>
        <v/>
      </c>
      <c r="AS346" s="124" t="str">
        <f>IF(AS$1="","",IFERROR(SUM($B312:AS312)/AS278,""))</f>
        <v/>
      </c>
      <c r="AT346" s="124" t="str">
        <f>IF(AT$1="","",IFERROR(SUM($B312:AT312)/AT278,""))</f>
        <v/>
      </c>
      <c r="AU346" s="124" t="str">
        <f>IF(AU$1="","",IFERROR(SUM($B312:AU312)/AU278,""))</f>
        <v/>
      </c>
      <c r="AV346" s="124" t="str">
        <f>IF(AV$1="","",IFERROR(SUM($B312:AV312)/AV278,""))</f>
        <v/>
      </c>
      <c r="AW346" s="124" t="str">
        <f>IF(AW$1="","",IFERROR(SUM($B312:AW312)/AW278,""))</f>
        <v/>
      </c>
      <c r="AX346" s="124" t="str">
        <f>IF(AX$1="","",IFERROR(SUM($B312:AX312)/AX278,""))</f>
        <v/>
      </c>
      <c r="AY346" s="124" t="str">
        <f>IF(AY$1="","",IFERROR(SUM($B312:AY312)/AY278,""))</f>
        <v/>
      </c>
      <c r="AZ346" s="124" t="str">
        <f>IF(AZ$1="","",IFERROR(SUM($B312:AZ312)/AZ278,""))</f>
        <v/>
      </c>
      <c r="BA346" s="124" t="str">
        <f>IF(BA$1="","",IFERROR(SUM($B312:BA312)/BA278,""))</f>
        <v/>
      </c>
      <c r="BB346" s="124" t="str">
        <f>IF(BB$1="","",IFERROR(SUM($B312:BB312)/BB278,""))</f>
        <v/>
      </c>
      <c r="BC346" s="124" t="str">
        <f>IF(BC$1="","",IFERROR(SUM($B312:BC312)/BC278,""))</f>
        <v/>
      </c>
      <c r="BD346" s="124" t="str">
        <f>IF(BD$1="","",IFERROR(SUM($B312:BD312)/BD278,""))</f>
        <v/>
      </c>
      <c r="BE346" s="124" t="str">
        <f>IF(BE$1="","",IFERROR(SUM($B312:BE312)/BE278,""))</f>
        <v/>
      </c>
    </row>
    <row r="347" spans="1:57">
      <c r="A347" s="3" t="str">
        <f t="shared" si="27"/>
        <v>Hoffenheim</v>
      </c>
      <c r="B347" s="124">
        <f ca="1">IF(B$1="","",IFERROR(SUM($B313:B313)/B279,""))</f>
        <v>0.5</v>
      </c>
      <c r="C347" s="124">
        <f ca="1">IF(C$1="","",IFERROR(SUM($B313:C313)/C279,""))</f>
        <v>0.5</v>
      </c>
      <c r="D347" s="124">
        <f ca="1">IF(D$1="","",IFERROR(SUM($B313:D313)/D279,""))</f>
        <v>0.5</v>
      </c>
      <c r="E347" s="124">
        <f ca="1">IF(E$1="","",IFERROR(SUM($B313:E313)/E279,""))</f>
        <v>0.5</v>
      </c>
      <c r="F347" s="124">
        <f ca="1">IF(F$1="","",IFERROR(SUM($B313:F313)/F279,""))</f>
        <v>0.66666666666666663</v>
      </c>
      <c r="G347" s="124">
        <f ca="1">IF(G$1="","",IFERROR(SUM($B313:G313)/G279,""))</f>
        <v>0.66666666666666663</v>
      </c>
      <c r="H347" s="124">
        <f ca="1">IF(H$1="","",IFERROR(SUM($B313:H313)/H279,""))</f>
        <v>0.625</v>
      </c>
      <c r="I347" s="124">
        <f ca="1">IF(I$1="","",IFERROR(SUM($B313:I313)/I279,""))</f>
        <v>0.625</v>
      </c>
      <c r="J347" s="124">
        <f ca="1">IF(J$1="","",IFERROR(SUM($B313:J313)/J279,""))</f>
        <v>0.5</v>
      </c>
      <c r="K347" s="124">
        <f ca="1">IF(K$1="","",IFERROR(SUM($B313:K313)/K279,""))</f>
        <v>0.5</v>
      </c>
      <c r="L347" s="124">
        <f ca="1">IF(L$1="","",IFERROR(SUM($B313:L313)/L279,""))</f>
        <v>0.41666666666666669</v>
      </c>
      <c r="M347" s="124">
        <f ca="1">IF(M$1="","",IFERROR(SUM($B313:M313)/M279,""))</f>
        <v>0.35714285714285715</v>
      </c>
      <c r="N347" s="124">
        <f ca="1">IF(N$1="","",IFERROR(SUM($B313:N313)/N279,""))</f>
        <v>0.35714285714285715</v>
      </c>
      <c r="O347" s="124">
        <f ca="1">IF(O$1="","",IFERROR(SUM($B313:O313)/O279,""))</f>
        <v>0.375</v>
      </c>
      <c r="P347" s="124">
        <f ca="1">IF(P$1="","",IFERROR(SUM($B313:P313)/P279,""))</f>
        <v>0.375</v>
      </c>
      <c r="Q347" s="124">
        <f ca="1">IF(Q$1="","",IFERROR(SUM($B313:Q313)/Q279,""))</f>
        <v>0.3888888888888889</v>
      </c>
      <c r="R347" s="124">
        <f ca="1">IF(R$1="","",IFERROR(SUM($B313:R313)/R279,""))</f>
        <v>0.3888888888888889</v>
      </c>
      <c r="S347" s="124">
        <f ca="1">IF(S$1="","",IFERROR(SUM($B313:S313)/S279,""))</f>
        <v>0.3888888888888889</v>
      </c>
      <c r="T347" s="124">
        <f ca="1">IF(T$1="","",IFERROR(SUM($B313:T313)/T279,""))</f>
        <v>0.45</v>
      </c>
      <c r="U347" s="124">
        <f ca="1">IF(U$1="","",IFERROR(SUM($B313:U313)/U279,""))</f>
        <v>0.45</v>
      </c>
      <c r="V347" s="124">
        <f ca="1">IF(V$1="","",IFERROR(SUM($B313:V313)/V279,""))</f>
        <v>0.5</v>
      </c>
      <c r="W347" s="124">
        <f ca="1">IF(W$1="","",IFERROR(SUM($B313:W313)/W279,""))</f>
        <v>0.5</v>
      </c>
      <c r="X347" s="124">
        <f ca="1">IF(X$1="","",IFERROR(SUM($B313:X313)/X279,""))</f>
        <v>0.54166666666666663</v>
      </c>
      <c r="Y347" s="124">
        <f ca="1">IF(Y$1="","",IFERROR(SUM($B313:Y313)/Y279,""))</f>
        <v>0.54166666666666663</v>
      </c>
      <c r="Z347" s="124">
        <f ca="1">IF(Z$1="","",IFERROR(SUM($B313:Z313)/Z279,""))</f>
        <v>0.5</v>
      </c>
      <c r="AA347" s="124">
        <f ca="1">IF(AA$1="","",IFERROR(SUM($B313:AA313)/AA279,""))</f>
        <v>0.5</v>
      </c>
      <c r="AB347" s="124">
        <f ca="1">IF(AB$1="","",IFERROR(SUM($B313:AB313)/AB279,""))</f>
        <v>0.5357142857142857</v>
      </c>
      <c r="AC347" s="124">
        <f ca="1">IF(AC$1="","",IFERROR(SUM($B313:AC313)/AC279,""))</f>
        <v>0.5357142857142857</v>
      </c>
      <c r="AD347" s="124">
        <f ca="1">IF(AD$1="","",IFERROR(SUM($B313:AD313)/AD279,""))</f>
        <v>0.5357142857142857</v>
      </c>
      <c r="AE347" s="124">
        <f ca="1">IF(AE$1="","",IFERROR(SUM($B313:AE313)/AE279,""))</f>
        <v>0.56666666666666665</v>
      </c>
      <c r="AF347" s="124">
        <f ca="1">IF(AF$1="","",IFERROR(SUM($B313:AF313)/AF279,""))</f>
        <v>0.56666666666666665</v>
      </c>
      <c r="AG347" s="124">
        <f ca="1">IF(AG$1="","",IFERROR(SUM($B313:AG313)/AG279,""))</f>
        <v>0.5625</v>
      </c>
      <c r="AH347" s="124">
        <f ca="1">IF(AH$1="","",IFERROR(SUM($B313:AH313)/AH279,""))</f>
        <v>0.5625</v>
      </c>
      <c r="AI347" s="124">
        <f ca="1">IF(AI$1="","",IFERROR(SUM($B313:AI313)/AI279,""))</f>
        <v>0.58823529411764708</v>
      </c>
      <c r="AJ347" s="124" t="str">
        <f>IF(AJ$1="","",IFERROR(SUM($B313:AJ313)/AJ279,""))</f>
        <v/>
      </c>
      <c r="AK347" s="124" t="str">
        <f>IF(AK$1="","",IFERROR(SUM($B313:AK313)/AK279,""))</f>
        <v/>
      </c>
      <c r="AL347" s="124" t="str">
        <f>IF(AL$1="","",IFERROR(SUM($B313:AL313)/AL279,""))</f>
        <v/>
      </c>
      <c r="AM347" s="124" t="str">
        <f>IF(AM$1="","",IFERROR(SUM($B313:AM313)/AM279,""))</f>
        <v/>
      </c>
      <c r="AN347" s="124" t="str">
        <f>IF(AN$1="","",IFERROR(SUM($B313:AN313)/AN279,""))</f>
        <v/>
      </c>
      <c r="AO347" s="124" t="str">
        <f>IF(AO$1="","",IFERROR(SUM($B313:AO313)/AO279,""))</f>
        <v/>
      </c>
      <c r="AP347" s="124" t="str">
        <f>IF(AP$1="","",IFERROR(SUM($B313:AP313)/AP279,""))</f>
        <v/>
      </c>
      <c r="AQ347" s="124" t="str">
        <f>IF(AQ$1="","",IFERROR(SUM($B313:AQ313)/AQ279,""))</f>
        <v/>
      </c>
      <c r="AR347" s="124" t="str">
        <f>IF(AR$1="","",IFERROR(SUM($B313:AR313)/AR279,""))</f>
        <v/>
      </c>
      <c r="AS347" s="124" t="str">
        <f>IF(AS$1="","",IFERROR(SUM($B313:AS313)/AS279,""))</f>
        <v/>
      </c>
      <c r="AT347" s="124" t="str">
        <f>IF(AT$1="","",IFERROR(SUM($B313:AT313)/AT279,""))</f>
        <v/>
      </c>
      <c r="AU347" s="124" t="str">
        <f>IF(AU$1="","",IFERROR(SUM($B313:AU313)/AU279,""))</f>
        <v/>
      </c>
      <c r="AV347" s="124" t="str">
        <f>IF(AV$1="","",IFERROR(SUM($B313:AV313)/AV279,""))</f>
        <v/>
      </c>
      <c r="AW347" s="124" t="str">
        <f>IF(AW$1="","",IFERROR(SUM($B313:AW313)/AW279,""))</f>
        <v/>
      </c>
      <c r="AX347" s="124" t="str">
        <f>IF(AX$1="","",IFERROR(SUM($B313:AX313)/AX279,""))</f>
        <v/>
      </c>
      <c r="AY347" s="124" t="str">
        <f>IF(AY$1="","",IFERROR(SUM($B313:AY313)/AY279,""))</f>
        <v/>
      </c>
      <c r="AZ347" s="124" t="str">
        <f>IF(AZ$1="","",IFERROR(SUM($B313:AZ313)/AZ279,""))</f>
        <v/>
      </c>
      <c r="BA347" s="124" t="str">
        <f>IF(BA$1="","",IFERROR(SUM($B313:BA313)/BA279,""))</f>
        <v/>
      </c>
      <c r="BB347" s="124" t="str">
        <f>IF(BB$1="","",IFERROR(SUM($B313:BB313)/BB279,""))</f>
        <v/>
      </c>
      <c r="BC347" s="124" t="str">
        <f>IF(BC$1="","",IFERROR(SUM($B313:BC313)/BC279,""))</f>
        <v/>
      </c>
      <c r="BD347" s="124" t="str">
        <f>IF(BD$1="","",IFERROR(SUM($B313:BD313)/BD279,""))</f>
        <v/>
      </c>
      <c r="BE347" s="124" t="str">
        <f>IF(BE$1="","",IFERROR(SUM($B313:BE313)/BE279,""))</f>
        <v/>
      </c>
    </row>
    <row r="348" spans="1:57">
      <c r="A348" s="3" t="str">
        <f t="shared" si="27"/>
        <v>Leverkusen</v>
      </c>
      <c r="B348" s="124">
        <f ca="1">IF(B$1="","",IFERROR(SUM($B314:B314)/B280,""))</f>
        <v>1</v>
      </c>
      <c r="C348" s="124">
        <f ca="1">IF(C$1="","",IFERROR(SUM($B314:C314)/C280,""))</f>
        <v>1</v>
      </c>
      <c r="D348" s="124">
        <f ca="1">IF(D$1="","",IFERROR(SUM($B314:D314)/D280,""))</f>
        <v>1</v>
      </c>
      <c r="E348" s="124">
        <f ca="1">IF(E$1="","",IFERROR(SUM($B314:E314)/E280,""))</f>
        <v>1</v>
      </c>
      <c r="F348" s="124">
        <f ca="1">IF(F$1="","",IFERROR(SUM($B314:F314)/F280,""))</f>
        <v>1</v>
      </c>
      <c r="G348" s="124">
        <f ca="1">IF(G$1="","",IFERROR(SUM($B314:G314)/G280,""))</f>
        <v>1</v>
      </c>
      <c r="H348" s="124">
        <f ca="1">IF(H$1="","",IFERROR(SUM($B314:H314)/H280,""))</f>
        <v>1</v>
      </c>
      <c r="I348" s="124">
        <f ca="1">IF(I$1="","",IFERROR(SUM($B314:I314)/I280,""))</f>
        <v>0.9</v>
      </c>
      <c r="J348" s="124">
        <f ca="1">IF(J$1="","",IFERROR(SUM($B314:J314)/J280,""))</f>
        <v>0.9</v>
      </c>
      <c r="K348" s="124">
        <f ca="1">IF(K$1="","",IFERROR(SUM($B314:K314)/K280,""))</f>
        <v>0.91666666666666663</v>
      </c>
      <c r="L348" s="124">
        <f ca="1">IF(L$1="","",IFERROR(SUM($B314:L314)/L280,""))</f>
        <v>0.91666666666666663</v>
      </c>
      <c r="M348" s="124">
        <f ca="1">IF(M$1="","",IFERROR(SUM($B314:M314)/M280,""))</f>
        <v>0.9285714285714286</v>
      </c>
      <c r="N348" s="124">
        <f ca="1">IF(N$1="","",IFERROR(SUM($B314:N314)/N280,""))</f>
        <v>0.9285714285714286</v>
      </c>
      <c r="O348" s="124">
        <f ca="1">IF(O$1="","",IFERROR(SUM($B314:O314)/O280,""))</f>
        <v>0.9375</v>
      </c>
      <c r="P348" s="124">
        <f ca="1">IF(P$1="","",IFERROR(SUM($B314:P314)/P280,""))</f>
        <v>0.9375</v>
      </c>
      <c r="Q348" s="124">
        <f ca="1">IF(Q$1="","",IFERROR(SUM($B314:Q314)/Q280,""))</f>
        <v>0.83333333333333337</v>
      </c>
      <c r="R348" s="124">
        <f ca="1">IF(R$1="","",IFERROR(SUM($B314:R314)/R280,""))</f>
        <v>0.83333333333333337</v>
      </c>
      <c r="S348" s="124">
        <f ca="1">IF(S$1="","",IFERROR(SUM($B314:S314)/S280,""))</f>
        <v>0.83333333333333337</v>
      </c>
      <c r="T348" s="124">
        <f ca="1">IF(T$1="","",IFERROR(SUM($B314:T314)/T280,""))</f>
        <v>0.85</v>
      </c>
      <c r="U348" s="124">
        <f ca="1">IF(U$1="","",IFERROR(SUM($B314:U314)/U280,""))</f>
        <v>0.85</v>
      </c>
      <c r="V348" s="124">
        <f ca="1">IF(V$1="","",IFERROR(SUM($B314:V314)/V280,""))</f>
        <v>0.77272727272727271</v>
      </c>
      <c r="W348" s="124">
        <f ca="1">IF(W$1="","",IFERROR(SUM($B314:W314)/W280,""))</f>
        <v>0.77272727272727271</v>
      </c>
      <c r="X348" s="124">
        <f ca="1">IF(X$1="","",IFERROR(SUM($B314:X314)/X280,""))</f>
        <v>0.70833333333333337</v>
      </c>
      <c r="Y348" s="124">
        <f ca="1">IF(Y$1="","",IFERROR(SUM($B314:Y314)/Y280,""))</f>
        <v>0.70833333333333337</v>
      </c>
      <c r="Z348" s="124">
        <f ca="1">IF(Z$1="","",IFERROR(SUM($B314:Z314)/Z280,""))</f>
        <v>0.70833333333333337</v>
      </c>
      <c r="AA348" s="124">
        <f ca="1">IF(AA$1="","",IFERROR(SUM($B314:AA314)/AA280,""))</f>
        <v>0.65384615384615385</v>
      </c>
      <c r="AB348" s="124">
        <f ca="1">IF(AB$1="","",IFERROR(SUM($B314:AB314)/AB280,""))</f>
        <v>0.65384615384615385</v>
      </c>
      <c r="AC348" s="124">
        <f ca="1">IF(AC$1="","",IFERROR(SUM($B314:AC314)/AC280,""))</f>
        <v>0.6428571428571429</v>
      </c>
      <c r="AD348" s="124">
        <f ca="1">IF(AD$1="","",IFERROR(SUM($B314:AD314)/AD280,""))</f>
        <v>0.6428571428571429</v>
      </c>
      <c r="AE348" s="124">
        <f ca="1">IF(AE$1="","",IFERROR(SUM($B314:AE314)/AE280,""))</f>
        <v>0.66666666666666663</v>
      </c>
      <c r="AF348" s="124">
        <f ca="1">IF(AF$1="","",IFERROR(SUM($B314:AF314)/AF280,""))</f>
        <v>0.66666666666666663</v>
      </c>
      <c r="AG348" s="124">
        <f ca="1">IF(AG$1="","",IFERROR(SUM($B314:AG314)/AG280,""))</f>
        <v>0.65625</v>
      </c>
      <c r="AH348" s="124">
        <f ca="1">IF(AH$1="","",IFERROR(SUM($B314:AH314)/AH280,""))</f>
        <v>0.65625</v>
      </c>
      <c r="AI348" s="124">
        <f ca="1">IF(AI$1="","",IFERROR(SUM($B314:AI314)/AI280,""))</f>
        <v>0.67647058823529416</v>
      </c>
      <c r="AJ348" s="124" t="str">
        <f>IF(AJ$1="","",IFERROR(SUM($B314:AJ314)/AJ280,""))</f>
        <v/>
      </c>
      <c r="AK348" s="124" t="str">
        <f>IF(AK$1="","",IFERROR(SUM($B314:AK314)/AK280,""))</f>
        <v/>
      </c>
      <c r="AL348" s="124" t="str">
        <f>IF(AL$1="","",IFERROR(SUM($B314:AL314)/AL280,""))</f>
        <v/>
      </c>
      <c r="AM348" s="124" t="str">
        <f>IF(AM$1="","",IFERROR(SUM($B314:AM314)/AM280,""))</f>
        <v/>
      </c>
      <c r="AN348" s="124" t="str">
        <f>IF(AN$1="","",IFERROR(SUM($B314:AN314)/AN280,""))</f>
        <v/>
      </c>
      <c r="AO348" s="124" t="str">
        <f>IF(AO$1="","",IFERROR(SUM($B314:AO314)/AO280,""))</f>
        <v/>
      </c>
      <c r="AP348" s="124" t="str">
        <f>IF(AP$1="","",IFERROR(SUM($B314:AP314)/AP280,""))</f>
        <v/>
      </c>
      <c r="AQ348" s="124" t="str">
        <f>IF(AQ$1="","",IFERROR(SUM($B314:AQ314)/AQ280,""))</f>
        <v/>
      </c>
      <c r="AR348" s="124" t="str">
        <f>IF(AR$1="","",IFERROR(SUM($B314:AR314)/AR280,""))</f>
        <v/>
      </c>
      <c r="AS348" s="124" t="str">
        <f>IF(AS$1="","",IFERROR(SUM($B314:AS314)/AS280,""))</f>
        <v/>
      </c>
      <c r="AT348" s="124" t="str">
        <f>IF(AT$1="","",IFERROR(SUM($B314:AT314)/AT280,""))</f>
        <v/>
      </c>
      <c r="AU348" s="124" t="str">
        <f>IF(AU$1="","",IFERROR(SUM($B314:AU314)/AU280,""))</f>
        <v/>
      </c>
      <c r="AV348" s="124" t="str">
        <f>IF(AV$1="","",IFERROR(SUM($B314:AV314)/AV280,""))</f>
        <v/>
      </c>
      <c r="AW348" s="124" t="str">
        <f>IF(AW$1="","",IFERROR(SUM($B314:AW314)/AW280,""))</f>
        <v/>
      </c>
      <c r="AX348" s="124" t="str">
        <f>IF(AX$1="","",IFERROR(SUM($B314:AX314)/AX280,""))</f>
        <v/>
      </c>
      <c r="AY348" s="124" t="str">
        <f>IF(AY$1="","",IFERROR(SUM($B314:AY314)/AY280,""))</f>
        <v/>
      </c>
      <c r="AZ348" s="124" t="str">
        <f>IF(AZ$1="","",IFERROR(SUM($B314:AZ314)/AZ280,""))</f>
        <v/>
      </c>
      <c r="BA348" s="124" t="str">
        <f>IF(BA$1="","",IFERROR(SUM($B314:BA314)/BA280,""))</f>
        <v/>
      </c>
      <c r="BB348" s="124" t="str">
        <f>IF(BB$1="","",IFERROR(SUM($B314:BB314)/BB280,""))</f>
        <v/>
      </c>
      <c r="BC348" s="124" t="str">
        <f>IF(BC$1="","",IFERROR(SUM($B314:BC314)/BC280,""))</f>
        <v/>
      </c>
      <c r="BD348" s="124" t="str">
        <f>IF(BD$1="","",IFERROR(SUM($B314:BD314)/BD280,""))</f>
        <v/>
      </c>
      <c r="BE348" s="124" t="str">
        <f>IF(BE$1="","",IFERROR(SUM($B314:BE314)/BE280,""))</f>
        <v/>
      </c>
    </row>
    <row r="349" spans="1:57">
      <c r="A349" s="3" t="str">
        <f t="shared" si="27"/>
        <v>Mainz</v>
      </c>
      <c r="B349" s="124">
        <f ca="1">IF(B$1="","",IFERROR(SUM($B315:B315)/B281,""))</f>
        <v>1</v>
      </c>
      <c r="C349" s="124">
        <f ca="1">IF(C$1="","",IFERROR(SUM($B315:C315)/C281,""))</f>
        <v>1</v>
      </c>
      <c r="D349" s="124">
        <f ca="1">IF(D$1="","",IFERROR(SUM($B315:D315)/D281,""))</f>
        <v>1</v>
      </c>
      <c r="E349" s="124">
        <f ca="1">IF(E$1="","",IFERROR(SUM($B315:E315)/E281,""))</f>
        <v>1</v>
      </c>
      <c r="F349" s="124">
        <f ca="1">IF(F$1="","",IFERROR(SUM($B315:F315)/F281,""))</f>
        <v>0.66666666666666663</v>
      </c>
      <c r="G349" s="124">
        <f ca="1">IF(G$1="","",IFERROR(SUM($B315:G315)/G281,""))</f>
        <v>0.5</v>
      </c>
      <c r="H349" s="124">
        <f ca="1">IF(H$1="","",IFERROR(SUM($B315:H315)/H281,""))</f>
        <v>0.5</v>
      </c>
      <c r="I349" s="124">
        <f ca="1">IF(I$1="","",IFERROR(SUM($B315:I315)/I281,""))</f>
        <v>0.5</v>
      </c>
      <c r="J349" s="124">
        <f ca="1">IF(J$1="","",IFERROR(SUM($B315:J315)/J281,""))</f>
        <v>0.5</v>
      </c>
      <c r="K349" s="124">
        <f ca="1">IF(K$1="","",IFERROR(SUM($B315:K315)/K281,""))</f>
        <v>0.58333333333333337</v>
      </c>
      <c r="L349" s="124">
        <f ca="1">IF(L$1="","",IFERROR(SUM($B315:L315)/L281,""))</f>
        <v>0.58333333333333337</v>
      </c>
      <c r="M349" s="124">
        <f ca="1">IF(M$1="","",IFERROR(SUM($B315:M315)/M281,""))</f>
        <v>0.6428571428571429</v>
      </c>
      <c r="N349" s="124">
        <f ca="1">IF(N$1="","",IFERROR(SUM($B315:N315)/N281,""))</f>
        <v>0.6428571428571429</v>
      </c>
      <c r="O349" s="124">
        <f ca="1">IF(O$1="","",IFERROR(SUM($B315:O315)/O281,""))</f>
        <v>0.5625</v>
      </c>
      <c r="P349" s="124">
        <f ca="1">IF(P$1="","",IFERROR(SUM($B315:P315)/P281,""))</f>
        <v>0.5625</v>
      </c>
      <c r="Q349" s="124">
        <f ca="1">IF(Q$1="","",IFERROR(SUM($B315:Q315)/Q281,""))</f>
        <v>0.55555555555555558</v>
      </c>
      <c r="R349" s="124">
        <f ca="1">IF(R$1="","",IFERROR(SUM($B315:R315)/R281,""))</f>
        <v>0.55555555555555558</v>
      </c>
      <c r="S349" s="124">
        <f ca="1">IF(S$1="","",IFERROR(SUM($B315:S315)/S281,""))</f>
        <v>0.55555555555555558</v>
      </c>
      <c r="T349" s="124">
        <f ca="1">IF(T$1="","",IFERROR(SUM($B315:T315)/T281,""))</f>
        <v>0.6</v>
      </c>
      <c r="U349" s="124">
        <f ca="1">IF(U$1="","",IFERROR(SUM($B315:U315)/U281,""))</f>
        <v>0.6</v>
      </c>
      <c r="V349" s="124">
        <f ca="1">IF(V$1="","",IFERROR(SUM($B315:V315)/V281,""))</f>
        <v>0.63636363636363635</v>
      </c>
      <c r="W349" s="124">
        <f ca="1">IF(W$1="","",IFERROR(SUM($B315:W315)/W281,""))</f>
        <v>0.63636363636363635</v>
      </c>
      <c r="X349" s="124">
        <f ca="1">IF(X$1="","",IFERROR(SUM($B315:X315)/X281,""))</f>
        <v>0.63636363636363635</v>
      </c>
      <c r="Y349" s="124">
        <f ca="1">IF(Y$1="","",IFERROR(SUM($B315:Y315)/Y281,""))</f>
        <v>0.625</v>
      </c>
      <c r="Z349" s="124">
        <f ca="1">IF(Z$1="","",IFERROR(SUM($B315:Z315)/Z281,""))</f>
        <v>0.625</v>
      </c>
      <c r="AA349" s="124">
        <f ca="1">IF(AA$1="","",IFERROR(SUM($B315:AA315)/AA281,""))</f>
        <v>0.57692307692307687</v>
      </c>
      <c r="AB349" s="124">
        <f ca="1">IF(AB$1="","",IFERROR(SUM($B315:AB315)/AB281,""))</f>
        <v>0.57692307692307687</v>
      </c>
      <c r="AC349" s="124">
        <f ca="1">IF(AC$1="","",IFERROR(SUM($B315:AC315)/AC281,""))</f>
        <v>0.6071428571428571</v>
      </c>
      <c r="AD349" s="124">
        <f ca="1">IF(AD$1="","",IFERROR(SUM($B315:AD315)/AD281,""))</f>
        <v>0.6071428571428571</v>
      </c>
      <c r="AE349" s="124">
        <f ca="1">IF(AE$1="","",IFERROR(SUM($B315:AE315)/AE281,""))</f>
        <v>0.6333333333333333</v>
      </c>
      <c r="AF349" s="124">
        <f ca="1">IF(AF$1="","",IFERROR(SUM($B315:AF315)/AF281,""))</f>
        <v>0.6333333333333333</v>
      </c>
      <c r="AG349" s="124">
        <f ca="1">IF(AG$1="","",IFERROR(SUM($B315:AG315)/AG281,""))</f>
        <v>0.65625</v>
      </c>
      <c r="AH349" s="124">
        <f ca="1">IF(AH$1="","",IFERROR(SUM($B315:AH315)/AH281,""))</f>
        <v>0.65625</v>
      </c>
      <c r="AI349" s="124">
        <f ca="1">IF(AI$1="","",IFERROR(SUM($B315:AI315)/AI281,""))</f>
        <v>0.67647058823529416</v>
      </c>
      <c r="AJ349" s="124" t="str">
        <f>IF(AJ$1="","",IFERROR(SUM($B315:AJ315)/AJ281,""))</f>
        <v/>
      </c>
      <c r="AK349" s="124" t="str">
        <f>IF(AK$1="","",IFERROR(SUM($B315:AK315)/AK281,""))</f>
        <v/>
      </c>
      <c r="AL349" s="124" t="str">
        <f>IF(AL$1="","",IFERROR(SUM($B315:AL315)/AL281,""))</f>
        <v/>
      </c>
      <c r="AM349" s="124" t="str">
        <f>IF(AM$1="","",IFERROR(SUM($B315:AM315)/AM281,""))</f>
        <v/>
      </c>
      <c r="AN349" s="124" t="str">
        <f>IF(AN$1="","",IFERROR(SUM($B315:AN315)/AN281,""))</f>
        <v/>
      </c>
      <c r="AO349" s="124" t="str">
        <f>IF(AO$1="","",IFERROR(SUM($B315:AO315)/AO281,""))</f>
        <v/>
      </c>
      <c r="AP349" s="124" t="str">
        <f>IF(AP$1="","",IFERROR(SUM($B315:AP315)/AP281,""))</f>
        <v/>
      </c>
      <c r="AQ349" s="124" t="str">
        <f>IF(AQ$1="","",IFERROR(SUM($B315:AQ315)/AQ281,""))</f>
        <v/>
      </c>
      <c r="AR349" s="124" t="str">
        <f>IF(AR$1="","",IFERROR(SUM($B315:AR315)/AR281,""))</f>
        <v/>
      </c>
      <c r="AS349" s="124" t="str">
        <f>IF(AS$1="","",IFERROR(SUM($B315:AS315)/AS281,""))</f>
        <v/>
      </c>
      <c r="AT349" s="124" t="str">
        <f>IF(AT$1="","",IFERROR(SUM($B315:AT315)/AT281,""))</f>
        <v/>
      </c>
      <c r="AU349" s="124" t="str">
        <f>IF(AU$1="","",IFERROR(SUM($B315:AU315)/AU281,""))</f>
        <v/>
      </c>
      <c r="AV349" s="124" t="str">
        <f>IF(AV$1="","",IFERROR(SUM($B315:AV315)/AV281,""))</f>
        <v/>
      </c>
      <c r="AW349" s="124" t="str">
        <f>IF(AW$1="","",IFERROR(SUM($B315:AW315)/AW281,""))</f>
        <v/>
      </c>
      <c r="AX349" s="124" t="str">
        <f>IF(AX$1="","",IFERROR(SUM($B315:AX315)/AX281,""))</f>
        <v/>
      </c>
      <c r="AY349" s="124" t="str">
        <f>IF(AY$1="","",IFERROR(SUM($B315:AY315)/AY281,""))</f>
        <v/>
      </c>
      <c r="AZ349" s="124" t="str">
        <f>IF(AZ$1="","",IFERROR(SUM($B315:AZ315)/AZ281,""))</f>
        <v/>
      </c>
      <c r="BA349" s="124" t="str">
        <f>IF(BA$1="","",IFERROR(SUM($B315:BA315)/BA281,""))</f>
        <v/>
      </c>
      <c r="BB349" s="124" t="str">
        <f>IF(BB$1="","",IFERROR(SUM($B315:BB315)/BB281,""))</f>
        <v/>
      </c>
      <c r="BC349" s="124" t="str">
        <f>IF(BC$1="","",IFERROR(SUM($B315:BC315)/BC281,""))</f>
        <v/>
      </c>
      <c r="BD349" s="124" t="str">
        <f>IF(BD$1="","",IFERROR(SUM($B315:BD315)/BD281,""))</f>
        <v/>
      </c>
      <c r="BE349" s="124" t="str">
        <f>IF(BE$1="","",IFERROR(SUM($B315:BE315)/BE281,""))</f>
        <v/>
      </c>
    </row>
    <row r="350" spans="1:57">
      <c r="A350" s="3" t="str">
        <f t="shared" si="27"/>
        <v>Schalke 04</v>
      </c>
      <c r="B350" s="124">
        <f ca="1">IF(B$1="","",IFERROR(SUM($B316:B316)/B282,""))</f>
        <v>0.5</v>
      </c>
      <c r="C350" s="124">
        <f ca="1">IF(C$1="","",IFERROR(SUM($B316:C316)/C282,""))</f>
        <v>0.5</v>
      </c>
      <c r="D350" s="124">
        <f ca="1">IF(D$1="","",IFERROR(SUM($B316:D316)/D282,""))</f>
        <v>0.5</v>
      </c>
      <c r="E350" s="124">
        <f ca="1">IF(E$1="","",IFERROR(SUM($B316:E316)/E282,""))</f>
        <v>0.75</v>
      </c>
      <c r="F350" s="124">
        <f ca="1">IF(F$1="","",IFERROR(SUM($B316:F316)/F282,""))</f>
        <v>0.75</v>
      </c>
      <c r="G350" s="124">
        <f ca="1">IF(G$1="","",IFERROR(SUM($B316:G316)/G282,""))</f>
        <v>0.5</v>
      </c>
      <c r="H350" s="124">
        <f ca="1">IF(H$1="","",IFERROR(SUM($B316:H316)/H282,""))</f>
        <v>0.5</v>
      </c>
      <c r="I350" s="124">
        <f ca="1">IF(I$1="","",IFERROR(SUM($B316:I316)/I282,""))</f>
        <v>0.625</v>
      </c>
      <c r="J350" s="124">
        <f ca="1">IF(J$1="","",IFERROR(SUM($B316:J316)/J282,""))</f>
        <v>0.625</v>
      </c>
      <c r="K350" s="124">
        <f ca="1">IF(K$1="","",IFERROR(SUM($B316:K316)/K282,""))</f>
        <v>0.5</v>
      </c>
      <c r="L350" s="124">
        <f ca="1">IF(L$1="","",IFERROR(SUM($B316:L316)/L282,""))</f>
        <v>0.5</v>
      </c>
      <c r="M350" s="124">
        <f ca="1">IF(M$1="","",IFERROR(SUM($B316:M316)/M282,""))</f>
        <v>0.58333333333333337</v>
      </c>
      <c r="N350" s="124">
        <f ca="1">IF(N$1="","",IFERROR(SUM($B316:N316)/N282,""))</f>
        <v>0.58333333333333337</v>
      </c>
      <c r="O350" s="124">
        <f ca="1">IF(O$1="","",IFERROR(SUM($B316:O316)/O282,""))</f>
        <v>0.6428571428571429</v>
      </c>
      <c r="P350" s="124">
        <f ca="1">IF(P$1="","",IFERROR(SUM($B316:P316)/P282,""))</f>
        <v>0.6428571428571429</v>
      </c>
      <c r="Q350" s="124">
        <f ca="1">IF(Q$1="","",IFERROR(SUM($B316:Q316)/Q282,""))</f>
        <v>0.6875</v>
      </c>
      <c r="R350" s="124">
        <f ca="1">IF(R$1="","",IFERROR(SUM($B316:R316)/R282,""))</f>
        <v>0.6875</v>
      </c>
      <c r="S350" s="124">
        <f ca="1">IF(S$1="","",IFERROR(SUM($B316:S316)/S282,""))</f>
        <v>0.6875</v>
      </c>
      <c r="T350" s="124">
        <f ca="1">IF(T$1="","",IFERROR(SUM($B316:T316)/T282,""))</f>
        <v>0.72222222222222221</v>
      </c>
      <c r="U350" s="124">
        <f ca="1">IF(U$1="","",IFERROR(SUM($B316:U316)/U282,""))</f>
        <v>0.75</v>
      </c>
      <c r="V350" s="124">
        <f ca="1">IF(V$1="","",IFERROR(SUM($B316:V316)/V282,""))</f>
        <v>0.75</v>
      </c>
      <c r="W350" s="124">
        <f ca="1">IF(W$1="","",IFERROR(SUM($B316:W316)/W282,""))</f>
        <v>0.72727272727272729</v>
      </c>
      <c r="X350" s="124">
        <f ca="1">IF(X$1="","",IFERROR(SUM($B316:X316)/X282,""))</f>
        <v>0.72727272727272729</v>
      </c>
      <c r="Y350" s="124">
        <f ca="1">IF(Y$1="","",IFERROR(SUM($B316:Y316)/Y282,""))</f>
        <v>0.75</v>
      </c>
      <c r="Z350" s="124">
        <f ca="1">IF(Z$1="","",IFERROR(SUM($B316:Z316)/Z282,""))</f>
        <v>0.75</v>
      </c>
      <c r="AA350" s="124">
        <f ca="1">IF(AA$1="","",IFERROR(SUM($B316:AA316)/AA282,""))</f>
        <v>0.76923076923076927</v>
      </c>
      <c r="AB350" s="124">
        <f ca="1">IF(AB$1="","",IFERROR(SUM($B316:AB316)/AB282,""))</f>
        <v>0.76923076923076927</v>
      </c>
      <c r="AC350" s="124">
        <f ca="1">IF(AC$1="","",IFERROR(SUM($B316:AC316)/AC282,""))</f>
        <v>0.7857142857142857</v>
      </c>
      <c r="AD350" s="124">
        <f ca="1">IF(AD$1="","",IFERROR(SUM($B316:AD316)/AD282,""))</f>
        <v>0.7857142857142857</v>
      </c>
      <c r="AE350" s="124">
        <f ca="1">IF(AE$1="","",IFERROR(SUM($B316:AE316)/AE282,""))</f>
        <v>0.8</v>
      </c>
      <c r="AF350" s="124">
        <f ca="1">IF(AF$1="","",IFERROR(SUM($B316:AF316)/AF282,""))</f>
        <v>0.8</v>
      </c>
      <c r="AG350" s="124">
        <f ca="1">IF(AG$1="","",IFERROR(SUM($B316:AG316)/AG282,""))</f>
        <v>0.75</v>
      </c>
      <c r="AH350" s="124">
        <f ca="1">IF(AH$1="","",IFERROR(SUM($B316:AH316)/AH282,""))</f>
        <v>0.75</v>
      </c>
      <c r="AI350" s="124">
        <f ca="1">IF(AI$1="","",IFERROR(SUM($B316:AI316)/AI282,""))</f>
        <v>0.76470588235294112</v>
      </c>
      <c r="AJ350" s="124" t="str">
        <f>IF(AJ$1="","",IFERROR(SUM($B316:AJ316)/AJ282,""))</f>
        <v/>
      </c>
      <c r="AK350" s="124" t="str">
        <f>IF(AK$1="","",IFERROR(SUM($B316:AK316)/AK282,""))</f>
        <v/>
      </c>
      <c r="AL350" s="124" t="str">
        <f>IF(AL$1="","",IFERROR(SUM($B316:AL316)/AL282,""))</f>
        <v/>
      </c>
      <c r="AM350" s="124" t="str">
        <f>IF(AM$1="","",IFERROR(SUM($B316:AM316)/AM282,""))</f>
        <v/>
      </c>
      <c r="AN350" s="124" t="str">
        <f>IF(AN$1="","",IFERROR(SUM($B316:AN316)/AN282,""))</f>
        <v/>
      </c>
      <c r="AO350" s="124" t="str">
        <f>IF(AO$1="","",IFERROR(SUM($B316:AO316)/AO282,""))</f>
        <v/>
      </c>
      <c r="AP350" s="124" t="str">
        <f>IF(AP$1="","",IFERROR(SUM($B316:AP316)/AP282,""))</f>
        <v/>
      </c>
      <c r="AQ350" s="124" t="str">
        <f>IF(AQ$1="","",IFERROR(SUM($B316:AQ316)/AQ282,""))</f>
        <v/>
      </c>
      <c r="AR350" s="124" t="str">
        <f>IF(AR$1="","",IFERROR(SUM($B316:AR316)/AR282,""))</f>
        <v/>
      </c>
      <c r="AS350" s="124" t="str">
        <f>IF(AS$1="","",IFERROR(SUM($B316:AS316)/AS282,""))</f>
        <v/>
      </c>
      <c r="AT350" s="124" t="str">
        <f>IF(AT$1="","",IFERROR(SUM($B316:AT316)/AT282,""))</f>
        <v/>
      </c>
      <c r="AU350" s="124" t="str">
        <f>IF(AU$1="","",IFERROR(SUM($B316:AU316)/AU282,""))</f>
        <v/>
      </c>
      <c r="AV350" s="124" t="str">
        <f>IF(AV$1="","",IFERROR(SUM($B316:AV316)/AV282,""))</f>
        <v/>
      </c>
      <c r="AW350" s="124" t="str">
        <f>IF(AW$1="","",IFERROR(SUM($B316:AW316)/AW282,""))</f>
        <v/>
      </c>
      <c r="AX350" s="124" t="str">
        <f>IF(AX$1="","",IFERROR(SUM($B316:AX316)/AX282,""))</f>
        <v/>
      </c>
      <c r="AY350" s="124" t="str">
        <f>IF(AY$1="","",IFERROR(SUM($B316:AY316)/AY282,""))</f>
        <v/>
      </c>
      <c r="AZ350" s="124" t="str">
        <f>IF(AZ$1="","",IFERROR(SUM($B316:AZ316)/AZ282,""))</f>
        <v/>
      </c>
      <c r="BA350" s="124" t="str">
        <f>IF(BA$1="","",IFERROR(SUM($B316:BA316)/BA282,""))</f>
        <v/>
      </c>
      <c r="BB350" s="124" t="str">
        <f>IF(BB$1="","",IFERROR(SUM($B316:BB316)/BB282,""))</f>
        <v/>
      </c>
      <c r="BC350" s="124" t="str">
        <f>IF(BC$1="","",IFERROR(SUM($B316:BC316)/BC282,""))</f>
        <v/>
      </c>
      <c r="BD350" s="124" t="str">
        <f>IF(BD$1="","",IFERROR(SUM($B316:BD316)/BD282,""))</f>
        <v/>
      </c>
      <c r="BE350" s="124" t="str">
        <f>IF(BE$1="","",IFERROR(SUM($B316:BE316)/BE282,""))</f>
        <v/>
      </c>
    </row>
    <row r="351" spans="1:57">
      <c r="A351" s="3" t="str">
        <f t="shared" si="27"/>
        <v>Ein Frankfurt</v>
      </c>
      <c r="B351" s="124" t="str">
        <f ca="1">IF(B$1="","",IFERROR(SUM($B317:B317)/B283,""))</f>
        <v/>
      </c>
      <c r="C351" s="124">
        <f ca="1">IF(C$1="","",IFERROR(SUM($B317:C317)/C283,""))</f>
        <v>0</v>
      </c>
      <c r="D351" s="124">
        <f ca="1">IF(D$1="","",IFERROR(SUM($B317:D317)/D283,""))</f>
        <v>0</v>
      </c>
      <c r="E351" s="124">
        <f ca="1">IF(E$1="","",IFERROR(SUM($B317:E317)/E283,""))</f>
        <v>0</v>
      </c>
      <c r="F351" s="124">
        <f ca="1">IF(F$1="","",IFERROR(SUM($B317:F317)/F283,""))</f>
        <v>0</v>
      </c>
      <c r="G351" s="124">
        <f ca="1">IF(G$1="","",IFERROR(SUM($B317:G317)/G283,""))</f>
        <v>0</v>
      </c>
      <c r="H351" s="124">
        <f ca="1">IF(H$1="","",IFERROR(SUM($B317:H317)/H283,""))</f>
        <v>0.16666666666666666</v>
      </c>
      <c r="I351" s="124">
        <f ca="1">IF(I$1="","",IFERROR(SUM($B317:I317)/I283,""))</f>
        <v>0.16666666666666666</v>
      </c>
      <c r="J351" s="124">
        <f ca="1">IF(J$1="","",IFERROR(SUM($B317:J317)/J283,""))</f>
        <v>0.25</v>
      </c>
      <c r="K351" s="124">
        <f ca="1">IF(K$1="","",IFERROR(SUM($B317:K317)/K283,""))</f>
        <v>0.25</v>
      </c>
      <c r="L351" s="124">
        <f ca="1">IF(L$1="","",IFERROR(SUM($B317:L317)/L283,""))</f>
        <v>0.2</v>
      </c>
      <c r="M351" s="124">
        <f ca="1">IF(M$1="","",IFERROR(SUM($B317:M317)/M283,""))</f>
        <v>0.2</v>
      </c>
      <c r="N351" s="124">
        <f ca="1">IF(N$1="","",IFERROR(SUM($B317:N317)/N283,""))</f>
        <v>0.25</v>
      </c>
      <c r="O351" s="124">
        <f ca="1">IF(O$1="","",IFERROR(SUM($B317:O317)/O283,""))</f>
        <v>0.25</v>
      </c>
      <c r="P351" s="124">
        <f ca="1">IF(P$1="","",IFERROR(SUM($B317:P317)/P283,""))</f>
        <v>0.21428571428571427</v>
      </c>
      <c r="Q351" s="124">
        <f ca="1">IF(Q$1="","",IFERROR(SUM($B317:Q317)/Q283,""))</f>
        <v>0.21428571428571427</v>
      </c>
      <c r="R351" s="124">
        <f ca="1">IF(R$1="","",IFERROR(SUM($B317:R317)/R283,""))</f>
        <v>0.25</v>
      </c>
      <c r="S351" s="124">
        <f ca="1">IF(S$1="","",IFERROR(SUM($B317:S317)/S283,""))</f>
        <v>0.33333333333333331</v>
      </c>
      <c r="T351" s="124">
        <f ca="1">IF(T$1="","",IFERROR(SUM($B317:T317)/T283,""))</f>
        <v>0.33333333333333331</v>
      </c>
      <c r="U351" s="124">
        <f ca="1">IF(U$1="","",IFERROR(SUM($B317:U317)/U283,""))</f>
        <v>0.4</v>
      </c>
      <c r="V351" s="124">
        <f ca="1">IF(V$1="","",IFERROR(SUM($B317:V317)/V283,""))</f>
        <v>0.4</v>
      </c>
      <c r="W351" s="124">
        <f ca="1">IF(W$1="","",IFERROR(SUM($B317:W317)/W283,""))</f>
        <v>0.40909090909090912</v>
      </c>
      <c r="X351" s="124">
        <f ca="1">IF(X$1="","",IFERROR(SUM($B317:X317)/X283,""))</f>
        <v>0.45833333333333331</v>
      </c>
      <c r="Y351" s="124">
        <f ca="1">IF(Y$1="","",IFERROR(SUM($B317:Y317)/Y283,""))</f>
        <v>0.45833333333333331</v>
      </c>
      <c r="Z351" s="124">
        <f ca="1">IF(Z$1="","",IFERROR(SUM($B317:Z317)/Z283,""))</f>
        <v>0.42307692307692307</v>
      </c>
      <c r="AA351" s="124">
        <f ca="1">IF(AA$1="","",IFERROR(SUM($B317:AA317)/AA283,""))</f>
        <v>0.42307692307692307</v>
      </c>
      <c r="AB351" s="124">
        <f ca="1">IF(AB$1="","",IFERROR(SUM($B317:AB317)/AB283,""))</f>
        <v>0.4642857142857143</v>
      </c>
      <c r="AC351" s="124">
        <f ca="1">IF(AC$1="","",IFERROR(SUM($B317:AC317)/AC283,""))</f>
        <v>0.4642857142857143</v>
      </c>
      <c r="AD351" s="124">
        <f ca="1">IF(AD$1="","",IFERROR(SUM($B317:AD317)/AD283,""))</f>
        <v>0.5</v>
      </c>
      <c r="AE351" s="124">
        <f ca="1">IF(AE$1="","",IFERROR(SUM($B317:AE317)/AE283,""))</f>
        <v>0.5</v>
      </c>
      <c r="AF351" s="124">
        <f ca="1">IF(AF$1="","",IFERROR(SUM($B317:AF317)/AF283,""))</f>
        <v>0.46875</v>
      </c>
      <c r="AG351" s="124">
        <f ca="1">IF(AG$1="","",IFERROR(SUM($B317:AG317)/AG283,""))</f>
        <v>0.46875</v>
      </c>
      <c r="AH351" s="124">
        <f ca="1">IF(AH$1="","",IFERROR(SUM($B317:AH317)/AH283,""))</f>
        <v>0.44117647058823528</v>
      </c>
      <c r="AI351" s="124">
        <f ca="1">IF(AI$1="","",IFERROR(SUM($B317:AI317)/AI283,""))</f>
        <v>0.44117647058823528</v>
      </c>
      <c r="AJ351" s="124" t="str">
        <f>IF(AJ$1="","",IFERROR(SUM($B317:AJ317)/AJ283,""))</f>
        <v/>
      </c>
      <c r="AK351" s="124" t="str">
        <f>IF(AK$1="","",IFERROR(SUM($B317:AK317)/AK283,""))</f>
        <v/>
      </c>
      <c r="AL351" s="124" t="str">
        <f>IF(AL$1="","",IFERROR(SUM($B317:AL317)/AL283,""))</f>
        <v/>
      </c>
      <c r="AM351" s="124" t="str">
        <f>IF(AM$1="","",IFERROR(SUM($B317:AM317)/AM283,""))</f>
        <v/>
      </c>
      <c r="AN351" s="124" t="str">
        <f>IF(AN$1="","",IFERROR(SUM($B317:AN317)/AN283,""))</f>
        <v/>
      </c>
      <c r="AO351" s="124" t="str">
        <f>IF(AO$1="","",IFERROR(SUM($B317:AO317)/AO283,""))</f>
        <v/>
      </c>
      <c r="AP351" s="124" t="str">
        <f>IF(AP$1="","",IFERROR(SUM($B317:AP317)/AP283,""))</f>
        <v/>
      </c>
      <c r="AQ351" s="124" t="str">
        <f>IF(AQ$1="","",IFERROR(SUM($B317:AQ317)/AQ283,""))</f>
        <v/>
      </c>
      <c r="AR351" s="124" t="str">
        <f>IF(AR$1="","",IFERROR(SUM($B317:AR317)/AR283,""))</f>
        <v/>
      </c>
      <c r="AS351" s="124" t="str">
        <f>IF(AS$1="","",IFERROR(SUM($B317:AS317)/AS283,""))</f>
        <v/>
      </c>
      <c r="AT351" s="124" t="str">
        <f>IF(AT$1="","",IFERROR(SUM($B317:AT317)/AT283,""))</f>
        <v/>
      </c>
      <c r="AU351" s="124" t="str">
        <f>IF(AU$1="","",IFERROR(SUM($B317:AU317)/AU283,""))</f>
        <v/>
      </c>
      <c r="AV351" s="124" t="str">
        <f>IF(AV$1="","",IFERROR(SUM($B317:AV317)/AV283,""))</f>
        <v/>
      </c>
      <c r="AW351" s="124" t="str">
        <f>IF(AW$1="","",IFERROR(SUM($B317:AW317)/AW283,""))</f>
        <v/>
      </c>
      <c r="AX351" s="124" t="str">
        <f>IF(AX$1="","",IFERROR(SUM($B317:AX317)/AX283,""))</f>
        <v/>
      </c>
      <c r="AY351" s="124" t="str">
        <f>IF(AY$1="","",IFERROR(SUM($B317:AY317)/AY283,""))</f>
        <v/>
      </c>
      <c r="AZ351" s="124" t="str">
        <f>IF(AZ$1="","",IFERROR(SUM($B317:AZ317)/AZ283,""))</f>
        <v/>
      </c>
      <c r="BA351" s="124" t="str">
        <f>IF(BA$1="","",IFERROR(SUM($B317:BA317)/BA283,""))</f>
        <v/>
      </c>
      <c r="BB351" s="124" t="str">
        <f>IF(BB$1="","",IFERROR(SUM($B317:BB317)/BB283,""))</f>
        <v/>
      </c>
      <c r="BC351" s="124" t="str">
        <f>IF(BC$1="","",IFERROR(SUM($B317:BC317)/BC283,""))</f>
        <v/>
      </c>
      <c r="BD351" s="124" t="str">
        <f>IF(BD$1="","",IFERROR(SUM($B317:BD317)/BD283,""))</f>
        <v/>
      </c>
      <c r="BE351" s="124" t="str">
        <f>IF(BE$1="","",IFERROR(SUM($B317:BE317)/BE283,""))</f>
        <v/>
      </c>
    </row>
    <row r="352" spans="1:57">
      <c r="A352" s="3" t="str">
        <f t="shared" si="27"/>
        <v>Freiburg</v>
      </c>
      <c r="B352" s="124" t="str">
        <f ca="1">IF(B$1="","",IFERROR(SUM($B318:B318)/B284,""))</f>
        <v/>
      </c>
      <c r="C352" s="124">
        <f ca="1">IF(C$1="","",IFERROR(SUM($B318:C318)/C284,""))</f>
        <v>0</v>
      </c>
      <c r="D352" s="124">
        <f ca="1">IF(D$1="","",IFERROR(SUM($B318:D318)/D284,""))</f>
        <v>0</v>
      </c>
      <c r="E352" s="124">
        <f ca="1">IF(E$1="","",IFERROR(SUM($B318:E318)/E284,""))</f>
        <v>0.25</v>
      </c>
      <c r="F352" s="124">
        <f ca="1">IF(F$1="","",IFERROR(SUM($B318:F318)/F284,""))</f>
        <v>0.25</v>
      </c>
      <c r="G352" s="124">
        <f ca="1">IF(G$1="","",IFERROR(SUM($B318:G318)/G284,""))</f>
        <v>0.33333333333333331</v>
      </c>
      <c r="H352" s="124">
        <f ca="1">IF(H$1="","",IFERROR(SUM($B318:H318)/H284,""))</f>
        <v>0.33333333333333331</v>
      </c>
      <c r="I352" s="124">
        <f ca="1">IF(I$1="","",IFERROR(SUM($B318:I318)/I284,""))</f>
        <v>0.375</v>
      </c>
      <c r="J352" s="124">
        <f ca="1">IF(J$1="","",IFERROR(SUM($B318:J318)/J284,""))</f>
        <v>0.375</v>
      </c>
      <c r="K352" s="124">
        <f ca="1">IF(K$1="","",IFERROR(SUM($B318:K318)/K284,""))</f>
        <v>0.3</v>
      </c>
      <c r="L352" s="124">
        <f ca="1">IF(L$1="","",IFERROR(SUM($B318:L318)/L284,""))</f>
        <v>0.3</v>
      </c>
      <c r="M352" s="124">
        <f ca="1">IF(M$1="","",IFERROR(SUM($B318:M318)/M284,""))</f>
        <v>0.25</v>
      </c>
      <c r="N352" s="124">
        <f ca="1">IF(N$1="","",IFERROR(SUM($B318:N318)/N284,""))</f>
        <v>0.25</v>
      </c>
      <c r="O352" s="124">
        <f ca="1">IF(O$1="","",IFERROR(SUM($B318:O318)/O284,""))</f>
        <v>0.25</v>
      </c>
      <c r="P352" s="124">
        <f ca="1">IF(P$1="","",IFERROR(SUM($B318:P318)/P284,""))</f>
        <v>0.21428571428571427</v>
      </c>
      <c r="Q352" s="124">
        <f ca="1">IF(Q$1="","",IFERROR(SUM($B318:Q318)/Q284,""))</f>
        <v>0.21428571428571427</v>
      </c>
      <c r="R352" s="124">
        <f ca="1">IF(R$1="","",IFERROR(SUM($B318:R318)/R284,""))</f>
        <v>0.3125</v>
      </c>
      <c r="S352" s="124">
        <f ca="1">IF(S$1="","",IFERROR(SUM($B318:S318)/S284,""))</f>
        <v>0.3888888888888889</v>
      </c>
      <c r="T352" s="124">
        <f ca="1">IF(T$1="","",IFERROR(SUM($B318:T318)/T284,""))</f>
        <v>0.3888888888888889</v>
      </c>
      <c r="U352" s="124">
        <f ca="1">IF(U$1="","",IFERROR(SUM($B318:U318)/U284,""))</f>
        <v>0.4</v>
      </c>
      <c r="V352" s="124">
        <f ca="1">IF(V$1="","",IFERROR(SUM($B318:V318)/V284,""))</f>
        <v>0.4</v>
      </c>
      <c r="W352" s="124">
        <f ca="1">IF(W$1="","",IFERROR(SUM($B318:W318)/W284,""))</f>
        <v>0.36363636363636365</v>
      </c>
      <c r="X352" s="124">
        <f ca="1">IF(X$1="","",IFERROR(SUM($B318:X318)/X284,""))</f>
        <v>0.36363636363636365</v>
      </c>
      <c r="Y352" s="124">
        <f ca="1">IF(Y$1="","",IFERROR(SUM($B318:Y318)/Y284,""))</f>
        <v>0.33333333333333331</v>
      </c>
      <c r="Z352" s="124">
        <f ca="1">IF(Z$1="","",IFERROR(SUM($B318:Z318)/Z284,""))</f>
        <v>0.33333333333333331</v>
      </c>
      <c r="AA352" s="124">
        <f ca="1">IF(AA$1="","",IFERROR(SUM($B318:AA318)/AA284,""))</f>
        <v>0.38461538461538464</v>
      </c>
      <c r="AB352" s="124">
        <f ca="1">IF(AB$1="","",IFERROR(SUM($B318:AB318)/AB284,""))</f>
        <v>0.38461538461538464</v>
      </c>
      <c r="AC352" s="124">
        <f ca="1">IF(AC$1="","",IFERROR(SUM($B318:AC318)/AC284,""))</f>
        <v>0.42857142857142855</v>
      </c>
      <c r="AD352" s="124">
        <f ca="1">IF(AD$1="","",IFERROR(SUM($B318:AD318)/AD284,""))</f>
        <v>0.42857142857142855</v>
      </c>
      <c r="AE352" s="124">
        <f ca="1">IF(AE$1="","",IFERROR(SUM($B318:AE318)/AE284,""))</f>
        <v>0.46666666666666667</v>
      </c>
      <c r="AF352" s="124">
        <f ca="1">IF(AF$1="","",IFERROR(SUM($B318:AF318)/AF284,""))</f>
        <v>0.5</v>
      </c>
      <c r="AG352" s="124">
        <f ca="1">IF(AG$1="","",IFERROR(SUM($B318:AG318)/AG284,""))</f>
        <v>0.5</v>
      </c>
      <c r="AH352" s="124">
        <f ca="1">IF(AH$1="","",IFERROR(SUM($B318:AH318)/AH284,""))</f>
        <v>0.47058823529411764</v>
      </c>
      <c r="AI352" s="124">
        <f ca="1">IF(AI$1="","",IFERROR(SUM($B318:AI318)/AI284,""))</f>
        <v>0.47058823529411764</v>
      </c>
      <c r="AJ352" s="124" t="str">
        <f>IF(AJ$1="","",IFERROR(SUM($B318:AJ318)/AJ284,""))</f>
        <v/>
      </c>
      <c r="AK352" s="124" t="str">
        <f>IF(AK$1="","",IFERROR(SUM($B318:AK318)/AK284,""))</f>
        <v/>
      </c>
      <c r="AL352" s="124" t="str">
        <f>IF(AL$1="","",IFERROR(SUM($B318:AL318)/AL284,""))</f>
        <v/>
      </c>
      <c r="AM352" s="124" t="str">
        <f>IF(AM$1="","",IFERROR(SUM($B318:AM318)/AM284,""))</f>
        <v/>
      </c>
      <c r="AN352" s="124" t="str">
        <f>IF(AN$1="","",IFERROR(SUM($B318:AN318)/AN284,""))</f>
        <v/>
      </c>
      <c r="AO352" s="124" t="str">
        <f>IF(AO$1="","",IFERROR(SUM($B318:AO318)/AO284,""))</f>
        <v/>
      </c>
      <c r="AP352" s="124" t="str">
        <f>IF(AP$1="","",IFERROR(SUM($B318:AP318)/AP284,""))</f>
        <v/>
      </c>
      <c r="AQ352" s="124" t="str">
        <f>IF(AQ$1="","",IFERROR(SUM($B318:AQ318)/AQ284,""))</f>
        <v/>
      </c>
      <c r="AR352" s="124" t="str">
        <f>IF(AR$1="","",IFERROR(SUM($B318:AR318)/AR284,""))</f>
        <v/>
      </c>
      <c r="AS352" s="124" t="str">
        <f>IF(AS$1="","",IFERROR(SUM($B318:AS318)/AS284,""))</f>
        <v/>
      </c>
      <c r="AT352" s="124" t="str">
        <f>IF(AT$1="","",IFERROR(SUM($B318:AT318)/AT284,""))</f>
        <v/>
      </c>
      <c r="AU352" s="124" t="str">
        <f>IF(AU$1="","",IFERROR(SUM($B318:AU318)/AU284,""))</f>
        <v/>
      </c>
      <c r="AV352" s="124" t="str">
        <f>IF(AV$1="","",IFERROR(SUM($B318:AV318)/AV284,""))</f>
        <v/>
      </c>
      <c r="AW352" s="124" t="str">
        <f>IF(AW$1="","",IFERROR(SUM($B318:AW318)/AW284,""))</f>
        <v/>
      </c>
      <c r="AX352" s="124" t="str">
        <f>IF(AX$1="","",IFERROR(SUM($B318:AX318)/AX284,""))</f>
        <v/>
      </c>
      <c r="AY352" s="124" t="str">
        <f>IF(AY$1="","",IFERROR(SUM($B318:AY318)/AY284,""))</f>
        <v/>
      </c>
      <c r="AZ352" s="124" t="str">
        <f>IF(AZ$1="","",IFERROR(SUM($B318:AZ318)/AZ284,""))</f>
        <v/>
      </c>
      <c r="BA352" s="124" t="str">
        <f>IF(BA$1="","",IFERROR(SUM($B318:BA318)/BA284,""))</f>
        <v/>
      </c>
      <c r="BB352" s="124" t="str">
        <f>IF(BB$1="","",IFERROR(SUM($B318:BB318)/BB284,""))</f>
        <v/>
      </c>
      <c r="BC352" s="124" t="str">
        <f>IF(BC$1="","",IFERROR(SUM($B318:BC318)/BC284,""))</f>
        <v/>
      </c>
      <c r="BD352" s="124" t="str">
        <f>IF(BD$1="","",IFERROR(SUM($B318:BD318)/BD284,""))</f>
        <v/>
      </c>
      <c r="BE352" s="124" t="str">
        <f>IF(BE$1="","",IFERROR(SUM($B318:BE318)/BE284,""))</f>
        <v/>
      </c>
    </row>
    <row r="353" spans="1:57">
      <c r="A353" s="3" t="str">
        <f t="shared" si="27"/>
        <v>Hamburg</v>
      </c>
      <c r="B353" s="124" t="str">
        <f ca="1">IF(B$1="","",IFERROR(SUM($B319:B319)/B285,""))</f>
        <v/>
      </c>
      <c r="C353" s="124">
        <f ca="1">IF(C$1="","",IFERROR(SUM($B319:C319)/C285,""))</f>
        <v>0</v>
      </c>
      <c r="D353" s="124">
        <f ca="1">IF(D$1="","",IFERROR(SUM($B319:D319)/D285,""))</f>
        <v>0</v>
      </c>
      <c r="E353" s="124">
        <f ca="1">IF(E$1="","",IFERROR(SUM($B319:E319)/E285,""))</f>
        <v>0.5</v>
      </c>
      <c r="F353" s="124">
        <f ca="1">IF(F$1="","",IFERROR(SUM($B319:F319)/F285,""))</f>
        <v>0.5</v>
      </c>
      <c r="G353" s="124">
        <f ca="1">IF(G$1="","",IFERROR(SUM($B319:G319)/G285,""))</f>
        <v>0.33333333333333331</v>
      </c>
      <c r="H353" s="124">
        <f ca="1">IF(H$1="","",IFERROR(SUM($B319:H319)/H285,""))</f>
        <v>0.33333333333333331</v>
      </c>
      <c r="I353" s="124">
        <f ca="1">IF(I$1="","",IFERROR(SUM($B319:I319)/I285,""))</f>
        <v>0.33333333333333331</v>
      </c>
      <c r="J353" s="124">
        <f ca="1">IF(J$1="","",IFERROR(SUM($B319:J319)/J285,""))</f>
        <v>0.375</v>
      </c>
      <c r="K353" s="124">
        <f ca="1">IF(K$1="","",IFERROR(SUM($B319:K319)/K285,""))</f>
        <v>0.375</v>
      </c>
      <c r="L353" s="124">
        <f ca="1">IF(L$1="","",IFERROR(SUM($B319:L319)/L285,""))</f>
        <v>0.3</v>
      </c>
      <c r="M353" s="124">
        <f ca="1">IF(M$1="","",IFERROR(SUM($B319:M319)/M285,""))</f>
        <v>0.3</v>
      </c>
      <c r="N353" s="124">
        <f ca="1">IF(N$1="","",IFERROR(SUM($B319:N319)/N285,""))</f>
        <v>0.41666666666666669</v>
      </c>
      <c r="O353" s="124">
        <f ca="1">IF(O$1="","",IFERROR(SUM($B319:O319)/O285,""))</f>
        <v>0.41666666666666669</v>
      </c>
      <c r="P353" s="124">
        <f ca="1">IF(P$1="","",IFERROR(SUM($B319:P319)/P285,""))</f>
        <v>0.35714285714285715</v>
      </c>
      <c r="Q353" s="124">
        <f ca="1">IF(Q$1="","",IFERROR(SUM($B319:Q319)/Q285,""))</f>
        <v>0.35714285714285715</v>
      </c>
      <c r="R353" s="124">
        <f ca="1">IF(R$1="","",IFERROR(SUM($B319:R319)/R285,""))</f>
        <v>0.3125</v>
      </c>
      <c r="S353" s="124">
        <f ca="1">IF(S$1="","",IFERROR(SUM($B319:S319)/S285,""))</f>
        <v>0.27777777777777779</v>
      </c>
      <c r="T353" s="124">
        <f ca="1">IF(T$1="","",IFERROR(SUM($B319:T319)/T285,""))</f>
        <v>0.27777777777777779</v>
      </c>
      <c r="U353" s="124">
        <f ca="1">IF(U$1="","",IFERROR(SUM($B319:U319)/U285,""))</f>
        <v>0.25</v>
      </c>
      <c r="V353" s="124">
        <f ca="1">IF(V$1="","",IFERROR(SUM($B319:V319)/V285,""))</f>
        <v>0.25</v>
      </c>
      <c r="W353" s="124">
        <f ca="1">IF(W$1="","",IFERROR(SUM($B319:W319)/W285,""))</f>
        <v>0.31818181818181818</v>
      </c>
      <c r="X353" s="124">
        <f ca="1">IF(X$1="","",IFERROR(SUM($B319:X319)/X285,""))</f>
        <v>0.31818181818181818</v>
      </c>
      <c r="Y353" s="124">
        <f ca="1">IF(Y$1="","",IFERROR(SUM($B319:Y319)/Y285,""))</f>
        <v>0.33333333333333331</v>
      </c>
      <c r="Z353" s="124">
        <f ca="1">IF(Z$1="","",IFERROR(SUM($B319:Z319)/Z285,""))</f>
        <v>0.38461538461538464</v>
      </c>
      <c r="AA353" s="124">
        <f ca="1">IF(AA$1="","",IFERROR(SUM($B319:AA319)/AA285,""))</f>
        <v>0.38461538461538464</v>
      </c>
      <c r="AB353" s="124">
        <f ca="1">IF(AB$1="","",IFERROR(SUM($B319:AB319)/AB285,""))</f>
        <v>0.39285714285714285</v>
      </c>
      <c r="AC353" s="124">
        <f ca="1">IF(AC$1="","",IFERROR(SUM($B319:AC319)/AC285,""))</f>
        <v>0.39285714285714285</v>
      </c>
      <c r="AD353" s="124">
        <f ca="1">IF(AD$1="","",IFERROR(SUM($B319:AD319)/AD285,""))</f>
        <v>0.43333333333333335</v>
      </c>
      <c r="AE353" s="124">
        <f ca="1">IF(AE$1="","",IFERROR(SUM($B319:AE319)/AE285,""))</f>
        <v>0.43333333333333335</v>
      </c>
      <c r="AF353" s="124">
        <f ca="1">IF(AF$1="","",IFERROR(SUM($B319:AF319)/AF285,""))</f>
        <v>0.40625</v>
      </c>
      <c r="AG353" s="124">
        <f ca="1">IF(AG$1="","",IFERROR(SUM($B319:AG319)/AG285,""))</f>
        <v>0.40625</v>
      </c>
      <c r="AH353" s="124">
        <f ca="1">IF(AH$1="","",IFERROR(SUM($B319:AH319)/AH285,""))</f>
        <v>0.38235294117647056</v>
      </c>
      <c r="AI353" s="124">
        <f ca="1">IF(AI$1="","",IFERROR(SUM($B319:AI319)/AI285,""))</f>
        <v>0.38235294117647056</v>
      </c>
      <c r="AJ353" s="124" t="str">
        <f>IF(AJ$1="","",IFERROR(SUM($B319:AJ319)/AJ285,""))</f>
        <v/>
      </c>
      <c r="AK353" s="124" t="str">
        <f>IF(AK$1="","",IFERROR(SUM($B319:AK319)/AK285,""))</f>
        <v/>
      </c>
      <c r="AL353" s="124" t="str">
        <f>IF(AL$1="","",IFERROR(SUM($B319:AL319)/AL285,""))</f>
        <v/>
      </c>
      <c r="AM353" s="124" t="str">
        <f>IF(AM$1="","",IFERROR(SUM($B319:AM319)/AM285,""))</f>
        <v/>
      </c>
      <c r="AN353" s="124" t="str">
        <f>IF(AN$1="","",IFERROR(SUM($B319:AN319)/AN285,""))</f>
        <v/>
      </c>
      <c r="AO353" s="124" t="str">
        <f>IF(AO$1="","",IFERROR(SUM($B319:AO319)/AO285,""))</f>
        <v/>
      </c>
      <c r="AP353" s="124" t="str">
        <f>IF(AP$1="","",IFERROR(SUM($B319:AP319)/AP285,""))</f>
        <v/>
      </c>
      <c r="AQ353" s="124" t="str">
        <f>IF(AQ$1="","",IFERROR(SUM($B319:AQ319)/AQ285,""))</f>
        <v/>
      </c>
      <c r="AR353" s="124" t="str">
        <f>IF(AR$1="","",IFERROR(SUM($B319:AR319)/AR285,""))</f>
        <v/>
      </c>
      <c r="AS353" s="124" t="str">
        <f>IF(AS$1="","",IFERROR(SUM($B319:AS319)/AS285,""))</f>
        <v/>
      </c>
      <c r="AT353" s="124" t="str">
        <f>IF(AT$1="","",IFERROR(SUM($B319:AT319)/AT285,""))</f>
        <v/>
      </c>
      <c r="AU353" s="124" t="str">
        <f>IF(AU$1="","",IFERROR(SUM($B319:AU319)/AU285,""))</f>
        <v/>
      </c>
      <c r="AV353" s="124" t="str">
        <f>IF(AV$1="","",IFERROR(SUM($B319:AV319)/AV285,""))</f>
        <v/>
      </c>
      <c r="AW353" s="124" t="str">
        <f>IF(AW$1="","",IFERROR(SUM($B319:AW319)/AW285,""))</f>
        <v/>
      </c>
      <c r="AX353" s="124" t="str">
        <f>IF(AX$1="","",IFERROR(SUM($B319:AX319)/AX285,""))</f>
        <v/>
      </c>
      <c r="AY353" s="124" t="str">
        <f>IF(AY$1="","",IFERROR(SUM($B319:AY319)/AY285,""))</f>
        <v/>
      </c>
      <c r="AZ353" s="124" t="str">
        <f>IF(AZ$1="","",IFERROR(SUM($B319:AZ319)/AZ285,""))</f>
        <v/>
      </c>
      <c r="BA353" s="124" t="str">
        <f>IF(BA$1="","",IFERROR(SUM($B319:BA319)/BA285,""))</f>
        <v/>
      </c>
      <c r="BB353" s="124" t="str">
        <f>IF(BB$1="","",IFERROR(SUM($B319:BB319)/BB285,""))</f>
        <v/>
      </c>
      <c r="BC353" s="124" t="str">
        <f>IF(BC$1="","",IFERROR(SUM($B319:BC319)/BC285,""))</f>
        <v/>
      </c>
      <c r="BD353" s="124" t="str">
        <f>IF(BD$1="","",IFERROR(SUM($B319:BD319)/BD285,""))</f>
        <v/>
      </c>
      <c r="BE353" s="124" t="str">
        <f>IF(BE$1="","",IFERROR(SUM($B319:BE319)/BE285,""))</f>
        <v/>
      </c>
    </row>
    <row r="354" spans="1:57">
      <c r="A354" s="3" t="str">
        <f t="shared" si="27"/>
        <v>M'gladbach</v>
      </c>
      <c r="B354" s="124" t="str">
        <f ca="1">IF(B$1="","",IFERROR(SUM($B320:B320)/B286,""))</f>
        <v/>
      </c>
      <c r="C354" s="124">
        <f ca="1">IF(C$1="","",IFERROR(SUM($B320:C320)/C286,""))</f>
        <v>1</v>
      </c>
      <c r="D354" s="124">
        <f ca="1">IF(D$1="","",IFERROR(SUM($B320:D320)/D286,""))</f>
        <v>1</v>
      </c>
      <c r="E354" s="124">
        <f ca="1">IF(E$1="","",IFERROR(SUM($B320:E320)/E286,""))</f>
        <v>1</v>
      </c>
      <c r="F354" s="124">
        <f ca="1">IF(F$1="","",IFERROR(SUM($B320:F320)/F286,""))</f>
        <v>1</v>
      </c>
      <c r="G354" s="124">
        <f ca="1">IF(G$1="","",IFERROR(SUM($B320:G320)/G286,""))</f>
        <v>1</v>
      </c>
      <c r="H354" s="124">
        <f ca="1">IF(H$1="","",IFERROR(SUM($B320:H320)/H286,""))</f>
        <v>1</v>
      </c>
      <c r="I354" s="124">
        <f ca="1">IF(I$1="","",IFERROR(SUM($B320:I320)/I286,""))</f>
        <v>1</v>
      </c>
      <c r="J354" s="124">
        <f ca="1">IF(J$1="","",IFERROR(SUM($B320:J320)/J286,""))</f>
        <v>1</v>
      </c>
      <c r="K354" s="124">
        <f ca="1">IF(K$1="","",IFERROR(SUM($B320:K320)/K286,""))</f>
        <v>1</v>
      </c>
      <c r="L354" s="124">
        <f ca="1">IF(L$1="","",IFERROR(SUM($B320:L320)/L286,""))</f>
        <v>1</v>
      </c>
      <c r="M354" s="124">
        <f ca="1">IF(M$1="","",IFERROR(SUM($B320:M320)/M286,""))</f>
        <v>1</v>
      </c>
      <c r="N354" s="124">
        <f ca="1">IF(N$1="","",IFERROR(SUM($B320:N320)/N286,""))</f>
        <v>1</v>
      </c>
      <c r="O354" s="124">
        <f ca="1">IF(O$1="","",IFERROR(SUM($B320:O320)/O286,""))</f>
        <v>1</v>
      </c>
      <c r="P354" s="124">
        <f ca="1">IF(P$1="","",IFERROR(SUM($B320:P320)/P286,""))</f>
        <v>1</v>
      </c>
      <c r="Q354" s="124">
        <f ca="1">IF(Q$1="","",IFERROR(SUM($B320:Q320)/Q286,""))</f>
        <v>1</v>
      </c>
      <c r="R354" s="124">
        <f ca="1">IF(R$1="","",IFERROR(SUM($B320:R320)/R286,""))</f>
        <v>0.94444444444444442</v>
      </c>
      <c r="S354" s="124">
        <f ca="1">IF(S$1="","",IFERROR(SUM($B320:S320)/S286,""))</f>
        <v>0.85</v>
      </c>
      <c r="T354" s="124">
        <f ca="1">IF(T$1="","",IFERROR(SUM($B320:T320)/T286,""))</f>
        <v>0.85</v>
      </c>
      <c r="U354" s="124">
        <f ca="1">IF(U$1="","",IFERROR(SUM($B320:U320)/U286,""))</f>
        <v>0.77272727272727271</v>
      </c>
      <c r="V354" s="124">
        <f ca="1">IF(V$1="","",IFERROR(SUM($B320:V320)/V286,""))</f>
        <v>0.77272727272727271</v>
      </c>
      <c r="W354" s="124">
        <f ca="1">IF(W$1="","",IFERROR(SUM($B320:W320)/W286,""))</f>
        <v>0.75</v>
      </c>
      <c r="X354" s="124">
        <f ca="1">IF(X$1="","",IFERROR(SUM($B320:X320)/X286,""))</f>
        <v>0.75</v>
      </c>
      <c r="Y354" s="124">
        <f ca="1">IF(Y$1="","",IFERROR(SUM($B320:Y320)/Y286,""))</f>
        <v>0.69230769230769229</v>
      </c>
      <c r="Z354" s="124">
        <f ca="1">IF(Z$1="","",IFERROR(SUM($B320:Z320)/Z286,""))</f>
        <v>0.69230769230769229</v>
      </c>
      <c r="AA354" s="124">
        <f ca="1">IF(AA$1="","",IFERROR(SUM($B320:AA320)/AA286,""))</f>
        <v>0.7142857142857143</v>
      </c>
      <c r="AB354" s="124">
        <f ca="1">IF(AB$1="","",IFERROR(SUM($B320:AB320)/AB286,""))</f>
        <v>0.7142857142857143</v>
      </c>
      <c r="AC354" s="124">
        <f ca="1">IF(AC$1="","",IFERROR(SUM($B320:AC320)/AC286,""))</f>
        <v>0.73333333333333328</v>
      </c>
      <c r="AD354" s="124">
        <f ca="1">IF(AD$1="","",IFERROR(SUM($B320:AD320)/AD286,""))</f>
        <v>0.73333333333333328</v>
      </c>
      <c r="AE354" s="124">
        <f ca="1">IF(AE$1="","",IFERROR(SUM($B320:AE320)/AE286,""))</f>
        <v>0.71875</v>
      </c>
      <c r="AF354" s="124">
        <f ca="1">IF(AF$1="","",IFERROR(SUM($B320:AF320)/AF286,""))</f>
        <v>0.71875</v>
      </c>
      <c r="AG354" s="124">
        <f ca="1">IF(AG$1="","",IFERROR(SUM($B320:AG320)/AG286,""))</f>
        <v>0.71875</v>
      </c>
      <c r="AH354" s="124">
        <f ca="1">IF(AH$1="","",IFERROR(SUM($B320:AH320)/AH286,""))</f>
        <v>0.73529411764705888</v>
      </c>
      <c r="AI354" s="124">
        <f ca="1">IF(AI$1="","",IFERROR(SUM($B320:AI320)/AI286,""))</f>
        <v>0.73529411764705888</v>
      </c>
      <c r="AJ354" s="124" t="str">
        <f>IF(AJ$1="","",IFERROR(SUM($B320:AJ320)/AJ286,""))</f>
        <v/>
      </c>
      <c r="AK354" s="124" t="str">
        <f>IF(AK$1="","",IFERROR(SUM($B320:AK320)/AK286,""))</f>
        <v/>
      </c>
      <c r="AL354" s="124" t="str">
        <f>IF(AL$1="","",IFERROR(SUM($B320:AL320)/AL286,""))</f>
        <v/>
      </c>
      <c r="AM354" s="124" t="str">
        <f>IF(AM$1="","",IFERROR(SUM($B320:AM320)/AM286,""))</f>
        <v/>
      </c>
      <c r="AN354" s="124" t="str">
        <f>IF(AN$1="","",IFERROR(SUM($B320:AN320)/AN286,""))</f>
        <v/>
      </c>
      <c r="AO354" s="124" t="str">
        <f>IF(AO$1="","",IFERROR(SUM($B320:AO320)/AO286,""))</f>
        <v/>
      </c>
      <c r="AP354" s="124" t="str">
        <f>IF(AP$1="","",IFERROR(SUM($B320:AP320)/AP286,""))</f>
        <v/>
      </c>
      <c r="AQ354" s="124" t="str">
        <f>IF(AQ$1="","",IFERROR(SUM($B320:AQ320)/AQ286,""))</f>
        <v/>
      </c>
      <c r="AR354" s="124" t="str">
        <f>IF(AR$1="","",IFERROR(SUM($B320:AR320)/AR286,""))</f>
        <v/>
      </c>
      <c r="AS354" s="124" t="str">
        <f>IF(AS$1="","",IFERROR(SUM($B320:AS320)/AS286,""))</f>
        <v/>
      </c>
      <c r="AT354" s="124" t="str">
        <f>IF(AT$1="","",IFERROR(SUM($B320:AT320)/AT286,""))</f>
        <v/>
      </c>
      <c r="AU354" s="124" t="str">
        <f>IF(AU$1="","",IFERROR(SUM($B320:AU320)/AU286,""))</f>
        <v/>
      </c>
      <c r="AV354" s="124" t="str">
        <f>IF(AV$1="","",IFERROR(SUM($B320:AV320)/AV286,""))</f>
        <v/>
      </c>
      <c r="AW354" s="124" t="str">
        <f>IF(AW$1="","",IFERROR(SUM($B320:AW320)/AW286,""))</f>
        <v/>
      </c>
      <c r="AX354" s="124" t="str">
        <f>IF(AX$1="","",IFERROR(SUM($B320:AX320)/AX286,""))</f>
        <v/>
      </c>
      <c r="AY354" s="124" t="str">
        <f>IF(AY$1="","",IFERROR(SUM($B320:AY320)/AY286,""))</f>
        <v/>
      </c>
      <c r="AZ354" s="124" t="str">
        <f>IF(AZ$1="","",IFERROR(SUM($B320:AZ320)/AZ286,""))</f>
        <v/>
      </c>
      <c r="BA354" s="124" t="str">
        <f>IF(BA$1="","",IFERROR(SUM($B320:BA320)/BA286,""))</f>
        <v/>
      </c>
      <c r="BB354" s="124" t="str">
        <f>IF(BB$1="","",IFERROR(SUM($B320:BB320)/BB286,""))</f>
        <v/>
      </c>
      <c r="BC354" s="124" t="str">
        <f>IF(BC$1="","",IFERROR(SUM($B320:BC320)/BC286,""))</f>
        <v/>
      </c>
      <c r="BD354" s="124" t="str">
        <f>IF(BD$1="","",IFERROR(SUM($B320:BD320)/BD286,""))</f>
        <v/>
      </c>
      <c r="BE354" s="124" t="str">
        <f>IF(BE$1="","",IFERROR(SUM($B320:BE320)/BE286,""))</f>
        <v/>
      </c>
    </row>
    <row r="355" spans="1:57">
      <c r="A355" s="3" t="str">
        <f t="shared" si="27"/>
        <v>Stuttgart</v>
      </c>
      <c r="B355" s="124" t="str">
        <f ca="1">IF(B$1="","",IFERROR(SUM($B321:B321)/B287,""))</f>
        <v/>
      </c>
      <c r="C355" s="124">
        <f ca="1">IF(C$1="","",IFERROR(SUM($B321:C321)/C287,""))</f>
        <v>0</v>
      </c>
      <c r="D355" s="124">
        <f ca="1">IF(D$1="","",IFERROR(SUM($B321:D321)/D287,""))</f>
        <v>0</v>
      </c>
      <c r="E355" s="124">
        <f ca="1">IF(E$1="","",IFERROR(SUM($B321:E321)/E287,""))</f>
        <v>0.5</v>
      </c>
      <c r="F355" s="124">
        <f ca="1">IF(F$1="","",IFERROR(SUM($B321:F321)/F287,""))</f>
        <v>0.5</v>
      </c>
      <c r="G355" s="124">
        <f ca="1">IF(G$1="","",IFERROR(SUM($B321:G321)/G287,""))</f>
        <v>0.5</v>
      </c>
      <c r="H355" s="124">
        <f ca="1">IF(H$1="","",IFERROR(SUM($B321:H321)/H287,""))</f>
        <v>0.5</v>
      </c>
      <c r="I355" s="124">
        <f ca="1">IF(I$1="","",IFERROR(SUM($B321:I321)/I287,""))</f>
        <v>0.5</v>
      </c>
      <c r="J355" s="124">
        <f ca="1">IF(J$1="","",IFERROR(SUM($B321:J321)/J287,""))</f>
        <v>0.5</v>
      </c>
      <c r="K355" s="124">
        <f ca="1">IF(K$1="","",IFERROR(SUM($B321:K321)/K287,""))</f>
        <v>0.5</v>
      </c>
      <c r="L355" s="124">
        <f ca="1">IF(L$1="","",IFERROR(SUM($B321:L321)/L287,""))</f>
        <v>0.5</v>
      </c>
      <c r="M355" s="124">
        <f ca="1">IF(M$1="","",IFERROR(SUM($B321:M321)/M287,""))</f>
        <v>0.5</v>
      </c>
      <c r="N355" s="124">
        <f ca="1">IF(N$1="","",IFERROR(SUM($B321:N321)/N287,""))</f>
        <v>0.41666666666666669</v>
      </c>
      <c r="O355" s="124">
        <f ca="1">IF(O$1="","",IFERROR(SUM($B321:O321)/O287,""))</f>
        <v>0.41666666666666669</v>
      </c>
      <c r="P355" s="124">
        <f ca="1">IF(P$1="","",IFERROR(SUM($B321:P321)/P287,""))</f>
        <v>0.5</v>
      </c>
      <c r="Q355" s="124">
        <f ca="1">IF(Q$1="","",IFERROR(SUM($B321:Q321)/Q287,""))</f>
        <v>0.5</v>
      </c>
      <c r="R355" s="124">
        <f ca="1">IF(R$1="","",IFERROR(SUM($B321:R321)/R287,""))</f>
        <v>0.4375</v>
      </c>
      <c r="S355" s="124">
        <f ca="1">IF(S$1="","",IFERROR(SUM($B321:S321)/S287,""))</f>
        <v>0.3888888888888889</v>
      </c>
      <c r="T355" s="124">
        <f ca="1">IF(T$1="","",IFERROR(SUM($B321:T321)/T287,""))</f>
        <v>0.3888888888888889</v>
      </c>
      <c r="U355" s="124">
        <f ca="1">IF(U$1="","",IFERROR(SUM($B321:U321)/U287,""))</f>
        <v>0.35</v>
      </c>
      <c r="V355" s="124">
        <f ca="1">IF(V$1="","",IFERROR(SUM($B321:V321)/V287,""))</f>
        <v>0.35</v>
      </c>
      <c r="W355" s="124">
        <f ca="1">IF(W$1="","",IFERROR(SUM($B321:W321)/W287,""))</f>
        <v>0.31818181818181818</v>
      </c>
      <c r="X355" s="124">
        <f ca="1">IF(X$1="","",IFERROR(SUM($B321:X321)/X287,""))</f>
        <v>0.31818181818181818</v>
      </c>
      <c r="Y355" s="124">
        <f ca="1">IF(Y$1="","",IFERROR(SUM($B321:Y321)/Y287,""))</f>
        <v>0.33333333333333331</v>
      </c>
      <c r="Z355" s="124">
        <f ca="1">IF(Z$1="","",IFERROR(SUM($B321:Z321)/Z287,""))</f>
        <v>0.33333333333333331</v>
      </c>
      <c r="AA355" s="124">
        <f ca="1">IF(AA$1="","",IFERROR(SUM($B321:AA321)/AA287,""))</f>
        <v>0.38461538461538464</v>
      </c>
      <c r="AB355" s="124">
        <f ca="1">IF(AB$1="","",IFERROR(SUM($B321:AB321)/AB287,""))</f>
        <v>0.38461538461538464</v>
      </c>
      <c r="AC355" s="124">
        <f ca="1">IF(AC$1="","",IFERROR(SUM($B321:AC321)/AC287,""))</f>
        <v>0.35714285714285715</v>
      </c>
      <c r="AD355" s="124">
        <f ca="1">IF(AD$1="","",IFERROR(SUM($B321:AD321)/AD287,""))</f>
        <v>0.4</v>
      </c>
      <c r="AE355" s="124">
        <f ca="1">IF(AE$1="","",IFERROR(SUM($B321:AE321)/AE287,""))</f>
        <v>0.4</v>
      </c>
      <c r="AF355" s="124">
        <f ca="1">IF(AF$1="","",IFERROR(SUM($B321:AF321)/AF287,""))</f>
        <v>0.4375</v>
      </c>
      <c r="AG355" s="124">
        <f ca="1">IF(AG$1="","",IFERROR(SUM($B321:AG321)/AG287,""))</f>
        <v>0.4375</v>
      </c>
      <c r="AH355" s="124">
        <f ca="1">IF(AH$1="","",IFERROR(SUM($B321:AH321)/AH287,""))</f>
        <v>0.41176470588235292</v>
      </c>
      <c r="AI355" s="124">
        <f ca="1">IF(AI$1="","",IFERROR(SUM($B321:AI321)/AI287,""))</f>
        <v>0.41176470588235292</v>
      </c>
      <c r="AJ355" s="124" t="str">
        <f>IF(AJ$1="","",IFERROR(SUM($B321:AJ321)/AJ287,""))</f>
        <v/>
      </c>
      <c r="AK355" s="124" t="str">
        <f>IF(AK$1="","",IFERROR(SUM($B321:AK321)/AK287,""))</f>
        <v/>
      </c>
      <c r="AL355" s="124" t="str">
        <f>IF(AL$1="","",IFERROR(SUM($B321:AL321)/AL287,""))</f>
        <v/>
      </c>
      <c r="AM355" s="124" t="str">
        <f>IF(AM$1="","",IFERROR(SUM($B321:AM321)/AM287,""))</f>
        <v/>
      </c>
      <c r="AN355" s="124" t="str">
        <f>IF(AN$1="","",IFERROR(SUM($B321:AN321)/AN287,""))</f>
        <v/>
      </c>
      <c r="AO355" s="124" t="str">
        <f>IF(AO$1="","",IFERROR(SUM($B321:AO321)/AO287,""))</f>
        <v/>
      </c>
      <c r="AP355" s="124" t="str">
        <f>IF(AP$1="","",IFERROR(SUM($B321:AP321)/AP287,""))</f>
        <v/>
      </c>
      <c r="AQ355" s="124" t="str">
        <f>IF(AQ$1="","",IFERROR(SUM($B321:AQ321)/AQ287,""))</f>
        <v/>
      </c>
      <c r="AR355" s="124" t="str">
        <f>IF(AR$1="","",IFERROR(SUM($B321:AR321)/AR287,""))</f>
        <v/>
      </c>
      <c r="AS355" s="124" t="str">
        <f>IF(AS$1="","",IFERROR(SUM($B321:AS321)/AS287,""))</f>
        <v/>
      </c>
      <c r="AT355" s="124" t="str">
        <f>IF(AT$1="","",IFERROR(SUM($B321:AT321)/AT287,""))</f>
        <v/>
      </c>
      <c r="AU355" s="124" t="str">
        <f>IF(AU$1="","",IFERROR(SUM($B321:AU321)/AU287,""))</f>
        <v/>
      </c>
      <c r="AV355" s="124" t="str">
        <f>IF(AV$1="","",IFERROR(SUM($B321:AV321)/AV287,""))</f>
        <v/>
      </c>
      <c r="AW355" s="124" t="str">
        <f>IF(AW$1="","",IFERROR(SUM($B321:AW321)/AW287,""))</f>
        <v/>
      </c>
      <c r="AX355" s="124" t="str">
        <f>IF(AX$1="","",IFERROR(SUM($B321:AX321)/AX287,""))</f>
        <v/>
      </c>
      <c r="AY355" s="124" t="str">
        <f>IF(AY$1="","",IFERROR(SUM($B321:AY321)/AY287,""))</f>
        <v/>
      </c>
      <c r="AZ355" s="124" t="str">
        <f>IF(AZ$1="","",IFERROR(SUM($B321:AZ321)/AZ287,""))</f>
        <v/>
      </c>
      <c r="BA355" s="124" t="str">
        <f>IF(BA$1="","",IFERROR(SUM($B321:BA321)/BA287,""))</f>
        <v/>
      </c>
      <c r="BB355" s="124" t="str">
        <f>IF(BB$1="","",IFERROR(SUM($B321:BB321)/BB287,""))</f>
        <v/>
      </c>
      <c r="BC355" s="124" t="str">
        <f>IF(BC$1="","",IFERROR(SUM($B321:BC321)/BC287,""))</f>
        <v/>
      </c>
      <c r="BD355" s="124" t="str">
        <f>IF(BD$1="","",IFERROR(SUM($B321:BD321)/BD287,""))</f>
        <v/>
      </c>
      <c r="BE355" s="124" t="str">
        <f>IF(BE$1="","",IFERROR(SUM($B321:BE321)/BE287,""))</f>
        <v/>
      </c>
    </row>
    <row r="356" spans="1:57">
      <c r="A356" s="3" t="str">
        <f t="shared" si="27"/>
        <v>Werder Bremen</v>
      </c>
      <c r="B356" s="124" t="str">
        <f ca="1">IF(B$1="","",IFERROR(SUM($B322:B322)/B288,""))</f>
        <v/>
      </c>
      <c r="C356" s="124">
        <f ca="1">IF(C$1="","",IFERROR(SUM($B322:C322)/C288,""))</f>
        <v>1</v>
      </c>
      <c r="D356" s="124">
        <f ca="1">IF(D$1="","",IFERROR(SUM($B322:D322)/D288,""))</f>
        <v>1</v>
      </c>
      <c r="E356" s="124">
        <f ca="1">IF(E$1="","",IFERROR(SUM($B322:E322)/E288,""))</f>
        <v>1</v>
      </c>
      <c r="F356" s="124">
        <f ca="1">IF(F$1="","",IFERROR(SUM($B322:F322)/F288,""))</f>
        <v>0.5</v>
      </c>
      <c r="G356" s="124">
        <f ca="1">IF(G$1="","",IFERROR(SUM($B322:G322)/G288,""))</f>
        <v>0.5</v>
      </c>
      <c r="H356" s="124">
        <f ca="1">IF(H$1="","",IFERROR(SUM($B322:H322)/H288,""))</f>
        <v>0.5</v>
      </c>
      <c r="I356" s="124">
        <f ca="1">IF(I$1="","",IFERROR(SUM($B322:I322)/I288,""))</f>
        <v>0.5</v>
      </c>
      <c r="J356" s="124">
        <f ca="1">IF(J$1="","",IFERROR(SUM($B322:J322)/J288,""))</f>
        <v>0.5</v>
      </c>
      <c r="K356" s="124">
        <f ca="1">IF(K$1="","",IFERROR(SUM($B322:K322)/K288,""))</f>
        <v>0.5</v>
      </c>
      <c r="L356" s="124">
        <f ca="1">IF(L$1="","",IFERROR(SUM($B322:L322)/L288,""))</f>
        <v>0.6</v>
      </c>
      <c r="M356" s="124">
        <f ca="1">IF(M$1="","",IFERROR(SUM($B322:M322)/M288,""))</f>
        <v>0.6</v>
      </c>
      <c r="N356" s="124">
        <f ca="1">IF(N$1="","",IFERROR(SUM($B322:N322)/N288,""))</f>
        <v>0.5</v>
      </c>
      <c r="O356" s="124">
        <f ca="1">IF(O$1="","",IFERROR(SUM($B322:O322)/O288,""))</f>
        <v>0.5</v>
      </c>
      <c r="P356" s="124">
        <f ca="1">IF(P$1="","",IFERROR(SUM($B322:P322)/P288,""))</f>
        <v>0.42857142857142855</v>
      </c>
      <c r="Q356" s="124">
        <f ca="1">IF(Q$1="","",IFERROR(SUM($B322:Q322)/Q288,""))</f>
        <v>0.42857142857142855</v>
      </c>
      <c r="R356" s="124">
        <f ca="1">IF(R$1="","",IFERROR(SUM($B322:R322)/R288,""))</f>
        <v>0.5</v>
      </c>
      <c r="S356" s="124">
        <f ca="1">IF(S$1="","",IFERROR(SUM($B322:S322)/S288,""))</f>
        <v>0.5</v>
      </c>
      <c r="T356" s="124">
        <f ca="1">IF(T$1="","",IFERROR(SUM($B322:T322)/T288,""))</f>
        <v>0.5</v>
      </c>
      <c r="U356" s="124">
        <f ca="1">IF(U$1="","",IFERROR(SUM($B322:U322)/U288,""))</f>
        <v>0.45</v>
      </c>
      <c r="V356" s="124">
        <f ca="1">IF(V$1="","",IFERROR(SUM($B322:V322)/V288,""))</f>
        <v>0.45454545454545453</v>
      </c>
      <c r="W356" s="124">
        <f ca="1">IF(W$1="","",IFERROR(SUM($B322:W322)/W288,""))</f>
        <v>0.45454545454545453</v>
      </c>
      <c r="X356" s="124">
        <f ca="1">IF(X$1="","",IFERROR(SUM($B322:X322)/X288,""))</f>
        <v>0.5</v>
      </c>
      <c r="Y356" s="124">
        <f ca="1">IF(Y$1="","",IFERROR(SUM($B322:Y322)/Y288,""))</f>
        <v>0.5</v>
      </c>
      <c r="Z356" s="124">
        <f ca="1">IF(Z$1="","",IFERROR(SUM($B322:Z322)/Z288,""))</f>
        <v>0.5</v>
      </c>
      <c r="AA356" s="124">
        <f ca="1">IF(AA$1="","",IFERROR(SUM($B322:AA322)/AA288,""))</f>
        <v>0.5</v>
      </c>
      <c r="AB356" s="124">
        <f ca="1">IF(AB$1="","",IFERROR(SUM($B322:AB322)/AB288,""))</f>
        <v>0.4642857142857143</v>
      </c>
      <c r="AC356" s="124">
        <f ca="1">IF(AC$1="","",IFERROR(SUM($B322:AC322)/AC288,""))</f>
        <v>0.4642857142857143</v>
      </c>
      <c r="AD356" s="124">
        <f ca="1">IF(AD$1="","",IFERROR(SUM($B322:AD322)/AD288,""))</f>
        <v>0.46666666666666667</v>
      </c>
      <c r="AE356" s="124">
        <f ca="1">IF(AE$1="","",IFERROR(SUM($B322:AE322)/AE288,""))</f>
        <v>0.46666666666666667</v>
      </c>
      <c r="AF356" s="124">
        <f ca="1">IF(AF$1="","",IFERROR(SUM($B322:AF322)/AF288,""))</f>
        <v>0.5</v>
      </c>
      <c r="AG356" s="124">
        <f ca="1">IF(AG$1="","",IFERROR(SUM($B322:AG322)/AG288,""))</f>
        <v>0.5</v>
      </c>
      <c r="AH356" s="124">
        <f ca="1">IF(AH$1="","",IFERROR(SUM($B322:AH322)/AH288,""))</f>
        <v>0.52941176470588236</v>
      </c>
      <c r="AI356" s="124">
        <f ca="1">IF(AI$1="","",IFERROR(SUM($B322:AI322)/AI288,""))</f>
        <v>0.52941176470588236</v>
      </c>
      <c r="AJ356" s="124" t="str">
        <f>IF(AJ$1="","",IFERROR(SUM($B322:AJ322)/AJ288,""))</f>
        <v/>
      </c>
      <c r="AK356" s="124" t="str">
        <f>IF(AK$1="","",IFERROR(SUM($B322:AK322)/AK288,""))</f>
        <v/>
      </c>
      <c r="AL356" s="124" t="str">
        <f>IF(AL$1="","",IFERROR(SUM($B322:AL322)/AL288,""))</f>
        <v/>
      </c>
      <c r="AM356" s="124" t="str">
        <f>IF(AM$1="","",IFERROR(SUM($B322:AM322)/AM288,""))</f>
        <v/>
      </c>
      <c r="AN356" s="124" t="str">
        <f>IF(AN$1="","",IFERROR(SUM($B322:AN322)/AN288,""))</f>
        <v/>
      </c>
      <c r="AO356" s="124" t="str">
        <f>IF(AO$1="","",IFERROR(SUM($B322:AO322)/AO288,""))</f>
        <v/>
      </c>
      <c r="AP356" s="124" t="str">
        <f>IF(AP$1="","",IFERROR(SUM($B322:AP322)/AP288,""))</f>
        <v/>
      </c>
      <c r="AQ356" s="124" t="str">
        <f>IF(AQ$1="","",IFERROR(SUM($B322:AQ322)/AQ288,""))</f>
        <v/>
      </c>
      <c r="AR356" s="124" t="str">
        <f>IF(AR$1="","",IFERROR(SUM($B322:AR322)/AR288,""))</f>
        <v/>
      </c>
      <c r="AS356" s="124" t="str">
        <f>IF(AS$1="","",IFERROR(SUM($B322:AS322)/AS288,""))</f>
        <v/>
      </c>
      <c r="AT356" s="124" t="str">
        <f>IF(AT$1="","",IFERROR(SUM($B322:AT322)/AT288,""))</f>
        <v/>
      </c>
      <c r="AU356" s="124" t="str">
        <f>IF(AU$1="","",IFERROR(SUM($B322:AU322)/AU288,""))</f>
        <v/>
      </c>
      <c r="AV356" s="124" t="str">
        <f>IF(AV$1="","",IFERROR(SUM($B322:AV322)/AV288,""))</f>
        <v/>
      </c>
      <c r="AW356" s="124" t="str">
        <f>IF(AW$1="","",IFERROR(SUM($B322:AW322)/AW288,""))</f>
        <v/>
      </c>
      <c r="AX356" s="124" t="str">
        <f>IF(AX$1="","",IFERROR(SUM($B322:AX322)/AX288,""))</f>
        <v/>
      </c>
      <c r="AY356" s="124" t="str">
        <f>IF(AY$1="","",IFERROR(SUM($B322:AY322)/AY288,""))</f>
        <v/>
      </c>
      <c r="AZ356" s="124" t="str">
        <f>IF(AZ$1="","",IFERROR(SUM($B322:AZ322)/AZ288,""))</f>
        <v/>
      </c>
      <c r="BA356" s="124" t="str">
        <f>IF(BA$1="","",IFERROR(SUM($B322:BA322)/BA288,""))</f>
        <v/>
      </c>
      <c r="BB356" s="124" t="str">
        <f>IF(BB$1="","",IFERROR(SUM($B322:BB322)/BB288,""))</f>
        <v/>
      </c>
      <c r="BC356" s="124" t="str">
        <f>IF(BC$1="","",IFERROR(SUM($B322:BC322)/BC288,""))</f>
        <v/>
      </c>
      <c r="BD356" s="124" t="str">
        <f>IF(BD$1="","",IFERROR(SUM($B322:BD322)/BD288,""))</f>
        <v/>
      </c>
      <c r="BE356" s="124" t="str">
        <f>IF(BE$1="","",IFERROR(SUM($B322:BE322)/BE288,""))</f>
        <v/>
      </c>
    </row>
    <row r="357" spans="1:57">
      <c r="A357" s="3" t="str">
        <f t="shared" si="27"/>
        <v>Wolfsburg</v>
      </c>
      <c r="B357" s="124" t="str">
        <f ca="1">IF(B$1="","",IFERROR(SUM($B323:B323)/B289,""))</f>
        <v/>
      </c>
      <c r="C357" s="124">
        <f ca="1">IF(C$1="","",IFERROR(SUM($B323:C323)/C289,""))</f>
        <v>1</v>
      </c>
      <c r="D357" s="124">
        <f ca="1">IF(D$1="","",IFERROR(SUM($B323:D323)/D289,""))</f>
        <v>1</v>
      </c>
      <c r="E357" s="124">
        <f ca="1">IF(E$1="","",IFERROR(SUM($B323:E323)/E289,""))</f>
        <v>1</v>
      </c>
      <c r="F357" s="124">
        <f ca="1">IF(F$1="","",IFERROR(SUM($B323:F323)/F289,""))</f>
        <v>1</v>
      </c>
      <c r="G357" s="124">
        <f ca="1">IF(G$1="","",IFERROR(SUM($B323:G323)/G289,""))</f>
        <v>1</v>
      </c>
      <c r="H357" s="124">
        <f ca="1">IF(H$1="","",IFERROR(SUM($B323:H323)/H289,""))</f>
        <v>1</v>
      </c>
      <c r="I357" s="124">
        <f ca="1">IF(I$1="","",IFERROR(SUM($B323:I323)/I289,""))</f>
        <v>0.75</v>
      </c>
      <c r="J357" s="124">
        <f ca="1">IF(J$1="","",IFERROR(SUM($B323:J323)/J289,""))</f>
        <v>0.75</v>
      </c>
      <c r="K357" s="124">
        <f ca="1">IF(K$1="","",IFERROR(SUM($B323:K323)/K289,""))</f>
        <v>0.8</v>
      </c>
      <c r="L357" s="124">
        <f ca="1">IF(L$1="","",IFERROR(SUM($B323:L323)/L289,""))</f>
        <v>0.8</v>
      </c>
      <c r="M357" s="124">
        <f ca="1">IF(M$1="","",IFERROR(SUM($B323:M323)/M289,""))</f>
        <v>0.83333333333333337</v>
      </c>
      <c r="N357" s="124">
        <f ca="1">IF(N$1="","",IFERROR(SUM($B323:N323)/N289,""))</f>
        <v>0.83333333333333337</v>
      </c>
      <c r="O357" s="124">
        <f ca="1">IF(O$1="","",IFERROR(SUM($B323:O323)/O289,""))</f>
        <v>0.7857142857142857</v>
      </c>
      <c r="P357" s="124">
        <f ca="1">IF(P$1="","",IFERROR(SUM($B323:P323)/P289,""))</f>
        <v>0.7857142857142857</v>
      </c>
      <c r="Q357" s="124">
        <f ca="1">IF(Q$1="","",IFERROR(SUM($B323:Q323)/Q289,""))</f>
        <v>0.8125</v>
      </c>
      <c r="R357" s="124">
        <f ca="1">IF(R$1="","",IFERROR(SUM($B323:R323)/R289,""))</f>
        <v>0.8125</v>
      </c>
      <c r="S357" s="124">
        <f ca="1">IF(S$1="","",IFERROR(SUM($B323:S323)/S289,""))</f>
        <v>0.72222222222222221</v>
      </c>
      <c r="T357" s="124">
        <f ca="1">IF(T$1="","",IFERROR(SUM($B323:T323)/T289,""))</f>
        <v>0.72222222222222221</v>
      </c>
      <c r="U357" s="124">
        <f ca="1">IF(U$1="","",IFERROR(SUM($B323:U323)/U289,""))</f>
        <v>0.75</v>
      </c>
      <c r="V357" s="124">
        <f ca="1">IF(V$1="","",IFERROR(SUM($B323:V323)/V289,""))</f>
        <v>0.75</v>
      </c>
      <c r="W357" s="124">
        <f ca="1">IF(W$1="","",IFERROR(SUM($B323:W323)/W289,""))</f>
        <v>0.77272727272727271</v>
      </c>
      <c r="X357" s="124">
        <f ca="1">IF(X$1="","",IFERROR(SUM($B323:X323)/X289,""))</f>
        <v>0.77272727272727271</v>
      </c>
      <c r="Y357" s="124">
        <f ca="1">IF(Y$1="","",IFERROR(SUM($B323:Y323)/Y289,""))</f>
        <v>0.70833333333333337</v>
      </c>
      <c r="Z357" s="124">
        <f ca="1">IF(Z$1="","",IFERROR(SUM($B323:Z323)/Z289,""))</f>
        <v>0.70833333333333337</v>
      </c>
      <c r="AA357" s="124">
        <f ca="1">IF(AA$1="","",IFERROR(SUM($B323:AA323)/AA289,""))</f>
        <v>0.69230769230769229</v>
      </c>
      <c r="AB357" s="124">
        <f ca="1">IF(AB$1="","",IFERROR(SUM($B323:AB323)/AB289,""))</f>
        <v>0.69230769230769229</v>
      </c>
      <c r="AC357" s="124">
        <f ca="1">IF(AC$1="","",IFERROR(SUM($B323:AC323)/AC289,""))</f>
        <v>0.7142857142857143</v>
      </c>
      <c r="AD357" s="124">
        <f ca="1">IF(AD$1="","",IFERROR(SUM($B323:AD323)/AD289,""))</f>
        <v>0.7142857142857143</v>
      </c>
      <c r="AE357" s="124">
        <f ca="1">IF(AE$1="","",IFERROR(SUM($B323:AE323)/AE289,""))</f>
        <v>0.73333333333333328</v>
      </c>
      <c r="AF357" s="124">
        <f ca="1">IF(AF$1="","",IFERROR(SUM($B323:AF323)/AF289,""))</f>
        <v>0.73333333333333328</v>
      </c>
      <c r="AG357" s="124">
        <f ca="1">IF(AG$1="","",IFERROR(SUM($B323:AG323)/AG289,""))</f>
        <v>0.71875</v>
      </c>
      <c r="AH357" s="124">
        <f ca="1">IF(AH$1="","",IFERROR(SUM($B323:AH323)/AH289,""))</f>
        <v>0.71875</v>
      </c>
      <c r="AI357" s="124">
        <f ca="1">IF(AI$1="","",IFERROR(SUM($B323:AI323)/AI289,""))</f>
        <v>0.73529411764705888</v>
      </c>
      <c r="AJ357" s="124" t="str">
        <f>IF(AJ$1="","",IFERROR(SUM($B323:AJ323)/AJ289,""))</f>
        <v/>
      </c>
      <c r="AK357" s="124" t="str">
        <f>IF(AK$1="","",IFERROR(SUM($B323:AK323)/AK289,""))</f>
        <v/>
      </c>
      <c r="AL357" s="124" t="str">
        <f>IF(AL$1="","",IFERROR(SUM($B323:AL323)/AL289,""))</f>
        <v/>
      </c>
      <c r="AM357" s="124" t="str">
        <f>IF(AM$1="","",IFERROR(SUM($B323:AM323)/AM289,""))</f>
        <v/>
      </c>
      <c r="AN357" s="124" t="str">
        <f>IF(AN$1="","",IFERROR(SUM($B323:AN323)/AN289,""))</f>
        <v/>
      </c>
      <c r="AO357" s="124" t="str">
        <f>IF(AO$1="","",IFERROR(SUM($B323:AO323)/AO289,""))</f>
        <v/>
      </c>
      <c r="AP357" s="124" t="str">
        <f>IF(AP$1="","",IFERROR(SUM($B323:AP323)/AP289,""))</f>
        <v/>
      </c>
      <c r="AQ357" s="124" t="str">
        <f>IF(AQ$1="","",IFERROR(SUM($B323:AQ323)/AQ289,""))</f>
        <v/>
      </c>
      <c r="AR357" s="124" t="str">
        <f>IF(AR$1="","",IFERROR(SUM($B323:AR323)/AR289,""))</f>
        <v/>
      </c>
      <c r="AS357" s="124" t="str">
        <f>IF(AS$1="","",IFERROR(SUM($B323:AS323)/AS289,""))</f>
        <v/>
      </c>
      <c r="AT357" s="124" t="str">
        <f>IF(AT$1="","",IFERROR(SUM($B323:AT323)/AT289,""))</f>
        <v/>
      </c>
      <c r="AU357" s="124" t="str">
        <f>IF(AU$1="","",IFERROR(SUM($B323:AU323)/AU289,""))</f>
        <v/>
      </c>
      <c r="AV357" s="124" t="str">
        <f>IF(AV$1="","",IFERROR(SUM($B323:AV323)/AV289,""))</f>
        <v/>
      </c>
      <c r="AW357" s="124" t="str">
        <f>IF(AW$1="","",IFERROR(SUM($B323:AW323)/AW289,""))</f>
        <v/>
      </c>
      <c r="AX357" s="124" t="str">
        <f>IF(AX$1="","",IFERROR(SUM($B323:AX323)/AX289,""))</f>
        <v/>
      </c>
      <c r="AY357" s="124" t="str">
        <f>IF(AY$1="","",IFERROR(SUM($B323:AY323)/AY289,""))</f>
        <v/>
      </c>
      <c r="AZ357" s="124" t="str">
        <f>IF(AZ$1="","",IFERROR(SUM($B323:AZ323)/AZ289,""))</f>
        <v/>
      </c>
      <c r="BA357" s="124" t="str">
        <f>IF(BA$1="","",IFERROR(SUM($B323:BA323)/BA289,""))</f>
        <v/>
      </c>
      <c r="BB357" s="124" t="str">
        <f>IF(BB$1="","",IFERROR(SUM($B323:BB323)/BB289,""))</f>
        <v/>
      </c>
      <c r="BC357" s="124" t="str">
        <f>IF(BC$1="","",IFERROR(SUM($B323:BC323)/BC289,""))</f>
        <v/>
      </c>
      <c r="BD357" s="124" t="str">
        <f>IF(BD$1="","",IFERROR(SUM($B323:BD323)/BD289,""))</f>
        <v/>
      </c>
      <c r="BE357" s="124" t="str">
        <f>IF(BE$1="","",IFERROR(SUM($B323:BE323)/BE289,""))</f>
        <v/>
      </c>
    </row>
    <row r="358" spans="1:57">
      <c r="A358" s="3" t="str">
        <f t="shared" si="27"/>
        <v>Dortmund</v>
      </c>
      <c r="B358" s="124" t="str">
        <f ca="1">IF(B$1="","",IFERROR(SUM($B324:B324)/B290,""))</f>
        <v/>
      </c>
      <c r="C358" s="124">
        <f ca="1">IF(C$1="","",IFERROR(SUM($B324:C324)/C290,""))</f>
        <v>1</v>
      </c>
      <c r="D358" s="124">
        <f ca="1">IF(D$1="","",IFERROR(SUM($B324:D324)/D290,""))</f>
        <v>1</v>
      </c>
      <c r="E358" s="124">
        <f ca="1">IF(E$1="","",IFERROR(SUM($B324:E324)/E290,""))</f>
        <v>1</v>
      </c>
      <c r="F358" s="124">
        <f ca="1">IF(F$1="","",IFERROR(SUM($B324:F324)/F290,""))</f>
        <v>1</v>
      </c>
      <c r="G358" s="124">
        <f ca="1">IF(G$1="","",IFERROR(SUM($B324:G324)/G290,""))</f>
        <v>1</v>
      </c>
      <c r="H358" s="124">
        <f ca="1">IF(H$1="","",IFERROR(SUM($B324:H324)/H290,""))</f>
        <v>1</v>
      </c>
      <c r="I358" s="124">
        <f ca="1">IF(I$1="","",IFERROR(SUM($B324:I324)/I290,""))</f>
        <v>1</v>
      </c>
      <c r="J358" s="124">
        <f ca="1">IF(J$1="","",IFERROR(SUM($B324:J324)/J290,""))</f>
        <v>1</v>
      </c>
      <c r="K358" s="124">
        <f ca="1">IF(K$1="","",IFERROR(SUM($B324:K324)/K290,""))</f>
        <v>1</v>
      </c>
      <c r="L358" s="124">
        <f ca="1">IF(L$1="","",IFERROR(SUM($B324:L324)/L290,""))</f>
        <v>1</v>
      </c>
      <c r="M358" s="124">
        <f ca="1">IF(M$1="","",IFERROR(SUM($B324:M324)/M290,""))</f>
        <v>1</v>
      </c>
      <c r="N358" s="124">
        <f ca="1">IF(N$1="","",IFERROR(SUM($B324:N324)/N290,""))</f>
        <v>0.8571428571428571</v>
      </c>
      <c r="O358" s="124">
        <f ca="1">IF(O$1="","",IFERROR(SUM($B324:O324)/O290,""))</f>
        <v>0.8571428571428571</v>
      </c>
      <c r="P358" s="124">
        <f ca="1">IF(P$1="","",IFERROR(SUM($B324:P324)/P290,""))</f>
        <v>0.75</v>
      </c>
      <c r="Q358" s="124">
        <f ca="1">IF(Q$1="","",IFERROR(SUM($B324:Q324)/Q290,""))</f>
        <v>0.75</v>
      </c>
      <c r="R358" s="124">
        <f ca="1">IF(R$1="","",IFERROR(SUM($B324:R324)/R290,""))</f>
        <v>0.66666666666666663</v>
      </c>
      <c r="S358" s="124">
        <f ca="1">IF(S$1="","",IFERROR(SUM($B324:S324)/S290,""))</f>
        <v>0.65</v>
      </c>
      <c r="T358" s="124">
        <f ca="1">IF(T$1="","",IFERROR(SUM($B324:T324)/T290,""))</f>
        <v>0.65</v>
      </c>
      <c r="U358" s="124">
        <f ca="1">IF(U$1="","",IFERROR(SUM($B324:U324)/U290,""))</f>
        <v>0.65</v>
      </c>
      <c r="V358" s="124">
        <f ca="1">IF(V$1="","",IFERROR(SUM($B324:V324)/V290,""))</f>
        <v>0.68181818181818177</v>
      </c>
      <c r="W358" s="124">
        <f ca="1">IF(W$1="","",IFERROR(SUM($B324:W324)/W290,""))</f>
        <v>0.68181818181818177</v>
      </c>
      <c r="X358" s="124">
        <f ca="1">IF(X$1="","",IFERROR(SUM($B324:X324)/X290,""))</f>
        <v>0.70833333333333337</v>
      </c>
      <c r="Y358" s="124">
        <f ca="1">IF(Y$1="","",IFERROR(SUM($B324:Y324)/Y290,""))</f>
        <v>0.70833333333333337</v>
      </c>
      <c r="Z358" s="124">
        <f ca="1">IF(Z$1="","",IFERROR(SUM($B324:Z324)/Z290,""))</f>
        <v>0.65384615384615385</v>
      </c>
      <c r="AA358" s="124">
        <f ca="1">IF(AA$1="","",IFERROR(SUM($B324:AA324)/AA290,""))</f>
        <v>0.65384615384615385</v>
      </c>
      <c r="AB358" s="124">
        <f ca="1">IF(AB$1="","",IFERROR(SUM($B324:AB324)/AB290,""))</f>
        <v>0.6428571428571429</v>
      </c>
      <c r="AC358" s="124">
        <f ca="1">IF(AC$1="","",IFERROR(SUM($B324:AC324)/AC290,""))</f>
        <v>0.6428571428571429</v>
      </c>
      <c r="AD358" s="124">
        <f ca="1">IF(AD$1="","",IFERROR(SUM($B324:AD324)/AD290,""))</f>
        <v>0.66666666666666663</v>
      </c>
      <c r="AE358" s="124">
        <f ca="1">IF(AE$1="","",IFERROR(SUM($B324:AE324)/AE290,""))</f>
        <v>0.66666666666666663</v>
      </c>
      <c r="AF358" s="124">
        <f ca="1">IF(AF$1="","",IFERROR(SUM($B324:AF324)/AF290,""))</f>
        <v>0.6875</v>
      </c>
      <c r="AG358" s="124">
        <f ca="1">IF(AG$1="","",IFERROR(SUM($B324:AG324)/AG290,""))</f>
        <v>0.6875</v>
      </c>
      <c r="AH358" s="124">
        <f ca="1">IF(AH$1="","",IFERROR(SUM($B324:AH324)/AH290,""))</f>
        <v>0.70588235294117652</v>
      </c>
      <c r="AI358" s="124">
        <f ca="1">IF(AI$1="","",IFERROR(SUM($B324:AI324)/AI290,""))</f>
        <v>0.70588235294117652</v>
      </c>
      <c r="AJ358" s="124" t="str">
        <f>IF(AJ$1="","",IFERROR(SUM($B324:AJ324)/AJ290,""))</f>
        <v/>
      </c>
      <c r="AK358" s="124" t="str">
        <f>IF(AK$1="","",IFERROR(SUM($B324:AK324)/AK290,""))</f>
        <v/>
      </c>
      <c r="AL358" s="124" t="str">
        <f>IF(AL$1="","",IFERROR(SUM($B324:AL324)/AL290,""))</f>
        <v/>
      </c>
      <c r="AM358" s="124" t="str">
        <f>IF(AM$1="","",IFERROR(SUM($B324:AM324)/AM290,""))</f>
        <v/>
      </c>
      <c r="AN358" s="124" t="str">
        <f>IF(AN$1="","",IFERROR(SUM($B324:AN324)/AN290,""))</f>
        <v/>
      </c>
      <c r="AO358" s="124" t="str">
        <f>IF(AO$1="","",IFERROR(SUM($B324:AO324)/AO290,""))</f>
        <v/>
      </c>
      <c r="AP358" s="124" t="str">
        <f>IF(AP$1="","",IFERROR(SUM($B324:AP324)/AP290,""))</f>
        <v/>
      </c>
      <c r="AQ358" s="124" t="str">
        <f>IF(AQ$1="","",IFERROR(SUM($B324:AQ324)/AQ290,""))</f>
        <v/>
      </c>
      <c r="AR358" s="124" t="str">
        <f>IF(AR$1="","",IFERROR(SUM($B324:AR324)/AR290,""))</f>
        <v/>
      </c>
      <c r="AS358" s="124" t="str">
        <f>IF(AS$1="","",IFERROR(SUM($B324:AS324)/AS290,""))</f>
        <v/>
      </c>
      <c r="AT358" s="124" t="str">
        <f>IF(AT$1="","",IFERROR(SUM($B324:AT324)/AT290,""))</f>
        <v/>
      </c>
      <c r="AU358" s="124" t="str">
        <f>IF(AU$1="","",IFERROR(SUM($B324:AU324)/AU290,""))</f>
        <v/>
      </c>
      <c r="AV358" s="124" t="str">
        <f>IF(AV$1="","",IFERROR(SUM($B324:AV324)/AV290,""))</f>
        <v/>
      </c>
      <c r="AW358" s="124" t="str">
        <f>IF(AW$1="","",IFERROR(SUM($B324:AW324)/AW290,""))</f>
        <v/>
      </c>
      <c r="AX358" s="124" t="str">
        <f>IF(AX$1="","",IFERROR(SUM($B324:AX324)/AX290,""))</f>
        <v/>
      </c>
      <c r="AY358" s="124" t="str">
        <f>IF(AY$1="","",IFERROR(SUM($B324:AY324)/AY290,""))</f>
        <v/>
      </c>
      <c r="AZ358" s="124" t="str">
        <f>IF(AZ$1="","",IFERROR(SUM($B324:AZ324)/AZ290,""))</f>
        <v/>
      </c>
      <c r="BA358" s="124" t="str">
        <f>IF(BA$1="","",IFERROR(SUM($B324:BA324)/BA290,""))</f>
        <v/>
      </c>
      <c r="BB358" s="124" t="str">
        <f>IF(BB$1="","",IFERROR(SUM($B324:BB324)/BB290,""))</f>
        <v/>
      </c>
      <c r="BC358" s="124" t="str">
        <f>IF(BC$1="","",IFERROR(SUM($B324:BC324)/BC290,""))</f>
        <v/>
      </c>
      <c r="BD358" s="124" t="str">
        <f>IF(BD$1="","",IFERROR(SUM($B324:BD324)/BD290,""))</f>
        <v/>
      </c>
      <c r="BE358" s="124" t="str">
        <f>IF(BE$1="","",IFERROR(SUM($B324:BE324)/BE290,""))</f>
        <v/>
      </c>
    </row>
    <row r="359" spans="1:57">
      <c r="A359" s="3" t="str">
        <f t="shared" si="27"/>
        <v>Nurnberg</v>
      </c>
      <c r="B359" s="124" t="str">
        <f ca="1">IF(B$1="","",IFERROR(SUM($B325:B325)/B291,""))</f>
        <v/>
      </c>
      <c r="C359" s="124">
        <f ca="1">IF(C$1="","",IFERROR(SUM($B325:C325)/C291,""))</f>
        <v>0.5</v>
      </c>
      <c r="D359" s="124">
        <f ca="1">IF(D$1="","",IFERROR(SUM($B325:D325)/D291,""))</f>
        <v>0.5</v>
      </c>
      <c r="E359" s="124">
        <f ca="1">IF(E$1="","",IFERROR(SUM($B325:E325)/E291,""))</f>
        <v>0.25</v>
      </c>
      <c r="F359" s="124">
        <f ca="1">IF(F$1="","",IFERROR(SUM($B325:F325)/F291,""))</f>
        <v>0.25</v>
      </c>
      <c r="G359" s="124">
        <f ca="1">IF(G$1="","",IFERROR(SUM($B325:G325)/G291,""))</f>
        <v>0.33333333333333331</v>
      </c>
      <c r="H359" s="124">
        <f ca="1">IF(H$1="","",IFERROR(SUM($B325:H325)/H291,""))</f>
        <v>0.33333333333333331</v>
      </c>
      <c r="I359" s="124">
        <f ca="1">IF(I$1="","",IFERROR(SUM($B325:I325)/I291,""))</f>
        <v>0.25</v>
      </c>
      <c r="J359" s="124">
        <f ca="1">IF(J$1="","",IFERROR(SUM($B325:J325)/J291,""))</f>
        <v>0.25</v>
      </c>
      <c r="K359" s="124">
        <f ca="1">IF(K$1="","",IFERROR(SUM($B325:K325)/K291,""))</f>
        <v>0.25</v>
      </c>
      <c r="L359" s="124">
        <f ca="1">IF(L$1="","",IFERROR(SUM($B325:L325)/L291,""))</f>
        <v>0.2</v>
      </c>
      <c r="M359" s="124">
        <f ca="1">IF(M$1="","",IFERROR(SUM($B325:M325)/M291,""))</f>
        <v>0.2</v>
      </c>
      <c r="N359" s="124">
        <f ca="1">IF(N$1="","",IFERROR(SUM($B325:N325)/N291,""))</f>
        <v>0.25</v>
      </c>
      <c r="O359" s="124">
        <f ca="1">IF(O$1="","",IFERROR(SUM($B325:O325)/O291,""))</f>
        <v>0.25</v>
      </c>
      <c r="P359" s="124">
        <f ca="1">IF(P$1="","",IFERROR(SUM($B325:P325)/P291,""))</f>
        <v>0.2857142857142857</v>
      </c>
      <c r="Q359" s="124">
        <f ca="1">IF(Q$1="","",IFERROR(SUM($B325:Q325)/Q291,""))</f>
        <v>0.2857142857142857</v>
      </c>
      <c r="R359" s="124">
        <f ca="1">IF(R$1="","",IFERROR(SUM($B325:R325)/R291,""))</f>
        <v>0.3125</v>
      </c>
      <c r="S359" s="124">
        <f ca="1">IF(S$1="","",IFERROR(SUM($B325:S325)/S291,""))</f>
        <v>0.3888888888888889</v>
      </c>
      <c r="T359" s="124">
        <f ca="1">IF(T$1="","",IFERROR(SUM($B325:T325)/T291,""))</f>
        <v>0.3888888888888889</v>
      </c>
      <c r="U359" s="124">
        <f ca="1">IF(U$1="","",IFERROR(SUM($B325:U325)/U291,""))</f>
        <v>0.35</v>
      </c>
      <c r="V359" s="124">
        <f ca="1">IF(V$1="","",IFERROR(SUM($B325:V325)/V291,""))</f>
        <v>0.35</v>
      </c>
      <c r="W359" s="124">
        <f ca="1">IF(W$1="","",IFERROR(SUM($B325:W325)/W291,""))</f>
        <v>0.40909090909090912</v>
      </c>
      <c r="X359" s="124">
        <f ca="1">IF(X$1="","",IFERROR(SUM($B325:X325)/X291,""))</f>
        <v>0.40909090909090912</v>
      </c>
      <c r="Y359" s="124">
        <f ca="1">IF(Y$1="","",IFERROR(SUM($B325:Y325)/Y291,""))</f>
        <v>0.375</v>
      </c>
      <c r="Z359" s="124">
        <f ca="1">IF(Z$1="","",IFERROR(SUM($B325:Z325)/Z291,""))</f>
        <v>0.375</v>
      </c>
      <c r="AA359" s="124">
        <f ca="1">IF(AA$1="","",IFERROR(SUM($B325:AA325)/AA291,""))</f>
        <v>0.34615384615384615</v>
      </c>
      <c r="AB359" s="124">
        <f ca="1">IF(AB$1="","",IFERROR(SUM($B325:AB325)/AB291,""))</f>
        <v>0.39285714285714285</v>
      </c>
      <c r="AC359" s="124">
        <f ca="1">IF(AC$1="","",IFERROR(SUM($B325:AC325)/AC291,""))</f>
        <v>0.39285714285714285</v>
      </c>
      <c r="AD359" s="124">
        <f ca="1">IF(AD$1="","",IFERROR(SUM($B325:AD325)/AD291,""))</f>
        <v>0.36666666666666664</v>
      </c>
      <c r="AE359" s="124">
        <f ca="1">IF(AE$1="","",IFERROR(SUM($B325:AE325)/AE291,""))</f>
        <v>0.36666666666666664</v>
      </c>
      <c r="AF359" s="124">
        <f ca="1">IF(AF$1="","",IFERROR(SUM($B325:AF325)/AF291,""))</f>
        <v>0.34375</v>
      </c>
      <c r="AG359" s="124">
        <f ca="1">IF(AG$1="","",IFERROR(SUM($B325:AG325)/AG291,""))</f>
        <v>0.34375</v>
      </c>
      <c r="AH359" s="124">
        <f ca="1">IF(AH$1="","",IFERROR(SUM($B325:AH325)/AH291,""))</f>
        <v>0.3235294117647059</v>
      </c>
      <c r="AI359" s="124">
        <f ca="1">IF(AI$1="","",IFERROR(SUM($B325:AI325)/AI291,""))</f>
        <v>0.3235294117647059</v>
      </c>
      <c r="AJ359" s="124" t="str">
        <f>IF(AJ$1="","",IFERROR(SUM($B325:AJ325)/AJ291,""))</f>
        <v/>
      </c>
      <c r="AK359" s="124" t="str">
        <f>IF(AK$1="","",IFERROR(SUM($B325:AK325)/AK291,""))</f>
        <v/>
      </c>
      <c r="AL359" s="124" t="str">
        <f>IF(AL$1="","",IFERROR(SUM($B325:AL325)/AL291,""))</f>
        <v/>
      </c>
      <c r="AM359" s="124" t="str">
        <f>IF(AM$1="","",IFERROR(SUM($B325:AM325)/AM291,""))</f>
        <v/>
      </c>
      <c r="AN359" s="124" t="str">
        <f>IF(AN$1="","",IFERROR(SUM($B325:AN325)/AN291,""))</f>
        <v/>
      </c>
      <c r="AO359" s="124" t="str">
        <f>IF(AO$1="","",IFERROR(SUM($B325:AO325)/AO291,""))</f>
        <v/>
      </c>
      <c r="AP359" s="124" t="str">
        <f>IF(AP$1="","",IFERROR(SUM($B325:AP325)/AP291,""))</f>
        <v/>
      </c>
      <c r="AQ359" s="124" t="str">
        <f>IF(AQ$1="","",IFERROR(SUM($B325:AQ325)/AQ291,""))</f>
        <v/>
      </c>
      <c r="AR359" s="124" t="str">
        <f>IF(AR$1="","",IFERROR(SUM($B325:AR325)/AR291,""))</f>
        <v/>
      </c>
      <c r="AS359" s="124" t="str">
        <f>IF(AS$1="","",IFERROR(SUM($B325:AS325)/AS291,""))</f>
        <v/>
      </c>
      <c r="AT359" s="124" t="str">
        <f>IF(AT$1="","",IFERROR(SUM($B325:AT325)/AT291,""))</f>
        <v/>
      </c>
      <c r="AU359" s="124" t="str">
        <f>IF(AU$1="","",IFERROR(SUM($B325:AU325)/AU291,""))</f>
        <v/>
      </c>
      <c r="AV359" s="124" t="str">
        <f>IF(AV$1="","",IFERROR(SUM($B325:AV325)/AV291,""))</f>
        <v/>
      </c>
      <c r="AW359" s="124" t="str">
        <f>IF(AW$1="","",IFERROR(SUM($B325:AW325)/AW291,""))</f>
        <v/>
      </c>
      <c r="AX359" s="124" t="str">
        <f>IF(AX$1="","",IFERROR(SUM($B325:AX325)/AX291,""))</f>
        <v/>
      </c>
      <c r="AY359" s="124" t="str">
        <f>IF(AY$1="","",IFERROR(SUM($B325:AY325)/AY291,""))</f>
        <v/>
      </c>
      <c r="AZ359" s="124" t="str">
        <f>IF(AZ$1="","",IFERROR(SUM($B325:AZ325)/AZ291,""))</f>
        <v/>
      </c>
      <c r="BA359" s="124" t="str">
        <f>IF(BA$1="","",IFERROR(SUM($B325:BA325)/BA291,""))</f>
        <v/>
      </c>
      <c r="BB359" s="124" t="str">
        <f>IF(BB$1="","",IFERROR(SUM($B325:BB325)/BB291,""))</f>
        <v/>
      </c>
      <c r="BC359" s="124" t="str">
        <f>IF(BC$1="","",IFERROR(SUM($B325:BC325)/BC291,""))</f>
        <v/>
      </c>
      <c r="BD359" s="124" t="str">
        <f>IF(BD$1="","",IFERROR(SUM($B325:BD325)/BD291,""))</f>
        <v/>
      </c>
      <c r="BE359" s="124" t="str">
        <f>IF(BE$1="","",IFERROR(SUM($B325:BE325)/BE291,""))</f>
        <v/>
      </c>
    </row>
    <row r="360" spans="1:57">
      <c r="A360" s="3" t="str">
        <f t="shared" si="27"/>
        <v/>
      </c>
      <c r="B360" s="124" t="str">
        <f ca="1">IF(B$1="","",IFERROR(SUM($B326:B326)/B292,""))</f>
        <v/>
      </c>
      <c r="C360" s="124" t="str">
        <f ca="1">IF(C$1="","",IFERROR(SUM($B326:C326)/C292,""))</f>
        <v/>
      </c>
      <c r="D360" s="124" t="str">
        <f ca="1">IF(D$1="","",IFERROR(SUM($B326:D326)/D292,""))</f>
        <v/>
      </c>
      <c r="E360" s="124" t="str">
        <f ca="1">IF(E$1="","",IFERROR(SUM($B326:E326)/E292,""))</f>
        <v/>
      </c>
      <c r="F360" s="124" t="str">
        <f ca="1">IF(F$1="","",IFERROR(SUM($B326:F326)/F292,""))</f>
        <v/>
      </c>
      <c r="G360" s="124" t="str">
        <f ca="1">IF(G$1="","",IFERROR(SUM($B326:G326)/G292,""))</f>
        <v/>
      </c>
      <c r="H360" s="124" t="str">
        <f ca="1">IF(H$1="","",IFERROR(SUM($B326:H326)/H292,""))</f>
        <v/>
      </c>
      <c r="I360" s="124" t="str">
        <f ca="1">IF(I$1="","",IFERROR(SUM($B326:I326)/I292,""))</f>
        <v/>
      </c>
      <c r="J360" s="124" t="str">
        <f ca="1">IF(J$1="","",IFERROR(SUM($B326:J326)/J292,""))</f>
        <v/>
      </c>
      <c r="K360" s="124" t="str">
        <f ca="1">IF(K$1="","",IFERROR(SUM($B326:K326)/K292,""))</f>
        <v/>
      </c>
      <c r="L360" s="124" t="str">
        <f ca="1">IF(L$1="","",IFERROR(SUM($B326:L326)/L292,""))</f>
        <v/>
      </c>
      <c r="M360" s="124" t="str">
        <f ca="1">IF(M$1="","",IFERROR(SUM($B326:M326)/M292,""))</f>
        <v/>
      </c>
      <c r="N360" s="124" t="str">
        <f ca="1">IF(N$1="","",IFERROR(SUM($B326:N326)/N292,""))</f>
        <v/>
      </c>
      <c r="O360" s="124" t="str">
        <f ca="1">IF(O$1="","",IFERROR(SUM($B326:O326)/O292,""))</f>
        <v/>
      </c>
      <c r="P360" s="124" t="str">
        <f ca="1">IF(P$1="","",IFERROR(SUM($B326:P326)/P292,""))</f>
        <v/>
      </c>
      <c r="Q360" s="124" t="str">
        <f ca="1">IF(Q$1="","",IFERROR(SUM($B326:Q326)/Q292,""))</f>
        <v/>
      </c>
      <c r="R360" s="124" t="str">
        <f ca="1">IF(R$1="","",IFERROR(SUM($B326:R326)/R292,""))</f>
        <v/>
      </c>
      <c r="S360" s="124" t="str">
        <f ca="1">IF(S$1="","",IFERROR(SUM($B326:S326)/S292,""))</f>
        <v/>
      </c>
      <c r="T360" s="124" t="str">
        <f ca="1">IF(T$1="","",IFERROR(SUM($B326:T326)/T292,""))</f>
        <v/>
      </c>
      <c r="U360" s="124" t="str">
        <f ca="1">IF(U$1="","",IFERROR(SUM($B326:U326)/U292,""))</f>
        <v/>
      </c>
      <c r="V360" s="124" t="str">
        <f ca="1">IF(V$1="","",IFERROR(SUM($B326:V326)/V292,""))</f>
        <v/>
      </c>
      <c r="W360" s="124" t="str">
        <f ca="1">IF(W$1="","",IFERROR(SUM($B326:W326)/W292,""))</f>
        <v/>
      </c>
      <c r="X360" s="124" t="str">
        <f ca="1">IF(X$1="","",IFERROR(SUM($B326:X326)/X292,""))</f>
        <v/>
      </c>
      <c r="Y360" s="124" t="str">
        <f ca="1">IF(Y$1="","",IFERROR(SUM($B326:Y326)/Y292,""))</f>
        <v/>
      </c>
      <c r="Z360" s="124" t="str">
        <f ca="1">IF(Z$1="","",IFERROR(SUM($B326:Z326)/Z292,""))</f>
        <v/>
      </c>
      <c r="AA360" s="124" t="str">
        <f ca="1">IF(AA$1="","",IFERROR(SUM($B326:AA326)/AA292,""))</f>
        <v/>
      </c>
      <c r="AB360" s="124" t="str">
        <f ca="1">IF(AB$1="","",IFERROR(SUM($B326:AB326)/AB292,""))</f>
        <v/>
      </c>
      <c r="AC360" s="124" t="str">
        <f ca="1">IF(AC$1="","",IFERROR(SUM($B326:AC326)/AC292,""))</f>
        <v/>
      </c>
      <c r="AD360" s="124" t="str">
        <f ca="1">IF(AD$1="","",IFERROR(SUM($B326:AD326)/AD292,""))</f>
        <v/>
      </c>
      <c r="AE360" s="124" t="str">
        <f ca="1">IF(AE$1="","",IFERROR(SUM($B326:AE326)/AE292,""))</f>
        <v/>
      </c>
      <c r="AF360" s="124" t="str">
        <f ca="1">IF(AF$1="","",IFERROR(SUM($B326:AF326)/AF292,""))</f>
        <v/>
      </c>
      <c r="AG360" s="124" t="str">
        <f ca="1">IF(AG$1="","",IFERROR(SUM($B326:AG326)/AG292,""))</f>
        <v/>
      </c>
      <c r="AH360" s="124" t="str">
        <f ca="1">IF(AH$1="","",IFERROR(SUM($B326:AH326)/AH292,""))</f>
        <v/>
      </c>
      <c r="AI360" s="124" t="str">
        <f ca="1">IF(AI$1="","",IFERROR(SUM($B326:AI326)/AI292,""))</f>
        <v/>
      </c>
      <c r="AJ360" s="124" t="str">
        <f>IF(AJ$1="","",IFERROR(SUM($B326:AJ326)/AJ292,""))</f>
        <v/>
      </c>
      <c r="AK360" s="124" t="str">
        <f>IF(AK$1="","",IFERROR(SUM($B326:AK326)/AK292,""))</f>
        <v/>
      </c>
      <c r="AL360" s="124" t="str">
        <f>IF(AL$1="","",IFERROR(SUM($B326:AL326)/AL292,""))</f>
        <v/>
      </c>
      <c r="AM360" s="124" t="str">
        <f>IF(AM$1="","",IFERROR(SUM($B326:AM326)/AM292,""))</f>
        <v/>
      </c>
      <c r="AN360" s="124" t="str">
        <f>IF(AN$1="","",IFERROR(SUM($B326:AN326)/AN292,""))</f>
        <v/>
      </c>
      <c r="AO360" s="124" t="str">
        <f>IF(AO$1="","",IFERROR(SUM($B326:AO326)/AO292,""))</f>
        <v/>
      </c>
      <c r="AP360" s="124" t="str">
        <f>IF(AP$1="","",IFERROR(SUM($B326:AP326)/AP292,""))</f>
        <v/>
      </c>
      <c r="AQ360" s="124" t="str">
        <f>IF(AQ$1="","",IFERROR(SUM($B326:AQ326)/AQ292,""))</f>
        <v/>
      </c>
      <c r="AR360" s="124" t="str">
        <f>IF(AR$1="","",IFERROR(SUM($B326:AR326)/AR292,""))</f>
        <v/>
      </c>
      <c r="AS360" s="124" t="str">
        <f>IF(AS$1="","",IFERROR(SUM($B326:AS326)/AS292,""))</f>
        <v/>
      </c>
      <c r="AT360" s="124" t="str">
        <f>IF(AT$1="","",IFERROR(SUM($B326:AT326)/AT292,""))</f>
        <v/>
      </c>
      <c r="AU360" s="124" t="str">
        <f>IF(AU$1="","",IFERROR(SUM($B326:AU326)/AU292,""))</f>
        <v/>
      </c>
      <c r="AV360" s="124" t="str">
        <f>IF(AV$1="","",IFERROR(SUM($B326:AV326)/AV292,""))</f>
        <v/>
      </c>
      <c r="AW360" s="124" t="str">
        <f>IF(AW$1="","",IFERROR(SUM($B326:AW326)/AW292,""))</f>
        <v/>
      </c>
      <c r="AX360" s="124" t="str">
        <f>IF(AX$1="","",IFERROR(SUM($B326:AX326)/AX292,""))</f>
        <v/>
      </c>
      <c r="AY360" s="124" t="str">
        <f>IF(AY$1="","",IFERROR(SUM($B326:AY326)/AY292,""))</f>
        <v/>
      </c>
      <c r="AZ360" s="124" t="str">
        <f>IF(AZ$1="","",IFERROR(SUM($B326:AZ326)/AZ292,""))</f>
        <v/>
      </c>
      <c r="BA360" s="124" t="str">
        <f>IF(BA$1="","",IFERROR(SUM($B326:BA326)/BA292,""))</f>
        <v/>
      </c>
      <c r="BB360" s="124" t="str">
        <f>IF(BB$1="","",IFERROR(SUM($B326:BB326)/BB292,""))</f>
        <v/>
      </c>
      <c r="BC360" s="124" t="str">
        <f>IF(BC$1="","",IFERROR(SUM($B326:BC326)/BC292,""))</f>
        <v/>
      </c>
      <c r="BD360" s="124" t="str">
        <f>IF(BD$1="","",IFERROR(SUM($B326:BD326)/BD292,""))</f>
        <v/>
      </c>
      <c r="BE360" s="124" t="str">
        <f>IF(BE$1="","",IFERROR(SUM($B326:BE326)/BE292,""))</f>
        <v/>
      </c>
    </row>
    <row r="361" spans="1:57">
      <c r="A361" s="3" t="str">
        <f t="shared" si="27"/>
        <v/>
      </c>
      <c r="B361" s="124" t="str">
        <f ca="1">IF(B$1="","",IFERROR(SUM($B327:B327)/B293,""))</f>
        <v/>
      </c>
      <c r="C361" s="124" t="str">
        <f ca="1">IF(C$1="","",IFERROR(SUM($B327:C327)/C293,""))</f>
        <v/>
      </c>
      <c r="D361" s="124" t="str">
        <f ca="1">IF(D$1="","",IFERROR(SUM($B327:D327)/D293,""))</f>
        <v/>
      </c>
      <c r="E361" s="124" t="str">
        <f ca="1">IF(E$1="","",IFERROR(SUM($B327:E327)/E293,""))</f>
        <v/>
      </c>
      <c r="F361" s="124" t="str">
        <f ca="1">IF(F$1="","",IFERROR(SUM($B327:F327)/F293,""))</f>
        <v/>
      </c>
      <c r="G361" s="124" t="str">
        <f ca="1">IF(G$1="","",IFERROR(SUM($B327:G327)/G293,""))</f>
        <v/>
      </c>
      <c r="H361" s="124" t="str">
        <f ca="1">IF(H$1="","",IFERROR(SUM($B327:H327)/H293,""))</f>
        <v/>
      </c>
      <c r="I361" s="124" t="str">
        <f ca="1">IF(I$1="","",IFERROR(SUM($B327:I327)/I293,""))</f>
        <v/>
      </c>
      <c r="J361" s="124" t="str">
        <f ca="1">IF(J$1="","",IFERROR(SUM($B327:J327)/J293,""))</f>
        <v/>
      </c>
      <c r="K361" s="124" t="str">
        <f ca="1">IF(K$1="","",IFERROR(SUM($B327:K327)/K293,""))</f>
        <v/>
      </c>
      <c r="L361" s="124" t="str">
        <f ca="1">IF(L$1="","",IFERROR(SUM($B327:L327)/L293,""))</f>
        <v/>
      </c>
      <c r="M361" s="124" t="str">
        <f ca="1">IF(M$1="","",IFERROR(SUM($B327:M327)/M293,""))</f>
        <v/>
      </c>
      <c r="N361" s="124" t="str">
        <f ca="1">IF(N$1="","",IFERROR(SUM($B327:N327)/N293,""))</f>
        <v/>
      </c>
      <c r="O361" s="124" t="str">
        <f ca="1">IF(O$1="","",IFERROR(SUM($B327:O327)/O293,""))</f>
        <v/>
      </c>
      <c r="P361" s="124" t="str">
        <f ca="1">IF(P$1="","",IFERROR(SUM($B327:P327)/P293,""))</f>
        <v/>
      </c>
      <c r="Q361" s="124" t="str">
        <f ca="1">IF(Q$1="","",IFERROR(SUM($B327:Q327)/Q293,""))</f>
        <v/>
      </c>
      <c r="R361" s="124" t="str">
        <f ca="1">IF(R$1="","",IFERROR(SUM($B327:R327)/R293,""))</f>
        <v/>
      </c>
      <c r="S361" s="124" t="str">
        <f ca="1">IF(S$1="","",IFERROR(SUM($B327:S327)/S293,""))</f>
        <v/>
      </c>
      <c r="T361" s="124" t="str">
        <f ca="1">IF(T$1="","",IFERROR(SUM($B327:T327)/T293,""))</f>
        <v/>
      </c>
      <c r="U361" s="124" t="str">
        <f ca="1">IF(U$1="","",IFERROR(SUM($B327:U327)/U293,""))</f>
        <v/>
      </c>
      <c r="V361" s="124" t="str">
        <f ca="1">IF(V$1="","",IFERROR(SUM($B327:V327)/V293,""))</f>
        <v/>
      </c>
      <c r="W361" s="124" t="str">
        <f ca="1">IF(W$1="","",IFERROR(SUM($B327:W327)/W293,""))</f>
        <v/>
      </c>
      <c r="X361" s="124" t="str">
        <f ca="1">IF(X$1="","",IFERROR(SUM($B327:X327)/X293,""))</f>
        <v/>
      </c>
      <c r="Y361" s="124" t="str">
        <f ca="1">IF(Y$1="","",IFERROR(SUM($B327:Y327)/Y293,""))</f>
        <v/>
      </c>
      <c r="Z361" s="124" t="str">
        <f ca="1">IF(Z$1="","",IFERROR(SUM($B327:Z327)/Z293,""))</f>
        <v/>
      </c>
      <c r="AA361" s="124" t="str">
        <f ca="1">IF(AA$1="","",IFERROR(SUM($B327:AA327)/AA293,""))</f>
        <v/>
      </c>
      <c r="AB361" s="124" t="str">
        <f ca="1">IF(AB$1="","",IFERROR(SUM($B327:AB327)/AB293,""))</f>
        <v/>
      </c>
      <c r="AC361" s="124" t="str">
        <f ca="1">IF(AC$1="","",IFERROR(SUM($B327:AC327)/AC293,""))</f>
        <v/>
      </c>
      <c r="AD361" s="124" t="str">
        <f ca="1">IF(AD$1="","",IFERROR(SUM($B327:AD327)/AD293,""))</f>
        <v/>
      </c>
      <c r="AE361" s="124" t="str">
        <f ca="1">IF(AE$1="","",IFERROR(SUM($B327:AE327)/AE293,""))</f>
        <v/>
      </c>
      <c r="AF361" s="124" t="str">
        <f ca="1">IF(AF$1="","",IFERROR(SUM($B327:AF327)/AF293,""))</f>
        <v/>
      </c>
      <c r="AG361" s="124" t="str">
        <f ca="1">IF(AG$1="","",IFERROR(SUM($B327:AG327)/AG293,""))</f>
        <v/>
      </c>
      <c r="AH361" s="124" t="str">
        <f ca="1">IF(AH$1="","",IFERROR(SUM($B327:AH327)/AH293,""))</f>
        <v/>
      </c>
      <c r="AI361" s="124" t="str">
        <f ca="1">IF(AI$1="","",IFERROR(SUM($B327:AI327)/AI293,""))</f>
        <v/>
      </c>
      <c r="AJ361" s="124" t="str">
        <f>IF(AJ$1="","",IFERROR(SUM($B327:AJ327)/AJ293,""))</f>
        <v/>
      </c>
      <c r="AK361" s="124" t="str">
        <f>IF(AK$1="","",IFERROR(SUM($B327:AK327)/AK293,""))</f>
        <v/>
      </c>
      <c r="AL361" s="124" t="str">
        <f>IF(AL$1="","",IFERROR(SUM($B327:AL327)/AL293,""))</f>
        <v/>
      </c>
      <c r="AM361" s="124" t="str">
        <f>IF(AM$1="","",IFERROR(SUM($B327:AM327)/AM293,""))</f>
        <v/>
      </c>
      <c r="AN361" s="124" t="str">
        <f>IF(AN$1="","",IFERROR(SUM($B327:AN327)/AN293,""))</f>
        <v/>
      </c>
      <c r="AO361" s="124" t="str">
        <f>IF(AO$1="","",IFERROR(SUM($B327:AO327)/AO293,""))</f>
        <v/>
      </c>
      <c r="AP361" s="124" t="str">
        <f>IF(AP$1="","",IFERROR(SUM($B327:AP327)/AP293,""))</f>
        <v/>
      </c>
      <c r="AQ361" s="124" t="str">
        <f>IF(AQ$1="","",IFERROR(SUM($B327:AQ327)/AQ293,""))</f>
        <v/>
      </c>
      <c r="AR361" s="124" t="str">
        <f>IF(AR$1="","",IFERROR(SUM($B327:AR327)/AR293,""))</f>
        <v/>
      </c>
      <c r="AS361" s="124" t="str">
        <f>IF(AS$1="","",IFERROR(SUM($B327:AS327)/AS293,""))</f>
        <v/>
      </c>
      <c r="AT361" s="124" t="str">
        <f>IF(AT$1="","",IFERROR(SUM($B327:AT327)/AT293,""))</f>
        <v/>
      </c>
      <c r="AU361" s="124" t="str">
        <f>IF(AU$1="","",IFERROR(SUM($B327:AU327)/AU293,""))</f>
        <v/>
      </c>
      <c r="AV361" s="124" t="str">
        <f>IF(AV$1="","",IFERROR(SUM($B327:AV327)/AV293,""))</f>
        <v/>
      </c>
      <c r="AW361" s="124" t="str">
        <f>IF(AW$1="","",IFERROR(SUM($B327:AW327)/AW293,""))</f>
        <v/>
      </c>
      <c r="AX361" s="124" t="str">
        <f>IF(AX$1="","",IFERROR(SUM($B327:AX327)/AX293,""))</f>
        <v/>
      </c>
      <c r="AY361" s="124" t="str">
        <f>IF(AY$1="","",IFERROR(SUM($B327:AY327)/AY293,""))</f>
        <v/>
      </c>
      <c r="AZ361" s="124" t="str">
        <f>IF(AZ$1="","",IFERROR(SUM($B327:AZ327)/AZ293,""))</f>
        <v/>
      </c>
      <c r="BA361" s="124" t="str">
        <f>IF(BA$1="","",IFERROR(SUM($B327:BA327)/BA293,""))</f>
        <v/>
      </c>
      <c r="BB361" s="124" t="str">
        <f>IF(BB$1="","",IFERROR(SUM($B327:BB327)/BB293,""))</f>
        <v/>
      </c>
      <c r="BC361" s="124" t="str">
        <f>IF(BC$1="","",IFERROR(SUM($B327:BC327)/BC293,""))</f>
        <v/>
      </c>
      <c r="BD361" s="124" t="str">
        <f>IF(BD$1="","",IFERROR(SUM($B327:BD327)/BD293,""))</f>
        <v/>
      </c>
      <c r="BE361" s="124" t="str">
        <f>IF(BE$1="","",IFERROR(SUM($B327:BE327)/BE293,""))</f>
        <v/>
      </c>
    </row>
    <row r="362" spans="1:57">
      <c r="A362" s="3" t="str">
        <f t="shared" si="27"/>
        <v/>
      </c>
      <c r="B362" s="124" t="str">
        <f ca="1">IF(B$1="","",IFERROR(SUM($B328:B328)/B294,""))</f>
        <v/>
      </c>
      <c r="C362" s="124" t="str">
        <f ca="1">IF(C$1="","",IFERROR(SUM($B328:C328)/C294,""))</f>
        <v/>
      </c>
      <c r="D362" s="124" t="str">
        <f ca="1">IF(D$1="","",IFERROR(SUM($B328:D328)/D294,""))</f>
        <v/>
      </c>
      <c r="E362" s="124" t="str">
        <f ca="1">IF(E$1="","",IFERROR(SUM($B328:E328)/E294,""))</f>
        <v/>
      </c>
      <c r="F362" s="124" t="str">
        <f ca="1">IF(F$1="","",IFERROR(SUM($B328:F328)/F294,""))</f>
        <v/>
      </c>
      <c r="G362" s="124" t="str">
        <f ca="1">IF(G$1="","",IFERROR(SUM($B328:G328)/G294,""))</f>
        <v/>
      </c>
      <c r="H362" s="124" t="str">
        <f ca="1">IF(H$1="","",IFERROR(SUM($B328:H328)/H294,""))</f>
        <v/>
      </c>
      <c r="I362" s="124" t="str">
        <f ca="1">IF(I$1="","",IFERROR(SUM($B328:I328)/I294,""))</f>
        <v/>
      </c>
      <c r="J362" s="124" t="str">
        <f ca="1">IF(J$1="","",IFERROR(SUM($B328:J328)/J294,""))</f>
        <v/>
      </c>
      <c r="K362" s="124" t="str">
        <f ca="1">IF(K$1="","",IFERROR(SUM($B328:K328)/K294,""))</f>
        <v/>
      </c>
      <c r="L362" s="124" t="str">
        <f ca="1">IF(L$1="","",IFERROR(SUM($B328:L328)/L294,""))</f>
        <v/>
      </c>
      <c r="M362" s="124" t="str">
        <f ca="1">IF(M$1="","",IFERROR(SUM($B328:M328)/M294,""))</f>
        <v/>
      </c>
      <c r="N362" s="124" t="str">
        <f ca="1">IF(N$1="","",IFERROR(SUM($B328:N328)/N294,""))</f>
        <v/>
      </c>
      <c r="O362" s="124" t="str">
        <f ca="1">IF(O$1="","",IFERROR(SUM($B328:O328)/O294,""))</f>
        <v/>
      </c>
      <c r="P362" s="124" t="str">
        <f ca="1">IF(P$1="","",IFERROR(SUM($B328:P328)/P294,""))</f>
        <v/>
      </c>
      <c r="Q362" s="124" t="str">
        <f ca="1">IF(Q$1="","",IFERROR(SUM($B328:Q328)/Q294,""))</f>
        <v/>
      </c>
      <c r="R362" s="124" t="str">
        <f ca="1">IF(R$1="","",IFERROR(SUM($B328:R328)/R294,""))</f>
        <v/>
      </c>
      <c r="S362" s="124" t="str">
        <f ca="1">IF(S$1="","",IFERROR(SUM($B328:S328)/S294,""))</f>
        <v/>
      </c>
      <c r="T362" s="124" t="str">
        <f ca="1">IF(T$1="","",IFERROR(SUM($B328:T328)/T294,""))</f>
        <v/>
      </c>
      <c r="U362" s="124" t="str">
        <f ca="1">IF(U$1="","",IFERROR(SUM($B328:U328)/U294,""))</f>
        <v/>
      </c>
      <c r="V362" s="124" t="str">
        <f ca="1">IF(V$1="","",IFERROR(SUM($B328:V328)/V294,""))</f>
        <v/>
      </c>
      <c r="W362" s="124" t="str">
        <f ca="1">IF(W$1="","",IFERROR(SUM($B328:W328)/W294,""))</f>
        <v/>
      </c>
      <c r="X362" s="124" t="str">
        <f ca="1">IF(X$1="","",IFERROR(SUM($B328:X328)/X294,""))</f>
        <v/>
      </c>
      <c r="Y362" s="124" t="str">
        <f ca="1">IF(Y$1="","",IFERROR(SUM($B328:Y328)/Y294,""))</f>
        <v/>
      </c>
      <c r="Z362" s="124" t="str">
        <f ca="1">IF(Z$1="","",IFERROR(SUM($B328:Z328)/Z294,""))</f>
        <v/>
      </c>
      <c r="AA362" s="124" t="str">
        <f ca="1">IF(AA$1="","",IFERROR(SUM($B328:AA328)/AA294,""))</f>
        <v/>
      </c>
      <c r="AB362" s="124" t="str">
        <f ca="1">IF(AB$1="","",IFERROR(SUM($B328:AB328)/AB294,""))</f>
        <v/>
      </c>
      <c r="AC362" s="124" t="str">
        <f ca="1">IF(AC$1="","",IFERROR(SUM($B328:AC328)/AC294,""))</f>
        <v/>
      </c>
      <c r="AD362" s="124" t="str">
        <f ca="1">IF(AD$1="","",IFERROR(SUM($B328:AD328)/AD294,""))</f>
        <v/>
      </c>
      <c r="AE362" s="124" t="str">
        <f ca="1">IF(AE$1="","",IFERROR(SUM($B328:AE328)/AE294,""))</f>
        <v/>
      </c>
      <c r="AF362" s="124" t="str">
        <f ca="1">IF(AF$1="","",IFERROR(SUM($B328:AF328)/AF294,""))</f>
        <v/>
      </c>
      <c r="AG362" s="124" t="str">
        <f ca="1">IF(AG$1="","",IFERROR(SUM($B328:AG328)/AG294,""))</f>
        <v/>
      </c>
      <c r="AH362" s="124" t="str">
        <f ca="1">IF(AH$1="","",IFERROR(SUM($B328:AH328)/AH294,""))</f>
        <v/>
      </c>
      <c r="AI362" s="124" t="str">
        <f ca="1">IF(AI$1="","",IFERROR(SUM($B328:AI328)/AI294,""))</f>
        <v/>
      </c>
      <c r="AJ362" s="124" t="str">
        <f>IF(AJ$1="","",IFERROR(SUM($B328:AJ328)/AJ294,""))</f>
        <v/>
      </c>
      <c r="AK362" s="124" t="str">
        <f>IF(AK$1="","",IFERROR(SUM($B328:AK328)/AK294,""))</f>
        <v/>
      </c>
      <c r="AL362" s="124" t="str">
        <f>IF(AL$1="","",IFERROR(SUM($B328:AL328)/AL294,""))</f>
        <v/>
      </c>
      <c r="AM362" s="124" t="str">
        <f>IF(AM$1="","",IFERROR(SUM($B328:AM328)/AM294,""))</f>
        <v/>
      </c>
      <c r="AN362" s="124" t="str">
        <f>IF(AN$1="","",IFERROR(SUM($B328:AN328)/AN294,""))</f>
        <v/>
      </c>
      <c r="AO362" s="124" t="str">
        <f>IF(AO$1="","",IFERROR(SUM($B328:AO328)/AO294,""))</f>
        <v/>
      </c>
      <c r="AP362" s="124" t="str">
        <f>IF(AP$1="","",IFERROR(SUM($B328:AP328)/AP294,""))</f>
        <v/>
      </c>
      <c r="AQ362" s="124" t="str">
        <f>IF(AQ$1="","",IFERROR(SUM($B328:AQ328)/AQ294,""))</f>
        <v/>
      </c>
      <c r="AR362" s="124" t="str">
        <f>IF(AR$1="","",IFERROR(SUM($B328:AR328)/AR294,""))</f>
        <v/>
      </c>
      <c r="AS362" s="124" t="str">
        <f>IF(AS$1="","",IFERROR(SUM($B328:AS328)/AS294,""))</f>
        <v/>
      </c>
      <c r="AT362" s="124" t="str">
        <f>IF(AT$1="","",IFERROR(SUM($B328:AT328)/AT294,""))</f>
        <v/>
      </c>
      <c r="AU362" s="124" t="str">
        <f>IF(AU$1="","",IFERROR(SUM($B328:AU328)/AU294,""))</f>
        <v/>
      </c>
      <c r="AV362" s="124" t="str">
        <f>IF(AV$1="","",IFERROR(SUM($B328:AV328)/AV294,""))</f>
        <v/>
      </c>
      <c r="AW362" s="124" t="str">
        <f>IF(AW$1="","",IFERROR(SUM($B328:AW328)/AW294,""))</f>
        <v/>
      </c>
      <c r="AX362" s="124" t="str">
        <f>IF(AX$1="","",IFERROR(SUM($B328:AX328)/AX294,""))</f>
        <v/>
      </c>
      <c r="AY362" s="124" t="str">
        <f>IF(AY$1="","",IFERROR(SUM($B328:AY328)/AY294,""))</f>
        <v/>
      </c>
      <c r="AZ362" s="124" t="str">
        <f>IF(AZ$1="","",IFERROR(SUM($B328:AZ328)/AZ294,""))</f>
        <v/>
      </c>
      <c r="BA362" s="124" t="str">
        <f>IF(BA$1="","",IFERROR(SUM($B328:BA328)/BA294,""))</f>
        <v/>
      </c>
      <c r="BB362" s="124" t="str">
        <f>IF(BB$1="","",IFERROR(SUM($B328:BB328)/BB294,""))</f>
        <v/>
      </c>
      <c r="BC362" s="124" t="str">
        <f>IF(BC$1="","",IFERROR(SUM($B328:BC328)/BC294,""))</f>
        <v/>
      </c>
      <c r="BD362" s="124" t="str">
        <f>IF(BD$1="","",IFERROR(SUM($B328:BD328)/BD294,""))</f>
        <v/>
      </c>
      <c r="BE362" s="124" t="str">
        <f>IF(BE$1="","",IFERROR(SUM($B328:BE328)/BE294,""))</f>
        <v/>
      </c>
    </row>
    <row r="363" spans="1:57">
      <c r="A363" s="3" t="str">
        <f t="shared" si="27"/>
        <v/>
      </c>
      <c r="B363" s="124" t="str">
        <f ca="1">IF(B$1="","",IFERROR(SUM($B329:B329)/B295,""))</f>
        <v/>
      </c>
      <c r="C363" s="124" t="str">
        <f ca="1">IF(C$1="","",IFERROR(SUM($B329:C329)/C295,""))</f>
        <v/>
      </c>
      <c r="D363" s="124" t="str">
        <f ca="1">IF(D$1="","",IFERROR(SUM($B329:D329)/D295,""))</f>
        <v/>
      </c>
      <c r="E363" s="124" t="str">
        <f ca="1">IF(E$1="","",IFERROR(SUM($B329:E329)/E295,""))</f>
        <v/>
      </c>
      <c r="F363" s="124" t="str">
        <f ca="1">IF(F$1="","",IFERROR(SUM($B329:F329)/F295,""))</f>
        <v/>
      </c>
      <c r="G363" s="124" t="str">
        <f ca="1">IF(G$1="","",IFERROR(SUM($B329:G329)/G295,""))</f>
        <v/>
      </c>
      <c r="H363" s="124" t="str">
        <f ca="1">IF(H$1="","",IFERROR(SUM($B329:H329)/H295,""))</f>
        <v/>
      </c>
      <c r="I363" s="124" t="str">
        <f ca="1">IF(I$1="","",IFERROR(SUM($B329:I329)/I295,""))</f>
        <v/>
      </c>
      <c r="J363" s="124" t="str">
        <f ca="1">IF(J$1="","",IFERROR(SUM($B329:J329)/J295,""))</f>
        <v/>
      </c>
      <c r="K363" s="124" t="str">
        <f ca="1">IF(K$1="","",IFERROR(SUM($B329:K329)/K295,""))</f>
        <v/>
      </c>
      <c r="L363" s="124" t="str">
        <f ca="1">IF(L$1="","",IFERROR(SUM($B329:L329)/L295,""))</f>
        <v/>
      </c>
      <c r="M363" s="124" t="str">
        <f ca="1">IF(M$1="","",IFERROR(SUM($B329:M329)/M295,""))</f>
        <v/>
      </c>
      <c r="N363" s="124" t="str">
        <f ca="1">IF(N$1="","",IFERROR(SUM($B329:N329)/N295,""))</f>
        <v/>
      </c>
      <c r="O363" s="124" t="str">
        <f ca="1">IF(O$1="","",IFERROR(SUM($B329:O329)/O295,""))</f>
        <v/>
      </c>
      <c r="P363" s="124" t="str">
        <f ca="1">IF(P$1="","",IFERROR(SUM($B329:P329)/P295,""))</f>
        <v/>
      </c>
      <c r="Q363" s="124" t="str">
        <f ca="1">IF(Q$1="","",IFERROR(SUM($B329:Q329)/Q295,""))</f>
        <v/>
      </c>
      <c r="R363" s="124" t="str">
        <f ca="1">IF(R$1="","",IFERROR(SUM($B329:R329)/R295,""))</f>
        <v/>
      </c>
      <c r="S363" s="124" t="str">
        <f ca="1">IF(S$1="","",IFERROR(SUM($B329:S329)/S295,""))</f>
        <v/>
      </c>
      <c r="T363" s="124" t="str">
        <f ca="1">IF(T$1="","",IFERROR(SUM($B329:T329)/T295,""))</f>
        <v/>
      </c>
      <c r="U363" s="124" t="str">
        <f ca="1">IF(U$1="","",IFERROR(SUM($B329:U329)/U295,""))</f>
        <v/>
      </c>
      <c r="V363" s="124" t="str">
        <f ca="1">IF(V$1="","",IFERROR(SUM($B329:V329)/V295,""))</f>
        <v/>
      </c>
      <c r="W363" s="124" t="str">
        <f ca="1">IF(W$1="","",IFERROR(SUM($B329:W329)/W295,""))</f>
        <v/>
      </c>
      <c r="X363" s="124" t="str">
        <f ca="1">IF(X$1="","",IFERROR(SUM($B329:X329)/X295,""))</f>
        <v/>
      </c>
      <c r="Y363" s="124" t="str">
        <f ca="1">IF(Y$1="","",IFERROR(SUM($B329:Y329)/Y295,""))</f>
        <v/>
      </c>
      <c r="Z363" s="124" t="str">
        <f ca="1">IF(Z$1="","",IFERROR(SUM($B329:Z329)/Z295,""))</f>
        <v/>
      </c>
      <c r="AA363" s="124" t="str">
        <f ca="1">IF(AA$1="","",IFERROR(SUM($B329:AA329)/AA295,""))</f>
        <v/>
      </c>
      <c r="AB363" s="124" t="str">
        <f ca="1">IF(AB$1="","",IFERROR(SUM($B329:AB329)/AB295,""))</f>
        <v/>
      </c>
      <c r="AC363" s="124" t="str">
        <f ca="1">IF(AC$1="","",IFERROR(SUM($B329:AC329)/AC295,""))</f>
        <v/>
      </c>
      <c r="AD363" s="124" t="str">
        <f ca="1">IF(AD$1="","",IFERROR(SUM($B329:AD329)/AD295,""))</f>
        <v/>
      </c>
      <c r="AE363" s="124" t="str">
        <f ca="1">IF(AE$1="","",IFERROR(SUM($B329:AE329)/AE295,""))</f>
        <v/>
      </c>
      <c r="AF363" s="124" t="str">
        <f ca="1">IF(AF$1="","",IFERROR(SUM($B329:AF329)/AF295,""))</f>
        <v/>
      </c>
      <c r="AG363" s="124" t="str">
        <f ca="1">IF(AG$1="","",IFERROR(SUM($B329:AG329)/AG295,""))</f>
        <v/>
      </c>
      <c r="AH363" s="124" t="str">
        <f ca="1">IF(AH$1="","",IFERROR(SUM($B329:AH329)/AH295,""))</f>
        <v/>
      </c>
      <c r="AI363" s="124" t="str">
        <f ca="1">IF(AI$1="","",IFERROR(SUM($B329:AI329)/AI295,""))</f>
        <v/>
      </c>
      <c r="AJ363" s="124" t="str">
        <f>IF(AJ$1="","",IFERROR(SUM($B329:AJ329)/AJ295,""))</f>
        <v/>
      </c>
      <c r="AK363" s="124" t="str">
        <f>IF(AK$1="","",IFERROR(SUM($B329:AK329)/AK295,""))</f>
        <v/>
      </c>
      <c r="AL363" s="124" t="str">
        <f>IF(AL$1="","",IFERROR(SUM($B329:AL329)/AL295,""))</f>
        <v/>
      </c>
      <c r="AM363" s="124" t="str">
        <f>IF(AM$1="","",IFERROR(SUM($B329:AM329)/AM295,""))</f>
        <v/>
      </c>
      <c r="AN363" s="124" t="str">
        <f>IF(AN$1="","",IFERROR(SUM($B329:AN329)/AN295,""))</f>
        <v/>
      </c>
      <c r="AO363" s="124" t="str">
        <f>IF(AO$1="","",IFERROR(SUM($B329:AO329)/AO295,""))</f>
        <v/>
      </c>
      <c r="AP363" s="124" t="str">
        <f>IF(AP$1="","",IFERROR(SUM($B329:AP329)/AP295,""))</f>
        <v/>
      </c>
      <c r="AQ363" s="124" t="str">
        <f>IF(AQ$1="","",IFERROR(SUM($B329:AQ329)/AQ295,""))</f>
        <v/>
      </c>
      <c r="AR363" s="124" t="str">
        <f>IF(AR$1="","",IFERROR(SUM($B329:AR329)/AR295,""))</f>
        <v/>
      </c>
      <c r="AS363" s="124" t="str">
        <f>IF(AS$1="","",IFERROR(SUM($B329:AS329)/AS295,""))</f>
        <v/>
      </c>
      <c r="AT363" s="124" t="str">
        <f>IF(AT$1="","",IFERROR(SUM($B329:AT329)/AT295,""))</f>
        <v/>
      </c>
      <c r="AU363" s="124" t="str">
        <f>IF(AU$1="","",IFERROR(SUM($B329:AU329)/AU295,""))</f>
        <v/>
      </c>
      <c r="AV363" s="124" t="str">
        <f>IF(AV$1="","",IFERROR(SUM($B329:AV329)/AV295,""))</f>
        <v/>
      </c>
      <c r="AW363" s="124" t="str">
        <f>IF(AW$1="","",IFERROR(SUM($B329:AW329)/AW295,""))</f>
        <v/>
      </c>
      <c r="AX363" s="124" t="str">
        <f>IF(AX$1="","",IFERROR(SUM($B329:AX329)/AX295,""))</f>
        <v/>
      </c>
      <c r="AY363" s="124" t="str">
        <f>IF(AY$1="","",IFERROR(SUM($B329:AY329)/AY295,""))</f>
        <v/>
      </c>
      <c r="AZ363" s="124" t="str">
        <f>IF(AZ$1="","",IFERROR(SUM($B329:AZ329)/AZ295,""))</f>
        <v/>
      </c>
      <c r="BA363" s="124" t="str">
        <f>IF(BA$1="","",IFERROR(SUM($B329:BA329)/BA295,""))</f>
        <v/>
      </c>
      <c r="BB363" s="124" t="str">
        <f>IF(BB$1="","",IFERROR(SUM($B329:BB329)/BB295,""))</f>
        <v/>
      </c>
      <c r="BC363" s="124" t="str">
        <f>IF(BC$1="","",IFERROR(SUM($B329:BC329)/BC295,""))</f>
        <v/>
      </c>
      <c r="BD363" s="124" t="str">
        <f>IF(BD$1="","",IFERROR(SUM($B329:BD329)/BD295,""))</f>
        <v/>
      </c>
      <c r="BE363" s="124" t="str">
        <f>IF(BE$1="","",IFERROR(SUM($B329:BE329)/BE295,""))</f>
        <v/>
      </c>
    </row>
    <row r="364" spans="1:57">
      <c r="A364" s="3" t="str">
        <f t="shared" si="27"/>
        <v/>
      </c>
      <c r="B364" s="124" t="str">
        <f ca="1">IF(B$1="","",IFERROR(SUM($B330:B330)/B296,""))</f>
        <v/>
      </c>
      <c r="C364" s="124" t="str">
        <f ca="1">IF(C$1="","",IFERROR(SUM($B330:C330)/C296,""))</f>
        <v/>
      </c>
      <c r="D364" s="124" t="str">
        <f ca="1">IF(D$1="","",IFERROR(SUM($B330:D330)/D296,""))</f>
        <v/>
      </c>
      <c r="E364" s="124" t="str">
        <f ca="1">IF(E$1="","",IFERROR(SUM($B330:E330)/E296,""))</f>
        <v/>
      </c>
      <c r="F364" s="124" t="str">
        <f ca="1">IF(F$1="","",IFERROR(SUM($B330:F330)/F296,""))</f>
        <v/>
      </c>
      <c r="G364" s="124" t="str">
        <f ca="1">IF(G$1="","",IFERROR(SUM($B330:G330)/G296,""))</f>
        <v/>
      </c>
      <c r="H364" s="124" t="str">
        <f ca="1">IF(H$1="","",IFERROR(SUM($B330:H330)/H296,""))</f>
        <v/>
      </c>
      <c r="I364" s="124" t="str">
        <f ca="1">IF(I$1="","",IFERROR(SUM($B330:I330)/I296,""))</f>
        <v/>
      </c>
      <c r="J364" s="124" t="str">
        <f ca="1">IF(J$1="","",IFERROR(SUM($B330:J330)/J296,""))</f>
        <v/>
      </c>
      <c r="K364" s="124" t="str">
        <f ca="1">IF(K$1="","",IFERROR(SUM($B330:K330)/K296,""))</f>
        <v/>
      </c>
      <c r="L364" s="124" t="str">
        <f ca="1">IF(L$1="","",IFERROR(SUM($B330:L330)/L296,""))</f>
        <v/>
      </c>
      <c r="M364" s="124" t="str">
        <f ca="1">IF(M$1="","",IFERROR(SUM($B330:M330)/M296,""))</f>
        <v/>
      </c>
      <c r="N364" s="124" t="str">
        <f ca="1">IF(N$1="","",IFERROR(SUM($B330:N330)/N296,""))</f>
        <v/>
      </c>
      <c r="O364" s="124" t="str">
        <f ca="1">IF(O$1="","",IFERROR(SUM($B330:O330)/O296,""))</f>
        <v/>
      </c>
      <c r="P364" s="124" t="str">
        <f ca="1">IF(P$1="","",IFERROR(SUM($B330:P330)/P296,""))</f>
        <v/>
      </c>
      <c r="Q364" s="124" t="str">
        <f ca="1">IF(Q$1="","",IFERROR(SUM($B330:Q330)/Q296,""))</f>
        <v/>
      </c>
      <c r="R364" s="124" t="str">
        <f ca="1">IF(R$1="","",IFERROR(SUM($B330:R330)/R296,""))</f>
        <v/>
      </c>
      <c r="S364" s="124" t="str">
        <f ca="1">IF(S$1="","",IFERROR(SUM($B330:S330)/S296,""))</f>
        <v/>
      </c>
      <c r="T364" s="124" t="str">
        <f ca="1">IF(T$1="","",IFERROR(SUM($B330:T330)/T296,""))</f>
        <v/>
      </c>
      <c r="U364" s="124" t="str">
        <f ca="1">IF(U$1="","",IFERROR(SUM($B330:U330)/U296,""))</f>
        <v/>
      </c>
      <c r="V364" s="124" t="str">
        <f ca="1">IF(V$1="","",IFERROR(SUM($B330:V330)/V296,""))</f>
        <v/>
      </c>
      <c r="W364" s="124" t="str">
        <f ca="1">IF(W$1="","",IFERROR(SUM($B330:W330)/W296,""))</f>
        <v/>
      </c>
      <c r="X364" s="124" t="str">
        <f ca="1">IF(X$1="","",IFERROR(SUM($B330:X330)/X296,""))</f>
        <v/>
      </c>
      <c r="Y364" s="124" t="str">
        <f ca="1">IF(Y$1="","",IFERROR(SUM($B330:Y330)/Y296,""))</f>
        <v/>
      </c>
      <c r="Z364" s="124" t="str">
        <f ca="1">IF(Z$1="","",IFERROR(SUM($B330:Z330)/Z296,""))</f>
        <v/>
      </c>
      <c r="AA364" s="124" t="str">
        <f ca="1">IF(AA$1="","",IFERROR(SUM($B330:AA330)/AA296,""))</f>
        <v/>
      </c>
      <c r="AB364" s="124" t="str">
        <f ca="1">IF(AB$1="","",IFERROR(SUM($B330:AB330)/AB296,""))</f>
        <v/>
      </c>
      <c r="AC364" s="124" t="str">
        <f ca="1">IF(AC$1="","",IFERROR(SUM($B330:AC330)/AC296,""))</f>
        <v/>
      </c>
      <c r="AD364" s="124" t="str">
        <f ca="1">IF(AD$1="","",IFERROR(SUM($B330:AD330)/AD296,""))</f>
        <v/>
      </c>
      <c r="AE364" s="124" t="str">
        <f ca="1">IF(AE$1="","",IFERROR(SUM($B330:AE330)/AE296,""))</f>
        <v/>
      </c>
      <c r="AF364" s="124" t="str">
        <f ca="1">IF(AF$1="","",IFERROR(SUM($B330:AF330)/AF296,""))</f>
        <v/>
      </c>
      <c r="AG364" s="124" t="str">
        <f ca="1">IF(AG$1="","",IFERROR(SUM($B330:AG330)/AG296,""))</f>
        <v/>
      </c>
      <c r="AH364" s="124" t="str">
        <f ca="1">IF(AH$1="","",IFERROR(SUM($B330:AH330)/AH296,""))</f>
        <v/>
      </c>
      <c r="AI364" s="124" t="str">
        <f ca="1">IF(AI$1="","",IFERROR(SUM($B330:AI330)/AI296,""))</f>
        <v/>
      </c>
      <c r="AJ364" s="124" t="str">
        <f>IF(AJ$1="","",IFERROR(SUM($B330:AJ330)/AJ296,""))</f>
        <v/>
      </c>
      <c r="AK364" s="124" t="str">
        <f>IF(AK$1="","",IFERROR(SUM($B330:AK330)/AK296,""))</f>
        <v/>
      </c>
      <c r="AL364" s="124" t="str">
        <f>IF(AL$1="","",IFERROR(SUM($B330:AL330)/AL296,""))</f>
        <v/>
      </c>
      <c r="AM364" s="124" t="str">
        <f>IF(AM$1="","",IFERROR(SUM($B330:AM330)/AM296,""))</f>
        <v/>
      </c>
      <c r="AN364" s="124" t="str">
        <f>IF(AN$1="","",IFERROR(SUM($B330:AN330)/AN296,""))</f>
        <v/>
      </c>
      <c r="AO364" s="124" t="str">
        <f>IF(AO$1="","",IFERROR(SUM($B330:AO330)/AO296,""))</f>
        <v/>
      </c>
      <c r="AP364" s="124" t="str">
        <f>IF(AP$1="","",IFERROR(SUM($B330:AP330)/AP296,""))</f>
        <v/>
      </c>
      <c r="AQ364" s="124" t="str">
        <f>IF(AQ$1="","",IFERROR(SUM($B330:AQ330)/AQ296,""))</f>
        <v/>
      </c>
      <c r="AR364" s="124" t="str">
        <f>IF(AR$1="","",IFERROR(SUM($B330:AR330)/AR296,""))</f>
        <v/>
      </c>
      <c r="AS364" s="124" t="str">
        <f>IF(AS$1="","",IFERROR(SUM($B330:AS330)/AS296,""))</f>
        <v/>
      </c>
      <c r="AT364" s="124" t="str">
        <f>IF(AT$1="","",IFERROR(SUM($B330:AT330)/AT296,""))</f>
        <v/>
      </c>
      <c r="AU364" s="124" t="str">
        <f>IF(AU$1="","",IFERROR(SUM($B330:AU330)/AU296,""))</f>
        <v/>
      </c>
      <c r="AV364" s="124" t="str">
        <f>IF(AV$1="","",IFERROR(SUM($B330:AV330)/AV296,""))</f>
        <v/>
      </c>
      <c r="AW364" s="124" t="str">
        <f>IF(AW$1="","",IFERROR(SUM($B330:AW330)/AW296,""))</f>
        <v/>
      </c>
      <c r="AX364" s="124" t="str">
        <f>IF(AX$1="","",IFERROR(SUM($B330:AX330)/AX296,""))</f>
        <v/>
      </c>
      <c r="AY364" s="124" t="str">
        <f>IF(AY$1="","",IFERROR(SUM($B330:AY330)/AY296,""))</f>
        <v/>
      </c>
      <c r="AZ364" s="124" t="str">
        <f>IF(AZ$1="","",IFERROR(SUM($B330:AZ330)/AZ296,""))</f>
        <v/>
      </c>
      <c r="BA364" s="124" t="str">
        <f>IF(BA$1="","",IFERROR(SUM($B330:BA330)/BA296,""))</f>
        <v/>
      </c>
      <c r="BB364" s="124" t="str">
        <f>IF(BB$1="","",IFERROR(SUM($B330:BB330)/BB296,""))</f>
        <v/>
      </c>
      <c r="BC364" s="124" t="str">
        <f>IF(BC$1="","",IFERROR(SUM($B330:BC330)/BC296,""))</f>
        <v/>
      </c>
      <c r="BD364" s="124" t="str">
        <f>IF(BD$1="","",IFERROR(SUM($B330:BD330)/BD296,""))</f>
        <v/>
      </c>
      <c r="BE364" s="124" t="str">
        <f>IF(BE$1="","",IFERROR(SUM($B330:BE330)/BE296,""))</f>
        <v/>
      </c>
    </row>
    <row r="365" spans="1:57">
      <c r="A365" s="3" t="str">
        <f t="shared" si="27"/>
        <v/>
      </c>
      <c r="B365" s="124" t="str">
        <f ca="1">IF(B$1="","",IFERROR(SUM($B331:B331)/B297,""))</f>
        <v/>
      </c>
      <c r="C365" s="124" t="str">
        <f ca="1">IF(C$1="","",IFERROR(SUM($B331:C331)/C297,""))</f>
        <v/>
      </c>
      <c r="D365" s="124" t="str">
        <f ca="1">IF(D$1="","",IFERROR(SUM($B331:D331)/D297,""))</f>
        <v/>
      </c>
      <c r="E365" s="124" t="str">
        <f ca="1">IF(E$1="","",IFERROR(SUM($B331:E331)/E297,""))</f>
        <v/>
      </c>
      <c r="F365" s="124" t="str">
        <f ca="1">IF(F$1="","",IFERROR(SUM($B331:F331)/F297,""))</f>
        <v/>
      </c>
      <c r="G365" s="124" t="str">
        <f ca="1">IF(G$1="","",IFERROR(SUM($B331:G331)/G297,""))</f>
        <v/>
      </c>
      <c r="H365" s="124" t="str">
        <f ca="1">IF(H$1="","",IFERROR(SUM($B331:H331)/H297,""))</f>
        <v/>
      </c>
      <c r="I365" s="124" t="str">
        <f ca="1">IF(I$1="","",IFERROR(SUM($B331:I331)/I297,""))</f>
        <v/>
      </c>
      <c r="J365" s="124" t="str">
        <f ca="1">IF(J$1="","",IFERROR(SUM($B331:J331)/J297,""))</f>
        <v/>
      </c>
      <c r="K365" s="124" t="str">
        <f ca="1">IF(K$1="","",IFERROR(SUM($B331:K331)/K297,""))</f>
        <v/>
      </c>
      <c r="L365" s="124" t="str">
        <f ca="1">IF(L$1="","",IFERROR(SUM($B331:L331)/L297,""))</f>
        <v/>
      </c>
      <c r="M365" s="124" t="str">
        <f ca="1">IF(M$1="","",IFERROR(SUM($B331:M331)/M297,""))</f>
        <v/>
      </c>
      <c r="N365" s="124" t="str">
        <f ca="1">IF(N$1="","",IFERROR(SUM($B331:N331)/N297,""))</f>
        <v/>
      </c>
      <c r="O365" s="124" t="str">
        <f ca="1">IF(O$1="","",IFERROR(SUM($B331:O331)/O297,""))</f>
        <v/>
      </c>
      <c r="P365" s="124" t="str">
        <f ca="1">IF(P$1="","",IFERROR(SUM($B331:P331)/P297,""))</f>
        <v/>
      </c>
      <c r="Q365" s="124" t="str">
        <f ca="1">IF(Q$1="","",IFERROR(SUM($B331:Q331)/Q297,""))</f>
        <v/>
      </c>
      <c r="R365" s="124" t="str">
        <f ca="1">IF(R$1="","",IFERROR(SUM($B331:R331)/R297,""))</f>
        <v/>
      </c>
      <c r="S365" s="124" t="str">
        <f ca="1">IF(S$1="","",IFERROR(SUM($B331:S331)/S297,""))</f>
        <v/>
      </c>
      <c r="T365" s="124" t="str">
        <f ca="1">IF(T$1="","",IFERROR(SUM($B331:T331)/T297,""))</f>
        <v/>
      </c>
      <c r="U365" s="124" t="str">
        <f ca="1">IF(U$1="","",IFERROR(SUM($B331:U331)/U297,""))</f>
        <v/>
      </c>
      <c r="V365" s="124" t="str">
        <f ca="1">IF(V$1="","",IFERROR(SUM($B331:V331)/V297,""))</f>
        <v/>
      </c>
      <c r="W365" s="124" t="str">
        <f ca="1">IF(W$1="","",IFERROR(SUM($B331:W331)/W297,""))</f>
        <v/>
      </c>
      <c r="X365" s="124" t="str">
        <f ca="1">IF(X$1="","",IFERROR(SUM($B331:X331)/X297,""))</f>
        <v/>
      </c>
      <c r="Y365" s="124" t="str">
        <f ca="1">IF(Y$1="","",IFERROR(SUM($B331:Y331)/Y297,""))</f>
        <v/>
      </c>
      <c r="Z365" s="124" t="str">
        <f ca="1">IF(Z$1="","",IFERROR(SUM($B331:Z331)/Z297,""))</f>
        <v/>
      </c>
      <c r="AA365" s="124" t="str">
        <f ca="1">IF(AA$1="","",IFERROR(SUM($B331:AA331)/AA297,""))</f>
        <v/>
      </c>
      <c r="AB365" s="124" t="str">
        <f ca="1">IF(AB$1="","",IFERROR(SUM($B331:AB331)/AB297,""))</f>
        <v/>
      </c>
      <c r="AC365" s="124" t="str">
        <f ca="1">IF(AC$1="","",IFERROR(SUM($B331:AC331)/AC297,""))</f>
        <v/>
      </c>
      <c r="AD365" s="124" t="str">
        <f ca="1">IF(AD$1="","",IFERROR(SUM($B331:AD331)/AD297,""))</f>
        <v/>
      </c>
      <c r="AE365" s="124" t="str">
        <f ca="1">IF(AE$1="","",IFERROR(SUM($B331:AE331)/AE297,""))</f>
        <v/>
      </c>
      <c r="AF365" s="124" t="str">
        <f ca="1">IF(AF$1="","",IFERROR(SUM($B331:AF331)/AF297,""))</f>
        <v/>
      </c>
      <c r="AG365" s="124" t="str">
        <f ca="1">IF(AG$1="","",IFERROR(SUM($B331:AG331)/AG297,""))</f>
        <v/>
      </c>
      <c r="AH365" s="124" t="str">
        <f ca="1">IF(AH$1="","",IFERROR(SUM($B331:AH331)/AH297,""))</f>
        <v/>
      </c>
      <c r="AI365" s="124" t="str">
        <f ca="1">IF(AI$1="","",IFERROR(SUM($B331:AI331)/AI297,""))</f>
        <v/>
      </c>
      <c r="AJ365" s="124" t="str">
        <f>IF(AJ$1="","",IFERROR(SUM($B331:AJ331)/AJ297,""))</f>
        <v/>
      </c>
      <c r="AK365" s="124" t="str">
        <f>IF(AK$1="","",IFERROR(SUM($B331:AK331)/AK297,""))</f>
        <v/>
      </c>
      <c r="AL365" s="124" t="str">
        <f>IF(AL$1="","",IFERROR(SUM($B331:AL331)/AL297,""))</f>
        <v/>
      </c>
      <c r="AM365" s="124" t="str">
        <f>IF(AM$1="","",IFERROR(SUM($B331:AM331)/AM297,""))</f>
        <v/>
      </c>
      <c r="AN365" s="124" t="str">
        <f>IF(AN$1="","",IFERROR(SUM($B331:AN331)/AN297,""))</f>
        <v/>
      </c>
      <c r="AO365" s="124" t="str">
        <f>IF(AO$1="","",IFERROR(SUM($B331:AO331)/AO297,""))</f>
        <v/>
      </c>
      <c r="AP365" s="124" t="str">
        <f>IF(AP$1="","",IFERROR(SUM($B331:AP331)/AP297,""))</f>
        <v/>
      </c>
      <c r="AQ365" s="124" t="str">
        <f>IF(AQ$1="","",IFERROR(SUM($B331:AQ331)/AQ297,""))</f>
        <v/>
      </c>
      <c r="AR365" s="124" t="str">
        <f>IF(AR$1="","",IFERROR(SUM($B331:AR331)/AR297,""))</f>
        <v/>
      </c>
      <c r="AS365" s="124" t="str">
        <f>IF(AS$1="","",IFERROR(SUM($B331:AS331)/AS297,""))</f>
        <v/>
      </c>
      <c r="AT365" s="124" t="str">
        <f>IF(AT$1="","",IFERROR(SUM($B331:AT331)/AT297,""))</f>
        <v/>
      </c>
      <c r="AU365" s="124" t="str">
        <f>IF(AU$1="","",IFERROR(SUM($B331:AU331)/AU297,""))</f>
        <v/>
      </c>
      <c r="AV365" s="124" t="str">
        <f>IF(AV$1="","",IFERROR(SUM($B331:AV331)/AV297,""))</f>
        <v/>
      </c>
      <c r="AW365" s="124" t="str">
        <f>IF(AW$1="","",IFERROR(SUM($B331:AW331)/AW297,""))</f>
        <v/>
      </c>
      <c r="AX365" s="124" t="str">
        <f>IF(AX$1="","",IFERROR(SUM($B331:AX331)/AX297,""))</f>
        <v/>
      </c>
      <c r="AY365" s="124" t="str">
        <f>IF(AY$1="","",IFERROR(SUM($B331:AY331)/AY297,""))</f>
        <v/>
      </c>
      <c r="AZ365" s="124" t="str">
        <f>IF(AZ$1="","",IFERROR(SUM($B331:AZ331)/AZ297,""))</f>
        <v/>
      </c>
      <c r="BA365" s="124" t="str">
        <f>IF(BA$1="","",IFERROR(SUM($B331:BA331)/BA297,""))</f>
        <v/>
      </c>
      <c r="BB365" s="124" t="str">
        <f>IF(BB$1="","",IFERROR(SUM($B331:BB331)/BB297,""))</f>
        <v/>
      </c>
      <c r="BC365" s="124" t="str">
        <f>IF(BC$1="","",IFERROR(SUM($B331:BC331)/BC297,""))</f>
        <v/>
      </c>
      <c r="BD365" s="124" t="str">
        <f>IF(BD$1="","",IFERROR(SUM($B331:BD331)/BD297,""))</f>
        <v/>
      </c>
      <c r="BE365" s="124" t="str">
        <f>IF(BE$1="","",IFERROR(SUM($B331:BE331)/BE297,""))</f>
        <v/>
      </c>
    </row>
    <row r="366" spans="1:57">
      <c r="A366" s="3" t="str">
        <f t="shared" si="27"/>
        <v/>
      </c>
      <c r="B366" s="124" t="str">
        <f ca="1">IF(B$1="","",IFERROR(SUM($B332:B332)/B298,""))</f>
        <v/>
      </c>
      <c r="C366" s="124" t="str">
        <f ca="1">IF(C$1="","",IFERROR(SUM($B332:C332)/C298,""))</f>
        <v/>
      </c>
      <c r="D366" s="124" t="str">
        <f ca="1">IF(D$1="","",IFERROR(SUM($B332:D332)/D298,""))</f>
        <v/>
      </c>
      <c r="E366" s="124" t="str">
        <f ca="1">IF(E$1="","",IFERROR(SUM($B332:E332)/E298,""))</f>
        <v/>
      </c>
      <c r="F366" s="124" t="str">
        <f ca="1">IF(F$1="","",IFERROR(SUM($B332:F332)/F298,""))</f>
        <v/>
      </c>
      <c r="G366" s="124" t="str">
        <f ca="1">IF(G$1="","",IFERROR(SUM($B332:G332)/G298,""))</f>
        <v/>
      </c>
      <c r="H366" s="124" t="str">
        <f ca="1">IF(H$1="","",IFERROR(SUM($B332:H332)/H298,""))</f>
        <v/>
      </c>
      <c r="I366" s="124" t="str">
        <f ca="1">IF(I$1="","",IFERROR(SUM($B332:I332)/I298,""))</f>
        <v/>
      </c>
      <c r="J366" s="124" t="str">
        <f ca="1">IF(J$1="","",IFERROR(SUM($B332:J332)/J298,""))</f>
        <v/>
      </c>
      <c r="K366" s="124" t="str">
        <f ca="1">IF(K$1="","",IFERROR(SUM($B332:K332)/K298,""))</f>
        <v/>
      </c>
      <c r="L366" s="124" t="str">
        <f ca="1">IF(L$1="","",IFERROR(SUM($B332:L332)/L298,""))</f>
        <v/>
      </c>
      <c r="M366" s="124" t="str">
        <f ca="1">IF(M$1="","",IFERROR(SUM($B332:M332)/M298,""))</f>
        <v/>
      </c>
      <c r="N366" s="124" t="str">
        <f ca="1">IF(N$1="","",IFERROR(SUM($B332:N332)/N298,""))</f>
        <v/>
      </c>
      <c r="O366" s="124" t="str">
        <f ca="1">IF(O$1="","",IFERROR(SUM($B332:O332)/O298,""))</f>
        <v/>
      </c>
      <c r="P366" s="124" t="str">
        <f ca="1">IF(P$1="","",IFERROR(SUM($B332:P332)/P298,""))</f>
        <v/>
      </c>
      <c r="Q366" s="124" t="str">
        <f ca="1">IF(Q$1="","",IFERROR(SUM($B332:Q332)/Q298,""))</f>
        <v/>
      </c>
      <c r="R366" s="124" t="str">
        <f ca="1">IF(R$1="","",IFERROR(SUM($B332:R332)/R298,""))</f>
        <v/>
      </c>
      <c r="S366" s="124" t="str">
        <f ca="1">IF(S$1="","",IFERROR(SUM($B332:S332)/S298,""))</f>
        <v/>
      </c>
      <c r="T366" s="124" t="str">
        <f ca="1">IF(T$1="","",IFERROR(SUM($B332:T332)/T298,""))</f>
        <v/>
      </c>
      <c r="U366" s="124" t="str">
        <f ca="1">IF(U$1="","",IFERROR(SUM($B332:U332)/U298,""))</f>
        <v/>
      </c>
      <c r="V366" s="124" t="str">
        <f ca="1">IF(V$1="","",IFERROR(SUM($B332:V332)/V298,""))</f>
        <v/>
      </c>
      <c r="W366" s="124" t="str">
        <f ca="1">IF(W$1="","",IFERROR(SUM($B332:W332)/W298,""))</f>
        <v/>
      </c>
      <c r="X366" s="124" t="str">
        <f ca="1">IF(X$1="","",IFERROR(SUM($B332:X332)/X298,""))</f>
        <v/>
      </c>
      <c r="Y366" s="124" t="str">
        <f ca="1">IF(Y$1="","",IFERROR(SUM($B332:Y332)/Y298,""))</f>
        <v/>
      </c>
      <c r="Z366" s="124" t="str">
        <f ca="1">IF(Z$1="","",IFERROR(SUM($B332:Z332)/Z298,""))</f>
        <v/>
      </c>
      <c r="AA366" s="124" t="str">
        <f ca="1">IF(AA$1="","",IFERROR(SUM($B332:AA332)/AA298,""))</f>
        <v/>
      </c>
      <c r="AB366" s="124" t="str">
        <f ca="1">IF(AB$1="","",IFERROR(SUM($B332:AB332)/AB298,""))</f>
        <v/>
      </c>
      <c r="AC366" s="124" t="str">
        <f ca="1">IF(AC$1="","",IFERROR(SUM($B332:AC332)/AC298,""))</f>
        <v/>
      </c>
      <c r="AD366" s="124" t="str">
        <f ca="1">IF(AD$1="","",IFERROR(SUM($B332:AD332)/AD298,""))</f>
        <v/>
      </c>
      <c r="AE366" s="124" t="str">
        <f ca="1">IF(AE$1="","",IFERROR(SUM($B332:AE332)/AE298,""))</f>
        <v/>
      </c>
      <c r="AF366" s="124" t="str">
        <f ca="1">IF(AF$1="","",IFERROR(SUM($B332:AF332)/AF298,""))</f>
        <v/>
      </c>
      <c r="AG366" s="124" t="str">
        <f ca="1">IF(AG$1="","",IFERROR(SUM($B332:AG332)/AG298,""))</f>
        <v/>
      </c>
      <c r="AH366" s="124" t="str">
        <f ca="1">IF(AH$1="","",IFERROR(SUM($B332:AH332)/AH298,""))</f>
        <v/>
      </c>
      <c r="AI366" s="124" t="str">
        <f ca="1">IF(AI$1="","",IFERROR(SUM($B332:AI332)/AI298,""))</f>
        <v/>
      </c>
      <c r="AJ366" s="124" t="str">
        <f>IF(AJ$1="","",IFERROR(SUM($B332:AJ332)/AJ298,""))</f>
        <v/>
      </c>
      <c r="AK366" s="124" t="str">
        <f>IF(AK$1="","",IFERROR(SUM($B332:AK332)/AK298,""))</f>
        <v/>
      </c>
      <c r="AL366" s="124" t="str">
        <f>IF(AL$1="","",IFERROR(SUM($B332:AL332)/AL298,""))</f>
        <v/>
      </c>
      <c r="AM366" s="124" t="str">
        <f>IF(AM$1="","",IFERROR(SUM($B332:AM332)/AM298,""))</f>
        <v/>
      </c>
      <c r="AN366" s="124" t="str">
        <f>IF(AN$1="","",IFERROR(SUM($B332:AN332)/AN298,""))</f>
        <v/>
      </c>
      <c r="AO366" s="124" t="str">
        <f>IF(AO$1="","",IFERROR(SUM($B332:AO332)/AO298,""))</f>
        <v/>
      </c>
      <c r="AP366" s="124" t="str">
        <f>IF(AP$1="","",IFERROR(SUM($B332:AP332)/AP298,""))</f>
        <v/>
      </c>
      <c r="AQ366" s="124" t="str">
        <f>IF(AQ$1="","",IFERROR(SUM($B332:AQ332)/AQ298,""))</f>
        <v/>
      </c>
      <c r="AR366" s="124" t="str">
        <f>IF(AR$1="","",IFERROR(SUM($B332:AR332)/AR298,""))</f>
        <v/>
      </c>
      <c r="AS366" s="124" t="str">
        <f>IF(AS$1="","",IFERROR(SUM($B332:AS332)/AS298,""))</f>
        <v/>
      </c>
      <c r="AT366" s="124" t="str">
        <f>IF(AT$1="","",IFERROR(SUM($B332:AT332)/AT298,""))</f>
        <v/>
      </c>
      <c r="AU366" s="124" t="str">
        <f>IF(AU$1="","",IFERROR(SUM($B332:AU332)/AU298,""))</f>
        <v/>
      </c>
      <c r="AV366" s="124" t="str">
        <f>IF(AV$1="","",IFERROR(SUM($B332:AV332)/AV298,""))</f>
        <v/>
      </c>
      <c r="AW366" s="124" t="str">
        <f>IF(AW$1="","",IFERROR(SUM($B332:AW332)/AW298,""))</f>
        <v/>
      </c>
      <c r="AX366" s="124" t="str">
        <f>IF(AX$1="","",IFERROR(SUM($B332:AX332)/AX298,""))</f>
        <v/>
      </c>
      <c r="AY366" s="124" t="str">
        <f>IF(AY$1="","",IFERROR(SUM($B332:AY332)/AY298,""))</f>
        <v/>
      </c>
      <c r="AZ366" s="124" t="str">
        <f>IF(AZ$1="","",IFERROR(SUM($B332:AZ332)/AZ298,""))</f>
        <v/>
      </c>
      <c r="BA366" s="124" t="str">
        <f>IF(BA$1="","",IFERROR(SUM($B332:BA332)/BA298,""))</f>
        <v/>
      </c>
      <c r="BB366" s="124" t="str">
        <f>IF(BB$1="","",IFERROR(SUM($B332:BB332)/BB298,""))</f>
        <v/>
      </c>
      <c r="BC366" s="124" t="str">
        <f>IF(BC$1="","",IFERROR(SUM($B332:BC332)/BC298,""))</f>
        <v/>
      </c>
      <c r="BD366" s="124" t="str">
        <f>IF(BD$1="","",IFERROR(SUM($B332:BD332)/BD298,""))</f>
        <v/>
      </c>
      <c r="BE366" s="124" t="str">
        <f>IF(BE$1="","",IFERROR(SUM($B332:BE332)/BE298,""))</f>
        <v/>
      </c>
    </row>
    <row r="367" spans="1:57">
      <c r="A367" s="3" t="str">
        <f t="shared" si="27"/>
        <v/>
      </c>
      <c r="B367" s="124" t="str">
        <f ca="1">IF(B$1="","",IFERROR(SUM($B333:B333)/B299,""))</f>
        <v/>
      </c>
      <c r="C367" s="124" t="str">
        <f ca="1">IF(C$1="","",IFERROR(SUM($B333:C333)/C299,""))</f>
        <v/>
      </c>
      <c r="D367" s="124" t="str">
        <f ca="1">IF(D$1="","",IFERROR(SUM($B333:D333)/D299,""))</f>
        <v/>
      </c>
      <c r="E367" s="124" t="str">
        <f ca="1">IF(E$1="","",IFERROR(SUM($B333:E333)/E299,""))</f>
        <v/>
      </c>
      <c r="F367" s="124" t="str">
        <f ca="1">IF(F$1="","",IFERROR(SUM($B333:F333)/F299,""))</f>
        <v/>
      </c>
      <c r="G367" s="124" t="str">
        <f ca="1">IF(G$1="","",IFERROR(SUM($B333:G333)/G299,""))</f>
        <v/>
      </c>
      <c r="H367" s="124" t="str">
        <f ca="1">IF(H$1="","",IFERROR(SUM($B333:H333)/H299,""))</f>
        <v/>
      </c>
      <c r="I367" s="124" t="str">
        <f ca="1">IF(I$1="","",IFERROR(SUM($B333:I333)/I299,""))</f>
        <v/>
      </c>
      <c r="J367" s="124" t="str">
        <f ca="1">IF(J$1="","",IFERROR(SUM($B333:J333)/J299,""))</f>
        <v/>
      </c>
      <c r="K367" s="124" t="str">
        <f ca="1">IF(K$1="","",IFERROR(SUM($B333:K333)/K299,""))</f>
        <v/>
      </c>
      <c r="L367" s="124" t="str">
        <f ca="1">IF(L$1="","",IFERROR(SUM($B333:L333)/L299,""))</f>
        <v/>
      </c>
      <c r="M367" s="124" t="str">
        <f ca="1">IF(M$1="","",IFERROR(SUM($B333:M333)/M299,""))</f>
        <v/>
      </c>
      <c r="N367" s="124" t="str">
        <f ca="1">IF(N$1="","",IFERROR(SUM($B333:N333)/N299,""))</f>
        <v/>
      </c>
      <c r="O367" s="124" t="str">
        <f ca="1">IF(O$1="","",IFERROR(SUM($B333:O333)/O299,""))</f>
        <v/>
      </c>
      <c r="P367" s="124" t="str">
        <f ca="1">IF(P$1="","",IFERROR(SUM($B333:P333)/P299,""))</f>
        <v/>
      </c>
      <c r="Q367" s="124" t="str">
        <f ca="1">IF(Q$1="","",IFERROR(SUM($B333:Q333)/Q299,""))</f>
        <v/>
      </c>
      <c r="R367" s="124" t="str">
        <f ca="1">IF(R$1="","",IFERROR(SUM($B333:R333)/R299,""))</f>
        <v/>
      </c>
      <c r="S367" s="124" t="str">
        <f ca="1">IF(S$1="","",IFERROR(SUM($B333:S333)/S299,""))</f>
        <v/>
      </c>
      <c r="T367" s="124" t="str">
        <f ca="1">IF(T$1="","",IFERROR(SUM($B333:T333)/T299,""))</f>
        <v/>
      </c>
      <c r="U367" s="124" t="str">
        <f ca="1">IF(U$1="","",IFERROR(SUM($B333:U333)/U299,""))</f>
        <v/>
      </c>
      <c r="V367" s="124" t="str">
        <f ca="1">IF(V$1="","",IFERROR(SUM($B333:V333)/V299,""))</f>
        <v/>
      </c>
      <c r="W367" s="124" t="str">
        <f ca="1">IF(W$1="","",IFERROR(SUM($B333:W333)/W299,""))</f>
        <v/>
      </c>
      <c r="X367" s="124" t="str">
        <f ca="1">IF(X$1="","",IFERROR(SUM($B333:X333)/X299,""))</f>
        <v/>
      </c>
      <c r="Y367" s="124" t="str">
        <f ca="1">IF(Y$1="","",IFERROR(SUM($B333:Y333)/Y299,""))</f>
        <v/>
      </c>
      <c r="Z367" s="124" t="str">
        <f ca="1">IF(Z$1="","",IFERROR(SUM($B333:Z333)/Z299,""))</f>
        <v/>
      </c>
      <c r="AA367" s="124" t="str">
        <f ca="1">IF(AA$1="","",IFERROR(SUM($B333:AA333)/AA299,""))</f>
        <v/>
      </c>
      <c r="AB367" s="124" t="str">
        <f ca="1">IF(AB$1="","",IFERROR(SUM($B333:AB333)/AB299,""))</f>
        <v/>
      </c>
      <c r="AC367" s="124" t="str">
        <f ca="1">IF(AC$1="","",IFERROR(SUM($B333:AC333)/AC299,""))</f>
        <v/>
      </c>
      <c r="AD367" s="124" t="str">
        <f ca="1">IF(AD$1="","",IFERROR(SUM($B333:AD333)/AD299,""))</f>
        <v/>
      </c>
      <c r="AE367" s="124" t="str">
        <f ca="1">IF(AE$1="","",IFERROR(SUM($B333:AE333)/AE299,""))</f>
        <v/>
      </c>
      <c r="AF367" s="124" t="str">
        <f ca="1">IF(AF$1="","",IFERROR(SUM($B333:AF333)/AF299,""))</f>
        <v/>
      </c>
      <c r="AG367" s="124" t="str">
        <f ca="1">IF(AG$1="","",IFERROR(SUM($B333:AG333)/AG299,""))</f>
        <v/>
      </c>
      <c r="AH367" s="124" t="str">
        <f ca="1">IF(AH$1="","",IFERROR(SUM($B333:AH333)/AH299,""))</f>
        <v/>
      </c>
      <c r="AI367" s="124" t="str">
        <f ca="1">IF(AI$1="","",IFERROR(SUM($B333:AI333)/AI299,""))</f>
        <v/>
      </c>
      <c r="AJ367" s="124" t="str">
        <f>IF(AJ$1="","",IFERROR(SUM($B333:AJ333)/AJ299,""))</f>
        <v/>
      </c>
      <c r="AK367" s="124" t="str">
        <f>IF(AK$1="","",IFERROR(SUM($B333:AK333)/AK299,""))</f>
        <v/>
      </c>
      <c r="AL367" s="124" t="str">
        <f>IF(AL$1="","",IFERROR(SUM($B333:AL333)/AL299,""))</f>
        <v/>
      </c>
      <c r="AM367" s="124" t="str">
        <f>IF(AM$1="","",IFERROR(SUM($B333:AM333)/AM299,""))</f>
        <v/>
      </c>
      <c r="AN367" s="124" t="str">
        <f>IF(AN$1="","",IFERROR(SUM($B333:AN333)/AN299,""))</f>
        <v/>
      </c>
      <c r="AO367" s="124" t="str">
        <f>IF(AO$1="","",IFERROR(SUM($B333:AO333)/AO299,""))</f>
        <v/>
      </c>
      <c r="AP367" s="124" t="str">
        <f>IF(AP$1="","",IFERROR(SUM($B333:AP333)/AP299,""))</f>
        <v/>
      </c>
      <c r="AQ367" s="124" t="str">
        <f>IF(AQ$1="","",IFERROR(SUM($B333:AQ333)/AQ299,""))</f>
        <v/>
      </c>
      <c r="AR367" s="124" t="str">
        <f>IF(AR$1="","",IFERROR(SUM($B333:AR333)/AR299,""))</f>
        <v/>
      </c>
      <c r="AS367" s="124" t="str">
        <f>IF(AS$1="","",IFERROR(SUM($B333:AS333)/AS299,""))</f>
        <v/>
      </c>
      <c r="AT367" s="124" t="str">
        <f>IF(AT$1="","",IFERROR(SUM($B333:AT333)/AT299,""))</f>
        <v/>
      </c>
      <c r="AU367" s="124" t="str">
        <f>IF(AU$1="","",IFERROR(SUM($B333:AU333)/AU299,""))</f>
        <v/>
      </c>
      <c r="AV367" s="124" t="str">
        <f>IF(AV$1="","",IFERROR(SUM($B333:AV333)/AV299,""))</f>
        <v/>
      </c>
      <c r="AW367" s="124" t="str">
        <f>IF(AW$1="","",IFERROR(SUM($B333:AW333)/AW299,""))</f>
        <v/>
      </c>
      <c r="AX367" s="124" t="str">
        <f>IF(AX$1="","",IFERROR(SUM($B333:AX333)/AX299,""))</f>
        <v/>
      </c>
      <c r="AY367" s="124" t="str">
        <f>IF(AY$1="","",IFERROR(SUM($B333:AY333)/AY299,""))</f>
        <v/>
      </c>
      <c r="AZ367" s="124" t="str">
        <f>IF(AZ$1="","",IFERROR(SUM($B333:AZ333)/AZ299,""))</f>
        <v/>
      </c>
      <c r="BA367" s="124" t="str">
        <f>IF(BA$1="","",IFERROR(SUM($B333:BA333)/BA299,""))</f>
        <v/>
      </c>
      <c r="BB367" s="124" t="str">
        <f>IF(BB$1="","",IFERROR(SUM($B333:BB333)/BB299,""))</f>
        <v/>
      </c>
      <c r="BC367" s="124" t="str">
        <f>IF(BC$1="","",IFERROR(SUM($B333:BC333)/BC299,""))</f>
        <v/>
      </c>
      <c r="BD367" s="124" t="str">
        <f>IF(BD$1="","",IFERROR(SUM($B333:BD333)/BD299,""))</f>
        <v/>
      </c>
      <c r="BE367" s="124" t="str">
        <f>IF(BE$1="","",IFERROR(SUM($B333:BE333)/BE299,""))</f>
        <v/>
      </c>
    </row>
    <row r="368" spans="1:57">
      <c r="A368" s="3" t="str">
        <f t="shared" si="27"/>
        <v/>
      </c>
      <c r="B368" s="124" t="str">
        <f ca="1">IF(B$1="","",IFERROR(SUM($B334:B334)/B300,""))</f>
        <v/>
      </c>
      <c r="C368" s="124" t="str">
        <f ca="1">IF(C$1="","",IFERROR(SUM($B334:C334)/C300,""))</f>
        <v/>
      </c>
      <c r="D368" s="124" t="str">
        <f ca="1">IF(D$1="","",IFERROR(SUM($B334:D334)/D300,""))</f>
        <v/>
      </c>
      <c r="E368" s="124" t="str">
        <f ca="1">IF(E$1="","",IFERROR(SUM($B334:E334)/E300,""))</f>
        <v/>
      </c>
      <c r="F368" s="124" t="str">
        <f ca="1">IF(F$1="","",IFERROR(SUM($B334:F334)/F300,""))</f>
        <v/>
      </c>
      <c r="G368" s="124" t="str">
        <f ca="1">IF(G$1="","",IFERROR(SUM($B334:G334)/G300,""))</f>
        <v/>
      </c>
      <c r="H368" s="124" t="str">
        <f ca="1">IF(H$1="","",IFERROR(SUM($B334:H334)/H300,""))</f>
        <v/>
      </c>
      <c r="I368" s="124" t="str">
        <f ca="1">IF(I$1="","",IFERROR(SUM($B334:I334)/I300,""))</f>
        <v/>
      </c>
      <c r="J368" s="124" t="str">
        <f ca="1">IF(J$1="","",IFERROR(SUM($B334:J334)/J300,""))</f>
        <v/>
      </c>
      <c r="K368" s="124" t="str">
        <f ca="1">IF(K$1="","",IFERROR(SUM($B334:K334)/K300,""))</f>
        <v/>
      </c>
      <c r="L368" s="124" t="str">
        <f ca="1">IF(L$1="","",IFERROR(SUM($B334:L334)/L300,""))</f>
        <v/>
      </c>
      <c r="M368" s="124" t="str">
        <f ca="1">IF(M$1="","",IFERROR(SUM($B334:M334)/M300,""))</f>
        <v/>
      </c>
      <c r="N368" s="124" t="str">
        <f ca="1">IF(N$1="","",IFERROR(SUM($B334:N334)/N300,""))</f>
        <v/>
      </c>
      <c r="O368" s="124" t="str">
        <f ca="1">IF(O$1="","",IFERROR(SUM($B334:O334)/O300,""))</f>
        <v/>
      </c>
      <c r="P368" s="124" t="str">
        <f ca="1">IF(P$1="","",IFERROR(SUM($B334:P334)/P300,""))</f>
        <v/>
      </c>
      <c r="Q368" s="124" t="str">
        <f ca="1">IF(Q$1="","",IFERROR(SUM($B334:Q334)/Q300,""))</f>
        <v/>
      </c>
      <c r="R368" s="124" t="str">
        <f ca="1">IF(R$1="","",IFERROR(SUM($B334:R334)/R300,""))</f>
        <v/>
      </c>
      <c r="S368" s="124" t="str">
        <f ca="1">IF(S$1="","",IFERROR(SUM($B334:S334)/S300,""))</f>
        <v/>
      </c>
      <c r="T368" s="124" t="str">
        <f ca="1">IF(T$1="","",IFERROR(SUM($B334:T334)/T300,""))</f>
        <v/>
      </c>
      <c r="U368" s="124" t="str">
        <f ca="1">IF(U$1="","",IFERROR(SUM($B334:U334)/U300,""))</f>
        <v/>
      </c>
      <c r="V368" s="124" t="str">
        <f ca="1">IF(V$1="","",IFERROR(SUM($B334:V334)/V300,""))</f>
        <v/>
      </c>
      <c r="W368" s="124" t="str">
        <f ca="1">IF(W$1="","",IFERROR(SUM($B334:W334)/W300,""))</f>
        <v/>
      </c>
      <c r="X368" s="124" t="str">
        <f ca="1">IF(X$1="","",IFERROR(SUM($B334:X334)/X300,""))</f>
        <v/>
      </c>
      <c r="Y368" s="124" t="str">
        <f ca="1">IF(Y$1="","",IFERROR(SUM($B334:Y334)/Y300,""))</f>
        <v/>
      </c>
      <c r="Z368" s="124" t="str">
        <f ca="1">IF(Z$1="","",IFERROR(SUM($B334:Z334)/Z300,""))</f>
        <v/>
      </c>
      <c r="AA368" s="124" t="str">
        <f ca="1">IF(AA$1="","",IFERROR(SUM($B334:AA334)/AA300,""))</f>
        <v/>
      </c>
      <c r="AB368" s="124" t="str">
        <f ca="1">IF(AB$1="","",IFERROR(SUM($B334:AB334)/AB300,""))</f>
        <v/>
      </c>
      <c r="AC368" s="124" t="str">
        <f ca="1">IF(AC$1="","",IFERROR(SUM($B334:AC334)/AC300,""))</f>
        <v/>
      </c>
      <c r="AD368" s="124" t="str">
        <f ca="1">IF(AD$1="","",IFERROR(SUM($B334:AD334)/AD300,""))</f>
        <v/>
      </c>
      <c r="AE368" s="124" t="str">
        <f ca="1">IF(AE$1="","",IFERROR(SUM($B334:AE334)/AE300,""))</f>
        <v/>
      </c>
      <c r="AF368" s="124" t="str">
        <f ca="1">IF(AF$1="","",IFERROR(SUM($B334:AF334)/AF300,""))</f>
        <v/>
      </c>
      <c r="AG368" s="124" t="str">
        <f ca="1">IF(AG$1="","",IFERROR(SUM($B334:AG334)/AG300,""))</f>
        <v/>
      </c>
      <c r="AH368" s="124" t="str">
        <f ca="1">IF(AH$1="","",IFERROR(SUM($B334:AH334)/AH300,""))</f>
        <v/>
      </c>
      <c r="AI368" s="124" t="str">
        <f ca="1">IF(AI$1="","",IFERROR(SUM($B334:AI334)/AI300,""))</f>
        <v/>
      </c>
      <c r="AJ368" s="124" t="str">
        <f>IF(AJ$1="","",IFERROR(SUM($B334:AJ334)/AJ300,""))</f>
        <v/>
      </c>
      <c r="AK368" s="124" t="str">
        <f>IF(AK$1="","",IFERROR(SUM($B334:AK334)/AK300,""))</f>
        <v/>
      </c>
      <c r="AL368" s="124" t="str">
        <f>IF(AL$1="","",IFERROR(SUM($B334:AL334)/AL300,""))</f>
        <v/>
      </c>
      <c r="AM368" s="124" t="str">
        <f>IF(AM$1="","",IFERROR(SUM($B334:AM334)/AM300,""))</f>
        <v/>
      </c>
      <c r="AN368" s="124" t="str">
        <f>IF(AN$1="","",IFERROR(SUM($B334:AN334)/AN300,""))</f>
        <v/>
      </c>
      <c r="AO368" s="124" t="str">
        <f>IF(AO$1="","",IFERROR(SUM($B334:AO334)/AO300,""))</f>
        <v/>
      </c>
      <c r="AP368" s="124" t="str">
        <f>IF(AP$1="","",IFERROR(SUM($B334:AP334)/AP300,""))</f>
        <v/>
      </c>
      <c r="AQ368" s="124" t="str">
        <f>IF(AQ$1="","",IFERROR(SUM($B334:AQ334)/AQ300,""))</f>
        <v/>
      </c>
      <c r="AR368" s="124" t="str">
        <f>IF(AR$1="","",IFERROR(SUM($B334:AR334)/AR300,""))</f>
        <v/>
      </c>
      <c r="AS368" s="124" t="str">
        <f>IF(AS$1="","",IFERROR(SUM($B334:AS334)/AS300,""))</f>
        <v/>
      </c>
      <c r="AT368" s="124" t="str">
        <f>IF(AT$1="","",IFERROR(SUM($B334:AT334)/AT300,""))</f>
        <v/>
      </c>
      <c r="AU368" s="124" t="str">
        <f>IF(AU$1="","",IFERROR(SUM($B334:AU334)/AU300,""))</f>
        <v/>
      </c>
      <c r="AV368" s="124" t="str">
        <f>IF(AV$1="","",IFERROR(SUM($B334:AV334)/AV300,""))</f>
        <v/>
      </c>
      <c r="AW368" s="124" t="str">
        <f>IF(AW$1="","",IFERROR(SUM($B334:AW334)/AW300,""))</f>
        <v/>
      </c>
      <c r="AX368" s="124" t="str">
        <f>IF(AX$1="","",IFERROR(SUM($B334:AX334)/AX300,""))</f>
        <v/>
      </c>
      <c r="AY368" s="124" t="str">
        <f>IF(AY$1="","",IFERROR(SUM($B334:AY334)/AY300,""))</f>
        <v/>
      </c>
      <c r="AZ368" s="124" t="str">
        <f>IF(AZ$1="","",IFERROR(SUM($B334:AZ334)/AZ300,""))</f>
        <v/>
      </c>
      <c r="BA368" s="124" t="str">
        <f>IF(BA$1="","",IFERROR(SUM($B334:BA334)/BA300,""))</f>
        <v/>
      </c>
      <c r="BB368" s="124" t="str">
        <f>IF(BB$1="","",IFERROR(SUM($B334:BB334)/BB300,""))</f>
        <v/>
      </c>
      <c r="BC368" s="124" t="str">
        <f>IF(BC$1="","",IFERROR(SUM($B334:BC334)/BC300,""))</f>
        <v/>
      </c>
      <c r="BD368" s="124" t="str">
        <f>IF(BD$1="","",IFERROR(SUM($B334:BD334)/BD300,""))</f>
        <v/>
      </c>
      <c r="BE368" s="124" t="str">
        <f>IF(BE$1="","",IFERROR(SUM($B334:BE334)/BE300,""))</f>
        <v/>
      </c>
    </row>
    <row r="369" spans="1:57">
      <c r="A369" s="3" t="str">
        <f t="shared" si="27"/>
        <v/>
      </c>
      <c r="B369" s="124" t="str">
        <f ca="1">IF(B$1="","",IFERROR(SUM($B335:B335)/B301,""))</f>
        <v/>
      </c>
      <c r="C369" s="124" t="str">
        <f ca="1">IF(C$1="","",IFERROR(SUM($B335:C335)/C301,""))</f>
        <v/>
      </c>
      <c r="D369" s="124" t="str">
        <f ca="1">IF(D$1="","",IFERROR(SUM($B335:D335)/D301,""))</f>
        <v/>
      </c>
      <c r="E369" s="124" t="str">
        <f ca="1">IF(E$1="","",IFERROR(SUM($B335:E335)/E301,""))</f>
        <v/>
      </c>
      <c r="F369" s="124" t="str">
        <f ca="1">IF(F$1="","",IFERROR(SUM($B335:F335)/F301,""))</f>
        <v/>
      </c>
      <c r="G369" s="124" t="str">
        <f ca="1">IF(G$1="","",IFERROR(SUM($B335:G335)/G301,""))</f>
        <v/>
      </c>
      <c r="H369" s="124" t="str">
        <f ca="1">IF(H$1="","",IFERROR(SUM($B335:H335)/H301,""))</f>
        <v/>
      </c>
      <c r="I369" s="124" t="str">
        <f ca="1">IF(I$1="","",IFERROR(SUM($B335:I335)/I301,""))</f>
        <v/>
      </c>
      <c r="J369" s="124" t="str">
        <f ca="1">IF(J$1="","",IFERROR(SUM($B335:J335)/J301,""))</f>
        <v/>
      </c>
      <c r="K369" s="124" t="str">
        <f ca="1">IF(K$1="","",IFERROR(SUM($B335:K335)/K301,""))</f>
        <v/>
      </c>
      <c r="L369" s="124" t="str">
        <f ca="1">IF(L$1="","",IFERROR(SUM($B335:L335)/L301,""))</f>
        <v/>
      </c>
      <c r="M369" s="124" t="str">
        <f ca="1">IF(M$1="","",IFERROR(SUM($B335:M335)/M301,""))</f>
        <v/>
      </c>
      <c r="N369" s="124" t="str">
        <f ca="1">IF(N$1="","",IFERROR(SUM($B335:N335)/N301,""))</f>
        <v/>
      </c>
      <c r="O369" s="124" t="str">
        <f ca="1">IF(O$1="","",IFERROR(SUM($B335:O335)/O301,""))</f>
        <v/>
      </c>
      <c r="P369" s="124" t="str">
        <f ca="1">IF(P$1="","",IFERROR(SUM($B335:P335)/P301,""))</f>
        <v/>
      </c>
      <c r="Q369" s="124" t="str">
        <f ca="1">IF(Q$1="","",IFERROR(SUM($B335:Q335)/Q301,""))</f>
        <v/>
      </c>
      <c r="R369" s="124" t="str">
        <f ca="1">IF(R$1="","",IFERROR(SUM($B335:R335)/R301,""))</f>
        <v/>
      </c>
      <c r="S369" s="124" t="str">
        <f ca="1">IF(S$1="","",IFERROR(SUM($B335:S335)/S301,""))</f>
        <v/>
      </c>
      <c r="T369" s="124" t="str">
        <f ca="1">IF(T$1="","",IFERROR(SUM($B335:T335)/T301,""))</f>
        <v/>
      </c>
      <c r="U369" s="124" t="str">
        <f ca="1">IF(U$1="","",IFERROR(SUM($B335:U335)/U301,""))</f>
        <v/>
      </c>
      <c r="V369" s="124" t="str">
        <f ca="1">IF(V$1="","",IFERROR(SUM($B335:V335)/V301,""))</f>
        <v/>
      </c>
      <c r="W369" s="124" t="str">
        <f ca="1">IF(W$1="","",IFERROR(SUM($B335:W335)/W301,""))</f>
        <v/>
      </c>
      <c r="X369" s="124" t="str">
        <f ca="1">IF(X$1="","",IFERROR(SUM($B335:X335)/X301,""))</f>
        <v/>
      </c>
      <c r="Y369" s="124" t="str">
        <f ca="1">IF(Y$1="","",IFERROR(SUM($B335:Y335)/Y301,""))</f>
        <v/>
      </c>
      <c r="Z369" s="124" t="str">
        <f ca="1">IF(Z$1="","",IFERROR(SUM($B335:Z335)/Z301,""))</f>
        <v/>
      </c>
      <c r="AA369" s="124" t="str">
        <f ca="1">IF(AA$1="","",IFERROR(SUM($B335:AA335)/AA301,""))</f>
        <v/>
      </c>
      <c r="AB369" s="124" t="str">
        <f ca="1">IF(AB$1="","",IFERROR(SUM($B335:AB335)/AB301,""))</f>
        <v/>
      </c>
      <c r="AC369" s="124" t="str">
        <f ca="1">IF(AC$1="","",IFERROR(SUM($B335:AC335)/AC301,""))</f>
        <v/>
      </c>
      <c r="AD369" s="124" t="str">
        <f ca="1">IF(AD$1="","",IFERROR(SUM($B335:AD335)/AD301,""))</f>
        <v/>
      </c>
      <c r="AE369" s="124" t="str">
        <f ca="1">IF(AE$1="","",IFERROR(SUM($B335:AE335)/AE301,""))</f>
        <v/>
      </c>
      <c r="AF369" s="124" t="str">
        <f ca="1">IF(AF$1="","",IFERROR(SUM($B335:AF335)/AF301,""))</f>
        <v/>
      </c>
      <c r="AG369" s="124" t="str">
        <f ca="1">IF(AG$1="","",IFERROR(SUM($B335:AG335)/AG301,""))</f>
        <v/>
      </c>
      <c r="AH369" s="124" t="str">
        <f ca="1">IF(AH$1="","",IFERROR(SUM($B335:AH335)/AH301,""))</f>
        <v/>
      </c>
      <c r="AI369" s="124" t="str">
        <f ca="1">IF(AI$1="","",IFERROR(SUM($B335:AI335)/AI301,""))</f>
        <v/>
      </c>
      <c r="AJ369" s="124" t="str">
        <f>IF(AJ$1="","",IFERROR(SUM($B335:AJ335)/AJ301,""))</f>
        <v/>
      </c>
      <c r="AK369" s="124" t="str">
        <f>IF(AK$1="","",IFERROR(SUM($B335:AK335)/AK301,""))</f>
        <v/>
      </c>
      <c r="AL369" s="124" t="str">
        <f>IF(AL$1="","",IFERROR(SUM($B335:AL335)/AL301,""))</f>
        <v/>
      </c>
      <c r="AM369" s="124" t="str">
        <f>IF(AM$1="","",IFERROR(SUM($B335:AM335)/AM301,""))</f>
        <v/>
      </c>
      <c r="AN369" s="124" t="str">
        <f>IF(AN$1="","",IFERROR(SUM($B335:AN335)/AN301,""))</f>
        <v/>
      </c>
      <c r="AO369" s="124" t="str">
        <f>IF(AO$1="","",IFERROR(SUM($B335:AO335)/AO301,""))</f>
        <v/>
      </c>
      <c r="AP369" s="124" t="str">
        <f>IF(AP$1="","",IFERROR(SUM($B335:AP335)/AP301,""))</f>
        <v/>
      </c>
      <c r="AQ369" s="124" t="str">
        <f>IF(AQ$1="","",IFERROR(SUM($B335:AQ335)/AQ301,""))</f>
        <v/>
      </c>
      <c r="AR369" s="124" t="str">
        <f>IF(AR$1="","",IFERROR(SUM($B335:AR335)/AR301,""))</f>
        <v/>
      </c>
      <c r="AS369" s="124" t="str">
        <f>IF(AS$1="","",IFERROR(SUM($B335:AS335)/AS301,""))</f>
        <v/>
      </c>
      <c r="AT369" s="124" t="str">
        <f>IF(AT$1="","",IFERROR(SUM($B335:AT335)/AT301,""))</f>
        <v/>
      </c>
      <c r="AU369" s="124" t="str">
        <f>IF(AU$1="","",IFERROR(SUM($B335:AU335)/AU301,""))</f>
        <v/>
      </c>
      <c r="AV369" s="124" t="str">
        <f>IF(AV$1="","",IFERROR(SUM($B335:AV335)/AV301,""))</f>
        <v/>
      </c>
      <c r="AW369" s="124" t="str">
        <f>IF(AW$1="","",IFERROR(SUM($B335:AW335)/AW301,""))</f>
        <v/>
      </c>
      <c r="AX369" s="124" t="str">
        <f>IF(AX$1="","",IFERROR(SUM($B335:AX335)/AX301,""))</f>
        <v/>
      </c>
      <c r="AY369" s="124" t="str">
        <f>IF(AY$1="","",IFERROR(SUM($B335:AY335)/AY301,""))</f>
        <v/>
      </c>
      <c r="AZ369" s="124" t="str">
        <f>IF(AZ$1="","",IFERROR(SUM($B335:AZ335)/AZ301,""))</f>
        <v/>
      </c>
      <c r="BA369" s="124" t="str">
        <f>IF(BA$1="","",IFERROR(SUM($B335:BA335)/BA301,""))</f>
        <v/>
      </c>
      <c r="BB369" s="124" t="str">
        <f>IF(BB$1="","",IFERROR(SUM($B335:BB335)/BB301,""))</f>
        <v/>
      </c>
      <c r="BC369" s="124" t="str">
        <f>IF(BC$1="","",IFERROR(SUM($B335:BC335)/BC301,""))</f>
        <v/>
      </c>
      <c r="BD369" s="124" t="str">
        <f>IF(BD$1="","",IFERROR(SUM($B335:BD335)/BD301,""))</f>
        <v/>
      </c>
      <c r="BE369" s="124" t="str">
        <f>IF(BE$1="","",IFERROR(SUM($B335:BE335)/BE301,""))</f>
        <v/>
      </c>
    </row>
    <row r="370" spans="1:57">
      <c r="A370" s="3" t="str">
        <f t="shared" si="27"/>
        <v/>
      </c>
      <c r="B370" s="124" t="str">
        <f ca="1">IF(B$1="","",IFERROR(SUM($B336:B336)/B302,""))</f>
        <v/>
      </c>
      <c r="C370" s="124" t="str">
        <f ca="1">IF(C$1="","",IFERROR(SUM($B336:C336)/C302,""))</f>
        <v/>
      </c>
      <c r="D370" s="124" t="str">
        <f ca="1">IF(D$1="","",IFERROR(SUM($B336:D336)/D302,""))</f>
        <v/>
      </c>
      <c r="E370" s="124" t="str">
        <f ca="1">IF(E$1="","",IFERROR(SUM($B336:E336)/E302,""))</f>
        <v/>
      </c>
      <c r="F370" s="124" t="str">
        <f ca="1">IF(F$1="","",IFERROR(SUM($B336:F336)/F302,""))</f>
        <v/>
      </c>
      <c r="G370" s="124" t="str">
        <f ca="1">IF(G$1="","",IFERROR(SUM($B336:G336)/G302,""))</f>
        <v/>
      </c>
      <c r="H370" s="124" t="str">
        <f ca="1">IF(H$1="","",IFERROR(SUM($B336:H336)/H302,""))</f>
        <v/>
      </c>
      <c r="I370" s="124" t="str">
        <f ca="1">IF(I$1="","",IFERROR(SUM($B336:I336)/I302,""))</f>
        <v/>
      </c>
      <c r="J370" s="124" t="str">
        <f ca="1">IF(J$1="","",IFERROR(SUM($B336:J336)/J302,""))</f>
        <v/>
      </c>
      <c r="K370" s="124" t="str">
        <f ca="1">IF(K$1="","",IFERROR(SUM($B336:K336)/K302,""))</f>
        <v/>
      </c>
      <c r="L370" s="124" t="str">
        <f ca="1">IF(L$1="","",IFERROR(SUM($B336:L336)/L302,""))</f>
        <v/>
      </c>
      <c r="M370" s="124" t="str">
        <f ca="1">IF(M$1="","",IFERROR(SUM($B336:M336)/M302,""))</f>
        <v/>
      </c>
      <c r="N370" s="124" t="str">
        <f ca="1">IF(N$1="","",IFERROR(SUM($B336:N336)/N302,""))</f>
        <v/>
      </c>
      <c r="O370" s="124" t="str">
        <f ca="1">IF(O$1="","",IFERROR(SUM($B336:O336)/O302,""))</f>
        <v/>
      </c>
      <c r="P370" s="124" t="str">
        <f ca="1">IF(P$1="","",IFERROR(SUM($B336:P336)/P302,""))</f>
        <v/>
      </c>
      <c r="Q370" s="124" t="str">
        <f ca="1">IF(Q$1="","",IFERROR(SUM($B336:Q336)/Q302,""))</f>
        <v/>
      </c>
      <c r="R370" s="124" t="str">
        <f ca="1">IF(R$1="","",IFERROR(SUM($B336:R336)/R302,""))</f>
        <v/>
      </c>
      <c r="S370" s="124" t="str">
        <f ca="1">IF(S$1="","",IFERROR(SUM($B336:S336)/S302,""))</f>
        <v/>
      </c>
      <c r="T370" s="124" t="str">
        <f ca="1">IF(T$1="","",IFERROR(SUM($B336:T336)/T302,""))</f>
        <v/>
      </c>
      <c r="U370" s="124" t="str">
        <f ca="1">IF(U$1="","",IFERROR(SUM($B336:U336)/U302,""))</f>
        <v/>
      </c>
      <c r="V370" s="124" t="str">
        <f ca="1">IF(V$1="","",IFERROR(SUM($B336:V336)/V302,""))</f>
        <v/>
      </c>
      <c r="W370" s="124" t="str">
        <f ca="1">IF(W$1="","",IFERROR(SUM($B336:W336)/W302,""))</f>
        <v/>
      </c>
      <c r="X370" s="124" t="str">
        <f ca="1">IF(X$1="","",IFERROR(SUM($B336:X336)/X302,""))</f>
        <v/>
      </c>
      <c r="Y370" s="124" t="str">
        <f ca="1">IF(Y$1="","",IFERROR(SUM($B336:Y336)/Y302,""))</f>
        <v/>
      </c>
      <c r="Z370" s="124" t="str">
        <f ca="1">IF(Z$1="","",IFERROR(SUM($B336:Z336)/Z302,""))</f>
        <v/>
      </c>
      <c r="AA370" s="124" t="str">
        <f ca="1">IF(AA$1="","",IFERROR(SUM($B336:AA336)/AA302,""))</f>
        <v/>
      </c>
      <c r="AB370" s="124" t="str">
        <f ca="1">IF(AB$1="","",IFERROR(SUM($B336:AB336)/AB302,""))</f>
        <v/>
      </c>
      <c r="AC370" s="124" t="str">
        <f ca="1">IF(AC$1="","",IFERROR(SUM($B336:AC336)/AC302,""))</f>
        <v/>
      </c>
      <c r="AD370" s="124" t="str">
        <f ca="1">IF(AD$1="","",IFERROR(SUM($B336:AD336)/AD302,""))</f>
        <v/>
      </c>
      <c r="AE370" s="124" t="str">
        <f ca="1">IF(AE$1="","",IFERROR(SUM($B336:AE336)/AE302,""))</f>
        <v/>
      </c>
      <c r="AF370" s="124" t="str">
        <f ca="1">IF(AF$1="","",IFERROR(SUM($B336:AF336)/AF302,""))</f>
        <v/>
      </c>
      <c r="AG370" s="124" t="str">
        <f ca="1">IF(AG$1="","",IFERROR(SUM($B336:AG336)/AG302,""))</f>
        <v/>
      </c>
      <c r="AH370" s="124" t="str">
        <f ca="1">IF(AH$1="","",IFERROR(SUM($B336:AH336)/AH302,""))</f>
        <v/>
      </c>
      <c r="AI370" s="124" t="str">
        <f ca="1">IF(AI$1="","",IFERROR(SUM($B336:AI336)/AI302,""))</f>
        <v/>
      </c>
      <c r="AJ370" s="124" t="str">
        <f>IF(AJ$1="","",IFERROR(SUM($B336:AJ336)/AJ302,""))</f>
        <v/>
      </c>
      <c r="AK370" s="124" t="str">
        <f>IF(AK$1="","",IFERROR(SUM($B336:AK336)/AK302,""))</f>
        <v/>
      </c>
      <c r="AL370" s="124" t="str">
        <f>IF(AL$1="","",IFERROR(SUM($B336:AL336)/AL302,""))</f>
        <v/>
      </c>
      <c r="AM370" s="124" t="str">
        <f>IF(AM$1="","",IFERROR(SUM($B336:AM336)/AM302,""))</f>
        <v/>
      </c>
      <c r="AN370" s="124" t="str">
        <f>IF(AN$1="","",IFERROR(SUM($B336:AN336)/AN302,""))</f>
        <v/>
      </c>
      <c r="AO370" s="124" t="str">
        <f>IF(AO$1="","",IFERROR(SUM($B336:AO336)/AO302,""))</f>
        <v/>
      </c>
      <c r="AP370" s="124" t="str">
        <f>IF(AP$1="","",IFERROR(SUM($B336:AP336)/AP302,""))</f>
        <v/>
      </c>
      <c r="AQ370" s="124" t="str">
        <f>IF(AQ$1="","",IFERROR(SUM($B336:AQ336)/AQ302,""))</f>
        <v/>
      </c>
      <c r="AR370" s="124" t="str">
        <f>IF(AR$1="","",IFERROR(SUM($B336:AR336)/AR302,""))</f>
        <v/>
      </c>
      <c r="AS370" s="124" t="str">
        <f>IF(AS$1="","",IFERROR(SUM($B336:AS336)/AS302,""))</f>
        <v/>
      </c>
      <c r="AT370" s="124" t="str">
        <f>IF(AT$1="","",IFERROR(SUM($B336:AT336)/AT302,""))</f>
        <v/>
      </c>
      <c r="AU370" s="124" t="str">
        <f>IF(AU$1="","",IFERROR(SUM($B336:AU336)/AU302,""))</f>
        <v/>
      </c>
      <c r="AV370" s="124" t="str">
        <f>IF(AV$1="","",IFERROR(SUM($B336:AV336)/AV302,""))</f>
        <v/>
      </c>
      <c r="AW370" s="124" t="str">
        <f>IF(AW$1="","",IFERROR(SUM($B336:AW336)/AW302,""))</f>
        <v/>
      </c>
      <c r="AX370" s="124" t="str">
        <f>IF(AX$1="","",IFERROR(SUM($B336:AX336)/AX302,""))</f>
        <v/>
      </c>
      <c r="AY370" s="124" t="str">
        <f>IF(AY$1="","",IFERROR(SUM($B336:AY336)/AY302,""))</f>
        <v/>
      </c>
      <c r="AZ370" s="124" t="str">
        <f>IF(AZ$1="","",IFERROR(SUM($B336:AZ336)/AZ302,""))</f>
        <v/>
      </c>
      <c r="BA370" s="124" t="str">
        <f>IF(BA$1="","",IFERROR(SUM($B336:BA336)/BA302,""))</f>
        <v/>
      </c>
      <c r="BB370" s="124" t="str">
        <f>IF(BB$1="","",IFERROR(SUM($B336:BB336)/BB302,""))</f>
        <v/>
      </c>
      <c r="BC370" s="124" t="str">
        <f>IF(BC$1="","",IFERROR(SUM($B336:BC336)/BC302,""))</f>
        <v/>
      </c>
      <c r="BD370" s="124" t="str">
        <f>IF(BD$1="","",IFERROR(SUM($B336:BD336)/BD302,""))</f>
        <v/>
      </c>
      <c r="BE370" s="124" t="str">
        <f>IF(BE$1="","",IFERROR(SUM($B336:BE336)/BE302,""))</f>
        <v/>
      </c>
    </row>
    <row r="371" spans="1:57">
      <c r="A371" s="3" t="str">
        <f t="shared" si="27"/>
        <v/>
      </c>
      <c r="B371" s="124" t="str">
        <f ca="1">IF(B$1="","",IFERROR(SUM($B337:B337)/B303,""))</f>
        <v/>
      </c>
      <c r="C371" s="124" t="str">
        <f ca="1">IF(C$1="","",IFERROR(SUM($B337:C337)/C303,""))</f>
        <v/>
      </c>
      <c r="D371" s="124" t="str">
        <f ca="1">IF(D$1="","",IFERROR(SUM($B337:D337)/D303,""))</f>
        <v/>
      </c>
      <c r="E371" s="124" t="str">
        <f ca="1">IF(E$1="","",IFERROR(SUM($B337:E337)/E303,""))</f>
        <v/>
      </c>
      <c r="F371" s="124" t="str">
        <f ca="1">IF(F$1="","",IFERROR(SUM($B337:F337)/F303,""))</f>
        <v/>
      </c>
      <c r="G371" s="124" t="str">
        <f ca="1">IF(G$1="","",IFERROR(SUM($B337:G337)/G303,""))</f>
        <v/>
      </c>
      <c r="H371" s="124" t="str">
        <f ca="1">IF(H$1="","",IFERROR(SUM($B337:H337)/H303,""))</f>
        <v/>
      </c>
      <c r="I371" s="124" t="str">
        <f ca="1">IF(I$1="","",IFERROR(SUM($B337:I337)/I303,""))</f>
        <v/>
      </c>
      <c r="J371" s="124" t="str">
        <f ca="1">IF(J$1="","",IFERROR(SUM($B337:J337)/J303,""))</f>
        <v/>
      </c>
      <c r="K371" s="124" t="str">
        <f ca="1">IF(K$1="","",IFERROR(SUM($B337:K337)/K303,""))</f>
        <v/>
      </c>
      <c r="L371" s="124" t="str">
        <f ca="1">IF(L$1="","",IFERROR(SUM($B337:L337)/L303,""))</f>
        <v/>
      </c>
      <c r="M371" s="124" t="str">
        <f ca="1">IF(M$1="","",IFERROR(SUM($B337:M337)/M303,""))</f>
        <v/>
      </c>
      <c r="N371" s="124" t="str">
        <f ca="1">IF(N$1="","",IFERROR(SUM($B337:N337)/N303,""))</f>
        <v/>
      </c>
      <c r="O371" s="124" t="str">
        <f ca="1">IF(O$1="","",IFERROR(SUM($B337:O337)/O303,""))</f>
        <v/>
      </c>
      <c r="P371" s="124" t="str">
        <f ca="1">IF(P$1="","",IFERROR(SUM($B337:P337)/P303,""))</f>
        <v/>
      </c>
      <c r="Q371" s="124" t="str">
        <f ca="1">IF(Q$1="","",IFERROR(SUM($B337:Q337)/Q303,""))</f>
        <v/>
      </c>
      <c r="R371" s="124" t="str">
        <f ca="1">IF(R$1="","",IFERROR(SUM($B337:R337)/R303,""))</f>
        <v/>
      </c>
      <c r="S371" s="124" t="str">
        <f ca="1">IF(S$1="","",IFERROR(SUM($B337:S337)/S303,""))</f>
        <v/>
      </c>
      <c r="T371" s="124" t="str">
        <f ca="1">IF(T$1="","",IFERROR(SUM($B337:T337)/T303,""))</f>
        <v/>
      </c>
      <c r="U371" s="124" t="str">
        <f ca="1">IF(U$1="","",IFERROR(SUM($B337:U337)/U303,""))</f>
        <v/>
      </c>
      <c r="V371" s="124" t="str">
        <f ca="1">IF(V$1="","",IFERROR(SUM($B337:V337)/V303,""))</f>
        <v/>
      </c>
      <c r="W371" s="124" t="str">
        <f ca="1">IF(W$1="","",IFERROR(SUM($B337:W337)/W303,""))</f>
        <v/>
      </c>
      <c r="X371" s="124" t="str">
        <f ca="1">IF(X$1="","",IFERROR(SUM($B337:X337)/X303,""))</f>
        <v/>
      </c>
      <c r="Y371" s="124" t="str">
        <f ca="1">IF(Y$1="","",IFERROR(SUM($B337:Y337)/Y303,""))</f>
        <v/>
      </c>
      <c r="Z371" s="124" t="str">
        <f ca="1">IF(Z$1="","",IFERROR(SUM($B337:Z337)/Z303,""))</f>
        <v/>
      </c>
      <c r="AA371" s="124" t="str">
        <f ca="1">IF(AA$1="","",IFERROR(SUM($B337:AA337)/AA303,""))</f>
        <v/>
      </c>
      <c r="AB371" s="124" t="str">
        <f ca="1">IF(AB$1="","",IFERROR(SUM($B337:AB337)/AB303,""))</f>
        <v/>
      </c>
      <c r="AC371" s="124" t="str">
        <f ca="1">IF(AC$1="","",IFERROR(SUM($B337:AC337)/AC303,""))</f>
        <v/>
      </c>
      <c r="AD371" s="124" t="str">
        <f ca="1">IF(AD$1="","",IFERROR(SUM($B337:AD337)/AD303,""))</f>
        <v/>
      </c>
      <c r="AE371" s="124" t="str">
        <f ca="1">IF(AE$1="","",IFERROR(SUM($B337:AE337)/AE303,""))</f>
        <v/>
      </c>
      <c r="AF371" s="124" t="str">
        <f ca="1">IF(AF$1="","",IFERROR(SUM($B337:AF337)/AF303,""))</f>
        <v/>
      </c>
      <c r="AG371" s="124" t="str">
        <f ca="1">IF(AG$1="","",IFERROR(SUM($B337:AG337)/AG303,""))</f>
        <v/>
      </c>
      <c r="AH371" s="124" t="str">
        <f ca="1">IF(AH$1="","",IFERROR(SUM($B337:AH337)/AH303,""))</f>
        <v/>
      </c>
      <c r="AI371" s="124" t="str">
        <f ca="1">IF(AI$1="","",IFERROR(SUM($B337:AI337)/AI303,""))</f>
        <v/>
      </c>
      <c r="AJ371" s="124" t="str">
        <f>IF(AJ$1="","",IFERROR(SUM($B337:AJ337)/AJ303,""))</f>
        <v/>
      </c>
      <c r="AK371" s="124" t="str">
        <f>IF(AK$1="","",IFERROR(SUM($B337:AK337)/AK303,""))</f>
        <v/>
      </c>
      <c r="AL371" s="124" t="str">
        <f>IF(AL$1="","",IFERROR(SUM($B337:AL337)/AL303,""))</f>
        <v/>
      </c>
      <c r="AM371" s="124" t="str">
        <f>IF(AM$1="","",IFERROR(SUM($B337:AM337)/AM303,""))</f>
        <v/>
      </c>
      <c r="AN371" s="124" t="str">
        <f>IF(AN$1="","",IFERROR(SUM($B337:AN337)/AN303,""))</f>
        <v/>
      </c>
      <c r="AO371" s="124" t="str">
        <f>IF(AO$1="","",IFERROR(SUM($B337:AO337)/AO303,""))</f>
        <v/>
      </c>
      <c r="AP371" s="124" t="str">
        <f>IF(AP$1="","",IFERROR(SUM($B337:AP337)/AP303,""))</f>
        <v/>
      </c>
      <c r="AQ371" s="124" t="str">
        <f>IF(AQ$1="","",IFERROR(SUM($B337:AQ337)/AQ303,""))</f>
        <v/>
      </c>
      <c r="AR371" s="124" t="str">
        <f>IF(AR$1="","",IFERROR(SUM($B337:AR337)/AR303,""))</f>
        <v/>
      </c>
      <c r="AS371" s="124" t="str">
        <f>IF(AS$1="","",IFERROR(SUM($B337:AS337)/AS303,""))</f>
        <v/>
      </c>
      <c r="AT371" s="124" t="str">
        <f>IF(AT$1="","",IFERROR(SUM($B337:AT337)/AT303,""))</f>
        <v/>
      </c>
      <c r="AU371" s="124" t="str">
        <f>IF(AU$1="","",IFERROR(SUM($B337:AU337)/AU303,""))</f>
        <v/>
      </c>
      <c r="AV371" s="124" t="str">
        <f>IF(AV$1="","",IFERROR(SUM($B337:AV337)/AV303,""))</f>
        <v/>
      </c>
      <c r="AW371" s="124" t="str">
        <f>IF(AW$1="","",IFERROR(SUM($B337:AW337)/AW303,""))</f>
        <v/>
      </c>
      <c r="AX371" s="124" t="str">
        <f>IF(AX$1="","",IFERROR(SUM($B337:AX337)/AX303,""))</f>
        <v/>
      </c>
      <c r="AY371" s="124" t="str">
        <f>IF(AY$1="","",IFERROR(SUM($B337:AY337)/AY303,""))</f>
        <v/>
      </c>
      <c r="AZ371" s="124" t="str">
        <f>IF(AZ$1="","",IFERROR(SUM($B337:AZ337)/AZ303,""))</f>
        <v/>
      </c>
      <c r="BA371" s="124" t="str">
        <f>IF(BA$1="","",IFERROR(SUM($B337:BA337)/BA303,""))</f>
        <v/>
      </c>
      <c r="BB371" s="124" t="str">
        <f>IF(BB$1="","",IFERROR(SUM($B337:BB337)/BB303,""))</f>
        <v/>
      </c>
      <c r="BC371" s="124" t="str">
        <f>IF(BC$1="","",IFERROR(SUM($B337:BC337)/BC303,""))</f>
        <v/>
      </c>
      <c r="BD371" s="124" t="str">
        <f>IF(BD$1="","",IFERROR(SUM($B337:BD337)/BD303,""))</f>
        <v/>
      </c>
      <c r="BE371" s="124" t="str">
        <f>IF(BE$1="","",IFERROR(SUM($B337:BE337)/BE303,""))</f>
        <v/>
      </c>
    </row>
    <row r="372" spans="1:57">
      <c r="A372" s="3" t="str">
        <f t="shared" si="27"/>
        <v/>
      </c>
      <c r="B372" s="124" t="str">
        <f ca="1">IF(B$1="","",IFERROR(SUM($B338:B338)/B304,""))</f>
        <v/>
      </c>
      <c r="C372" s="124" t="str">
        <f ca="1">IF(C$1="","",IFERROR(SUM($B338:C338)/C304,""))</f>
        <v/>
      </c>
      <c r="D372" s="124" t="str">
        <f ca="1">IF(D$1="","",IFERROR(SUM($B338:D338)/D304,""))</f>
        <v/>
      </c>
      <c r="E372" s="124" t="str">
        <f ca="1">IF(E$1="","",IFERROR(SUM($B338:E338)/E304,""))</f>
        <v/>
      </c>
      <c r="F372" s="124" t="str">
        <f ca="1">IF(F$1="","",IFERROR(SUM($B338:F338)/F304,""))</f>
        <v/>
      </c>
      <c r="G372" s="124" t="str">
        <f ca="1">IF(G$1="","",IFERROR(SUM($B338:G338)/G304,""))</f>
        <v/>
      </c>
      <c r="H372" s="124" t="str">
        <f ca="1">IF(H$1="","",IFERROR(SUM($B338:H338)/H304,""))</f>
        <v/>
      </c>
      <c r="I372" s="124" t="str">
        <f ca="1">IF(I$1="","",IFERROR(SUM($B338:I338)/I304,""))</f>
        <v/>
      </c>
      <c r="J372" s="124" t="str">
        <f ca="1">IF(J$1="","",IFERROR(SUM($B338:J338)/J304,""))</f>
        <v/>
      </c>
      <c r="K372" s="124" t="str">
        <f ca="1">IF(K$1="","",IFERROR(SUM($B338:K338)/K304,""))</f>
        <v/>
      </c>
      <c r="L372" s="124" t="str">
        <f ca="1">IF(L$1="","",IFERROR(SUM($B338:L338)/L304,""))</f>
        <v/>
      </c>
      <c r="M372" s="124" t="str">
        <f ca="1">IF(M$1="","",IFERROR(SUM($B338:M338)/M304,""))</f>
        <v/>
      </c>
      <c r="N372" s="124" t="str">
        <f ca="1">IF(N$1="","",IFERROR(SUM($B338:N338)/N304,""))</f>
        <v/>
      </c>
      <c r="O372" s="124" t="str">
        <f ca="1">IF(O$1="","",IFERROR(SUM($B338:O338)/O304,""))</f>
        <v/>
      </c>
      <c r="P372" s="124" t="str">
        <f ca="1">IF(P$1="","",IFERROR(SUM($B338:P338)/P304,""))</f>
        <v/>
      </c>
      <c r="Q372" s="124" t="str">
        <f ca="1">IF(Q$1="","",IFERROR(SUM($B338:Q338)/Q304,""))</f>
        <v/>
      </c>
      <c r="R372" s="124" t="str">
        <f ca="1">IF(R$1="","",IFERROR(SUM($B338:R338)/R304,""))</f>
        <v/>
      </c>
      <c r="S372" s="124" t="str">
        <f ca="1">IF(S$1="","",IFERROR(SUM($B338:S338)/S304,""))</f>
        <v/>
      </c>
      <c r="T372" s="124" t="str">
        <f ca="1">IF(T$1="","",IFERROR(SUM($B338:T338)/T304,""))</f>
        <v/>
      </c>
      <c r="U372" s="124" t="str">
        <f ca="1">IF(U$1="","",IFERROR(SUM($B338:U338)/U304,""))</f>
        <v/>
      </c>
      <c r="V372" s="124" t="str">
        <f ca="1">IF(V$1="","",IFERROR(SUM($B338:V338)/V304,""))</f>
        <v/>
      </c>
      <c r="W372" s="124" t="str">
        <f ca="1">IF(W$1="","",IFERROR(SUM($B338:W338)/W304,""))</f>
        <v/>
      </c>
      <c r="X372" s="124" t="str">
        <f ca="1">IF(X$1="","",IFERROR(SUM($B338:X338)/X304,""))</f>
        <v/>
      </c>
      <c r="Y372" s="124" t="str">
        <f ca="1">IF(Y$1="","",IFERROR(SUM($B338:Y338)/Y304,""))</f>
        <v/>
      </c>
      <c r="Z372" s="124" t="str">
        <f ca="1">IF(Z$1="","",IFERROR(SUM($B338:Z338)/Z304,""))</f>
        <v/>
      </c>
      <c r="AA372" s="124" t="str">
        <f ca="1">IF(AA$1="","",IFERROR(SUM($B338:AA338)/AA304,""))</f>
        <v/>
      </c>
      <c r="AB372" s="124" t="str">
        <f ca="1">IF(AB$1="","",IFERROR(SUM($B338:AB338)/AB304,""))</f>
        <v/>
      </c>
      <c r="AC372" s="124" t="str">
        <f ca="1">IF(AC$1="","",IFERROR(SUM($B338:AC338)/AC304,""))</f>
        <v/>
      </c>
      <c r="AD372" s="124" t="str">
        <f ca="1">IF(AD$1="","",IFERROR(SUM($B338:AD338)/AD304,""))</f>
        <v/>
      </c>
      <c r="AE372" s="124" t="str">
        <f ca="1">IF(AE$1="","",IFERROR(SUM($B338:AE338)/AE304,""))</f>
        <v/>
      </c>
      <c r="AF372" s="124" t="str">
        <f ca="1">IF(AF$1="","",IFERROR(SUM($B338:AF338)/AF304,""))</f>
        <v/>
      </c>
      <c r="AG372" s="124" t="str">
        <f ca="1">IF(AG$1="","",IFERROR(SUM($B338:AG338)/AG304,""))</f>
        <v/>
      </c>
      <c r="AH372" s="124" t="str">
        <f ca="1">IF(AH$1="","",IFERROR(SUM($B338:AH338)/AH304,""))</f>
        <v/>
      </c>
      <c r="AI372" s="124" t="str">
        <f ca="1">IF(AI$1="","",IFERROR(SUM($B338:AI338)/AI304,""))</f>
        <v/>
      </c>
      <c r="AJ372" s="124" t="str">
        <f>IF(AJ$1="","",IFERROR(SUM($B338:AJ338)/AJ304,""))</f>
        <v/>
      </c>
      <c r="AK372" s="124" t="str">
        <f>IF(AK$1="","",IFERROR(SUM($B338:AK338)/AK304,""))</f>
        <v/>
      </c>
      <c r="AL372" s="124" t="str">
        <f>IF(AL$1="","",IFERROR(SUM($B338:AL338)/AL304,""))</f>
        <v/>
      </c>
      <c r="AM372" s="124" t="str">
        <f>IF(AM$1="","",IFERROR(SUM($B338:AM338)/AM304,""))</f>
        <v/>
      </c>
      <c r="AN372" s="124" t="str">
        <f>IF(AN$1="","",IFERROR(SUM($B338:AN338)/AN304,""))</f>
        <v/>
      </c>
      <c r="AO372" s="124" t="str">
        <f>IF(AO$1="","",IFERROR(SUM($B338:AO338)/AO304,""))</f>
        <v/>
      </c>
      <c r="AP372" s="124" t="str">
        <f>IF(AP$1="","",IFERROR(SUM($B338:AP338)/AP304,""))</f>
        <v/>
      </c>
      <c r="AQ372" s="124" t="str">
        <f>IF(AQ$1="","",IFERROR(SUM($B338:AQ338)/AQ304,""))</f>
        <v/>
      </c>
      <c r="AR372" s="124" t="str">
        <f>IF(AR$1="","",IFERROR(SUM($B338:AR338)/AR304,""))</f>
        <v/>
      </c>
      <c r="AS372" s="124" t="str">
        <f>IF(AS$1="","",IFERROR(SUM($B338:AS338)/AS304,""))</f>
        <v/>
      </c>
      <c r="AT372" s="124" t="str">
        <f>IF(AT$1="","",IFERROR(SUM($B338:AT338)/AT304,""))</f>
        <v/>
      </c>
      <c r="AU372" s="124" t="str">
        <f>IF(AU$1="","",IFERROR(SUM($B338:AU338)/AU304,""))</f>
        <v/>
      </c>
      <c r="AV372" s="124" t="str">
        <f>IF(AV$1="","",IFERROR(SUM($B338:AV338)/AV304,""))</f>
        <v/>
      </c>
      <c r="AW372" s="124" t="str">
        <f>IF(AW$1="","",IFERROR(SUM($B338:AW338)/AW304,""))</f>
        <v/>
      </c>
      <c r="AX372" s="124" t="str">
        <f>IF(AX$1="","",IFERROR(SUM($B338:AX338)/AX304,""))</f>
        <v/>
      </c>
      <c r="AY372" s="124" t="str">
        <f>IF(AY$1="","",IFERROR(SUM($B338:AY338)/AY304,""))</f>
        <v/>
      </c>
      <c r="AZ372" s="124" t="str">
        <f>IF(AZ$1="","",IFERROR(SUM($B338:AZ338)/AZ304,""))</f>
        <v/>
      </c>
      <c r="BA372" s="124" t="str">
        <f>IF(BA$1="","",IFERROR(SUM($B338:BA338)/BA304,""))</f>
        <v/>
      </c>
      <c r="BB372" s="124" t="str">
        <f>IF(BB$1="","",IFERROR(SUM($B338:BB338)/BB304,""))</f>
        <v/>
      </c>
      <c r="BC372" s="124" t="str">
        <f>IF(BC$1="","",IFERROR(SUM($B338:BC338)/BC304,""))</f>
        <v/>
      </c>
      <c r="BD372" s="124" t="str">
        <f>IF(BD$1="","",IFERROR(SUM($B338:BD338)/BD304,""))</f>
        <v/>
      </c>
      <c r="BE372" s="124" t="str">
        <f>IF(BE$1="","",IFERROR(SUM($B338:BE338)/BE304,""))</f>
        <v/>
      </c>
    </row>
    <row r="373" spans="1:57">
      <c r="A373" s="3" t="str">
        <f t="shared" si="27"/>
        <v/>
      </c>
      <c r="B373" s="124" t="str">
        <f ca="1">IF(B$1="","",IFERROR(SUM($B339:B339)/B305,""))</f>
        <v/>
      </c>
      <c r="C373" s="124" t="str">
        <f ca="1">IF(C$1="","",IFERROR(SUM($B339:C339)/C305,""))</f>
        <v/>
      </c>
      <c r="D373" s="124" t="str">
        <f ca="1">IF(D$1="","",IFERROR(SUM($B339:D339)/D305,""))</f>
        <v/>
      </c>
      <c r="E373" s="124" t="str">
        <f ca="1">IF(E$1="","",IFERROR(SUM($B339:E339)/E305,""))</f>
        <v/>
      </c>
      <c r="F373" s="124" t="str">
        <f ca="1">IF(F$1="","",IFERROR(SUM($B339:F339)/F305,""))</f>
        <v/>
      </c>
      <c r="G373" s="124" t="str">
        <f ca="1">IF(G$1="","",IFERROR(SUM($B339:G339)/G305,""))</f>
        <v/>
      </c>
      <c r="H373" s="124" t="str">
        <f ca="1">IF(H$1="","",IFERROR(SUM($B339:H339)/H305,""))</f>
        <v/>
      </c>
      <c r="I373" s="124" t="str">
        <f ca="1">IF(I$1="","",IFERROR(SUM($B339:I339)/I305,""))</f>
        <v/>
      </c>
      <c r="J373" s="124" t="str">
        <f ca="1">IF(J$1="","",IFERROR(SUM($B339:J339)/J305,""))</f>
        <v/>
      </c>
      <c r="K373" s="124" t="str">
        <f ca="1">IF(K$1="","",IFERROR(SUM($B339:K339)/K305,""))</f>
        <v/>
      </c>
      <c r="L373" s="124" t="str">
        <f ca="1">IF(L$1="","",IFERROR(SUM($B339:L339)/L305,""))</f>
        <v/>
      </c>
      <c r="M373" s="124" t="str">
        <f ca="1">IF(M$1="","",IFERROR(SUM($B339:M339)/M305,""))</f>
        <v/>
      </c>
      <c r="N373" s="124" t="str">
        <f ca="1">IF(N$1="","",IFERROR(SUM($B339:N339)/N305,""))</f>
        <v/>
      </c>
      <c r="O373" s="124" t="str">
        <f ca="1">IF(O$1="","",IFERROR(SUM($B339:O339)/O305,""))</f>
        <v/>
      </c>
      <c r="P373" s="124" t="str">
        <f ca="1">IF(P$1="","",IFERROR(SUM($B339:P339)/P305,""))</f>
        <v/>
      </c>
      <c r="Q373" s="124" t="str">
        <f ca="1">IF(Q$1="","",IFERROR(SUM($B339:Q339)/Q305,""))</f>
        <v/>
      </c>
      <c r="R373" s="124" t="str">
        <f ca="1">IF(R$1="","",IFERROR(SUM($B339:R339)/R305,""))</f>
        <v/>
      </c>
      <c r="S373" s="124" t="str">
        <f ca="1">IF(S$1="","",IFERROR(SUM($B339:S339)/S305,""))</f>
        <v/>
      </c>
      <c r="T373" s="124" t="str">
        <f ca="1">IF(T$1="","",IFERROR(SUM($B339:T339)/T305,""))</f>
        <v/>
      </c>
      <c r="U373" s="124" t="str">
        <f ca="1">IF(U$1="","",IFERROR(SUM($B339:U339)/U305,""))</f>
        <v/>
      </c>
      <c r="V373" s="124" t="str">
        <f ca="1">IF(V$1="","",IFERROR(SUM($B339:V339)/V305,""))</f>
        <v/>
      </c>
      <c r="W373" s="124" t="str">
        <f ca="1">IF(W$1="","",IFERROR(SUM($B339:W339)/W305,""))</f>
        <v/>
      </c>
      <c r="X373" s="124" t="str">
        <f ca="1">IF(X$1="","",IFERROR(SUM($B339:X339)/X305,""))</f>
        <v/>
      </c>
      <c r="Y373" s="124" t="str">
        <f ca="1">IF(Y$1="","",IFERROR(SUM($B339:Y339)/Y305,""))</f>
        <v/>
      </c>
      <c r="Z373" s="124" t="str">
        <f ca="1">IF(Z$1="","",IFERROR(SUM($B339:Z339)/Z305,""))</f>
        <v/>
      </c>
      <c r="AA373" s="124" t="str">
        <f ca="1">IF(AA$1="","",IFERROR(SUM($B339:AA339)/AA305,""))</f>
        <v/>
      </c>
      <c r="AB373" s="124" t="str">
        <f ca="1">IF(AB$1="","",IFERROR(SUM($B339:AB339)/AB305,""))</f>
        <v/>
      </c>
      <c r="AC373" s="124" t="str">
        <f ca="1">IF(AC$1="","",IFERROR(SUM($B339:AC339)/AC305,""))</f>
        <v/>
      </c>
      <c r="AD373" s="124" t="str">
        <f ca="1">IF(AD$1="","",IFERROR(SUM($B339:AD339)/AD305,""))</f>
        <v/>
      </c>
      <c r="AE373" s="124" t="str">
        <f ca="1">IF(AE$1="","",IFERROR(SUM($B339:AE339)/AE305,""))</f>
        <v/>
      </c>
      <c r="AF373" s="124" t="str">
        <f ca="1">IF(AF$1="","",IFERROR(SUM($B339:AF339)/AF305,""))</f>
        <v/>
      </c>
      <c r="AG373" s="124" t="str">
        <f ca="1">IF(AG$1="","",IFERROR(SUM($B339:AG339)/AG305,""))</f>
        <v/>
      </c>
      <c r="AH373" s="124" t="str">
        <f ca="1">IF(AH$1="","",IFERROR(SUM($B339:AH339)/AH305,""))</f>
        <v/>
      </c>
      <c r="AI373" s="124" t="str">
        <f ca="1">IF(AI$1="","",IFERROR(SUM($B339:AI339)/AI305,""))</f>
        <v/>
      </c>
      <c r="AJ373" s="124" t="str">
        <f>IF(AJ$1="","",IFERROR(SUM($B339:AJ339)/AJ305,""))</f>
        <v/>
      </c>
      <c r="AK373" s="124" t="str">
        <f>IF(AK$1="","",IFERROR(SUM($B339:AK339)/AK305,""))</f>
        <v/>
      </c>
      <c r="AL373" s="124" t="str">
        <f>IF(AL$1="","",IFERROR(SUM($B339:AL339)/AL305,""))</f>
        <v/>
      </c>
      <c r="AM373" s="124" t="str">
        <f>IF(AM$1="","",IFERROR(SUM($B339:AM339)/AM305,""))</f>
        <v/>
      </c>
      <c r="AN373" s="124" t="str">
        <f>IF(AN$1="","",IFERROR(SUM($B339:AN339)/AN305,""))</f>
        <v/>
      </c>
      <c r="AO373" s="124" t="str">
        <f>IF(AO$1="","",IFERROR(SUM($B339:AO339)/AO305,""))</f>
        <v/>
      </c>
      <c r="AP373" s="124" t="str">
        <f>IF(AP$1="","",IFERROR(SUM($B339:AP339)/AP305,""))</f>
        <v/>
      </c>
      <c r="AQ373" s="124" t="str">
        <f>IF(AQ$1="","",IFERROR(SUM($B339:AQ339)/AQ305,""))</f>
        <v/>
      </c>
      <c r="AR373" s="124" t="str">
        <f>IF(AR$1="","",IFERROR(SUM($B339:AR339)/AR305,""))</f>
        <v/>
      </c>
      <c r="AS373" s="124" t="str">
        <f>IF(AS$1="","",IFERROR(SUM($B339:AS339)/AS305,""))</f>
        <v/>
      </c>
      <c r="AT373" s="124" t="str">
        <f>IF(AT$1="","",IFERROR(SUM($B339:AT339)/AT305,""))</f>
        <v/>
      </c>
      <c r="AU373" s="124" t="str">
        <f>IF(AU$1="","",IFERROR(SUM($B339:AU339)/AU305,""))</f>
        <v/>
      </c>
      <c r="AV373" s="124" t="str">
        <f>IF(AV$1="","",IFERROR(SUM($B339:AV339)/AV305,""))</f>
        <v/>
      </c>
      <c r="AW373" s="124" t="str">
        <f>IF(AW$1="","",IFERROR(SUM($B339:AW339)/AW305,""))</f>
        <v/>
      </c>
      <c r="AX373" s="124" t="str">
        <f>IF(AX$1="","",IFERROR(SUM($B339:AX339)/AX305,""))</f>
        <v/>
      </c>
      <c r="AY373" s="124" t="str">
        <f>IF(AY$1="","",IFERROR(SUM($B339:AY339)/AY305,""))</f>
        <v/>
      </c>
      <c r="AZ373" s="124" t="str">
        <f>IF(AZ$1="","",IFERROR(SUM($B339:AZ339)/AZ305,""))</f>
        <v/>
      </c>
      <c r="BA373" s="124" t="str">
        <f>IF(BA$1="","",IFERROR(SUM($B339:BA339)/BA305,""))</f>
        <v/>
      </c>
      <c r="BB373" s="124" t="str">
        <f>IF(BB$1="","",IFERROR(SUM($B339:BB339)/BB305,""))</f>
        <v/>
      </c>
      <c r="BC373" s="124" t="str">
        <f>IF(BC$1="","",IFERROR(SUM($B339:BC339)/BC305,""))</f>
        <v/>
      </c>
      <c r="BD373" s="124" t="str">
        <f>IF(BD$1="","",IFERROR(SUM($B339:BD339)/BD305,""))</f>
        <v/>
      </c>
      <c r="BE373" s="124" t="str">
        <f>IF(BE$1="","",IFERROR(SUM($B339:BE339)/BE305,""))</f>
        <v/>
      </c>
    </row>
    <row r="375" spans="1:57">
      <c r="A375" s="28" t="s">
        <v>53</v>
      </c>
    </row>
    <row r="376" spans="1:57">
      <c r="A376" s="3" t="str">
        <f>A2</f>
        <v>Bayern Munich</v>
      </c>
      <c r="B376" s="22">
        <f ca="1">IF(B$1="","",IFERROR(ELO_HGA*B342,""))</f>
        <v>65</v>
      </c>
      <c r="C376" s="22">
        <f ca="1">IF(C$1="","",IFERROR(ELO_HGA*C342,""))</f>
        <v>65</v>
      </c>
      <c r="D376" s="22">
        <f ca="1">IF(D$1="","",IFERROR(ELO_HGA*D342,""))</f>
        <v>65</v>
      </c>
      <c r="E376" s="22">
        <f ca="1">IF(E$1="","",IFERROR(ELO_HGA*E342,""))</f>
        <v>65</v>
      </c>
      <c r="F376" s="22">
        <f ca="1">IF(F$1="","",IFERROR(ELO_HGA*F342,""))</f>
        <v>65</v>
      </c>
      <c r="G376" s="22">
        <f ca="1">IF(G$1="","",IFERROR(ELO_HGA*G342,""))</f>
        <v>65</v>
      </c>
      <c r="H376" s="22">
        <f ca="1">IF(H$1="","",IFERROR(ELO_HGA*H342,""))</f>
        <v>65</v>
      </c>
      <c r="I376" s="22">
        <f ca="1">IF(I$1="","",IFERROR(ELO_HGA*I342,""))</f>
        <v>65</v>
      </c>
      <c r="J376" s="22">
        <f ca="1">IF(J$1="","",IFERROR(ELO_HGA*J342,""))</f>
        <v>65</v>
      </c>
      <c r="K376" s="22">
        <f ca="1">IF(K$1="","",IFERROR(ELO_HGA*K342,""))</f>
        <v>65</v>
      </c>
      <c r="L376" s="22">
        <f ca="1">IF(L$1="","",IFERROR(ELO_HGA*L342,""))</f>
        <v>65</v>
      </c>
      <c r="M376" s="22">
        <f ca="1">IF(M$1="","",IFERROR(ELO_HGA*M342,""))</f>
        <v>65</v>
      </c>
      <c r="N376" s="22">
        <f ca="1">IF(N$1="","",IFERROR(ELO_HGA*N342,""))</f>
        <v>65</v>
      </c>
      <c r="O376" s="22">
        <f ca="1">IF(O$1="","",IFERROR(ELO_HGA*O342,""))</f>
        <v>65</v>
      </c>
      <c r="P376" s="22">
        <f ca="1">IF(P$1="","",IFERROR(ELO_HGA*P342,""))</f>
        <v>65</v>
      </c>
      <c r="Q376" s="22">
        <f ca="1">IF(Q$1="","",IFERROR(ELO_HGA*Q342,""))</f>
        <v>65</v>
      </c>
      <c r="R376" s="22">
        <f ca="1">IF(R$1="","",IFERROR(ELO_HGA*R342,""))</f>
        <v>65</v>
      </c>
      <c r="S376" s="22">
        <f ca="1">IF(S$1="","",IFERROR(ELO_HGA*S342,""))</f>
        <v>65</v>
      </c>
      <c r="T376" s="22">
        <f ca="1">IF(T$1="","",IFERROR(ELO_HGA*T342,""))</f>
        <v>65</v>
      </c>
      <c r="U376" s="22">
        <f ca="1">IF(U$1="","",IFERROR(ELO_HGA*U342,""))</f>
        <v>65</v>
      </c>
      <c r="V376" s="22">
        <f ca="1">IF(V$1="","",IFERROR(ELO_HGA*V342,""))</f>
        <v>65</v>
      </c>
      <c r="W376" s="22">
        <f ca="1">IF(W$1="","",IFERROR(ELO_HGA*W342,""))</f>
        <v>65</v>
      </c>
      <c r="X376" s="22">
        <f ca="1">IF(X$1="","",IFERROR(ELO_HGA*X342,""))</f>
        <v>65</v>
      </c>
      <c r="Y376" s="22">
        <f ca="1">IF(Y$1="","",IFERROR(ELO_HGA*Y342,""))</f>
        <v>65</v>
      </c>
      <c r="Z376" s="22">
        <f ca="1">IF(Z$1="","",IFERROR(ELO_HGA*Z342,""))</f>
        <v>65</v>
      </c>
      <c r="AA376" s="22">
        <f ca="1">IF(AA$1="","",IFERROR(ELO_HGA*AA342,""))</f>
        <v>65</v>
      </c>
      <c r="AB376" s="22">
        <f ca="1">IF(AB$1="","",IFERROR(ELO_HGA*AB342,""))</f>
        <v>65</v>
      </c>
      <c r="AC376" s="22">
        <f ca="1">IF(AC$1="","",IFERROR(ELO_HGA*AC342,""))</f>
        <v>62.678571428571431</v>
      </c>
      <c r="AD376" s="22">
        <f ca="1">IF(AD$1="","",IFERROR(ELO_HGA*AD342,""))</f>
        <v>62.678571428571431</v>
      </c>
      <c r="AE376" s="22">
        <f ca="1">IF(AE$1="","",IFERROR(ELO_HGA*AE342,""))</f>
        <v>58.5</v>
      </c>
      <c r="AF376" s="22">
        <f ca="1">IF(AF$1="","",IFERROR(ELO_HGA*AF342,""))</f>
        <v>58.5</v>
      </c>
      <c r="AG376" s="22">
        <f ca="1">IF(AG$1="","",IFERROR(ELO_HGA*AG342,""))</f>
        <v>58.90625</v>
      </c>
      <c r="AH376" s="22">
        <f ca="1">IF(AH$1="","",IFERROR(ELO_HGA*AH342,""))</f>
        <v>58.90625</v>
      </c>
      <c r="AI376" s="22">
        <f ca="1">IF(AI$1="","",IFERROR(ELO_HGA*AI342,""))</f>
        <v>59.264705882352942</v>
      </c>
      <c r="AJ376" s="22" t="str">
        <f>IF(AJ$1="","",IFERROR(ELO_HGA*AJ342,""))</f>
        <v/>
      </c>
      <c r="AK376" s="22" t="str">
        <f>IF(AK$1="","",IFERROR(ELO_HGA*AK342,""))</f>
        <v/>
      </c>
      <c r="AL376" s="22" t="str">
        <f>IF(AL$1="","",IFERROR(ELO_HGA*AL342,""))</f>
        <v/>
      </c>
      <c r="AM376" s="22" t="str">
        <f>IF(AM$1="","",IFERROR(ELO_HGA*AM342,""))</f>
        <v/>
      </c>
      <c r="AN376" s="22" t="str">
        <f>IF(AN$1="","",IFERROR(ELO_HGA*AN342,""))</f>
        <v/>
      </c>
      <c r="AO376" s="22" t="str">
        <f>IF(AO$1="","",IFERROR(ELO_HGA*AO342,""))</f>
        <v/>
      </c>
      <c r="AP376" s="22" t="str">
        <f>IF(AP$1="","",IFERROR(ELO_HGA*AP342,""))</f>
        <v/>
      </c>
      <c r="AQ376" s="22" t="str">
        <f>IF(AQ$1="","",IFERROR(ELO_HGA*AQ342,""))</f>
        <v/>
      </c>
      <c r="AR376" s="22" t="str">
        <f>IF(AR$1="","",IFERROR(ELO_HGA*AR342,""))</f>
        <v/>
      </c>
      <c r="AS376" s="22" t="str">
        <f>IF(AS$1="","",IFERROR(ELO_HGA*AS342,""))</f>
        <v/>
      </c>
      <c r="AT376" s="22" t="str">
        <f>IF(AT$1="","",IFERROR(ELO_HGA*AT342,""))</f>
        <v/>
      </c>
      <c r="AU376" s="22" t="str">
        <f>IF(AU$1="","",IFERROR(ELO_HGA*AU342,""))</f>
        <v/>
      </c>
      <c r="AV376" s="22" t="str">
        <f>IF(AV$1="","",IFERROR(ELO_HGA*AV342,""))</f>
        <v/>
      </c>
      <c r="AW376" s="22" t="str">
        <f>IF(AW$1="","",IFERROR(ELO_HGA*AW342,""))</f>
        <v/>
      </c>
      <c r="AX376" s="22" t="str">
        <f>IF(AX$1="","",IFERROR(ELO_HGA*AX342,""))</f>
        <v/>
      </c>
      <c r="AY376" s="22" t="str">
        <f>IF(AY$1="","",IFERROR(ELO_HGA*AY342,""))</f>
        <v/>
      </c>
      <c r="AZ376" s="22" t="str">
        <f>IF(AZ$1="","",IFERROR(ELO_HGA*AZ342,""))</f>
        <v/>
      </c>
      <c r="BA376" s="22" t="str">
        <f>IF(BA$1="","",IFERROR(ELO_HGA*BA342,""))</f>
        <v/>
      </c>
      <c r="BB376" s="22" t="str">
        <f>IF(BB$1="","",IFERROR(ELO_HGA*BB342,""))</f>
        <v/>
      </c>
      <c r="BC376" s="22" t="str">
        <f>IF(BC$1="","",IFERROR(ELO_HGA*BC342,""))</f>
        <v/>
      </c>
      <c r="BD376" s="22" t="str">
        <f>IF(BD$1="","",IFERROR(ELO_HGA*BD342,""))</f>
        <v/>
      </c>
      <c r="BE376" s="22" t="str">
        <f>IF(BE$1="","",IFERROR(ELO_HGA*BE342,""))</f>
        <v/>
      </c>
    </row>
    <row r="377" spans="1:57">
      <c r="A377" s="3" t="str">
        <f t="shared" ref="A377:A407" si="28">A3</f>
        <v>Augsburg</v>
      </c>
      <c r="B377" s="22">
        <f ca="1">IF(B$1="","",IFERROR(ELO_HGA*B343,""))</f>
        <v>0</v>
      </c>
      <c r="C377" s="22">
        <f ca="1">IF(C$1="","",IFERROR(ELO_HGA*C343,""))</f>
        <v>0</v>
      </c>
      <c r="D377" s="22">
        <f ca="1">IF(D$1="","",IFERROR(ELO_HGA*D343,""))</f>
        <v>32.5</v>
      </c>
      <c r="E377" s="22">
        <f ca="1">IF(E$1="","",IFERROR(ELO_HGA*E343,""))</f>
        <v>32.5</v>
      </c>
      <c r="F377" s="22">
        <f ca="1">IF(F$1="","",IFERROR(ELO_HGA*F343,""))</f>
        <v>43.333333333333329</v>
      </c>
      <c r="G377" s="22">
        <f ca="1">IF(G$1="","",IFERROR(ELO_HGA*G343,""))</f>
        <v>43.333333333333329</v>
      </c>
      <c r="H377" s="22">
        <f ca="1">IF(H$1="","",IFERROR(ELO_HGA*H343,""))</f>
        <v>40.625</v>
      </c>
      <c r="I377" s="22">
        <f ca="1">IF(I$1="","",IFERROR(ELO_HGA*I343,""))</f>
        <v>40.625</v>
      </c>
      <c r="J377" s="22">
        <f ca="1">IF(J$1="","",IFERROR(ELO_HGA*J343,""))</f>
        <v>32.5</v>
      </c>
      <c r="K377" s="22">
        <f ca="1">IF(K$1="","",IFERROR(ELO_HGA*K343,""))</f>
        <v>32.5</v>
      </c>
      <c r="L377" s="22">
        <f ca="1">IF(L$1="","",IFERROR(ELO_HGA*L343,""))</f>
        <v>37.916666666666671</v>
      </c>
      <c r="M377" s="22">
        <f ca="1">IF(M$1="","",IFERROR(ELO_HGA*M343,""))</f>
        <v>37.916666666666671</v>
      </c>
      <c r="N377" s="22">
        <f ca="1">IF(N$1="","",IFERROR(ELO_HGA*N343,""))</f>
        <v>41.785714285714292</v>
      </c>
      <c r="O377" s="22">
        <f ca="1">IF(O$1="","",IFERROR(ELO_HGA*O343,""))</f>
        <v>41.785714285714292</v>
      </c>
      <c r="P377" s="22">
        <f ca="1">IF(P$1="","",IFERROR(ELO_HGA*P343,""))</f>
        <v>41.785714285714292</v>
      </c>
      <c r="Q377" s="22">
        <f ca="1">IF(Q$1="","",IFERROR(ELO_HGA*Q343,""))</f>
        <v>44.6875</v>
      </c>
      <c r="R377" s="22">
        <f ca="1">IF(R$1="","",IFERROR(ELO_HGA*R343,""))</f>
        <v>44.6875</v>
      </c>
      <c r="S377" s="22">
        <f ca="1">IF(S$1="","",IFERROR(ELO_HGA*S343,""))</f>
        <v>44.6875</v>
      </c>
      <c r="T377" s="22">
        <f ca="1">IF(T$1="","",IFERROR(ELO_HGA*T343,""))</f>
        <v>46.944444444444443</v>
      </c>
      <c r="U377" s="22">
        <f ca="1">IF(U$1="","",IFERROR(ELO_HGA*U343,""))</f>
        <v>46.944444444444443</v>
      </c>
      <c r="V377" s="22">
        <f ca="1">IF(V$1="","",IFERROR(ELO_HGA*V343,""))</f>
        <v>42.25</v>
      </c>
      <c r="W377" s="22">
        <f ca="1">IF(W$1="","",IFERROR(ELO_HGA*W343,""))</f>
        <v>42.25</v>
      </c>
      <c r="X377" s="22">
        <f ca="1">IF(X$1="","",IFERROR(ELO_HGA*X343,""))</f>
        <v>41.36363636363636</v>
      </c>
      <c r="Y377" s="22">
        <f ca="1">IF(Y$1="","",IFERROR(ELO_HGA*Y343,""))</f>
        <v>41.36363636363636</v>
      </c>
      <c r="Z377" s="22">
        <f ca="1">IF(Z$1="","",IFERROR(ELO_HGA*Z343,""))</f>
        <v>37.916666666666671</v>
      </c>
      <c r="AA377" s="22">
        <f ca="1">IF(AA$1="","",IFERROR(ELO_HGA*AA343,""))</f>
        <v>37.916666666666671</v>
      </c>
      <c r="AB377" s="22">
        <f ca="1">IF(AB$1="","",IFERROR(ELO_HGA*AB343,""))</f>
        <v>35</v>
      </c>
      <c r="AC377" s="22">
        <f ca="1">IF(AC$1="","",IFERROR(ELO_HGA*AC343,""))</f>
        <v>35</v>
      </c>
      <c r="AD377" s="22">
        <f ca="1">IF(AD$1="","",IFERROR(ELO_HGA*AD343,""))</f>
        <v>37.142857142857139</v>
      </c>
      <c r="AE377" s="22">
        <f ca="1">IF(AE$1="","",IFERROR(ELO_HGA*AE343,""))</f>
        <v>37.142857142857139</v>
      </c>
      <c r="AF377" s="22">
        <f ca="1">IF(AF$1="","",IFERROR(ELO_HGA*AF343,""))</f>
        <v>36.833333333333336</v>
      </c>
      <c r="AG377" s="22">
        <f ca="1">IF(AG$1="","",IFERROR(ELO_HGA*AG343,""))</f>
        <v>38.59375</v>
      </c>
      <c r="AH377" s="22">
        <f ca="1">IF(AH$1="","",IFERROR(ELO_HGA*AH343,""))</f>
        <v>38.59375</v>
      </c>
      <c r="AI377" s="22">
        <f ca="1">IF(AI$1="","",IFERROR(ELO_HGA*AI343,""))</f>
        <v>40.147058823529413</v>
      </c>
      <c r="AJ377" s="22" t="str">
        <f>IF(AJ$1="","",IFERROR(ELO_HGA*AJ343,""))</f>
        <v/>
      </c>
      <c r="AK377" s="22" t="str">
        <f>IF(AK$1="","",IFERROR(ELO_HGA*AK343,""))</f>
        <v/>
      </c>
      <c r="AL377" s="22" t="str">
        <f>IF(AL$1="","",IFERROR(ELO_HGA*AL343,""))</f>
        <v/>
      </c>
      <c r="AM377" s="22" t="str">
        <f>IF(AM$1="","",IFERROR(ELO_HGA*AM343,""))</f>
        <v/>
      </c>
      <c r="AN377" s="22" t="str">
        <f>IF(AN$1="","",IFERROR(ELO_HGA*AN343,""))</f>
        <v/>
      </c>
      <c r="AO377" s="22" t="str">
        <f>IF(AO$1="","",IFERROR(ELO_HGA*AO343,""))</f>
        <v/>
      </c>
      <c r="AP377" s="22" t="str">
        <f>IF(AP$1="","",IFERROR(ELO_HGA*AP343,""))</f>
        <v/>
      </c>
      <c r="AQ377" s="22" t="str">
        <f>IF(AQ$1="","",IFERROR(ELO_HGA*AQ343,""))</f>
        <v/>
      </c>
      <c r="AR377" s="22" t="str">
        <f>IF(AR$1="","",IFERROR(ELO_HGA*AR343,""))</f>
        <v/>
      </c>
      <c r="AS377" s="22" t="str">
        <f>IF(AS$1="","",IFERROR(ELO_HGA*AS343,""))</f>
        <v/>
      </c>
      <c r="AT377" s="22" t="str">
        <f>IF(AT$1="","",IFERROR(ELO_HGA*AT343,""))</f>
        <v/>
      </c>
      <c r="AU377" s="22" t="str">
        <f>IF(AU$1="","",IFERROR(ELO_HGA*AU343,""))</f>
        <v/>
      </c>
      <c r="AV377" s="22" t="str">
        <f>IF(AV$1="","",IFERROR(ELO_HGA*AV343,""))</f>
        <v/>
      </c>
      <c r="AW377" s="22" t="str">
        <f>IF(AW$1="","",IFERROR(ELO_HGA*AW343,""))</f>
        <v/>
      </c>
      <c r="AX377" s="22" t="str">
        <f>IF(AX$1="","",IFERROR(ELO_HGA*AX343,""))</f>
        <v/>
      </c>
      <c r="AY377" s="22" t="str">
        <f>IF(AY$1="","",IFERROR(ELO_HGA*AY343,""))</f>
        <v/>
      </c>
      <c r="AZ377" s="22" t="str">
        <f>IF(AZ$1="","",IFERROR(ELO_HGA*AZ343,""))</f>
        <v/>
      </c>
      <c r="BA377" s="22" t="str">
        <f>IF(BA$1="","",IFERROR(ELO_HGA*BA343,""))</f>
        <v/>
      </c>
      <c r="BB377" s="22" t="str">
        <f>IF(BB$1="","",IFERROR(ELO_HGA*BB343,""))</f>
        <v/>
      </c>
      <c r="BC377" s="22" t="str">
        <f>IF(BC$1="","",IFERROR(ELO_HGA*BC343,""))</f>
        <v/>
      </c>
      <c r="BD377" s="22" t="str">
        <f>IF(BD$1="","",IFERROR(ELO_HGA*BD343,""))</f>
        <v/>
      </c>
      <c r="BE377" s="22" t="str">
        <f>IF(BE$1="","",IFERROR(ELO_HGA*BE343,""))</f>
        <v/>
      </c>
    </row>
    <row r="378" spans="1:57">
      <c r="A378" s="3" t="str">
        <f t="shared" si="28"/>
        <v>Braunschweig</v>
      </c>
      <c r="B378" s="22">
        <f ca="1">IF(B$1="","",IFERROR(ELO_HGA*B344,""))</f>
        <v>0</v>
      </c>
      <c r="C378" s="22">
        <f ca="1">IF(C$1="","",IFERROR(ELO_HGA*C344,""))</f>
        <v>0</v>
      </c>
      <c r="D378" s="22">
        <f ca="1">IF(D$1="","",IFERROR(ELO_HGA*D344,""))</f>
        <v>0</v>
      </c>
      <c r="E378" s="22">
        <f ca="1">IF(E$1="","",IFERROR(ELO_HGA*E344,""))</f>
        <v>0</v>
      </c>
      <c r="F378" s="22">
        <f ca="1">IF(F$1="","",IFERROR(ELO_HGA*F344,""))</f>
        <v>10.833333333333332</v>
      </c>
      <c r="G378" s="22">
        <f ca="1">IF(G$1="","",IFERROR(ELO_HGA*G344,""))</f>
        <v>10.833333333333332</v>
      </c>
      <c r="H378" s="22">
        <f ca="1">IF(H$1="","",IFERROR(ELO_HGA*H344,""))</f>
        <v>8.125</v>
      </c>
      <c r="I378" s="22">
        <f ca="1">IF(I$1="","",IFERROR(ELO_HGA*I344,""))</f>
        <v>8.125</v>
      </c>
      <c r="J378" s="22">
        <f ca="1">IF(J$1="","",IFERROR(ELO_HGA*J344,""))</f>
        <v>6.5</v>
      </c>
      <c r="K378" s="22">
        <f ca="1">IF(K$1="","",IFERROR(ELO_HGA*K344,""))</f>
        <v>6.5</v>
      </c>
      <c r="L378" s="22">
        <f ca="1">IF(L$1="","",IFERROR(ELO_HGA*L344,""))</f>
        <v>16.25</v>
      </c>
      <c r="M378" s="22">
        <f ca="1">IF(M$1="","",IFERROR(ELO_HGA*M344,""))</f>
        <v>16.25</v>
      </c>
      <c r="N378" s="22">
        <f ca="1">IF(N$1="","",IFERROR(ELO_HGA*N344,""))</f>
        <v>13.928571428571427</v>
      </c>
      <c r="O378" s="22">
        <f ca="1">IF(O$1="","",IFERROR(ELO_HGA*O344,""))</f>
        <v>13.928571428571427</v>
      </c>
      <c r="P378" s="22">
        <f ca="1">IF(P$1="","",IFERROR(ELO_HGA*P344,""))</f>
        <v>12.1875</v>
      </c>
      <c r="Q378" s="22">
        <f ca="1">IF(Q$1="","",IFERROR(ELO_HGA*Q344,""))</f>
        <v>12.1875</v>
      </c>
      <c r="R378" s="22">
        <f ca="1">IF(R$1="","",IFERROR(ELO_HGA*R344,""))</f>
        <v>18.055555555555557</v>
      </c>
      <c r="S378" s="22">
        <f ca="1">IF(S$1="","",IFERROR(ELO_HGA*S344,""))</f>
        <v>18.055555555555557</v>
      </c>
      <c r="T378" s="22">
        <f ca="1">IF(T$1="","",IFERROR(ELO_HGA*T344,""))</f>
        <v>16.25</v>
      </c>
      <c r="U378" s="22">
        <f ca="1">IF(U$1="","",IFERROR(ELO_HGA*U344,""))</f>
        <v>16.25</v>
      </c>
      <c r="V378" s="22">
        <f ca="1">IF(V$1="","",IFERROR(ELO_HGA*V344,""))</f>
        <v>20.68181818181818</v>
      </c>
      <c r="W378" s="22">
        <f ca="1">IF(W$1="","",IFERROR(ELO_HGA*W344,""))</f>
        <v>20.68181818181818</v>
      </c>
      <c r="X378" s="22">
        <f ca="1">IF(X$1="","",IFERROR(ELO_HGA*X344,""))</f>
        <v>21.666666666666664</v>
      </c>
      <c r="Y378" s="22">
        <f ca="1">IF(Y$1="","",IFERROR(ELO_HGA*Y344,""))</f>
        <v>21.666666666666664</v>
      </c>
      <c r="Z378" s="22">
        <f ca="1">IF(Z$1="","",IFERROR(ELO_HGA*Z344,""))</f>
        <v>22.5</v>
      </c>
      <c r="AA378" s="22">
        <f ca="1">IF(AA$1="","",IFERROR(ELO_HGA*AA344,""))</f>
        <v>22.5</v>
      </c>
      <c r="AB378" s="22">
        <f ca="1">IF(AB$1="","",IFERROR(ELO_HGA*AB344,""))</f>
        <v>25.535714285714285</v>
      </c>
      <c r="AC378" s="22">
        <f ca="1">IF(AC$1="","",IFERROR(ELO_HGA*AC344,""))</f>
        <v>25.535714285714285</v>
      </c>
      <c r="AD378" s="22">
        <f ca="1">IF(AD$1="","",IFERROR(ELO_HGA*AD344,""))</f>
        <v>28.166666666666668</v>
      </c>
      <c r="AE378" s="22">
        <f ca="1">IF(AE$1="","",IFERROR(ELO_HGA*AE344,""))</f>
        <v>28.166666666666668</v>
      </c>
      <c r="AF378" s="22">
        <f ca="1">IF(AF$1="","",IFERROR(ELO_HGA*AF344,""))</f>
        <v>26.40625</v>
      </c>
      <c r="AG378" s="22">
        <f ca="1">IF(AG$1="","",IFERROR(ELO_HGA*AG344,""))</f>
        <v>26.40625</v>
      </c>
      <c r="AH378" s="22">
        <f ca="1">IF(AH$1="","",IFERROR(ELO_HGA*AH344,""))</f>
        <v>24.852941176470587</v>
      </c>
      <c r="AI378" s="22">
        <f ca="1">IF(AI$1="","",IFERROR(ELO_HGA*AI344,""))</f>
        <v>24.852941176470587</v>
      </c>
      <c r="AJ378" s="22" t="str">
        <f>IF(AJ$1="","",IFERROR(ELO_HGA*AJ344,""))</f>
        <v/>
      </c>
      <c r="AK378" s="22" t="str">
        <f>IF(AK$1="","",IFERROR(ELO_HGA*AK344,""))</f>
        <v/>
      </c>
      <c r="AL378" s="22" t="str">
        <f>IF(AL$1="","",IFERROR(ELO_HGA*AL344,""))</f>
        <v/>
      </c>
      <c r="AM378" s="22" t="str">
        <f>IF(AM$1="","",IFERROR(ELO_HGA*AM344,""))</f>
        <v/>
      </c>
      <c r="AN378" s="22" t="str">
        <f>IF(AN$1="","",IFERROR(ELO_HGA*AN344,""))</f>
        <v/>
      </c>
      <c r="AO378" s="22" t="str">
        <f>IF(AO$1="","",IFERROR(ELO_HGA*AO344,""))</f>
        <v/>
      </c>
      <c r="AP378" s="22" t="str">
        <f>IF(AP$1="","",IFERROR(ELO_HGA*AP344,""))</f>
        <v/>
      </c>
      <c r="AQ378" s="22" t="str">
        <f>IF(AQ$1="","",IFERROR(ELO_HGA*AQ344,""))</f>
        <v/>
      </c>
      <c r="AR378" s="22" t="str">
        <f>IF(AR$1="","",IFERROR(ELO_HGA*AR344,""))</f>
        <v/>
      </c>
      <c r="AS378" s="22" t="str">
        <f>IF(AS$1="","",IFERROR(ELO_HGA*AS344,""))</f>
        <v/>
      </c>
      <c r="AT378" s="22" t="str">
        <f>IF(AT$1="","",IFERROR(ELO_HGA*AT344,""))</f>
        <v/>
      </c>
      <c r="AU378" s="22" t="str">
        <f>IF(AU$1="","",IFERROR(ELO_HGA*AU344,""))</f>
        <v/>
      </c>
      <c r="AV378" s="22" t="str">
        <f>IF(AV$1="","",IFERROR(ELO_HGA*AV344,""))</f>
        <v/>
      </c>
      <c r="AW378" s="22" t="str">
        <f>IF(AW$1="","",IFERROR(ELO_HGA*AW344,""))</f>
        <v/>
      </c>
      <c r="AX378" s="22" t="str">
        <f>IF(AX$1="","",IFERROR(ELO_HGA*AX344,""))</f>
        <v/>
      </c>
      <c r="AY378" s="22" t="str">
        <f>IF(AY$1="","",IFERROR(ELO_HGA*AY344,""))</f>
        <v/>
      </c>
      <c r="AZ378" s="22" t="str">
        <f>IF(AZ$1="","",IFERROR(ELO_HGA*AZ344,""))</f>
        <v/>
      </c>
      <c r="BA378" s="22" t="str">
        <f>IF(BA$1="","",IFERROR(ELO_HGA*BA344,""))</f>
        <v/>
      </c>
      <c r="BB378" s="22" t="str">
        <f>IF(BB$1="","",IFERROR(ELO_HGA*BB344,""))</f>
        <v/>
      </c>
      <c r="BC378" s="22" t="str">
        <f>IF(BC$1="","",IFERROR(ELO_HGA*BC344,""))</f>
        <v/>
      </c>
      <c r="BD378" s="22" t="str">
        <f>IF(BD$1="","",IFERROR(ELO_HGA*BD344,""))</f>
        <v/>
      </c>
      <c r="BE378" s="22" t="str">
        <f>IF(BE$1="","",IFERROR(ELO_HGA*BE344,""))</f>
        <v/>
      </c>
    </row>
    <row r="379" spans="1:57">
      <c r="A379" s="3" t="str">
        <f t="shared" si="28"/>
        <v>Hannover</v>
      </c>
      <c r="B379" s="22">
        <f ca="1">IF(B$1="","",IFERROR(ELO_HGA*B345,""))</f>
        <v>65</v>
      </c>
      <c r="C379" s="22">
        <f ca="1">IF(C$1="","",IFERROR(ELO_HGA*C345,""))</f>
        <v>65</v>
      </c>
      <c r="D379" s="22">
        <f ca="1">IF(D$1="","",IFERROR(ELO_HGA*D345,""))</f>
        <v>65</v>
      </c>
      <c r="E379" s="22">
        <f ca="1">IF(E$1="","",IFERROR(ELO_HGA*E345,""))</f>
        <v>65</v>
      </c>
      <c r="F379" s="22">
        <f ca="1">IF(F$1="","",IFERROR(ELO_HGA*F345,""))</f>
        <v>65</v>
      </c>
      <c r="G379" s="22">
        <f ca="1">IF(G$1="","",IFERROR(ELO_HGA*G345,""))</f>
        <v>65</v>
      </c>
      <c r="H379" s="22">
        <f ca="1">IF(H$1="","",IFERROR(ELO_HGA*H345,""))</f>
        <v>65</v>
      </c>
      <c r="I379" s="22">
        <f ca="1">IF(I$1="","",IFERROR(ELO_HGA*I345,""))</f>
        <v>58.5</v>
      </c>
      <c r="J379" s="22">
        <f ca="1">IF(J$1="","",IFERROR(ELO_HGA*J345,""))</f>
        <v>58.5</v>
      </c>
      <c r="K379" s="22">
        <f ca="1">IF(K$1="","",IFERROR(ELO_HGA*K345,""))</f>
        <v>48.75</v>
      </c>
      <c r="L379" s="22">
        <f ca="1">IF(L$1="","",IFERROR(ELO_HGA*L345,""))</f>
        <v>48.75</v>
      </c>
      <c r="M379" s="22">
        <f ca="1">IF(M$1="","",IFERROR(ELO_HGA*M345,""))</f>
        <v>46.428571428571431</v>
      </c>
      <c r="N379" s="22">
        <f ca="1">IF(N$1="","",IFERROR(ELO_HGA*N345,""))</f>
        <v>46.428571428571431</v>
      </c>
      <c r="O379" s="22">
        <f ca="1">IF(O$1="","",IFERROR(ELO_HGA*O345,""))</f>
        <v>48.75</v>
      </c>
      <c r="P379" s="22">
        <f ca="1">IF(P$1="","",IFERROR(ELO_HGA*P345,""))</f>
        <v>48.75</v>
      </c>
      <c r="Q379" s="22">
        <f ca="1">IF(Q$1="","",IFERROR(ELO_HGA*Q345,""))</f>
        <v>46.944444444444443</v>
      </c>
      <c r="R379" s="22">
        <f ca="1">IF(R$1="","",IFERROR(ELO_HGA*R345,""))</f>
        <v>46.944444444444443</v>
      </c>
      <c r="S379" s="22">
        <f ca="1">IF(S$1="","",IFERROR(ELO_HGA*S345,""))</f>
        <v>46.944444444444443</v>
      </c>
      <c r="T379" s="22">
        <f ca="1">IF(T$1="","",IFERROR(ELO_HGA*T345,""))</f>
        <v>48.75</v>
      </c>
      <c r="U379" s="22">
        <f ca="1">IF(U$1="","",IFERROR(ELO_HGA*U345,""))</f>
        <v>48.75</v>
      </c>
      <c r="V379" s="22">
        <f ca="1">IF(V$1="","",IFERROR(ELO_HGA*V345,""))</f>
        <v>48.75</v>
      </c>
      <c r="W379" s="22">
        <f ca="1">IF(W$1="","",IFERROR(ELO_HGA*W345,""))</f>
        <v>44.318181818181813</v>
      </c>
      <c r="X379" s="22">
        <f ca="1">IF(X$1="","",IFERROR(ELO_HGA*X345,""))</f>
        <v>44.318181818181813</v>
      </c>
      <c r="Y379" s="22">
        <f ca="1">IF(Y$1="","",IFERROR(ELO_HGA*Y345,""))</f>
        <v>43.333333333333329</v>
      </c>
      <c r="Z379" s="22">
        <f ca="1">IF(Z$1="","",IFERROR(ELO_HGA*Z345,""))</f>
        <v>43.333333333333329</v>
      </c>
      <c r="AA379" s="22">
        <f ca="1">IF(AA$1="","",IFERROR(ELO_HGA*AA345,""))</f>
        <v>40</v>
      </c>
      <c r="AB379" s="22">
        <f ca="1">IF(AB$1="","",IFERROR(ELO_HGA*AB345,""))</f>
        <v>40</v>
      </c>
      <c r="AC379" s="22">
        <f ca="1">IF(AC$1="","",IFERROR(ELO_HGA*AC345,""))</f>
        <v>37.142857142857139</v>
      </c>
      <c r="AD379" s="22">
        <f ca="1">IF(AD$1="","",IFERROR(ELO_HGA*AD345,""))</f>
        <v>37.142857142857139</v>
      </c>
      <c r="AE379" s="22">
        <f ca="1">IF(AE$1="","",IFERROR(ELO_HGA*AE345,""))</f>
        <v>39</v>
      </c>
      <c r="AF379" s="22">
        <f ca="1">IF(AF$1="","",IFERROR(ELO_HGA*AF345,""))</f>
        <v>39</v>
      </c>
      <c r="AG379" s="22">
        <f ca="1">IF(AG$1="","",IFERROR(ELO_HGA*AG345,""))</f>
        <v>38.59375</v>
      </c>
      <c r="AH379" s="22">
        <f ca="1">IF(AH$1="","",IFERROR(ELO_HGA*AH345,""))</f>
        <v>38.59375</v>
      </c>
      <c r="AI379" s="22">
        <f ca="1">IF(AI$1="","",IFERROR(ELO_HGA*AI345,""))</f>
        <v>40.147058823529413</v>
      </c>
      <c r="AJ379" s="22" t="str">
        <f>IF(AJ$1="","",IFERROR(ELO_HGA*AJ345,""))</f>
        <v/>
      </c>
      <c r="AK379" s="22" t="str">
        <f>IF(AK$1="","",IFERROR(ELO_HGA*AK345,""))</f>
        <v/>
      </c>
      <c r="AL379" s="22" t="str">
        <f>IF(AL$1="","",IFERROR(ELO_HGA*AL345,""))</f>
        <v/>
      </c>
      <c r="AM379" s="22" t="str">
        <f>IF(AM$1="","",IFERROR(ELO_HGA*AM345,""))</f>
        <v/>
      </c>
      <c r="AN379" s="22" t="str">
        <f>IF(AN$1="","",IFERROR(ELO_HGA*AN345,""))</f>
        <v/>
      </c>
      <c r="AO379" s="22" t="str">
        <f>IF(AO$1="","",IFERROR(ELO_HGA*AO345,""))</f>
        <v/>
      </c>
      <c r="AP379" s="22" t="str">
        <f>IF(AP$1="","",IFERROR(ELO_HGA*AP345,""))</f>
        <v/>
      </c>
      <c r="AQ379" s="22" t="str">
        <f>IF(AQ$1="","",IFERROR(ELO_HGA*AQ345,""))</f>
        <v/>
      </c>
      <c r="AR379" s="22" t="str">
        <f>IF(AR$1="","",IFERROR(ELO_HGA*AR345,""))</f>
        <v/>
      </c>
      <c r="AS379" s="22" t="str">
        <f>IF(AS$1="","",IFERROR(ELO_HGA*AS345,""))</f>
        <v/>
      </c>
      <c r="AT379" s="22" t="str">
        <f>IF(AT$1="","",IFERROR(ELO_HGA*AT345,""))</f>
        <v/>
      </c>
      <c r="AU379" s="22" t="str">
        <f>IF(AU$1="","",IFERROR(ELO_HGA*AU345,""))</f>
        <v/>
      </c>
      <c r="AV379" s="22" t="str">
        <f>IF(AV$1="","",IFERROR(ELO_HGA*AV345,""))</f>
        <v/>
      </c>
      <c r="AW379" s="22" t="str">
        <f>IF(AW$1="","",IFERROR(ELO_HGA*AW345,""))</f>
        <v/>
      </c>
      <c r="AX379" s="22" t="str">
        <f>IF(AX$1="","",IFERROR(ELO_HGA*AX345,""))</f>
        <v/>
      </c>
      <c r="AY379" s="22" t="str">
        <f>IF(AY$1="","",IFERROR(ELO_HGA*AY345,""))</f>
        <v/>
      </c>
      <c r="AZ379" s="22" t="str">
        <f>IF(AZ$1="","",IFERROR(ELO_HGA*AZ345,""))</f>
        <v/>
      </c>
      <c r="BA379" s="22" t="str">
        <f>IF(BA$1="","",IFERROR(ELO_HGA*BA345,""))</f>
        <v/>
      </c>
      <c r="BB379" s="22" t="str">
        <f>IF(BB$1="","",IFERROR(ELO_HGA*BB345,""))</f>
        <v/>
      </c>
      <c r="BC379" s="22" t="str">
        <f>IF(BC$1="","",IFERROR(ELO_HGA*BC345,""))</f>
        <v/>
      </c>
      <c r="BD379" s="22" t="str">
        <f>IF(BD$1="","",IFERROR(ELO_HGA*BD345,""))</f>
        <v/>
      </c>
      <c r="BE379" s="22" t="str">
        <f>IF(BE$1="","",IFERROR(ELO_HGA*BE345,""))</f>
        <v/>
      </c>
    </row>
    <row r="380" spans="1:57">
      <c r="A380" s="3" t="str">
        <f t="shared" si="28"/>
        <v>Hertha</v>
      </c>
      <c r="B380" s="22">
        <f ca="1">IF(B$1="","",IFERROR(ELO_HGA*B346,""))</f>
        <v>65</v>
      </c>
      <c r="C380" s="22">
        <f ca="1">IF(C$1="","",IFERROR(ELO_HGA*C346,""))</f>
        <v>65</v>
      </c>
      <c r="D380" s="22">
        <f ca="1">IF(D$1="","",IFERROR(ELO_HGA*D346,""))</f>
        <v>65</v>
      </c>
      <c r="E380" s="22">
        <f ca="1">IF(E$1="","",IFERROR(ELO_HGA*E346,""))</f>
        <v>65</v>
      </c>
      <c r="F380" s="22">
        <f ca="1">IF(F$1="","",IFERROR(ELO_HGA*F346,""))</f>
        <v>43.333333333333329</v>
      </c>
      <c r="G380" s="22">
        <f ca="1">IF(G$1="","",IFERROR(ELO_HGA*G346,""))</f>
        <v>43.333333333333329</v>
      </c>
      <c r="H380" s="22">
        <f ca="1">IF(H$1="","",IFERROR(ELO_HGA*H346,""))</f>
        <v>48.75</v>
      </c>
      <c r="I380" s="22">
        <f ca="1">IF(I$1="","",IFERROR(ELO_HGA*I346,""))</f>
        <v>48.75</v>
      </c>
      <c r="J380" s="22">
        <f ca="1">IF(J$1="","",IFERROR(ELO_HGA*J346,""))</f>
        <v>52</v>
      </c>
      <c r="K380" s="22">
        <f ca="1">IF(K$1="","",IFERROR(ELO_HGA*K346,""))</f>
        <v>52</v>
      </c>
      <c r="L380" s="22">
        <f ca="1">IF(L$1="","",IFERROR(ELO_HGA*L346,""))</f>
        <v>43.333333333333329</v>
      </c>
      <c r="M380" s="22">
        <f ca="1">IF(M$1="","",IFERROR(ELO_HGA*M346,""))</f>
        <v>43.333333333333329</v>
      </c>
      <c r="N380" s="22">
        <f ca="1">IF(N$1="","",IFERROR(ELO_HGA*N346,""))</f>
        <v>37.142857142857139</v>
      </c>
      <c r="O380" s="22">
        <f ca="1">IF(O$1="","",IFERROR(ELO_HGA*O346,""))</f>
        <v>36.5625</v>
      </c>
      <c r="P380" s="22">
        <f ca="1">IF(P$1="","",IFERROR(ELO_HGA*P346,""))</f>
        <v>36.5625</v>
      </c>
      <c r="Q380" s="22">
        <f ca="1">IF(Q$1="","",IFERROR(ELO_HGA*Q346,""))</f>
        <v>39.722222222222229</v>
      </c>
      <c r="R380" s="22">
        <f ca="1">IF(R$1="","",IFERROR(ELO_HGA*R346,""))</f>
        <v>39.722222222222229</v>
      </c>
      <c r="S380" s="22">
        <f ca="1">IF(S$1="","",IFERROR(ELO_HGA*S346,""))</f>
        <v>39.722222222222229</v>
      </c>
      <c r="T380" s="22">
        <f ca="1">IF(T$1="","",IFERROR(ELO_HGA*T346,""))</f>
        <v>35.75</v>
      </c>
      <c r="U380" s="22">
        <f ca="1">IF(U$1="","",IFERROR(ELO_HGA*U346,""))</f>
        <v>35.75</v>
      </c>
      <c r="V380" s="22">
        <f ca="1">IF(V$1="","",IFERROR(ELO_HGA*V346,""))</f>
        <v>32.5</v>
      </c>
      <c r="W380" s="22">
        <f ca="1">IF(W$1="","",IFERROR(ELO_HGA*W346,""))</f>
        <v>32.5</v>
      </c>
      <c r="X380" s="22">
        <f ca="1">IF(X$1="","",IFERROR(ELO_HGA*X346,""))</f>
        <v>32.5</v>
      </c>
      <c r="Y380" s="22">
        <f ca="1">IF(Y$1="","",IFERROR(ELO_HGA*Y346,""))</f>
        <v>32.5</v>
      </c>
      <c r="Z380" s="22">
        <f ca="1">IF(Z$1="","",IFERROR(ELO_HGA*Z346,""))</f>
        <v>30</v>
      </c>
      <c r="AA380" s="22">
        <f ca="1">IF(AA$1="","",IFERROR(ELO_HGA*AA346,""))</f>
        <v>30</v>
      </c>
      <c r="AB380" s="22">
        <f ca="1">IF(AB$1="","",IFERROR(ELO_HGA*AB346,""))</f>
        <v>27.857142857142854</v>
      </c>
      <c r="AC380" s="22">
        <f ca="1">IF(AC$1="","",IFERROR(ELO_HGA*AC346,""))</f>
        <v>27.857142857142854</v>
      </c>
      <c r="AD380" s="22">
        <f ca="1">IF(AD$1="","",IFERROR(ELO_HGA*AD346,""))</f>
        <v>28.166666666666668</v>
      </c>
      <c r="AE380" s="22">
        <f ca="1">IF(AE$1="","",IFERROR(ELO_HGA*AE346,""))</f>
        <v>28.166666666666668</v>
      </c>
      <c r="AF380" s="22">
        <f ca="1">IF(AF$1="","",IFERROR(ELO_HGA*AF346,""))</f>
        <v>28.166666666666668</v>
      </c>
      <c r="AG380" s="22">
        <f ca="1">IF(AG$1="","",IFERROR(ELO_HGA*AG346,""))</f>
        <v>30.46875</v>
      </c>
      <c r="AH380" s="22">
        <f ca="1">IF(AH$1="","",IFERROR(ELO_HGA*AH346,""))</f>
        <v>30.46875</v>
      </c>
      <c r="AI380" s="22">
        <f ca="1">IF(AI$1="","",IFERROR(ELO_HGA*AI346,""))</f>
        <v>28.676470588235293</v>
      </c>
      <c r="AJ380" s="22" t="str">
        <f>IF(AJ$1="","",IFERROR(ELO_HGA*AJ346,""))</f>
        <v/>
      </c>
      <c r="AK380" s="22" t="str">
        <f>IF(AK$1="","",IFERROR(ELO_HGA*AK346,""))</f>
        <v/>
      </c>
      <c r="AL380" s="22" t="str">
        <f>IF(AL$1="","",IFERROR(ELO_HGA*AL346,""))</f>
        <v/>
      </c>
      <c r="AM380" s="22" t="str">
        <f>IF(AM$1="","",IFERROR(ELO_HGA*AM346,""))</f>
        <v/>
      </c>
      <c r="AN380" s="22" t="str">
        <f>IF(AN$1="","",IFERROR(ELO_HGA*AN346,""))</f>
        <v/>
      </c>
      <c r="AO380" s="22" t="str">
        <f>IF(AO$1="","",IFERROR(ELO_HGA*AO346,""))</f>
        <v/>
      </c>
      <c r="AP380" s="22" t="str">
        <f>IF(AP$1="","",IFERROR(ELO_HGA*AP346,""))</f>
        <v/>
      </c>
      <c r="AQ380" s="22" t="str">
        <f>IF(AQ$1="","",IFERROR(ELO_HGA*AQ346,""))</f>
        <v/>
      </c>
      <c r="AR380" s="22" t="str">
        <f>IF(AR$1="","",IFERROR(ELO_HGA*AR346,""))</f>
        <v/>
      </c>
      <c r="AS380" s="22" t="str">
        <f>IF(AS$1="","",IFERROR(ELO_HGA*AS346,""))</f>
        <v/>
      </c>
      <c r="AT380" s="22" t="str">
        <f>IF(AT$1="","",IFERROR(ELO_HGA*AT346,""))</f>
        <v/>
      </c>
      <c r="AU380" s="22" t="str">
        <f>IF(AU$1="","",IFERROR(ELO_HGA*AU346,""))</f>
        <v/>
      </c>
      <c r="AV380" s="22" t="str">
        <f>IF(AV$1="","",IFERROR(ELO_HGA*AV346,""))</f>
        <v/>
      </c>
      <c r="AW380" s="22" t="str">
        <f>IF(AW$1="","",IFERROR(ELO_HGA*AW346,""))</f>
        <v/>
      </c>
      <c r="AX380" s="22" t="str">
        <f>IF(AX$1="","",IFERROR(ELO_HGA*AX346,""))</f>
        <v/>
      </c>
      <c r="AY380" s="22" t="str">
        <f>IF(AY$1="","",IFERROR(ELO_HGA*AY346,""))</f>
        <v/>
      </c>
      <c r="AZ380" s="22" t="str">
        <f>IF(AZ$1="","",IFERROR(ELO_HGA*AZ346,""))</f>
        <v/>
      </c>
      <c r="BA380" s="22" t="str">
        <f>IF(BA$1="","",IFERROR(ELO_HGA*BA346,""))</f>
        <v/>
      </c>
      <c r="BB380" s="22" t="str">
        <f>IF(BB$1="","",IFERROR(ELO_HGA*BB346,""))</f>
        <v/>
      </c>
      <c r="BC380" s="22" t="str">
        <f>IF(BC$1="","",IFERROR(ELO_HGA*BC346,""))</f>
        <v/>
      </c>
      <c r="BD380" s="22" t="str">
        <f>IF(BD$1="","",IFERROR(ELO_HGA*BD346,""))</f>
        <v/>
      </c>
      <c r="BE380" s="22" t="str">
        <f>IF(BE$1="","",IFERROR(ELO_HGA*BE346,""))</f>
        <v/>
      </c>
    </row>
    <row r="381" spans="1:57">
      <c r="A381" s="3" t="str">
        <f t="shared" si="28"/>
        <v>Hoffenheim</v>
      </c>
      <c r="B381" s="22">
        <f ca="1">IF(B$1="","",IFERROR(ELO_HGA*B347,""))</f>
        <v>32.5</v>
      </c>
      <c r="C381" s="22">
        <f ca="1">IF(C$1="","",IFERROR(ELO_HGA*C347,""))</f>
        <v>32.5</v>
      </c>
      <c r="D381" s="22">
        <f ca="1">IF(D$1="","",IFERROR(ELO_HGA*D347,""))</f>
        <v>32.5</v>
      </c>
      <c r="E381" s="22">
        <f ca="1">IF(E$1="","",IFERROR(ELO_HGA*E347,""))</f>
        <v>32.5</v>
      </c>
      <c r="F381" s="22">
        <f ca="1">IF(F$1="","",IFERROR(ELO_HGA*F347,""))</f>
        <v>43.333333333333329</v>
      </c>
      <c r="G381" s="22">
        <f ca="1">IF(G$1="","",IFERROR(ELO_HGA*G347,""))</f>
        <v>43.333333333333329</v>
      </c>
      <c r="H381" s="22">
        <f ca="1">IF(H$1="","",IFERROR(ELO_HGA*H347,""))</f>
        <v>40.625</v>
      </c>
      <c r="I381" s="22">
        <f ca="1">IF(I$1="","",IFERROR(ELO_HGA*I347,""))</f>
        <v>40.625</v>
      </c>
      <c r="J381" s="22">
        <f ca="1">IF(J$1="","",IFERROR(ELO_HGA*J347,""))</f>
        <v>32.5</v>
      </c>
      <c r="K381" s="22">
        <f ca="1">IF(K$1="","",IFERROR(ELO_HGA*K347,""))</f>
        <v>32.5</v>
      </c>
      <c r="L381" s="22">
        <f ca="1">IF(L$1="","",IFERROR(ELO_HGA*L347,""))</f>
        <v>27.083333333333336</v>
      </c>
      <c r="M381" s="22">
        <f ca="1">IF(M$1="","",IFERROR(ELO_HGA*M347,""))</f>
        <v>23.214285714285715</v>
      </c>
      <c r="N381" s="22">
        <f ca="1">IF(N$1="","",IFERROR(ELO_HGA*N347,""))</f>
        <v>23.214285714285715</v>
      </c>
      <c r="O381" s="22">
        <f ca="1">IF(O$1="","",IFERROR(ELO_HGA*O347,""))</f>
        <v>24.375</v>
      </c>
      <c r="P381" s="22">
        <f ca="1">IF(P$1="","",IFERROR(ELO_HGA*P347,""))</f>
        <v>24.375</v>
      </c>
      <c r="Q381" s="22">
        <f ca="1">IF(Q$1="","",IFERROR(ELO_HGA*Q347,""))</f>
        <v>25.277777777777779</v>
      </c>
      <c r="R381" s="22">
        <f ca="1">IF(R$1="","",IFERROR(ELO_HGA*R347,""))</f>
        <v>25.277777777777779</v>
      </c>
      <c r="S381" s="22">
        <f ca="1">IF(S$1="","",IFERROR(ELO_HGA*S347,""))</f>
        <v>25.277777777777779</v>
      </c>
      <c r="T381" s="22">
        <f ca="1">IF(T$1="","",IFERROR(ELO_HGA*T347,""))</f>
        <v>29.25</v>
      </c>
      <c r="U381" s="22">
        <f ca="1">IF(U$1="","",IFERROR(ELO_HGA*U347,""))</f>
        <v>29.25</v>
      </c>
      <c r="V381" s="22">
        <f ca="1">IF(V$1="","",IFERROR(ELO_HGA*V347,""))</f>
        <v>32.5</v>
      </c>
      <c r="W381" s="22">
        <f ca="1">IF(W$1="","",IFERROR(ELO_HGA*W347,""))</f>
        <v>32.5</v>
      </c>
      <c r="X381" s="22">
        <f ca="1">IF(X$1="","",IFERROR(ELO_HGA*X347,""))</f>
        <v>35.208333333333329</v>
      </c>
      <c r="Y381" s="22">
        <f ca="1">IF(Y$1="","",IFERROR(ELO_HGA*Y347,""))</f>
        <v>35.208333333333329</v>
      </c>
      <c r="Z381" s="22">
        <f ca="1">IF(Z$1="","",IFERROR(ELO_HGA*Z347,""))</f>
        <v>32.5</v>
      </c>
      <c r="AA381" s="22">
        <f ca="1">IF(AA$1="","",IFERROR(ELO_HGA*AA347,""))</f>
        <v>32.5</v>
      </c>
      <c r="AB381" s="22">
        <f ca="1">IF(AB$1="","",IFERROR(ELO_HGA*AB347,""))</f>
        <v>34.821428571428569</v>
      </c>
      <c r="AC381" s="22">
        <f ca="1">IF(AC$1="","",IFERROR(ELO_HGA*AC347,""))</f>
        <v>34.821428571428569</v>
      </c>
      <c r="AD381" s="22">
        <f ca="1">IF(AD$1="","",IFERROR(ELO_HGA*AD347,""))</f>
        <v>34.821428571428569</v>
      </c>
      <c r="AE381" s="22">
        <f ca="1">IF(AE$1="","",IFERROR(ELO_HGA*AE347,""))</f>
        <v>36.833333333333336</v>
      </c>
      <c r="AF381" s="22">
        <f ca="1">IF(AF$1="","",IFERROR(ELO_HGA*AF347,""))</f>
        <v>36.833333333333336</v>
      </c>
      <c r="AG381" s="22">
        <f ca="1">IF(AG$1="","",IFERROR(ELO_HGA*AG347,""))</f>
        <v>36.5625</v>
      </c>
      <c r="AH381" s="22">
        <f ca="1">IF(AH$1="","",IFERROR(ELO_HGA*AH347,""))</f>
        <v>36.5625</v>
      </c>
      <c r="AI381" s="22">
        <f ca="1">IF(AI$1="","",IFERROR(ELO_HGA*AI347,""))</f>
        <v>38.235294117647058</v>
      </c>
      <c r="AJ381" s="22" t="str">
        <f>IF(AJ$1="","",IFERROR(ELO_HGA*AJ347,""))</f>
        <v/>
      </c>
      <c r="AK381" s="22" t="str">
        <f>IF(AK$1="","",IFERROR(ELO_HGA*AK347,""))</f>
        <v/>
      </c>
      <c r="AL381" s="22" t="str">
        <f>IF(AL$1="","",IFERROR(ELO_HGA*AL347,""))</f>
        <v/>
      </c>
      <c r="AM381" s="22" t="str">
        <f>IF(AM$1="","",IFERROR(ELO_HGA*AM347,""))</f>
        <v/>
      </c>
      <c r="AN381" s="22" t="str">
        <f>IF(AN$1="","",IFERROR(ELO_HGA*AN347,""))</f>
        <v/>
      </c>
      <c r="AO381" s="22" t="str">
        <f>IF(AO$1="","",IFERROR(ELO_HGA*AO347,""))</f>
        <v/>
      </c>
      <c r="AP381" s="22" t="str">
        <f>IF(AP$1="","",IFERROR(ELO_HGA*AP347,""))</f>
        <v/>
      </c>
      <c r="AQ381" s="22" t="str">
        <f>IF(AQ$1="","",IFERROR(ELO_HGA*AQ347,""))</f>
        <v/>
      </c>
      <c r="AR381" s="22" t="str">
        <f>IF(AR$1="","",IFERROR(ELO_HGA*AR347,""))</f>
        <v/>
      </c>
      <c r="AS381" s="22" t="str">
        <f>IF(AS$1="","",IFERROR(ELO_HGA*AS347,""))</f>
        <v/>
      </c>
      <c r="AT381" s="22" t="str">
        <f>IF(AT$1="","",IFERROR(ELO_HGA*AT347,""))</f>
        <v/>
      </c>
      <c r="AU381" s="22" t="str">
        <f>IF(AU$1="","",IFERROR(ELO_HGA*AU347,""))</f>
        <v/>
      </c>
      <c r="AV381" s="22" t="str">
        <f>IF(AV$1="","",IFERROR(ELO_HGA*AV347,""))</f>
        <v/>
      </c>
      <c r="AW381" s="22" t="str">
        <f>IF(AW$1="","",IFERROR(ELO_HGA*AW347,""))</f>
        <v/>
      </c>
      <c r="AX381" s="22" t="str">
        <f>IF(AX$1="","",IFERROR(ELO_HGA*AX347,""))</f>
        <v/>
      </c>
      <c r="AY381" s="22" t="str">
        <f>IF(AY$1="","",IFERROR(ELO_HGA*AY347,""))</f>
        <v/>
      </c>
      <c r="AZ381" s="22" t="str">
        <f>IF(AZ$1="","",IFERROR(ELO_HGA*AZ347,""))</f>
        <v/>
      </c>
      <c r="BA381" s="22" t="str">
        <f>IF(BA$1="","",IFERROR(ELO_HGA*BA347,""))</f>
        <v/>
      </c>
      <c r="BB381" s="22" t="str">
        <f>IF(BB$1="","",IFERROR(ELO_HGA*BB347,""))</f>
        <v/>
      </c>
      <c r="BC381" s="22" t="str">
        <f>IF(BC$1="","",IFERROR(ELO_HGA*BC347,""))</f>
        <v/>
      </c>
      <c r="BD381" s="22" t="str">
        <f>IF(BD$1="","",IFERROR(ELO_HGA*BD347,""))</f>
        <v/>
      </c>
      <c r="BE381" s="22" t="str">
        <f>IF(BE$1="","",IFERROR(ELO_HGA*BE347,""))</f>
        <v/>
      </c>
    </row>
    <row r="382" spans="1:57">
      <c r="A382" s="3" t="str">
        <f t="shared" si="28"/>
        <v>Leverkusen</v>
      </c>
      <c r="B382" s="22">
        <f ca="1">IF(B$1="","",IFERROR(ELO_HGA*B348,""))</f>
        <v>65</v>
      </c>
      <c r="C382" s="22">
        <f ca="1">IF(C$1="","",IFERROR(ELO_HGA*C348,""))</f>
        <v>65</v>
      </c>
      <c r="D382" s="22">
        <f ca="1">IF(D$1="","",IFERROR(ELO_HGA*D348,""))</f>
        <v>65</v>
      </c>
      <c r="E382" s="22">
        <f ca="1">IF(E$1="","",IFERROR(ELO_HGA*E348,""))</f>
        <v>65</v>
      </c>
      <c r="F382" s="22">
        <f ca="1">IF(F$1="","",IFERROR(ELO_HGA*F348,""))</f>
        <v>65</v>
      </c>
      <c r="G382" s="22">
        <f ca="1">IF(G$1="","",IFERROR(ELO_HGA*G348,""))</f>
        <v>65</v>
      </c>
      <c r="H382" s="22">
        <f ca="1">IF(H$1="","",IFERROR(ELO_HGA*H348,""))</f>
        <v>65</v>
      </c>
      <c r="I382" s="22">
        <f ca="1">IF(I$1="","",IFERROR(ELO_HGA*I348,""))</f>
        <v>58.5</v>
      </c>
      <c r="J382" s="22">
        <f ca="1">IF(J$1="","",IFERROR(ELO_HGA*J348,""))</f>
        <v>58.5</v>
      </c>
      <c r="K382" s="22">
        <f ca="1">IF(K$1="","",IFERROR(ELO_HGA*K348,""))</f>
        <v>59.583333333333329</v>
      </c>
      <c r="L382" s="22">
        <f ca="1">IF(L$1="","",IFERROR(ELO_HGA*L348,""))</f>
        <v>59.583333333333329</v>
      </c>
      <c r="M382" s="22">
        <f ca="1">IF(M$1="","",IFERROR(ELO_HGA*M348,""))</f>
        <v>60.357142857142861</v>
      </c>
      <c r="N382" s="22">
        <f ca="1">IF(N$1="","",IFERROR(ELO_HGA*N348,""))</f>
        <v>60.357142857142861</v>
      </c>
      <c r="O382" s="22">
        <f ca="1">IF(O$1="","",IFERROR(ELO_HGA*O348,""))</f>
        <v>60.9375</v>
      </c>
      <c r="P382" s="22">
        <f ca="1">IF(P$1="","",IFERROR(ELO_HGA*P348,""))</f>
        <v>60.9375</v>
      </c>
      <c r="Q382" s="22">
        <f ca="1">IF(Q$1="","",IFERROR(ELO_HGA*Q348,""))</f>
        <v>54.166666666666671</v>
      </c>
      <c r="R382" s="22">
        <f ca="1">IF(R$1="","",IFERROR(ELO_HGA*R348,""))</f>
        <v>54.166666666666671</v>
      </c>
      <c r="S382" s="22">
        <f ca="1">IF(S$1="","",IFERROR(ELO_HGA*S348,""))</f>
        <v>54.166666666666671</v>
      </c>
      <c r="T382" s="22">
        <f ca="1">IF(T$1="","",IFERROR(ELO_HGA*T348,""))</f>
        <v>55.25</v>
      </c>
      <c r="U382" s="22">
        <f ca="1">IF(U$1="","",IFERROR(ELO_HGA*U348,""))</f>
        <v>55.25</v>
      </c>
      <c r="V382" s="22">
        <f ca="1">IF(V$1="","",IFERROR(ELO_HGA*V348,""))</f>
        <v>50.227272727272727</v>
      </c>
      <c r="W382" s="22">
        <f ca="1">IF(W$1="","",IFERROR(ELO_HGA*W348,""))</f>
        <v>50.227272727272727</v>
      </c>
      <c r="X382" s="22">
        <f ca="1">IF(X$1="","",IFERROR(ELO_HGA*X348,""))</f>
        <v>46.041666666666671</v>
      </c>
      <c r="Y382" s="22">
        <f ca="1">IF(Y$1="","",IFERROR(ELO_HGA*Y348,""))</f>
        <v>46.041666666666671</v>
      </c>
      <c r="Z382" s="22">
        <f ca="1">IF(Z$1="","",IFERROR(ELO_HGA*Z348,""))</f>
        <v>46.041666666666671</v>
      </c>
      <c r="AA382" s="22">
        <f ca="1">IF(AA$1="","",IFERROR(ELO_HGA*AA348,""))</f>
        <v>42.5</v>
      </c>
      <c r="AB382" s="22">
        <f ca="1">IF(AB$1="","",IFERROR(ELO_HGA*AB348,""))</f>
        <v>42.5</v>
      </c>
      <c r="AC382" s="22">
        <f ca="1">IF(AC$1="","",IFERROR(ELO_HGA*AC348,""))</f>
        <v>41.785714285714292</v>
      </c>
      <c r="AD382" s="22">
        <f ca="1">IF(AD$1="","",IFERROR(ELO_HGA*AD348,""))</f>
        <v>41.785714285714292</v>
      </c>
      <c r="AE382" s="22">
        <f ca="1">IF(AE$1="","",IFERROR(ELO_HGA*AE348,""))</f>
        <v>43.333333333333329</v>
      </c>
      <c r="AF382" s="22">
        <f ca="1">IF(AF$1="","",IFERROR(ELO_HGA*AF348,""))</f>
        <v>43.333333333333329</v>
      </c>
      <c r="AG382" s="22">
        <f ca="1">IF(AG$1="","",IFERROR(ELO_HGA*AG348,""))</f>
        <v>42.65625</v>
      </c>
      <c r="AH382" s="22">
        <f ca="1">IF(AH$1="","",IFERROR(ELO_HGA*AH348,""))</f>
        <v>42.65625</v>
      </c>
      <c r="AI382" s="22">
        <f ca="1">IF(AI$1="","",IFERROR(ELO_HGA*AI348,""))</f>
        <v>43.970588235294123</v>
      </c>
      <c r="AJ382" s="22" t="str">
        <f>IF(AJ$1="","",IFERROR(ELO_HGA*AJ348,""))</f>
        <v/>
      </c>
      <c r="AK382" s="22" t="str">
        <f>IF(AK$1="","",IFERROR(ELO_HGA*AK348,""))</f>
        <v/>
      </c>
      <c r="AL382" s="22" t="str">
        <f>IF(AL$1="","",IFERROR(ELO_HGA*AL348,""))</f>
        <v/>
      </c>
      <c r="AM382" s="22" t="str">
        <f>IF(AM$1="","",IFERROR(ELO_HGA*AM348,""))</f>
        <v/>
      </c>
      <c r="AN382" s="22" t="str">
        <f>IF(AN$1="","",IFERROR(ELO_HGA*AN348,""))</f>
        <v/>
      </c>
      <c r="AO382" s="22" t="str">
        <f>IF(AO$1="","",IFERROR(ELO_HGA*AO348,""))</f>
        <v/>
      </c>
      <c r="AP382" s="22" t="str">
        <f>IF(AP$1="","",IFERROR(ELO_HGA*AP348,""))</f>
        <v/>
      </c>
      <c r="AQ382" s="22" t="str">
        <f>IF(AQ$1="","",IFERROR(ELO_HGA*AQ348,""))</f>
        <v/>
      </c>
      <c r="AR382" s="22" t="str">
        <f>IF(AR$1="","",IFERROR(ELO_HGA*AR348,""))</f>
        <v/>
      </c>
      <c r="AS382" s="22" t="str">
        <f>IF(AS$1="","",IFERROR(ELO_HGA*AS348,""))</f>
        <v/>
      </c>
      <c r="AT382" s="22" t="str">
        <f>IF(AT$1="","",IFERROR(ELO_HGA*AT348,""))</f>
        <v/>
      </c>
      <c r="AU382" s="22" t="str">
        <f>IF(AU$1="","",IFERROR(ELO_HGA*AU348,""))</f>
        <v/>
      </c>
      <c r="AV382" s="22" t="str">
        <f>IF(AV$1="","",IFERROR(ELO_HGA*AV348,""))</f>
        <v/>
      </c>
      <c r="AW382" s="22" t="str">
        <f>IF(AW$1="","",IFERROR(ELO_HGA*AW348,""))</f>
        <v/>
      </c>
      <c r="AX382" s="22" t="str">
        <f>IF(AX$1="","",IFERROR(ELO_HGA*AX348,""))</f>
        <v/>
      </c>
      <c r="AY382" s="22" t="str">
        <f>IF(AY$1="","",IFERROR(ELO_HGA*AY348,""))</f>
        <v/>
      </c>
      <c r="AZ382" s="22" t="str">
        <f>IF(AZ$1="","",IFERROR(ELO_HGA*AZ348,""))</f>
        <v/>
      </c>
      <c r="BA382" s="22" t="str">
        <f>IF(BA$1="","",IFERROR(ELO_HGA*BA348,""))</f>
        <v/>
      </c>
      <c r="BB382" s="22" t="str">
        <f>IF(BB$1="","",IFERROR(ELO_HGA*BB348,""))</f>
        <v/>
      </c>
      <c r="BC382" s="22" t="str">
        <f>IF(BC$1="","",IFERROR(ELO_HGA*BC348,""))</f>
        <v/>
      </c>
      <c r="BD382" s="22" t="str">
        <f>IF(BD$1="","",IFERROR(ELO_HGA*BD348,""))</f>
        <v/>
      </c>
      <c r="BE382" s="22" t="str">
        <f>IF(BE$1="","",IFERROR(ELO_HGA*BE348,""))</f>
        <v/>
      </c>
    </row>
    <row r="383" spans="1:57">
      <c r="A383" s="3" t="str">
        <f t="shared" si="28"/>
        <v>Mainz</v>
      </c>
      <c r="B383" s="22">
        <f ca="1">IF(B$1="","",IFERROR(ELO_HGA*B349,""))</f>
        <v>65</v>
      </c>
      <c r="C383" s="22">
        <f ca="1">IF(C$1="","",IFERROR(ELO_HGA*C349,""))</f>
        <v>65</v>
      </c>
      <c r="D383" s="22">
        <f ca="1">IF(D$1="","",IFERROR(ELO_HGA*D349,""))</f>
        <v>65</v>
      </c>
      <c r="E383" s="22">
        <f ca="1">IF(E$1="","",IFERROR(ELO_HGA*E349,""))</f>
        <v>65</v>
      </c>
      <c r="F383" s="22">
        <f ca="1">IF(F$1="","",IFERROR(ELO_HGA*F349,""))</f>
        <v>43.333333333333329</v>
      </c>
      <c r="G383" s="22">
        <f ca="1">IF(G$1="","",IFERROR(ELO_HGA*G349,""))</f>
        <v>32.5</v>
      </c>
      <c r="H383" s="22">
        <f ca="1">IF(H$1="","",IFERROR(ELO_HGA*H349,""))</f>
        <v>32.5</v>
      </c>
      <c r="I383" s="22">
        <f ca="1">IF(I$1="","",IFERROR(ELO_HGA*I349,""))</f>
        <v>32.5</v>
      </c>
      <c r="J383" s="22">
        <f ca="1">IF(J$1="","",IFERROR(ELO_HGA*J349,""))</f>
        <v>32.5</v>
      </c>
      <c r="K383" s="22">
        <f ca="1">IF(K$1="","",IFERROR(ELO_HGA*K349,""))</f>
        <v>37.916666666666671</v>
      </c>
      <c r="L383" s="22">
        <f ca="1">IF(L$1="","",IFERROR(ELO_HGA*L349,""))</f>
        <v>37.916666666666671</v>
      </c>
      <c r="M383" s="22">
        <f ca="1">IF(M$1="","",IFERROR(ELO_HGA*M349,""))</f>
        <v>41.785714285714292</v>
      </c>
      <c r="N383" s="22">
        <f ca="1">IF(N$1="","",IFERROR(ELO_HGA*N349,""))</f>
        <v>41.785714285714292</v>
      </c>
      <c r="O383" s="22">
        <f ca="1">IF(O$1="","",IFERROR(ELO_HGA*O349,""))</f>
        <v>36.5625</v>
      </c>
      <c r="P383" s="22">
        <f ca="1">IF(P$1="","",IFERROR(ELO_HGA*P349,""))</f>
        <v>36.5625</v>
      </c>
      <c r="Q383" s="22">
        <f ca="1">IF(Q$1="","",IFERROR(ELO_HGA*Q349,""))</f>
        <v>36.111111111111114</v>
      </c>
      <c r="R383" s="22">
        <f ca="1">IF(R$1="","",IFERROR(ELO_HGA*R349,""))</f>
        <v>36.111111111111114</v>
      </c>
      <c r="S383" s="22">
        <f ca="1">IF(S$1="","",IFERROR(ELO_HGA*S349,""))</f>
        <v>36.111111111111114</v>
      </c>
      <c r="T383" s="22">
        <f ca="1">IF(T$1="","",IFERROR(ELO_HGA*T349,""))</f>
        <v>39</v>
      </c>
      <c r="U383" s="22">
        <f ca="1">IF(U$1="","",IFERROR(ELO_HGA*U349,""))</f>
        <v>39</v>
      </c>
      <c r="V383" s="22">
        <f ca="1">IF(V$1="","",IFERROR(ELO_HGA*V349,""))</f>
        <v>41.36363636363636</v>
      </c>
      <c r="W383" s="22">
        <f ca="1">IF(W$1="","",IFERROR(ELO_HGA*W349,""))</f>
        <v>41.36363636363636</v>
      </c>
      <c r="X383" s="22">
        <f ca="1">IF(X$1="","",IFERROR(ELO_HGA*X349,""))</f>
        <v>41.36363636363636</v>
      </c>
      <c r="Y383" s="22">
        <f ca="1">IF(Y$1="","",IFERROR(ELO_HGA*Y349,""))</f>
        <v>40.625</v>
      </c>
      <c r="Z383" s="22">
        <f ca="1">IF(Z$1="","",IFERROR(ELO_HGA*Z349,""))</f>
        <v>40.625</v>
      </c>
      <c r="AA383" s="22">
        <f ca="1">IF(AA$1="","",IFERROR(ELO_HGA*AA349,""))</f>
        <v>37.5</v>
      </c>
      <c r="AB383" s="22">
        <f ca="1">IF(AB$1="","",IFERROR(ELO_HGA*AB349,""))</f>
        <v>37.5</v>
      </c>
      <c r="AC383" s="22">
        <f ca="1">IF(AC$1="","",IFERROR(ELO_HGA*AC349,""))</f>
        <v>39.464285714285708</v>
      </c>
      <c r="AD383" s="22">
        <f ca="1">IF(AD$1="","",IFERROR(ELO_HGA*AD349,""))</f>
        <v>39.464285714285708</v>
      </c>
      <c r="AE383" s="22">
        <f ca="1">IF(AE$1="","",IFERROR(ELO_HGA*AE349,""))</f>
        <v>41.166666666666664</v>
      </c>
      <c r="AF383" s="22">
        <f ca="1">IF(AF$1="","",IFERROR(ELO_HGA*AF349,""))</f>
        <v>41.166666666666664</v>
      </c>
      <c r="AG383" s="22">
        <f ca="1">IF(AG$1="","",IFERROR(ELO_HGA*AG349,""))</f>
        <v>42.65625</v>
      </c>
      <c r="AH383" s="22">
        <f ca="1">IF(AH$1="","",IFERROR(ELO_HGA*AH349,""))</f>
        <v>42.65625</v>
      </c>
      <c r="AI383" s="22">
        <f ca="1">IF(AI$1="","",IFERROR(ELO_HGA*AI349,""))</f>
        <v>43.970588235294123</v>
      </c>
      <c r="AJ383" s="22" t="str">
        <f>IF(AJ$1="","",IFERROR(ELO_HGA*AJ349,""))</f>
        <v/>
      </c>
      <c r="AK383" s="22" t="str">
        <f>IF(AK$1="","",IFERROR(ELO_HGA*AK349,""))</f>
        <v/>
      </c>
      <c r="AL383" s="22" t="str">
        <f>IF(AL$1="","",IFERROR(ELO_HGA*AL349,""))</f>
        <v/>
      </c>
      <c r="AM383" s="22" t="str">
        <f>IF(AM$1="","",IFERROR(ELO_HGA*AM349,""))</f>
        <v/>
      </c>
      <c r="AN383" s="22" t="str">
        <f>IF(AN$1="","",IFERROR(ELO_HGA*AN349,""))</f>
        <v/>
      </c>
      <c r="AO383" s="22" t="str">
        <f>IF(AO$1="","",IFERROR(ELO_HGA*AO349,""))</f>
        <v/>
      </c>
      <c r="AP383" s="22" t="str">
        <f>IF(AP$1="","",IFERROR(ELO_HGA*AP349,""))</f>
        <v/>
      </c>
      <c r="AQ383" s="22" t="str">
        <f>IF(AQ$1="","",IFERROR(ELO_HGA*AQ349,""))</f>
        <v/>
      </c>
      <c r="AR383" s="22" t="str">
        <f>IF(AR$1="","",IFERROR(ELO_HGA*AR349,""))</f>
        <v/>
      </c>
      <c r="AS383" s="22" t="str">
        <f>IF(AS$1="","",IFERROR(ELO_HGA*AS349,""))</f>
        <v/>
      </c>
      <c r="AT383" s="22" t="str">
        <f>IF(AT$1="","",IFERROR(ELO_HGA*AT349,""))</f>
        <v/>
      </c>
      <c r="AU383" s="22" t="str">
        <f>IF(AU$1="","",IFERROR(ELO_HGA*AU349,""))</f>
        <v/>
      </c>
      <c r="AV383" s="22" t="str">
        <f>IF(AV$1="","",IFERROR(ELO_HGA*AV349,""))</f>
        <v/>
      </c>
      <c r="AW383" s="22" t="str">
        <f>IF(AW$1="","",IFERROR(ELO_HGA*AW349,""))</f>
        <v/>
      </c>
      <c r="AX383" s="22" t="str">
        <f>IF(AX$1="","",IFERROR(ELO_HGA*AX349,""))</f>
        <v/>
      </c>
      <c r="AY383" s="22" t="str">
        <f>IF(AY$1="","",IFERROR(ELO_HGA*AY349,""))</f>
        <v/>
      </c>
      <c r="AZ383" s="22" t="str">
        <f>IF(AZ$1="","",IFERROR(ELO_HGA*AZ349,""))</f>
        <v/>
      </c>
      <c r="BA383" s="22" t="str">
        <f>IF(BA$1="","",IFERROR(ELO_HGA*BA349,""))</f>
        <v/>
      </c>
      <c r="BB383" s="22" t="str">
        <f>IF(BB$1="","",IFERROR(ELO_HGA*BB349,""))</f>
        <v/>
      </c>
      <c r="BC383" s="22" t="str">
        <f>IF(BC$1="","",IFERROR(ELO_HGA*BC349,""))</f>
        <v/>
      </c>
      <c r="BD383" s="22" t="str">
        <f>IF(BD$1="","",IFERROR(ELO_HGA*BD349,""))</f>
        <v/>
      </c>
      <c r="BE383" s="22" t="str">
        <f>IF(BE$1="","",IFERROR(ELO_HGA*BE349,""))</f>
        <v/>
      </c>
    </row>
    <row r="384" spans="1:57">
      <c r="A384" s="3" t="str">
        <f t="shared" si="28"/>
        <v>Schalke 04</v>
      </c>
      <c r="B384" s="22">
        <f ca="1">IF(B$1="","",IFERROR(ELO_HGA*B350,""))</f>
        <v>32.5</v>
      </c>
      <c r="C384" s="22">
        <f ca="1">IF(C$1="","",IFERROR(ELO_HGA*C350,""))</f>
        <v>32.5</v>
      </c>
      <c r="D384" s="22">
        <f ca="1">IF(D$1="","",IFERROR(ELO_HGA*D350,""))</f>
        <v>32.5</v>
      </c>
      <c r="E384" s="22">
        <f ca="1">IF(E$1="","",IFERROR(ELO_HGA*E350,""))</f>
        <v>48.75</v>
      </c>
      <c r="F384" s="22">
        <f ca="1">IF(F$1="","",IFERROR(ELO_HGA*F350,""))</f>
        <v>48.75</v>
      </c>
      <c r="G384" s="22">
        <f ca="1">IF(G$1="","",IFERROR(ELO_HGA*G350,""))</f>
        <v>32.5</v>
      </c>
      <c r="H384" s="22">
        <f ca="1">IF(H$1="","",IFERROR(ELO_HGA*H350,""))</f>
        <v>32.5</v>
      </c>
      <c r="I384" s="22">
        <f ca="1">IF(I$1="","",IFERROR(ELO_HGA*I350,""))</f>
        <v>40.625</v>
      </c>
      <c r="J384" s="22">
        <f ca="1">IF(J$1="","",IFERROR(ELO_HGA*J350,""))</f>
        <v>40.625</v>
      </c>
      <c r="K384" s="22">
        <f ca="1">IF(K$1="","",IFERROR(ELO_HGA*K350,""))</f>
        <v>32.5</v>
      </c>
      <c r="L384" s="22">
        <f ca="1">IF(L$1="","",IFERROR(ELO_HGA*L350,""))</f>
        <v>32.5</v>
      </c>
      <c r="M384" s="22">
        <f ca="1">IF(M$1="","",IFERROR(ELO_HGA*M350,""))</f>
        <v>37.916666666666671</v>
      </c>
      <c r="N384" s="22">
        <f ca="1">IF(N$1="","",IFERROR(ELO_HGA*N350,""))</f>
        <v>37.916666666666671</v>
      </c>
      <c r="O384" s="22">
        <f ca="1">IF(O$1="","",IFERROR(ELO_HGA*O350,""))</f>
        <v>41.785714285714292</v>
      </c>
      <c r="P384" s="22">
        <f ca="1">IF(P$1="","",IFERROR(ELO_HGA*P350,""))</f>
        <v>41.785714285714292</v>
      </c>
      <c r="Q384" s="22">
        <f ca="1">IF(Q$1="","",IFERROR(ELO_HGA*Q350,""))</f>
        <v>44.6875</v>
      </c>
      <c r="R384" s="22">
        <f ca="1">IF(R$1="","",IFERROR(ELO_HGA*R350,""))</f>
        <v>44.6875</v>
      </c>
      <c r="S384" s="22">
        <f ca="1">IF(S$1="","",IFERROR(ELO_HGA*S350,""))</f>
        <v>44.6875</v>
      </c>
      <c r="T384" s="22">
        <f ca="1">IF(T$1="","",IFERROR(ELO_HGA*T350,""))</f>
        <v>46.944444444444443</v>
      </c>
      <c r="U384" s="22">
        <f ca="1">IF(U$1="","",IFERROR(ELO_HGA*U350,""))</f>
        <v>48.75</v>
      </c>
      <c r="V384" s="22">
        <f ca="1">IF(V$1="","",IFERROR(ELO_HGA*V350,""))</f>
        <v>48.75</v>
      </c>
      <c r="W384" s="22">
        <f ca="1">IF(W$1="","",IFERROR(ELO_HGA*W350,""))</f>
        <v>47.272727272727273</v>
      </c>
      <c r="X384" s="22">
        <f ca="1">IF(X$1="","",IFERROR(ELO_HGA*X350,""))</f>
        <v>47.272727272727273</v>
      </c>
      <c r="Y384" s="22">
        <f ca="1">IF(Y$1="","",IFERROR(ELO_HGA*Y350,""))</f>
        <v>48.75</v>
      </c>
      <c r="Z384" s="22">
        <f ca="1">IF(Z$1="","",IFERROR(ELO_HGA*Z350,""))</f>
        <v>48.75</v>
      </c>
      <c r="AA384" s="22">
        <f ca="1">IF(AA$1="","",IFERROR(ELO_HGA*AA350,""))</f>
        <v>50</v>
      </c>
      <c r="AB384" s="22">
        <f ca="1">IF(AB$1="","",IFERROR(ELO_HGA*AB350,""))</f>
        <v>50</v>
      </c>
      <c r="AC384" s="22">
        <f ca="1">IF(AC$1="","",IFERROR(ELO_HGA*AC350,""))</f>
        <v>51.071428571428569</v>
      </c>
      <c r="AD384" s="22">
        <f ca="1">IF(AD$1="","",IFERROR(ELO_HGA*AD350,""))</f>
        <v>51.071428571428569</v>
      </c>
      <c r="AE384" s="22">
        <f ca="1">IF(AE$1="","",IFERROR(ELO_HGA*AE350,""))</f>
        <v>52</v>
      </c>
      <c r="AF384" s="22">
        <f ca="1">IF(AF$1="","",IFERROR(ELO_HGA*AF350,""))</f>
        <v>52</v>
      </c>
      <c r="AG384" s="22">
        <f ca="1">IF(AG$1="","",IFERROR(ELO_HGA*AG350,""))</f>
        <v>48.75</v>
      </c>
      <c r="AH384" s="22">
        <f ca="1">IF(AH$1="","",IFERROR(ELO_HGA*AH350,""))</f>
        <v>48.75</v>
      </c>
      <c r="AI384" s="22">
        <f ca="1">IF(AI$1="","",IFERROR(ELO_HGA*AI350,""))</f>
        <v>49.705882352941174</v>
      </c>
      <c r="AJ384" s="22" t="str">
        <f>IF(AJ$1="","",IFERROR(ELO_HGA*AJ350,""))</f>
        <v/>
      </c>
      <c r="AK384" s="22" t="str">
        <f>IF(AK$1="","",IFERROR(ELO_HGA*AK350,""))</f>
        <v/>
      </c>
      <c r="AL384" s="22" t="str">
        <f>IF(AL$1="","",IFERROR(ELO_HGA*AL350,""))</f>
        <v/>
      </c>
      <c r="AM384" s="22" t="str">
        <f>IF(AM$1="","",IFERROR(ELO_HGA*AM350,""))</f>
        <v/>
      </c>
      <c r="AN384" s="22" t="str">
        <f>IF(AN$1="","",IFERROR(ELO_HGA*AN350,""))</f>
        <v/>
      </c>
      <c r="AO384" s="22" t="str">
        <f>IF(AO$1="","",IFERROR(ELO_HGA*AO350,""))</f>
        <v/>
      </c>
      <c r="AP384" s="22" t="str">
        <f>IF(AP$1="","",IFERROR(ELO_HGA*AP350,""))</f>
        <v/>
      </c>
      <c r="AQ384" s="22" t="str">
        <f>IF(AQ$1="","",IFERROR(ELO_HGA*AQ350,""))</f>
        <v/>
      </c>
      <c r="AR384" s="22" t="str">
        <f>IF(AR$1="","",IFERROR(ELO_HGA*AR350,""))</f>
        <v/>
      </c>
      <c r="AS384" s="22" t="str">
        <f>IF(AS$1="","",IFERROR(ELO_HGA*AS350,""))</f>
        <v/>
      </c>
      <c r="AT384" s="22" t="str">
        <f>IF(AT$1="","",IFERROR(ELO_HGA*AT350,""))</f>
        <v/>
      </c>
      <c r="AU384" s="22" t="str">
        <f>IF(AU$1="","",IFERROR(ELO_HGA*AU350,""))</f>
        <v/>
      </c>
      <c r="AV384" s="22" t="str">
        <f>IF(AV$1="","",IFERROR(ELO_HGA*AV350,""))</f>
        <v/>
      </c>
      <c r="AW384" s="22" t="str">
        <f>IF(AW$1="","",IFERROR(ELO_HGA*AW350,""))</f>
        <v/>
      </c>
      <c r="AX384" s="22" t="str">
        <f>IF(AX$1="","",IFERROR(ELO_HGA*AX350,""))</f>
        <v/>
      </c>
      <c r="AY384" s="22" t="str">
        <f>IF(AY$1="","",IFERROR(ELO_HGA*AY350,""))</f>
        <v/>
      </c>
      <c r="AZ384" s="22" t="str">
        <f>IF(AZ$1="","",IFERROR(ELO_HGA*AZ350,""))</f>
        <v/>
      </c>
      <c r="BA384" s="22" t="str">
        <f>IF(BA$1="","",IFERROR(ELO_HGA*BA350,""))</f>
        <v/>
      </c>
      <c r="BB384" s="22" t="str">
        <f>IF(BB$1="","",IFERROR(ELO_HGA*BB350,""))</f>
        <v/>
      </c>
      <c r="BC384" s="22" t="str">
        <f>IF(BC$1="","",IFERROR(ELO_HGA*BC350,""))</f>
        <v/>
      </c>
      <c r="BD384" s="22" t="str">
        <f>IF(BD$1="","",IFERROR(ELO_HGA*BD350,""))</f>
        <v/>
      </c>
      <c r="BE384" s="22" t="str">
        <f>IF(BE$1="","",IFERROR(ELO_HGA*BE350,""))</f>
        <v/>
      </c>
    </row>
    <row r="385" spans="1:57">
      <c r="A385" s="3" t="str">
        <f t="shared" si="28"/>
        <v>Ein Frankfurt</v>
      </c>
      <c r="B385" s="22" t="str">
        <f ca="1">IF(B$1="","",IFERROR(ELO_HGA*B351,""))</f>
        <v/>
      </c>
      <c r="C385" s="22">
        <f ca="1">IF(C$1="","",IFERROR(ELO_HGA*C351,""))</f>
        <v>0</v>
      </c>
      <c r="D385" s="22">
        <f ca="1">IF(D$1="","",IFERROR(ELO_HGA*D351,""))</f>
        <v>0</v>
      </c>
      <c r="E385" s="22">
        <f ca="1">IF(E$1="","",IFERROR(ELO_HGA*E351,""))</f>
        <v>0</v>
      </c>
      <c r="F385" s="22">
        <f ca="1">IF(F$1="","",IFERROR(ELO_HGA*F351,""))</f>
        <v>0</v>
      </c>
      <c r="G385" s="22">
        <f ca="1">IF(G$1="","",IFERROR(ELO_HGA*G351,""))</f>
        <v>0</v>
      </c>
      <c r="H385" s="22">
        <f ca="1">IF(H$1="","",IFERROR(ELO_HGA*H351,""))</f>
        <v>10.833333333333332</v>
      </c>
      <c r="I385" s="22">
        <f ca="1">IF(I$1="","",IFERROR(ELO_HGA*I351,""))</f>
        <v>10.833333333333332</v>
      </c>
      <c r="J385" s="22">
        <f ca="1">IF(J$1="","",IFERROR(ELO_HGA*J351,""))</f>
        <v>16.25</v>
      </c>
      <c r="K385" s="22">
        <f ca="1">IF(K$1="","",IFERROR(ELO_HGA*K351,""))</f>
        <v>16.25</v>
      </c>
      <c r="L385" s="22">
        <f ca="1">IF(L$1="","",IFERROR(ELO_HGA*L351,""))</f>
        <v>13</v>
      </c>
      <c r="M385" s="22">
        <f ca="1">IF(M$1="","",IFERROR(ELO_HGA*M351,""))</f>
        <v>13</v>
      </c>
      <c r="N385" s="22">
        <f ca="1">IF(N$1="","",IFERROR(ELO_HGA*N351,""))</f>
        <v>16.25</v>
      </c>
      <c r="O385" s="22">
        <f ca="1">IF(O$1="","",IFERROR(ELO_HGA*O351,""))</f>
        <v>16.25</v>
      </c>
      <c r="P385" s="22">
        <f ca="1">IF(P$1="","",IFERROR(ELO_HGA*P351,""))</f>
        <v>13.928571428571427</v>
      </c>
      <c r="Q385" s="22">
        <f ca="1">IF(Q$1="","",IFERROR(ELO_HGA*Q351,""))</f>
        <v>13.928571428571427</v>
      </c>
      <c r="R385" s="22">
        <f ca="1">IF(R$1="","",IFERROR(ELO_HGA*R351,""))</f>
        <v>16.25</v>
      </c>
      <c r="S385" s="22">
        <f ca="1">IF(S$1="","",IFERROR(ELO_HGA*S351,""))</f>
        <v>21.666666666666664</v>
      </c>
      <c r="T385" s="22">
        <f ca="1">IF(T$1="","",IFERROR(ELO_HGA*T351,""))</f>
        <v>21.666666666666664</v>
      </c>
      <c r="U385" s="22">
        <f ca="1">IF(U$1="","",IFERROR(ELO_HGA*U351,""))</f>
        <v>26</v>
      </c>
      <c r="V385" s="22">
        <f ca="1">IF(V$1="","",IFERROR(ELO_HGA*V351,""))</f>
        <v>26</v>
      </c>
      <c r="W385" s="22">
        <f ca="1">IF(W$1="","",IFERROR(ELO_HGA*W351,""))</f>
        <v>26.590909090909093</v>
      </c>
      <c r="X385" s="22">
        <f ca="1">IF(X$1="","",IFERROR(ELO_HGA*X351,""))</f>
        <v>29.791666666666664</v>
      </c>
      <c r="Y385" s="22">
        <f ca="1">IF(Y$1="","",IFERROR(ELO_HGA*Y351,""))</f>
        <v>29.791666666666664</v>
      </c>
      <c r="Z385" s="22">
        <f ca="1">IF(Z$1="","",IFERROR(ELO_HGA*Z351,""))</f>
        <v>27.5</v>
      </c>
      <c r="AA385" s="22">
        <f ca="1">IF(AA$1="","",IFERROR(ELO_HGA*AA351,""))</f>
        <v>27.5</v>
      </c>
      <c r="AB385" s="22">
        <f ca="1">IF(AB$1="","",IFERROR(ELO_HGA*AB351,""))</f>
        <v>30.178571428571431</v>
      </c>
      <c r="AC385" s="22">
        <f ca="1">IF(AC$1="","",IFERROR(ELO_HGA*AC351,""))</f>
        <v>30.178571428571431</v>
      </c>
      <c r="AD385" s="22">
        <f ca="1">IF(AD$1="","",IFERROR(ELO_HGA*AD351,""))</f>
        <v>32.5</v>
      </c>
      <c r="AE385" s="22">
        <f ca="1">IF(AE$1="","",IFERROR(ELO_HGA*AE351,""))</f>
        <v>32.5</v>
      </c>
      <c r="AF385" s="22">
        <f ca="1">IF(AF$1="","",IFERROR(ELO_HGA*AF351,""))</f>
        <v>30.46875</v>
      </c>
      <c r="AG385" s="22">
        <f ca="1">IF(AG$1="","",IFERROR(ELO_HGA*AG351,""))</f>
        <v>30.46875</v>
      </c>
      <c r="AH385" s="22">
        <f ca="1">IF(AH$1="","",IFERROR(ELO_HGA*AH351,""))</f>
        <v>28.676470588235293</v>
      </c>
      <c r="AI385" s="22">
        <f ca="1">IF(AI$1="","",IFERROR(ELO_HGA*AI351,""))</f>
        <v>28.676470588235293</v>
      </c>
      <c r="AJ385" s="22" t="str">
        <f>IF(AJ$1="","",IFERROR(ELO_HGA*AJ351,""))</f>
        <v/>
      </c>
      <c r="AK385" s="22" t="str">
        <f>IF(AK$1="","",IFERROR(ELO_HGA*AK351,""))</f>
        <v/>
      </c>
      <c r="AL385" s="22" t="str">
        <f>IF(AL$1="","",IFERROR(ELO_HGA*AL351,""))</f>
        <v/>
      </c>
      <c r="AM385" s="22" t="str">
        <f>IF(AM$1="","",IFERROR(ELO_HGA*AM351,""))</f>
        <v/>
      </c>
      <c r="AN385" s="22" t="str">
        <f>IF(AN$1="","",IFERROR(ELO_HGA*AN351,""))</f>
        <v/>
      </c>
      <c r="AO385" s="22" t="str">
        <f>IF(AO$1="","",IFERROR(ELO_HGA*AO351,""))</f>
        <v/>
      </c>
      <c r="AP385" s="22" t="str">
        <f>IF(AP$1="","",IFERROR(ELO_HGA*AP351,""))</f>
        <v/>
      </c>
      <c r="AQ385" s="22" t="str">
        <f>IF(AQ$1="","",IFERROR(ELO_HGA*AQ351,""))</f>
        <v/>
      </c>
      <c r="AR385" s="22" t="str">
        <f>IF(AR$1="","",IFERROR(ELO_HGA*AR351,""))</f>
        <v/>
      </c>
      <c r="AS385" s="22" t="str">
        <f>IF(AS$1="","",IFERROR(ELO_HGA*AS351,""))</f>
        <v/>
      </c>
      <c r="AT385" s="22" t="str">
        <f>IF(AT$1="","",IFERROR(ELO_HGA*AT351,""))</f>
        <v/>
      </c>
      <c r="AU385" s="22" t="str">
        <f>IF(AU$1="","",IFERROR(ELO_HGA*AU351,""))</f>
        <v/>
      </c>
      <c r="AV385" s="22" t="str">
        <f>IF(AV$1="","",IFERROR(ELO_HGA*AV351,""))</f>
        <v/>
      </c>
      <c r="AW385" s="22" t="str">
        <f>IF(AW$1="","",IFERROR(ELO_HGA*AW351,""))</f>
        <v/>
      </c>
      <c r="AX385" s="22" t="str">
        <f>IF(AX$1="","",IFERROR(ELO_HGA*AX351,""))</f>
        <v/>
      </c>
      <c r="AY385" s="22" t="str">
        <f>IF(AY$1="","",IFERROR(ELO_HGA*AY351,""))</f>
        <v/>
      </c>
      <c r="AZ385" s="22" t="str">
        <f>IF(AZ$1="","",IFERROR(ELO_HGA*AZ351,""))</f>
        <v/>
      </c>
      <c r="BA385" s="22" t="str">
        <f>IF(BA$1="","",IFERROR(ELO_HGA*BA351,""))</f>
        <v/>
      </c>
      <c r="BB385" s="22" t="str">
        <f>IF(BB$1="","",IFERROR(ELO_HGA*BB351,""))</f>
        <v/>
      </c>
      <c r="BC385" s="22" t="str">
        <f>IF(BC$1="","",IFERROR(ELO_HGA*BC351,""))</f>
        <v/>
      </c>
      <c r="BD385" s="22" t="str">
        <f>IF(BD$1="","",IFERROR(ELO_HGA*BD351,""))</f>
        <v/>
      </c>
      <c r="BE385" s="22" t="str">
        <f>IF(BE$1="","",IFERROR(ELO_HGA*BE351,""))</f>
        <v/>
      </c>
    </row>
    <row r="386" spans="1:57">
      <c r="A386" s="3" t="str">
        <f t="shared" si="28"/>
        <v>Freiburg</v>
      </c>
      <c r="B386" s="22" t="str">
        <f ca="1">IF(B$1="","",IFERROR(ELO_HGA*B352,""))</f>
        <v/>
      </c>
      <c r="C386" s="22">
        <f ca="1">IF(C$1="","",IFERROR(ELO_HGA*C352,""))</f>
        <v>0</v>
      </c>
      <c r="D386" s="22">
        <f ca="1">IF(D$1="","",IFERROR(ELO_HGA*D352,""))</f>
        <v>0</v>
      </c>
      <c r="E386" s="22">
        <f ca="1">IF(E$1="","",IFERROR(ELO_HGA*E352,""))</f>
        <v>16.25</v>
      </c>
      <c r="F386" s="22">
        <f ca="1">IF(F$1="","",IFERROR(ELO_HGA*F352,""))</f>
        <v>16.25</v>
      </c>
      <c r="G386" s="22">
        <f ca="1">IF(G$1="","",IFERROR(ELO_HGA*G352,""))</f>
        <v>21.666666666666664</v>
      </c>
      <c r="H386" s="22">
        <f ca="1">IF(H$1="","",IFERROR(ELO_HGA*H352,""))</f>
        <v>21.666666666666664</v>
      </c>
      <c r="I386" s="22">
        <f ca="1">IF(I$1="","",IFERROR(ELO_HGA*I352,""))</f>
        <v>24.375</v>
      </c>
      <c r="J386" s="22">
        <f ca="1">IF(J$1="","",IFERROR(ELO_HGA*J352,""))</f>
        <v>24.375</v>
      </c>
      <c r="K386" s="22">
        <f ca="1">IF(K$1="","",IFERROR(ELO_HGA*K352,""))</f>
        <v>19.5</v>
      </c>
      <c r="L386" s="22">
        <f ca="1">IF(L$1="","",IFERROR(ELO_HGA*L352,""))</f>
        <v>19.5</v>
      </c>
      <c r="M386" s="22">
        <f ca="1">IF(M$1="","",IFERROR(ELO_HGA*M352,""))</f>
        <v>16.25</v>
      </c>
      <c r="N386" s="22">
        <f ca="1">IF(N$1="","",IFERROR(ELO_HGA*N352,""))</f>
        <v>16.25</v>
      </c>
      <c r="O386" s="22">
        <f ca="1">IF(O$1="","",IFERROR(ELO_HGA*O352,""))</f>
        <v>16.25</v>
      </c>
      <c r="P386" s="22">
        <f ca="1">IF(P$1="","",IFERROR(ELO_HGA*P352,""))</f>
        <v>13.928571428571427</v>
      </c>
      <c r="Q386" s="22">
        <f ca="1">IF(Q$1="","",IFERROR(ELO_HGA*Q352,""))</f>
        <v>13.928571428571427</v>
      </c>
      <c r="R386" s="22">
        <f ca="1">IF(R$1="","",IFERROR(ELO_HGA*R352,""))</f>
        <v>20.3125</v>
      </c>
      <c r="S386" s="22">
        <f ca="1">IF(S$1="","",IFERROR(ELO_HGA*S352,""))</f>
        <v>25.277777777777779</v>
      </c>
      <c r="T386" s="22">
        <f ca="1">IF(T$1="","",IFERROR(ELO_HGA*T352,""))</f>
        <v>25.277777777777779</v>
      </c>
      <c r="U386" s="22">
        <f ca="1">IF(U$1="","",IFERROR(ELO_HGA*U352,""))</f>
        <v>26</v>
      </c>
      <c r="V386" s="22">
        <f ca="1">IF(V$1="","",IFERROR(ELO_HGA*V352,""))</f>
        <v>26</v>
      </c>
      <c r="W386" s="22">
        <f ca="1">IF(W$1="","",IFERROR(ELO_HGA*W352,""))</f>
        <v>23.636363636363637</v>
      </c>
      <c r="X386" s="22">
        <f ca="1">IF(X$1="","",IFERROR(ELO_HGA*X352,""))</f>
        <v>23.636363636363637</v>
      </c>
      <c r="Y386" s="22">
        <f ca="1">IF(Y$1="","",IFERROR(ELO_HGA*Y352,""))</f>
        <v>21.666666666666664</v>
      </c>
      <c r="Z386" s="22">
        <f ca="1">IF(Z$1="","",IFERROR(ELO_HGA*Z352,""))</f>
        <v>21.666666666666664</v>
      </c>
      <c r="AA386" s="22">
        <f ca="1">IF(AA$1="","",IFERROR(ELO_HGA*AA352,""))</f>
        <v>25</v>
      </c>
      <c r="AB386" s="22">
        <f ca="1">IF(AB$1="","",IFERROR(ELO_HGA*AB352,""))</f>
        <v>25</v>
      </c>
      <c r="AC386" s="22">
        <f ca="1">IF(AC$1="","",IFERROR(ELO_HGA*AC352,""))</f>
        <v>27.857142857142854</v>
      </c>
      <c r="AD386" s="22">
        <f ca="1">IF(AD$1="","",IFERROR(ELO_HGA*AD352,""))</f>
        <v>27.857142857142854</v>
      </c>
      <c r="AE386" s="22">
        <f ca="1">IF(AE$1="","",IFERROR(ELO_HGA*AE352,""))</f>
        <v>30.333333333333332</v>
      </c>
      <c r="AF386" s="22">
        <f ca="1">IF(AF$1="","",IFERROR(ELO_HGA*AF352,""))</f>
        <v>32.5</v>
      </c>
      <c r="AG386" s="22">
        <f ca="1">IF(AG$1="","",IFERROR(ELO_HGA*AG352,""))</f>
        <v>32.5</v>
      </c>
      <c r="AH386" s="22">
        <f ca="1">IF(AH$1="","",IFERROR(ELO_HGA*AH352,""))</f>
        <v>30.588235294117645</v>
      </c>
      <c r="AI386" s="22">
        <f ca="1">IF(AI$1="","",IFERROR(ELO_HGA*AI352,""))</f>
        <v>30.588235294117645</v>
      </c>
      <c r="AJ386" s="22" t="str">
        <f>IF(AJ$1="","",IFERROR(ELO_HGA*AJ352,""))</f>
        <v/>
      </c>
      <c r="AK386" s="22" t="str">
        <f>IF(AK$1="","",IFERROR(ELO_HGA*AK352,""))</f>
        <v/>
      </c>
      <c r="AL386" s="22" t="str">
        <f>IF(AL$1="","",IFERROR(ELO_HGA*AL352,""))</f>
        <v/>
      </c>
      <c r="AM386" s="22" t="str">
        <f>IF(AM$1="","",IFERROR(ELO_HGA*AM352,""))</f>
        <v/>
      </c>
      <c r="AN386" s="22" t="str">
        <f>IF(AN$1="","",IFERROR(ELO_HGA*AN352,""))</f>
        <v/>
      </c>
      <c r="AO386" s="22" t="str">
        <f>IF(AO$1="","",IFERROR(ELO_HGA*AO352,""))</f>
        <v/>
      </c>
      <c r="AP386" s="22" t="str">
        <f>IF(AP$1="","",IFERROR(ELO_HGA*AP352,""))</f>
        <v/>
      </c>
      <c r="AQ386" s="22" t="str">
        <f>IF(AQ$1="","",IFERROR(ELO_HGA*AQ352,""))</f>
        <v/>
      </c>
      <c r="AR386" s="22" t="str">
        <f>IF(AR$1="","",IFERROR(ELO_HGA*AR352,""))</f>
        <v/>
      </c>
      <c r="AS386" s="22" t="str">
        <f>IF(AS$1="","",IFERROR(ELO_HGA*AS352,""))</f>
        <v/>
      </c>
      <c r="AT386" s="22" t="str">
        <f>IF(AT$1="","",IFERROR(ELO_HGA*AT352,""))</f>
        <v/>
      </c>
      <c r="AU386" s="22" t="str">
        <f>IF(AU$1="","",IFERROR(ELO_HGA*AU352,""))</f>
        <v/>
      </c>
      <c r="AV386" s="22" t="str">
        <f>IF(AV$1="","",IFERROR(ELO_HGA*AV352,""))</f>
        <v/>
      </c>
      <c r="AW386" s="22" t="str">
        <f>IF(AW$1="","",IFERROR(ELO_HGA*AW352,""))</f>
        <v/>
      </c>
      <c r="AX386" s="22" t="str">
        <f>IF(AX$1="","",IFERROR(ELO_HGA*AX352,""))</f>
        <v/>
      </c>
      <c r="AY386" s="22" t="str">
        <f>IF(AY$1="","",IFERROR(ELO_HGA*AY352,""))</f>
        <v/>
      </c>
      <c r="AZ386" s="22" t="str">
        <f>IF(AZ$1="","",IFERROR(ELO_HGA*AZ352,""))</f>
        <v/>
      </c>
      <c r="BA386" s="22" t="str">
        <f>IF(BA$1="","",IFERROR(ELO_HGA*BA352,""))</f>
        <v/>
      </c>
      <c r="BB386" s="22" t="str">
        <f>IF(BB$1="","",IFERROR(ELO_HGA*BB352,""))</f>
        <v/>
      </c>
      <c r="BC386" s="22" t="str">
        <f>IF(BC$1="","",IFERROR(ELO_HGA*BC352,""))</f>
        <v/>
      </c>
      <c r="BD386" s="22" t="str">
        <f>IF(BD$1="","",IFERROR(ELO_HGA*BD352,""))</f>
        <v/>
      </c>
      <c r="BE386" s="22" t="str">
        <f>IF(BE$1="","",IFERROR(ELO_HGA*BE352,""))</f>
        <v/>
      </c>
    </row>
    <row r="387" spans="1:57">
      <c r="A387" s="3" t="str">
        <f t="shared" si="28"/>
        <v>Hamburg</v>
      </c>
      <c r="B387" s="22" t="str">
        <f ca="1">IF(B$1="","",IFERROR(ELO_HGA*B353,""))</f>
        <v/>
      </c>
      <c r="C387" s="22">
        <f ca="1">IF(C$1="","",IFERROR(ELO_HGA*C353,""))</f>
        <v>0</v>
      </c>
      <c r="D387" s="22">
        <f ca="1">IF(D$1="","",IFERROR(ELO_HGA*D353,""))</f>
        <v>0</v>
      </c>
      <c r="E387" s="22">
        <f ca="1">IF(E$1="","",IFERROR(ELO_HGA*E353,""))</f>
        <v>32.5</v>
      </c>
      <c r="F387" s="22">
        <f ca="1">IF(F$1="","",IFERROR(ELO_HGA*F353,""))</f>
        <v>32.5</v>
      </c>
      <c r="G387" s="22">
        <f ca="1">IF(G$1="","",IFERROR(ELO_HGA*G353,""))</f>
        <v>21.666666666666664</v>
      </c>
      <c r="H387" s="22">
        <f ca="1">IF(H$1="","",IFERROR(ELO_HGA*H353,""))</f>
        <v>21.666666666666664</v>
      </c>
      <c r="I387" s="22">
        <f ca="1">IF(I$1="","",IFERROR(ELO_HGA*I353,""))</f>
        <v>21.666666666666664</v>
      </c>
      <c r="J387" s="22">
        <f ca="1">IF(J$1="","",IFERROR(ELO_HGA*J353,""))</f>
        <v>24.375</v>
      </c>
      <c r="K387" s="22">
        <f ca="1">IF(K$1="","",IFERROR(ELO_HGA*K353,""))</f>
        <v>24.375</v>
      </c>
      <c r="L387" s="22">
        <f ca="1">IF(L$1="","",IFERROR(ELO_HGA*L353,""))</f>
        <v>19.5</v>
      </c>
      <c r="M387" s="22">
        <f ca="1">IF(M$1="","",IFERROR(ELO_HGA*M353,""))</f>
        <v>19.5</v>
      </c>
      <c r="N387" s="22">
        <f ca="1">IF(N$1="","",IFERROR(ELO_HGA*N353,""))</f>
        <v>27.083333333333336</v>
      </c>
      <c r="O387" s="22">
        <f ca="1">IF(O$1="","",IFERROR(ELO_HGA*O353,""))</f>
        <v>27.083333333333336</v>
      </c>
      <c r="P387" s="22">
        <f ca="1">IF(P$1="","",IFERROR(ELO_HGA*P353,""))</f>
        <v>23.214285714285715</v>
      </c>
      <c r="Q387" s="22">
        <f ca="1">IF(Q$1="","",IFERROR(ELO_HGA*Q353,""))</f>
        <v>23.214285714285715</v>
      </c>
      <c r="R387" s="22">
        <f ca="1">IF(R$1="","",IFERROR(ELO_HGA*R353,""))</f>
        <v>20.3125</v>
      </c>
      <c r="S387" s="22">
        <f ca="1">IF(S$1="","",IFERROR(ELO_HGA*S353,""))</f>
        <v>18.055555555555557</v>
      </c>
      <c r="T387" s="22">
        <f ca="1">IF(T$1="","",IFERROR(ELO_HGA*T353,""))</f>
        <v>18.055555555555557</v>
      </c>
      <c r="U387" s="22">
        <f ca="1">IF(U$1="","",IFERROR(ELO_HGA*U353,""))</f>
        <v>16.25</v>
      </c>
      <c r="V387" s="22">
        <f ca="1">IF(V$1="","",IFERROR(ELO_HGA*V353,""))</f>
        <v>16.25</v>
      </c>
      <c r="W387" s="22">
        <f ca="1">IF(W$1="","",IFERROR(ELO_HGA*W353,""))</f>
        <v>20.68181818181818</v>
      </c>
      <c r="X387" s="22">
        <f ca="1">IF(X$1="","",IFERROR(ELO_HGA*X353,""))</f>
        <v>20.68181818181818</v>
      </c>
      <c r="Y387" s="22">
        <f ca="1">IF(Y$1="","",IFERROR(ELO_HGA*Y353,""))</f>
        <v>21.666666666666664</v>
      </c>
      <c r="Z387" s="22">
        <f ca="1">IF(Z$1="","",IFERROR(ELO_HGA*Z353,""))</f>
        <v>25</v>
      </c>
      <c r="AA387" s="22">
        <f ca="1">IF(AA$1="","",IFERROR(ELO_HGA*AA353,""))</f>
        <v>25</v>
      </c>
      <c r="AB387" s="22">
        <f ca="1">IF(AB$1="","",IFERROR(ELO_HGA*AB353,""))</f>
        <v>25.535714285714285</v>
      </c>
      <c r="AC387" s="22">
        <f ca="1">IF(AC$1="","",IFERROR(ELO_HGA*AC353,""))</f>
        <v>25.535714285714285</v>
      </c>
      <c r="AD387" s="22">
        <f ca="1">IF(AD$1="","",IFERROR(ELO_HGA*AD353,""))</f>
        <v>28.166666666666668</v>
      </c>
      <c r="AE387" s="22">
        <f ca="1">IF(AE$1="","",IFERROR(ELO_HGA*AE353,""))</f>
        <v>28.166666666666668</v>
      </c>
      <c r="AF387" s="22">
        <f ca="1">IF(AF$1="","",IFERROR(ELO_HGA*AF353,""))</f>
        <v>26.40625</v>
      </c>
      <c r="AG387" s="22">
        <f ca="1">IF(AG$1="","",IFERROR(ELO_HGA*AG353,""))</f>
        <v>26.40625</v>
      </c>
      <c r="AH387" s="22">
        <f ca="1">IF(AH$1="","",IFERROR(ELO_HGA*AH353,""))</f>
        <v>24.852941176470587</v>
      </c>
      <c r="AI387" s="22">
        <f ca="1">IF(AI$1="","",IFERROR(ELO_HGA*AI353,""))</f>
        <v>24.852941176470587</v>
      </c>
      <c r="AJ387" s="22" t="str">
        <f>IF(AJ$1="","",IFERROR(ELO_HGA*AJ353,""))</f>
        <v/>
      </c>
      <c r="AK387" s="22" t="str">
        <f>IF(AK$1="","",IFERROR(ELO_HGA*AK353,""))</f>
        <v/>
      </c>
      <c r="AL387" s="22" t="str">
        <f>IF(AL$1="","",IFERROR(ELO_HGA*AL353,""))</f>
        <v/>
      </c>
      <c r="AM387" s="22" t="str">
        <f>IF(AM$1="","",IFERROR(ELO_HGA*AM353,""))</f>
        <v/>
      </c>
      <c r="AN387" s="22" t="str">
        <f>IF(AN$1="","",IFERROR(ELO_HGA*AN353,""))</f>
        <v/>
      </c>
      <c r="AO387" s="22" t="str">
        <f>IF(AO$1="","",IFERROR(ELO_HGA*AO353,""))</f>
        <v/>
      </c>
      <c r="AP387" s="22" t="str">
        <f>IF(AP$1="","",IFERROR(ELO_HGA*AP353,""))</f>
        <v/>
      </c>
      <c r="AQ387" s="22" t="str">
        <f>IF(AQ$1="","",IFERROR(ELO_HGA*AQ353,""))</f>
        <v/>
      </c>
      <c r="AR387" s="22" t="str">
        <f>IF(AR$1="","",IFERROR(ELO_HGA*AR353,""))</f>
        <v/>
      </c>
      <c r="AS387" s="22" t="str">
        <f>IF(AS$1="","",IFERROR(ELO_HGA*AS353,""))</f>
        <v/>
      </c>
      <c r="AT387" s="22" t="str">
        <f>IF(AT$1="","",IFERROR(ELO_HGA*AT353,""))</f>
        <v/>
      </c>
      <c r="AU387" s="22" t="str">
        <f>IF(AU$1="","",IFERROR(ELO_HGA*AU353,""))</f>
        <v/>
      </c>
      <c r="AV387" s="22" t="str">
        <f>IF(AV$1="","",IFERROR(ELO_HGA*AV353,""))</f>
        <v/>
      </c>
      <c r="AW387" s="22" t="str">
        <f>IF(AW$1="","",IFERROR(ELO_HGA*AW353,""))</f>
        <v/>
      </c>
      <c r="AX387" s="22" t="str">
        <f>IF(AX$1="","",IFERROR(ELO_HGA*AX353,""))</f>
        <v/>
      </c>
      <c r="AY387" s="22" t="str">
        <f>IF(AY$1="","",IFERROR(ELO_HGA*AY353,""))</f>
        <v/>
      </c>
      <c r="AZ387" s="22" t="str">
        <f>IF(AZ$1="","",IFERROR(ELO_HGA*AZ353,""))</f>
        <v/>
      </c>
      <c r="BA387" s="22" t="str">
        <f>IF(BA$1="","",IFERROR(ELO_HGA*BA353,""))</f>
        <v/>
      </c>
      <c r="BB387" s="22" t="str">
        <f>IF(BB$1="","",IFERROR(ELO_HGA*BB353,""))</f>
        <v/>
      </c>
      <c r="BC387" s="22" t="str">
        <f>IF(BC$1="","",IFERROR(ELO_HGA*BC353,""))</f>
        <v/>
      </c>
      <c r="BD387" s="22" t="str">
        <f>IF(BD$1="","",IFERROR(ELO_HGA*BD353,""))</f>
        <v/>
      </c>
      <c r="BE387" s="22" t="str">
        <f>IF(BE$1="","",IFERROR(ELO_HGA*BE353,""))</f>
        <v/>
      </c>
    </row>
    <row r="388" spans="1:57">
      <c r="A388" s="3" t="str">
        <f t="shared" si="28"/>
        <v>M'gladbach</v>
      </c>
      <c r="B388" s="22" t="str">
        <f ca="1">IF(B$1="","",IFERROR(ELO_HGA*B354,""))</f>
        <v/>
      </c>
      <c r="C388" s="22">
        <f ca="1">IF(C$1="","",IFERROR(ELO_HGA*C354,""))</f>
        <v>65</v>
      </c>
      <c r="D388" s="22">
        <f ca="1">IF(D$1="","",IFERROR(ELO_HGA*D354,""))</f>
        <v>65</v>
      </c>
      <c r="E388" s="22">
        <f ca="1">IF(E$1="","",IFERROR(ELO_HGA*E354,""))</f>
        <v>65</v>
      </c>
      <c r="F388" s="22">
        <f ca="1">IF(F$1="","",IFERROR(ELO_HGA*F354,""))</f>
        <v>65</v>
      </c>
      <c r="G388" s="22">
        <f ca="1">IF(G$1="","",IFERROR(ELO_HGA*G354,""))</f>
        <v>65</v>
      </c>
      <c r="H388" s="22">
        <f ca="1">IF(H$1="","",IFERROR(ELO_HGA*H354,""))</f>
        <v>65</v>
      </c>
      <c r="I388" s="22">
        <f ca="1">IF(I$1="","",IFERROR(ELO_HGA*I354,""))</f>
        <v>65</v>
      </c>
      <c r="J388" s="22">
        <f ca="1">IF(J$1="","",IFERROR(ELO_HGA*J354,""))</f>
        <v>65</v>
      </c>
      <c r="K388" s="22">
        <f ca="1">IF(K$1="","",IFERROR(ELO_HGA*K354,""))</f>
        <v>65</v>
      </c>
      <c r="L388" s="22">
        <f ca="1">IF(L$1="","",IFERROR(ELO_HGA*L354,""))</f>
        <v>65</v>
      </c>
      <c r="M388" s="22">
        <f ca="1">IF(M$1="","",IFERROR(ELO_HGA*M354,""))</f>
        <v>65</v>
      </c>
      <c r="N388" s="22">
        <f ca="1">IF(N$1="","",IFERROR(ELO_HGA*N354,""))</f>
        <v>65</v>
      </c>
      <c r="O388" s="22">
        <f ca="1">IF(O$1="","",IFERROR(ELO_HGA*O354,""))</f>
        <v>65</v>
      </c>
      <c r="P388" s="22">
        <f ca="1">IF(P$1="","",IFERROR(ELO_HGA*P354,""))</f>
        <v>65</v>
      </c>
      <c r="Q388" s="22">
        <f ca="1">IF(Q$1="","",IFERROR(ELO_HGA*Q354,""))</f>
        <v>65</v>
      </c>
      <c r="R388" s="22">
        <f ca="1">IF(R$1="","",IFERROR(ELO_HGA*R354,""))</f>
        <v>61.388888888888886</v>
      </c>
      <c r="S388" s="22">
        <f ca="1">IF(S$1="","",IFERROR(ELO_HGA*S354,""))</f>
        <v>55.25</v>
      </c>
      <c r="T388" s="22">
        <f ca="1">IF(T$1="","",IFERROR(ELO_HGA*T354,""))</f>
        <v>55.25</v>
      </c>
      <c r="U388" s="22">
        <f ca="1">IF(U$1="","",IFERROR(ELO_HGA*U354,""))</f>
        <v>50.227272727272727</v>
      </c>
      <c r="V388" s="22">
        <f ca="1">IF(V$1="","",IFERROR(ELO_HGA*V354,""))</f>
        <v>50.227272727272727</v>
      </c>
      <c r="W388" s="22">
        <f ca="1">IF(W$1="","",IFERROR(ELO_HGA*W354,""))</f>
        <v>48.75</v>
      </c>
      <c r="X388" s="22">
        <f ca="1">IF(X$1="","",IFERROR(ELO_HGA*X354,""))</f>
        <v>48.75</v>
      </c>
      <c r="Y388" s="22">
        <f ca="1">IF(Y$1="","",IFERROR(ELO_HGA*Y354,""))</f>
        <v>45</v>
      </c>
      <c r="Z388" s="22">
        <f ca="1">IF(Z$1="","",IFERROR(ELO_HGA*Z354,""))</f>
        <v>45</v>
      </c>
      <c r="AA388" s="22">
        <f ca="1">IF(AA$1="","",IFERROR(ELO_HGA*AA354,""))</f>
        <v>46.428571428571431</v>
      </c>
      <c r="AB388" s="22">
        <f ca="1">IF(AB$1="","",IFERROR(ELO_HGA*AB354,""))</f>
        <v>46.428571428571431</v>
      </c>
      <c r="AC388" s="22">
        <f ca="1">IF(AC$1="","",IFERROR(ELO_HGA*AC354,""))</f>
        <v>47.666666666666664</v>
      </c>
      <c r="AD388" s="22">
        <f ca="1">IF(AD$1="","",IFERROR(ELO_HGA*AD354,""))</f>
        <v>47.666666666666664</v>
      </c>
      <c r="AE388" s="22">
        <f ca="1">IF(AE$1="","",IFERROR(ELO_HGA*AE354,""))</f>
        <v>46.71875</v>
      </c>
      <c r="AF388" s="22">
        <f ca="1">IF(AF$1="","",IFERROR(ELO_HGA*AF354,""))</f>
        <v>46.71875</v>
      </c>
      <c r="AG388" s="22">
        <f ca="1">IF(AG$1="","",IFERROR(ELO_HGA*AG354,""))</f>
        <v>46.71875</v>
      </c>
      <c r="AH388" s="22">
        <f ca="1">IF(AH$1="","",IFERROR(ELO_HGA*AH354,""))</f>
        <v>47.794117647058826</v>
      </c>
      <c r="AI388" s="22">
        <f ca="1">IF(AI$1="","",IFERROR(ELO_HGA*AI354,""))</f>
        <v>47.794117647058826</v>
      </c>
      <c r="AJ388" s="22" t="str">
        <f>IF(AJ$1="","",IFERROR(ELO_HGA*AJ354,""))</f>
        <v/>
      </c>
      <c r="AK388" s="22" t="str">
        <f>IF(AK$1="","",IFERROR(ELO_HGA*AK354,""))</f>
        <v/>
      </c>
      <c r="AL388" s="22" t="str">
        <f>IF(AL$1="","",IFERROR(ELO_HGA*AL354,""))</f>
        <v/>
      </c>
      <c r="AM388" s="22" t="str">
        <f>IF(AM$1="","",IFERROR(ELO_HGA*AM354,""))</f>
        <v/>
      </c>
      <c r="AN388" s="22" t="str">
        <f>IF(AN$1="","",IFERROR(ELO_HGA*AN354,""))</f>
        <v/>
      </c>
      <c r="AO388" s="22" t="str">
        <f>IF(AO$1="","",IFERROR(ELO_HGA*AO354,""))</f>
        <v/>
      </c>
      <c r="AP388" s="22" t="str">
        <f>IF(AP$1="","",IFERROR(ELO_HGA*AP354,""))</f>
        <v/>
      </c>
      <c r="AQ388" s="22" t="str">
        <f>IF(AQ$1="","",IFERROR(ELO_HGA*AQ354,""))</f>
        <v/>
      </c>
      <c r="AR388" s="22" t="str">
        <f>IF(AR$1="","",IFERROR(ELO_HGA*AR354,""))</f>
        <v/>
      </c>
      <c r="AS388" s="22" t="str">
        <f>IF(AS$1="","",IFERROR(ELO_HGA*AS354,""))</f>
        <v/>
      </c>
      <c r="AT388" s="22" t="str">
        <f>IF(AT$1="","",IFERROR(ELO_HGA*AT354,""))</f>
        <v/>
      </c>
      <c r="AU388" s="22" t="str">
        <f>IF(AU$1="","",IFERROR(ELO_HGA*AU354,""))</f>
        <v/>
      </c>
      <c r="AV388" s="22" t="str">
        <f>IF(AV$1="","",IFERROR(ELO_HGA*AV354,""))</f>
        <v/>
      </c>
      <c r="AW388" s="22" t="str">
        <f>IF(AW$1="","",IFERROR(ELO_HGA*AW354,""))</f>
        <v/>
      </c>
      <c r="AX388" s="22" t="str">
        <f>IF(AX$1="","",IFERROR(ELO_HGA*AX354,""))</f>
        <v/>
      </c>
      <c r="AY388" s="22" t="str">
        <f>IF(AY$1="","",IFERROR(ELO_HGA*AY354,""))</f>
        <v/>
      </c>
      <c r="AZ388" s="22" t="str">
        <f>IF(AZ$1="","",IFERROR(ELO_HGA*AZ354,""))</f>
        <v/>
      </c>
      <c r="BA388" s="22" t="str">
        <f>IF(BA$1="","",IFERROR(ELO_HGA*BA354,""))</f>
        <v/>
      </c>
      <c r="BB388" s="22" t="str">
        <f>IF(BB$1="","",IFERROR(ELO_HGA*BB354,""))</f>
        <v/>
      </c>
      <c r="BC388" s="22" t="str">
        <f>IF(BC$1="","",IFERROR(ELO_HGA*BC354,""))</f>
        <v/>
      </c>
      <c r="BD388" s="22" t="str">
        <f>IF(BD$1="","",IFERROR(ELO_HGA*BD354,""))</f>
        <v/>
      </c>
      <c r="BE388" s="22" t="str">
        <f>IF(BE$1="","",IFERROR(ELO_HGA*BE354,""))</f>
        <v/>
      </c>
    </row>
    <row r="389" spans="1:57">
      <c r="A389" s="3" t="str">
        <f t="shared" si="28"/>
        <v>Stuttgart</v>
      </c>
      <c r="B389" s="22" t="str">
        <f ca="1">IF(B$1="","",IFERROR(ELO_HGA*B355,""))</f>
        <v/>
      </c>
      <c r="C389" s="22">
        <f ca="1">IF(C$1="","",IFERROR(ELO_HGA*C355,""))</f>
        <v>0</v>
      </c>
      <c r="D389" s="22">
        <f ca="1">IF(D$1="","",IFERROR(ELO_HGA*D355,""))</f>
        <v>0</v>
      </c>
      <c r="E389" s="22">
        <f ca="1">IF(E$1="","",IFERROR(ELO_HGA*E355,""))</f>
        <v>32.5</v>
      </c>
      <c r="F389" s="22">
        <f ca="1">IF(F$1="","",IFERROR(ELO_HGA*F355,""))</f>
        <v>32.5</v>
      </c>
      <c r="G389" s="22">
        <f ca="1">IF(G$1="","",IFERROR(ELO_HGA*G355,""))</f>
        <v>32.5</v>
      </c>
      <c r="H389" s="22">
        <f ca="1">IF(H$1="","",IFERROR(ELO_HGA*H355,""))</f>
        <v>32.5</v>
      </c>
      <c r="I389" s="22">
        <f ca="1">IF(I$1="","",IFERROR(ELO_HGA*I355,""))</f>
        <v>32.5</v>
      </c>
      <c r="J389" s="22">
        <f ca="1">IF(J$1="","",IFERROR(ELO_HGA*J355,""))</f>
        <v>32.5</v>
      </c>
      <c r="K389" s="22">
        <f ca="1">IF(K$1="","",IFERROR(ELO_HGA*K355,""))</f>
        <v>32.5</v>
      </c>
      <c r="L389" s="22">
        <f ca="1">IF(L$1="","",IFERROR(ELO_HGA*L355,""))</f>
        <v>32.5</v>
      </c>
      <c r="M389" s="22">
        <f ca="1">IF(M$1="","",IFERROR(ELO_HGA*M355,""))</f>
        <v>32.5</v>
      </c>
      <c r="N389" s="22">
        <f ca="1">IF(N$1="","",IFERROR(ELO_HGA*N355,""))</f>
        <v>27.083333333333336</v>
      </c>
      <c r="O389" s="22">
        <f ca="1">IF(O$1="","",IFERROR(ELO_HGA*O355,""))</f>
        <v>27.083333333333336</v>
      </c>
      <c r="P389" s="22">
        <f ca="1">IF(P$1="","",IFERROR(ELO_HGA*P355,""))</f>
        <v>32.5</v>
      </c>
      <c r="Q389" s="22">
        <f ca="1">IF(Q$1="","",IFERROR(ELO_HGA*Q355,""))</f>
        <v>32.5</v>
      </c>
      <c r="R389" s="22">
        <f ca="1">IF(R$1="","",IFERROR(ELO_HGA*R355,""))</f>
        <v>28.4375</v>
      </c>
      <c r="S389" s="22">
        <f ca="1">IF(S$1="","",IFERROR(ELO_HGA*S355,""))</f>
        <v>25.277777777777779</v>
      </c>
      <c r="T389" s="22">
        <f ca="1">IF(T$1="","",IFERROR(ELO_HGA*T355,""))</f>
        <v>25.277777777777779</v>
      </c>
      <c r="U389" s="22">
        <f ca="1">IF(U$1="","",IFERROR(ELO_HGA*U355,""))</f>
        <v>22.75</v>
      </c>
      <c r="V389" s="22">
        <f ca="1">IF(V$1="","",IFERROR(ELO_HGA*V355,""))</f>
        <v>22.75</v>
      </c>
      <c r="W389" s="22">
        <f ca="1">IF(W$1="","",IFERROR(ELO_HGA*W355,""))</f>
        <v>20.68181818181818</v>
      </c>
      <c r="X389" s="22">
        <f ca="1">IF(X$1="","",IFERROR(ELO_HGA*X355,""))</f>
        <v>20.68181818181818</v>
      </c>
      <c r="Y389" s="22">
        <f ca="1">IF(Y$1="","",IFERROR(ELO_HGA*Y355,""))</f>
        <v>21.666666666666664</v>
      </c>
      <c r="Z389" s="22">
        <f ca="1">IF(Z$1="","",IFERROR(ELO_HGA*Z355,""))</f>
        <v>21.666666666666664</v>
      </c>
      <c r="AA389" s="22">
        <f ca="1">IF(AA$1="","",IFERROR(ELO_HGA*AA355,""))</f>
        <v>25</v>
      </c>
      <c r="AB389" s="22">
        <f ca="1">IF(AB$1="","",IFERROR(ELO_HGA*AB355,""))</f>
        <v>25</v>
      </c>
      <c r="AC389" s="22">
        <f ca="1">IF(AC$1="","",IFERROR(ELO_HGA*AC355,""))</f>
        <v>23.214285714285715</v>
      </c>
      <c r="AD389" s="22">
        <f ca="1">IF(AD$1="","",IFERROR(ELO_HGA*AD355,""))</f>
        <v>26</v>
      </c>
      <c r="AE389" s="22">
        <f ca="1">IF(AE$1="","",IFERROR(ELO_HGA*AE355,""))</f>
        <v>26</v>
      </c>
      <c r="AF389" s="22">
        <f ca="1">IF(AF$1="","",IFERROR(ELO_HGA*AF355,""))</f>
        <v>28.4375</v>
      </c>
      <c r="AG389" s="22">
        <f ca="1">IF(AG$1="","",IFERROR(ELO_HGA*AG355,""))</f>
        <v>28.4375</v>
      </c>
      <c r="AH389" s="22">
        <f ca="1">IF(AH$1="","",IFERROR(ELO_HGA*AH355,""))</f>
        <v>26.764705882352938</v>
      </c>
      <c r="AI389" s="22">
        <f ca="1">IF(AI$1="","",IFERROR(ELO_HGA*AI355,""))</f>
        <v>26.764705882352938</v>
      </c>
      <c r="AJ389" s="22" t="str">
        <f>IF(AJ$1="","",IFERROR(ELO_HGA*AJ355,""))</f>
        <v/>
      </c>
      <c r="AK389" s="22" t="str">
        <f>IF(AK$1="","",IFERROR(ELO_HGA*AK355,""))</f>
        <v/>
      </c>
      <c r="AL389" s="22" t="str">
        <f>IF(AL$1="","",IFERROR(ELO_HGA*AL355,""))</f>
        <v/>
      </c>
      <c r="AM389" s="22" t="str">
        <f>IF(AM$1="","",IFERROR(ELO_HGA*AM355,""))</f>
        <v/>
      </c>
      <c r="AN389" s="22" t="str">
        <f>IF(AN$1="","",IFERROR(ELO_HGA*AN355,""))</f>
        <v/>
      </c>
      <c r="AO389" s="22" t="str">
        <f>IF(AO$1="","",IFERROR(ELO_HGA*AO355,""))</f>
        <v/>
      </c>
      <c r="AP389" s="22" t="str">
        <f>IF(AP$1="","",IFERROR(ELO_HGA*AP355,""))</f>
        <v/>
      </c>
      <c r="AQ389" s="22" t="str">
        <f>IF(AQ$1="","",IFERROR(ELO_HGA*AQ355,""))</f>
        <v/>
      </c>
      <c r="AR389" s="22" t="str">
        <f>IF(AR$1="","",IFERROR(ELO_HGA*AR355,""))</f>
        <v/>
      </c>
      <c r="AS389" s="22" t="str">
        <f>IF(AS$1="","",IFERROR(ELO_HGA*AS355,""))</f>
        <v/>
      </c>
      <c r="AT389" s="22" t="str">
        <f>IF(AT$1="","",IFERROR(ELO_HGA*AT355,""))</f>
        <v/>
      </c>
      <c r="AU389" s="22" t="str">
        <f>IF(AU$1="","",IFERROR(ELO_HGA*AU355,""))</f>
        <v/>
      </c>
      <c r="AV389" s="22" t="str">
        <f>IF(AV$1="","",IFERROR(ELO_HGA*AV355,""))</f>
        <v/>
      </c>
      <c r="AW389" s="22" t="str">
        <f>IF(AW$1="","",IFERROR(ELO_HGA*AW355,""))</f>
        <v/>
      </c>
      <c r="AX389" s="22" t="str">
        <f>IF(AX$1="","",IFERROR(ELO_HGA*AX355,""))</f>
        <v/>
      </c>
      <c r="AY389" s="22" t="str">
        <f>IF(AY$1="","",IFERROR(ELO_HGA*AY355,""))</f>
        <v/>
      </c>
      <c r="AZ389" s="22" t="str">
        <f>IF(AZ$1="","",IFERROR(ELO_HGA*AZ355,""))</f>
        <v/>
      </c>
      <c r="BA389" s="22" t="str">
        <f>IF(BA$1="","",IFERROR(ELO_HGA*BA355,""))</f>
        <v/>
      </c>
      <c r="BB389" s="22" t="str">
        <f>IF(BB$1="","",IFERROR(ELO_HGA*BB355,""))</f>
        <v/>
      </c>
      <c r="BC389" s="22" t="str">
        <f>IF(BC$1="","",IFERROR(ELO_HGA*BC355,""))</f>
        <v/>
      </c>
      <c r="BD389" s="22" t="str">
        <f>IF(BD$1="","",IFERROR(ELO_HGA*BD355,""))</f>
        <v/>
      </c>
      <c r="BE389" s="22" t="str">
        <f>IF(BE$1="","",IFERROR(ELO_HGA*BE355,""))</f>
        <v/>
      </c>
    </row>
    <row r="390" spans="1:57">
      <c r="A390" s="3" t="str">
        <f t="shared" si="28"/>
        <v>Werder Bremen</v>
      </c>
      <c r="B390" s="22" t="str">
        <f ca="1">IF(B$1="","",IFERROR(ELO_HGA*B356,""))</f>
        <v/>
      </c>
      <c r="C390" s="22">
        <f ca="1">IF(C$1="","",IFERROR(ELO_HGA*C356,""))</f>
        <v>65</v>
      </c>
      <c r="D390" s="22">
        <f ca="1">IF(D$1="","",IFERROR(ELO_HGA*D356,""))</f>
        <v>65</v>
      </c>
      <c r="E390" s="22">
        <f ca="1">IF(E$1="","",IFERROR(ELO_HGA*E356,""))</f>
        <v>65</v>
      </c>
      <c r="F390" s="22">
        <f ca="1">IF(F$1="","",IFERROR(ELO_HGA*F356,""))</f>
        <v>32.5</v>
      </c>
      <c r="G390" s="22">
        <f ca="1">IF(G$1="","",IFERROR(ELO_HGA*G356,""))</f>
        <v>32.5</v>
      </c>
      <c r="H390" s="22">
        <f ca="1">IF(H$1="","",IFERROR(ELO_HGA*H356,""))</f>
        <v>32.5</v>
      </c>
      <c r="I390" s="22">
        <f ca="1">IF(I$1="","",IFERROR(ELO_HGA*I356,""))</f>
        <v>32.5</v>
      </c>
      <c r="J390" s="22">
        <f ca="1">IF(J$1="","",IFERROR(ELO_HGA*J356,""))</f>
        <v>32.5</v>
      </c>
      <c r="K390" s="22">
        <f ca="1">IF(K$1="","",IFERROR(ELO_HGA*K356,""))</f>
        <v>32.5</v>
      </c>
      <c r="L390" s="22">
        <f ca="1">IF(L$1="","",IFERROR(ELO_HGA*L356,""))</f>
        <v>39</v>
      </c>
      <c r="M390" s="22">
        <f ca="1">IF(M$1="","",IFERROR(ELO_HGA*M356,""))</f>
        <v>39</v>
      </c>
      <c r="N390" s="22">
        <f ca="1">IF(N$1="","",IFERROR(ELO_HGA*N356,""))</f>
        <v>32.5</v>
      </c>
      <c r="O390" s="22">
        <f ca="1">IF(O$1="","",IFERROR(ELO_HGA*O356,""))</f>
        <v>32.5</v>
      </c>
      <c r="P390" s="22">
        <f ca="1">IF(P$1="","",IFERROR(ELO_HGA*P356,""))</f>
        <v>27.857142857142854</v>
      </c>
      <c r="Q390" s="22">
        <f ca="1">IF(Q$1="","",IFERROR(ELO_HGA*Q356,""))</f>
        <v>27.857142857142854</v>
      </c>
      <c r="R390" s="22">
        <f ca="1">IF(R$1="","",IFERROR(ELO_HGA*R356,""))</f>
        <v>32.5</v>
      </c>
      <c r="S390" s="22">
        <f ca="1">IF(S$1="","",IFERROR(ELO_HGA*S356,""))</f>
        <v>32.5</v>
      </c>
      <c r="T390" s="22">
        <f ca="1">IF(T$1="","",IFERROR(ELO_HGA*T356,""))</f>
        <v>32.5</v>
      </c>
      <c r="U390" s="22">
        <f ca="1">IF(U$1="","",IFERROR(ELO_HGA*U356,""))</f>
        <v>29.25</v>
      </c>
      <c r="V390" s="22">
        <f ca="1">IF(V$1="","",IFERROR(ELO_HGA*V356,""))</f>
        <v>29.545454545454543</v>
      </c>
      <c r="W390" s="22">
        <f ca="1">IF(W$1="","",IFERROR(ELO_HGA*W356,""))</f>
        <v>29.545454545454543</v>
      </c>
      <c r="X390" s="22">
        <f ca="1">IF(X$1="","",IFERROR(ELO_HGA*X356,""))</f>
        <v>32.5</v>
      </c>
      <c r="Y390" s="22">
        <f ca="1">IF(Y$1="","",IFERROR(ELO_HGA*Y356,""))</f>
        <v>32.5</v>
      </c>
      <c r="Z390" s="22">
        <f ca="1">IF(Z$1="","",IFERROR(ELO_HGA*Z356,""))</f>
        <v>32.5</v>
      </c>
      <c r="AA390" s="22">
        <f ca="1">IF(AA$1="","",IFERROR(ELO_HGA*AA356,""))</f>
        <v>32.5</v>
      </c>
      <c r="AB390" s="22">
        <f ca="1">IF(AB$1="","",IFERROR(ELO_HGA*AB356,""))</f>
        <v>30.178571428571431</v>
      </c>
      <c r="AC390" s="22">
        <f ca="1">IF(AC$1="","",IFERROR(ELO_HGA*AC356,""))</f>
        <v>30.178571428571431</v>
      </c>
      <c r="AD390" s="22">
        <f ca="1">IF(AD$1="","",IFERROR(ELO_HGA*AD356,""))</f>
        <v>30.333333333333332</v>
      </c>
      <c r="AE390" s="22">
        <f ca="1">IF(AE$1="","",IFERROR(ELO_HGA*AE356,""))</f>
        <v>30.333333333333332</v>
      </c>
      <c r="AF390" s="22">
        <f ca="1">IF(AF$1="","",IFERROR(ELO_HGA*AF356,""))</f>
        <v>32.5</v>
      </c>
      <c r="AG390" s="22">
        <f ca="1">IF(AG$1="","",IFERROR(ELO_HGA*AG356,""))</f>
        <v>32.5</v>
      </c>
      <c r="AH390" s="22">
        <f ca="1">IF(AH$1="","",IFERROR(ELO_HGA*AH356,""))</f>
        <v>34.411764705882355</v>
      </c>
      <c r="AI390" s="22">
        <f ca="1">IF(AI$1="","",IFERROR(ELO_HGA*AI356,""))</f>
        <v>34.411764705882355</v>
      </c>
      <c r="AJ390" s="22" t="str">
        <f>IF(AJ$1="","",IFERROR(ELO_HGA*AJ356,""))</f>
        <v/>
      </c>
      <c r="AK390" s="22" t="str">
        <f>IF(AK$1="","",IFERROR(ELO_HGA*AK356,""))</f>
        <v/>
      </c>
      <c r="AL390" s="22" t="str">
        <f>IF(AL$1="","",IFERROR(ELO_HGA*AL356,""))</f>
        <v/>
      </c>
      <c r="AM390" s="22" t="str">
        <f>IF(AM$1="","",IFERROR(ELO_HGA*AM356,""))</f>
        <v/>
      </c>
      <c r="AN390" s="22" t="str">
        <f>IF(AN$1="","",IFERROR(ELO_HGA*AN356,""))</f>
        <v/>
      </c>
      <c r="AO390" s="22" t="str">
        <f>IF(AO$1="","",IFERROR(ELO_HGA*AO356,""))</f>
        <v/>
      </c>
      <c r="AP390" s="22" t="str">
        <f>IF(AP$1="","",IFERROR(ELO_HGA*AP356,""))</f>
        <v/>
      </c>
      <c r="AQ390" s="22" t="str">
        <f>IF(AQ$1="","",IFERROR(ELO_HGA*AQ356,""))</f>
        <v/>
      </c>
      <c r="AR390" s="22" t="str">
        <f>IF(AR$1="","",IFERROR(ELO_HGA*AR356,""))</f>
        <v/>
      </c>
      <c r="AS390" s="22" t="str">
        <f>IF(AS$1="","",IFERROR(ELO_HGA*AS356,""))</f>
        <v/>
      </c>
      <c r="AT390" s="22" t="str">
        <f>IF(AT$1="","",IFERROR(ELO_HGA*AT356,""))</f>
        <v/>
      </c>
      <c r="AU390" s="22" t="str">
        <f>IF(AU$1="","",IFERROR(ELO_HGA*AU356,""))</f>
        <v/>
      </c>
      <c r="AV390" s="22" t="str">
        <f>IF(AV$1="","",IFERROR(ELO_HGA*AV356,""))</f>
        <v/>
      </c>
      <c r="AW390" s="22" t="str">
        <f>IF(AW$1="","",IFERROR(ELO_HGA*AW356,""))</f>
        <v/>
      </c>
      <c r="AX390" s="22" t="str">
        <f>IF(AX$1="","",IFERROR(ELO_HGA*AX356,""))</f>
        <v/>
      </c>
      <c r="AY390" s="22" t="str">
        <f>IF(AY$1="","",IFERROR(ELO_HGA*AY356,""))</f>
        <v/>
      </c>
      <c r="AZ390" s="22" t="str">
        <f>IF(AZ$1="","",IFERROR(ELO_HGA*AZ356,""))</f>
        <v/>
      </c>
      <c r="BA390" s="22" t="str">
        <f>IF(BA$1="","",IFERROR(ELO_HGA*BA356,""))</f>
        <v/>
      </c>
      <c r="BB390" s="22" t="str">
        <f>IF(BB$1="","",IFERROR(ELO_HGA*BB356,""))</f>
        <v/>
      </c>
      <c r="BC390" s="22" t="str">
        <f>IF(BC$1="","",IFERROR(ELO_HGA*BC356,""))</f>
        <v/>
      </c>
      <c r="BD390" s="22" t="str">
        <f>IF(BD$1="","",IFERROR(ELO_HGA*BD356,""))</f>
        <v/>
      </c>
      <c r="BE390" s="22" t="str">
        <f>IF(BE$1="","",IFERROR(ELO_HGA*BE356,""))</f>
        <v/>
      </c>
    </row>
    <row r="391" spans="1:57">
      <c r="A391" s="3" t="str">
        <f t="shared" si="28"/>
        <v>Wolfsburg</v>
      </c>
      <c r="B391" s="22" t="str">
        <f ca="1">IF(B$1="","",IFERROR(ELO_HGA*B357,""))</f>
        <v/>
      </c>
      <c r="C391" s="22">
        <f ca="1">IF(C$1="","",IFERROR(ELO_HGA*C357,""))</f>
        <v>65</v>
      </c>
      <c r="D391" s="22">
        <f ca="1">IF(D$1="","",IFERROR(ELO_HGA*D357,""))</f>
        <v>65</v>
      </c>
      <c r="E391" s="22">
        <f ca="1">IF(E$1="","",IFERROR(ELO_HGA*E357,""))</f>
        <v>65</v>
      </c>
      <c r="F391" s="22">
        <f ca="1">IF(F$1="","",IFERROR(ELO_HGA*F357,""))</f>
        <v>65</v>
      </c>
      <c r="G391" s="22">
        <f ca="1">IF(G$1="","",IFERROR(ELO_HGA*G357,""))</f>
        <v>65</v>
      </c>
      <c r="H391" s="22">
        <f ca="1">IF(H$1="","",IFERROR(ELO_HGA*H357,""))</f>
        <v>65</v>
      </c>
      <c r="I391" s="22">
        <f ca="1">IF(I$1="","",IFERROR(ELO_HGA*I357,""))</f>
        <v>48.75</v>
      </c>
      <c r="J391" s="22">
        <f ca="1">IF(J$1="","",IFERROR(ELO_HGA*J357,""))</f>
        <v>48.75</v>
      </c>
      <c r="K391" s="22">
        <f ca="1">IF(K$1="","",IFERROR(ELO_HGA*K357,""))</f>
        <v>52</v>
      </c>
      <c r="L391" s="22">
        <f ca="1">IF(L$1="","",IFERROR(ELO_HGA*L357,""))</f>
        <v>52</v>
      </c>
      <c r="M391" s="22">
        <f ca="1">IF(M$1="","",IFERROR(ELO_HGA*M357,""))</f>
        <v>54.166666666666671</v>
      </c>
      <c r="N391" s="22">
        <f ca="1">IF(N$1="","",IFERROR(ELO_HGA*N357,""))</f>
        <v>54.166666666666671</v>
      </c>
      <c r="O391" s="22">
        <f ca="1">IF(O$1="","",IFERROR(ELO_HGA*O357,""))</f>
        <v>51.071428571428569</v>
      </c>
      <c r="P391" s="22">
        <f ca="1">IF(P$1="","",IFERROR(ELO_HGA*P357,""))</f>
        <v>51.071428571428569</v>
      </c>
      <c r="Q391" s="22">
        <f ca="1">IF(Q$1="","",IFERROR(ELO_HGA*Q357,""))</f>
        <v>52.8125</v>
      </c>
      <c r="R391" s="22">
        <f ca="1">IF(R$1="","",IFERROR(ELO_HGA*R357,""))</f>
        <v>52.8125</v>
      </c>
      <c r="S391" s="22">
        <f ca="1">IF(S$1="","",IFERROR(ELO_HGA*S357,""))</f>
        <v>46.944444444444443</v>
      </c>
      <c r="T391" s="22">
        <f ca="1">IF(T$1="","",IFERROR(ELO_HGA*T357,""))</f>
        <v>46.944444444444443</v>
      </c>
      <c r="U391" s="22">
        <f ca="1">IF(U$1="","",IFERROR(ELO_HGA*U357,""))</f>
        <v>48.75</v>
      </c>
      <c r="V391" s="22">
        <f ca="1">IF(V$1="","",IFERROR(ELO_HGA*V357,""))</f>
        <v>48.75</v>
      </c>
      <c r="W391" s="22">
        <f ca="1">IF(W$1="","",IFERROR(ELO_HGA*W357,""))</f>
        <v>50.227272727272727</v>
      </c>
      <c r="X391" s="22">
        <f ca="1">IF(X$1="","",IFERROR(ELO_HGA*X357,""))</f>
        <v>50.227272727272727</v>
      </c>
      <c r="Y391" s="22">
        <f ca="1">IF(Y$1="","",IFERROR(ELO_HGA*Y357,""))</f>
        <v>46.041666666666671</v>
      </c>
      <c r="Z391" s="22">
        <f ca="1">IF(Z$1="","",IFERROR(ELO_HGA*Z357,""))</f>
        <v>46.041666666666671</v>
      </c>
      <c r="AA391" s="22">
        <f ca="1">IF(AA$1="","",IFERROR(ELO_HGA*AA357,""))</f>
        <v>45</v>
      </c>
      <c r="AB391" s="22">
        <f ca="1">IF(AB$1="","",IFERROR(ELO_HGA*AB357,""))</f>
        <v>45</v>
      </c>
      <c r="AC391" s="22">
        <f ca="1">IF(AC$1="","",IFERROR(ELO_HGA*AC357,""))</f>
        <v>46.428571428571431</v>
      </c>
      <c r="AD391" s="22">
        <f ca="1">IF(AD$1="","",IFERROR(ELO_HGA*AD357,""))</f>
        <v>46.428571428571431</v>
      </c>
      <c r="AE391" s="22">
        <f ca="1">IF(AE$1="","",IFERROR(ELO_HGA*AE357,""))</f>
        <v>47.666666666666664</v>
      </c>
      <c r="AF391" s="22">
        <f ca="1">IF(AF$1="","",IFERROR(ELO_HGA*AF357,""))</f>
        <v>47.666666666666664</v>
      </c>
      <c r="AG391" s="22">
        <f ca="1">IF(AG$1="","",IFERROR(ELO_HGA*AG357,""))</f>
        <v>46.71875</v>
      </c>
      <c r="AH391" s="22">
        <f ca="1">IF(AH$1="","",IFERROR(ELO_HGA*AH357,""))</f>
        <v>46.71875</v>
      </c>
      <c r="AI391" s="22">
        <f ca="1">IF(AI$1="","",IFERROR(ELO_HGA*AI357,""))</f>
        <v>47.794117647058826</v>
      </c>
      <c r="AJ391" s="22" t="str">
        <f>IF(AJ$1="","",IFERROR(ELO_HGA*AJ357,""))</f>
        <v/>
      </c>
      <c r="AK391" s="22" t="str">
        <f>IF(AK$1="","",IFERROR(ELO_HGA*AK357,""))</f>
        <v/>
      </c>
      <c r="AL391" s="22" t="str">
        <f>IF(AL$1="","",IFERROR(ELO_HGA*AL357,""))</f>
        <v/>
      </c>
      <c r="AM391" s="22" t="str">
        <f>IF(AM$1="","",IFERROR(ELO_HGA*AM357,""))</f>
        <v/>
      </c>
      <c r="AN391" s="22" t="str">
        <f>IF(AN$1="","",IFERROR(ELO_HGA*AN357,""))</f>
        <v/>
      </c>
      <c r="AO391" s="22" t="str">
        <f>IF(AO$1="","",IFERROR(ELO_HGA*AO357,""))</f>
        <v/>
      </c>
      <c r="AP391" s="22" t="str">
        <f>IF(AP$1="","",IFERROR(ELO_HGA*AP357,""))</f>
        <v/>
      </c>
      <c r="AQ391" s="22" t="str">
        <f>IF(AQ$1="","",IFERROR(ELO_HGA*AQ357,""))</f>
        <v/>
      </c>
      <c r="AR391" s="22" t="str">
        <f>IF(AR$1="","",IFERROR(ELO_HGA*AR357,""))</f>
        <v/>
      </c>
      <c r="AS391" s="22" t="str">
        <f>IF(AS$1="","",IFERROR(ELO_HGA*AS357,""))</f>
        <v/>
      </c>
      <c r="AT391" s="22" t="str">
        <f>IF(AT$1="","",IFERROR(ELO_HGA*AT357,""))</f>
        <v/>
      </c>
      <c r="AU391" s="22" t="str">
        <f>IF(AU$1="","",IFERROR(ELO_HGA*AU357,""))</f>
        <v/>
      </c>
      <c r="AV391" s="22" t="str">
        <f>IF(AV$1="","",IFERROR(ELO_HGA*AV357,""))</f>
        <v/>
      </c>
      <c r="AW391" s="22" t="str">
        <f>IF(AW$1="","",IFERROR(ELO_HGA*AW357,""))</f>
        <v/>
      </c>
      <c r="AX391" s="22" t="str">
        <f>IF(AX$1="","",IFERROR(ELO_HGA*AX357,""))</f>
        <v/>
      </c>
      <c r="AY391" s="22" t="str">
        <f>IF(AY$1="","",IFERROR(ELO_HGA*AY357,""))</f>
        <v/>
      </c>
      <c r="AZ391" s="22" t="str">
        <f>IF(AZ$1="","",IFERROR(ELO_HGA*AZ357,""))</f>
        <v/>
      </c>
      <c r="BA391" s="22" t="str">
        <f>IF(BA$1="","",IFERROR(ELO_HGA*BA357,""))</f>
        <v/>
      </c>
      <c r="BB391" s="22" t="str">
        <f>IF(BB$1="","",IFERROR(ELO_HGA*BB357,""))</f>
        <v/>
      </c>
      <c r="BC391" s="22" t="str">
        <f>IF(BC$1="","",IFERROR(ELO_HGA*BC357,""))</f>
        <v/>
      </c>
      <c r="BD391" s="22" t="str">
        <f>IF(BD$1="","",IFERROR(ELO_HGA*BD357,""))</f>
        <v/>
      </c>
      <c r="BE391" s="22" t="str">
        <f>IF(BE$1="","",IFERROR(ELO_HGA*BE357,""))</f>
        <v/>
      </c>
    </row>
    <row r="392" spans="1:57">
      <c r="A392" s="3" t="str">
        <f t="shared" si="28"/>
        <v>Dortmund</v>
      </c>
      <c r="B392" s="22" t="str">
        <f ca="1">IF(B$1="","",IFERROR(ELO_HGA*B358,""))</f>
        <v/>
      </c>
      <c r="C392" s="22">
        <f ca="1">IF(C$1="","",IFERROR(ELO_HGA*C358,""))</f>
        <v>65</v>
      </c>
      <c r="D392" s="22">
        <f ca="1">IF(D$1="","",IFERROR(ELO_HGA*D358,""))</f>
        <v>65</v>
      </c>
      <c r="E392" s="22">
        <f ca="1">IF(E$1="","",IFERROR(ELO_HGA*E358,""))</f>
        <v>65</v>
      </c>
      <c r="F392" s="22">
        <f ca="1">IF(F$1="","",IFERROR(ELO_HGA*F358,""))</f>
        <v>65</v>
      </c>
      <c r="G392" s="22">
        <f ca="1">IF(G$1="","",IFERROR(ELO_HGA*G358,""))</f>
        <v>65</v>
      </c>
      <c r="H392" s="22">
        <f ca="1">IF(H$1="","",IFERROR(ELO_HGA*H358,""))</f>
        <v>65</v>
      </c>
      <c r="I392" s="22">
        <f ca="1">IF(I$1="","",IFERROR(ELO_HGA*I358,""))</f>
        <v>65</v>
      </c>
      <c r="J392" s="22">
        <f ca="1">IF(J$1="","",IFERROR(ELO_HGA*J358,""))</f>
        <v>65</v>
      </c>
      <c r="K392" s="22">
        <f ca="1">IF(K$1="","",IFERROR(ELO_HGA*K358,""))</f>
        <v>65</v>
      </c>
      <c r="L392" s="22">
        <f ca="1">IF(L$1="","",IFERROR(ELO_HGA*L358,""))</f>
        <v>65</v>
      </c>
      <c r="M392" s="22">
        <f ca="1">IF(M$1="","",IFERROR(ELO_HGA*M358,""))</f>
        <v>65</v>
      </c>
      <c r="N392" s="22">
        <f ca="1">IF(N$1="","",IFERROR(ELO_HGA*N358,""))</f>
        <v>55.714285714285708</v>
      </c>
      <c r="O392" s="22">
        <f ca="1">IF(O$1="","",IFERROR(ELO_HGA*O358,""))</f>
        <v>55.714285714285708</v>
      </c>
      <c r="P392" s="22">
        <f ca="1">IF(P$1="","",IFERROR(ELO_HGA*P358,""))</f>
        <v>48.75</v>
      </c>
      <c r="Q392" s="22">
        <f ca="1">IF(Q$1="","",IFERROR(ELO_HGA*Q358,""))</f>
        <v>48.75</v>
      </c>
      <c r="R392" s="22">
        <f ca="1">IF(R$1="","",IFERROR(ELO_HGA*R358,""))</f>
        <v>43.333333333333329</v>
      </c>
      <c r="S392" s="22">
        <f ca="1">IF(S$1="","",IFERROR(ELO_HGA*S358,""))</f>
        <v>42.25</v>
      </c>
      <c r="T392" s="22">
        <f ca="1">IF(T$1="","",IFERROR(ELO_HGA*T358,""))</f>
        <v>42.25</v>
      </c>
      <c r="U392" s="22">
        <f ca="1">IF(U$1="","",IFERROR(ELO_HGA*U358,""))</f>
        <v>42.25</v>
      </c>
      <c r="V392" s="22">
        <f ca="1">IF(V$1="","",IFERROR(ELO_HGA*V358,""))</f>
        <v>44.318181818181813</v>
      </c>
      <c r="W392" s="22">
        <f ca="1">IF(W$1="","",IFERROR(ELO_HGA*W358,""))</f>
        <v>44.318181818181813</v>
      </c>
      <c r="X392" s="22">
        <f ca="1">IF(X$1="","",IFERROR(ELO_HGA*X358,""))</f>
        <v>46.041666666666671</v>
      </c>
      <c r="Y392" s="22">
        <f ca="1">IF(Y$1="","",IFERROR(ELO_HGA*Y358,""))</f>
        <v>46.041666666666671</v>
      </c>
      <c r="Z392" s="22">
        <f ca="1">IF(Z$1="","",IFERROR(ELO_HGA*Z358,""))</f>
        <v>42.5</v>
      </c>
      <c r="AA392" s="22">
        <f ca="1">IF(AA$1="","",IFERROR(ELO_HGA*AA358,""))</f>
        <v>42.5</v>
      </c>
      <c r="AB392" s="22">
        <f ca="1">IF(AB$1="","",IFERROR(ELO_HGA*AB358,""))</f>
        <v>41.785714285714292</v>
      </c>
      <c r="AC392" s="22">
        <f ca="1">IF(AC$1="","",IFERROR(ELO_HGA*AC358,""))</f>
        <v>41.785714285714292</v>
      </c>
      <c r="AD392" s="22">
        <f ca="1">IF(AD$1="","",IFERROR(ELO_HGA*AD358,""))</f>
        <v>43.333333333333329</v>
      </c>
      <c r="AE392" s="22">
        <f ca="1">IF(AE$1="","",IFERROR(ELO_HGA*AE358,""))</f>
        <v>43.333333333333329</v>
      </c>
      <c r="AF392" s="22">
        <f ca="1">IF(AF$1="","",IFERROR(ELO_HGA*AF358,""))</f>
        <v>44.6875</v>
      </c>
      <c r="AG392" s="22">
        <f ca="1">IF(AG$1="","",IFERROR(ELO_HGA*AG358,""))</f>
        <v>44.6875</v>
      </c>
      <c r="AH392" s="22">
        <f ca="1">IF(AH$1="","",IFERROR(ELO_HGA*AH358,""))</f>
        <v>45.882352941176471</v>
      </c>
      <c r="AI392" s="22">
        <f ca="1">IF(AI$1="","",IFERROR(ELO_HGA*AI358,""))</f>
        <v>45.882352941176471</v>
      </c>
      <c r="AJ392" s="22" t="str">
        <f>IF(AJ$1="","",IFERROR(ELO_HGA*AJ358,""))</f>
        <v/>
      </c>
      <c r="AK392" s="22" t="str">
        <f>IF(AK$1="","",IFERROR(ELO_HGA*AK358,""))</f>
        <v/>
      </c>
      <c r="AL392" s="22" t="str">
        <f>IF(AL$1="","",IFERROR(ELO_HGA*AL358,""))</f>
        <v/>
      </c>
      <c r="AM392" s="22" t="str">
        <f>IF(AM$1="","",IFERROR(ELO_HGA*AM358,""))</f>
        <v/>
      </c>
      <c r="AN392" s="22" t="str">
        <f>IF(AN$1="","",IFERROR(ELO_HGA*AN358,""))</f>
        <v/>
      </c>
      <c r="AO392" s="22" t="str">
        <f>IF(AO$1="","",IFERROR(ELO_HGA*AO358,""))</f>
        <v/>
      </c>
      <c r="AP392" s="22" t="str">
        <f>IF(AP$1="","",IFERROR(ELO_HGA*AP358,""))</f>
        <v/>
      </c>
      <c r="AQ392" s="22" t="str">
        <f>IF(AQ$1="","",IFERROR(ELO_HGA*AQ358,""))</f>
        <v/>
      </c>
      <c r="AR392" s="22" t="str">
        <f>IF(AR$1="","",IFERROR(ELO_HGA*AR358,""))</f>
        <v/>
      </c>
      <c r="AS392" s="22" t="str">
        <f>IF(AS$1="","",IFERROR(ELO_HGA*AS358,""))</f>
        <v/>
      </c>
      <c r="AT392" s="22" t="str">
        <f>IF(AT$1="","",IFERROR(ELO_HGA*AT358,""))</f>
        <v/>
      </c>
      <c r="AU392" s="22" t="str">
        <f>IF(AU$1="","",IFERROR(ELO_HGA*AU358,""))</f>
        <v/>
      </c>
      <c r="AV392" s="22" t="str">
        <f>IF(AV$1="","",IFERROR(ELO_HGA*AV358,""))</f>
        <v/>
      </c>
      <c r="AW392" s="22" t="str">
        <f>IF(AW$1="","",IFERROR(ELO_HGA*AW358,""))</f>
        <v/>
      </c>
      <c r="AX392" s="22" t="str">
        <f>IF(AX$1="","",IFERROR(ELO_HGA*AX358,""))</f>
        <v/>
      </c>
      <c r="AY392" s="22" t="str">
        <f>IF(AY$1="","",IFERROR(ELO_HGA*AY358,""))</f>
        <v/>
      </c>
      <c r="AZ392" s="22" t="str">
        <f>IF(AZ$1="","",IFERROR(ELO_HGA*AZ358,""))</f>
        <v/>
      </c>
      <c r="BA392" s="22" t="str">
        <f>IF(BA$1="","",IFERROR(ELO_HGA*BA358,""))</f>
        <v/>
      </c>
      <c r="BB392" s="22" t="str">
        <f>IF(BB$1="","",IFERROR(ELO_HGA*BB358,""))</f>
        <v/>
      </c>
      <c r="BC392" s="22" t="str">
        <f>IF(BC$1="","",IFERROR(ELO_HGA*BC358,""))</f>
        <v/>
      </c>
      <c r="BD392" s="22" t="str">
        <f>IF(BD$1="","",IFERROR(ELO_HGA*BD358,""))</f>
        <v/>
      </c>
      <c r="BE392" s="22" t="str">
        <f>IF(BE$1="","",IFERROR(ELO_HGA*BE358,""))</f>
        <v/>
      </c>
    </row>
    <row r="393" spans="1:57">
      <c r="A393" s="3" t="str">
        <f t="shared" si="28"/>
        <v>Nurnberg</v>
      </c>
      <c r="B393" s="22" t="str">
        <f ca="1">IF(B$1="","",IFERROR(ELO_HGA*B359,""))</f>
        <v/>
      </c>
      <c r="C393" s="22">
        <f ca="1">IF(C$1="","",IFERROR(ELO_HGA*C359,""))</f>
        <v>32.5</v>
      </c>
      <c r="D393" s="22">
        <f ca="1">IF(D$1="","",IFERROR(ELO_HGA*D359,""))</f>
        <v>32.5</v>
      </c>
      <c r="E393" s="22">
        <f ca="1">IF(E$1="","",IFERROR(ELO_HGA*E359,""))</f>
        <v>16.25</v>
      </c>
      <c r="F393" s="22">
        <f ca="1">IF(F$1="","",IFERROR(ELO_HGA*F359,""))</f>
        <v>16.25</v>
      </c>
      <c r="G393" s="22">
        <f ca="1">IF(G$1="","",IFERROR(ELO_HGA*G359,""))</f>
        <v>21.666666666666664</v>
      </c>
      <c r="H393" s="22">
        <f ca="1">IF(H$1="","",IFERROR(ELO_HGA*H359,""))</f>
        <v>21.666666666666664</v>
      </c>
      <c r="I393" s="22">
        <f ca="1">IF(I$1="","",IFERROR(ELO_HGA*I359,""))</f>
        <v>16.25</v>
      </c>
      <c r="J393" s="22">
        <f ca="1">IF(J$1="","",IFERROR(ELO_HGA*J359,""))</f>
        <v>16.25</v>
      </c>
      <c r="K393" s="22">
        <f ca="1">IF(K$1="","",IFERROR(ELO_HGA*K359,""))</f>
        <v>16.25</v>
      </c>
      <c r="L393" s="22">
        <f ca="1">IF(L$1="","",IFERROR(ELO_HGA*L359,""))</f>
        <v>13</v>
      </c>
      <c r="M393" s="22">
        <f ca="1">IF(M$1="","",IFERROR(ELO_HGA*M359,""))</f>
        <v>13</v>
      </c>
      <c r="N393" s="22">
        <f ca="1">IF(N$1="","",IFERROR(ELO_HGA*N359,""))</f>
        <v>16.25</v>
      </c>
      <c r="O393" s="22">
        <f ca="1">IF(O$1="","",IFERROR(ELO_HGA*O359,""))</f>
        <v>16.25</v>
      </c>
      <c r="P393" s="22">
        <f ca="1">IF(P$1="","",IFERROR(ELO_HGA*P359,""))</f>
        <v>18.571428571428569</v>
      </c>
      <c r="Q393" s="22">
        <f ca="1">IF(Q$1="","",IFERROR(ELO_HGA*Q359,""))</f>
        <v>18.571428571428569</v>
      </c>
      <c r="R393" s="22">
        <f ca="1">IF(R$1="","",IFERROR(ELO_HGA*R359,""))</f>
        <v>20.3125</v>
      </c>
      <c r="S393" s="22">
        <f ca="1">IF(S$1="","",IFERROR(ELO_HGA*S359,""))</f>
        <v>25.277777777777779</v>
      </c>
      <c r="T393" s="22">
        <f ca="1">IF(T$1="","",IFERROR(ELO_HGA*T359,""))</f>
        <v>25.277777777777779</v>
      </c>
      <c r="U393" s="22">
        <f ca="1">IF(U$1="","",IFERROR(ELO_HGA*U359,""))</f>
        <v>22.75</v>
      </c>
      <c r="V393" s="22">
        <f ca="1">IF(V$1="","",IFERROR(ELO_HGA*V359,""))</f>
        <v>22.75</v>
      </c>
      <c r="W393" s="22">
        <f ca="1">IF(W$1="","",IFERROR(ELO_HGA*W359,""))</f>
        <v>26.590909090909093</v>
      </c>
      <c r="X393" s="22">
        <f ca="1">IF(X$1="","",IFERROR(ELO_HGA*X359,""))</f>
        <v>26.590909090909093</v>
      </c>
      <c r="Y393" s="22">
        <f ca="1">IF(Y$1="","",IFERROR(ELO_HGA*Y359,""))</f>
        <v>24.375</v>
      </c>
      <c r="Z393" s="22">
        <f ca="1">IF(Z$1="","",IFERROR(ELO_HGA*Z359,""))</f>
        <v>24.375</v>
      </c>
      <c r="AA393" s="22">
        <f ca="1">IF(AA$1="","",IFERROR(ELO_HGA*AA359,""))</f>
        <v>22.5</v>
      </c>
      <c r="AB393" s="22">
        <f ca="1">IF(AB$1="","",IFERROR(ELO_HGA*AB359,""))</f>
        <v>25.535714285714285</v>
      </c>
      <c r="AC393" s="22">
        <f ca="1">IF(AC$1="","",IFERROR(ELO_HGA*AC359,""))</f>
        <v>25.535714285714285</v>
      </c>
      <c r="AD393" s="22">
        <f ca="1">IF(AD$1="","",IFERROR(ELO_HGA*AD359,""))</f>
        <v>23.833333333333332</v>
      </c>
      <c r="AE393" s="22">
        <f ca="1">IF(AE$1="","",IFERROR(ELO_HGA*AE359,""))</f>
        <v>23.833333333333332</v>
      </c>
      <c r="AF393" s="22">
        <f ca="1">IF(AF$1="","",IFERROR(ELO_HGA*AF359,""))</f>
        <v>22.34375</v>
      </c>
      <c r="AG393" s="22">
        <f ca="1">IF(AG$1="","",IFERROR(ELO_HGA*AG359,""))</f>
        <v>22.34375</v>
      </c>
      <c r="AH393" s="22">
        <f ca="1">IF(AH$1="","",IFERROR(ELO_HGA*AH359,""))</f>
        <v>21.029411764705884</v>
      </c>
      <c r="AI393" s="22">
        <f ca="1">IF(AI$1="","",IFERROR(ELO_HGA*AI359,""))</f>
        <v>21.029411764705884</v>
      </c>
      <c r="AJ393" s="22" t="str">
        <f>IF(AJ$1="","",IFERROR(ELO_HGA*AJ359,""))</f>
        <v/>
      </c>
      <c r="AK393" s="22" t="str">
        <f>IF(AK$1="","",IFERROR(ELO_HGA*AK359,""))</f>
        <v/>
      </c>
      <c r="AL393" s="22" t="str">
        <f>IF(AL$1="","",IFERROR(ELO_HGA*AL359,""))</f>
        <v/>
      </c>
      <c r="AM393" s="22" t="str">
        <f>IF(AM$1="","",IFERROR(ELO_HGA*AM359,""))</f>
        <v/>
      </c>
      <c r="AN393" s="22" t="str">
        <f>IF(AN$1="","",IFERROR(ELO_HGA*AN359,""))</f>
        <v/>
      </c>
      <c r="AO393" s="22" t="str">
        <f>IF(AO$1="","",IFERROR(ELO_HGA*AO359,""))</f>
        <v/>
      </c>
      <c r="AP393" s="22" t="str">
        <f>IF(AP$1="","",IFERROR(ELO_HGA*AP359,""))</f>
        <v/>
      </c>
      <c r="AQ393" s="22" t="str">
        <f>IF(AQ$1="","",IFERROR(ELO_HGA*AQ359,""))</f>
        <v/>
      </c>
      <c r="AR393" s="22" t="str">
        <f>IF(AR$1="","",IFERROR(ELO_HGA*AR359,""))</f>
        <v/>
      </c>
      <c r="AS393" s="22" t="str">
        <f>IF(AS$1="","",IFERROR(ELO_HGA*AS359,""))</f>
        <v/>
      </c>
      <c r="AT393" s="22" t="str">
        <f>IF(AT$1="","",IFERROR(ELO_HGA*AT359,""))</f>
        <v/>
      </c>
      <c r="AU393" s="22" t="str">
        <f>IF(AU$1="","",IFERROR(ELO_HGA*AU359,""))</f>
        <v/>
      </c>
      <c r="AV393" s="22" t="str">
        <f>IF(AV$1="","",IFERROR(ELO_HGA*AV359,""))</f>
        <v/>
      </c>
      <c r="AW393" s="22" t="str">
        <f>IF(AW$1="","",IFERROR(ELO_HGA*AW359,""))</f>
        <v/>
      </c>
      <c r="AX393" s="22" t="str">
        <f>IF(AX$1="","",IFERROR(ELO_HGA*AX359,""))</f>
        <v/>
      </c>
      <c r="AY393" s="22" t="str">
        <f>IF(AY$1="","",IFERROR(ELO_HGA*AY359,""))</f>
        <v/>
      </c>
      <c r="AZ393" s="22" t="str">
        <f>IF(AZ$1="","",IFERROR(ELO_HGA*AZ359,""))</f>
        <v/>
      </c>
      <c r="BA393" s="22" t="str">
        <f>IF(BA$1="","",IFERROR(ELO_HGA*BA359,""))</f>
        <v/>
      </c>
      <c r="BB393" s="22" t="str">
        <f>IF(BB$1="","",IFERROR(ELO_HGA*BB359,""))</f>
        <v/>
      </c>
      <c r="BC393" s="22" t="str">
        <f>IF(BC$1="","",IFERROR(ELO_HGA*BC359,""))</f>
        <v/>
      </c>
      <c r="BD393" s="22" t="str">
        <f>IF(BD$1="","",IFERROR(ELO_HGA*BD359,""))</f>
        <v/>
      </c>
      <c r="BE393" s="22" t="str">
        <f>IF(BE$1="","",IFERROR(ELO_HGA*BE359,""))</f>
        <v/>
      </c>
    </row>
    <row r="394" spans="1:57">
      <c r="A394" s="3" t="str">
        <f t="shared" si="28"/>
        <v/>
      </c>
      <c r="B394" s="22" t="str">
        <f ca="1">IF(B$1="","",IFERROR(ELO_HGA*B360,""))</f>
        <v/>
      </c>
      <c r="C394" s="22" t="str">
        <f ca="1">IF(C$1="","",IFERROR(ELO_HGA*C360,""))</f>
        <v/>
      </c>
      <c r="D394" s="22" t="str">
        <f ca="1">IF(D$1="","",IFERROR(ELO_HGA*D360,""))</f>
        <v/>
      </c>
      <c r="E394" s="22" t="str">
        <f ca="1">IF(E$1="","",IFERROR(ELO_HGA*E360,""))</f>
        <v/>
      </c>
      <c r="F394" s="22" t="str">
        <f ca="1">IF(F$1="","",IFERROR(ELO_HGA*F360,""))</f>
        <v/>
      </c>
      <c r="G394" s="22" t="str">
        <f ca="1">IF(G$1="","",IFERROR(ELO_HGA*G360,""))</f>
        <v/>
      </c>
      <c r="H394" s="22" t="str">
        <f ca="1">IF(H$1="","",IFERROR(ELO_HGA*H360,""))</f>
        <v/>
      </c>
      <c r="I394" s="22" t="str">
        <f ca="1">IF(I$1="","",IFERROR(ELO_HGA*I360,""))</f>
        <v/>
      </c>
      <c r="J394" s="22" t="str">
        <f ca="1">IF(J$1="","",IFERROR(ELO_HGA*J360,""))</f>
        <v/>
      </c>
      <c r="K394" s="22" t="str">
        <f ca="1">IF(K$1="","",IFERROR(ELO_HGA*K360,""))</f>
        <v/>
      </c>
      <c r="L394" s="22" t="str">
        <f ca="1">IF(L$1="","",IFERROR(ELO_HGA*L360,""))</f>
        <v/>
      </c>
      <c r="M394" s="22" t="str">
        <f ca="1">IF(M$1="","",IFERROR(ELO_HGA*M360,""))</f>
        <v/>
      </c>
      <c r="N394" s="22" t="str">
        <f ca="1">IF(N$1="","",IFERROR(ELO_HGA*N360,""))</f>
        <v/>
      </c>
      <c r="O394" s="22" t="str">
        <f ca="1">IF(O$1="","",IFERROR(ELO_HGA*O360,""))</f>
        <v/>
      </c>
      <c r="P394" s="22" t="str">
        <f ca="1">IF(P$1="","",IFERROR(ELO_HGA*P360,""))</f>
        <v/>
      </c>
      <c r="Q394" s="22" t="str">
        <f ca="1">IF(Q$1="","",IFERROR(ELO_HGA*Q360,""))</f>
        <v/>
      </c>
      <c r="R394" s="22" t="str">
        <f ca="1">IF(R$1="","",IFERROR(ELO_HGA*R360,""))</f>
        <v/>
      </c>
      <c r="S394" s="22" t="str">
        <f ca="1">IF(S$1="","",IFERROR(ELO_HGA*S360,""))</f>
        <v/>
      </c>
      <c r="T394" s="22" t="str">
        <f ca="1">IF(T$1="","",IFERROR(ELO_HGA*T360,""))</f>
        <v/>
      </c>
      <c r="U394" s="22" t="str">
        <f ca="1">IF(U$1="","",IFERROR(ELO_HGA*U360,""))</f>
        <v/>
      </c>
      <c r="V394" s="22" t="str">
        <f ca="1">IF(V$1="","",IFERROR(ELO_HGA*V360,""))</f>
        <v/>
      </c>
      <c r="W394" s="22" t="str">
        <f ca="1">IF(W$1="","",IFERROR(ELO_HGA*W360,""))</f>
        <v/>
      </c>
      <c r="X394" s="22" t="str">
        <f ca="1">IF(X$1="","",IFERROR(ELO_HGA*X360,""))</f>
        <v/>
      </c>
      <c r="Y394" s="22" t="str">
        <f ca="1">IF(Y$1="","",IFERROR(ELO_HGA*Y360,""))</f>
        <v/>
      </c>
      <c r="Z394" s="22" t="str">
        <f ca="1">IF(Z$1="","",IFERROR(ELO_HGA*Z360,""))</f>
        <v/>
      </c>
      <c r="AA394" s="22" t="str">
        <f ca="1">IF(AA$1="","",IFERROR(ELO_HGA*AA360,""))</f>
        <v/>
      </c>
      <c r="AB394" s="22" t="str">
        <f ca="1">IF(AB$1="","",IFERROR(ELO_HGA*AB360,""))</f>
        <v/>
      </c>
      <c r="AC394" s="22" t="str">
        <f ca="1">IF(AC$1="","",IFERROR(ELO_HGA*AC360,""))</f>
        <v/>
      </c>
      <c r="AD394" s="22" t="str">
        <f ca="1">IF(AD$1="","",IFERROR(ELO_HGA*AD360,""))</f>
        <v/>
      </c>
      <c r="AE394" s="22" t="str">
        <f ca="1">IF(AE$1="","",IFERROR(ELO_HGA*AE360,""))</f>
        <v/>
      </c>
      <c r="AF394" s="22" t="str">
        <f ca="1">IF(AF$1="","",IFERROR(ELO_HGA*AF360,""))</f>
        <v/>
      </c>
      <c r="AG394" s="22" t="str">
        <f ca="1">IF(AG$1="","",IFERROR(ELO_HGA*AG360,""))</f>
        <v/>
      </c>
      <c r="AH394" s="22" t="str">
        <f ca="1">IF(AH$1="","",IFERROR(ELO_HGA*AH360,""))</f>
        <v/>
      </c>
      <c r="AI394" s="22" t="str">
        <f ca="1">IF(AI$1="","",IFERROR(ELO_HGA*AI360,""))</f>
        <v/>
      </c>
      <c r="AJ394" s="22" t="str">
        <f>IF(AJ$1="","",IFERROR(ELO_HGA*AJ360,""))</f>
        <v/>
      </c>
      <c r="AK394" s="22" t="str">
        <f>IF(AK$1="","",IFERROR(ELO_HGA*AK360,""))</f>
        <v/>
      </c>
      <c r="AL394" s="22" t="str">
        <f>IF(AL$1="","",IFERROR(ELO_HGA*AL360,""))</f>
        <v/>
      </c>
      <c r="AM394" s="22" t="str">
        <f>IF(AM$1="","",IFERROR(ELO_HGA*AM360,""))</f>
        <v/>
      </c>
      <c r="AN394" s="22" t="str">
        <f>IF(AN$1="","",IFERROR(ELO_HGA*AN360,""))</f>
        <v/>
      </c>
      <c r="AO394" s="22" t="str">
        <f>IF(AO$1="","",IFERROR(ELO_HGA*AO360,""))</f>
        <v/>
      </c>
      <c r="AP394" s="22" t="str">
        <f>IF(AP$1="","",IFERROR(ELO_HGA*AP360,""))</f>
        <v/>
      </c>
      <c r="AQ394" s="22" t="str">
        <f>IF(AQ$1="","",IFERROR(ELO_HGA*AQ360,""))</f>
        <v/>
      </c>
      <c r="AR394" s="22" t="str">
        <f>IF(AR$1="","",IFERROR(ELO_HGA*AR360,""))</f>
        <v/>
      </c>
      <c r="AS394" s="22" t="str">
        <f>IF(AS$1="","",IFERROR(ELO_HGA*AS360,""))</f>
        <v/>
      </c>
      <c r="AT394" s="22" t="str">
        <f>IF(AT$1="","",IFERROR(ELO_HGA*AT360,""))</f>
        <v/>
      </c>
      <c r="AU394" s="22" t="str">
        <f>IF(AU$1="","",IFERROR(ELO_HGA*AU360,""))</f>
        <v/>
      </c>
      <c r="AV394" s="22" t="str">
        <f>IF(AV$1="","",IFERROR(ELO_HGA*AV360,""))</f>
        <v/>
      </c>
      <c r="AW394" s="22" t="str">
        <f>IF(AW$1="","",IFERROR(ELO_HGA*AW360,""))</f>
        <v/>
      </c>
      <c r="AX394" s="22" t="str">
        <f>IF(AX$1="","",IFERROR(ELO_HGA*AX360,""))</f>
        <v/>
      </c>
      <c r="AY394" s="22" t="str">
        <f>IF(AY$1="","",IFERROR(ELO_HGA*AY360,""))</f>
        <v/>
      </c>
      <c r="AZ394" s="22" t="str">
        <f>IF(AZ$1="","",IFERROR(ELO_HGA*AZ360,""))</f>
        <v/>
      </c>
      <c r="BA394" s="22" t="str">
        <f>IF(BA$1="","",IFERROR(ELO_HGA*BA360,""))</f>
        <v/>
      </c>
      <c r="BB394" s="22" t="str">
        <f>IF(BB$1="","",IFERROR(ELO_HGA*BB360,""))</f>
        <v/>
      </c>
      <c r="BC394" s="22" t="str">
        <f>IF(BC$1="","",IFERROR(ELO_HGA*BC360,""))</f>
        <v/>
      </c>
      <c r="BD394" s="22" t="str">
        <f>IF(BD$1="","",IFERROR(ELO_HGA*BD360,""))</f>
        <v/>
      </c>
      <c r="BE394" s="22" t="str">
        <f>IF(BE$1="","",IFERROR(ELO_HGA*BE360,""))</f>
        <v/>
      </c>
    </row>
    <row r="395" spans="1:57">
      <c r="A395" s="3" t="str">
        <f t="shared" si="28"/>
        <v/>
      </c>
      <c r="B395" s="22" t="str">
        <f ca="1">IF(B$1="","",IFERROR(ELO_HGA*B361,""))</f>
        <v/>
      </c>
      <c r="C395" s="22" t="str">
        <f ca="1">IF(C$1="","",IFERROR(ELO_HGA*C361,""))</f>
        <v/>
      </c>
      <c r="D395" s="22" t="str">
        <f ca="1">IF(D$1="","",IFERROR(ELO_HGA*D361,""))</f>
        <v/>
      </c>
      <c r="E395" s="22" t="str">
        <f ca="1">IF(E$1="","",IFERROR(ELO_HGA*E361,""))</f>
        <v/>
      </c>
      <c r="F395" s="22" t="str">
        <f ca="1">IF(F$1="","",IFERROR(ELO_HGA*F361,""))</f>
        <v/>
      </c>
      <c r="G395" s="22" t="str">
        <f ca="1">IF(G$1="","",IFERROR(ELO_HGA*G361,""))</f>
        <v/>
      </c>
      <c r="H395" s="22" t="str">
        <f ca="1">IF(H$1="","",IFERROR(ELO_HGA*H361,""))</f>
        <v/>
      </c>
      <c r="I395" s="22" t="str">
        <f ca="1">IF(I$1="","",IFERROR(ELO_HGA*I361,""))</f>
        <v/>
      </c>
      <c r="J395" s="22" t="str">
        <f ca="1">IF(J$1="","",IFERROR(ELO_HGA*J361,""))</f>
        <v/>
      </c>
      <c r="K395" s="22" t="str">
        <f ca="1">IF(K$1="","",IFERROR(ELO_HGA*K361,""))</f>
        <v/>
      </c>
      <c r="L395" s="22" t="str">
        <f ca="1">IF(L$1="","",IFERROR(ELO_HGA*L361,""))</f>
        <v/>
      </c>
      <c r="M395" s="22" t="str">
        <f ca="1">IF(M$1="","",IFERROR(ELO_HGA*M361,""))</f>
        <v/>
      </c>
      <c r="N395" s="22" t="str">
        <f ca="1">IF(N$1="","",IFERROR(ELO_HGA*N361,""))</f>
        <v/>
      </c>
      <c r="O395" s="22" t="str">
        <f ca="1">IF(O$1="","",IFERROR(ELO_HGA*O361,""))</f>
        <v/>
      </c>
      <c r="P395" s="22" t="str">
        <f ca="1">IF(P$1="","",IFERROR(ELO_HGA*P361,""))</f>
        <v/>
      </c>
      <c r="Q395" s="22" t="str">
        <f ca="1">IF(Q$1="","",IFERROR(ELO_HGA*Q361,""))</f>
        <v/>
      </c>
      <c r="R395" s="22" t="str">
        <f ca="1">IF(R$1="","",IFERROR(ELO_HGA*R361,""))</f>
        <v/>
      </c>
      <c r="S395" s="22" t="str">
        <f ca="1">IF(S$1="","",IFERROR(ELO_HGA*S361,""))</f>
        <v/>
      </c>
      <c r="T395" s="22" t="str">
        <f ca="1">IF(T$1="","",IFERROR(ELO_HGA*T361,""))</f>
        <v/>
      </c>
      <c r="U395" s="22" t="str">
        <f ca="1">IF(U$1="","",IFERROR(ELO_HGA*U361,""))</f>
        <v/>
      </c>
      <c r="V395" s="22" t="str">
        <f ca="1">IF(V$1="","",IFERROR(ELO_HGA*V361,""))</f>
        <v/>
      </c>
      <c r="W395" s="22" t="str">
        <f ca="1">IF(W$1="","",IFERROR(ELO_HGA*W361,""))</f>
        <v/>
      </c>
      <c r="X395" s="22" t="str">
        <f ca="1">IF(X$1="","",IFERROR(ELO_HGA*X361,""))</f>
        <v/>
      </c>
      <c r="Y395" s="22" t="str">
        <f ca="1">IF(Y$1="","",IFERROR(ELO_HGA*Y361,""))</f>
        <v/>
      </c>
      <c r="Z395" s="22" t="str">
        <f ca="1">IF(Z$1="","",IFERROR(ELO_HGA*Z361,""))</f>
        <v/>
      </c>
      <c r="AA395" s="22" t="str">
        <f ca="1">IF(AA$1="","",IFERROR(ELO_HGA*AA361,""))</f>
        <v/>
      </c>
      <c r="AB395" s="22" t="str">
        <f ca="1">IF(AB$1="","",IFERROR(ELO_HGA*AB361,""))</f>
        <v/>
      </c>
      <c r="AC395" s="22" t="str">
        <f ca="1">IF(AC$1="","",IFERROR(ELO_HGA*AC361,""))</f>
        <v/>
      </c>
      <c r="AD395" s="22" t="str">
        <f ca="1">IF(AD$1="","",IFERROR(ELO_HGA*AD361,""))</f>
        <v/>
      </c>
      <c r="AE395" s="22" t="str">
        <f ca="1">IF(AE$1="","",IFERROR(ELO_HGA*AE361,""))</f>
        <v/>
      </c>
      <c r="AF395" s="22" t="str">
        <f ca="1">IF(AF$1="","",IFERROR(ELO_HGA*AF361,""))</f>
        <v/>
      </c>
      <c r="AG395" s="22" t="str">
        <f ca="1">IF(AG$1="","",IFERROR(ELO_HGA*AG361,""))</f>
        <v/>
      </c>
      <c r="AH395" s="22" t="str">
        <f ca="1">IF(AH$1="","",IFERROR(ELO_HGA*AH361,""))</f>
        <v/>
      </c>
      <c r="AI395" s="22" t="str">
        <f ca="1">IF(AI$1="","",IFERROR(ELO_HGA*AI361,""))</f>
        <v/>
      </c>
      <c r="AJ395" s="22" t="str">
        <f>IF(AJ$1="","",IFERROR(ELO_HGA*AJ361,""))</f>
        <v/>
      </c>
      <c r="AK395" s="22" t="str">
        <f>IF(AK$1="","",IFERROR(ELO_HGA*AK361,""))</f>
        <v/>
      </c>
      <c r="AL395" s="22" t="str">
        <f>IF(AL$1="","",IFERROR(ELO_HGA*AL361,""))</f>
        <v/>
      </c>
      <c r="AM395" s="22" t="str">
        <f>IF(AM$1="","",IFERROR(ELO_HGA*AM361,""))</f>
        <v/>
      </c>
      <c r="AN395" s="22" t="str">
        <f>IF(AN$1="","",IFERROR(ELO_HGA*AN361,""))</f>
        <v/>
      </c>
      <c r="AO395" s="22" t="str">
        <f>IF(AO$1="","",IFERROR(ELO_HGA*AO361,""))</f>
        <v/>
      </c>
      <c r="AP395" s="22" t="str">
        <f>IF(AP$1="","",IFERROR(ELO_HGA*AP361,""))</f>
        <v/>
      </c>
      <c r="AQ395" s="22" t="str">
        <f>IF(AQ$1="","",IFERROR(ELO_HGA*AQ361,""))</f>
        <v/>
      </c>
      <c r="AR395" s="22" t="str">
        <f>IF(AR$1="","",IFERROR(ELO_HGA*AR361,""))</f>
        <v/>
      </c>
      <c r="AS395" s="22" t="str">
        <f>IF(AS$1="","",IFERROR(ELO_HGA*AS361,""))</f>
        <v/>
      </c>
      <c r="AT395" s="22" t="str">
        <f>IF(AT$1="","",IFERROR(ELO_HGA*AT361,""))</f>
        <v/>
      </c>
      <c r="AU395" s="22" t="str">
        <f>IF(AU$1="","",IFERROR(ELO_HGA*AU361,""))</f>
        <v/>
      </c>
      <c r="AV395" s="22" t="str">
        <f>IF(AV$1="","",IFERROR(ELO_HGA*AV361,""))</f>
        <v/>
      </c>
      <c r="AW395" s="22" t="str">
        <f>IF(AW$1="","",IFERROR(ELO_HGA*AW361,""))</f>
        <v/>
      </c>
      <c r="AX395" s="22" t="str">
        <f>IF(AX$1="","",IFERROR(ELO_HGA*AX361,""))</f>
        <v/>
      </c>
      <c r="AY395" s="22" t="str">
        <f>IF(AY$1="","",IFERROR(ELO_HGA*AY361,""))</f>
        <v/>
      </c>
      <c r="AZ395" s="22" t="str">
        <f>IF(AZ$1="","",IFERROR(ELO_HGA*AZ361,""))</f>
        <v/>
      </c>
      <c r="BA395" s="22" t="str">
        <f>IF(BA$1="","",IFERROR(ELO_HGA*BA361,""))</f>
        <v/>
      </c>
      <c r="BB395" s="22" t="str">
        <f>IF(BB$1="","",IFERROR(ELO_HGA*BB361,""))</f>
        <v/>
      </c>
      <c r="BC395" s="22" t="str">
        <f>IF(BC$1="","",IFERROR(ELO_HGA*BC361,""))</f>
        <v/>
      </c>
      <c r="BD395" s="22" t="str">
        <f>IF(BD$1="","",IFERROR(ELO_HGA*BD361,""))</f>
        <v/>
      </c>
      <c r="BE395" s="22" t="str">
        <f>IF(BE$1="","",IFERROR(ELO_HGA*BE361,""))</f>
        <v/>
      </c>
    </row>
    <row r="396" spans="1:57">
      <c r="A396" s="3" t="str">
        <f t="shared" si="28"/>
        <v/>
      </c>
      <c r="B396" s="22" t="str">
        <f ca="1">IF(B$1="","",IFERROR(ELO_HGA*B362,""))</f>
        <v/>
      </c>
      <c r="C396" s="22" t="str">
        <f ca="1">IF(C$1="","",IFERROR(ELO_HGA*C362,""))</f>
        <v/>
      </c>
      <c r="D396" s="22" t="str">
        <f ca="1">IF(D$1="","",IFERROR(ELO_HGA*D362,""))</f>
        <v/>
      </c>
      <c r="E396" s="22" t="str">
        <f ca="1">IF(E$1="","",IFERROR(ELO_HGA*E362,""))</f>
        <v/>
      </c>
      <c r="F396" s="22" t="str">
        <f ca="1">IF(F$1="","",IFERROR(ELO_HGA*F362,""))</f>
        <v/>
      </c>
      <c r="G396" s="22" t="str">
        <f ca="1">IF(G$1="","",IFERROR(ELO_HGA*G362,""))</f>
        <v/>
      </c>
      <c r="H396" s="22" t="str">
        <f ca="1">IF(H$1="","",IFERROR(ELO_HGA*H362,""))</f>
        <v/>
      </c>
      <c r="I396" s="22" t="str">
        <f ca="1">IF(I$1="","",IFERROR(ELO_HGA*I362,""))</f>
        <v/>
      </c>
      <c r="J396" s="22" t="str">
        <f ca="1">IF(J$1="","",IFERROR(ELO_HGA*J362,""))</f>
        <v/>
      </c>
      <c r="K396" s="22" t="str">
        <f ca="1">IF(K$1="","",IFERROR(ELO_HGA*K362,""))</f>
        <v/>
      </c>
      <c r="L396" s="22" t="str">
        <f ca="1">IF(L$1="","",IFERROR(ELO_HGA*L362,""))</f>
        <v/>
      </c>
      <c r="M396" s="22" t="str">
        <f ca="1">IF(M$1="","",IFERROR(ELO_HGA*M362,""))</f>
        <v/>
      </c>
      <c r="N396" s="22" t="str">
        <f ca="1">IF(N$1="","",IFERROR(ELO_HGA*N362,""))</f>
        <v/>
      </c>
      <c r="O396" s="22" t="str">
        <f ca="1">IF(O$1="","",IFERROR(ELO_HGA*O362,""))</f>
        <v/>
      </c>
      <c r="P396" s="22" t="str">
        <f ca="1">IF(P$1="","",IFERROR(ELO_HGA*P362,""))</f>
        <v/>
      </c>
      <c r="Q396" s="22" t="str">
        <f ca="1">IF(Q$1="","",IFERROR(ELO_HGA*Q362,""))</f>
        <v/>
      </c>
      <c r="R396" s="22" t="str">
        <f ca="1">IF(R$1="","",IFERROR(ELO_HGA*R362,""))</f>
        <v/>
      </c>
      <c r="S396" s="22" t="str">
        <f ca="1">IF(S$1="","",IFERROR(ELO_HGA*S362,""))</f>
        <v/>
      </c>
      <c r="T396" s="22" t="str">
        <f ca="1">IF(T$1="","",IFERROR(ELO_HGA*T362,""))</f>
        <v/>
      </c>
      <c r="U396" s="22" t="str">
        <f ca="1">IF(U$1="","",IFERROR(ELO_HGA*U362,""))</f>
        <v/>
      </c>
      <c r="V396" s="22" t="str">
        <f ca="1">IF(V$1="","",IFERROR(ELO_HGA*V362,""))</f>
        <v/>
      </c>
      <c r="W396" s="22" t="str">
        <f ca="1">IF(W$1="","",IFERROR(ELO_HGA*W362,""))</f>
        <v/>
      </c>
      <c r="X396" s="22" t="str">
        <f ca="1">IF(X$1="","",IFERROR(ELO_HGA*X362,""))</f>
        <v/>
      </c>
      <c r="Y396" s="22" t="str">
        <f ca="1">IF(Y$1="","",IFERROR(ELO_HGA*Y362,""))</f>
        <v/>
      </c>
      <c r="Z396" s="22" t="str">
        <f ca="1">IF(Z$1="","",IFERROR(ELO_HGA*Z362,""))</f>
        <v/>
      </c>
      <c r="AA396" s="22" t="str">
        <f ca="1">IF(AA$1="","",IFERROR(ELO_HGA*AA362,""))</f>
        <v/>
      </c>
      <c r="AB396" s="22" t="str">
        <f ca="1">IF(AB$1="","",IFERROR(ELO_HGA*AB362,""))</f>
        <v/>
      </c>
      <c r="AC396" s="22" t="str">
        <f ca="1">IF(AC$1="","",IFERROR(ELO_HGA*AC362,""))</f>
        <v/>
      </c>
      <c r="AD396" s="22" t="str">
        <f ca="1">IF(AD$1="","",IFERROR(ELO_HGA*AD362,""))</f>
        <v/>
      </c>
      <c r="AE396" s="22" t="str">
        <f ca="1">IF(AE$1="","",IFERROR(ELO_HGA*AE362,""))</f>
        <v/>
      </c>
      <c r="AF396" s="22" t="str">
        <f ca="1">IF(AF$1="","",IFERROR(ELO_HGA*AF362,""))</f>
        <v/>
      </c>
      <c r="AG396" s="22" t="str">
        <f ca="1">IF(AG$1="","",IFERROR(ELO_HGA*AG362,""))</f>
        <v/>
      </c>
      <c r="AH396" s="22" t="str">
        <f ca="1">IF(AH$1="","",IFERROR(ELO_HGA*AH362,""))</f>
        <v/>
      </c>
      <c r="AI396" s="22" t="str">
        <f ca="1">IF(AI$1="","",IFERROR(ELO_HGA*AI362,""))</f>
        <v/>
      </c>
      <c r="AJ396" s="22" t="str">
        <f>IF(AJ$1="","",IFERROR(ELO_HGA*AJ362,""))</f>
        <v/>
      </c>
      <c r="AK396" s="22" t="str">
        <f>IF(AK$1="","",IFERROR(ELO_HGA*AK362,""))</f>
        <v/>
      </c>
      <c r="AL396" s="22" t="str">
        <f>IF(AL$1="","",IFERROR(ELO_HGA*AL362,""))</f>
        <v/>
      </c>
      <c r="AM396" s="22" t="str">
        <f>IF(AM$1="","",IFERROR(ELO_HGA*AM362,""))</f>
        <v/>
      </c>
      <c r="AN396" s="22" t="str">
        <f>IF(AN$1="","",IFERROR(ELO_HGA*AN362,""))</f>
        <v/>
      </c>
      <c r="AO396" s="22" t="str">
        <f>IF(AO$1="","",IFERROR(ELO_HGA*AO362,""))</f>
        <v/>
      </c>
      <c r="AP396" s="22" t="str">
        <f>IF(AP$1="","",IFERROR(ELO_HGA*AP362,""))</f>
        <v/>
      </c>
      <c r="AQ396" s="22" t="str">
        <f>IF(AQ$1="","",IFERROR(ELO_HGA*AQ362,""))</f>
        <v/>
      </c>
      <c r="AR396" s="22" t="str">
        <f>IF(AR$1="","",IFERROR(ELO_HGA*AR362,""))</f>
        <v/>
      </c>
      <c r="AS396" s="22" t="str">
        <f>IF(AS$1="","",IFERROR(ELO_HGA*AS362,""))</f>
        <v/>
      </c>
      <c r="AT396" s="22" t="str">
        <f>IF(AT$1="","",IFERROR(ELO_HGA*AT362,""))</f>
        <v/>
      </c>
      <c r="AU396" s="22" t="str">
        <f>IF(AU$1="","",IFERROR(ELO_HGA*AU362,""))</f>
        <v/>
      </c>
      <c r="AV396" s="22" t="str">
        <f>IF(AV$1="","",IFERROR(ELO_HGA*AV362,""))</f>
        <v/>
      </c>
      <c r="AW396" s="22" t="str">
        <f>IF(AW$1="","",IFERROR(ELO_HGA*AW362,""))</f>
        <v/>
      </c>
      <c r="AX396" s="22" t="str">
        <f>IF(AX$1="","",IFERROR(ELO_HGA*AX362,""))</f>
        <v/>
      </c>
      <c r="AY396" s="22" t="str">
        <f>IF(AY$1="","",IFERROR(ELO_HGA*AY362,""))</f>
        <v/>
      </c>
      <c r="AZ396" s="22" t="str">
        <f>IF(AZ$1="","",IFERROR(ELO_HGA*AZ362,""))</f>
        <v/>
      </c>
      <c r="BA396" s="22" t="str">
        <f>IF(BA$1="","",IFERROR(ELO_HGA*BA362,""))</f>
        <v/>
      </c>
      <c r="BB396" s="22" t="str">
        <f>IF(BB$1="","",IFERROR(ELO_HGA*BB362,""))</f>
        <v/>
      </c>
      <c r="BC396" s="22" t="str">
        <f>IF(BC$1="","",IFERROR(ELO_HGA*BC362,""))</f>
        <v/>
      </c>
      <c r="BD396" s="22" t="str">
        <f>IF(BD$1="","",IFERROR(ELO_HGA*BD362,""))</f>
        <v/>
      </c>
      <c r="BE396" s="22" t="str">
        <f>IF(BE$1="","",IFERROR(ELO_HGA*BE362,""))</f>
        <v/>
      </c>
    </row>
    <row r="397" spans="1:57">
      <c r="A397" s="3" t="str">
        <f t="shared" si="28"/>
        <v/>
      </c>
      <c r="B397" s="22" t="str">
        <f ca="1">IF(B$1="","",IFERROR(ELO_HGA*B363,""))</f>
        <v/>
      </c>
      <c r="C397" s="22" t="str">
        <f ca="1">IF(C$1="","",IFERROR(ELO_HGA*C363,""))</f>
        <v/>
      </c>
      <c r="D397" s="22" t="str">
        <f ca="1">IF(D$1="","",IFERROR(ELO_HGA*D363,""))</f>
        <v/>
      </c>
      <c r="E397" s="22" t="str">
        <f ca="1">IF(E$1="","",IFERROR(ELO_HGA*E363,""))</f>
        <v/>
      </c>
      <c r="F397" s="22" t="str">
        <f ca="1">IF(F$1="","",IFERROR(ELO_HGA*F363,""))</f>
        <v/>
      </c>
      <c r="G397" s="22" t="str">
        <f ca="1">IF(G$1="","",IFERROR(ELO_HGA*G363,""))</f>
        <v/>
      </c>
      <c r="H397" s="22" t="str">
        <f ca="1">IF(H$1="","",IFERROR(ELO_HGA*H363,""))</f>
        <v/>
      </c>
      <c r="I397" s="22" t="str">
        <f ca="1">IF(I$1="","",IFERROR(ELO_HGA*I363,""))</f>
        <v/>
      </c>
      <c r="J397" s="22" t="str">
        <f ca="1">IF(J$1="","",IFERROR(ELO_HGA*J363,""))</f>
        <v/>
      </c>
      <c r="K397" s="22" t="str">
        <f ca="1">IF(K$1="","",IFERROR(ELO_HGA*K363,""))</f>
        <v/>
      </c>
      <c r="L397" s="22" t="str">
        <f ca="1">IF(L$1="","",IFERROR(ELO_HGA*L363,""))</f>
        <v/>
      </c>
      <c r="M397" s="22" t="str">
        <f ca="1">IF(M$1="","",IFERROR(ELO_HGA*M363,""))</f>
        <v/>
      </c>
      <c r="N397" s="22" t="str">
        <f ca="1">IF(N$1="","",IFERROR(ELO_HGA*N363,""))</f>
        <v/>
      </c>
      <c r="O397" s="22" t="str">
        <f ca="1">IF(O$1="","",IFERROR(ELO_HGA*O363,""))</f>
        <v/>
      </c>
      <c r="P397" s="22" t="str">
        <f ca="1">IF(P$1="","",IFERROR(ELO_HGA*P363,""))</f>
        <v/>
      </c>
      <c r="Q397" s="22" t="str">
        <f ca="1">IF(Q$1="","",IFERROR(ELO_HGA*Q363,""))</f>
        <v/>
      </c>
      <c r="R397" s="22" t="str">
        <f ca="1">IF(R$1="","",IFERROR(ELO_HGA*R363,""))</f>
        <v/>
      </c>
      <c r="S397" s="22" t="str">
        <f ca="1">IF(S$1="","",IFERROR(ELO_HGA*S363,""))</f>
        <v/>
      </c>
      <c r="T397" s="22" t="str">
        <f ca="1">IF(T$1="","",IFERROR(ELO_HGA*T363,""))</f>
        <v/>
      </c>
      <c r="U397" s="22" t="str">
        <f ca="1">IF(U$1="","",IFERROR(ELO_HGA*U363,""))</f>
        <v/>
      </c>
      <c r="V397" s="22" t="str">
        <f ca="1">IF(V$1="","",IFERROR(ELO_HGA*V363,""))</f>
        <v/>
      </c>
      <c r="W397" s="22" t="str">
        <f ca="1">IF(W$1="","",IFERROR(ELO_HGA*W363,""))</f>
        <v/>
      </c>
      <c r="X397" s="22" t="str">
        <f ca="1">IF(X$1="","",IFERROR(ELO_HGA*X363,""))</f>
        <v/>
      </c>
      <c r="Y397" s="22" t="str">
        <f ca="1">IF(Y$1="","",IFERROR(ELO_HGA*Y363,""))</f>
        <v/>
      </c>
      <c r="Z397" s="22" t="str">
        <f ca="1">IF(Z$1="","",IFERROR(ELO_HGA*Z363,""))</f>
        <v/>
      </c>
      <c r="AA397" s="22" t="str">
        <f ca="1">IF(AA$1="","",IFERROR(ELO_HGA*AA363,""))</f>
        <v/>
      </c>
      <c r="AB397" s="22" t="str">
        <f ca="1">IF(AB$1="","",IFERROR(ELO_HGA*AB363,""))</f>
        <v/>
      </c>
      <c r="AC397" s="22" t="str">
        <f ca="1">IF(AC$1="","",IFERROR(ELO_HGA*AC363,""))</f>
        <v/>
      </c>
      <c r="AD397" s="22" t="str">
        <f ca="1">IF(AD$1="","",IFERROR(ELO_HGA*AD363,""))</f>
        <v/>
      </c>
      <c r="AE397" s="22" t="str">
        <f ca="1">IF(AE$1="","",IFERROR(ELO_HGA*AE363,""))</f>
        <v/>
      </c>
      <c r="AF397" s="22" t="str">
        <f ca="1">IF(AF$1="","",IFERROR(ELO_HGA*AF363,""))</f>
        <v/>
      </c>
      <c r="AG397" s="22" t="str">
        <f ca="1">IF(AG$1="","",IFERROR(ELO_HGA*AG363,""))</f>
        <v/>
      </c>
      <c r="AH397" s="22" t="str">
        <f ca="1">IF(AH$1="","",IFERROR(ELO_HGA*AH363,""))</f>
        <v/>
      </c>
      <c r="AI397" s="22" t="str">
        <f ca="1">IF(AI$1="","",IFERROR(ELO_HGA*AI363,""))</f>
        <v/>
      </c>
      <c r="AJ397" s="22" t="str">
        <f>IF(AJ$1="","",IFERROR(ELO_HGA*AJ363,""))</f>
        <v/>
      </c>
      <c r="AK397" s="22" t="str">
        <f>IF(AK$1="","",IFERROR(ELO_HGA*AK363,""))</f>
        <v/>
      </c>
      <c r="AL397" s="22" t="str">
        <f>IF(AL$1="","",IFERROR(ELO_HGA*AL363,""))</f>
        <v/>
      </c>
      <c r="AM397" s="22" t="str">
        <f>IF(AM$1="","",IFERROR(ELO_HGA*AM363,""))</f>
        <v/>
      </c>
      <c r="AN397" s="22" t="str">
        <f>IF(AN$1="","",IFERROR(ELO_HGA*AN363,""))</f>
        <v/>
      </c>
      <c r="AO397" s="22" t="str">
        <f>IF(AO$1="","",IFERROR(ELO_HGA*AO363,""))</f>
        <v/>
      </c>
      <c r="AP397" s="22" t="str">
        <f>IF(AP$1="","",IFERROR(ELO_HGA*AP363,""))</f>
        <v/>
      </c>
      <c r="AQ397" s="22" t="str">
        <f>IF(AQ$1="","",IFERROR(ELO_HGA*AQ363,""))</f>
        <v/>
      </c>
      <c r="AR397" s="22" t="str">
        <f>IF(AR$1="","",IFERROR(ELO_HGA*AR363,""))</f>
        <v/>
      </c>
      <c r="AS397" s="22" t="str">
        <f>IF(AS$1="","",IFERROR(ELO_HGA*AS363,""))</f>
        <v/>
      </c>
      <c r="AT397" s="22" t="str">
        <f>IF(AT$1="","",IFERROR(ELO_HGA*AT363,""))</f>
        <v/>
      </c>
      <c r="AU397" s="22" t="str">
        <f>IF(AU$1="","",IFERROR(ELO_HGA*AU363,""))</f>
        <v/>
      </c>
      <c r="AV397" s="22" t="str">
        <f>IF(AV$1="","",IFERROR(ELO_HGA*AV363,""))</f>
        <v/>
      </c>
      <c r="AW397" s="22" t="str">
        <f>IF(AW$1="","",IFERROR(ELO_HGA*AW363,""))</f>
        <v/>
      </c>
      <c r="AX397" s="22" t="str">
        <f>IF(AX$1="","",IFERROR(ELO_HGA*AX363,""))</f>
        <v/>
      </c>
      <c r="AY397" s="22" t="str">
        <f>IF(AY$1="","",IFERROR(ELO_HGA*AY363,""))</f>
        <v/>
      </c>
      <c r="AZ397" s="22" t="str">
        <f>IF(AZ$1="","",IFERROR(ELO_HGA*AZ363,""))</f>
        <v/>
      </c>
      <c r="BA397" s="22" t="str">
        <f>IF(BA$1="","",IFERROR(ELO_HGA*BA363,""))</f>
        <v/>
      </c>
      <c r="BB397" s="22" t="str">
        <f>IF(BB$1="","",IFERROR(ELO_HGA*BB363,""))</f>
        <v/>
      </c>
      <c r="BC397" s="22" t="str">
        <f>IF(BC$1="","",IFERROR(ELO_HGA*BC363,""))</f>
        <v/>
      </c>
      <c r="BD397" s="22" t="str">
        <f>IF(BD$1="","",IFERROR(ELO_HGA*BD363,""))</f>
        <v/>
      </c>
      <c r="BE397" s="22" t="str">
        <f>IF(BE$1="","",IFERROR(ELO_HGA*BE363,""))</f>
        <v/>
      </c>
    </row>
    <row r="398" spans="1:57">
      <c r="A398" s="3" t="str">
        <f t="shared" si="28"/>
        <v/>
      </c>
      <c r="B398" s="22" t="str">
        <f ca="1">IF(B$1="","",IFERROR(ELO_HGA*B364,""))</f>
        <v/>
      </c>
      <c r="C398" s="22" t="str">
        <f ca="1">IF(C$1="","",IFERROR(ELO_HGA*C364,""))</f>
        <v/>
      </c>
      <c r="D398" s="22" t="str">
        <f ca="1">IF(D$1="","",IFERROR(ELO_HGA*D364,""))</f>
        <v/>
      </c>
      <c r="E398" s="22" t="str">
        <f ca="1">IF(E$1="","",IFERROR(ELO_HGA*E364,""))</f>
        <v/>
      </c>
      <c r="F398" s="22" t="str">
        <f ca="1">IF(F$1="","",IFERROR(ELO_HGA*F364,""))</f>
        <v/>
      </c>
      <c r="G398" s="22" t="str">
        <f ca="1">IF(G$1="","",IFERROR(ELO_HGA*G364,""))</f>
        <v/>
      </c>
      <c r="H398" s="22" t="str">
        <f ca="1">IF(H$1="","",IFERROR(ELO_HGA*H364,""))</f>
        <v/>
      </c>
      <c r="I398" s="22" t="str">
        <f ca="1">IF(I$1="","",IFERROR(ELO_HGA*I364,""))</f>
        <v/>
      </c>
      <c r="J398" s="22" t="str">
        <f ca="1">IF(J$1="","",IFERROR(ELO_HGA*J364,""))</f>
        <v/>
      </c>
      <c r="K398" s="22" t="str">
        <f ca="1">IF(K$1="","",IFERROR(ELO_HGA*K364,""))</f>
        <v/>
      </c>
      <c r="L398" s="22" t="str">
        <f ca="1">IF(L$1="","",IFERROR(ELO_HGA*L364,""))</f>
        <v/>
      </c>
      <c r="M398" s="22" t="str">
        <f ca="1">IF(M$1="","",IFERROR(ELO_HGA*M364,""))</f>
        <v/>
      </c>
      <c r="N398" s="22" t="str">
        <f ca="1">IF(N$1="","",IFERROR(ELO_HGA*N364,""))</f>
        <v/>
      </c>
      <c r="O398" s="22" t="str">
        <f ca="1">IF(O$1="","",IFERROR(ELO_HGA*O364,""))</f>
        <v/>
      </c>
      <c r="P398" s="22" t="str">
        <f ca="1">IF(P$1="","",IFERROR(ELO_HGA*P364,""))</f>
        <v/>
      </c>
      <c r="Q398" s="22" t="str">
        <f ca="1">IF(Q$1="","",IFERROR(ELO_HGA*Q364,""))</f>
        <v/>
      </c>
      <c r="R398" s="22" t="str">
        <f ca="1">IF(R$1="","",IFERROR(ELO_HGA*R364,""))</f>
        <v/>
      </c>
      <c r="S398" s="22" t="str">
        <f ca="1">IF(S$1="","",IFERROR(ELO_HGA*S364,""))</f>
        <v/>
      </c>
      <c r="T398" s="22" t="str">
        <f ca="1">IF(T$1="","",IFERROR(ELO_HGA*T364,""))</f>
        <v/>
      </c>
      <c r="U398" s="22" t="str">
        <f ca="1">IF(U$1="","",IFERROR(ELO_HGA*U364,""))</f>
        <v/>
      </c>
      <c r="V398" s="22" t="str">
        <f ca="1">IF(V$1="","",IFERROR(ELO_HGA*V364,""))</f>
        <v/>
      </c>
      <c r="W398" s="22" t="str">
        <f ca="1">IF(W$1="","",IFERROR(ELO_HGA*W364,""))</f>
        <v/>
      </c>
      <c r="X398" s="22" t="str">
        <f ca="1">IF(X$1="","",IFERROR(ELO_HGA*X364,""))</f>
        <v/>
      </c>
      <c r="Y398" s="22" t="str">
        <f ca="1">IF(Y$1="","",IFERROR(ELO_HGA*Y364,""))</f>
        <v/>
      </c>
      <c r="Z398" s="22" t="str">
        <f ca="1">IF(Z$1="","",IFERROR(ELO_HGA*Z364,""))</f>
        <v/>
      </c>
      <c r="AA398" s="22" t="str">
        <f ca="1">IF(AA$1="","",IFERROR(ELO_HGA*AA364,""))</f>
        <v/>
      </c>
      <c r="AB398" s="22" t="str">
        <f ca="1">IF(AB$1="","",IFERROR(ELO_HGA*AB364,""))</f>
        <v/>
      </c>
      <c r="AC398" s="22" t="str">
        <f ca="1">IF(AC$1="","",IFERROR(ELO_HGA*AC364,""))</f>
        <v/>
      </c>
      <c r="AD398" s="22" t="str">
        <f ca="1">IF(AD$1="","",IFERROR(ELO_HGA*AD364,""))</f>
        <v/>
      </c>
      <c r="AE398" s="22" t="str">
        <f ca="1">IF(AE$1="","",IFERROR(ELO_HGA*AE364,""))</f>
        <v/>
      </c>
      <c r="AF398" s="22" t="str">
        <f ca="1">IF(AF$1="","",IFERROR(ELO_HGA*AF364,""))</f>
        <v/>
      </c>
      <c r="AG398" s="22" t="str">
        <f ca="1">IF(AG$1="","",IFERROR(ELO_HGA*AG364,""))</f>
        <v/>
      </c>
      <c r="AH398" s="22" t="str">
        <f ca="1">IF(AH$1="","",IFERROR(ELO_HGA*AH364,""))</f>
        <v/>
      </c>
      <c r="AI398" s="22" t="str">
        <f ca="1">IF(AI$1="","",IFERROR(ELO_HGA*AI364,""))</f>
        <v/>
      </c>
      <c r="AJ398" s="22" t="str">
        <f>IF(AJ$1="","",IFERROR(ELO_HGA*AJ364,""))</f>
        <v/>
      </c>
      <c r="AK398" s="22" t="str">
        <f>IF(AK$1="","",IFERROR(ELO_HGA*AK364,""))</f>
        <v/>
      </c>
      <c r="AL398" s="22" t="str">
        <f>IF(AL$1="","",IFERROR(ELO_HGA*AL364,""))</f>
        <v/>
      </c>
      <c r="AM398" s="22" t="str">
        <f>IF(AM$1="","",IFERROR(ELO_HGA*AM364,""))</f>
        <v/>
      </c>
      <c r="AN398" s="22" t="str">
        <f>IF(AN$1="","",IFERROR(ELO_HGA*AN364,""))</f>
        <v/>
      </c>
      <c r="AO398" s="22" t="str">
        <f>IF(AO$1="","",IFERROR(ELO_HGA*AO364,""))</f>
        <v/>
      </c>
      <c r="AP398" s="22" t="str">
        <f>IF(AP$1="","",IFERROR(ELO_HGA*AP364,""))</f>
        <v/>
      </c>
      <c r="AQ398" s="22" t="str">
        <f>IF(AQ$1="","",IFERROR(ELO_HGA*AQ364,""))</f>
        <v/>
      </c>
      <c r="AR398" s="22" t="str">
        <f>IF(AR$1="","",IFERROR(ELO_HGA*AR364,""))</f>
        <v/>
      </c>
      <c r="AS398" s="22" t="str">
        <f>IF(AS$1="","",IFERROR(ELO_HGA*AS364,""))</f>
        <v/>
      </c>
      <c r="AT398" s="22" t="str">
        <f>IF(AT$1="","",IFERROR(ELO_HGA*AT364,""))</f>
        <v/>
      </c>
      <c r="AU398" s="22" t="str">
        <f>IF(AU$1="","",IFERROR(ELO_HGA*AU364,""))</f>
        <v/>
      </c>
      <c r="AV398" s="22" t="str">
        <f>IF(AV$1="","",IFERROR(ELO_HGA*AV364,""))</f>
        <v/>
      </c>
      <c r="AW398" s="22" t="str">
        <f>IF(AW$1="","",IFERROR(ELO_HGA*AW364,""))</f>
        <v/>
      </c>
      <c r="AX398" s="22" t="str">
        <f>IF(AX$1="","",IFERROR(ELO_HGA*AX364,""))</f>
        <v/>
      </c>
      <c r="AY398" s="22" t="str">
        <f>IF(AY$1="","",IFERROR(ELO_HGA*AY364,""))</f>
        <v/>
      </c>
      <c r="AZ398" s="22" t="str">
        <f>IF(AZ$1="","",IFERROR(ELO_HGA*AZ364,""))</f>
        <v/>
      </c>
      <c r="BA398" s="22" t="str">
        <f>IF(BA$1="","",IFERROR(ELO_HGA*BA364,""))</f>
        <v/>
      </c>
      <c r="BB398" s="22" t="str">
        <f>IF(BB$1="","",IFERROR(ELO_HGA*BB364,""))</f>
        <v/>
      </c>
      <c r="BC398" s="22" t="str">
        <f>IF(BC$1="","",IFERROR(ELO_HGA*BC364,""))</f>
        <v/>
      </c>
      <c r="BD398" s="22" t="str">
        <f>IF(BD$1="","",IFERROR(ELO_HGA*BD364,""))</f>
        <v/>
      </c>
      <c r="BE398" s="22" t="str">
        <f>IF(BE$1="","",IFERROR(ELO_HGA*BE364,""))</f>
        <v/>
      </c>
    </row>
    <row r="399" spans="1:57">
      <c r="A399" s="3" t="str">
        <f t="shared" si="28"/>
        <v/>
      </c>
      <c r="B399" s="22" t="str">
        <f ca="1">IF(B$1="","",IFERROR(ELO_HGA*B365,""))</f>
        <v/>
      </c>
      <c r="C399" s="22" t="str">
        <f ca="1">IF(C$1="","",IFERROR(ELO_HGA*C365,""))</f>
        <v/>
      </c>
      <c r="D399" s="22" t="str">
        <f ca="1">IF(D$1="","",IFERROR(ELO_HGA*D365,""))</f>
        <v/>
      </c>
      <c r="E399" s="22" t="str">
        <f ca="1">IF(E$1="","",IFERROR(ELO_HGA*E365,""))</f>
        <v/>
      </c>
      <c r="F399" s="22" t="str">
        <f ca="1">IF(F$1="","",IFERROR(ELO_HGA*F365,""))</f>
        <v/>
      </c>
      <c r="G399" s="22" t="str">
        <f ca="1">IF(G$1="","",IFERROR(ELO_HGA*G365,""))</f>
        <v/>
      </c>
      <c r="H399" s="22" t="str">
        <f ca="1">IF(H$1="","",IFERROR(ELO_HGA*H365,""))</f>
        <v/>
      </c>
      <c r="I399" s="22" t="str">
        <f ca="1">IF(I$1="","",IFERROR(ELO_HGA*I365,""))</f>
        <v/>
      </c>
      <c r="J399" s="22" t="str">
        <f ca="1">IF(J$1="","",IFERROR(ELO_HGA*J365,""))</f>
        <v/>
      </c>
      <c r="K399" s="22" t="str">
        <f ca="1">IF(K$1="","",IFERROR(ELO_HGA*K365,""))</f>
        <v/>
      </c>
      <c r="L399" s="22" t="str">
        <f ca="1">IF(L$1="","",IFERROR(ELO_HGA*L365,""))</f>
        <v/>
      </c>
      <c r="M399" s="22" t="str">
        <f ca="1">IF(M$1="","",IFERROR(ELO_HGA*M365,""))</f>
        <v/>
      </c>
      <c r="N399" s="22" t="str">
        <f ca="1">IF(N$1="","",IFERROR(ELO_HGA*N365,""))</f>
        <v/>
      </c>
      <c r="O399" s="22" t="str">
        <f ca="1">IF(O$1="","",IFERROR(ELO_HGA*O365,""))</f>
        <v/>
      </c>
      <c r="P399" s="22" t="str">
        <f ca="1">IF(P$1="","",IFERROR(ELO_HGA*P365,""))</f>
        <v/>
      </c>
      <c r="Q399" s="22" t="str">
        <f ca="1">IF(Q$1="","",IFERROR(ELO_HGA*Q365,""))</f>
        <v/>
      </c>
      <c r="R399" s="22" t="str">
        <f ca="1">IF(R$1="","",IFERROR(ELO_HGA*R365,""))</f>
        <v/>
      </c>
      <c r="S399" s="22" t="str">
        <f ca="1">IF(S$1="","",IFERROR(ELO_HGA*S365,""))</f>
        <v/>
      </c>
      <c r="T399" s="22" t="str">
        <f ca="1">IF(T$1="","",IFERROR(ELO_HGA*T365,""))</f>
        <v/>
      </c>
      <c r="U399" s="22" t="str">
        <f ca="1">IF(U$1="","",IFERROR(ELO_HGA*U365,""))</f>
        <v/>
      </c>
      <c r="V399" s="22" t="str">
        <f ca="1">IF(V$1="","",IFERROR(ELO_HGA*V365,""))</f>
        <v/>
      </c>
      <c r="W399" s="22" t="str">
        <f ca="1">IF(W$1="","",IFERROR(ELO_HGA*W365,""))</f>
        <v/>
      </c>
      <c r="X399" s="22" t="str">
        <f ca="1">IF(X$1="","",IFERROR(ELO_HGA*X365,""))</f>
        <v/>
      </c>
      <c r="Y399" s="22" t="str">
        <f ca="1">IF(Y$1="","",IFERROR(ELO_HGA*Y365,""))</f>
        <v/>
      </c>
      <c r="Z399" s="22" t="str">
        <f ca="1">IF(Z$1="","",IFERROR(ELO_HGA*Z365,""))</f>
        <v/>
      </c>
      <c r="AA399" s="22" t="str">
        <f ca="1">IF(AA$1="","",IFERROR(ELO_HGA*AA365,""))</f>
        <v/>
      </c>
      <c r="AB399" s="22" t="str">
        <f ca="1">IF(AB$1="","",IFERROR(ELO_HGA*AB365,""))</f>
        <v/>
      </c>
      <c r="AC399" s="22" t="str">
        <f ca="1">IF(AC$1="","",IFERROR(ELO_HGA*AC365,""))</f>
        <v/>
      </c>
      <c r="AD399" s="22" t="str">
        <f ca="1">IF(AD$1="","",IFERROR(ELO_HGA*AD365,""))</f>
        <v/>
      </c>
      <c r="AE399" s="22" t="str">
        <f ca="1">IF(AE$1="","",IFERROR(ELO_HGA*AE365,""))</f>
        <v/>
      </c>
      <c r="AF399" s="22" t="str">
        <f ca="1">IF(AF$1="","",IFERROR(ELO_HGA*AF365,""))</f>
        <v/>
      </c>
      <c r="AG399" s="22" t="str">
        <f ca="1">IF(AG$1="","",IFERROR(ELO_HGA*AG365,""))</f>
        <v/>
      </c>
      <c r="AH399" s="22" t="str">
        <f ca="1">IF(AH$1="","",IFERROR(ELO_HGA*AH365,""))</f>
        <v/>
      </c>
      <c r="AI399" s="22" t="str">
        <f ca="1">IF(AI$1="","",IFERROR(ELO_HGA*AI365,""))</f>
        <v/>
      </c>
      <c r="AJ399" s="22" t="str">
        <f>IF(AJ$1="","",IFERROR(ELO_HGA*AJ365,""))</f>
        <v/>
      </c>
      <c r="AK399" s="22" t="str">
        <f>IF(AK$1="","",IFERROR(ELO_HGA*AK365,""))</f>
        <v/>
      </c>
      <c r="AL399" s="22" t="str">
        <f>IF(AL$1="","",IFERROR(ELO_HGA*AL365,""))</f>
        <v/>
      </c>
      <c r="AM399" s="22" t="str">
        <f>IF(AM$1="","",IFERROR(ELO_HGA*AM365,""))</f>
        <v/>
      </c>
      <c r="AN399" s="22" t="str">
        <f>IF(AN$1="","",IFERROR(ELO_HGA*AN365,""))</f>
        <v/>
      </c>
      <c r="AO399" s="22" t="str">
        <f>IF(AO$1="","",IFERROR(ELO_HGA*AO365,""))</f>
        <v/>
      </c>
      <c r="AP399" s="22" t="str">
        <f>IF(AP$1="","",IFERROR(ELO_HGA*AP365,""))</f>
        <v/>
      </c>
      <c r="AQ399" s="22" t="str">
        <f>IF(AQ$1="","",IFERROR(ELO_HGA*AQ365,""))</f>
        <v/>
      </c>
      <c r="AR399" s="22" t="str">
        <f>IF(AR$1="","",IFERROR(ELO_HGA*AR365,""))</f>
        <v/>
      </c>
      <c r="AS399" s="22" t="str">
        <f>IF(AS$1="","",IFERROR(ELO_HGA*AS365,""))</f>
        <v/>
      </c>
      <c r="AT399" s="22" t="str">
        <f>IF(AT$1="","",IFERROR(ELO_HGA*AT365,""))</f>
        <v/>
      </c>
      <c r="AU399" s="22" t="str">
        <f>IF(AU$1="","",IFERROR(ELO_HGA*AU365,""))</f>
        <v/>
      </c>
      <c r="AV399" s="22" t="str">
        <f>IF(AV$1="","",IFERROR(ELO_HGA*AV365,""))</f>
        <v/>
      </c>
      <c r="AW399" s="22" t="str">
        <f>IF(AW$1="","",IFERROR(ELO_HGA*AW365,""))</f>
        <v/>
      </c>
      <c r="AX399" s="22" t="str">
        <f>IF(AX$1="","",IFERROR(ELO_HGA*AX365,""))</f>
        <v/>
      </c>
      <c r="AY399" s="22" t="str">
        <f>IF(AY$1="","",IFERROR(ELO_HGA*AY365,""))</f>
        <v/>
      </c>
      <c r="AZ399" s="22" t="str">
        <f>IF(AZ$1="","",IFERROR(ELO_HGA*AZ365,""))</f>
        <v/>
      </c>
      <c r="BA399" s="22" t="str">
        <f>IF(BA$1="","",IFERROR(ELO_HGA*BA365,""))</f>
        <v/>
      </c>
      <c r="BB399" s="22" t="str">
        <f>IF(BB$1="","",IFERROR(ELO_HGA*BB365,""))</f>
        <v/>
      </c>
      <c r="BC399" s="22" t="str">
        <f>IF(BC$1="","",IFERROR(ELO_HGA*BC365,""))</f>
        <v/>
      </c>
      <c r="BD399" s="22" t="str">
        <f>IF(BD$1="","",IFERROR(ELO_HGA*BD365,""))</f>
        <v/>
      </c>
      <c r="BE399" s="22" t="str">
        <f>IF(BE$1="","",IFERROR(ELO_HGA*BE365,""))</f>
        <v/>
      </c>
    </row>
    <row r="400" spans="1:57">
      <c r="A400" s="3" t="str">
        <f t="shared" si="28"/>
        <v/>
      </c>
      <c r="B400" s="22" t="str">
        <f ca="1">IF(B$1="","",IFERROR(ELO_HGA*B366,""))</f>
        <v/>
      </c>
      <c r="C400" s="22" t="str">
        <f ca="1">IF(C$1="","",IFERROR(ELO_HGA*C366,""))</f>
        <v/>
      </c>
      <c r="D400" s="22" t="str">
        <f ca="1">IF(D$1="","",IFERROR(ELO_HGA*D366,""))</f>
        <v/>
      </c>
      <c r="E400" s="22" t="str">
        <f ca="1">IF(E$1="","",IFERROR(ELO_HGA*E366,""))</f>
        <v/>
      </c>
      <c r="F400" s="22" t="str">
        <f ca="1">IF(F$1="","",IFERROR(ELO_HGA*F366,""))</f>
        <v/>
      </c>
      <c r="G400" s="22" t="str">
        <f ca="1">IF(G$1="","",IFERROR(ELO_HGA*G366,""))</f>
        <v/>
      </c>
      <c r="H400" s="22" t="str">
        <f ca="1">IF(H$1="","",IFERROR(ELO_HGA*H366,""))</f>
        <v/>
      </c>
      <c r="I400" s="22" t="str">
        <f ca="1">IF(I$1="","",IFERROR(ELO_HGA*I366,""))</f>
        <v/>
      </c>
      <c r="J400" s="22" t="str">
        <f ca="1">IF(J$1="","",IFERROR(ELO_HGA*J366,""))</f>
        <v/>
      </c>
      <c r="K400" s="22" t="str">
        <f ca="1">IF(K$1="","",IFERROR(ELO_HGA*K366,""))</f>
        <v/>
      </c>
      <c r="L400" s="22" t="str">
        <f ca="1">IF(L$1="","",IFERROR(ELO_HGA*L366,""))</f>
        <v/>
      </c>
      <c r="M400" s="22" t="str">
        <f ca="1">IF(M$1="","",IFERROR(ELO_HGA*M366,""))</f>
        <v/>
      </c>
      <c r="N400" s="22" t="str">
        <f ca="1">IF(N$1="","",IFERROR(ELO_HGA*N366,""))</f>
        <v/>
      </c>
      <c r="O400" s="22" t="str">
        <f ca="1">IF(O$1="","",IFERROR(ELO_HGA*O366,""))</f>
        <v/>
      </c>
      <c r="P400" s="22" t="str">
        <f ca="1">IF(P$1="","",IFERROR(ELO_HGA*P366,""))</f>
        <v/>
      </c>
      <c r="Q400" s="22" t="str">
        <f ca="1">IF(Q$1="","",IFERROR(ELO_HGA*Q366,""))</f>
        <v/>
      </c>
      <c r="R400" s="22" t="str">
        <f ca="1">IF(R$1="","",IFERROR(ELO_HGA*R366,""))</f>
        <v/>
      </c>
      <c r="S400" s="22" t="str">
        <f ca="1">IF(S$1="","",IFERROR(ELO_HGA*S366,""))</f>
        <v/>
      </c>
      <c r="T400" s="22" t="str">
        <f ca="1">IF(T$1="","",IFERROR(ELO_HGA*T366,""))</f>
        <v/>
      </c>
      <c r="U400" s="22" t="str">
        <f ca="1">IF(U$1="","",IFERROR(ELO_HGA*U366,""))</f>
        <v/>
      </c>
      <c r="V400" s="22" t="str">
        <f ca="1">IF(V$1="","",IFERROR(ELO_HGA*V366,""))</f>
        <v/>
      </c>
      <c r="W400" s="22" t="str">
        <f ca="1">IF(W$1="","",IFERROR(ELO_HGA*W366,""))</f>
        <v/>
      </c>
      <c r="X400" s="22" t="str">
        <f ca="1">IF(X$1="","",IFERROR(ELO_HGA*X366,""))</f>
        <v/>
      </c>
      <c r="Y400" s="22" t="str">
        <f ca="1">IF(Y$1="","",IFERROR(ELO_HGA*Y366,""))</f>
        <v/>
      </c>
      <c r="Z400" s="22" t="str">
        <f ca="1">IF(Z$1="","",IFERROR(ELO_HGA*Z366,""))</f>
        <v/>
      </c>
      <c r="AA400" s="22" t="str">
        <f ca="1">IF(AA$1="","",IFERROR(ELO_HGA*AA366,""))</f>
        <v/>
      </c>
      <c r="AB400" s="22" t="str">
        <f ca="1">IF(AB$1="","",IFERROR(ELO_HGA*AB366,""))</f>
        <v/>
      </c>
      <c r="AC400" s="22" t="str">
        <f ca="1">IF(AC$1="","",IFERROR(ELO_HGA*AC366,""))</f>
        <v/>
      </c>
      <c r="AD400" s="22" t="str">
        <f ca="1">IF(AD$1="","",IFERROR(ELO_HGA*AD366,""))</f>
        <v/>
      </c>
      <c r="AE400" s="22" t="str">
        <f ca="1">IF(AE$1="","",IFERROR(ELO_HGA*AE366,""))</f>
        <v/>
      </c>
      <c r="AF400" s="22" t="str">
        <f ca="1">IF(AF$1="","",IFERROR(ELO_HGA*AF366,""))</f>
        <v/>
      </c>
      <c r="AG400" s="22" t="str">
        <f ca="1">IF(AG$1="","",IFERROR(ELO_HGA*AG366,""))</f>
        <v/>
      </c>
      <c r="AH400" s="22" t="str">
        <f ca="1">IF(AH$1="","",IFERROR(ELO_HGA*AH366,""))</f>
        <v/>
      </c>
      <c r="AI400" s="22" t="str">
        <f ca="1">IF(AI$1="","",IFERROR(ELO_HGA*AI366,""))</f>
        <v/>
      </c>
      <c r="AJ400" s="22" t="str">
        <f>IF(AJ$1="","",IFERROR(ELO_HGA*AJ366,""))</f>
        <v/>
      </c>
      <c r="AK400" s="22" t="str">
        <f>IF(AK$1="","",IFERROR(ELO_HGA*AK366,""))</f>
        <v/>
      </c>
      <c r="AL400" s="22" t="str">
        <f>IF(AL$1="","",IFERROR(ELO_HGA*AL366,""))</f>
        <v/>
      </c>
      <c r="AM400" s="22" t="str">
        <f>IF(AM$1="","",IFERROR(ELO_HGA*AM366,""))</f>
        <v/>
      </c>
      <c r="AN400" s="22" t="str">
        <f>IF(AN$1="","",IFERROR(ELO_HGA*AN366,""))</f>
        <v/>
      </c>
      <c r="AO400" s="22" t="str">
        <f>IF(AO$1="","",IFERROR(ELO_HGA*AO366,""))</f>
        <v/>
      </c>
      <c r="AP400" s="22" t="str">
        <f>IF(AP$1="","",IFERROR(ELO_HGA*AP366,""))</f>
        <v/>
      </c>
      <c r="AQ400" s="22" t="str">
        <f>IF(AQ$1="","",IFERROR(ELO_HGA*AQ366,""))</f>
        <v/>
      </c>
      <c r="AR400" s="22" t="str">
        <f>IF(AR$1="","",IFERROR(ELO_HGA*AR366,""))</f>
        <v/>
      </c>
      <c r="AS400" s="22" t="str">
        <f>IF(AS$1="","",IFERROR(ELO_HGA*AS366,""))</f>
        <v/>
      </c>
      <c r="AT400" s="22" t="str">
        <f>IF(AT$1="","",IFERROR(ELO_HGA*AT366,""))</f>
        <v/>
      </c>
      <c r="AU400" s="22" t="str">
        <f>IF(AU$1="","",IFERROR(ELO_HGA*AU366,""))</f>
        <v/>
      </c>
      <c r="AV400" s="22" t="str">
        <f>IF(AV$1="","",IFERROR(ELO_HGA*AV366,""))</f>
        <v/>
      </c>
      <c r="AW400" s="22" t="str">
        <f>IF(AW$1="","",IFERROR(ELO_HGA*AW366,""))</f>
        <v/>
      </c>
      <c r="AX400" s="22" t="str">
        <f>IF(AX$1="","",IFERROR(ELO_HGA*AX366,""))</f>
        <v/>
      </c>
      <c r="AY400" s="22" t="str">
        <f>IF(AY$1="","",IFERROR(ELO_HGA*AY366,""))</f>
        <v/>
      </c>
      <c r="AZ400" s="22" t="str">
        <f>IF(AZ$1="","",IFERROR(ELO_HGA*AZ366,""))</f>
        <v/>
      </c>
      <c r="BA400" s="22" t="str">
        <f>IF(BA$1="","",IFERROR(ELO_HGA*BA366,""))</f>
        <v/>
      </c>
      <c r="BB400" s="22" t="str">
        <f>IF(BB$1="","",IFERROR(ELO_HGA*BB366,""))</f>
        <v/>
      </c>
      <c r="BC400" s="22" t="str">
        <f>IF(BC$1="","",IFERROR(ELO_HGA*BC366,""))</f>
        <v/>
      </c>
      <c r="BD400" s="22" t="str">
        <f>IF(BD$1="","",IFERROR(ELO_HGA*BD366,""))</f>
        <v/>
      </c>
      <c r="BE400" s="22" t="str">
        <f>IF(BE$1="","",IFERROR(ELO_HGA*BE366,""))</f>
        <v/>
      </c>
    </row>
    <row r="401" spans="1:57">
      <c r="A401" s="3" t="str">
        <f t="shared" si="28"/>
        <v/>
      </c>
      <c r="B401" s="22" t="str">
        <f ca="1">IF(B$1="","",IFERROR(ELO_HGA*B367,""))</f>
        <v/>
      </c>
      <c r="C401" s="22" t="str">
        <f ca="1">IF(C$1="","",IFERROR(ELO_HGA*C367,""))</f>
        <v/>
      </c>
      <c r="D401" s="22" t="str">
        <f ca="1">IF(D$1="","",IFERROR(ELO_HGA*D367,""))</f>
        <v/>
      </c>
      <c r="E401" s="22" t="str">
        <f ca="1">IF(E$1="","",IFERROR(ELO_HGA*E367,""))</f>
        <v/>
      </c>
      <c r="F401" s="22" t="str">
        <f ca="1">IF(F$1="","",IFERROR(ELO_HGA*F367,""))</f>
        <v/>
      </c>
      <c r="G401" s="22" t="str">
        <f ca="1">IF(G$1="","",IFERROR(ELO_HGA*G367,""))</f>
        <v/>
      </c>
      <c r="H401" s="22" t="str">
        <f ca="1">IF(H$1="","",IFERROR(ELO_HGA*H367,""))</f>
        <v/>
      </c>
      <c r="I401" s="22" t="str">
        <f ca="1">IF(I$1="","",IFERROR(ELO_HGA*I367,""))</f>
        <v/>
      </c>
      <c r="J401" s="22" t="str">
        <f ca="1">IF(J$1="","",IFERROR(ELO_HGA*J367,""))</f>
        <v/>
      </c>
      <c r="K401" s="22" t="str">
        <f ca="1">IF(K$1="","",IFERROR(ELO_HGA*K367,""))</f>
        <v/>
      </c>
      <c r="L401" s="22" t="str">
        <f ca="1">IF(L$1="","",IFERROR(ELO_HGA*L367,""))</f>
        <v/>
      </c>
      <c r="M401" s="22" t="str">
        <f ca="1">IF(M$1="","",IFERROR(ELO_HGA*M367,""))</f>
        <v/>
      </c>
      <c r="N401" s="22" t="str">
        <f ca="1">IF(N$1="","",IFERROR(ELO_HGA*N367,""))</f>
        <v/>
      </c>
      <c r="O401" s="22" t="str">
        <f ca="1">IF(O$1="","",IFERROR(ELO_HGA*O367,""))</f>
        <v/>
      </c>
      <c r="P401" s="22" t="str">
        <f ca="1">IF(P$1="","",IFERROR(ELO_HGA*P367,""))</f>
        <v/>
      </c>
      <c r="Q401" s="22" t="str">
        <f ca="1">IF(Q$1="","",IFERROR(ELO_HGA*Q367,""))</f>
        <v/>
      </c>
      <c r="R401" s="22" t="str">
        <f ca="1">IF(R$1="","",IFERROR(ELO_HGA*R367,""))</f>
        <v/>
      </c>
      <c r="S401" s="22" t="str">
        <f ca="1">IF(S$1="","",IFERROR(ELO_HGA*S367,""))</f>
        <v/>
      </c>
      <c r="T401" s="22" t="str">
        <f ca="1">IF(T$1="","",IFERROR(ELO_HGA*T367,""))</f>
        <v/>
      </c>
      <c r="U401" s="22" t="str">
        <f ca="1">IF(U$1="","",IFERROR(ELO_HGA*U367,""))</f>
        <v/>
      </c>
      <c r="V401" s="22" t="str">
        <f ca="1">IF(V$1="","",IFERROR(ELO_HGA*V367,""))</f>
        <v/>
      </c>
      <c r="W401" s="22" t="str">
        <f ca="1">IF(W$1="","",IFERROR(ELO_HGA*W367,""))</f>
        <v/>
      </c>
      <c r="X401" s="22" t="str">
        <f ca="1">IF(X$1="","",IFERROR(ELO_HGA*X367,""))</f>
        <v/>
      </c>
      <c r="Y401" s="22" t="str">
        <f ca="1">IF(Y$1="","",IFERROR(ELO_HGA*Y367,""))</f>
        <v/>
      </c>
      <c r="Z401" s="22" t="str">
        <f ca="1">IF(Z$1="","",IFERROR(ELO_HGA*Z367,""))</f>
        <v/>
      </c>
      <c r="AA401" s="22" t="str">
        <f ca="1">IF(AA$1="","",IFERROR(ELO_HGA*AA367,""))</f>
        <v/>
      </c>
      <c r="AB401" s="22" t="str">
        <f ca="1">IF(AB$1="","",IFERROR(ELO_HGA*AB367,""))</f>
        <v/>
      </c>
      <c r="AC401" s="22" t="str">
        <f ca="1">IF(AC$1="","",IFERROR(ELO_HGA*AC367,""))</f>
        <v/>
      </c>
      <c r="AD401" s="22" t="str">
        <f ca="1">IF(AD$1="","",IFERROR(ELO_HGA*AD367,""))</f>
        <v/>
      </c>
      <c r="AE401" s="22" t="str">
        <f ca="1">IF(AE$1="","",IFERROR(ELO_HGA*AE367,""))</f>
        <v/>
      </c>
      <c r="AF401" s="22" t="str">
        <f ca="1">IF(AF$1="","",IFERROR(ELO_HGA*AF367,""))</f>
        <v/>
      </c>
      <c r="AG401" s="22" t="str">
        <f ca="1">IF(AG$1="","",IFERROR(ELO_HGA*AG367,""))</f>
        <v/>
      </c>
      <c r="AH401" s="22" t="str">
        <f ca="1">IF(AH$1="","",IFERROR(ELO_HGA*AH367,""))</f>
        <v/>
      </c>
      <c r="AI401" s="22" t="str">
        <f ca="1">IF(AI$1="","",IFERROR(ELO_HGA*AI367,""))</f>
        <v/>
      </c>
      <c r="AJ401" s="22" t="str">
        <f>IF(AJ$1="","",IFERROR(ELO_HGA*AJ367,""))</f>
        <v/>
      </c>
      <c r="AK401" s="22" t="str">
        <f>IF(AK$1="","",IFERROR(ELO_HGA*AK367,""))</f>
        <v/>
      </c>
      <c r="AL401" s="22" t="str">
        <f>IF(AL$1="","",IFERROR(ELO_HGA*AL367,""))</f>
        <v/>
      </c>
      <c r="AM401" s="22" t="str">
        <f>IF(AM$1="","",IFERROR(ELO_HGA*AM367,""))</f>
        <v/>
      </c>
      <c r="AN401" s="22" t="str">
        <f>IF(AN$1="","",IFERROR(ELO_HGA*AN367,""))</f>
        <v/>
      </c>
      <c r="AO401" s="22" t="str">
        <f>IF(AO$1="","",IFERROR(ELO_HGA*AO367,""))</f>
        <v/>
      </c>
      <c r="AP401" s="22" t="str">
        <f>IF(AP$1="","",IFERROR(ELO_HGA*AP367,""))</f>
        <v/>
      </c>
      <c r="AQ401" s="22" t="str">
        <f>IF(AQ$1="","",IFERROR(ELO_HGA*AQ367,""))</f>
        <v/>
      </c>
      <c r="AR401" s="22" t="str">
        <f>IF(AR$1="","",IFERROR(ELO_HGA*AR367,""))</f>
        <v/>
      </c>
      <c r="AS401" s="22" t="str">
        <f>IF(AS$1="","",IFERROR(ELO_HGA*AS367,""))</f>
        <v/>
      </c>
      <c r="AT401" s="22" t="str">
        <f>IF(AT$1="","",IFERROR(ELO_HGA*AT367,""))</f>
        <v/>
      </c>
      <c r="AU401" s="22" t="str">
        <f>IF(AU$1="","",IFERROR(ELO_HGA*AU367,""))</f>
        <v/>
      </c>
      <c r="AV401" s="22" t="str">
        <f>IF(AV$1="","",IFERROR(ELO_HGA*AV367,""))</f>
        <v/>
      </c>
      <c r="AW401" s="22" t="str">
        <f>IF(AW$1="","",IFERROR(ELO_HGA*AW367,""))</f>
        <v/>
      </c>
      <c r="AX401" s="22" t="str">
        <f>IF(AX$1="","",IFERROR(ELO_HGA*AX367,""))</f>
        <v/>
      </c>
      <c r="AY401" s="22" t="str">
        <f>IF(AY$1="","",IFERROR(ELO_HGA*AY367,""))</f>
        <v/>
      </c>
      <c r="AZ401" s="22" t="str">
        <f>IF(AZ$1="","",IFERROR(ELO_HGA*AZ367,""))</f>
        <v/>
      </c>
      <c r="BA401" s="22" t="str">
        <f>IF(BA$1="","",IFERROR(ELO_HGA*BA367,""))</f>
        <v/>
      </c>
      <c r="BB401" s="22" t="str">
        <f>IF(BB$1="","",IFERROR(ELO_HGA*BB367,""))</f>
        <v/>
      </c>
      <c r="BC401" s="22" t="str">
        <f>IF(BC$1="","",IFERROR(ELO_HGA*BC367,""))</f>
        <v/>
      </c>
      <c r="BD401" s="22" t="str">
        <f>IF(BD$1="","",IFERROR(ELO_HGA*BD367,""))</f>
        <v/>
      </c>
      <c r="BE401" s="22" t="str">
        <f>IF(BE$1="","",IFERROR(ELO_HGA*BE367,""))</f>
        <v/>
      </c>
    </row>
    <row r="402" spans="1:57">
      <c r="A402" s="3" t="str">
        <f t="shared" si="28"/>
        <v/>
      </c>
      <c r="B402" s="22" t="str">
        <f ca="1">IF(B$1="","",IFERROR(ELO_HGA*B368,""))</f>
        <v/>
      </c>
      <c r="C402" s="22" t="str">
        <f ca="1">IF(C$1="","",IFERROR(ELO_HGA*C368,""))</f>
        <v/>
      </c>
      <c r="D402" s="22" t="str">
        <f ca="1">IF(D$1="","",IFERROR(ELO_HGA*D368,""))</f>
        <v/>
      </c>
      <c r="E402" s="22" t="str">
        <f ca="1">IF(E$1="","",IFERROR(ELO_HGA*E368,""))</f>
        <v/>
      </c>
      <c r="F402" s="22" t="str">
        <f ca="1">IF(F$1="","",IFERROR(ELO_HGA*F368,""))</f>
        <v/>
      </c>
      <c r="G402" s="22" t="str">
        <f ca="1">IF(G$1="","",IFERROR(ELO_HGA*G368,""))</f>
        <v/>
      </c>
      <c r="H402" s="22" t="str">
        <f ca="1">IF(H$1="","",IFERROR(ELO_HGA*H368,""))</f>
        <v/>
      </c>
      <c r="I402" s="22" t="str">
        <f ca="1">IF(I$1="","",IFERROR(ELO_HGA*I368,""))</f>
        <v/>
      </c>
      <c r="J402" s="22" t="str">
        <f ca="1">IF(J$1="","",IFERROR(ELO_HGA*J368,""))</f>
        <v/>
      </c>
      <c r="K402" s="22" t="str">
        <f ca="1">IF(K$1="","",IFERROR(ELO_HGA*K368,""))</f>
        <v/>
      </c>
      <c r="L402" s="22" t="str">
        <f ca="1">IF(L$1="","",IFERROR(ELO_HGA*L368,""))</f>
        <v/>
      </c>
      <c r="M402" s="22" t="str">
        <f ca="1">IF(M$1="","",IFERROR(ELO_HGA*M368,""))</f>
        <v/>
      </c>
      <c r="N402" s="22" t="str">
        <f ca="1">IF(N$1="","",IFERROR(ELO_HGA*N368,""))</f>
        <v/>
      </c>
      <c r="O402" s="22" t="str">
        <f ca="1">IF(O$1="","",IFERROR(ELO_HGA*O368,""))</f>
        <v/>
      </c>
      <c r="P402" s="22" t="str">
        <f ca="1">IF(P$1="","",IFERROR(ELO_HGA*P368,""))</f>
        <v/>
      </c>
      <c r="Q402" s="22" t="str">
        <f ca="1">IF(Q$1="","",IFERROR(ELO_HGA*Q368,""))</f>
        <v/>
      </c>
      <c r="R402" s="22" t="str">
        <f ca="1">IF(R$1="","",IFERROR(ELO_HGA*R368,""))</f>
        <v/>
      </c>
      <c r="S402" s="22" t="str">
        <f ca="1">IF(S$1="","",IFERROR(ELO_HGA*S368,""))</f>
        <v/>
      </c>
      <c r="T402" s="22" t="str">
        <f ca="1">IF(T$1="","",IFERROR(ELO_HGA*T368,""))</f>
        <v/>
      </c>
      <c r="U402" s="22" t="str">
        <f ca="1">IF(U$1="","",IFERROR(ELO_HGA*U368,""))</f>
        <v/>
      </c>
      <c r="V402" s="22" t="str">
        <f ca="1">IF(V$1="","",IFERROR(ELO_HGA*V368,""))</f>
        <v/>
      </c>
      <c r="W402" s="22" t="str">
        <f ca="1">IF(W$1="","",IFERROR(ELO_HGA*W368,""))</f>
        <v/>
      </c>
      <c r="X402" s="22" t="str">
        <f ca="1">IF(X$1="","",IFERROR(ELO_HGA*X368,""))</f>
        <v/>
      </c>
      <c r="Y402" s="22" t="str">
        <f ca="1">IF(Y$1="","",IFERROR(ELO_HGA*Y368,""))</f>
        <v/>
      </c>
      <c r="Z402" s="22" t="str">
        <f ca="1">IF(Z$1="","",IFERROR(ELO_HGA*Z368,""))</f>
        <v/>
      </c>
      <c r="AA402" s="22" t="str">
        <f ca="1">IF(AA$1="","",IFERROR(ELO_HGA*AA368,""))</f>
        <v/>
      </c>
      <c r="AB402" s="22" t="str">
        <f ca="1">IF(AB$1="","",IFERROR(ELO_HGA*AB368,""))</f>
        <v/>
      </c>
      <c r="AC402" s="22" t="str">
        <f ca="1">IF(AC$1="","",IFERROR(ELO_HGA*AC368,""))</f>
        <v/>
      </c>
      <c r="AD402" s="22" t="str">
        <f ca="1">IF(AD$1="","",IFERROR(ELO_HGA*AD368,""))</f>
        <v/>
      </c>
      <c r="AE402" s="22" t="str">
        <f ca="1">IF(AE$1="","",IFERROR(ELO_HGA*AE368,""))</f>
        <v/>
      </c>
      <c r="AF402" s="22" t="str">
        <f ca="1">IF(AF$1="","",IFERROR(ELO_HGA*AF368,""))</f>
        <v/>
      </c>
      <c r="AG402" s="22" t="str">
        <f ca="1">IF(AG$1="","",IFERROR(ELO_HGA*AG368,""))</f>
        <v/>
      </c>
      <c r="AH402" s="22" t="str">
        <f ca="1">IF(AH$1="","",IFERROR(ELO_HGA*AH368,""))</f>
        <v/>
      </c>
      <c r="AI402" s="22" t="str">
        <f ca="1">IF(AI$1="","",IFERROR(ELO_HGA*AI368,""))</f>
        <v/>
      </c>
      <c r="AJ402" s="22" t="str">
        <f>IF(AJ$1="","",IFERROR(ELO_HGA*AJ368,""))</f>
        <v/>
      </c>
      <c r="AK402" s="22" t="str">
        <f>IF(AK$1="","",IFERROR(ELO_HGA*AK368,""))</f>
        <v/>
      </c>
      <c r="AL402" s="22" t="str">
        <f>IF(AL$1="","",IFERROR(ELO_HGA*AL368,""))</f>
        <v/>
      </c>
      <c r="AM402" s="22" t="str">
        <f>IF(AM$1="","",IFERROR(ELO_HGA*AM368,""))</f>
        <v/>
      </c>
      <c r="AN402" s="22" t="str">
        <f>IF(AN$1="","",IFERROR(ELO_HGA*AN368,""))</f>
        <v/>
      </c>
      <c r="AO402" s="22" t="str">
        <f>IF(AO$1="","",IFERROR(ELO_HGA*AO368,""))</f>
        <v/>
      </c>
      <c r="AP402" s="22" t="str">
        <f>IF(AP$1="","",IFERROR(ELO_HGA*AP368,""))</f>
        <v/>
      </c>
      <c r="AQ402" s="22" t="str">
        <f>IF(AQ$1="","",IFERROR(ELO_HGA*AQ368,""))</f>
        <v/>
      </c>
      <c r="AR402" s="22" t="str">
        <f>IF(AR$1="","",IFERROR(ELO_HGA*AR368,""))</f>
        <v/>
      </c>
      <c r="AS402" s="22" t="str">
        <f>IF(AS$1="","",IFERROR(ELO_HGA*AS368,""))</f>
        <v/>
      </c>
      <c r="AT402" s="22" t="str">
        <f>IF(AT$1="","",IFERROR(ELO_HGA*AT368,""))</f>
        <v/>
      </c>
      <c r="AU402" s="22" t="str">
        <f>IF(AU$1="","",IFERROR(ELO_HGA*AU368,""))</f>
        <v/>
      </c>
      <c r="AV402" s="22" t="str">
        <f>IF(AV$1="","",IFERROR(ELO_HGA*AV368,""))</f>
        <v/>
      </c>
      <c r="AW402" s="22" t="str">
        <f>IF(AW$1="","",IFERROR(ELO_HGA*AW368,""))</f>
        <v/>
      </c>
      <c r="AX402" s="22" t="str">
        <f>IF(AX$1="","",IFERROR(ELO_HGA*AX368,""))</f>
        <v/>
      </c>
      <c r="AY402" s="22" t="str">
        <f>IF(AY$1="","",IFERROR(ELO_HGA*AY368,""))</f>
        <v/>
      </c>
      <c r="AZ402" s="22" t="str">
        <f>IF(AZ$1="","",IFERROR(ELO_HGA*AZ368,""))</f>
        <v/>
      </c>
      <c r="BA402" s="22" t="str">
        <f>IF(BA$1="","",IFERROR(ELO_HGA*BA368,""))</f>
        <v/>
      </c>
      <c r="BB402" s="22" t="str">
        <f>IF(BB$1="","",IFERROR(ELO_HGA*BB368,""))</f>
        <v/>
      </c>
      <c r="BC402" s="22" t="str">
        <f>IF(BC$1="","",IFERROR(ELO_HGA*BC368,""))</f>
        <v/>
      </c>
      <c r="BD402" s="22" t="str">
        <f>IF(BD$1="","",IFERROR(ELO_HGA*BD368,""))</f>
        <v/>
      </c>
      <c r="BE402" s="22" t="str">
        <f>IF(BE$1="","",IFERROR(ELO_HGA*BE368,""))</f>
        <v/>
      </c>
    </row>
    <row r="403" spans="1:57">
      <c r="A403" s="3" t="str">
        <f t="shared" si="28"/>
        <v/>
      </c>
      <c r="B403" s="22" t="str">
        <f ca="1">IF(B$1="","",IFERROR(ELO_HGA*B369,""))</f>
        <v/>
      </c>
      <c r="C403" s="22" t="str">
        <f ca="1">IF(C$1="","",IFERROR(ELO_HGA*C369,""))</f>
        <v/>
      </c>
      <c r="D403" s="22" t="str">
        <f ca="1">IF(D$1="","",IFERROR(ELO_HGA*D369,""))</f>
        <v/>
      </c>
      <c r="E403" s="22" t="str">
        <f ca="1">IF(E$1="","",IFERROR(ELO_HGA*E369,""))</f>
        <v/>
      </c>
      <c r="F403" s="22" t="str">
        <f ca="1">IF(F$1="","",IFERROR(ELO_HGA*F369,""))</f>
        <v/>
      </c>
      <c r="G403" s="22" t="str">
        <f ca="1">IF(G$1="","",IFERROR(ELO_HGA*G369,""))</f>
        <v/>
      </c>
      <c r="H403" s="22" t="str">
        <f ca="1">IF(H$1="","",IFERROR(ELO_HGA*H369,""))</f>
        <v/>
      </c>
      <c r="I403" s="22" t="str">
        <f ca="1">IF(I$1="","",IFERROR(ELO_HGA*I369,""))</f>
        <v/>
      </c>
      <c r="J403" s="22" t="str">
        <f ca="1">IF(J$1="","",IFERROR(ELO_HGA*J369,""))</f>
        <v/>
      </c>
      <c r="K403" s="22" t="str">
        <f ca="1">IF(K$1="","",IFERROR(ELO_HGA*K369,""))</f>
        <v/>
      </c>
      <c r="L403" s="22" t="str">
        <f ca="1">IF(L$1="","",IFERROR(ELO_HGA*L369,""))</f>
        <v/>
      </c>
      <c r="M403" s="22" t="str">
        <f ca="1">IF(M$1="","",IFERROR(ELO_HGA*M369,""))</f>
        <v/>
      </c>
      <c r="N403" s="22" t="str">
        <f ca="1">IF(N$1="","",IFERROR(ELO_HGA*N369,""))</f>
        <v/>
      </c>
      <c r="O403" s="22" t="str">
        <f ca="1">IF(O$1="","",IFERROR(ELO_HGA*O369,""))</f>
        <v/>
      </c>
      <c r="P403" s="22" t="str">
        <f ca="1">IF(P$1="","",IFERROR(ELO_HGA*P369,""))</f>
        <v/>
      </c>
      <c r="Q403" s="22" t="str">
        <f ca="1">IF(Q$1="","",IFERROR(ELO_HGA*Q369,""))</f>
        <v/>
      </c>
      <c r="R403" s="22" t="str">
        <f ca="1">IF(R$1="","",IFERROR(ELO_HGA*R369,""))</f>
        <v/>
      </c>
      <c r="S403" s="22" t="str">
        <f ca="1">IF(S$1="","",IFERROR(ELO_HGA*S369,""))</f>
        <v/>
      </c>
      <c r="T403" s="22" t="str">
        <f ca="1">IF(T$1="","",IFERROR(ELO_HGA*T369,""))</f>
        <v/>
      </c>
      <c r="U403" s="22" t="str">
        <f ca="1">IF(U$1="","",IFERROR(ELO_HGA*U369,""))</f>
        <v/>
      </c>
      <c r="V403" s="22" t="str">
        <f ca="1">IF(V$1="","",IFERROR(ELO_HGA*V369,""))</f>
        <v/>
      </c>
      <c r="W403" s="22" t="str">
        <f ca="1">IF(W$1="","",IFERROR(ELO_HGA*W369,""))</f>
        <v/>
      </c>
      <c r="X403" s="22" t="str">
        <f ca="1">IF(X$1="","",IFERROR(ELO_HGA*X369,""))</f>
        <v/>
      </c>
      <c r="Y403" s="22" t="str">
        <f ca="1">IF(Y$1="","",IFERROR(ELO_HGA*Y369,""))</f>
        <v/>
      </c>
      <c r="Z403" s="22" t="str">
        <f ca="1">IF(Z$1="","",IFERROR(ELO_HGA*Z369,""))</f>
        <v/>
      </c>
      <c r="AA403" s="22" t="str">
        <f ca="1">IF(AA$1="","",IFERROR(ELO_HGA*AA369,""))</f>
        <v/>
      </c>
      <c r="AB403" s="22" t="str">
        <f ca="1">IF(AB$1="","",IFERROR(ELO_HGA*AB369,""))</f>
        <v/>
      </c>
      <c r="AC403" s="22" t="str">
        <f ca="1">IF(AC$1="","",IFERROR(ELO_HGA*AC369,""))</f>
        <v/>
      </c>
      <c r="AD403" s="22" t="str">
        <f ca="1">IF(AD$1="","",IFERROR(ELO_HGA*AD369,""))</f>
        <v/>
      </c>
      <c r="AE403" s="22" t="str">
        <f ca="1">IF(AE$1="","",IFERROR(ELO_HGA*AE369,""))</f>
        <v/>
      </c>
      <c r="AF403" s="22" t="str">
        <f ca="1">IF(AF$1="","",IFERROR(ELO_HGA*AF369,""))</f>
        <v/>
      </c>
      <c r="AG403" s="22" t="str">
        <f ca="1">IF(AG$1="","",IFERROR(ELO_HGA*AG369,""))</f>
        <v/>
      </c>
      <c r="AH403" s="22" t="str">
        <f ca="1">IF(AH$1="","",IFERROR(ELO_HGA*AH369,""))</f>
        <v/>
      </c>
      <c r="AI403" s="22" t="str">
        <f ca="1">IF(AI$1="","",IFERROR(ELO_HGA*AI369,""))</f>
        <v/>
      </c>
      <c r="AJ403" s="22" t="str">
        <f>IF(AJ$1="","",IFERROR(ELO_HGA*AJ369,""))</f>
        <v/>
      </c>
      <c r="AK403" s="22" t="str">
        <f>IF(AK$1="","",IFERROR(ELO_HGA*AK369,""))</f>
        <v/>
      </c>
      <c r="AL403" s="22" t="str">
        <f>IF(AL$1="","",IFERROR(ELO_HGA*AL369,""))</f>
        <v/>
      </c>
      <c r="AM403" s="22" t="str">
        <f>IF(AM$1="","",IFERROR(ELO_HGA*AM369,""))</f>
        <v/>
      </c>
      <c r="AN403" s="22" t="str">
        <f>IF(AN$1="","",IFERROR(ELO_HGA*AN369,""))</f>
        <v/>
      </c>
      <c r="AO403" s="22" t="str">
        <f>IF(AO$1="","",IFERROR(ELO_HGA*AO369,""))</f>
        <v/>
      </c>
      <c r="AP403" s="22" t="str">
        <f>IF(AP$1="","",IFERROR(ELO_HGA*AP369,""))</f>
        <v/>
      </c>
      <c r="AQ403" s="22" t="str">
        <f>IF(AQ$1="","",IFERROR(ELO_HGA*AQ369,""))</f>
        <v/>
      </c>
      <c r="AR403" s="22" t="str">
        <f>IF(AR$1="","",IFERROR(ELO_HGA*AR369,""))</f>
        <v/>
      </c>
      <c r="AS403" s="22" t="str">
        <f>IF(AS$1="","",IFERROR(ELO_HGA*AS369,""))</f>
        <v/>
      </c>
      <c r="AT403" s="22" t="str">
        <f>IF(AT$1="","",IFERROR(ELO_HGA*AT369,""))</f>
        <v/>
      </c>
      <c r="AU403" s="22" t="str">
        <f>IF(AU$1="","",IFERROR(ELO_HGA*AU369,""))</f>
        <v/>
      </c>
      <c r="AV403" s="22" t="str">
        <f>IF(AV$1="","",IFERROR(ELO_HGA*AV369,""))</f>
        <v/>
      </c>
      <c r="AW403" s="22" t="str">
        <f>IF(AW$1="","",IFERROR(ELO_HGA*AW369,""))</f>
        <v/>
      </c>
      <c r="AX403" s="22" t="str">
        <f>IF(AX$1="","",IFERROR(ELO_HGA*AX369,""))</f>
        <v/>
      </c>
      <c r="AY403" s="22" t="str">
        <f>IF(AY$1="","",IFERROR(ELO_HGA*AY369,""))</f>
        <v/>
      </c>
      <c r="AZ403" s="22" t="str">
        <f>IF(AZ$1="","",IFERROR(ELO_HGA*AZ369,""))</f>
        <v/>
      </c>
      <c r="BA403" s="22" t="str">
        <f>IF(BA$1="","",IFERROR(ELO_HGA*BA369,""))</f>
        <v/>
      </c>
      <c r="BB403" s="22" t="str">
        <f>IF(BB$1="","",IFERROR(ELO_HGA*BB369,""))</f>
        <v/>
      </c>
      <c r="BC403" s="22" t="str">
        <f>IF(BC$1="","",IFERROR(ELO_HGA*BC369,""))</f>
        <v/>
      </c>
      <c r="BD403" s="22" t="str">
        <f>IF(BD$1="","",IFERROR(ELO_HGA*BD369,""))</f>
        <v/>
      </c>
      <c r="BE403" s="22" t="str">
        <f>IF(BE$1="","",IFERROR(ELO_HGA*BE369,""))</f>
        <v/>
      </c>
    </row>
    <row r="404" spans="1:57">
      <c r="A404" s="3" t="str">
        <f t="shared" si="28"/>
        <v/>
      </c>
      <c r="B404" s="22" t="str">
        <f ca="1">IF(B$1="","",IFERROR(ELO_HGA*B370,""))</f>
        <v/>
      </c>
      <c r="C404" s="22" t="str">
        <f ca="1">IF(C$1="","",IFERROR(ELO_HGA*C370,""))</f>
        <v/>
      </c>
      <c r="D404" s="22" t="str">
        <f ca="1">IF(D$1="","",IFERROR(ELO_HGA*D370,""))</f>
        <v/>
      </c>
      <c r="E404" s="22" t="str">
        <f ca="1">IF(E$1="","",IFERROR(ELO_HGA*E370,""))</f>
        <v/>
      </c>
      <c r="F404" s="22" t="str">
        <f ca="1">IF(F$1="","",IFERROR(ELO_HGA*F370,""))</f>
        <v/>
      </c>
      <c r="G404" s="22" t="str">
        <f ca="1">IF(G$1="","",IFERROR(ELO_HGA*G370,""))</f>
        <v/>
      </c>
      <c r="H404" s="22" t="str">
        <f ca="1">IF(H$1="","",IFERROR(ELO_HGA*H370,""))</f>
        <v/>
      </c>
      <c r="I404" s="22" t="str">
        <f ca="1">IF(I$1="","",IFERROR(ELO_HGA*I370,""))</f>
        <v/>
      </c>
      <c r="J404" s="22" t="str">
        <f ca="1">IF(J$1="","",IFERROR(ELO_HGA*J370,""))</f>
        <v/>
      </c>
      <c r="K404" s="22" t="str">
        <f ca="1">IF(K$1="","",IFERROR(ELO_HGA*K370,""))</f>
        <v/>
      </c>
      <c r="L404" s="22" t="str">
        <f ca="1">IF(L$1="","",IFERROR(ELO_HGA*L370,""))</f>
        <v/>
      </c>
      <c r="M404" s="22" t="str">
        <f ca="1">IF(M$1="","",IFERROR(ELO_HGA*M370,""))</f>
        <v/>
      </c>
      <c r="N404" s="22" t="str">
        <f ca="1">IF(N$1="","",IFERROR(ELO_HGA*N370,""))</f>
        <v/>
      </c>
      <c r="O404" s="22" t="str">
        <f ca="1">IF(O$1="","",IFERROR(ELO_HGA*O370,""))</f>
        <v/>
      </c>
      <c r="P404" s="22" t="str">
        <f ca="1">IF(P$1="","",IFERROR(ELO_HGA*P370,""))</f>
        <v/>
      </c>
      <c r="Q404" s="22" t="str">
        <f ca="1">IF(Q$1="","",IFERROR(ELO_HGA*Q370,""))</f>
        <v/>
      </c>
      <c r="R404" s="22" t="str">
        <f ca="1">IF(R$1="","",IFERROR(ELO_HGA*R370,""))</f>
        <v/>
      </c>
      <c r="S404" s="22" t="str">
        <f ca="1">IF(S$1="","",IFERROR(ELO_HGA*S370,""))</f>
        <v/>
      </c>
      <c r="T404" s="22" t="str">
        <f ca="1">IF(T$1="","",IFERROR(ELO_HGA*T370,""))</f>
        <v/>
      </c>
      <c r="U404" s="22" t="str">
        <f ca="1">IF(U$1="","",IFERROR(ELO_HGA*U370,""))</f>
        <v/>
      </c>
      <c r="V404" s="22" t="str">
        <f ca="1">IF(V$1="","",IFERROR(ELO_HGA*V370,""))</f>
        <v/>
      </c>
      <c r="W404" s="22" t="str">
        <f ca="1">IF(W$1="","",IFERROR(ELO_HGA*W370,""))</f>
        <v/>
      </c>
      <c r="X404" s="22" t="str">
        <f ca="1">IF(X$1="","",IFERROR(ELO_HGA*X370,""))</f>
        <v/>
      </c>
      <c r="Y404" s="22" t="str">
        <f ca="1">IF(Y$1="","",IFERROR(ELO_HGA*Y370,""))</f>
        <v/>
      </c>
      <c r="Z404" s="22" t="str">
        <f ca="1">IF(Z$1="","",IFERROR(ELO_HGA*Z370,""))</f>
        <v/>
      </c>
      <c r="AA404" s="22" t="str">
        <f ca="1">IF(AA$1="","",IFERROR(ELO_HGA*AA370,""))</f>
        <v/>
      </c>
      <c r="AB404" s="22" t="str">
        <f ca="1">IF(AB$1="","",IFERROR(ELO_HGA*AB370,""))</f>
        <v/>
      </c>
      <c r="AC404" s="22" t="str">
        <f ca="1">IF(AC$1="","",IFERROR(ELO_HGA*AC370,""))</f>
        <v/>
      </c>
      <c r="AD404" s="22" t="str">
        <f ca="1">IF(AD$1="","",IFERROR(ELO_HGA*AD370,""))</f>
        <v/>
      </c>
      <c r="AE404" s="22" t="str">
        <f ca="1">IF(AE$1="","",IFERROR(ELO_HGA*AE370,""))</f>
        <v/>
      </c>
      <c r="AF404" s="22" t="str">
        <f ca="1">IF(AF$1="","",IFERROR(ELO_HGA*AF370,""))</f>
        <v/>
      </c>
      <c r="AG404" s="22" t="str">
        <f ca="1">IF(AG$1="","",IFERROR(ELO_HGA*AG370,""))</f>
        <v/>
      </c>
      <c r="AH404" s="22" t="str">
        <f ca="1">IF(AH$1="","",IFERROR(ELO_HGA*AH370,""))</f>
        <v/>
      </c>
      <c r="AI404" s="22" t="str">
        <f ca="1">IF(AI$1="","",IFERROR(ELO_HGA*AI370,""))</f>
        <v/>
      </c>
      <c r="AJ404" s="22" t="str">
        <f>IF(AJ$1="","",IFERROR(ELO_HGA*AJ370,""))</f>
        <v/>
      </c>
      <c r="AK404" s="22" t="str">
        <f>IF(AK$1="","",IFERROR(ELO_HGA*AK370,""))</f>
        <v/>
      </c>
      <c r="AL404" s="22" t="str">
        <f>IF(AL$1="","",IFERROR(ELO_HGA*AL370,""))</f>
        <v/>
      </c>
      <c r="AM404" s="22" t="str">
        <f>IF(AM$1="","",IFERROR(ELO_HGA*AM370,""))</f>
        <v/>
      </c>
      <c r="AN404" s="22" t="str">
        <f>IF(AN$1="","",IFERROR(ELO_HGA*AN370,""))</f>
        <v/>
      </c>
      <c r="AO404" s="22" t="str">
        <f>IF(AO$1="","",IFERROR(ELO_HGA*AO370,""))</f>
        <v/>
      </c>
      <c r="AP404" s="22" t="str">
        <f>IF(AP$1="","",IFERROR(ELO_HGA*AP370,""))</f>
        <v/>
      </c>
      <c r="AQ404" s="22" t="str">
        <f>IF(AQ$1="","",IFERROR(ELO_HGA*AQ370,""))</f>
        <v/>
      </c>
      <c r="AR404" s="22" t="str">
        <f>IF(AR$1="","",IFERROR(ELO_HGA*AR370,""))</f>
        <v/>
      </c>
      <c r="AS404" s="22" t="str">
        <f>IF(AS$1="","",IFERROR(ELO_HGA*AS370,""))</f>
        <v/>
      </c>
      <c r="AT404" s="22" t="str">
        <f>IF(AT$1="","",IFERROR(ELO_HGA*AT370,""))</f>
        <v/>
      </c>
      <c r="AU404" s="22" t="str">
        <f>IF(AU$1="","",IFERROR(ELO_HGA*AU370,""))</f>
        <v/>
      </c>
      <c r="AV404" s="22" t="str">
        <f>IF(AV$1="","",IFERROR(ELO_HGA*AV370,""))</f>
        <v/>
      </c>
      <c r="AW404" s="22" t="str">
        <f>IF(AW$1="","",IFERROR(ELO_HGA*AW370,""))</f>
        <v/>
      </c>
      <c r="AX404" s="22" t="str">
        <f>IF(AX$1="","",IFERROR(ELO_HGA*AX370,""))</f>
        <v/>
      </c>
      <c r="AY404" s="22" t="str">
        <f>IF(AY$1="","",IFERROR(ELO_HGA*AY370,""))</f>
        <v/>
      </c>
      <c r="AZ404" s="22" t="str">
        <f>IF(AZ$1="","",IFERROR(ELO_HGA*AZ370,""))</f>
        <v/>
      </c>
      <c r="BA404" s="22" t="str">
        <f>IF(BA$1="","",IFERROR(ELO_HGA*BA370,""))</f>
        <v/>
      </c>
      <c r="BB404" s="22" t="str">
        <f>IF(BB$1="","",IFERROR(ELO_HGA*BB370,""))</f>
        <v/>
      </c>
      <c r="BC404" s="22" t="str">
        <f>IF(BC$1="","",IFERROR(ELO_HGA*BC370,""))</f>
        <v/>
      </c>
      <c r="BD404" s="22" t="str">
        <f>IF(BD$1="","",IFERROR(ELO_HGA*BD370,""))</f>
        <v/>
      </c>
      <c r="BE404" s="22" t="str">
        <f>IF(BE$1="","",IFERROR(ELO_HGA*BE370,""))</f>
        <v/>
      </c>
    </row>
    <row r="405" spans="1:57">
      <c r="A405" s="3" t="str">
        <f t="shared" si="28"/>
        <v/>
      </c>
      <c r="B405" s="22" t="str">
        <f ca="1">IF(B$1="","",IFERROR(ELO_HGA*B371,""))</f>
        <v/>
      </c>
      <c r="C405" s="22" t="str">
        <f ca="1">IF(C$1="","",IFERROR(ELO_HGA*C371,""))</f>
        <v/>
      </c>
      <c r="D405" s="22" t="str">
        <f ca="1">IF(D$1="","",IFERROR(ELO_HGA*D371,""))</f>
        <v/>
      </c>
      <c r="E405" s="22" t="str">
        <f ca="1">IF(E$1="","",IFERROR(ELO_HGA*E371,""))</f>
        <v/>
      </c>
      <c r="F405" s="22" t="str">
        <f ca="1">IF(F$1="","",IFERROR(ELO_HGA*F371,""))</f>
        <v/>
      </c>
      <c r="G405" s="22" t="str">
        <f ca="1">IF(G$1="","",IFERROR(ELO_HGA*G371,""))</f>
        <v/>
      </c>
      <c r="H405" s="22" t="str">
        <f ca="1">IF(H$1="","",IFERROR(ELO_HGA*H371,""))</f>
        <v/>
      </c>
      <c r="I405" s="22" t="str">
        <f ca="1">IF(I$1="","",IFERROR(ELO_HGA*I371,""))</f>
        <v/>
      </c>
      <c r="J405" s="22" t="str">
        <f ca="1">IF(J$1="","",IFERROR(ELO_HGA*J371,""))</f>
        <v/>
      </c>
      <c r="K405" s="22" t="str">
        <f ca="1">IF(K$1="","",IFERROR(ELO_HGA*K371,""))</f>
        <v/>
      </c>
      <c r="L405" s="22" t="str">
        <f ca="1">IF(L$1="","",IFERROR(ELO_HGA*L371,""))</f>
        <v/>
      </c>
      <c r="M405" s="22" t="str">
        <f ca="1">IF(M$1="","",IFERROR(ELO_HGA*M371,""))</f>
        <v/>
      </c>
      <c r="N405" s="22" t="str">
        <f ca="1">IF(N$1="","",IFERROR(ELO_HGA*N371,""))</f>
        <v/>
      </c>
      <c r="O405" s="22" t="str">
        <f ca="1">IF(O$1="","",IFERROR(ELO_HGA*O371,""))</f>
        <v/>
      </c>
      <c r="P405" s="22" t="str">
        <f ca="1">IF(P$1="","",IFERROR(ELO_HGA*P371,""))</f>
        <v/>
      </c>
      <c r="Q405" s="22" t="str">
        <f ca="1">IF(Q$1="","",IFERROR(ELO_HGA*Q371,""))</f>
        <v/>
      </c>
      <c r="R405" s="22" t="str">
        <f ca="1">IF(R$1="","",IFERROR(ELO_HGA*R371,""))</f>
        <v/>
      </c>
      <c r="S405" s="22" t="str">
        <f ca="1">IF(S$1="","",IFERROR(ELO_HGA*S371,""))</f>
        <v/>
      </c>
      <c r="T405" s="22" t="str">
        <f ca="1">IF(T$1="","",IFERROR(ELO_HGA*T371,""))</f>
        <v/>
      </c>
      <c r="U405" s="22" t="str">
        <f ca="1">IF(U$1="","",IFERROR(ELO_HGA*U371,""))</f>
        <v/>
      </c>
      <c r="V405" s="22" t="str">
        <f ca="1">IF(V$1="","",IFERROR(ELO_HGA*V371,""))</f>
        <v/>
      </c>
      <c r="W405" s="22" t="str">
        <f ca="1">IF(W$1="","",IFERROR(ELO_HGA*W371,""))</f>
        <v/>
      </c>
      <c r="X405" s="22" t="str">
        <f ca="1">IF(X$1="","",IFERROR(ELO_HGA*X371,""))</f>
        <v/>
      </c>
      <c r="Y405" s="22" t="str">
        <f ca="1">IF(Y$1="","",IFERROR(ELO_HGA*Y371,""))</f>
        <v/>
      </c>
      <c r="Z405" s="22" t="str">
        <f ca="1">IF(Z$1="","",IFERROR(ELO_HGA*Z371,""))</f>
        <v/>
      </c>
      <c r="AA405" s="22" t="str">
        <f ca="1">IF(AA$1="","",IFERROR(ELO_HGA*AA371,""))</f>
        <v/>
      </c>
      <c r="AB405" s="22" t="str">
        <f ca="1">IF(AB$1="","",IFERROR(ELO_HGA*AB371,""))</f>
        <v/>
      </c>
      <c r="AC405" s="22" t="str">
        <f ca="1">IF(AC$1="","",IFERROR(ELO_HGA*AC371,""))</f>
        <v/>
      </c>
      <c r="AD405" s="22" t="str">
        <f ca="1">IF(AD$1="","",IFERROR(ELO_HGA*AD371,""))</f>
        <v/>
      </c>
      <c r="AE405" s="22" t="str">
        <f ca="1">IF(AE$1="","",IFERROR(ELO_HGA*AE371,""))</f>
        <v/>
      </c>
      <c r="AF405" s="22" t="str">
        <f ca="1">IF(AF$1="","",IFERROR(ELO_HGA*AF371,""))</f>
        <v/>
      </c>
      <c r="AG405" s="22" t="str">
        <f ca="1">IF(AG$1="","",IFERROR(ELO_HGA*AG371,""))</f>
        <v/>
      </c>
      <c r="AH405" s="22" t="str">
        <f ca="1">IF(AH$1="","",IFERROR(ELO_HGA*AH371,""))</f>
        <v/>
      </c>
      <c r="AI405" s="22" t="str">
        <f ca="1">IF(AI$1="","",IFERROR(ELO_HGA*AI371,""))</f>
        <v/>
      </c>
      <c r="AJ405" s="22" t="str">
        <f>IF(AJ$1="","",IFERROR(ELO_HGA*AJ371,""))</f>
        <v/>
      </c>
      <c r="AK405" s="22" t="str">
        <f>IF(AK$1="","",IFERROR(ELO_HGA*AK371,""))</f>
        <v/>
      </c>
      <c r="AL405" s="22" t="str">
        <f>IF(AL$1="","",IFERROR(ELO_HGA*AL371,""))</f>
        <v/>
      </c>
      <c r="AM405" s="22" t="str">
        <f>IF(AM$1="","",IFERROR(ELO_HGA*AM371,""))</f>
        <v/>
      </c>
      <c r="AN405" s="22" t="str">
        <f>IF(AN$1="","",IFERROR(ELO_HGA*AN371,""))</f>
        <v/>
      </c>
      <c r="AO405" s="22" t="str">
        <f>IF(AO$1="","",IFERROR(ELO_HGA*AO371,""))</f>
        <v/>
      </c>
      <c r="AP405" s="22" t="str">
        <f>IF(AP$1="","",IFERROR(ELO_HGA*AP371,""))</f>
        <v/>
      </c>
      <c r="AQ405" s="22" t="str">
        <f>IF(AQ$1="","",IFERROR(ELO_HGA*AQ371,""))</f>
        <v/>
      </c>
      <c r="AR405" s="22" t="str">
        <f>IF(AR$1="","",IFERROR(ELO_HGA*AR371,""))</f>
        <v/>
      </c>
      <c r="AS405" s="22" t="str">
        <f>IF(AS$1="","",IFERROR(ELO_HGA*AS371,""))</f>
        <v/>
      </c>
      <c r="AT405" s="22" t="str">
        <f>IF(AT$1="","",IFERROR(ELO_HGA*AT371,""))</f>
        <v/>
      </c>
      <c r="AU405" s="22" t="str">
        <f>IF(AU$1="","",IFERROR(ELO_HGA*AU371,""))</f>
        <v/>
      </c>
      <c r="AV405" s="22" t="str">
        <f>IF(AV$1="","",IFERROR(ELO_HGA*AV371,""))</f>
        <v/>
      </c>
      <c r="AW405" s="22" t="str">
        <f>IF(AW$1="","",IFERROR(ELO_HGA*AW371,""))</f>
        <v/>
      </c>
      <c r="AX405" s="22" t="str">
        <f>IF(AX$1="","",IFERROR(ELO_HGA*AX371,""))</f>
        <v/>
      </c>
      <c r="AY405" s="22" t="str">
        <f>IF(AY$1="","",IFERROR(ELO_HGA*AY371,""))</f>
        <v/>
      </c>
      <c r="AZ405" s="22" t="str">
        <f>IF(AZ$1="","",IFERROR(ELO_HGA*AZ371,""))</f>
        <v/>
      </c>
      <c r="BA405" s="22" t="str">
        <f>IF(BA$1="","",IFERROR(ELO_HGA*BA371,""))</f>
        <v/>
      </c>
      <c r="BB405" s="22" t="str">
        <f>IF(BB$1="","",IFERROR(ELO_HGA*BB371,""))</f>
        <v/>
      </c>
      <c r="BC405" s="22" t="str">
        <f>IF(BC$1="","",IFERROR(ELO_HGA*BC371,""))</f>
        <v/>
      </c>
      <c r="BD405" s="22" t="str">
        <f>IF(BD$1="","",IFERROR(ELO_HGA*BD371,""))</f>
        <v/>
      </c>
      <c r="BE405" s="22" t="str">
        <f>IF(BE$1="","",IFERROR(ELO_HGA*BE371,""))</f>
        <v/>
      </c>
    </row>
    <row r="406" spans="1:57">
      <c r="A406" s="3" t="str">
        <f t="shared" si="28"/>
        <v/>
      </c>
      <c r="B406" s="22" t="str">
        <f ca="1">IF(B$1="","",IFERROR(ELO_HGA*B372,""))</f>
        <v/>
      </c>
      <c r="C406" s="22" t="str">
        <f ca="1">IF(C$1="","",IFERROR(ELO_HGA*C372,""))</f>
        <v/>
      </c>
      <c r="D406" s="22" t="str">
        <f ca="1">IF(D$1="","",IFERROR(ELO_HGA*D372,""))</f>
        <v/>
      </c>
      <c r="E406" s="22" t="str">
        <f ca="1">IF(E$1="","",IFERROR(ELO_HGA*E372,""))</f>
        <v/>
      </c>
      <c r="F406" s="22" t="str">
        <f ca="1">IF(F$1="","",IFERROR(ELO_HGA*F372,""))</f>
        <v/>
      </c>
      <c r="G406" s="22" t="str">
        <f ca="1">IF(G$1="","",IFERROR(ELO_HGA*G372,""))</f>
        <v/>
      </c>
      <c r="H406" s="22" t="str">
        <f ca="1">IF(H$1="","",IFERROR(ELO_HGA*H372,""))</f>
        <v/>
      </c>
      <c r="I406" s="22" t="str">
        <f ca="1">IF(I$1="","",IFERROR(ELO_HGA*I372,""))</f>
        <v/>
      </c>
      <c r="J406" s="22" t="str">
        <f ca="1">IF(J$1="","",IFERROR(ELO_HGA*J372,""))</f>
        <v/>
      </c>
      <c r="K406" s="22" t="str">
        <f ca="1">IF(K$1="","",IFERROR(ELO_HGA*K372,""))</f>
        <v/>
      </c>
      <c r="L406" s="22" t="str">
        <f ca="1">IF(L$1="","",IFERROR(ELO_HGA*L372,""))</f>
        <v/>
      </c>
      <c r="M406" s="22" t="str">
        <f ca="1">IF(M$1="","",IFERROR(ELO_HGA*M372,""))</f>
        <v/>
      </c>
      <c r="N406" s="22" t="str">
        <f ca="1">IF(N$1="","",IFERROR(ELO_HGA*N372,""))</f>
        <v/>
      </c>
      <c r="O406" s="22" t="str">
        <f ca="1">IF(O$1="","",IFERROR(ELO_HGA*O372,""))</f>
        <v/>
      </c>
      <c r="P406" s="22" t="str">
        <f ca="1">IF(P$1="","",IFERROR(ELO_HGA*P372,""))</f>
        <v/>
      </c>
      <c r="Q406" s="22" t="str">
        <f ca="1">IF(Q$1="","",IFERROR(ELO_HGA*Q372,""))</f>
        <v/>
      </c>
      <c r="R406" s="22" t="str">
        <f ca="1">IF(R$1="","",IFERROR(ELO_HGA*R372,""))</f>
        <v/>
      </c>
      <c r="S406" s="22" t="str">
        <f ca="1">IF(S$1="","",IFERROR(ELO_HGA*S372,""))</f>
        <v/>
      </c>
      <c r="T406" s="22" t="str">
        <f ca="1">IF(T$1="","",IFERROR(ELO_HGA*T372,""))</f>
        <v/>
      </c>
      <c r="U406" s="22" t="str">
        <f ca="1">IF(U$1="","",IFERROR(ELO_HGA*U372,""))</f>
        <v/>
      </c>
      <c r="V406" s="22" t="str">
        <f ca="1">IF(V$1="","",IFERROR(ELO_HGA*V372,""))</f>
        <v/>
      </c>
      <c r="W406" s="22" t="str">
        <f ca="1">IF(W$1="","",IFERROR(ELO_HGA*W372,""))</f>
        <v/>
      </c>
      <c r="X406" s="22" t="str">
        <f ca="1">IF(X$1="","",IFERROR(ELO_HGA*X372,""))</f>
        <v/>
      </c>
      <c r="Y406" s="22" t="str">
        <f ca="1">IF(Y$1="","",IFERROR(ELO_HGA*Y372,""))</f>
        <v/>
      </c>
      <c r="Z406" s="22" t="str">
        <f ca="1">IF(Z$1="","",IFERROR(ELO_HGA*Z372,""))</f>
        <v/>
      </c>
      <c r="AA406" s="22" t="str">
        <f ca="1">IF(AA$1="","",IFERROR(ELO_HGA*AA372,""))</f>
        <v/>
      </c>
      <c r="AB406" s="22" t="str">
        <f ca="1">IF(AB$1="","",IFERROR(ELO_HGA*AB372,""))</f>
        <v/>
      </c>
      <c r="AC406" s="22" t="str">
        <f ca="1">IF(AC$1="","",IFERROR(ELO_HGA*AC372,""))</f>
        <v/>
      </c>
      <c r="AD406" s="22" t="str">
        <f ca="1">IF(AD$1="","",IFERROR(ELO_HGA*AD372,""))</f>
        <v/>
      </c>
      <c r="AE406" s="22" t="str">
        <f ca="1">IF(AE$1="","",IFERROR(ELO_HGA*AE372,""))</f>
        <v/>
      </c>
      <c r="AF406" s="22" t="str">
        <f ca="1">IF(AF$1="","",IFERROR(ELO_HGA*AF372,""))</f>
        <v/>
      </c>
      <c r="AG406" s="22" t="str">
        <f ca="1">IF(AG$1="","",IFERROR(ELO_HGA*AG372,""))</f>
        <v/>
      </c>
      <c r="AH406" s="22" t="str">
        <f ca="1">IF(AH$1="","",IFERROR(ELO_HGA*AH372,""))</f>
        <v/>
      </c>
      <c r="AI406" s="22" t="str">
        <f ca="1">IF(AI$1="","",IFERROR(ELO_HGA*AI372,""))</f>
        <v/>
      </c>
      <c r="AJ406" s="22" t="str">
        <f>IF(AJ$1="","",IFERROR(ELO_HGA*AJ372,""))</f>
        <v/>
      </c>
      <c r="AK406" s="22" t="str">
        <f>IF(AK$1="","",IFERROR(ELO_HGA*AK372,""))</f>
        <v/>
      </c>
      <c r="AL406" s="22" t="str">
        <f>IF(AL$1="","",IFERROR(ELO_HGA*AL372,""))</f>
        <v/>
      </c>
      <c r="AM406" s="22" t="str">
        <f>IF(AM$1="","",IFERROR(ELO_HGA*AM372,""))</f>
        <v/>
      </c>
      <c r="AN406" s="22" t="str">
        <f>IF(AN$1="","",IFERROR(ELO_HGA*AN372,""))</f>
        <v/>
      </c>
      <c r="AO406" s="22" t="str">
        <f>IF(AO$1="","",IFERROR(ELO_HGA*AO372,""))</f>
        <v/>
      </c>
      <c r="AP406" s="22" t="str">
        <f>IF(AP$1="","",IFERROR(ELO_HGA*AP372,""))</f>
        <v/>
      </c>
      <c r="AQ406" s="22" t="str">
        <f>IF(AQ$1="","",IFERROR(ELO_HGA*AQ372,""))</f>
        <v/>
      </c>
      <c r="AR406" s="22" t="str">
        <f>IF(AR$1="","",IFERROR(ELO_HGA*AR372,""))</f>
        <v/>
      </c>
      <c r="AS406" s="22" t="str">
        <f>IF(AS$1="","",IFERROR(ELO_HGA*AS372,""))</f>
        <v/>
      </c>
      <c r="AT406" s="22" t="str">
        <f>IF(AT$1="","",IFERROR(ELO_HGA*AT372,""))</f>
        <v/>
      </c>
      <c r="AU406" s="22" t="str">
        <f>IF(AU$1="","",IFERROR(ELO_HGA*AU372,""))</f>
        <v/>
      </c>
      <c r="AV406" s="22" t="str">
        <f>IF(AV$1="","",IFERROR(ELO_HGA*AV372,""))</f>
        <v/>
      </c>
      <c r="AW406" s="22" t="str">
        <f>IF(AW$1="","",IFERROR(ELO_HGA*AW372,""))</f>
        <v/>
      </c>
      <c r="AX406" s="22" t="str">
        <f>IF(AX$1="","",IFERROR(ELO_HGA*AX372,""))</f>
        <v/>
      </c>
      <c r="AY406" s="22" t="str">
        <f>IF(AY$1="","",IFERROR(ELO_HGA*AY372,""))</f>
        <v/>
      </c>
      <c r="AZ406" s="22" t="str">
        <f>IF(AZ$1="","",IFERROR(ELO_HGA*AZ372,""))</f>
        <v/>
      </c>
      <c r="BA406" s="22" t="str">
        <f>IF(BA$1="","",IFERROR(ELO_HGA*BA372,""))</f>
        <v/>
      </c>
      <c r="BB406" s="22" t="str">
        <f>IF(BB$1="","",IFERROR(ELO_HGA*BB372,""))</f>
        <v/>
      </c>
      <c r="BC406" s="22" t="str">
        <f>IF(BC$1="","",IFERROR(ELO_HGA*BC372,""))</f>
        <v/>
      </c>
      <c r="BD406" s="22" t="str">
        <f>IF(BD$1="","",IFERROR(ELO_HGA*BD372,""))</f>
        <v/>
      </c>
      <c r="BE406" s="22" t="str">
        <f>IF(BE$1="","",IFERROR(ELO_HGA*BE372,""))</f>
        <v/>
      </c>
    </row>
    <row r="407" spans="1:57">
      <c r="A407" s="3" t="str">
        <f t="shared" si="28"/>
        <v/>
      </c>
      <c r="B407" s="22" t="str">
        <f ca="1">IF(B$1="","",IFERROR(ELO_HGA*B373,""))</f>
        <v/>
      </c>
      <c r="C407" s="22" t="str">
        <f ca="1">IF(C$1="","",IFERROR(ELO_HGA*C373,""))</f>
        <v/>
      </c>
      <c r="D407" s="22" t="str">
        <f ca="1">IF(D$1="","",IFERROR(ELO_HGA*D373,""))</f>
        <v/>
      </c>
      <c r="E407" s="22" t="str">
        <f ca="1">IF(E$1="","",IFERROR(ELO_HGA*E373,""))</f>
        <v/>
      </c>
      <c r="F407" s="22" t="str">
        <f ca="1">IF(F$1="","",IFERROR(ELO_HGA*F373,""))</f>
        <v/>
      </c>
      <c r="G407" s="22" t="str">
        <f ca="1">IF(G$1="","",IFERROR(ELO_HGA*G373,""))</f>
        <v/>
      </c>
      <c r="H407" s="22" t="str">
        <f ca="1">IF(H$1="","",IFERROR(ELO_HGA*H373,""))</f>
        <v/>
      </c>
      <c r="I407" s="22" t="str">
        <f ca="1">IF(I$1="","",IFERROR(ELO_HGA*I373,""))</f>
        <v/>
      </c>
      <c r="J407" s="22" t="str">
        <f ca="1">IF(J$1="","",IFERROR(ELO_HGA*J373,""))</f>
        <v/>
      </c>
      <c r="K407" s="22" t="str">
        <f ca="1">IF(K$1="","",IFERROR(ELO_HGA*K373,""))</f>
        <v/>
      </c>
      <c r="L407" s="22" t="str">
        <f ca="1">IF(L$1="","",IFERROR(ELO_HGA*L373,""))</f>
        <v/>
      </c>
      <c r="M407" s="22" t="str">
        <f ca="1">IF(M$1="","",IFERROR(ELO_HGA*M373,""))</f>
        <v/>
      </c>
      <c r="N407" s="22" t="str">
        <f ca="1">IF(N$1="","",IFERROR(ELO_HGA*N373,""))</f>
        <v/>
      </c>
      <c r="O407" s="22" t="str">
        <f ca="1">IF(O$1="","",IFERROR(ELO_HGA*O373,""))</f>
        <v/>
      </c>
      <c r="P407" s="22" t="str">
        <f ca="1">IF(P$1="","",IFERROR(ELO_HGA*P373,""))</f>
        <v/>
      </c>
      <c r="Q407" s="22" t="str">
        <f ca="1">IF(Q$1="","",IFERROR(ELO_HGA*Q373,""))</f>
        <v/>
      </c>
      <c r="R407" s="22" t="str">
        <f ca="1">IF(R$1="","",IFERROR(ELO_HGA*R373,""))</f>
        <v/>
      </c>
      <c r="S407" s="22" t="str">
        <f ca="1">IF(S$1="","",IFERROR(ELO_HGA*S373,""))</f>
        <v/>
      </c>
      <c r="T407" s="22" t="str">
        <f ca="1">IF(T$1="","",IFERROR(ELO_HGA*T373,""))</f>
        <v/>
      </c>
      <c r="U407" s="22" t="str">
        <f ca="1">IF(U$1="","",IFERROR(ELO_HGA*U373,""))</f>
        <v/>
      </c>
      <c r="V407" s="22" t="str">
        <f ca="1">IF(V$1="","",IFERROR(ELO_HGA*V373,""))</f>
        <v/>
      </c>
      <c r="W407" s="22" t="str">
        <f ca="1">IF(W$1="","",IFERROR(ELO_HGA*W373,""))</f>
        <v/>
      </c>
      <c r="X407" s="22" t="str">
        <f ca="1">IF(X$1="","",IFERROR(ELO_HGA*X373,""))</f>
        <v/>
      </c>
      <c r="Y407" s="22" t="str">
        <f ca="1">IF(Y$1="","",IFERROR(ELO_HGA*Y373,""))</f>
        <v/>
      </c>
      <c r="Z407" s="22" t="str">
        <f ca="1">IF(Z$1="","",IFERROR(ELO_HGA*Z373,""))</f>
        <v/>
      </c>
      <c r="AA407" s="22" t="str">
        <f ca="1">IF(AA$1="","",IFERROR(ELO_HGA*AA373,""))</f>
        <v/>
      </c>
      <c r="AB407" s="22" t="str">
        <f ca="1">IF(AB$1="","",IFERROR(ELO_HGA*AB373,""))</f>
        <v/>
      </c>
      <c r="AC407" s="22" t="str">
        <f ca="1">IF(AC$1="","",IFERROR(ELO_HGA*AC373,""))</f>
        <v/>
      </c>
      <c r="AD407" s="22" t="str">
        <f ca="1">IF(AD$1="","",IFERROR(ELO_HGA*AD373,""))</f>
        <v/>
      </c>
      <c r="AE407" s="22" t="str">
        <f ca="1">IF(AE$1="","",IFERROR(ELO_HGA*AE373,""))</f>
        <v/>
      </c>
      <c r="AF407" s="22" t="str">
        <f ca="1">IF(AF$1="","",IFERROR(ELO_HGA*AF373,""))</f>
        <v/>
      </c>
      <c r="AG407" s="22" t="str">
        <f ca="1">IF(AG$1="","",IFERROR(ELO_HGA*AG373,""))</f>
        <v/>
      </c>
      <c r="AH407" s="22" t="str">
        <f ca="1">IF(AH$1="","",IFERROR(ELO_HGA*AH373,""))</f>
        <v/>
      </c>
      <c r="AI407" s="22" t="str">
        <f ca="1">IF(AI$1="","",IFERROR(ELO_HGA*AI373,""))</f>
        <v/>
      </c>
      <c r="AJ407" s="22" t="str">
        <f>IF(AJ$1="","",IFERROR(ELO_HGA*AJ373,""))</f>
        <v/>
      </c>
      <c r="AK407" s="22" t="str">
        <f>IF(AK$1="","",IFERROR(ELO_HGA*AK373,""))</f>
        <v/>
      </c>
      <c r="AL407" s="22" t="str">
        <f>IF(AL$1="","",IFERROR(ELO_HGA*AL373,""))</f>
        <v/>
      </c>
      <c r="AM407" s="22" t="str">
        <f>IF(AM$1="","",IFERROR(ELO_HGA*AM373,""))</f>
        <v/>
      </c>
      <c r="AN407" s="22" t="str">
        <f>IF(AN$1="","",IFERROR(ELO_HGA*AN373,""))</f>
        <v/>
      </c>
      <c r="AO407" s="22" t="str">
        <f>IF(AO$1="","",IFERROR(ELO_HGA*AO373,""))</f>
        <v/>
      </c>
      <c r="AP407" s="22" t="str">
        <f>IF(AP$1="","",IFERROR(ELO_HGA*AP373,""))</f>
        <v/>
      </c>
      <c r="AQ407" s="22" t="str">
        <f>IF(AQ$1="","",IFERROR(ELO_HGA*AQ373,""))</f>
        <v/>
      </c>
      <c r="AR407" s="22" t="str">
        <f>IF(AR$1="","",IFERROR(ELO_HGA*AR373,""))</f>
        <v/>
      </c>
      <c r="AS407" s="22" t="str">
        <f>IF(AS$1="","",IFERROR(ELO_HGA*AS373,""))</f>
        <v/>
      </c>
      <c r="AT407" s="22" t="str">
        <f>IF(AT$1="","",IFERROR(ELO_HGA*AT373,""))</f>
        <v/>
      </c>
      <c r="AU407" s="22" t="str">
        <f>IF(AU$1="","",IFERROR(ELO_HGA*AU373,""))</f>
        <v/>
      </c>
      <c r="AV407" s="22" t="str">
        <f>IF(AV$1="","",IFERROR(ELO_HGA*AV373,""))</f>
        <v/>
      </c>
      <c r="AW407" s="22" t="str">
        <f>IF(AW$1="","",IFERROR(ELO_HGA*AW373,""))</f>
        <v/>
      </c>
      <c r="AX407" s="22" t="str">
        <f>IF(AX$1="","",IFERROR(ELO_HGA*AX373,""))</f>
        <v/>
      </c>
      <c r="AY407" s="22" t="str">
        <f>IF(AY$1="","",IFERROR(ELO_HGA*AY373,""))</f>
        <v/>
      </c>
      <c r="AZ407" s="22" t="str">
        <f>IF(AZ$1="","",IFERROR(ELO_HGA*AZ373,""))</f>
        <v/>
      </c>
      <c r="BA407" s="22" t="str">
        <f>IF(BA$1="","",IFERROR(ELO_HGA*BA373,""))</f>
        <v/>
      </c>
      <c r="BB407" s="22" t="str">
        <f>IF(BB$1="","",IFERROR(ELO_HGA*BB373,""))</f>
        <v/>
      </c>
      <c r="BC407" s="22" t="str">
        <f>IF(BC$1="","",IFERROR(ELO_HGA*BC373,""))</f>
        <v/>
      </c>
      <c r="BD407" s="22" t="str">
        <f>IF(BD$1="","",IFERROR(ELO_HGA*BD373,""))</f>
        <v/>
      </c>
      <c r="BE407" s="22" t="str">
        <f>IF(BE$1="","",IFERROR(ELO_HGA*BE373,""))</f>
        <v/>
      </c>
    </row>
  </sheetData>
  <sortState ref="D60:E111">
    <sortCondition ref="E60:E111"/>
  </sortState>
  <dataConsolidate/>
  <conditionalFormatting sqref="B376:BE40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3" tint="0.39997558519241921"/>
    <pageSetUpPr autoPageBreaks="0"/>
  </sheetPr>
  <dimension ref="A1:U500"/>
  <sheetViews>
    <sheetView zoomScale="80" zoomScaleNormal="80" workbookViewId="0">
      <selection activeCell="AC42" sqref="AC42"/>
    </sheetView>
  </sheetViews>
  <sheetFormatPr defaultRowHeight="15"/>
  <cols>
    <col min="2" max="2" width="8.7109375" customWidth="1"/>
    <col min="4" max="4" width="8.5703125" customWidth="1"/>
    <col min="8" max="8" width="10.42578125" bestFit="1" customWidth="1"/>
    <col min="9" max="9" width="5.85546875" customWidth="1"/>
    <col min="10" max="11" width="8.42578125" bestFit="1" customWidth="1"/>
    <col min="12" max="13" width="6.42578125" style="4" bestFit="1" customWidth="1"/>
    <col min="14" max="14" width="6.5703125" style="4" bestFit="1" customWidth="1"/>
    <col min="15" max="15" width="5.42578125" style="4" bestFit="1" customWidth="1"/>
    <col min="16" max="17" width="6.42578125" style="4" bestFit="1" customWidth="1"/>
    <col min="18" max="18" width="6.5703125" style="4" bestFit="1" customWidth="1"/>
  </cols>
  <sheetData>
    <row r="1" spans="1:18" ht="42" customHeight="1" thickBot="1">
      <c r="A1" s="45" t="s">
        <v>94</v>
      </c>
      <c r="B1" s="57" t="s">
        <v>92</v>
      </c>
      <c r="C1" s="45" t="s">
        <v>93</v>
      </c>
      <c r="D1" s="45" t="s">
        <v>95</v>
      </c>
      <c r="E1" s="45" t="s">
        <v>96</v>
      </c>
      <c r="F1" s="45" t="s">
        <v>97</v>
      </c>
      <c r="G1" s="45"/>
      <c r="H1" s="58" t="s">
        <v>100</v>
      </c>
      <c r="I1" s="58"/>
      <c r="J1" s="58" t="s">
        <v>82</v>
      </c>
      <c r="K1" s="58" t="s">
        <v>83</v>
      </c>
      <c r="L1" s="59" t="s">
        <v>79</v>
      </c>
      <c r="M1" s="59" t="s">
        <v>80</v>
      </c>
      <c r="N1" s="59" t="s">
        <v>81</v>
      </c>
      <c r="O1" s="60" t="s">
        <v>104</v>
      </c>
      <c r="P1" s="60" t="s">
        <v>105</v>
      </c>
      <c r="Q1" s="60" t="s">
        <v>106</v>
      </c>
      <c r="R1" s="60" t="s">
        <v>107</v>
      </c>
    </row>
    <row r="2" spans="1:18" ht="15.75" thickBot="1">
      <c r="A2" s="46" t="s">
        <v>1</v>
      </c>
      <c r="B2">
        <f ca="1">COUNT(OFFSET('Program and Results'!$V$1,MATCH('Distribution of data (Se Diff)'!$A$2,'Program and Results'!$A:$A,0),0,500,1))</f>
        <v>296</v>
      </c>
      <c r="C2" s="35">
        <f ca="1">LARGE(OFFSET('Program and Results'!$V$1,MATCH('Distribution of data (Se Diff)'!$A$2,'Program and Results'!$A:$A,0),0,500,1),B2)</f>
        <v>-0.5704984279514731</v>
      </c>
      <c r="D2" s="47">
        <f ca="1">IF(C2="","",COUNTIFS(OFFSET('Program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Diff)'!$C2))</f>
        <v>0</v>
      </c>
      <c r="E2" s="47">
        <f ca="1">IF(D2="","",COUNTIFS(OFFSET('Program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Diff)'!$C2))</f>
        <v>1</v>
      </c>
      <c r="F2" s="47">
        <f ca="1">IF(E2="","",COUNTIFS(OFFSET('Program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Diff)'!$C2))</f>
        <v>0</v>
      </c>
      <c r="G2" s="47"/>
      <c r="H2" s="55" t="s">
        <v>99</v>
      </c>
      <c r="I2" s="56">
        <v>7.0000000000000007E-2</v>
      </c>
      <c r="J2" s="54">
        <f ca="1">Lists!$C$2</f>
        <v>-0.57999999999999996</v>
      </c>
      <c r="K2" s="50">
        <f t="shared" ref="K2:K65" ca="1" si="0">IFERROR(IF(J2+($I$2-0.01%)&gt;MAX($C$2:$C$500),"+",J2+($I$2-0.01%)),"")</f>
        <v>-0.5101</v>
      </c>
      <c r="L2" s="36">
        <f t="shared" ref="L2:L65" ca="1" si="1">IFERROR(IF(K2="","",IF($K2="+",COUNTIFS($C:$C,"&gt;="&amp;$J2,D:D,1),COUNTIFS($C:$C,"&gt;="&amp;$J2,$C:$C,"&lt;="&amp;$K2,D:D,1))),"")</f>
        <v>0</v>
      </c>
      <c r="M2" s="36">
        <f t="shared" ref="M2:M65" ca="1" si="2">IFERROR(IF(K2="","",IF($K2="+",COUNTIFS($C:$C,"&gt;="&amp;$J2,E:E,1),COUNTIFS($C:$C,"&gt;="&amp;$J2,$C:$C,"&lt;="&amp;$K2,E:E,1))),"")</f>
        <v>1</v>
      </c>
      <c r="N2" s="36">
        <f t="shared" ref="N2:N65" ca="1" si="3">IFERROR(IF(K2="","",IF($K2="+",COUNTIFS($C:$C,"&gt;="&amp;$J2,F:F,1),COUNTIFS($C:$C,"&gt;="&amp;$J2,$C:$C,"&lt;="&amp;$K2,F:F,1))),"")</f>
        <v>0</v>
      </c>
      <c r="O2" s="4">
        <f ca="1">IF(J2="","",SUM(L2:N2))</f>
        <v>1</v>
      </c>
      <c r="P2" s="61">
        <f ca="1">IFERROR(IF($O2="","",L2/$O2),"")</f>
        <v>0</v>
      </c>
      <c r="Q2" s="61">
        <f t="shared" ref="Q2:R2" ca="1" si="4">IFERROR(IF($O2="","",M2/$O2),"")</f>
        <v>1</v>
      </c>
      <c r="R2" s="61">
        <f t="shared" ca="1" si="4"/>
        <v>0</v>
      </c>
    </row>
    <row r="3" spans="1:18">
      <c r="B3">
        <v>1</v>
      </c>
      <c r="C3" s="35">
        <f ca="1">IFERROR(LARGE(OFFSET('Program and Results'!$V$1,MATCH('Distribution of data (Se Diff)'!$A$2,'Program and Results'!$A:$A,0),0,500,1),$B$2-B3),"")</f>
        <v>-0.49077071054625637</v>
      </c>
      <c r="D3" s="47">
        <f ca="1">IF(C3="","",COUNTIFS(OFFSET('Program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Diff)'!$C3))</f>
        <v>0</v>
      </c>
      <c r="E3" s="47">
        <f ca="1">IF(D3="","",COUNTIFS(OFFSET('Program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Diff)'!$C3))</f>
        <v>1</v>
      </c>
      <c r="F3" s="47">
        <f ca="1">IF(E3="","",COUNTIFS(OFFSET('Program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Diff)'!$C3))</f>
        <v>0</v>
      </c>
      <c r="G3" s="47"/>
      <c r="H3" s="51"/>
      <c r="I3" s="51"/>
      <c r="J3" s="50">
        <f t="shared" ref="J3:J66" ca="1" si="5">IFERROR(IF(J2+$I$2&gt;=MAX($C$2:$C$500),"",J2+$I$2),"")</f>
        <v>-0.51</v>
      </c>
      <c r="K3" s="50">
        <f t="shared" ca="1" si="0"/>
        <v>-0.44009999999999999</v>
      </c>
      <c r="L3" s="36">
        <f t="shared" ca="1" si="1"/>
        <v>0</v>
      </c>
      <c r="M3" s="36">
        <f t="shared" ca="1" si="2"/>
        <v>2</v>
      </c>
      <c r="N3" s="36">
        <f t="shared" ca="1" si="3"/>
        <v>0</v>
      </c>
      <c r="O3" s="4">
        <f t="shared" ref="O3:O66" ca="1" si="6">IF(J3="","",SUM(L3:N3))</f>
        <v>2</v>
      </c>
      <c r="P3" s="61">
        <f t="shared" ref="P3:P20" ca="1" si="7">IFERROR(IF($O3="","",L3/$O3),"")</f>
        <v>0</v>
      </c>
      <c r="Q3" s="61">
        <f t="shared" ref="Q3:Q20" ca="1" si="8">IFERROR(IF($O3="","",M3/$O3),"")</f>
        <v>1</v>
      </c>
      <c r="R3" s="61">
        <f t="shared" ref="R3:R20" ca="1" si="9">IFERROR(IF($O3="","",N3/$O3),"")</f>
        <v>0</v>
      </c>
    </row>
    <row r="4" spans="1:18">
      <c r="B4">
        <v>2</v>
      </c>
      <c r="C4" s="35">
        <f ca="1">IFERROR(LARGE(OFFSET('Program and Results'!$V$1,MATCH('Distribution of data (Se Diff)'!$A$2,'Program and Results'!$A:$A,0),0,500,1),$B$2-B4),"")</f>
        <v>-0.45065338835657126</v>
      </c>
      <c r="D4" s="47">
        <f ca="1">IF(C4="","",COUNTIFS(OFFSET('Program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Diff)'!$C4))</f>
        <v>0</v>
      </c>
      <c r="E4" s="47">
        <f ca="1">IF(D4="","",COUNTIFS(OFFSET('Program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Diff)'!$C4))</f>
        <v>1</v>
      </c>
      <c r="F4" s="47">
        <f ca="1">IF(E4="","",COUNTIFS(OFFSET('Program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Diff)'!$C4))</f>
        <v>0</v>
      </c>
      <c r="G4" s="47"/>
      <c r="H4" s="51"/>
      <c r="I4" s="51"/>
      <c r="J4" s="50">
        <f t="shared" ca="1" si="5"/>
        <v>-0.44</v>
      </c>
      <c r="K4" s="50">
        <f t="shared" ca="1" si="0"/>
        <v>-0.37009999999999998</v>
      </c>
      <c r="L4" s="36">
        <f t="shared" ca="1" si="1"/>
        <v>1</v>
      </c>
      <c r="M4" s="36">
        <f t="shared" ca="1" si="2"/>
        <v>2</v>
      </c>
      <c r="N4" s="36">
        <f t="shared" ca="1" si="3"/>
        <v>0</v>
      </c>
      <c r="O4" s="4">
        <f t="shared" ca="1" si="6"/>
        <v>3</v>
      </c>
      <c r="P4" s="61">
        <f t="shared" ca="1" si="7"/>
        <v>0.33333333333333331</v>
      </c>
      <c r="Q4" s="61">
        <f t="shared" ca="1" si="8"/>
        <v>0.66666666666666663</v>
      </c>
      <c r="R4" s="61">
        <f t="shared" ca="1" si="9"/>
        <v>0</v>
      </c>
    </row>
    <row r="5" spans="1:18">
      <c r="B5">
        <v>3</v>
      </c>
      <c r="C5" s="35">
        <f ca="1">IFERROR(LARGE(OFFSET('Program and Results'!$V$1,MATCH('Distribution of data (Se Diff)'!$A$2,'Program and Results'!$A:$A,0),0,500,1),$B$2-B5),"")</f>
        <v>-0.39654191551509349</v>
      </c>
      <c r="D5" s="47">
        <f ca="1">IF(C5="","",COUNTIFS(OFFSET('Program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Diff)'!$C5))</f>
        <v>1</v>
      </c>
      <c r="E5" s="47">
        <f ca="1">IF(D5="","",COUNTIFS(OFFSET('Program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Diff)'!$C5))</f>
        <v>0</v>
      </c>
      <c r="F5" s="47">
        <f ca="1">IF(E5="","",COUNTIFS(OFFSET('Program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Diff)'!$C5))</f>
        <v>0</v>
      </c>
      <c r="G5" s="47"/>
      <c r="H5" s="51"/>
      <c r="I5" s="51"/>
      <c r="J5" s="50">
        <f t="shared" ca="1" si="5"/>
        <v>-0.37</v>
      </c>
      <c r="K5" s="50">
        <f t="shared" ca="1" si="0"/>
        <v>-0.30009999999999998</v>
      </c>
      <c r="L5" s="36">
        <f t="shared" ca="1" si="1"/>
        <v>2</v>
      </c>
      <c r="M5" s="36">
        <f t="shared" ca="1" si="2"/>
        <v>0</v>
      </c>
      <c r="N5" s="36">
        <f t="shared" ca="1" si="3"/>
        <v>0</v>
      </c>
      <c r="O5" s="4">
        <f t="shared" ca="1" si="6"/>
        <v>2</v>
      </c>
      <c r="P5" s="61">
        <f t="shared" ca="1" si="7"/>
        <v>1</v>
      </c>
      <c r="Q5" s="61">
        <f t="shared" ca="1" si="8"/>
        <v>0</v>
      </c>
      <c r="R5" s="61">
        <f t="shared" ca="1" si="9"/>
        <v>0</v>
      </c>
    </row>
    <row r="6" spans="1:18">
      <c r="B6">
        <v>4</v>
      </c>
      <c r="C6" s="35">
        <f ca="1">IFERROR(LARGE(OFFSET('Program and Results'!$V$1,MATCH('Distribution of data (Se Diff)'!$A$2,'Program and Results'!$A:$A,0),0,500,1),$B$2-B6),"")</f>
        <v>-0.38211676429554459</v>
      </c>
      <c r="D6" s="47">
        <f ca="1">IF(C6="","",COUNTIFS(OFFSET('Program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Diff)'!$C6))</f>
        <v>0</v>
      </c>
      <c r="E6" s="47">
        <f ca="1">IF(D6="","",COUNTIFS(OFFSET('Program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Diff)'!$C6))</f>
        <v>1</v>
      </c>
      <c r="F6" s="47">
        <f ca="1">IF(E6="","",COUNTIFS(OFFSET('Program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Diff)'!$C6))</f>
        <v>0</v>
      </c>
      <c r="G6" s="47"/>
      <c r="H6" s="51"/>
      <c r="I6" s="51"/>
      <c r="J6" s="50">
        <f t="shared" ca="1" si="5"/>
        <v>-0.3</v>
      </c>
      <c r="K6" s="50">
        <f t="shared" ca="1" si="0"/>
        <v>-0.23009999999999997</v>
      </c>
      <c r="L6" s="36">
        <f t="shared" ca="1" si="1"/>
        <v>2</v>
      </c>
      <c r="M6" s="36">
        <f t="shared" ca="1" si="2"/>
        <v>6</v>
      </c>
      <c r="N6" s="36">
        <f t="shared" ca="1" si="3"/>
        <v>1</v>
      </c>
      <c r="O6" s="4">
        <f t="shared" ca="1" si="6"/>
        <v>9</v>
      </c>
      <c r="P6" s="61">
        <f t="shared" ca="1" si="7"/>
        <v>0.22222222222222221</v>
      </c>
      <c r="Q6" s="61">
        <f t="shared" ca="1" si="8"/>
        <v>0.66666666666666663</v>
      </c>
      <c r="R6" s="61">
        <f t="shared" ca="1" si="9"/>
        <v>0.1111111111111111</v>
      </c>
    </row>
    <row r="7" spans="1:18">
      <c r="B7">
        <v>5</v>
      </c>
      <c r="C7" s="35">
        <f ca="1">IFERROR(LARGE(OFFSET('Program and Results'!$V$1,MATCH('Distribution of data (Se Diff)'!$A$2,'Program and Results'!$A:$A,0),0,500,1),$B$2-B7),"")</f>
        <v>-0.37121313893522911</v>
      </c>
      <c r="D7" s="47">
        <f ca="1">IF(C7="","",COUNTIFS(OFFSET('Program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Diff)'!$C7))</f>
        <v>0</v>
      </c>
      <c r="E7" s="47">
        <f ca="1">IF(D7="","",COUNTIFS(OFFSET('Program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Diff)'!$C7))</f>
        <v>1</v>
      </c>
      <c r="F7" s="47">
        <f ca="1">IF(E7="","",COUNTIFS(OFFSET('Program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Diff)'!$C7))</f>
        <v>0</v>
      </c>
      <c r="G7" s="47"/>
      <c r="H7" s="51"/>
      <c r="I7" s="51"/>
      <c r="J7" s="50">
        <f t="shared" ca="1" si="5"/>
        <v>-0.22999999999999998</v>
      </c>
      <c r="K7" s="50">
        <f t="shared" ca="1" si="0"/>
        <v>-0.16009999999999996</v>
      </c>
      <c r="L7" s="36">
        <f t="shared" ca="1" si="1"/>
        <v>3</v>
      </c>
      <c r="M7" s="36">
        <f t="shared" ca="1" si="2"/>
        <v>5</v>
      </c>
      <c r="N7" s="36">
        <f t="shared" ca="1" si="3"/>
        <v>3</v>
      </c>
      <c r="O7" s="4">
        <f t="shared" ca="1" si="6"/>
        <v>11</v>
      </c>
      <c r="P7" s="61">
        <f t="shared" ca="1" si="7"/>
        <v>0.27272727272727271</v>
      </c>
      <c r="Q7" s="61">
        <f t="shared" ca="1" si="8"/>
        <v>0.45454545454545453</v>
      </c>
      <c r="R7" s="61">
        <f t="shared" ca="1" si="9"/>
        <v>0.27272727272727271</v>
      </c>
    </row>
    <row r="8" spans="1:18">
      <c r="B8">
        <v>6</v>
      </c>
      <c r="C8" s="35">
        <f ca="1">IFERROR(LARGE(OFFSET('Program and Results'!$V$1,MATCH('Distribution of data (Se Diff)'!$A$2,'Program and Results'!$A:$A,0),0,500,1),$B$2-B8),"")</f>
        <v>-0.35360244793127998</v>
      </c>
      <c r="D8" s="47">
        <f ca="1">IF(C8="","",COUNTIFS(OFFSET('Program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Diff)'!$C8))</f>
        <v>1</v>
      </c>
      <c r="E8" s="47">
        <f ca="1">IF(D8="","",COUNTIFS(OFFSET('Program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Diff)'!$C8))</f>
        <v>0</v>
      </c>
      <c r="F8" s="47">
        <f ca="1">IF(E8="","",COUNTIFS(OFFSET('Program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Diff)'!$C8))</f>
        <v>0</v>
      </c>
      <c r="G8" s="47"/>
      <c r="H8" s="51"/>
      <c r="I8" s="51"/>
      <c r="J8" s="50">
        <f t="shared" ca="1" si="5"/>
        <v>-0.15999999999999998</v>
      </c>
      <c r="K8" s="50">
        <f t="shared" ca="1" si="0"/>
        <v>-9.0099999999999972E-2</v>
      </c>
      <c r="L8" s="36">
        <f t="shared" ca="1" si="1"/>
        <v>2</v>
      </c>
      <c r="M8" s="36">
        <f t="shared" ca="1" si="2"/>
        <v>13</v>
      </c>
      <c r="N8" s="36">
        <f t="shared" ca="1" si="3"/>
        <v>6</v>
      </c>
      <c r="O8" s="4">
        <f t="shared" ca="1" si="6"/>
        <v>21</v>
      </c>
      <c r="P8" s="61">
        <f t="shared" ca="1" si="7"/>
        <v>9.5238095238095233E-2</v>
      </c>
      <c r="Q8" s="61">
        <f t="shared" ca="1" si="8"/>
        <v>0.61904761904761907</v>
      </c>
      <c r="R8" s="61">
        <f t="shared" ca="1" si="9"/>
        <v>0.2857142857142857</v>
      </c>
    </row>
    <row r="9" spans="1:18">
      <c r="B9">
        <v>7</v>
      </c>
      <c r="C9" s="35">
        <f ca="1">IFERROR(LARGE(OFFSET('Program and Results'!$V$1,MATCH('Distribution of data (Se Diff)'!$A$2,'Program and Results'!$A:$A,0),0,500,1),$B$2-B9),"")</f>
        <v>-0.30187114887763711</v>
      </c>
      <c r="D9" s="47">
        <f ca="1">IF(C9="","",COUNTIFS(OFFSET('Program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Diff)'!$C9))</f>
        <v>1</v>
      </c>
      <c r="E9" s="47">
        <f ca="1">IF(D9="","",COUNTIFS(OFFSET('Program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Diff)'!$C9))</f>
        <v>0</v>
      </c>
      <c r="F9" s="47">
        <f ca="1">IF(E9="","",COUNTIFS(OFFSET('Program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Diff)'!$C9))</f>
        <v>0</v>
      </c>
      <c r="G9" s="47"/>
      <c r="H9" s="51"/>
      <c r="I9" s="51"/>
      <c r="J9" s="50">
        <f t="shared" ca="1" si="5"/>
        <v>-8.9999999999999969E-2</v>
      </c>
      <c r="K9" s="50">
        <f t="shared" ca="1" si="0"/>
        <v>-2.0099999999999965E-2</v>
      </c>
      <c r="L9" s="36">
        <f t="shared" ca="1" si="1"/>
        <v>8</v>
      </c>
      <c r="M9" s="36">
        <f t="shared" ca="1" si="2"/>
        <v>12</v>
      </c>
      <c r="N9" s="36">
        <f t="shared" ca="1" si="3"/>
        <v>8</v>
      </c>
      <c r="O9" s="4">
        <f t="shared" ca="1" si="6"/>
        <v>28</v>
      </c>
      <c r="P9" s="61">
        <f t="shared" ca="1" si="7"/>
        <v>0.2857142857142857</v>
      </c>
      <c r="Q9" s="61">
        <f t="shared" ca="1" si="8"/>
        <v>0.42857142857142855</v>
      </c>
      <c r="R9" s="61">
        <f t="shared" ca="1" si="9"/>
        <v>0.2857142857142857</v>
      </c>
    </row>
    <row r="10" spans="1:18">
      <c r="B10">
        <v>8</v>
      </c>
      <c r="C10" s="35">
        <f ca="1">IFERROR(LARGE(OFFSET('Program and Results'!$V$1,MATCH('Distribution of data (Se Diff)'!$A$2,'Program and Results'!$A:$A,0),0,500,1),$B$2-B10),"")</f>
        <v>-0.29089904740002037</v>
      </c>
      <c r="D10" s="47">
        <f ca="1">IF(C10="","",COUNTIFS(OFFSET('Program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Diff)'!$C10))</f>
        <v>1</v>
      </c>
      <c r="E10" s="47">
        <f ca="1">IF(D10="","",COUNTIFS(OFFSET('Program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Diff)'!$C10))</f>
        <v>0</v>
      </c>
      <c r="F10" s="47">
        <f ca="1">IF(E10="","",COUNTIFS(OFFSET('Program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Diff)'!$C10))</f>
        <v>0</v>
      </c>
      <c r="G10" s="47"/>
      <c r="H10" s="51"/>
      <c r="I10" s="51"/>
      <c r="J10" s="50">
        <f t="shared" ca="1" si="5"/>
        <v>-1.9999999999999962E-2</v>
      </c>
      <c r="K10" s="50">
        <f t="shared" ca="1" si="0"/>
        <v>4.9900000000000042E-2</v>
      </c>
      <c r="L10" s="36">
        <f t="shared" ca="1" si="1"/>
        <v>9</v>
      </c>
      <c r="M10" s="36">
        <f t="shared" ca="1" si="2"/>
        <v>14</v>
      </c>
      <c r="N10" s="36">
        <f t="shared" ca="1" si="3"/>
        <v>5</v>
      </c>
      <c r="O10" s="4">
        <f t="shared" ca="1" si="6"/>
        <v>28</v>
      </c>
      <c r="P10" s="61">
        <f t="shared" ca="1" si="7"/>
        <v>0.32142857142857145</v>
      </c>
      <c r="Q10" s="61">
        <f t="shared" ca="1" si="8"/>
        <v>0.5</v>
      </c>
      <c r="R10" s="61">
        <f t="shared" ca="1" si="9"/>
        <v>0.17857142857142858</v>
      </c>
    </row>
    <row r="11" spans="1:18">
      <c r="B11">
        <v>9</v>
      </c>
      <c r="C11" s="35">
        <f ca="1">IFERROR(LARGE(OFFSET('Program and Results'!$V$1,MATCH('Distribution of data (Se Diff)'!$A$2,'Program and Results'!$A:$A,0),0,500,1),$B$2-B11),"")</f>
        <v>-0.28382864653090079</v>
      </c>
      <c r="D11" s="47">
        <f ca="1">IF(C11="","",COUNTIFS(OFFSET('Program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Diff)'!$C11))</f>
        <v>0</v>
      </c>
      <c r="E11" s="47">
        <f ca="1">IF(D11="","",COUNTIFS(OFFSET('Program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Diff)'!$C11))</f>
        <v>1</v>
      </c>
      <c r="F11" s="47">
        <f ca="1">IF(E11="","",COUNTIFS(OFFSET('Program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Diff)'!$C11))</f>
        <v>0</v>
      </c>
      <c r="G11" s="47"/>
      <c r="H11" s="51"/>
      <c r="I11" s="51"/>
      <c r="J11" s="50">
        <f t="shared" ca="1" si="5"/>
        <v>5.0000000000000044E-2</v>
      </c>
      <c r="K11" s="50">
        <f t="shared" ca="1" si="0"/>
        <v>0.11990000000000005</v>
      </c>
      <c r="L11" s="36">
        <f t="shared" ca="1" si="1"/>
        <v>17</v>
      </c>
      <c r="M11" s="36">
        <f t="shared" ca="1" si="2"/>
        <v>15</v>
      </c>
      <c r="N11" s="36">
        <f t="shared" ca="1" si="3"/>
        <v>10</v>
      </c>
      <c r="O11" s="4">
        <f t="shared" ca="1" si="6"/>
        <v>42</v>
      </c>
      <c r="P11" s="61">
        <f t="shared" ca="1" si="7"/>
        <v>0.40476190476190477</v>
      </c>
      <c r="Q11" s="61">
        <f t="shared" ca="1" si="8"/>
        <v>0.35714285714285715</v>
      </c>
      <c r="R11" s="61">
        <f t="shared" ca="1" si="9"/>
        <v>0.23809523809523808</v>
      </c>
    </row>
    <row r="12" spans="1:18">
      <c r="B12">
        <v>10</v>
      </c>
      <c r="C12" s="35">
        <f ca="1">IFERROR(LARGE(OFFSET('Program and Results'!$V$1,MATCH('Distribution of data (Se Diff)'!$A$2,'Program and Results'!$A:$A,0),0,500,1),$B$2-B12),"")</f>
        <v>-0.28318530525452307</v>
      </c>
      <c r="D12" s="47">
        <f ca="1">IF(C12="","",COUNTIFS(OFFSET('Program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Diff)'!$C12))</f>
        <v>0</v>
      </c>
      <c r="E12" s="47">
        <f ca="1">IF(D12="","",COUNTIFS(OFFSET('Program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Diff)'!$C12))</f>
        <v>1</v>
      </c>
      <c r="F12" s="47">
        <f ca="1">IF(E12="","",COUNTIFS(OFFSET('Program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Diff)'!$C12))</f>
        <v>0</v>
      </c>
      <c r="G12" s="47"/>
      <c r="H12" s="51"/>
      <c r="I12" s="51"/>
      <c r="J12" s="50">
        <f t="shared" ca="1" si="5"/>
        <v>0.12000000000000005</v>
      </c>
      <c r="K12" s="50">
        <f t="shared" ca="1" si="0"/>
        <v>0.18990000000000007</v>
      </c>
      <c r="L12" s="36">
        <f t="shared" ca="1" si="1"/>
        <v>28</v>
      </c>
      <c r="M12" s="36">
        <f t="shared" ca="1" si="2"/>
        <v>8</v>
      </c>
      <c r="N12" s="36">
        <f t="shared" ca="1" si="3"/>
        <v>15</v>
      </c>
      <c r="O12" s="4">
        <f t="shared" ca="1" si="6"/>
        <v>51</v>
      </c>
      <c r="P12" s="61">
        <f t="shared" ca="1" si="7"/>
        <v>0.5490196078431373</v>
      </c>
      <c r="Q12" s="61">
        <f t="shared" ca="1" si="8"/>
        <v>0.15686274509803921</v>
      </c>
      <c r="R12" s="61">
        <f t="shared" ca="1" si="9"/>
        <v>0.29411764705882354</v>
      </c>
    </row>
    <row r="13" spans="1:18">
      <c r="B13">
        <v>11</v>
      </c>
      <c r="C13" s="35">
        <f ca="1">IFERROR(LARGE(OFFSET('Program and Results'!$V$1,MATCH('Distribution of data (Se Diff)'!$A$2,'Program and Results'!$A:$A,0),0,500,1),$B$2-B13),"")</f>
        <v>-0.27744819806700804</v>
      </c>
      <c r="D13" s="47">
        <f ca="1">IF(C13="","",COUNTIFS(OFFSET('Program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Diff)'!$C13))</f>
        <v>0</v>
      </c>
      <c r="E13" s="47">
        <f ca="1">IF(D13="","",COUNTIFS(OFFSET('Program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Diff)'!$C13))</f>
        <v>1</v>
      </c>
      <c r="F13" s="47">
        <f ca="1">IF(E13="","",COUNTIFS(OFFSET('Program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Diff)'!$C13))</f>
        <v>0</v>
      </c>
      <c r="G13" s="47"/>
      <c r="H13" s="51"/>
      <c r="I13" s="51"/>
      <c r="J13" s="50">
        <f t="shared" ca="1" si="5"/>
        <v>0.19000000000000006</v>
      </c>
      <c r="K13" s="50">
        <f t="shared" ca="1" si="0"/>
        <v>0.25990000000000008</v>
      </c>
      <c r="L13" s="36">
        <f t="shared" ca="1" si="1"/>
        <v>23</v>
      </c>
      <c r="M13" s="36">
        <f t="shared" ca="1" si="2"/>
        <v>7</v>
      </c>
      <c r="N13" s="36">
        <f t="shared" ca="1" si="3"/>
        <v>7</v>
      </c>
      <c r="O13" s="4">
        <f t="shared" ca="1" si="6"/>
        <v>37</v>
      </c>
      <c r="P13" s="61">
        <f t="shared" ca="1" si="7"/>
        <v>0.6216216216216216</v>
      </c>
      <c r="Q13" s="61">
        <f t="shared" ca="1" si="8"/>
        <v>0.1891891891891892</v>
      </c>
      <c r="R13" s="61">
        <f t="shared" ca="1" si="9"/>
        <v>0.1891891891891892</v>
      </c>
    </row>
    <row r="14" spans="1:18">
      <c r="B14">
        <v>12</v>
      </c>
      <c r="C14" s="35">
        <f ca="1">IFERROR(LARGE(OFFSET('Program and Results'!$V$1,MATCH('Distribution of data (Se Diff)'!$A$2,'Program and Results'!$A:$A,0),0,500,1),$B$2-B14),"")</f>
        <v>-0.2746674184284163</v>
      </c>
      <c r="D14" s="47">
        <f ca="1">IF(C14="","",COUNTIFS(OFFSET('Program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Diff)'!$C14))</f>
        <v>0</v>
      </c>
      <c r="E14" s="47">
        <f ca="1">IF(D14="","",COUNTIFS(OFFSET('Program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Diff)'!$C14))</f>
        <v>1</v>
      </c>
      <c r="F14" s="47">
        <f ca="1">IF(E14="","",COUNTIFS(OFFSET('Program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Diff)'!$C14))</f>
        <v>0</v>
      </c>
      <c r="G14" s="47"/>
      <c r="H14" s="51"/>
      <c r="I14" s="51"/>
      <c r="J14" s="50">
        <f t="shared" ca="1" si="5"/>
        <v>0.26000000000000006</v>
      </c>
      <c r="K14" s="50">
        <f t="shared" ca="1" si="0"/>
        <v>0.32990000000000008</v>
      </c>
      <c r="L14" s="36">
        <f t="shared" ca="1" si="1"/>
        <v>14</v>
      </c>
      <c r="M14" s="36">
        <f t="shared" ca="1" si="2"/>
        <v>4</v>
      </c>
      <c r="N14" s="36">
        <f t="shared" ca="1" si="3"/>
        <v>4</v>
      </c>
      <c r="O14" s="4">
        <f t="shared" ca="1" si="6"/>
        <v>22</v>
      </c>
      <c r="P14" s="61">
        <f t="shared" ca="1" si="7"/>
        <v>0.63636363636363635</v>
      </c>
      <c r="Q14" s="61">
        <f t="shared" ca="1" si="8"/>
        <v>0.18181818181818182</v>
      </c>
      <c r="R14" s="61">
        <f t="shared" ca="1" si="9"/>
        <v>0.18181818181818182</v>
      </c>
    </row>
    <row r="15" spans="1:18">
      <c r="B15">
        <v>13</v>
      </c>
      <c r="C15" s="35">
        <f ca="1">IFERROR(LARGE(OFFSET('Program and Results'!$V$1,MATCH('Distribution of data (Se Diff)'!$A$2,'Program and Results'!$A:$A,0),0,500,1),$B$2-B15),"")</f>
        <v>-0.26914227497123244</v>
      </c>
      <c r="D15" s="47">
        <f ca="1">IF(C15="","",COUNTIFS(OFFSET('Program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Diff)'!$C15))</f>
        <v>0</v>
      </c>
      <c r="E15" s="47">
        <f ca="1">IF(D15="","",COUNTIFS(OFFSET('Program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Diff)'!$C15))</f>
        <v>1</v>
      </c>
      <c r="F15" s="47">
        <f ca="1">IF(E15="","",COUNTIFS(OFFSET('Program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Diff)'!$C15))</f>
        <v>0</v>
      </c>
      <c r="G15" s="47"/>
      <c r="H15" s="51"/>
      <c r="I15" s="51"/>
      <c r="J15" s="50">
        <f t="shared" ca="1" si="5"/>
        <v>0.33000000000000007</v>
      </c>
      <c r="K15" s="50">
        <f t="shared" ca="1" si="0"/>
        <v>0.39990000000000009</v>
      </c>
      <c r="L15" s="36">
        <f t="shared" ca="1" si="1"/>
        <v>14</v>
      </c>
      <c r="M15" s="36">
        <f t="shared" ca="1" si="2"/>
        <v>1</v>
      </c>
      <c r="N15" s="36">
        <f t="shared" ca="1" si="3"/>
        <v>2</v>
      </c>
      <c r="O15" s="4">
        <f t="shared" ca="1" si="6"/>
        <v>17</v>
      </c>
      <c r="P15" s="61">
        <f t="shared" ca="1" si="7"/>
        <v>0.82352941176470584</v>
      </c>
      <c r="Q15" s="61">
        <f t="shared" ca="1" si="8"/>
        <v>5.8823529411764705E-2</v>
      </c>
      <c r="R15" s="61">
        <f t="shared" ca="1" si="9"/>
        <v>0.11764705882352941</v>
      </c>
    </row>
    <row r="16" spans="1:18">
      <c r="B16">
        <v>14</v>
      </c>
      <c r="C16" s="35">
        <f ca="1">IFERROR(LARGE(OFFSET('Program and Results'!$V$1,MATCH('Distribution of data (Se Diff)'!$A$2,'Program and Results'!$A:$A,0),0,500,1),$B$2-B16),"")</f>
        <v>-0.25931190285039557</v>
      </c>
      <c r="D16" s="47">
        <f ca="1">IF(C16="","",COUNTIFS(OFFSET('Program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Diff)'!$C16))</f>
        <v>0</v>
      </c>
      <c r="E16" s="47">
        <f ca="1">IF(D16="","",COUNTIFS(OFFSET('Program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Diff)'!$C16))</f>
        <v>0</v>
      </c>
      <c r="F16" s="47">
        <f ca="1">IF(E16="","",COUNTIFS(OFFSET('Program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Diff)'!$C16))</f>
        <v>1</v>
      </c>
      <c r="G16" s="47"/>
      <c r="H16" s="51"/>
      <c r="I16" s="51"/>
      <c r="J16" s="50">
        <f t="shared" ca="1" si="5"/>
        <v>0.40000000000000008</v>
      </c>
      <c r="K16" s="50">
        <f t="shared" ca="1" si="0"/>
        <v>0.4699000000000001</v>
      </c>
      <c r="L16" s="36">
        <f t="shared" ca="1" si="1"/>
        <v>5</v>
      </c>
      <c r="M16" s="36">
        <f t="shared" ca="1" si="2"/>
        <v>1</v>
      </c>
      <c r="N16" s="36">
        <f t="shared" ca="1" si="3"/>
        <v>0</v>
      </c>
      <c r="O16" s="4">
        <f t="shared" ca="1" si="6"/>
        <v>6</v>
      </c>
      <c r="P16" s="61">
        <f t="shared" ca="1" si="7"/>
        <v>0.83333333333333337</v>
      </c>
      <c r="Q16" s="61">
        <f t="shared" ca="1" si="8"/>
        <v>0.16666666666666666</v>
      </c>
      <c r="R16" s="61">
        <f t="shared" ca="1" si="9"/>
        <v>0</v>
      </c>
    </row>
    <row r="17" spans="2:21">
      <c r="B17">
        <v>15</v>
      </c>
      <c r="C17" s="35">
        <f ca="1">IFERROR(LARGE(OFFSET('Program and Results'!$V$1,MATCH('Distribution of data (Se Diff)'!$A$2,'Program and Results'!$A:$A,0),0,500,1),$B$2-B17),"")</f>
        <v>-0.23885359851007681</v>
      </c>
      <c r="D17" s="47">
        <f ca="1">IF(C17="","",COUNTIFS(OFFSET('Program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Diff)'!$C17))</f>
        <v>1</v>
      </c>
      <c r="E17" s="47">
        <f ca="1">IF(D17="","",COUNTIFS(OFFSET('Program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Diff)'!$C17))</f>
        <v>0</v>
      </c>
      <c r="F17" s="47">
        <f ca="1">IF(E17="","",COUNTIFS(OFFSET('Program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Diff)'!$C17))</f>
        <v>0</v>
      </c>
      <c r="G17" s="47"/>
      <c r="H17" s="51"/>
      <c r="I17" s="51"/>
      <c r="J17" s="50">
        <f t="shared" ca="1" si="5"/>
        <v>0.47000000000000008</v>
      </c>
      <c r="K17" s="50">
        <f t="shared" ca="1" si="0"/>
        <v>0.53990000000000005</v>
      </c>
      <c r="L17" s="36">
        <f t="shared" ca="1" si="1"/>
        <v>2</v>
      </c>
      <c r="M17" s="36">
        <f t="shared" ca="1" si="2"/>
        <v>1</v>
      </c>
      <c r="N17" s="36">
        <f t="shared" ca="1" si="3"/>
        <v>0</v>
      </c>
      <c r="O17" s="4">
        <f t="shared" ca="1" si="6"/>
        <v>3</v>
      </c>
      <c r="P17" s="61">
        <f t="shared" ca="1" si="7"/>
        <v>0.66666666666666663</v>
      </c>
      <c r="Q17" s="61">
        <f t="shared" ca="1" si="8"/>
        <v>0.33333333333333331</v>
      </c>
      <c r="R17" s="61">
        <f t="shared" ca="1" si="9"/>
        <v>0</v>
      </c>
    </row>
    <row r="18" spans="2:21">
      <c r="B18">
        <v>16</v>
      </c>
      <c r="C18" s="35">
        <f ca="1">IFERROR(LARGE(OFFSET('Program and Results'!$V$1,MATCH('Distribution of data (Se Diff)'!$A$2,'Program and Results'!$A:$A,0),0,500,1),$B$2-B18),"")</f>
        <v>-0.2382353635779666</v>
      </c>
      <c r="D18" s="47">
        <f ca="1">IF(C18="","",COUNTIFS(OFFSET('Program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Diff)'!$C18))</f>
        <v>0</v>
      </c>
      <c r="E18" s="47">
        <f ca="1">IF(D18="","",COUNTIFS(OFFSET('Program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Diff)'!$C18))</f>
        <v>1</v>
      </c>
      <c r="F18" s="47">
        <f ca="1">IF(E18="","",COUNTIFS(OFFSET('Program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Diff)'!$C18))</f>
        <v>0</v>
      </c>
      <c r="G18" s="47"/>
      <c r="H18" s="51"/>
      <c r="I18" s="51"/>
      <c r="J18" s="50">
        <f t="shared" ca="1" si="5"/>
        <v>0.54</v>
      </c>
      <c r="K18" s="50">
        <f t="shared" ca="1" si="0"/>
        <v>0.6099</v>
      </c>
      <c r="L18" s="36">
        <f t="shared" ca="1" si="1"/>
        <v>5</v>
      </c>
      <c r="M18" s="36">
        <f t="shared" ca="1" si="2"/>
        <v>0</v>
      </c>
      <c r="N18" s="36">
        <f t="shared" ca="1" si="3"/>
        <v>0</v>
      </c>
      <c r="O18" s="4">
        <f t="shared" ca="1" si="6"/>
        <v>5</v>
      </c>
      <c r="P18" s="61">
        <f t="shared" ca="1" si="7"/>
        <v>1</v>
      </c>
      <c r="Q18" s="61">
        <f t="shared" ca="1" si="8"/>
        <v>0</v>
      </c>
      <c r="R18" s="61">
        <f t="shared" ca="1" si="9"/>
        <v>0</v>
      </c>
    </row>
    <row r="19" spans="2:21">
      <c r="B19">
        <v>17</v>
      </c>
      <c r="C19" s="35">
        <f ca="1">IFERROR(LARGE(OFFSET('Program and Results'!$V$1,MATCH('Distribution of data (Se Diff)'!$A$2,'Program and Results'!$A:$A,0),0,500,1),$B$2-B19),"")</f>
        <v>-0.22960044989159872</v>
      </c>
      <c r="D19" s="47">
        <f ca="1">IF(C19="","",COUNTIFS(OFFSET('Program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Diff)'!$C19))</f>
        <v>0</v>
      </c>
      <c r="E19" s="47">
        <f ca="1">IF(D19="","",COUNTIFS(OFFSET('Program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Diff)'!$C19))</f>
        <v>1</v>
      </c>
      <c r="F19" s="47">
        <f ca="1">IF(E19="","",COUNTIFS(OFFSET('Program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Diff)'!$C19))</f>
        <v>0</v>
      </c>
      <c r="G19" s="47"/>
      <c r="H19" s="51"/>
      <c r="I19" s="51"/>
      <c r="J19" s="50">
        <f t="shared" ca="1" si="5"/>
        <v>0.6100000000000001</v>
      </c>
      <c r="K19" s="50" t="str">
        <f t="shared" ca="1" si="0"/>
        <v>+</v>
      </c>
      <c r="L19" s="36">
        <f t="shared" ca="1" si="1"/>
        <v>2</v>
      </c>
      <c r="M19" s="36">
        <f t="shared" ca="1" si="2"/>
        <v>0</v>
      </c>
      <c r="N19" s="36">
        <f t="shared" ca="1" si="3"/>
        <v>1</v>
      </c>
      <c r="O19" s="4">
        <f t="shared" ca="1" si="6"/>
        <v>3</v>
      </c>
      <c r="P19" s="61">
        <f t="shared" ca="1" si="7"/>
        <v>0.66666666666666663</v>
      </c>
      <c r="Q19" s="61">
        <f t="shared" ca="1" si="8"/>
        <v>0</v>
      </c>
      <c r="R19" s="61">
        <f t="shared" ca="1" si="9"/>
        <v>0.33333333333333331</v>
      </c>
    </row>
    <row r="20" spans="2:21">
      <c r="B20">
        <v>18</v>
      </c>
      <c r="C20" s="35">
        <f ca="1">IFERROR(LARGE(OFFSET('Program and Results'!$V$1,MATCH('Distribution of data (Se Diff)'!$A$2,'Program and Results'!$A:$A,0),0,500,1),$B$2-B20),"")</f>
        <v>-0.22269792407392153</v>
      </c>
      <c r="D20" s="47">
        <f ca="1">IF(C20="","",COUNTIFS(OFFSET('Program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Diff)'!$C20))</f>
        <v>0</v>
      </c>
      <c r="E20" s="47">
        <f ca="1">IF(D20="","",COUNTIFS(OFFSET('Program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Diff)'!$C20))</f>
        <v>0</v>
      </c>
      <c r="F20" s="47">
        <f ca="1">IF(E20="","",COUNTIFS(OFFSET('Program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Diff)'!$C20))</f>
        <v>1</v>
      </c>
      <c r="G20" s="47"/>
      <c r="H20" s="51"/>
      <c r="I20" s="51"/>
      <c r="J20" s="48" t="str">
        <f t="shared" ca="1" si="5"/>
        <v/>
      </c>
      <c r="K20" s="50" t="str">
        <f t="shared" ca="1" si="0"/>
        <v/>
      </c>
      <c r="L20" s="36" t="str">
        <f t="shared" ca="1" si="1"/>
        <v/>
      </c>
      <c r="M20" s="36" t="str">
        <f t="shared" ca="1" si="2"/>
        <v/>
      </c>
      <c r="N20" s="36" t="str">
        <f t="shared" ca="1" si="3"/>
        <v/>
      </c>
      <c r="O20" s="4" t="str">
        <f t="shared" ca="1" si="6"/>
        <v/>
      </c>
      <c r="P20" s="61" t="str">
        <f t="shared" ca="1" si="7"/>
        <v/>
      </c>
      <c r="Q20" s="61" t="str">
        <f t="shared" ca="1" si="8"/>
        <v/>
      </c>
      <c r="R20" s="61" t="str">
        <f t="shared" ca="1" si="9"/>
        <v/>
      </c>
    </row>
    <row r="21" spans="2:21">
      <c r="B21">
        <v>19</v>
      </c>
      <c r="C21" s="35">
        <f ca="1">IFERROR(LARGE(OFFSET('Program and Results'!$V$1,MATCH('Distribution of data (Se Diff)'!$A$2,'Program and Results'!$A:$A,0),0,500,1),$B$2-B21),"")</f>
        <v>-0.21273198146329575</v>
      </c>
      <c r="D21" s="47">
        <f ca="1">IF(C21="","",COUNTIFS(OFFSET('Program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Diff)'!$C21))</f>
        <v>0</v>
      </c>
      <c r="E21" s="47">
        <f ca="1">IF(D21="","",COUNTIFS(OFFSET('Program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Diff)'!$C21))</f>
        <v>1</v>
      </c>
      <c r="F21" s="47">
        <f ca="1">IF(E21="","",COUNTIFS(OFFSET('Program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Diff)'!$C21))</f>
        <v>0</v>
      </c>
      <c r="G21" s="47"/>
      <c r="H21" s="51"/>
      <c r="I21" s="51"/>
      <c r="J21" s="48" t="str">
        <f t="shared" ca="1" si="5"/>
        <v/>
      </c>
      <c r="K21" s="50" t="str">
        <f t="shared" ca="1" si="0"/>
        <v/>
      </c>
      <c r="L21" s="36" t="str">
        <f t="shared" ca="1" si="1"/>
        <v/>
      </c>
      <c r="M21" s="36" t="str">
        <f t="shared" ca="1" si="2"/>
        <v/>
      </c>
      <c r="N21" s="36" t="str">
        <f t="shared" ca="1" si="3"/>
        <v/>
      </c>
      <c r="O21" s="4" t="str">
        <f t="shared" ca="1" si="6"/>
        <v/>
      </c>
      <c r="P21" s="61" t="str">
        <f t="shared" ref="P21:P84" ca="1" si="10">IFERROR(IF($O21="","",L21/$O21),"")</f>
        <v/>
      </c>
      <c r="Q21" s="61" t="str">
        <f t="shared" ref="Q21:Q84" ca="1" si="11">IFERROR(IF($O21="","",M21/$O21),"")</f>
        <v/>
      </c>
      <c r="R21" s="61" t="str">
        <f t="shared" ref="R21:R84" ca="1" si="12">IFERROR(IF($O21="","",N21/$O21),"")</f>
        <v/>
      </c>
    </row>
    <row r="22" spans="2:21">
      <c r="B22">
        <v>20</v>
      </c>
      <c r="C22" s="35">
        <f ca="1">IFERROR(LARGE(OFFSET('Program and Results'!$V$1,MATCH('Distribution of data (Se Diff)'!$A$2,'Program and Results'!$A:$A,0),0,500,1),$B$2-B22),"")</f>
        <v>-0.21176512539789272</v>
      </c>
      <c r="D22" s="47">
        <f ca="1">IF(C22="","",COUNTIFS(OFFSET('Program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Diff)'!$C22))</f>
        <v>0</v>
      </c>
      <c r="E22" s="47">
        <f ca="1">IF(D22="","",COUNTIFS(OFFSET('Program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Diff)'!$C22))</f>
        <v>1</v>
      </c>
      <c r="F22" s="47">
        <f ca="1">IF(E22="","",COUNTIFS(OFFSET('Program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Diff)'!$C22))</f>
        <v>0</v>
      </c>
      <c r="G22" s="47"/>
      <c r="H22" s="51"/>
      <c r="I22" s="51"/>
      <c r="J22" s="48" t="str">
        <f t="shared" ca="1" si="5"/>
        <v/>
      </c>
      <c r="K22" s="50" t="str">
        <f t="shared" ca="1" si="0"/>
        <v/>
      </c>
      <c r="L22" s="36" t="str">
        <f t="shared" ca="1" si="1"/>
        <v/>
      </c>
      <c r="M22" s="36" t="str">
        <f t="shared" ca="1" si="2"/>
        <v/>
      </c>
      <c r="N22" s="36" t="str">
        <f t="shared" ca="1" si="3"/>
        <v/>
      </c>
      <c r="O22" s="4" t="str">
        <f t="shared" ca="1" si="6"/>
        <v/>
      </c>
      <c r="P22" s="61" t="str">
        <f t="shared" ca="1" si="10"/>
        <v/>
      </c>
      <c r="Q22" s="61" t="str">
        <f t="shared" ca="1" si="11"/>
        <v/>
      </c>
      <c r="R22" s="61" t="str">
        <f t="shared" ca="1" si="12"/>
        <v/>
      </c>
    </row>
    <row r="23" spans="2:21">
      <c r="B23">
        <v>21</v>
      </c>
      <c r="C23" s="35">
        <f ca="1">IFERROR(LARGE(OFFSET('Program and Results'!$V$1,MATCH('Distribution of data (Se Diff)'!$A$2,'Program and Results'!$A:$A,0),0,500,1),$B$2-B23),"")</f>
        <v>-0.20510634708354475</v>
      </c>
      <c r="D23" s="47">
        <f ca="1">IF(C23="","",COUNTIFS(OFFSET('Program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Diff)'!$C23))</f>
        <v>1</v>
      </c>
      <c r="E23" s="47">
        <f ca="1">IF(D23="","",COUNTIFS(OFFSET('Program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Diff)'!$C23))</f>
        <v>0</v>
      </c>
      <c r="F23" s="47">
        <f ca="1">IF(E23="","",COUNTIFS(OFFSET('Program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Diff)'!$C23))</f>
        <v>0</v>
      </c>
      <c r="G23" s="47"/>
      <c r="H23" s="51"/>
      <c r="I23" s="51"/>
      <c r="J23" s="48" t="str">
        <f t="shared" ca="1" si="5"/>
        <v/>
      </c>
      <c r="K23" s="50" t="str">
        <f t="shared" ca="1" si="0"/>
        <v/>
      </c>
      <c r="L23" s="36" t="str">
        <f t="shared" ca="1" si="1"/>
        <v/>
      </c>
      <c r="M23" s="36" t="str">
        <f t="shared" ca="1" si="2"/>
        <v/>
      </c>
      <c r="N23" s="36" t="str">
        <f t="shared" ca="1" si="3"/>
        <v/>
      </c>
      <c r="O23" s="4" t="str">
        <f t="shared" ca="1" si="6"/>
        <v/>
      </c>
      <c r="P23" s="61" t="str">
        <f t="shared" ca="1" si="10"/>
        <v/>
      </c>
      <c r="Q23" s="61" t="str">
        <f t="shared" ca="1" si="11"/>
        <v/>
      </c>
      <c r="R23" s="61" t="str">
        <f t="shared" ca="1" si="12"/>
        <v/>
      </c>
    </row>
    <row r="24" spans="2:21">
      <c r="B24">
        <v>22</v>
      </c>
      <c r="C24" s="35">
        <f ca="1">IFERROR(LARGE(OFFSET('Program and Results'!$V$1,MATCH('Distribution of data (Se Diff)'!$A$2,'Program and Results'!$A:$A,0),0,500,1),$B$2-B24),"")</f>
        <v>-0.20384818627137685</v>
      </c>
      <c r="D24" s="47">
        <f ca="1">IF(C24="","",COUNTIFS(OFFSET('Program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Diff)'!$C24))</f>
        <v>0</v>
      </c>
      <c r="E24" s="47">
        <f ca="1">IF(D24="","",COUNTIFS(OFFSET('Program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Diff)'!$C24))</f>
        <v>0</v>
      </c>
      <c r="F24" s="47">
        <f ca="1">IF(E24="","",COUNTIFS(OFFSET('Program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Diff)'!$C24))</f>
        <v>1</v>
      </c>
      <c r="G24" s="47"/>
      <c r="H24" s="51"/>
      <c r="I24" s="51"/>
      <c r="J24" s="48" t="str">
        <f t="shared" ca="1" si="5"/>
        <v/>
      </c>
      <c r="K24" s="50" t="str">
        <f t="shared" ca="1" si="0"/>
        <v/>
      </c>
      <c r="L24" s="36" t="str">
        <f t="shared" ca="1" si="1"/>
        <v/>
      </c>
      <c r="M24" s="36" t="str">
        <f t="shared" ca="1" si="2"/>
        <v/>
      </c>
      <c r="N24" s="36" t="str">
        <f t="shared" ca="1" si="3"/>
        <v/>
      </c>
      <c r="O24" s="4" t="str">
        <f t="shared" ca="1" si="6"/>
        <v/>
      </c>
      <c r="P24" s="61" t="str">
        <f t="shared" ca="1" si="10"/>
        <v/>
      </c>
      <c r="Q24" s="61" t="str">
        <f t="shared" ca="1" si="11"/>
        <v/>
      </c>
      <c r="R24" s="61" t="str">
        <f t="shared" ca="1" si="12"/>
        <v/>
      </c>
    </row>
    <row r="25" spans="2:21">
      <c r="B25">
        <v>23</v>
      </c>
      <c r="C25" s="35">
        <f ca="1">IFERROR(LARGE(OFFSET('Program and Results'!$V$1,MATCH('Distribution of data (Se Diff)'!$A$2,'Program and Results'!$A:$A,0),0,500,1),$B$2-B25),"")</f>
        <v>-0.19771981038617964</v>
      </c>
      <c r="D25" s="47">
        <f ca="1">IF(C25="","",COUNTIFS(OFFSET('Program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Diff)'!$C25))</f>
        <v>1</v>
      </c>
      <c r="E25" s="47">
        <f ca="1">IF(D25="","",COUNTIFS(OFFSET('Program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Diff)'!$C25))</f>
        <v>0</v>
      </c>
      <c r="F25" s="47">
        <f ca="1">IF(E25="","",COUNTIFS(OFFSET('Program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Diff)'!$C25))</f>
        <v>0</v>
      </c>
      <c r="G25" s="47"/>
      <c r="H25" s="51"/>
      <c r="I25" s="51"/>
      <c r="J25" s="48" t="str">
        <f t="shared" ca="1" si="5"/>
        <v/>
      </c>
      <c r="K25" s="50" t="str">
        <f t="shared" ca="1" si="0"/>
        <v/>
      </c>
      <c r="L25" s="36" t="str">
        <f t="shared" ca="1" si="1"/>
        <v/>
      </c>
      <c r="M25" s="36" t="str">
        <f t="shared" ca="1" si="2"/>
        <v/>
      </c>
      <c r="N25" s="36" t="str">
        <f t="shared" ca="1" si="3"/>
        <v/>
      </c>
      <c r="O25" s="4" t="str">
        <f t="shared" ca="1" si="6"/>
        <v/>
      </c>
      <c r="P25" s="61" t="str">
        <f t="shared" ca="1" si="10"/>
        <v/>
      </c>
      <c r="Q25" s="61" t="str">
        <f t="shared" ca="1" si="11"/>
        <v/>
      </c>
      <c r="R25" s="61" t="str">
        <f t="shared" ca="1" si="12"/>
        <v/>
      </c>
    </row>
    <row r="26" spans="2:21">
      <c r="B26">
        <v>24</v>
      </c>
      <c r="C26" s="35">
        <f ca="1">IFERROR(LARGE(OFFSET('Program and Results'!$V$1,MATCH('Distribution of data (Se Diff)'!$A$2,'Program and Results'!$A:$A,0),0,500,1),$B$2-B26),"")</f>
        <v>-0.1859081547815285</v>
      </c>
      <c r="D26" s="47">
        <f ca="1">IF(C26="","",COUNTIFS(OFFSET('Program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Diff)'!$C26))</f>
        <v>0</v>
      </c>
      <c r="E26" s="47">
        <f ca="1">IF(D26="","",COUNTIFS(OFFSET('Program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Diff)'!$C26))</f>
        <v>1</v>
      </c>
      <c r="F26" s="47">
        <f ca="1">IF(E26="","",COUNTIFS(OFFSET('Program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Diff)'!$C26))</f>
        <v>0</v>
      </c>
      <c r="G26" s="47"/>
      <c r="H26" s="51"/>
      <c r="I26" s="51"/>
      <c r="J26" s="48" t="str">
        <f t="shared" ca="1" si="5"/>
        <v/>
      </c>
      <c r="K26" s="50" t="str">
        <f t="shared" ca="1" si="0"/>
        <v/>
      </c>
      <c r="L26" s="36" t="str">
        <f t="shared" ca="1" si="1"/>
        <v/>
      </c>
      <c r="M26" s="36" t="str">
        <f t="shared" ca="1" si="2"/>
        <v/>
      </c>
      <c r="N26" s="36" t="str">
        <f t="shared" ca="1" si="3"/>
        <v/>
      </c>
      <c r="O26" s="4" t="str">
        <f t="shared" ca="1" si="6"/>
        <v/>
      </c>
      <c r="P26" s="61" t="str">
        <f t="shared" ca="1" si="10"/>
        <v/>
      </c>
      <c r="Q26" s="61" t="str">
        <f t="shared" ca="1" si="11"/>
        <v/>
      </c>
      <c r="R26" s="61" t="str">
        <f t="shared" ca="1" si="12"/>
        <v/>
      </c>
    </row>
    <row r="27" spans="2:21">
      <c r="B27">
        <v>25</v>
      </c>
      <c r="C27" s="35">
        <f ca="1">IFERROR(LARGE(OFFSET('Program and Results'!$V$1,MATCH('Distribution of data (Se Diff)'!$A$2,'Program and Results'!$A:$A,0),0,500,1),$B$2-B27),"")</f>
        <v>-0.1781008288857675</v>
      </c>
      <c r="D27" s="47">
        <f ca="1">IF(C27="","",COUNTIFS(OFFSET('Program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Diff)'!$C27))</f>
        <v>1</v>
      </c>
      <c r="E27" s="47">
        <f ca="1">IF(D27="","",COUNTIFS(OFFSET('Program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Diff)'!$C27))</f>
        <v>0</v>
      </c>
      <c r="F27" s="47">
        <f ca="1">IF(E27="","",COUNTIFS(OFFSET('Program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Diff)'!$C27))</f>
        <v>0</v>
      </c>
      <c r="G27" s="47"/>
      <c r="H27" s="51"/>
      <c r="I27" s="51"/>
      <c r="J27" s="48" t="str">
        <f t="shared" ca="1" si="5"/>
        <v/>
      </c>
      <c r="K27" s="50" t="str">
        <f t="shared" ca="1" si="0"/>
        <v/>
      </c>
      <c r="L27" s="36" t="str">
        <f t="shared" ca="1" si="1"/>
        <v/>
      </c>
      <c r="M27" s="36" t="str">
        <f t="shared" ca="1" si="2"/>
        <v/>
      </c>
      <c r="N27" s="36" t="str">
        <f t="shared" ca="1" si="3"/>
        <v/>
      </c>
      <c r="O27" s="4" t="str">
        <f t="shared" ca="1" si="6"/>
        <v/>
      </c>
      <c r="P27" s="61" t="str">
        <f t="shared" ca="1" si="10"/>
        <v/>
      </c>
      <c r="Q27" s="61" t="str">
        <f t="shared" ca="1" si="11"/>
        <v/>
      </c>
      <c r="R27" s="61" t="str">
        <f t="shared" ca="1" si="12"/>
        <v/>
      </c>
    </row>
    <row r="28" spans="2:21">
      <c r="B28">
        <v>26</v>
      </c>
      <c r="C28" s="35">
        <f ca="1">IFERROR(LARGE(OFFSET('Program and Results'!$V$1,MATCH('Distribution of data (Se Diff)'!$A$2,'Program and Results'!$A:$A,0),0,500,1),$B$2-B28),"")</f>
        <v>-0.16951039028650122</v>
      </c>
      <c r="D28" s="47">
        <f ca="1">IF(C28="","",COUNTIFS(OFFSET('Program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Diff)'!$C28))</f>
        <v>0</v>
      </c>
      <c r="E28" s="47">
        <f ca="1">IF(D28="","",COUNTIFS(OFFSET('Program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Diff)'!$C28))</f>
        <v>1</v>
      </c>
      <c r="F28" s="47">
        <f ca="1">IF(E28="","",COUNTIFS(OFFSET('Program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Diff)'!$C28))</f>
        <v>0</v>
      </c>
      <c r="G28" s="47"/>
      <c r="H28" s="51"/>
      <c r="I28" s="51"/>
      <c r="J28" s="48" t="str">
        <f t="shared" ca="1" si="5"/>
        <v/>
      </c>
      <c r="K28" s="50" t="str">
        <f t="shared" ca="1" si="0"/>
        <v/>
      </c>
      <c r="L28" s="36" t="str">
        <f t="shared" ca="1" si="1"/>
        <v/>
      </c>
      <c r="M28" s="36" t="str">
        <f t="shared" ca="1" si="2"/>
        <v/>
      </c>
      <c r="N28" s="36" t="str">
        <f t="shared" ca="1" si="3"/>
        <v/>
      </c>
      <c r="O28" s="4" t="str">
        <f t="shared" ca="1" si="6"/>
        <v/>
      </c>
      <c r="P28" s="61" t="str">
        <f t="shared" ca="1" si="10"/>
        <v/>
      </c>
      <c r="Q28" s="61" t="str">
        <f t="shared" ca="1" si="11"/>
        <v/>
      </c>
      <c r="R28" s="61" t="str">
        <f t="shared" ca="1" si="12"/>
        <v/>
      </c>
    </row>
    <row r="29" spans="2:21">
      <c r="B29">
        <v>27</v>
      </c>
      <c r="C29" s="35">
        <f ca="1">IFERROR(LARGE(OFFSET('Program and Results'!$V$1,MATCH('Distribution of data (Se Diff)'!$A$2,'Program and Results'!$A:$A,0),0,500,1),$B$2-B29),"")</f>
        <v>-0.16492982052715682</v>
      </c>
      <c r="D29" s="47">
        <f ca="1">IF(C29="","",COUNTIFS(OFFSET('Program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Diff)'!$C29))</f>
        <v>0</v>
      </c>
      <c r="E29" s="47">
        <f ca="1">IF(D29="","",COUNTIFS(OFFSET('Program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Diff)'!$C29))</f>
        <v>0</v>
      </c>
      <c r="F29" s="47">
        <f ca="1">IF(E29="","",COUNTIFS(OFFSET('Program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Diff)'!$C29))</f>
        <v>1</v>
      </c>
      <c r="G29" s="47"/>
      <c r="H29" s="51"/>
      <c r="I29" s="51"/>
      <c r="J29" s="48" t="str">
        <f t="shared" ca="1" si="5"/>
        <v/>
      </c>
      <c r="K29" s="50" t="str">
        <f t="shared" ca="1" si="0"/>
        <v/>
      </c>
      <c r="L29" s="36" t="str">
        <f t="shared" ca="1" si="1"/>
        <v/>
      </c>
      <c r="M29" s="36" t="str">
        <f t="shared" ca="1" si="2"/>
        <v/>
      </c>
      <c r="N29" s="36" t="str">
        <f t="shared" ca="1" si="3"/>
        <v/>
      </c>
      <c r="O29" s="4" t="str">
        <f t="shared" ca="1" si="6"/>
        <v/>
      </c>
      <c r="P29" s="61" t="str">
        <f t="shared" ca="1" si="10"/>
        <v/>
      </c>
      <c r="Q29" s="61" t="str">
        <f t="shared" ca="1" si="11"/>
        <v/>
      </c>
      <c r="R29" s="61" t="str">
        <f t="shared" ca="1" si="12"/>
        <v/>
      </c>
    </row>
    <row r="30" spans="2:21">
      <c r="B30">
        <v>28</v>
      </c>
      <c r="C30" s="35">
        <f ca="1">IFERROR(LARGE(OFFSET('Program and Results'!$V$1,MATCH('Distribution of data (Se Diff)'!$A$2,'Program and Results'!$A:$A,0),0,500,1),$B$2-B30),"")</f>
        <v>-0.15406018578067471</v>
      </c>
      <c r="D30" s="47">
        <f ca="1">IF(C30="","",COUNTIFS(OFFSET('Program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Diff)'!$C30))</f>
        <v>0</v>
      </c>
      <c r="E30" s="47">
        <f ca="1">IF(D30="","",COUNTIFS(OFFSET('Program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Diff)'!$C30))</f>
        <v>1</v>
      </c>
      <c r="F30" s="47">
        <f ca="1">IF(E30="","",COUNTIFS(OFFSET('Program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Diff)'!$C30))</f>
        <v>0</v>
      </c>
      <c r="G30" s="47"/>
      <c r="H30" s="51"/>
      <c r="I30" s="51"/>
      <c r="J30" s="48" t="str">
        <f t="shared" ca="1" si="5"/>
        <v/>
      </c>
      <c r="K30" s="50" t="str">
        <f t="shared" ca="1" si="0"/>
        <v/>
      </c>
      <c r="L30" s="36" t="str">
        <f t="shared" ca="1" si="1"/>
        <v/>
      </c>
      <c r="M30" s="36" t="str">
        <f t="shared" ca="1" si="2"/>
        <v/>
      </c>
      <c r="N30" s="36" t="str">
        <f t="shared" ca="1" si="3"/>
        <v/>
      </c>
      <c r="O30" s="4" t="str">
        <f t="shared" ca="1" si="6"/>
        <v/>
      </c>
      <c r="P30" s="61" t="str">
        <f t="shared" ca="1" si="10"/>
        <v/>
      </c>
      <c r="Q30" s="61" t="str">
        <f t="shared" ca="1" si="11"/>
        <v/>
      </c>
      <c r="R30" s="61" t="str">
        <f t="shared" ca="1" si="12"/>
        <v/>
      </c>
    </row>
    <row r="31" spans="2:21">
      <c r="B31">
        <v>29</v>
      </c>
      <c r="C31" s="35">
        <f ca="1">IFERROR(LARGE(OFFSET('Program and Results'!$V$1,MATCH('Distribution of data (Se Diff)'!$A$2,'Program and Results'!$A:$A,0),0,500,1),$B$2-B31),"")</f>
        <v>-0.14748999901898413</v>
      </c>
      <c r="D31" s="47">
        <f ca="1">IF(C31="","",COUNTIFS(OFFSET('Program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Diff)'!$C31))</f>
        <v>0</v>
      </c>
      <c r="E31" s="47">
        <f ca="1">IF(D31="","",COUNTIFS(OFFSET('Program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Diff)'!$C31))</f>
        <v>0</v>
      </c>
      <c r="F31" s="47">
        <f ca="1">IF(E31="","",COUNTIFS(OFFSET('Program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Diff)'!$C31))</f>
        <v>1</v>
      </c>
      <c r="G31" s="47"/>
      <c r="H31" s="51"/>
      <c r="I31" s="51"/>
      <c r="J31" s="48" t="str">
        <f t="shared" ca="1" si="5"/>
        <v/>
      </c>
      <c r="K31" s="50" t="str">
        <f t="shared" ca="1" si="0"/>
        <v/>
      </c>
      <c r="L31" s="36" t="str">
        <f t="shared" ca="1" si="1"/>
        <v/>
      </c>
      <c r="M31" s="36" t="str">
        <f t="shared" ca="1" si="2"/>
        <v/>
      </c>
      <c r="N31" s="36" t="str">
        <f t="shared" ca="1" si="3"/>
        <v/>
      </c>
      <c r="O31" s="4" t="str">
        <f t="shared" ca="1" si="6"/>
        <v/>
      </c>
      <c r="P31" s="61" t="str">
        <f t="shared" ca="1" si="10"/>
        <v/>
      </c>
      <c r="Q31" s="61" t="str">
        <f t="shared" ca="1" si="11"/>
        <v/>
      </c>
      <c r="R31" s="61" t="str">
        <f t="shared" ca="1" si="12"/>
        <v/>
      </c>
      <c r="U31" s="35"/>
    </row>
    <row r="32" spans="2:21">
      <c r="B32">
        <v>30</v>
      </c>
      <c r="C32" s="35">
        <f ca="1">IFERROR(LARGE(OFFSET('Program and Results'!$V$1,MATCH('Distribution of data (Se Diff)'!$A$2,'Program and Results'!$A:$A,0),0,500,1),$B$2-B32),"")</f>
        <v>-0.13814387219193391</v>
      </c>
      <c r="D32" s="47">
        <f ca="1">IF(C32="","",COUNTIFS(OFFSET('Program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Diff)'!$C32))</f>
        <v>0</v>
      </c>
      <c r="E32" s="47">
        <f ca="1">IF(D32="","",COUNTIFS(OFFSET('Program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Diff)'!$C32))</f>
        <v>1</v>
      </c>
      <c r="F32" s="47">
        <f ca="1">IF(E32="","",COUNTIFS(OFFSET('Program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Diff)'!$C32))</f>
        <v>0</v>
      </c>
      <c r="G32" s="47"/>
      <c r="H32" s="51"/>
      <c r="I32" s="51"/>
      <c r="J32" s="48" t="str">
        <f t="shared" ca="1" si="5"/>
        <v/>
      </c>
      <c r="K32" s="50" t="str">
        <f t="shared" ca="1" si="0"/>
        <v/>
      </c>
      <c r="L32" s="36" t="str">
        <f t="shared" ca="1" si="1"/>
        <v/>
      </c>
      <c r="M32" s="36" t="str">
        <f t="shared" ca="1" si="2"/>
        <v/>
      </c>
      <c r="N32" s="36" t="str">
        <f t="shared" ca="1" si="3"/>
        <v/>
      </c>
      <c r="O32" s="4" t="str">
        <f t="shared" ca="1" si="6"/>
        <v/>
      </c>
      <c r="P32" s="61" t="str">
        <f t="shared" ca="1" si="10"/>
        <v/>
      </c>
      <c r="Q32" s="61" t="str">
        <f t="shared" ca="1" si="11"/>
        <v/>
      </c>
      <c r="R32" s="61" t="str">
        <f t="shared" ca="1" si="12"/>
        <v/>
      </c>
    </row>
    <row r="33" spans="2:18">
      <c r="B33">
        <v>31</v>
      </c>
      <c r="C33" s="35">
        <f ca="1">IFERROR(LARGE(OFFSET('Program and Results'!$V$1,MATCH('Distribution of data (Se Diff)'!$A$2,'Program and Results'!$A:$A,0),0,500,1),$B$2-B33),"")</f>
        <v>-0.13255037606286363</v>
      </c>
      <c r="D33" s="47">
        <f ca="1">IF(C33="","",COUNTIFS(OFFSET('Program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Diff)'!$C33))</f>
        <v>0</v>
      </c>
      <c r="E33" s="47">
        <f ca="1">IF(D33="","",COUNTIFS(OFFSET('Program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Diff)'!$C33))</f>
        <v>1</v>
      </c>
      <c r="F33" s="47">
        <f ca="1">IF(E33="","",COUNTIFS(OFFSET('Program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Diff)'!$C33))</f>
        <v>0</v>
      </c>
      <c r="G33" s="47"/>
      <c r="H33" s="51"/>
      <c r="I33" s="51"/>
      <c r="J33" s="48" t="str">
        <f t="shared" ca="1" si="5"/>
        <v/>
      </c>
      <c r="K33" s="50" t="str">
        <f t="shared" ca="1" si="0"/>
        <v/>
      </c>
      <c r="L33" s="36" t="str">
        <f t="shared" ca="1" si="1"/>
        <v/>
      </c>
      <c r="M33" s="36" t="str">
        <f t="shared" ca="1" si="2"/>
        <v/>
      </c>
      <c r="N33" s="36" t="str">
        <f t="shared" ca="1" si="3"/>
        <v/>
      </c>
      <c r="O33" s="4" t="str">
        <f t="shared" ca="1" si="6"/>
        <v/>
      </c>
      <c r="P33" s="61" t="str">
        <f t="shared" ca="1" si="10"/>
        <v/>
      </c>
      <c r="Q33" s="61" t="str">
        <f t="shared" ca="1" si="11"/>
        <v/>
      </c>
      <c r="R33" s="61" t="str">
        <f t="shared" ca="1" si="12"/>
        <v/>
      </c>
    </row>
    <row r="34" spans="2:18">
      <c r="B34">
        <v>32</v>
      </c>
      <c r="C34" s="35">
        <f ca="1">IFERROR(LARGE(OFFSET('Program and Results'!$V$1,MATCH('Distribution of data (Se Diff)'!$A$2,'Program and Results'!$A:$A,0),0,500,1),$B$2-B34),"")</f>
        <v>-0.12894749663866328</v>
      </c>
      <c r="D34" s="47">
        <f ca="1">IF(C34="","",COUNTIFS(OFFSET('Program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Diff)'!$C34))</f>
        <v>0</v>
      </c>
      <c r="E34" s="47">
        <f ca="1">IF(D34="","",COUNTIFS(OFFSET('Program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Diff)'!$C34))</f>
        <v>1</v>
      </c>
      <c r="F34" s="47">
        <f ca="1">IF(E34="","",COUNTIFS(OFFSET('Program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Diff)'!$C34))</f>
        <v>0</v>
      </c>
      <c r="G34" s="47"/>
      <c r="H34" s="51"/>
      <c r="I34" s="51"/>
      <c r="J34" s="48" t="str">
        <f t="shared" ca="1" si="5"/>
        <v/>
      </c>
      <c r="K34" s="50" t="str">
        <f t="shared" ca="1" si="0"/>
        <v/>
      </c>
      <c r="L34" s="36" t="str">
        <f t="shared" ca="1" si="1"/>
        <v/>
      </c>
      <c r="M34" s="36" t="str">
        <f t="shared" ca="1" si="2"/>
        <v/>
      </c>
      <c r="N34" s="36" t="str">
        <f t="shared" ca="1" si="3"/>
        <v/>
      </c>
      <c r="O34" s="4" t="str">
        <f t="shared" ca="1" si="6"/>
        <v/>
      </c>
      <c r="P34" s="61" t="str">
        <f t="shared" ca="1" si="10"/>
        <v/>
      </c>
      <c r="Q34" s="61" t="str">
        <f t="shared" ca="1" si="11"/>
        <v/>
      </c>
      <c r="R34" s="61" t="str">
        <f t="shared" ca="1" si="12"/>
        <v/>
      </c>
    </row>
    <row r="35" spans="2:18">
      <c r="B35">
        <v>33</v>
      </c>
      <c r="C35" s="35">
        <f ca="1">IFERROR(LARGE(OFFSET('Program and Results'!$V$1,MATCH('Distribution of data (Se Diff)'!$A$2,'Program and Results'!$A:$A,0),0,500,1),$B$2-B35),"")</f>
        <v>-0.12676484431439317</v>
      </c>
      <c r="D35" s="47">
        <f ca="1">IF(C35="","",COUNTIFS(OFFSET('Program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Diff)'!$C35))</f>
        <v>0</v>
      </c>
      <c r="E35" s="47">
        <f ca="1">IF(D35="","",COUNTIFS(OFFSET('Program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Diff)'!$C35))</f>
        <v>1</v>
      </c>
      <c r="F35" s="47">
        <f ca="1">IF(E35="","",COUNTIFS(OFFSET('Program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Diff)'!$C35))</f>
        <v>0</v>
      </c>
      <c r="G35" s="47"/>
      <c r="H35" s="51"/>
      <c r="I35" s="51"/>
      <c r="J35" s="48" t="str">
        <f t="shared" ca="1" si="5"/>
        <v/>
      </c>
      <c r="K35" s="50" t="str">
        <f t="shared" ca="1" si="0"/>
        <v/>
      </c>
      <c r="L35" s="36" t="str">
        <f t="shared" ca="1" si="1"/>
        <v/>
      </c>
      <c r="M35" s="36" t="str">
        <f t="shared" ca="1" si="2"/>
        <v/>
      </c>
      <c r="N35" s="36" t="str">
        <f t="shared" ca="1" si="3"/>
        <v/>
      </c>
      <c r="O35" s="4" t="str">
        <f t="shared" ca="1" si="6"/>
        <v/>
      </c>
      <c r="P35" s="61" t="str">
        <f t="shared" ca="1" si="10"/>
        <v/>
      </c>
      <c r="Q35" s="61" t="str">
        <f t="shared" ca="1" si="11"/>
        <v/>
      </c>
      <c r="R35" s="61" t="str">
        <f t="shared" ca="1" si="12"/>
        <v/>
      </c>
    </row>
    <row r="36" spans="2:18">
      <c r="B36">
        <v>34</v>
      </c>
      <c r="C36" s="35">
        <f ca="1">IFERROR(LARGE(OFFSET('Program and Results'!$V$1,MATCH('Distribution of data (Se Diff)'!$A$2,'Program and Results'!$A:$A,0),0,500,1),$B$2-B36),"")</f>
        <v>-0.12386651889547085</v>
      </c>
      <c r="D36" s="47">
        <f ca="1">IF(C36="","",COUNTIFS(OFFSET('Program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Diff)'!$C36))</f>
        <v>0</v>
      </c>
      <c r="E36" s="47">
        <f ca="1">IF(D36="","",COUNTIFS(OFFSET('Program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Diff)'!$C36))</f>
        <v>1</v>
      </c>
      <c r="F36" s="47">
        <f ca="1">IF(E36="","",COUNTIFS(OFFSET('Program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Diff)'!$C36))</f>
        <v>0</v>
      </c>
      <c r="G36" s="47"/>
      <c r="H36" s="51"/>
      <c r="I36" s="51"/>
      <c r="J36" s="48" t="str">
        <f t="shared" ca="1" si="5"/>
        <v/>
      </c>
      <c r="K36" s="50" t="str">
        <f t="shared" ca="1" si="0"/>
        <v/>
      </c>
      <c r="L36" s="36" t="str">
        <f t="shared" ca="1" si="1"/>
        <v/>
      </c>
      <c r="M36" s="36" t="str">
        <f t="shared" ca="1" si="2"/>
        <v/>
      </c>
      <c r="N36" s="36" t="str">
        <f t="shared" ca="1" si="3"/>
        <v/>
      </c>
      <c r="O36" s="4" t="str">
        <f t="shared" ca="1" si="6"/>
        <v/>
      </c>
      <c r="P36" s="61" t="str">
        <f t="shared" ca="1" si="10"/>
        <v/>
      </c>
      <c r="Q36" s="61" t="str">
        <f t="shared" ca="1" si="11"/>
        <v/>
      </c>
      <c r="R36" s="61" t="str">
        <f t="shared" ca="1" si="12"/>
        <v/>
      </c>
    </row>
    <row r="37" spans="2:18">
      <c r="B37">
        <v>35</v>
      </c>
      <c r="C37" s="35">
        <f ca="1">IFERROR(LARGE(OFFSET('Program and Results'!$V$1,MATCH('Distribution of data (Se Diff)'!$A$2,'Program and Results'!$A:$A,0),0,500,1),$B$2-B37),"")</f>
        <v>-0.12282393503344347</v>
      </c>
      <c r="D37" s="47">
        <f ca="1">IF(C37="","",COUNTIFS(OFFSET('Program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Diff)'!$C37))</f>
        <v>0</v>
      </c>
      <c r="E37" s="47">
        <f ca="1">IF(D37="","",COUNTIFS(OFFSET('Program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Diff)'!$C37))</f>
        <v>0</v>
      </c>
      <c r="F37" s="47">
        <f ca="1">IF(E37="","",COUNTIFS(OFFSET('Program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Diff)'!$C37))</f>
        <v>1</v>
      </c>
      <c r="G37" s="47"/>
      <c r="H37" s="51"/>
      <c r="I37" s="51"/>
      <c r="J37" s="48" t="str">
        <f t="shared" ca="1" si="5"/>
        <v/>
      </c>
      <c r="K37" s="50" t="str">
        <f t="shared" ca="1" si="0"/>
        <v/>
      </c>
      <c r="L37" s="36" t="str">
        <f t="shared" ca="1" si="1"/>
        <v/>
      </c>
      <c r="M37" s="36" t="str">
        <f t="shared" ca="1" si="2"/>
        <v/>
      </c>
      <c r="N37" s="36" t="str">
        <f t="shared" ca="1" si="3"/>
        <v/>
      </c>
      <c r="O37" s="4" t="str">
        <f t="shared" ca="1" si="6"/>
        <v/>
      </c>
      <c r="P37" s="61" t="str">
        <f t="shared" ca="1" si="10"/>
        <v/>
      </c>
      <c r="Q37" s="61" t="str">
        <f t="shared" ca="1" si="11"/>
        <v/>
      </c>
      <c r="R37" s="61" t="str">
        <f t="shared" ca="1" si="12"/>
        <v/>
      </c>
    </row>
    <row r="38" spans="2:18">
      <c r="B38">
        <v>36</v>
      </c>
      <c r="C38" s="35">
        <f ca="1">IFERROR(LARGE(OFFSET('Program and Results'!$V$1,MATCH('Distribution of data (Se Diff)'!$A$2,'Program and Results'!$A:$A,0),0,500,1),$B$2-B38),"")</f>
        <v>-0.12093589103697933</v>
      </c>
      <c r="D38" s="47">
        <f ca="1">IF(C38="","",COUNTIFS(OFFSET('Program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Diff)'!$C38))</f>
        <v>0</v>
      </c>
      <c r="E38" s="47">
        <f ca="1">IF(D38="","",COUNTIFS(OFFSET('Program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Diff)'!$C38))</f>
        <v>0</v>
      </c>
      <c r="F38" s="47">
        <f ca="1">IF(E38="","",COUNTIFS(OFFSET('Program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Diff)'!$C38))</f>
        <v>1</v>
      </c>
      <c r="G38" s="47"/>
      <c r="H38" s="51"/>
      <c r="I38" s="51"/>
      <c r="J38" s="48" t="str">
        <f t="shared" ca="1" si="5"/>
        <v/>
      </c>
      <c r="K38" s="50" t="str">
        <f t="shared" ca="1" si="0"/>
        <v/>
      </c>
      <c r="L38" s="36" t="str">
        <f t="shared" ca="1" si="1"/>
        <v/>
      </c>
      <c r="M38" s="36" t="str">
        <f t="shared" ca="1" si="2"/>
        <v/>
      </c>
      <c r="N38" s="36" t="str">
        <f t="shared" ca="1" si="3"/>
        <v/>
      </c>
      <c r="O38" s="4" t="str">
        <f t="shared" ca="1" si="6"/>
        <v/>
      </c>
      <c r="P38" s="61" t="str">
        <f t="shared" ca="1" si="10"/>
        <v/>
      </c>
      <c r="Q38" s="61" t="str">
        <f t="shared" ca="1" si="11"/>
        <v/>
      </c>
      <c r="R38" s="61" t="str">
        <f t="shared" ca="1" si="12"/>
        <v/>
      </c>
    </row>
    <row r="39" spans="2:18">
      <c r="B39">
        <v>37</v>
      </c>
      <c r="C39" s="35">
        <f ca="1">IFERROR(LARGE(OFFSET('Program and Results'!$V$1,MATCH('Distribution of data (Se Diff)'!$A$2,'Program and Results'!$A:$A,0),0,500,1),$B$2-B39),"")</f>
        <v>-0.11995923238642847</v>
      </c>
      <c r="D39" s="47">
        <f ca="1">IF(C39="","",COUNTIFS(OFFSET('Program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Diff)'!$C39))</f>
        <v>0</v>
      </c>
      <c r="E39" s="47">
        <f ca="1">IF(D39="","",COUNTIFS(OFFSET('Program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Diff)'!$C39))</f>
        <v>1</v>
      </c>
      <c r="F39" s="47">
        <f ca="1">IF(E39="","",COUNTIFS(OFFSET('Program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Diff)'!$C39))</f>
        <v>0</v>
      </c>
      <c r="G39" s="47"/>
      <c r="H39" s="51"/>
      <c r="I39" s="51"/>
      <c r="J39" s="48" t="str">
        <f t="shared" ca="1" si="5"/>
        <v/>
      </c>
      <c r="K39" s="50" t="str">
        <f t="shared" ca="1" si="0"/>
        <v/>
      </c>
      <c r="L39" s="36" t="str">
        <f t="shared" ca="1" si="1"/>
        <v/>
      </c>
      <c r="M39" s="36" t="str">
        <f t="shared" ca="1" si="2"/>
        <v/>
      </c>
      <c r="N39" s="36" t="str">
        <f t="shared" ca="1" si="3"/>
        <v/>
      </c>
      <c r="O39" s="4" t="str">
        <f t="shared" ca="1" si="6"/>
        <v/>
      </c>
      <c r="P39" s="61" t="str">
        <f t="shared" ca="1" si="10"/>
        <v/>
      </c>
      <c r="Q39" s="61" t="str">
        <f t="shared" ca="1" si="11"/>
        <v/>
      </c>
      <c r="R39" s="61" t="str">
        <f t="shared" ca="1" si="12"/>
        <v/>
      </c>
    </row>
    <row r="40" spans="2:18">
      <c r="B40">
        <v>38</v>
      </c>
      <c r="C40" s="35">
        <f ca="1">IFERROR(LARGE(OFFSET('Program and Results'!$V$1,MATCH('Distribution of data (Se Diff)'!$A$2,'Program and Results'!$A:$A,0),0,500,1),$B$2-B40),"")</f>
        <v>-0.11816439230150988</v>
      </c>
      <c r="D40" s="47">
        <f ca="1">IF(C40="","",COUNTIFS(OFFSET('Program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Diff)'!$C40))</f>
        <v>0</v>
      </c>
      <c r="E40" s="47">
        <f ca="1">IF(D40="","",COUNTIFS(OFFSET('Program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Diff)'!$C40))</f>
        <v>1</v>
      </c>
      <c r="F40" s="47">
        <f ca="1">IF(E40="","",COUNTIFS(OFFSET('Program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Diff)'!$C40))</f>
        <v>0</v>
      </c>
      <c r="G40" s="47"/>
      <c r="H40" s="51"/>
      <c r="I40" s="51"/>
      <c r="J40" s="48" t="str">
        <f t="shared" ca="1" si="5"/>
        <v/>
      </c>
      <c r="K40" s="50" t="str">
        <f t="shared" ca="1" si="0"/>
        <v/>
      </c>
      <c r="L40" s="36" t="str">
        <f t="shared" ca="1" si="1"/>
        <v/>
      </c>
      <c r="M40" s="36" t="str">
        <f t="shared" ca="1" si="2"/>
        <v/>
      </c>
      <c r="N40" s="36" t="str">
        <f t="shared" ca="1" si="3"/>
        <v/>
      </c>
      <c r="O40" s="4" t="str">
        <f t="shared" ca="1" si="6"/>
        <v/>
      </c>
      <c r="P40" s="61" t="str">
        <f t="shared" ca="1" si="10"/>
        <v/>
      </c>
      <c r="Q40" s="61" t="str">
        <f t="shared" ca="1" si="11"/>
        <v/>
      </c>
      <c r="R40" s="61" t="str">
        <f t="shared" ca="1" si="12"/>
        <v/>
      </c>
    </row>
    <row r="41" spans="2:18">
      <c r="B41">
        <v>39</v>
      </c>
      <c r="C41" s="35">
        <f ca="1">IFERROR(LARGE(OFFSET('Program and Results'!$V$1,MATCH('Distribution of data (Se Diff)'!$A$2,'Program and Results'!$A:$A,0),0,500,1),$B$2-B41),"")</f>
        <v>-0.11759192198503876</v>
      </c>
      <c r="D41" s="47">
        <f ca="1">IF(C41="","",COUNTIFS(OFFSET('Program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Diff)'!$C41))</f>
        <v>1</v>
      </c>
      <c r="E41" s="47">
        <f ca="1">IF(D41="","",COUNTIFS(OFFSET('Program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Diff)'!$C41))</f>
        <v>0</v>
      </c>
      <c r="F41" s="47">
        <f ca="1">IF(E41="","",COUNTIFS(OFFSET('Program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Diff)'!$C41))</f>
        <v>0</v>
      </c>
      <c r="G41" s="47"/>
      <c r="H41" s="51"/>
      <c r="I41" s="51"/>
      <c r="J41" s="48" t="str">
        <f t="shared" ca="1" si="5"/>
        <v/>
      </c>
      <c r="K41" s="50" t="str">
        <f t="shared" ca="1" si="0"/>
        <v/>
      </c>
      <c r="L41" s="36" t="str">
        <f t="shared" ca="1" si="1"/>
        <v/>
      </c>
      <c r="M41" s="36" t="str">
        <f t="shared" ca="1" si="2"/>
        <v/>
      </c>
      <c r="N41" s="36" t="str">
        <f t="shared" ca="1" si="3"/>
        <v/>
      </c>
      <c r="O41" s="4" t="str">
        <f t="shared" ca="1" si="6"/>
        <v/>
      </c>
      <c r="P41" s="61" t="str">
        <f t="shared" ca="1" si="10"/>
        <v/>
      </c>
      <c r="Q41" s="61" t="str">
        <f t="shared" ca="1" si="11"/>
        <v/>
      </c>
      <c r="R41" s="61" t="str">
        <f t="shared" ca="1" si="12"/>
        <v/>
      </c>
    </row>
    <row r="42" spans="2:18">
      <c r="B42">
        <v>40</v>
      </c>
      <c r="C42" s="35">
        <f ca="1">IFERROR(LARGE(OFFSET('Program and Results'!$V$1,MATCH('Distribution of data (Se Diff)'!$A$2,'Program and Results'!$A:$A,0),0,500,1),$B$2-B42),"")</f>
        <v>-0.11752373359602575</v>
      </c>
      <c r="D42" s="47">
        <f ca="1">IF(C42="","",COUNTIFS(OFFSET('Program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Diff)'!$C42))</f>
        <v>0</v>
      </c>
      <c r="E42" s="47">
        <f ca="1">IF(D42="","",COUNTIFS(OFFSET('Program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Diff)'!$C42))</f>
        <v>1</v>
      </c>
      <c r="F42" s="47">
        <f ca="1">IF(E42="","",COUNTIFS(OFFSET('Program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Diff)'!$C42))</f>
        <v>0</v>
      </c>
      <c r="G42" s="47"/>
      <c r="H42" s="51"/>
      <c r="I42" s="51"/>
      <c r="J42" s="48" t="str">
        <f t="shared" ca="1" si="5"/>
        <v/>
      </c>
      <c r="K42" s="50" t="str">
        <f t="shared" ca="1" si="0"/>
        <v/>
      </c>
      <c r="L42" s="36" t="str">
        <f t="shared" ca="1" si="1"/>
        <v/>
      </c>
      <c r="M42" s="36" t="str">
        <f t="shared" ca="1" si="2"/>
        <v/>
      </c>
      <c r="N42" s="36" t="str">
        <f t="shared" ca="1" si="3"/>
        <v/>
      </c>
      <c r="O42" s="4" t="str">
        <f t="shared" ca="1" si="6"/>
        <v/>
      </c>
      <c r="P42" s="61" t="str">
        <f t="shared" ca="1" si="10"/>
        <v/>
      </c>
      <c r="Q42" s="61" t="str">
        <f t="shared" ca="1" si="11"/>
        <v/>
      </c>
      <c r="R42" s="61" t="str">
        <f t="shared" ca="1" si="12"/>
        <v/>
      </c>
    </row>
    <row r="43" spans="2:18">
      <c r="B43">
        <v>41</v>
      </c>
      <c r="C43" s="35">
        <f ca="1">IFERROR(LARGE(OFFSET('Program and Results'!$V$1,MATCH('Distribution of data (Se Diff)'!$A$2,'Program and Results'!$A:$A,0),0,500,1),$B$2-B43),"")</f>
        <v>-0.1165542441716157</v>
      </c>
      <c r="D43" s="47">
        <f ca="1">IF(C43="","",COUNTIFS(OFFSET('Program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Diff)'!$C43))</f>
        <v>0</v>
      </c>
      <c r="E43" s="47">
        <f ca="1">IF(D43="","",COUNTIFS(OFFSET('Program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Diff)'!$C43))</f>
        <v>1</v>
      </c>
      <c r="F43" s="47">
        <f ca="1">IF(E43="","",COUNTIFS(OFFSET('Program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Diff)'!$C43))</f>
        <v>0</v>
      </c>
      <c r="G43" s="47"/>
      <c r="H43" s="51"/>
      <c r="I43" s="51"/>
      <c r="J43" s="48" t="str">
        <f t="shared" ca="1" si="5"/>
        <v/>
      </c>
      <c r="K43" s="50" t="str">
        <f t="shared" ca="1" si="0"/>
        <v/>
      </c>
      <c r="L43" s="36" t="str">
        <f t="shared" ca="1" si="1"/>
        <v/>
      </c>
      <c r="M43" s="36" t="str">
        <f t="shared" ca="1" si="2"/>
        <v/>
      </c>
      <c r="N43" s="36" t="str">
        <f t="shared" ca="1" si="3"/>
        <v/>
      </c>
      <c r="O43" s="4" t="str">
        <f t="shared" ca="1" si="6"/>
        <v/>
      </c>
      <c r="P43" s="61" t="str">
        <f t="shared" ca="1" si="10"/>
        <v/>
      </c>
      <c r="Q43" s="61" t="str">
        <f t="shared" ca="1" si="11"/>
        <v/>
      </c>
      <c r="R43" s="61" t="str">
        <f t="shared" ca="1" si="12"/>
        <v/>
      </c>
    </row>
    <row r="44" spans="2:18">
      <c r="B44">
        <v>42</v>
      </c>
      <c r="C44" s="35">
        <f ca="1">IFERROR(LARGE(OFFSET('Program and Results'!$V$1,MATCH('Distribution of data (Se Diff)'!$A$2,'Program and Results'!$A:$A,0),0,500,1),$B$2-B44),"")</f>
        <v>-0.116272717931928</v>
      </c>
      <c r="D44" s="47">
        <f ca="1">IF(C44="","",COUNTIFS(OFFSET('Program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Diff)'!$C44))</f>
        <v>1</v>
      </c>
      <c r="E44" s="47">
        <f ca="1">IF(D44="","",COUNTIFS(OFFSET('Program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Diff)'!$C44))</f>
        <v>0</v>
      </c>
      <c r="F44" s="47">
        <f ca="1">IF(E44="","",COUNTIFS(OFFSET('Program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Diff)'!$C44))</f>
        <v>0</v>
      </c>
      <c r="G44" s="47"/>
      <c r="J44" s="48" t="str">
        <f t="shared" ca="1" si="5"/>
        <v/>
      </c>
      <c r="K44" s="50" t="str">
        <f t="shared" ca="1" si="0"/>
        <v/>
      </c>
      <c r="L44" s="36" t="str">
        <f t="shared" ca="1" si="1"/>
        <v/>
      </c>
      <c r="M44" s="36" t="str">
        <f t="shared" ca="1" si="2"/>
        <v/>
      </c>
      <c r="N44" s="36" t="str">
        <f t="shared" ca="1" si="3"/>
        <v/>
      </c>
      <c r="O44" s="4" t="str">
        <f t="shared" ca="1" si="6"/>
        <v/>
      </c>
      <c r="P44" s="61" t="str">
        <f t="shared" ca="1" si="10"/>
        <v/>
      </c>
      <c r="Q44" s="61" t="str">
        <f t="shared" ca="1" si="11"/>
        <v/>
      </c>
      <c r="R44" s="61" t="str">
        <f t="shared" ca="1" si="12"/>
        <v/>
      </c>
    </row>
    <row r="45" spans="2:18">
      <c r="B45">
        <v>43</v>
      </c>
      <c r="C45" s="35">
        <f ca="1">IFERROR(LARGE(OFFSET('Program and Results'!$V$1,MATCH('Distribution of data (Se Diff)'!$A$2,'Program and Results'!$A:$A,0),0,500,1),$B$2-B45),"")</f>
        <v>-0.1074072800673132</v>
      </c>
      <c r="D45" s="47">
        <f ca="1">IF(C45="","",COUNTIFS(OFFSET('Program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Diff)'!$C45))</f>
        <v>0</v>
      </c>
      <c r="E45" s="47">
        <f ca="1">IF(D45="","",COUNTIFS(OFFSET('Program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Diff)'!$C45))</f>
        <v>0</v>
      </c>
      <c r="F45" s="47">
        <f ca="1">IF(E45="","",COUNTIFS(OFFSET('Program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Diff)'!$C45))</f>
        <v>1</v>
      </c>
      <c r="G45" s="47"/>
      <c r="J45" s="48" t="str">
        <f t="shared" ca="1" si="5"/>
        <v/>
      </c>
      <c r="K45" s="50" t="str">
        <f t="shared" ca="1" si="0"/>
        <v/>
      </c>
      <c r="L45" s="36" t="str">
        <f t="shared" ca="1" si="1"/>
        <v/>
      </c>
      <c r="M45" s="36" t="str">
        <f t="shared" ca="1" si="2"/>
        <v/>
      </c>
      <c r="N45" s="36" t="str">
        <f t="shared" ca="1" si="3"/>
        <v/>
      </c>
      <c r="O45" s="4" t="str">
        <f t="shared" ca="1" si="6"/>
        <v/>
      </c>
      <c r="P45" s="61" t="str">
        <f t="shared" ca="1" si="10"/>
        <v/>
      </c>
      <c r="Q45" s="61" t="str">
        <f t="shared" ca="1" si="11"/>
        <v/>
      </c>
      <c r="R45" s="61" t="str">
        <f t="shared" ca="1" si="12"/>
        <v/>
      </c>
    </row>
    <row r="46" spans="2:18">
      <c r="B46">
        <v>44</v>
      </c>
      <c r="C46" s="35">
        <f ca="1">IFERROR(LARGE(OFFSET('Program and Results'!$V$1,MATCH('Distribution of data (Se Diff)'!$A$2,'Program and Results'!$A:$A,0),0,500,1),$B$2-B46),"")</f>
        <v>-0.10468144223444353</v>
      </c>
      <c r="D46" s="47">
        <f ca="1">IF(C46="","",COUNTIFS(OFFSET('Program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Diff)'!$C46))</f>
        <v>0</v>
      </c>
      <c r="E46" s="47">
        <f ca="1">IF(D46="","",COUNTIFS(OFFSET('Program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Diff)'!$C46))</f>
        <v>1</v>
      </c>
      <c r="F46" s="47">
        <f ca="1">IF(E46="","",COUNTIFS(OFFSET('Program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Diff)'!$C46))</f>
        <v>0</v>
      </c>
      <c r="G46" s="47"/>
      <c r="J46" s="48" t="str">
        <f t="shared" ca="1" si="5"/>
        <v/>
      </c>
      <c r="K46" s="50" t="str">
        <f t="shared" ca="1" si="0"/>
        <v/>
      </c>
      <c r="L46" s="36" t="str">
        <f t="shared" ca="1" si="1"/>
        <v/>
      </c>
      <c r="M46" s="36" t="str">
        <f t="shared" ca="1" si="2"/>
        <v/>
      </c>
      <c r="N46" s="36" t="str">
        <f t="shared" ca="1" si="3"/>
        <v/>
      </c>
      <c r="O46" s="4" t="str">
        <f t="shared" ca="1" si="6"/>
        <v/>
      </c>
      <c r="P46" s="61" t="str">
        <f t="shared" ca="1" si="10"/>
        <v/>
      </c>
      <c r="Q46" s="61" t="str">
        <f t="shared" ca="1" si="11"/>
        <v/>
      </c>
      <c r="R46" s="61" t="str">
        <f t="shared" ca="1" si="12"/>
        <v/>
      </c>
    </row>
    <row r="47" spans="2:18">
      <c r="B47">
        <v>45</v>
      </c>
      <c r="C47" s="35">
        <f ca="1">IFERROR(LARGE(OFFSET('Program and Results'!$V$1,MATCH('Distribution of data (Se Diff)'!$A$2,'Program and Results'!$A:$A,0),0,500,1),$B$2-B47),"")</f>
        <v>-0.10287860428622131</v>
      </c>
      <c r="D47" s="47">
        <f ca="1">IF(C47="","",COUNTIFS(OFFSET('Program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Diff)'!$C47))</f>
        <v>0</v>
      </c>
      <c r="E47" s="47">
        <f ca="1">IF(D47="","",COUNTIFS(OFFSET('Program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Diff)'!$C47))</f>
        <v>0</v>
      </c>
      <c r="F47" s="47">
        <f ca="1">IF(E47="","",COUNTIFS(OFFSET('Program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Diff)'!$C47))</f>
        <v>1</v>
      </c>
      <c r="G47" s="47"/>
      <c r="J47" s="48" t="str">
        <f t="shared" ca="1" si="5"/>
        <v/>
      </c>
      <c r="K47" s="50" t="str">
        <f t="shared" ca="1" si="0"/>
        <v/>
      </c>
      <c r="L47" s="36" t="str">
        <f t="shared" ca="1" si="1"/>
        <v/>
      </c>
      <c r="M47" s="36" t="str">
        <f t="shared" ca="1" si="2"/>
        <v/>
      </c>
      <c r="N47" s="36" t="str">
        <f t="shared" ca="1" si="3"/>
        <v/>
      </c>
      <c r="O47" s="4" t="str">
        <f t="shared" ca="1" si="6"/>
        <v/>
      </c>
      <c r="P47" s="61" t="str">
        <f t="shared" ca="1" si="10"/>
        <v/>
      </c>
      <c r="Q47" s="61" t="str">
        <f t="shared" ca="1" si="11"/>
        <v/>
      </c>
      <c r="R47" s="61" t="str">
        <f t="shared" ca="1" si="12"/>
        <v/>
      </c>
    </row>
    <row r="48" spans="2:18">
      <c r="B48">
        <v>46</v>
      </c>
      <c r="C48" s="35">
        <f ca="1">IFERROR(LARGE(OFFSET('Program and Results'!$V$1,MATCH('Distribution of data (Se Diff)'!$A$2,'Program and Results'!$A:$A,0),0,500,1),$B$2-B48),"")</f>
        <v>-0.10272489578563193</v>
      </c>
      <c r="D48" s="47">
        <f ca="1">IF(C48="","",COUNTIFS(OFFSET('Program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Diff)'!$C48))</f>
        <v>0</v>
      </c>
      <c r="E48" s="47">
        <f ca="1">IF(D48="","",COUNTIFS(OFFSET('Program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Diff)'!$C48))</f>
        <v>1</v>
      </c>
      <c r="F48" s="47">
        <f ca="1">IF(E48="","",COUNTIFS(OFFSET('Program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Diff)'!$C48))</f>
        <v>0</v>
      </c>
      <c r="G48" s="47"/>
      <c r="J48" s="48" t="str">
        <f t="shared" ca="1" si="5"/>
        <v/>
      </c>
      <c r="K48" s="50" t="str">
        <f t="shared" ca="1" si="0"/>
        <v/>
      </c>
      <c r="L48" s="36" t="str">
        <f t="shared" ca="1" si="1"/>
        <v/>
      </c>
      <c r="M48" s="36" t="str">
        <f t="shared" ca="1" si="2"/>
        <v/>
      </c>
      <c r="N48" s="36" t="str">
        <f t="shared" ca="1" si="3"/>
        <v/>
      </c>
      <c r="O48" s="4" t="str">
        <f t="shared" ca="1" si="6"/>
        <v/>
      </c>
      <c r="P48" s="61" t="str">
        <f t="shared" ca="1" si="10"/>
        <v/>
      </c>
      <c r="Q48" s="61" t="str">
        <f t="shared" ca="1" si="11"/>
        <v/>
      </c>
      <c r="R48" s="61" t="str">
        <f t="shared" ca="1" si="12"/>
        <v/>
      </c>
    </row>
    <row r="49" spans="2:18">
      <c r="B49">
        <v>47</v>
      </c>
      <c r="C49" s="35">
        <f ca="1">IFERROR(LARGE(OFFSET('Program and Results'!$V$1,MATCH('Distribution of data (Se Diff)'!$A$2,'Program and Results'!$A:$A,0),0,500,1),$B$2-B49),"")</f>
        <v>-9.5572781220288616E-2</v>
      </c>
      <c r="D49" s="47">
        <f ca="1">IF(C49="","",COUNTIFS(OFFSET('Program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Diff)'!$C49))</f>
        <v>0</v>
      </c>
      <c r="E49" s="47">
        <f ca="1">IF(D49="","",COUNTIFS(OFFSET('Program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Diff)'!$C49))</f>
        <v>0</v>
      </c>
      <c r="F49" s="47">
        <f ca="1">IF(E49="","",COUNTIFS(OFFSET('Program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Diff)'!$C49))</f>
        <v>1</v>
      </c>
      <c r="G49" s="47"/>
      <c r="J49" s="48" t="str">
        <f t="shared" ca="1" si="5"/>
        <v/>
      </c>
      <c r="K49" s="50" t="str">
        <f t="shared" ca="1" si="0"/>
        <v/>
      </c>
      <c r="L49" s="36" t="str">
        <f t="shared" ca="1" si="1"/>
        <v/>
      </c>
      <c r="M49" s="36" t="str">
        <f t="shared" ca="1" si="2"/>
        <v/>
      </c>
      <c r="N49" s="36" t="str">
        <f t="shared" ca="1" si="3"/>
        <v/>
      </c>
      <c r="O49" s="4" t="str">
        <f t="shared" ca="1" si="6"/>
        <v/>
      </c>
      <c r="P49" s="61" t="str">
        <f t="shared" ca="1" si="10"/>
        <v/>
      </c>
      <c r="Q49" s="61" t="str">
        <f t="shared" ca="1" si="11"/>
        <v/>
      </c>
      <c r="R49" s="61" t="str">
        <f t="shared" ca="1" si="12"/>
        <v/>
      </c>
    </row>
    <row r="50" spans="2:18">
      <c r="B50">
        <v>48</v>
      </c>
      <c r="C50" s="35">
        <f ca="1">IFERROR(LARGE(OFFSET('Program and Results'!$V$1,MATCH('Distribution of data (Se Diff)'!$A$2,'Program and Results'!$A:$A,0),0,500,1),$B$2-B50),"")</f>
        <v>-9.5201809964289674E-2</v>
      </c>
      <c r="D50" s="47">
        <f ca="1">IF(C50="","",COUNTIFS(OFFSET('Program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Diff)'!$C50))</f>
        <v>0</v>
      </c>
      <c r="E50" s="47">
        <f ca="1">IF(D50="","",COUNTIFS(OFFSET('Program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Diff)'!$C50))</f>
        <v>1</v>
      </c>
      <c r="F50" s="47">
        <f ca="1">IF(E50="","",COUNTIFS(OFFSET('Program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Diff)'!$C50))</f>
        <v>0</v>
      </c>
      <c r="G50" s="47"/>
      <c r="J50" s="48" t="str">
        <f t="shared" ca="1" si="5"/>
        <v/>
      </c>
      <c r="K50" s="50" t="str">
        <f t="shared" ca="1" si="0"/>
        <v/>
      </c>
      <c r="L50" s="36" t="str">
        <f t="shared" ca="1" si="1"/>
        <v/>
      </c>
      <c r="M50" s="36" t="str">
        <f t="shared" ca="1" si="2"/>
        <v/>
      </c>
      <c r="N50" s="36" t="str">
        <f t="shared" ca="1" si="3"/>
        <v/>
      </c>
      <c r="O50" s="4" t="str">
        <f t="shared" ca="1" si="6"/>
        <v/>
      </c>
      <c r="P50" s="61" t="str">
        <f t="shared" ca="1" si="10"/>
        <v/>
      </c>
      <c r="Q50" s="61" t="str">
        <f t="shared" ca="1" si="11"/>
        <v/>
      </c>
      <c r="R50" s="61" t="str">
        <f t="shared" ca="1" si="12"/>
        <v/>
      </c>
    </row>
    <row r="51" spans="2:18">
      <c r="B51">
        <v>49</v>
      </c>
      <c r="C51" s="35">
        <f ca="1">IFERROR(LARGE(OFFSET('Program and Results'!$V$1,MATCH('Distribution of data (Se Diff)'!$A$2,'Program and Results'!$A:$A,0),0,500,1),$B$2-B51),"")</f>
        <v>-8.8848615463094749E-2</v>
      </c>
      <c r="D51" s="47">
        <f ca="1">IF(C51="","",COUNTIFS(OFFSET('Program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Diff)'!$C51))</f>
        <v>0</v>
      </c>
      <c r="E51" s="47">
        <f ca="1">IF(D51="","",COUNTIFS(OFFSET('Program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Diff)'!$C51))</f>
        <v>1</v>
      </c>
      <c r="F51" s="47">
        <f ca="1">IF(E51="","",COUNTIFS(OFFSET('Program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Diff)'!$C51))</f>
        <v>0</v>
      </c>
      <c r="G51" s="47"/>
      <c r="J51" s="48" t="str">
        <f t="shared" ca="1" si="5"/>
        <v/>
      </c>
      <c r="K51" s="50" t="str">
        <f t="shared" ca="1" si="0"/>
        <v/>
      </c>
      <c r="L51" s="36" t="str">
        <f t="shared" ca="1" si="1"/>
        <v/>
      </c>
      <c r="M51" s="36" t="str">
        <f t="shared" ca="1" si="2"/>
        <v/>
      </c>
      <c r="N51" s="36" t="str">
        <f t="shared" ca="1" si="3"/>
        <v/>
      </c>
      <c r="O51" s="4" t="str">
        <f t="shared" ca="1" si="6"/>
        <v/>
      </c>
      <c r="P51" s="61" t="str">
        <f t="shared" ca="1" si="10"/>
        <v/>
      </c>
      <c r="Q51" s="61" t="str">
        <f t="shared" ca="1" si="11"/>
        <v/>
      </c>
      <c r="R51" s="61" t="str">
        <f t="shared" ca="1" si="12"/>
        <v/>
      </c>
    </row>
    <row r="52" spans="2:18">
      <c r="B52">
        <v>50</v>
      </c>
      <c r="C52" s="35">
        <f ca="1">IFERROR(LARGE(OFFSET('Program and Results'!$V$1,MATCH('Distribution of data (Se Diff)'!$A$2,'Program and Results'!$A:$A,0),0,500,1),$B$2-B52),"")</f>
        <v>-8.753904029965115E-2</v>
      </c>
      <c r="D52" s="47">
        <f ca="1">IF(C52="","",COUNTIFS(OFFSET('Program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Diff)'!$C52))</f>
        <v>0</v>
      </c>
      <c r="E52" s="47">
        <f ca="1">IF(D52="","",COUNTIFS(OFFSET('Program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Diff)'!$C52))</f>
        <v>1</v>
      </c>
      <c r="F52" s="47">
        <f ca="1">IF(E52="","",COUNTIFS(OFFSET('Program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Diff)'!$C52))</f>
        <v>0</v>
      </c>
      <c r="G52" s="47"/>
      <c r="J52" s="48" t="str">
        <f t="shared" ca="1" si="5"/>
        <v/>
      </c>
      <c r="K52" s="50" t="str">
        <f t="shared" ca="1" si="0"/>
        <v/>
      </c>
      <c r="L52" s="36" t="str">
        <f t="shared" ca="1" si="1"/>
        <v/>
      </c>
      <c r="M52" s="36" t="str">
        <f t="shared" ca="1" si="2"/>
        <v/>
      </c>
      <c r="N52" s="36" t="str">
        <f t="shared" ca="1" si="3"/>
        <v/>
      </c>
      <c r="O52" s="4" t="str">
        <f t="shared" ca="1" si="6"/>
        <v/>
      </c>
      <c r="P52" s="61" t="str">
        <f t="shared" ca="1" si="10"/>
        <v/>
      </c>
      <c r="Q52" s="61" t="str">
        <f t="shared" ca="1" si="11"/>
        <v/>
      </c>
      <c r="R52" s="61" t="str">
        <f t="shared" ca="1" si="12"/>
        <v/>
      </c>
    </row>
    <row r="53" spans="2:18">
      <c r="B53">
        <v>51</v>
      </c>
      <c r="C53" s="35">
        <f ca="1">IFERROR(LARGE(OFFSET('Program and Results'!$V$1,MATCH('Distribution of data (Se Diff)'!$A$2,'Program and Results'!$A:$A,0),0,500,1),$B$2-B53),"")</f>
        <v>-8.6142341609373174E-2</v>
      </c>
      <c r="D53" s="47">
        <f ca="1">IF(C53="","",COUNTIFS(OFFSET('Program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Diff)'!$C53))</f>
        <v>1</v>
      </c>
      <c r="E53" s="47">
        <f ca="1">IF(D53="","",COUNTIFS(OFFSET('Program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Diff)'!$C53))</f>
        <v>0</v>
      </c>
      <c r="F53" s="47">
        <f ca="1">IF(E53="","",COUNTIFS(OFFSET('Program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Diff)'!$C53))</f>
        <v>0</v>
      </c>
      <c r="G53" s="47"/>
      <c r="J53" s="48" t="str">
        <f t="shared" ca="1" si="5"/>
        <v/>
      </c>
      <c r="K53" s="50" t="str">
        <f t="shared" ca="1" si="0"/>
        <v/>
      </c>
      <c r="L53" s="36" t="str">
        <f t="shared" ca="1" si="1"/>
        <v/>
      </c>
      <c r="M53" s="36" t="str">
        <f t="shared" ca="1" si="2"/>
        <v/>
      </c>
      <c r="N53" s="36" t="str">
        <f t="shared" ca="1" si="3"/>
        <v/>
      </c>
      <c r="O53" s="4" t="str">
        <f t="shared" ca="1" si="6"/>
        <v/>
      </c>
      <c r="P53" s="61" t="str">
        <f t="shared" ca="1" si="10"/>
        <v/>
      </c>
      <c r="Q53" s="61" t="str">
        <f t="shared" ca="1" si="11"/>
        <v/>
      </c>
      <c r="R53" s="61" t="str">
        <f t="shared" ca="1" si="12"/>
        <v/>
      </c>
    </row>
    <row r="54" spans="2:18">
      <c r="B54">
        <v>52</v>
      </c>
      <c r="C54" s="35">
        <f ca="1">IFERROR(LARGE(OFFSET('Program and Results'!$V$1,MATCH('Distribution of data (Se Diff)'!$A$2,'Program and Results'!$A:$A,0),0,500,1),$B$2-B54),"")</f>
        <v>-8.3312689222121372E-2</v>
      </c>
      <c r="D54" s="47">
        <f ca="1">IF(C54="","",COUNTIFS(OFFSET('Program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Diff)'!$C54))</f>
        <v>1</v>
      </c>
      <c r="E54" s="47">
        <f ca="1">IF(D54="","",COUNTIFS(OFFSET('Program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Diff)'!$C54))</f>
        <v>0</v>
      </c>
      <c r="F54" s="47">
        <f ca="1">IF(E54="","",COUNTIFS(OFFSET('Program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Diff)'!$C54))</f>
        <v>0</v>
      </c>
      <c r="G54" s="47"/>
      <c r="J54" s="48" t="str">
        <f t="shared" ca="1" si="5"/>
        <v/>
      </c>
      <c r="K54" s="50" t="str">
        <f t="shared" ca="1" si="0"/>
        <v/>
      </c>
      <c r="L54" s="36" t="str">
        <f t="shared" ca="1" si="1"/>
        <v/>
      </c>
      <c r="M54" s="36" t="str">
        <f t="shared" ca="1" si="2"/>
        <v/>
      </c>
      <c r="N54" s="36" t="str">
        <f t="shared" ca="1" si="3"/>
        <v/>
      </c>
      <c r="O54" s="4" t="str">
        <f t="shared" ca="1" si="6"/>
        <v/>
      </c>
      <c r="P54" s="61" t="str">
        <f t="shared" ca="1" si="10"/>
        <v/>
      </c>
      <c r="Q54" s="61" t="str">
        <f t="shared" ca="1" si="11"/>
        <v/>
      </c>
      <c r="R54" s="61" t="str">
        <f t="shared" ca="1" si="12"/>
        <v/>
      </c>
    </row>
    <row r="55" spans="2:18">
      <c r="B55">
        <v>53</v>
      </c>
      <c r="C55" s="35">
        <f ca="1">IFERROR(LARGE(OFFSET('Program and Results'!$V$1,MATCH('Distribution of data (Se Diff)'!$A$2,'Program and Results'!$A:$A,0),0,500,1),$B$2-B55),"")</f>
        <v>-8.0596290538878235E-2</v>
      </c>
      <c r="D55" s="47">
        <f ca="1">IF(C55="","",COUNTIFS(OFFSET('Program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Diff)'!$C55))</f>
        <v>0</v>
      </c>
      <c r="E55" s="47">
        <f ca="1">IF(D55="","",COUNTIFS(OFFSET('Program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Diff)'!$C55))</f>
        <v>0</v>
      </c>
      <c r="F55" s="47">
        <f ca="1">IF(E55="","",COUNTIFS(OFFSET('Program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Diff)'!$C55))</f>
        <v>1</v>
      </c>
      <c r="G55" s="47"/>
      <c r="J55" s="48" t="str">
        <f t="shared" ca="1" si="5"/>
        <v/>
      </c>
      <c r="K55" s="50" t="str">
        <f t="shared" ca="1" si="0"/>
        <v/>
      </c>
      <c r="L55" s="36" t="str">
        <f t="shared" ca="1" si="1"/>
        <v/>
      </c>
      <c r="M55" s="36" t="str">
        <f t="shared" ca="1" si="2"/>
        <v/>
      </c>
      <c r="N55" s="36" t="str">
        <f t="shared" ca="1" si="3"/>
        <v/>
      </c>
      <c r="O55" s="4" t="str">
        <f t="shared" ca="1" si="6"/>
        <v/>
      </c>
      <c r="P55" s="61" t="str">
        <f t="shared" ca="1" si="10"/>
        <v/>
      </c>
      <c r="Q55" s="61" t="str">
        <f t="shared" ca="1" si="11"/>
        <v/>
      </c>
      <c r="R55" s="61" t="str">
        <f t="shared" ca="1" si="12"/>
        <v/>
      </c>
    </row>
    <row r="56" spans="2:18">
      <c r="B56">
        <v>54</v>
      </c>
      <c r="C56" s="35">
        <f ca="1">IFERROR(LARGE(OFFSET('Program and Results'!$V$1,MATCH('Distribution of data (Se Diff)'!$A$2,'Program and Results'!$A:$A,0),0,500,1),$B$2-B56),"")</f>
        <v>-8.0591351736138128E-2</v>
      </c>
      <c r="D56" s="47">
        <f ca="1">IF(C56="","",COUNTIFS(OFFSET('Program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Diff)'!$C56))</f>
        <v>0</v>
      </c>
      <c r="E56" s="47">
        <f ca="1">IF(D56="","",COUNTIFS(OFFSET('Program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Diff)'!$C56))</f>
        <v>1</v>
      </c>
      <c r="F56" s="47">
        <f ca="1">IF(E56="","",COUNTIFS(OFFSET('Program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Diff)'!$C56))</f>
        <v>0</v>
      </c>
      <c r="G56" s="47"/>
      <c r="J56" s="48" t="str">
        <f t="shared" ca="1" si="5"/>
        <v/>
      </c>
      <c r="K56" s="50" t="str">
        <f t="shared" ca="1" si="0"/>
        <v/>
      </c>
      <c r="L56" s="36" t="str">
        <f t="shared" ca="1" si="1"/>
        <v/>
      </c>
      <c r="M56" s="36" t="str">
        <f t="shared" ca="1" si="2"/>
        <v/>
      </c>
      <c r="N56" s="36" t="str">
        <f t="shared" ca="1" si="3"/>
        <v/>
      </c>
      <c r="O56" s="4" t="str">
        <f t="shared" ca="1" si="6"/>
        <v/>
      </c>
      <c r="P56" s="61" t="str">
        <f t="shared" ca="1" si="10"/>
        <v/>
      </c>
      <c r="Q56" s="61" t="str">
        <f t="shared" ca="1" si="11"/>
        <v/>
      </c>
      <c r="R56" s="61" t="str">
        <f t="shared" ca="1" si="12"/>
        <v/>
      </c>
    </row>
    <row r="57" spans="2:18">
      <c r="B57">
        <v>55</v>
      </c>
      <c r="C57" s="35">
        <f ca="1">IFERROR(LARGE(OFFSET('Program and Results'!$V$1,MATCH('Distribution of data (Se Diff)'!$A$2,'Program and Results'!$A:$A,0),0,500,1),$B$2-B57),"")</f>
        <v>-8.0129520743231097E-2</v>
      </c>
      <c r="D57" s="47">
        <f ca="1">IF(C57="","",COUNTIFS(OFFSET('Program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Diff)'!$C57))</f>
        <v>0</v>
      </c>
      <c r="E57" s="47">
        <f ca="1">IF(D57="","",COUNTIFS(OFFSET('Program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Diff)'!$C57))</f>
        <v>0</v>
      </c>
      <c r="F57" s="47">
        <f ca="1">IF(E57="","",COUNTIFS(OFFSET('Program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Diff)'!$C57))</f>
        <v>1</v>
      </c>
      <c r="G57" s="47"/>
      <c r="J57" s="48" t="str">
        <f t="shared" ca="1" si="5"/>
        <v/>
      </c>
      <c r="K57" s="50" t="str">
        <f t="shared" ca="1" si="0"/>
        <v/>
      </c>
      <c r="L57" s="36" t="str">
        <f t="shared" ca="1" si="1"/>
        <v/>
      </c>
      <c r="M57" s="36" t="str">
        <f t="shared" ca="1" si="2"/>
        <v/>
      </c>
      <c r="N57" s="36" t="str">
        <f t="shared" ca="1" si="3"/>
        <v/>
      </c>
      <c r="O57" s="4" t="str">
        <f t="shared" ca="1" si="6"/>
        <v/>
      </c>
      <c r="P57" s="61" t="str">
        <f t="shared" ca="1" si="10"/>
        <v/>
      </c>
      <c r="Q57" s="61" t="str">
        <f t="shared" ca="1" si="11"/>
        <v/>
      </c>
      <c r="R57" s="61" t="str">
        <f t="shared" ca="1" si="12"/>
        <v/>
      </c>
    </row>
    <row r="58" spans="2:18">
      <c r="B58">
        <v>56</v>
      </c>
      <c r="C58" s="35">
        <f ca="1">IFERROR(LARGE(OFFSET('Program and Results'!$V$1,MATCH('Distribution of data (Se Diff)'!$A$2,'Program and Results'!$A:$A,0),0,500,1),$B$2-B58),"")</f>
        <v>-7.9526880138587774E-2</v>
      </c>
      <c r="D58" s="47">
        <f ca="1">IF(C58="","",COUNTIFS(OFFSET('Program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Diff)'!$C58))</f>
        <v>0</v>
      </c>
      <c r="E58" s="47">
        <f ca="1">IF(D58="","",COUNTIFS(OFFSET('Program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Diff)'!$C58))</f>
        <v>0</v>
      </c>
      <c r="F58" s="47">
        <f ca="1">IF(E58="","",COUNTIFS(OFFSET('Program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Diff)'!$C58))</f>
        <v>1</v>
      </c>
      <c r="G58" s="47"/>
      <c r="J58" s="48" t="str">
        <f t="shared" ca="1" si="5"/>
        <v/>
      </c>
      <c r="K58" s="50" t="str">
        <f t="shared" ca="1" si="0"/>
        <v/>
      </c>
      <c r="L58" s="36" t="str">
        <f t="shared" ca="1" si="1"/>
        <v/>
      </c>
      <c r="M58" s="36" t="str">
        <f t="shared" ca="1" si="2"/>
        <v/>
      </c>
      <c r="N58" s="36" t="str">
        <f t="shared" ca="1" si="3"/>
        <v/>
      </c>
      <c r="O58" s="4" t="str">
        <f t="shared" ca="1" si="6"/>
        <v/>
      </c>
      <c r="P58" s="61" t="str">
        <f t="shared" ca="1" si="10"/>
        <v/>
      </c>
      <c r="Q58" s="61" t="str">
        <f t="shared" ca="1" si="11"/>
        <v/>
      </c>
      <c r="R58" s="61" t="str">
        <f t="shared" ca="1" si="12"/>
        <v/>
      </c>
    </row>
    <row r="59" spans="2:18">
      <c r="B59">
        <v>57</v>
      </c>
      <c r="C59" s="35">
        <f ca="1">IFERROR(LARGE(OFFSET('Program and Results'!$V$1,MATCH('Distribution of data (Se Diff)'!$A$2,'Program and Results'!$A:$A,0),0,500,1),$B$2-B59),"")</f>
        <v>-7.9249580259059593E-2</v>
      </c>
      <c r="D59" s="47">
        <f ca="1">IF(C59="","",COUNTIFS(OFFSET('Program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Diff)'!$C59))</f>
        <v>0</v>
      </c>
      <c r="E59" s="47">
        <f ca="1">IF(D59="","",COUNTIFS(OFFSET('Program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Diff)'!$C59))</f>
        <v>1</v>
      </c>
      <c r="F59" s="47">
        <f ca="1">IF(E59="","",COUNTIFS(OFFSET('Program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Diff)'!$C59))</f>
        <v>0</v>
      </c>
      <c r="G59" s="47"/>
      <c r="J59" s="48" t="str">
        <f t="shared" ca="1" si="5"/>
        <v/>
      </c>
      <c r="K59" s="50" t="str">
        <f t="shared" ca="1" si="0"/>
        <v/>
      </c>
      <c r="L59" s="36" t="str">
        <f t="shared" ca="1" si="1"/>
        <v/>
      </c>
      <c r="M59" s="36" t="str">
        <f t="shared" ca="1" si="2"/>
        <v/>
      </c>
      <c r="N59" s="36" t="str">
        <f t="shared" ca="1" si="3"/>
        <v/>
      </c>
      <c r="O59" s="4" t="str">
        <f t="shared" ca="1" si="6"/>
        <v/>
      </c>
      <c r="P59" s="61" t="str">
        <f t="shared" ca="1" si="10"/>
        <v/>
      </c>
      <c r="Q59" s="61" t="str">
        <f t="shared" ca="1" si="11"/>
        <v/>
      </c>
      <c r="R59" s="61" t="str">
        <f t="shared" ca="1" si="12"/>
        <v/>
      </c>
    </row>
    <row r="60" spans="2:18">
      <c r="B60">
        <v>58</v>
      </c>
      <c r="C60" s="35">
        <f ca="1">IFERROR(LARGE(OFFSET('Program and Results'!$V$1,MATCH('Distribution of data (Se Diff)'!$A$2,'Program and Results'!$A:$A,0),0,500,1),$B$2-B60),"")</f>
        <v>-7.7073932681813451E-2</v>
      </c>
      <c r="D60" s="47">
        <f ca="1">IF(C60="","",COUNTIFS(OFFSET('Program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Diff)'!$C60))</f>
        <v>0</v>
      </c>
      <c r="E60" s="47">
        <f ca="1">IF(D60="","",COUNTIFS(OFFSET('Program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Diff)'!$C60))</f>
        <v>0</v>
      </c>
      <c r="F60" s="47">
        <f ca="1">IF(E60="","",COUNTIFS(OFFSET('Program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Diff)'!$C60))</f>
        <v>1</v>
      </c>
      <c r="G60" s="47"/>
      <c r="J60" s="48" t="str">
        <f t="shared" ca="1" si="5"/>
        <v/>
      </c>
      <c r="K60" s="50" t="str">
        <f t="shared" ca="1" si="0"/>
        <v/>
      </c>
      <c r="L60" s="36" t="str">
        <f t="shared" ca="1" si="1"/>
        <v/>
      </c>
      <c r="M60" s="36" t="str">
        <f t="shared" ca="1" si="2"/>
        <v/>
      </c>
      <c r="N60" s="36" t="str">
        <f t="shared" ca="1" si="3"/>
        <v/>
      </c>
      <c r="O60" s="4" t="str">
        <f t="shared" ca="1" si="6"/>
        <v/>
      </c>
      <c r="P60" s="61" t="str">
        <f t="shared" ca="1" si="10"/>
        <v/>
      </c>
      <c r="Q60" s="61" t="str">
        <f t="shared" ca="1" si="11"/>
        <v/>
      </c>
      <c r="R60" s="61" t="str">
        <f t="shared" ca="1" si="12"/>
        <v/>
      </c>
    </row>
    <row r="61" spans="2:18">
      <c r="B61">
        <v>59</v>
      </c>
      <c r="C61" s="35">
        <f ca="1">IFERROR(LARGE(OFFSET('Program and Results'!$V$1,MATCH('Distribution of data (Se Diff)'!$A$2,'Program and Results'!$A:$A,0),0,500,1),$B$2-B61),"")</f>
        <v>-7.1198976239700063E-2</v>
      </c>
      <c r="D61" s="47">
        <f ca="1">IF(C61="","",COUNTIFS(OFFSET('Program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Diff)'!$C61))</f>
        <v>1</v>
      </c>
      <c r="E61" s="47">
        <f ca="1">IF(D61="","",COUNTIFS(OFFSET('Program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Diff)'!$C61))</f>
        <v>0</v>
      </c>
      <c r="F61" s="47">
        <f ca="1">IF(E61="","",COUNTIFS(OFFSET('Program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Diff)'!$C61))</f>
        <v>0</v>
      </c>
      <c r="G61" s="47"/>
      <c r="J61" s="48" t="str">
        <f t="shared" ca="1" si="5"/>
        <v/>
      </c>
      <c r="K61" s="50" t="str">
        <f t="shared" ca="1" si="0"/>
        <v/>
      </c>
      <c r="L61" s="36" t="str">
        <f t="shared" ca="1" si="1"/>
        <v/>
      </c>
      <c r="M61" s="36" t="str">
        <f t="shared" ca="1" si="2"/>
        <v/>
      </c>
      <c r="N61" s="36" t="str">
        <f t="shared" ca="1" si="3"/>
        <v/>
      </c>
      <c r="O61" s="4" t="str">
        <f t="shared" ca="1" si="6"/>
        <v/>
      </c>
      <c r="P61" s="61" t="str">
        <f t="shared" ca="1" si="10"/>
        <v/>
      </c>
      <c r="Q61" s="61" t="str">
        <f t="shared" ca="1" si="11"/>
        <v/>
      </c>
      <c r="R61" s="61" t="str">
        <f t="shared" ca="1" si="12"/>
        <v/>
      </c>
    </row>
    <row r="62" spans="2:18">
      <c r="B62">
        <v>60</v>
      </c>
      <c r="C62" s="35">
        <f ca="1">IFERROR(LARGE(OFFSET('Program and Results'!$V$1,MATCH('Distribution of data (Se Diff)'!$A$2,'Program and Results'!$A:$A,0),0,500,1),$B$2-B62),"")</f>
        <v>-6.0300345844532754E-2</v>
      </c>
      <c r="D62" s="47">
        <f ca="1">IF(C62="","",COUNTIFS(OFFSET('Program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Diff)'!$C62))</f>
        <v>0</v>
      </c>
      <c r="E62" s="47">
        <f ca="1">IF(D62="","",COUNTIFS(OFFSET('Program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Diff)'!$C62))</f>
        <v>0</v>
      </c>
      <c r="F62" s="47">
        <f ca="1">IF(E62="","",COUNTIFS(OFFSET('Program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Diff)'!$C62))</f>
        <v>1</v>
      </c>
      <c r="G62" s="47"/>
      <c r="J62" s="48" t="str">
        <f t="shared" ca="1" si="5"/>
        <v/>
      </c>
      <c r="K62" s="50" t="str">
        <f t="shared" ca="1" si="0"/>
        <v/>
      </c>
      <c r="L62" s="36" t="str">
        <f t="shared" ca="1" si="1"/>
        <v/>
      </c>
      <c r="M62" s="36" t="str">
        <f t="shared" ca="1" si="2"/>
        <v/>
      </c>
      <c r="N62" s="36" t="str">
        <f t="shared" ca="1" si="3"/>
        <v/>
      </c>
      <c r="O62" s="4" t="str">
        <f t="shared" ca="1" si="6"/>
        <v/>
      </c>
      <c r="P62" s="61" t="str">
        <f t="shared" ca="1" si="10"/>
        <v/>
      </c>
      <c r="Q62" s="61" t="str">
        <f t="shared" ca="1" si="11"/>
        <v/>
      </c>
      <c r="R62" s="61" t="str">
        <f t="shared" ca="1" si="12"/>
        <v/>
      </c>
    </row>
    <row r="63" spans="2:18">
      <c r="B63">
        <v>61</v>
      </c>
      <c r="C63" s="35">
        <f ca="1">IFERROR(LARGE(OFFSET('Program and Results'!$V$1,MATCH('Distribution of data (Se Diff)'!$A$2,'Program and Results'!$A:$A,0),0,500,1),$B$2-B63),"")</f>
        <v>-5.9705354748544881E-2</v>
      </c>
      <c r="D63" s="47">
        <f ca="1">IF(C63="","",COUNTIFS(OFFSET('Program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Diff)'!$C63))</f>
        <v>1</v>
      </c>
      <c r="E63" s="47">
        <f ca="1">IF(D63="","",COUNTIFS(OFFSET('Program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Diff)'!$C63))</f>
        <v>0</v>
      </c>
      <c r="F63" s="47">
        <f ca="1">IF(E63="","",COUNTIFS(OFFSET('Program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Diff)'!$C63))</f>
        <v>0</v>
      </c>
      <c r="G63" s="47"/>
      <c r="J63" s="48" t="str">
        <f t="shared" ca="1" si="5"/>
        <v/>
      </c>
      <c r="K63" s="50" t="str">
        <f t="shared" ca="1" si="0"/>
        <v/>
      </c>
      <c r="L63" s="36" t="str">
        <f t="shared" ca="1" si="1"/>
        <v/>
      </c>
      <c r="M63" s="36" t="str">
        <f t="shared" ca="1" si="2"/>
        <v/>
      </c>
      <c r="N63" s="36" t="str">
        <f t="shared" ca="1" si="3"/>
        <v/>
      </c>
      <c r="O63" s="4" t="str">
        <f t="shared" ca="1" si="6"/>
        <v/>
      </c>
      <c r="P63" s="61" t="str">
        <f t="shared" ca="1" si="10"/>
        <v/>
      </c>
      <c r="Q63" s="61" t="str">
        <f t="shared" ca="1" si="11"/>
        <v/>
      </c>
      <c r="R63" s="61" t="str">
        <f t="shared" ca="1" si="12"/>
        <v/>
      </c>
    </row>
    <row r="64" spans="2:18">
      <c r="B64">
        <v>62</v>
      </c>
      <c r="C64" s="35">
        <f ca="1">IFERROR(LARGE(OFFSET('Program and Results'!$V$1,MATCH('Distribution of data (Se Diff)'!$A$2,'Program and Results'!$A:$A,0),0,500,1),$B$2-B64),"")</f>
        <v>-5.8352167003574207E-2</v>
      </c>
      <c r="D64" s="47">
        <f ca="1">IF(C64="","",COUNTIFS(OFFSET('Program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Diff)'!$C64))</f>
        <v>1</v>
      </c>
      <c r="E64" s="47">
        <f ca="1">IF(D64="","",COUNTIFS(OFFSET('Program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Diff)'!$C64))</f>
        <v>0</v>
      </c>
      <c r="F64" s="47">
        <f ca="1">IF(E64="","",COUNTIFS(OFFSET('Program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Diff)'!$C64))</f>
        <v>0</v>
      </c>
      <c r="G64" s="47"/>
      <c r="J64" s="48" t="str">
        <f t="shared" ca="1" si="5"/>
        <v/>
      </c>
      <c r="K64" s="50" t="str">
        <f t="shared" ca="1" si="0"/>
        <v/>
      </c>
      <c r="L64" s="36" t="str">
        <f t="shared" ca="1" si="1"/>
        <v/>
      </c>
      <c r="M64" s="36" t="str">
        <f t="shared" ca="1" si="2"/>
        <v/>
      </c>
      <c r="N64" s="36" t="str">
        <f t="shared" ca="1" si="3"/>
        <v/>
      </c>
      <c r="O64" s="4" t="str">
        <f t="shared" ca="1" si="6"/>
        <v/>
      </c>
      <c r="P64" s="61" t="str">
        <f t="shared" ca="1" si="10"/>
        <v/>
      </c>
      <c r="Q64" s="61" t="str">
        <f t="shared" ca="1" si="11"/>
        <v/>
      </c>
      <c r="R64" s="61" t="str">
        <f t="shared" ca="1" si="12"/>
        <v/>
      </c>
    </row>
    <row r="65" spans="2:18">
      <c r="B65">
        <v>63</v>
      </c>
      <c r="C65" s="35">
        <f ca="1">IFERROR(LARGE(OFFSET('Program and Results'!$V$1,MATCH('Distribution of data (Se Diff)'!$A$2,'Program and Results'!$A:$A,0),0,500,1),$B$2-B65),"")</f>
        <v>-5.3111994288177422E-2</v>
      </c>
      <c r="D65" s="47">
        <f ca="1">IF(C65="","",COUNTIFS(OFFSET('Program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Diff)'!$C65))</f>
        <v>0</v>
      </c>
      <c r="E65" s="47">
        <f ca="1">IF(D65="","",COUNTIFS(OFFSET('Program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Diff)'!$C65))</f>
        <v>1</v>
      </c>
      <c r="F65" s="47">
        <f ca="1">IF(E65="","",COUNTIFS(OFFSET('Program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Diff)'!$C65))</f>
        <v>0</v>
      </c>
      <c r="G65" s="47"/>
      <c r="J65" s="48" t="str">
        <f t="shared" ca="1" si="5"/>
        <v/>
      </c>
      <c r="K65" s="50" t="str">
        <f t="shared" ca="1" si="0"/>
        <v/>
      </c>
      <c r="L65" s="36" t="str">
        <f t="shared" ca="1" si="1"/>
        <v/>
      </c>
      <c r="M65" s="36" t="str">
        <f t="shared" ca="1" si="2"/>
        <v/>
      </c>
      <c r="N65" s="36" t="str">
        <f t="shared" ca="1" si="3"/>
        <v/>
      </c>
      <c r="O65" s="4" t="str">
        <f t="shared" ca="1" si="6"/>
        <v/>
      </c>
      <c r="P65" s="61" t="str">
        <f t="shared" ca="1" si="10"/>
        <v/>
      </c>
      <c r="Q65" s="61" t="str">
        <f t="shared" ca="1" si="11"/>
        <v/>
      </c>
      <c r="R65" s="61" t="str">
        <f t="shared" ca="1" si="12"/>
        <v/>
      </c>
    </row>
    <row r="66" spans="2:18" ht="15.75" thickBot="1">
      <c r="B66">
        <v>64</v>
      </c>
      <c r="C66" s="35">
        <f ca="1">IFERROR(LARGE(OFFSET('Program and Results'!$V$1,MATCH('Distribution of data (Se Diff)'!$A$2,'Program and Results'!$A:$A,0),0,500,1),$B$2-B66),"")</f>
        <v>-5.2819069775749516E-2</v>
      </c>
      <c r="D66" s="47">
        <f ca="1">IF(C66="","",COUNTIFS(OFFSET('Program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Diff)'!$C66))</f>
        <v>1</v>
      </c>
      <c r="E66" s="47">
        <f ca="1">IF(D66="","",COUNTIFS(OFFSET('Program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Diff)'!$C66))</f>
        <v>0</v>
      </c>
      <c r="F66" s="47">
        <f ca="1">IF(E66="","",COUNTIFS(OFFSET('Program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Diff)'!$C66))</f>
        <v>0</v>
      </c>
      <c r="G66" s="47"/>
      <c r="J66" s="52" t="str">
        <f t="shared" ca="1" si="5"/>
        <v/>
      </c>
      <c r="K66" s="53" t="str">
        <f t="shared" ref="K66:K129" ca="1" si="13">IFERROR(IF(J66+($I$2-0.01%)&gt;MAX($C$2:$C$500),"+",J66+($I$2-0.01%)),"")</f>
        <v/>
      </c>
      <c r="L66" s="36" t="str">
        <f t="shared" ref="L66:L129" ca="1" si="14">IFERROR(IF(K66="","",IF($K66="+",COUNTIFS($C:$C,"&gt;="&amp;$J66,D:D,1),COUNTIFS($C:$C,"&gt;="&amp;$J66,$C:$C,"&lt;="&amp;$K66,D:D,1))),"")</f>
        <v/>
      </c>
      <c r="M66" s="36" t="str">
        <f t="shared" ref="M66:M129" ca="1" si="15">IFERROR(IF(K66="","",IF($K66="+",COUNTIFS($C:$C,"&gt;="&amp;$J66,E:E,1),COUNTIFS($C:$C,"&gt;="&amp;$J66,$C:$C,"&lt;="&amp;$K66,E:E,1))),"")</f>
        <v/>
      </c>
      <c r="N66" s="36" t="str">
        <f t="shared" ref="N66:N129" ca="1" si="16">IFERROR(IF(K66="","",IF($K66="+",COUNTIFS($C:$C,"&gt;="&amp;$J66,F:F,1),COUNTIFS($C:$C,"&gt;="&amp;$J66,$C:$C,"&lt;="&amp;$K66,F:F,1))),"")</f>
        <v/>
      </c>
      <c r="O66" s="4" t="str">
        <f t="shared" ca="1" si="6"/>
        <v/>
      </c>
      <c r="P66" s="61" t="str">
        <f t="shared" ca="1" si="10"/>
        <v/>
      </c>
      <c r="Q66" s="61" t="str">
        <f t="shared" ca="1" si="11"/>
        <v/>
      </c>
      <c r="R66" s="61" t="str">
        <f t="shared" ca="1" si="12"/>
        <v/>
      </c>
    </row>
    <row r="67" spans="2:18" ht="15.75" thickBot="1">
      <c r="B67">
        <v>65</v>
      </c>
      <c r="C67" s="35">
        <f ca="1">IFERROR(LARGE(OFFSET('Program and Results'!$V$1,MATCH('Distribution of data (Se Diff)'!$A$2,'Program and Results'!$A:$A,0),0,500,1),$B$2-B67),"")</f>
        <v>-4.9821945459300687E-2</v>
      </c>
      <c r="D67" s="47">
        <f ca="1">IF(C67="","",COUNTIFS(OFFSET('Program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Diff)'!$C67))</f>
        <v>0</v>
      </c>
      <c r="E67" s="47">
        <f ca="1">IF(D67="","",COUNTIFS(OFFSET('Program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Diff)'!$C67))</f>
        <v>2</v>
      </c>
      <c r="F67" s="47">
        <f ca="1">IF(E67="","",COUNTIFS(OFFSET('Program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Diff)'!$C67))</f>
        <v>0</v>
      </c>
      <c r="G67" s="47"/>
      <c r="J67" s="52" t="str">
        <f t="shared" ref="J67:J130" ca="1" si="17">IFERROR(IF(J66+$I$2&gt;=MAX($C$2:$C$500),"",J66+$I$2),"")</f>
        <v/>
      </c>
      <c r="K67" s="53" t="str">
        <f t="shared" ca="1" si="13"/>
        <v/>
      </c>
      <c r="L67" s="36" t="str">
        <f t="shared" ca="1" si="14"/>
        <v/>
      </c>
      <c r="M67" s="36" t="str">
        <f t="shared" ca="1" si="15"/>
        <v/>
      </c>
      <c r="N67" s="36" t="str">
        <f t="shared" ca="1" si="16"/>
        <v/>
      </c>
      <c r="O67" s="4" t="str">
        <f t="shared" ref="O67:O130" ca="1" si="18">IF(J67="","",SUM(L67:N67))</f>
        <v/>
      </c>
      <c r="P67" s="61" t="str">
        <f t="shared" ca="1" si="10"/>
        <v/>
      </c>
      <c r="Q67" s="61" t="str">
        <f t="shared" ca="1" si="11"/>
        <v/>
      </c>
      <c r="R67" s="61" t="str">
        <f t="shared" ca="1" si="12"/>
        <v/>
      </c>
    </row>
    <row r="68" spans="2:18" ht="15.75" thickBot="1">
      <c r="B68">
        <v>66</v>
      </c>
      <c r="C68" s="35">
        <f ca="1">IFERROR(LARGE(OFFSET('Program and Results'!$V$1,MATCH('Distribution of data (Se Diff)'!$A$2,'Program and Results'!$A:$A,0),0,500,1),$B$2-B68),"")</f>
        <v>-4.9821945459300687E-2</v>
      </c>
      <c r="D68" s="47">
        <f ca="1">IF(C68="","",COUNTIFS(OFFSET('Program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Diff)'!$C68))</f>
        <v>0</v>
      </c>
      <c r="E68" s="47">
        <f ca="1">IF(D68="","",COUNTIFS(OFFSET('Program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Diff)'!$C68))</f>
        <v>2</v>
      </c>
      <c r="F68" s="47">
        <f ca="1">IF(E68="","",COUNTIFS(OFFSET('Program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Diff)'!$C68))</f>
        <v>0</v>
      </c>
      <c r="G68" s="47"/>
      <c r="J68" s="52" t="str">
        <f t="shared" ca="1" si="17"/>
        <v/>
      </c>
      <c r="K68" s="53" t="str">
        <f t="shared" ca="1" si="13"/>
        <v/>
      </c>
      <c r="L68" s="36" t="str">
        <f t="shared" ca="1" si="14"/>
        <v/>
      </c>
      <c r="M68" s="36" t="str">
        <f t="shared" ca="1" si="15"/>
        <v/>
      </c>
      <c r="N68" s="36" t="str">
        <f t="shared" ca="1" si="16"/>
        <v/>
      </c>
      <c r="O68" s="4" t="str">
        <f t="shared" ca="1" si="18"/>
        <v/>
      </c>
      <c r="P68" s="61" t="str">
        <f t="shared" ca="1" si="10"/>
        <v/>
      </c>
      <c r="Q68" s="61" t="str">
        <f t="shared" ca="1" si="11"/>
        <v/>
      </c>
      <c r="R68" s="61" t="str">
        <f t="shared" ca="1" si="12"/>
        <v/>
      </c>
    </row>
    <row r="69" spans="2:18" ht="15.75" thickBot="1">
      <c r="B69">
        <v>67</v>
      </c>
      <c r="C69" s="35">
        <f ca="1">IFERROR(LARGE(OFFSET('Program and Results'!$V$1,MATCH('Distribution of data (Se Diff)'!$A$2,'Program and Results'!$A:$A,0),0,500,1),$B$2-B69),"")</f>
        <v>-4.8801378766992476E-2</v>
      </c>
      <c r="D69" s="47">
        <f ca="1">IF(C69="","",COUNTIFS(OFFSET('Program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Diff)'!$C69))</f>
        <v>1</v>
      </c>
      <c r="E69" s="47">
        <f ca="1">IF(D69="","",COUNTIFS(OFFSET('Program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Diff)'!$C69))</f>
        <v>0</v>
      </c>
      <c r="F69" s="47">
        <f ca="1">IF(E69="","",COUNTIFS(OFFSET('Program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Diff)'!$C69))</f>
        <v>0</v>
      </c>
      <c r="G69" s="47"/>
      <c r="J69" s="52" t="str">
        <f t="shared" ca="1" si="17"/>
        <v/>
      </c>
      <c r="K69" s="53" t="str">
        <f t="shared" ca="1" si="13"/>
        <v/>
      </c>
      <c r="L69" s="36" t="str">
        <f t="shared" ca="1" si="14"/>
        <v/>
      </c>
      <c r="M69" s="36" t="str">
        <f t="shared" ca="1" si="15"/>
        <v/>
      </c>
      <c r="N69" s="36" t="str">
        <f t="shared" ca="1" si="16"/>
        <v/>
      </c>
      <c r="O69" s="4" t="str">
        <f t="shared" ca="1" si="18"/>
        <v/>
      </c>
      <c r="P69" s="61" t="str">
        <f t="shared" ca="1" si="10"/>
        <v/>
      </c>
      <c r="Q69" s="61" t="str">
        <f t="shared" ca="1" si="11"/>
        <v/>
      </c>
      <c r="R69" s="61" t="str">
        <f t="shared" ca="1" si="12"/>
        <v/>
      </c>
    </row>
    <row r="70" spans="2:18" ht="15.75" thickBot="1">
      <c r="B70">
        <v>68</v>
      </c>
      <c r="C70" s="35">
        <f ca="1">IFERROR(LARGE(OFFSET('Program and Results'!$V$1,MATCH('Distribution of data (Se Diff)'!$A$2,'Program and Results'!$A:$A,0),0,500,1),$B$2-B70),"")</f>
        <v>-4.7857478038332735E-2</v>
      </c>
      <c r="D70" s="47">
        <f ca="1">IF(C70="","",COUNTIFS(OFFSET('Program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Diff)'!$C70))</f>
        <v>0</v>
      </c>
      <c r="E70" s="47">
        <f ca="1">IF(D70="","",COUNTIFS(OFFSET('Program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Diff)'!$C70))</f>
        <v>0</v>
      </c>
      <c r="F70" s="47">
        <f ca="1">IF(E70="","",COUNTIFS(OFFSET('Program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Diff)'!$C70))</f>
        <v>1</v>
      </c>
      <c r="G70" s="47"/>
      <c r="J70" s="52" t="str">
        <f t="shared" ca="1" si="17"/>
        <v/>
      </c>
      <c r="K70" s="53" t="str">
        <f t="shared" ca="1" si="13"/>
        <v/>
      </c>
      <c r="L70" s="36" t="str">
        <f t="shared" ca="1" si="14"/>
        <v/>
      </c>
      <c r="M70" s="36" t="str">
        <f t="shared" ca="1" si="15"/>
        <v/>
      </c>
      <c r="N70" s="36" t="str">
        <f t="shared" ca="1" si="16"/>
        <v/>
      </c>
      <c r="O70" s="4" t="str">
        <f t="shared" ca="1" si="18"/>
        <v/>
      </c>
      <c r="P70" s="61" t="str">
        <f t="shared" ca="1" si="10"/>
        <v/>
      </c>
      <c r="Q70" s="61" t="str">
        <f t="shared" ca="1" si="11"/>
        <v/>
      </c>
      <c r="R70" s="61" t="str">
        <f t="shared" ca="1" si="12"/>
        <v/>
      </c>
    </row>
    <row r="71" spans="2:18" ht="15.75" thickBot="1">
      <c r="B71">
        <v>69</v>
      </c>
      <c r="C71" s="35">
        <f ca="1">IFERROR(LARGE(OFFSET('Program and Results'!$V$1,MATCH('Distribution of data (Se Diff)'!$A$2,'Program and Results'!$A:$A,0),0,500,1),$B$2-B71),"")</f>
        <v>-4.4447620291628132E-2</v>
      </c>
      <c r="D71" s="47">
        <f ca="1">IF(C71="","",COUNTIFS(OFFSET('Program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Diff)'!$C71))</f>
        <v>1</v>
      </c>
      <c r="E71" s="47">
        <f ca="1">IF(D71="","",COUNTIFS(OFFSET('Program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Diff)'!$C71))</f>
        <v>0</v>
      </c>
      <c r="F71" s="47">
        <f ca="1">IF(E71="","",COUNTIFS(OFFSET('Program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Diff)'!$C71))</f>
        <v>0</v>
      </c>
      <c r="G71" s="47"/>
      <c r="J71" s="52" t="str">
        <f t="shared" ca="1" si="17"/>
        <v/>
      </c>
      <c r="K71" s="53" t="str">
        <f t="shared" ca="1" si="13"/>
        <v/>
      </c>
      <c r="L71" s="36" t="str">
        <f t="shared" ca="1" si="14"/>
        <v/>
      </c>
      <c r="M71" s="36" t="str">
        <f t="shared" ca="1" si="15"/>
        <v/>
      </c>
      <c r="N71" s="36" t="str">
        <f t="shared" ca="1" si="16"/>
        <v/>
      </c>
      <c r="O71" s="4" t="str">
        <f t="shared" ca="1" si="18"/>
        <v/>
      </c>
      <c r="P71" s="61" t="str">
        <f t="shared" ca="1" si="10"/>
        <v/>
      </c>
      <c r="Q71" s="61" t="str">
        <f t="shared" ca="1" si="11"/>
        <v/>
      </c>
      <c r="R71" s="61" t="str">
        <f t="shared" ca="1" si="12"/>
        <v/>
      </c>
    </row>
    <row r="72" spans="2:18" ht="15.75" thickBot="1">
      <c r="B72">
        <v>70</v>
      </c>
      <c r="C72" s="35">
        <f ca="1">IFERROR(LARGE(OFFSET('Program and Results'!$V$1,MATCH('Distribution of data (Se Diff)'!$A$2,'Program and Results'!$A:$A,0),0,500,1),$B$2-B72),"")</f>
        <v>-4.228374755176878E-2</v>
      </c>
      <c r="D72" s="47">
        <f ca="1">IF(C72="","",COUNTIFS(OFFSET('Program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Diff)'!$C72))</f>
        <v>0</v>
      </c>
      <c r="E72" s="47">
        <f ca="1">IF(D72="","",COUNTIFS(OFFSET('Program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Diff)'!$C72))</f>
        <v>1</v>
      </c>
      <c r="F72" s="47">
        <f ca="1">IF(E72="","",COUNTIFS(OFFSET('Program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Diff)'!$C72))</f>
        <v>0</v>
      </c>
      <c r="G72" s="47"/>
      <c r="J72" s="52" t="str">
        <f t="shared" ca="1" si="17"/>
        <v/>
      </c>
      <c r="K72" s="53" t="str">
        <f t="shared" ca="1" si="13"/>
        <v/>
      </c>
      <c r="L72" s="36" t="str">
        <f t="shared" ca="1" si="14"/>
        <v/>
      </c>
      <c r="M72" s="36" t="str">
        <f t="shared" ca="1" si="15"/>
        <v/>
      </c>
      <c r="N72" s="36" t="str">
        <f t="shared" ca="1" si="16"/>
        <v/>
      </c>
      <c r="O72" s="4" t="str">
        <f t="shared" ca="1" si="18"/>
        <v/>
      </c>
      <c r="P72" s="61" t="str">
        <f t="shared" ca="1" si="10"/>
        <v/>
      </c>
      <c r="Q72" s="61" t="str">
        <f t="shared" ca="1" si="11"/>
        <v/>
      </c>
      <c r="R72" s="61" t="str">
        <f t="shared" ca="1" si="12"/>
        <v/>
      </c>
    </row>
    <row r="73" spans="2:18" ht="15.75" thickBot="1">
      <c r="B73">
        <v>71</v>
      </c>
      <c r="C73" s="35">
        <f ca="1">IFERROR(LARGE(OFFSET('Program and Results'!$V$1,MATCH('Distribution of data (Se Diff)'!$A$2,'Program and Results'!$A:$A,0),0,500,1),$B$2-B73),"")</f>
        <v>-4.1733676517019092E-2</v>
      </c>
      <c r="D73" s="47">
        <f ca="1">IF(C73="","",COUNTIFS(OFFSET('Program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Diff)'!$C73))</f>
        <v>0</v>
      </c>
      <c r="E73" s="47">
        <f ca="1">IF(D73="","",COUNTIFS(OFFSET('Program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Diff)'!$C73))</f>
        <v>1</v>
      </c>
      <c r="F73" s="47">
        <f ca="1">IF(E73="","",COUNTIFS(OFFSET('Program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Diff)'!$C73))</f>
        <v>0</v>
      </c>
      <c r="G73" s="47"/>
      <c r="J73" s="52" t="str">
        <f t="shared" ca="1" si="17"/>
        <v/>
      </c>
      <c r="K73" s="53" t="str">
        <f t="shared" ca="1" si="13"/>
        <v/>
      </c>
      <c r="L73" s="36" t="str">
        <f t="shared" ca="1" si="14"/>
        <v/>
      </c>
      <c r="M73" s="36" t="str">
        <f t="shared" ca="1" si="15"/>
        <v/>
      </c>
      <c r="N73" s="36" t="str">
        <f t="shared" ca="1" si="16"/>
        <v/>
      </c>
      <c r="O73" s="4" t="str">
        <f t="shared" ca="1" si="18"/>
        <v/>
      </c>
      <c r="P73" s="61" t="str">
        <f t="shared" ca="1" si="10"/>
        <v/>
      </c>
      <c r="Q73" s="61" t="str">
        <f t="shared" ca="1" si="11"/>
        <v/>
      </c>
      <c r="R73" s="61" t="str">
        <f t="shared" ca="1" si="12"/>
        <v/>
      </c>
    </row>
    <row r="74" spans="2:18" ht="15.75" thickBot="1">
      <c r="B74">
        <v>72</v>
      </c>
      <c r="C74" s="35">
        <f ca="1">IFERROR(LARGE(OFFSET('Program and Results'!$V$1,MATCH('Distribution of data (Se Diff)'!$A$2,'Program and Results'!$A:$A,0),0,500,1),$B$2-B74),"")</f>
        <v>-3.8329151209015977E-2</v>
      </c>
      <c r="D74" s="47">
        <f ca="1">IF(C74="","",COUNTIFS(OFFSET('Program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Diff)'!$C74))</f>
        <v>0</v>
      </c>
      <c r="E74" s="47">
        <f ca="1">IF(D74="","",COUNTIFS(OFFSET('Program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Diff)'!$C74))</f>
        <v>1</v>
      </c>
      <c r="F74" s="47">
        <f ca="1">IF(E74="","",COUNTIFS(OFFSET('Program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Diff)'!$C74))</f>
        <v>0</v>
      </c>
      <c r="G74" s="47"/>
      <c r="J74" s="52" t="str">
        <f t="shared" ca="1" si="17"/>
        <v/>
      </c>
      <c r="K74" s="53" t="str">
        <f t="shared" ca="1" si="13"/>
        <v/>
      </c>
      <c r="L74" s="36" t="str">
        <f t="shared" ca="1" si="14"/>
        <v/>
      </c>
      <c r="M74" s="36" t="str">
        <f t="shared" ca="1" si="15"/>
        <v/>
      </c>
      <c r="N74" s="36" t="str">
        <f t="shared" ca="1" si="16"/>
        <v/>
      </c>
      <c r="O74" s="4" t="str">
        <f t="shared" ca="1" si="18"/>
        <v/>
      </c>
      <c r="P74" s="61" t="str">
        <f t="shared" ca="1" si="10"/>
        <v/>
      </c>
      <c r="Q74" s="61" t="str">
        <f t="shared" ca="1" si="11"/>
        <v/>
      </c>
      <c r="R74" s="61" t="str">
        <f t="shared" ca="1" si="12"/>
        <v/>
      </c>
    </row>
    <row r="75" spans="2:18" ht="15.75" thickBot="1">
      <c r="B75">
        <v>73</v>
      </c>
      <c r="C75" s="35">
        <f ca="1">IFERROR(LARGE(OFFSET('Program and Results'!$V$1,MATCH('Distribution of data (Se Diff)'!$A$2,'Program and Results'!$A:$A,0),0,500,1),$B$2-B75),"")</f>
        <v>-3.1820500767734627E-2</v>
      </c>
      <c r="D75" s="47">
        <f ca="1">IF(C75="","",COUNTIFS(OFFSET('Program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Diff)'!$C75))</f>
        <v>0</v>
      </c>
      <c r="E75" s="47">
        <f ca="1">IF(D75="","",COUNTIFS(OFFSET('Program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Diff)'!$C75))</f>
        <v>1</v>
      </c>
      <c r="F75" s="47">
        <f ca="1">IF(E75="","",COUNTIFS(OFFSET('Program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Diff)'!$C75))</f>
        <v>0</v>
      </c>
      <c r="G75" s="47"/>
      <c r="J75" s="52" t="str">
        <f t="shared" ca="1" si="17"/>
        <v/>
      </c>
      <c r="K75" s="53" t="str">
        <f t="shared" ca="1" si="13"/>
        <v/>
      </c>
      <c r="L75" s="36" t="str">
        <f t="shared" ca="1" si="14"/>
        <v/>
      </c>
      <c r="M75" s="36" t="str">
        <f t="shared" ca="1" si="15"/>
        <v/>
      </c>
      <c r="N75" s="36" t="str">
        <f t="shared" ca="1" si="16"/>
        <v/>
      </c>
      <c r="O75" s="4" t="str">
        <f t="shared" ca="1" si="18"/>
        <v/>
      </c>
      <c r="P75" s="61" t="str">
        <f t="shared" ca="1" si="10"/>
        <v/>
      </c>
      <c r="Q75" s="61" t="str">
        <f t="shared" ca="1" si="11"/>
        <v/>
      </c>
      <c r="R75" s="61" t="str">
        <f t="shared" ca="1" si="12"/>
        <v/>
      </c>
    </row>
    <row r="76" spans="2:18" ht="15.75" thickBot="1">
      <c r="B76">
        <v>74</v>
      </c>
      <c r="C76" s="35">
        <f ca="1">IFERROR(LARGE(OFFSET('Program and Results'!$V$1,MATCH('Distribution of data (Se Diff)'!$A$2,'Program and Results'!$A:$A,0),0,500,1),$B$2-B76),"")</f>
        <v>-3.0587305741754223E-2</v>
      </c>
      <c r="D76" s="47">
        <f ca="1">IF(C76="","",COUNTIFS(OFFSET('Program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Diff)'!$C76))</f>
        <v>0</v>
      </c>
      <c r="E76" s="47">
        <f ca="1">IF(D76="","",COUNTIFS(OFFSET('Program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Diff)'!$C76))</f>
        <v>1</v>
      </c>
      <c r="F76" s="47">
        <f ca="1">IF(E76="","",COUNTIFS(OFFSET('Program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Diff)'!$C76))</f>
        <v>0</v>
      </c>
      <c r="G76" s="47"/>
      <c r="J76" s="52" t="str">
        <f t="shared" ca="1" si="17"/>
        <v/>
      </c>
      <c r="K76" s="53" t="str">
        <f t="shared" ca="1" si="13"/>
        <v/>
      </c>
      <c r="L76" s="36" t="str">
        <f t="shared" ca="1" si="14"/>
        <v/>
      </c>
      <c r="M76" s="36" t="str">
        <f t="shared" ca="1" si="15"/>
        <v/>
      </c>
      <c r="N76" s="36" t="str">
        <f t="shared" ca="1" si="16"/>
        <v/>
      </c>
      <c r="O76" s="4" t="str">
        <f t="shared" ca="1" si="18"/>
        <v/>
      </c>
      <c r="P76" s="61" t="str">
        <f t="shared" ca="1" si="10"/>
        <v/>
      </c>
      <c r="Q76" s="61" t="str">
        <f t="shared" ca="1" si="11"/>
        <v/>
      </c>
      <c r="R76" s="61" t="str">
        <f t="shared" ca="1" si="12"/>
        <v/>
      </c>
    </row>
    <row r="77" spans="2:18" ht="15.75" thickBot="1">
      <c r="B77">
        <v>75</v>
      </c>
      <c r="C77" s="35">
        <f ca="1">IFERROR(LARGE(OFFSET('Program and Results'!$V$1,MATCH('Distribution of data (Se Diff)'!$A$2,'Program and Results'!$A:$A,0),0,500,1),$B$2-B77),"")</f>
        <v>-2.5994999011909992E-2</v>
      </c>
      <c r="D77" s="47">
        <f ca="1">IF(C77="","",COUNTIFS(OFFSET('Program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Diff)'!$C77))</f>
        <v>0</v>
      </c>
      <c r="E77" s="47">
        <f ca="1">IF(D77="","",COUNTIFS(OFFSET('Program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Diff)'!$C77))</f>
        <v>0</v>
      </c>
      <c r="F77" s="47">
        <f ca="1">IF(E77="","",COUNTIFS(OFFSET('Program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Diff)'!$C77))</f>
        <v>1</v>
      </c>
      <c r="G77" s="47"/>
      <c r="J77" s="52" t="str">
        <f t="shared" ca="1" si="17"/>
        <v/>
      </c>
      <c r="K77" s="53" t="str">
        <f t="shared" ca="1" si="13"/>
        <v/>
      </c>
      <c r="L77" s="36" t="str">
        <f t="shared" ca="1" si="14"/>
        <v/>
      </c>
      <c r="M77" s="36" t="str">
        <f t="shared" ca="1" si="15"/>
        <v/>
      </c>
      <c r="N77" s="36" t="str">
        <f t="shared" ca="1" si="16"/>
        <v/>
      </c>
      <c r="O77" s="4" t="str">
        <f t="shared" ca="1" si="18"/>
        <v/>
      </c>
      <c r="P77" s="61" t="str">
        <f t="shared" ca="1" si="10"/>
        <v/>
      </c>
      <c r="Q77" s="61" t="str">
        <f t="shared" ca="1" si="11"/>
        <v/>
      </c>
      <c r="R77" s="61" t="str">
        <f t="shared" ca="1" si="12"/>
        <v/>
      </c>
    </row>
    <row r="78" spans="2:18" ht="15.75" thickBot="1">
      <c r="B78">
        <v>76</v>
      </c>
      <c r="C78" s="35">
        <f ca="1">IFERROR(LARGE(OFFSET('Program and Results'!$V$1,MATCH('Distribution of data (Se Diff)'!$A$2,'Program and Results'!$A:$A,0),0,500,1),$B$2-B78),"")</f>
        <v>-2.5648104463665999E-2</v>
      </c>
      <c r="D78" s="47">
        <f ca="1">IF(C78="","",COUNTIFS(OFFSET('Program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Diff)'!$C78))</f>
        <v>0</v>
      </c>
      <c r="E78" s="47">
        <f ca="1">IF(D78="","",COUNTIFS(OFFSET('Program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Diff)'!$C78))</f>
        <v>0</v>
      </c>
      <c r="F78" s="47">
        <f ca="1">IF(E78="","",COUNTIFS(OFFSET('Program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Diff)'!$C78))</f>
        <v>1</v>
      </c>
      <c r="G78" s="47"/>
      <c r="J78" s="52" t="str">
        <f t="shared" ca="1" si="17"/>
        <v/>
      </c>
      <c r="K78" s="53" t="str">
        <f t="shared" ca="1" si="13"/>
        <v/>
      </c>
      <c r="L78" s="36" t="str">
        <f t="shared" ca="1" si="14"/>
        <v/>
      </c>
      <c r="M78" s="36" t="str">
        <f t="shared" ca="1" si="15"/>
        <v/>
      </c>
      <c r="N78" s="36" t="str">
        <f t="shared" ca="1" si="16"/>
        <v/>
      </c>
      <c r="O78" s="4" t="str">
        <f t="shared" ca="1" si="18"/>
        <v/>
      </c>
      <c r="P78" s="61" t="str">
        <f t="shared" ca="1" si="10"/>
        <v/>
      </c>
      <c r="Q78" s="61" t="str">
        <f t="shared" ca="1" si="11"/>
        <v/>
      </c>
      <c r="R78" s="61" t="str">
        <f t="shared" ca="1" si="12"/>
        <v/>
      </c>
    </row>
    <row r="79" spans="2:18" ht="15.75" thickBot="1">
      <c r="B79">
        <v>77</v>
      </c>
      <c r="C79" s="35">
        <f ca="1">IFERROR(LARGE(OFFSET('Program and Results'!$V$1,MATCH('Distribution of data (Se Diff)'!$A$2,'Program and Results'!$A:$A,0),0,500,1),$B$2-B79),"")</f>
        <v>-2.4977457023271532E-2</v>
      </c>
      <c r="D79" s="47">
        <f ca="1">IF(C79="","",COUNTIFS(OFFSET('Program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Diff)'!$C79))</f>
        <v>0</v>
      </c>
      <c r="E79" s="47">
        <f ca="1">IF(D79="","",COUNTIFS(OFFSET('Program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Diff)'!$C79))</f>
        <v>1</v>
      </c>
      <c r="F79" s="47">
        <f ca="1">IF(E79="","",COUNTIFS(OFFSET('Program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Diff)'!$C79))</f>
        <v>0</v>
      </c>
      <c r="G79" s="47"/>
      <c r="J79" s="52" t="str">
        <f t="shared" ca="1" si="17"/>
        <v/>
      </c>
      <c r="K79" s="53" t="str">
        <f t="shared" ca="1" si="13"/>
        <v/>
      </c>
      <c r="L79" s="36" t="str">
        <f t="shared" ca="1" si="14"/>
        <v/>
      </c>
      <c r="M79" s="36" t="str">
        <f t="shared" ca="1" si="15"/>
        <v/>
      </c>
      <c r="N79" s="36" t="str">
        <f t="shared" ca="1" si="16"/>
        <v/>
      </c>
      <c r="O79" s="4" t="str">
        <f t="shared" ca="1" si="18"/>
        <v/>
      </c>
      <c r="P79" s="61" t="str">
        <f t="shared" ca="1" si="10"/>
        <v/>
      </c>
      <c r="Q79" s="61" t="str">
        <f t="shared" ca="1" si="11"/>
        <v/>
      </c>
      <c r="R79" s="61" t="str">
        <f t="shared" ca="1" si="12"/>
        <v/>
      </c>
    </row>
    <row r="80" spans="2:18" ht="15.75" thickBot="1">
      <c r="B80">
        <v>78</v>
      </c>
      <c r="C80" s="35">
        <f ca="1">IFERROR(LARGE(OFFSET('Program and Results'!$V$1,MATCH('Distribution of data (Se Diff)'!$A$2,'Program and Results'!$A:$A,0),0,500,1),$B$2-B80),"")</f>
        <v>-2.193985275389071E-2</v>
      </c>
      <c r="D80" s="47">
        <f ca="1">IF(C80="","",COUNTIFS(OFFSET('Program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Diff)'!$C80))</f>
        <v>0</v>
      </c>
      <c r="E80" s="47">
        <f ca="1">IF(D80="","",COUNTIFS(OFFSET('Program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Diff)'!$C80))</f>
        <v>1</v>
      </c>
      <c r="F80" s="47">
        <f ca="1">IF(E80="","",COUNTIFS(OFFSET('Program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Diff)'!$C80))</f>
        <v>0</v>
      </c>
      <c r="G80" s="47"/>
      <c r="J80" s="52" t="str">
        <f t="shared" ca="1" si="17"/>
        <v/>
      </c>
      <c r="K80" s="53" t="str">
        <f t="shared" ca="1" si="13"/>
        <v/>
      </c>
      <c r="L80" s="36" t="str">
        <f t="shared" ca="1" si="14"/>
        <v/>
      </c>
      <c r="M80" s="36" t="str">
        <f t="shared" ca="1" si="15"/>
        <v/>
      </c>
      <c r="N80" s="36" t="str">
        <f t="shared" ca="1" si="16"/>
        <v/>
      </c>
      <c r="O80" s="4" t="str">
        <f t="shared" ca="1" si="18"/>
        <v/>
      </c>
      <c r="P80" s="61" t="str">
        <f t="shared" ca="1" si="10"/>
        <v/>
      </c>
      <c r="Q80" s="61" t="str">
        <f t="shared" ca="1" si="11"/>
        <v/>
      </c>
      <c r="R80" s="61" t="str">
        <f t="shared" ca="1" si="12"/>
        <v/>
      </c>
    </row>
    <row r="81" spans="2:18" ht="15.75" thickBot="1">
      <c r="B81">
        <v>79</v>
      </c>
      <c r="C81" s="35">
        <f ca="1">IFERROR(LARGE(OFFSET('Program and Results'!$V$1,MATCH('Distribution of data (Se Diff)'!$A$2,'Program and Results'!$A:$A,0),0,500,1),$B$2-B81),"")</f>
        <v>-1.302171672837199E-2</v>
      </c>
      <c r="D81" s="47">
        <f ca="1">IF(C81="","",COUNTIFS(OFFSET('Program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Diff)'!$C81))</f>
        <v>0</v>
      </c>
      <c r="E81" s="47">
        <f ca="1">IF(D81="","",COUNTIFS(OFFSET('Program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Diff)'!$C81))</f>
        <v>1</v>
      </c>
      <c r="F81" s="47">
        <f ca="1">IF(E81="","",COUNTIFS(OFFSET('Program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Diff)'!$C81))</f>
        <v>0</v>
      </c>
      <c r="G81" s="47"/>
      <c r="J81" s="52" t="str">
        <f t="shared" ca="1" si="17"/>
        <v/>
      </c>
      <c r="K81" s="53" t="str">
        <f t="shared" ca="1" si="13"/>
        <v/>
      </c>
      <c r="L81" s="36" t="str">
        <f t="shared" ca="1" si="14"/>
        <v/>
      </c>
      <c r="M81" s="36" t="str">
        <f t="shared" ca="1" si="15"/>
        <v/>
      </c>
      <c r="N81" s="36" t="str">
        <f t="shared" ca="1" si="16"/>
        <v/>
      </c>
      <c r="O81" s="4" t="str">
        <f t="shared" ca="1" si="18"/>
        <v/>
      </c>
      <c r="P81" s="61" t="str">
        <f t="shared" ca="1" si="10"/>
        <v/>
      </c>
      <c r="Q81" s="61" t="str">
        <f t="shared" ca="1" si="11"/>
        <v/>
      </c>
      <c r="R81" s="61" t="str">
        <f t="shared" ca="1" si="12"/>
        <v/>
      </c>
    </row>
    <row r="82" spans="2:18" ht="15.75" thickBot="1">
      <c r="B82">
        <v>80</v>
      </c>
      <c r="C82" s="35">
        <f ca="1">IFERROR(LARGE(OFFSET('Program and Results'!$V$1,MATCH('Distribution of data (Se Diff)'!$A$2,'Program and Results'!$A:$A,0),0,500,1),$B$2-B82),"")</f>
        <v>-1.1516234463536223E-2</v>
      </c>
      <c r="D82" s="47">
        <f ca="1">IF(C82="","",COUNTIFS(OFFSET('Program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Diff)'!$C82))</f>
        <v>1</v>
      </c>
      <c r="E82" s="47">
        <f ca="1">IF(D82="","",COUNTIFS(OFFSET('Program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Diff)'!$C82))</f>
        <v>0</v>
      </c>
      <c r="F82" s="47">
        <f ca="1">IF(E82="","",COUNTIFS(OFFSET('Program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Diff)'!$C82))</f>
        <v>0</v>
      </c>
      <c r="G82" s="47"/>
      <c r="J82" s="52" t="str">
        <f t="shared" ca="1" si="17"/>
        <v/>
      </c>
      <c r="K82" s="53" t="str">
        <f t="shared" ca="1" si="13"/>
        <v/>
      </c>
      <c r="L82" s="36" t="str">
        <f t="shared" ca="1" si="14"/>
        <v/>
      </c>
      <c r="M82" s="36" t="str">
        <f t="shared" ca="1" si="15"/>
        <v/>
      </c>
      <c r="N82" s="36" t="str">
        <f t="shared" ca="1" si="16"/>
        <v/>
      </c>
      <c r="O82" s="4" t="str">
        <f t="shared" ca="1" si="18"/>
        <v/>
      </c>
      <c r="P82" s="61" t="str">
        <f t="shared" ca="1" si="10"/>
        <v/>
      </c>
      <c r="Q82" s="61" t="str">
        <f t="shared" ca="1" si="11"/>
        <v/>
      </c>
      <c r="R82" s="61" t="str">
        <f t="shared" ca="1" si="12"/>
        <v/>
      </c>
    </row>
    <row r="83" spans="2:18" ht="15.75" thickBot="1">
      <c r="B83">
        <v>81</v>
      </c>
      <c r="C83" s="35">
        <f ca="1">IFERROR(LARGE(OFFSET('Program and Results'!$V$1,MATCH('Distribution of data (Se Diff)'!$A$2,'Program and Results'!$A:$A,0),0,500,1),$B$2-B83),"")</f>
        <v>-6.8690150125878535E-3</v>
      </c>
      <c r="D83" s="47">
        <f ca="1">IF(C83="","",COUNTIFS(OFFSET('Program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Diff)'!$C83))</f>
        <v>0</v>
      </c>
      <c r="E83" s="47">
        <f ca="1">IF(D83="","",COUNTIFS(OFFSET('Program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Diff)'!$C83))</f>
        <v>0</v>
      </c>
      <c r="F83" s="47">
        <f ca="1">IF(E83="","",COUNTIFS(OFFSET('Program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Diff)'!$C83))</f>
        <v>1</v>
      </c>
      <c r="G83" s="47"/>
      <c r="J83" s="52" t="str">
        <f t="shared" ca="1" si="17"/>
        <v/>
      </c>
      <c r="K83" s="53" t="str">
        <f t="shared" ca="1" si="13"/>
        <v/>
      </c>
      <c r="L83" s="36" t="str">
        <f t="shared" ca="1" si="14"/>
        <v/>
      </c>
      <c r="M83" s="36" t="str">
        <f t="shared" ca="1" si="15"/>
        <v/>
      </c>
      <c r="N83" s="36" t="str">
        <f t="shared" ca="1" si="16"/>
        <v/>
      </c>
      <c r="O83" s="4" t="str">
        <f t="shared" ca="1" si="18"/>
        <v/>
      </c>
      <c r="P83" s="61" t="str">
        <f t="shared" ca="1" si="10"/>
        <v/>
      </c>
      <c r="Q83" s="61" t="str">
        <f t="shared" ca="1" si="11"/>
        <v/>
      </c>
      <c r="R83" s="61" t="str">
        <f t="shared" ca="1" si="12"/>
        <v/>
      </c>
    </row>
    <row r="84" spans="2:18" ht="15.75" thickBot="1">
      <c r="B84">
        <v>82</v>
      </c>
      <c r="C84" s="35">
        <f ca="1">IFERROR(LARGE(OFFSET('Program and Results'!$V$1,MATCH('Distribution of data (Se Diff)'!$A$2,'Program and Results'!$A:$A,0),0,500,1),$B$2-B84),"")</f>
        <v>-3.9643423198643113E-3</v>
      </c>
      <c r="D84" s="47">
        <f ca="1">IF(C84="","",COUNTIFS(OFFSET('Program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Diff)'!$C84))</f>
        <v>0</v>
      </c>
      <c r="E84" s="47">
        <f ca="1">IF(D84="","",COUNTIFS(OFFSET('Program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Diff)'!$C84))</f>
        <v>1</v>
      </c>
      <c r="F84" s="47">
        <f ca="1">IF(E84="","",COUNTIFS(OFFSET('Program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Diff)'!$C84))</f>
        <v>0</v>
      </c>
      <c r="G84" s="47"/>
      <c r="J84" s="52" t="str">
        <f t="shared" ca="1" si="17"/>
        <v/>
      </c>
      <c r="K84" s="53" t="str">
        <f t="shared" ca="1" si="13"/>
        <v/>
      </c>
      <c r="L84" s="36" t="str">
        <f t="shared" ca="1" si="14"/>
        <v/>
      </c>
      <c r="M84" s="36" t="str">
        <f t="shared" ca="1" si="15"/>
        <v/>
      </c>
      <c r="N84" s="36" t="str">
        <f t="shared" ca="1" si="16"/>
        <v/>
      </c>
      <c r="O84" s="4" t="str">
        <f t="shared" ca="1" si="18"/>
        <v/>
      </c>
      <c r="P84" s="61" t="str">
        <f t="shared" ca="1" si="10"/>
        <v/>
      </c>
      <c r="Q84" s="61" t="str">
        <f t="shared" ca="1" si="11"/>
        <v/>
      </c>
      <c r="R84" s="61" t="str">
        <f t="shared" ca="1" si="12"/>
        <v/>
      </c>
    </row>
    <row r="85" spans="2:18" ht="15.75" thickBot="1">
      <c r="B85">
        <v>83</v>
      </c>
      <c r="C85" s="35">
        <f ca="1">IFERROR(LARGE(OFFSET('Program and Results'!$V$1,MATCH('Distribution of data (Se Diff)'!$A$2,'Program and Results'!$A:$A,0),0,500,1),$B$2-B85),"")</f>
        <v>-3.5177422585510598E-3</v>
      </c>
      <c r="D85" s="47">
        <f ca="1">IF(C85="","",COUNTIFS(OFFSET('Program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Diff)'!$C85))</f>
        <v>0</v>
      </c>
      <c r="E85" s="47">
        <f ca="1">IF(D85="","",COUNTIFS(OFFSET('Program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Diff)'!$C85))</f>
        <v>0</v>
      </c>
      <c r="F85" s="47">
        <f ca="1">IF(E85="","",COUNTIFS(OFFSET('Program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Diff)'!$C85))</f>
        <v>1</v>
      </c>
      <c r="G85" s="47"/>
      <c r="J85" s="52" t="str">
        <f t="shared" ca="1" si="17"/>
        <v/>
      </c>
      <c r="K85" s="53" t="str">
        <f t="shared" ca="1" si="13"/>
        <v/>
      </c>
      <c r="L85" s="36" t="str">
        <f t="shared" ca="1" si="14"/>
        <v/>
      </c>
      <c r="M85" s="36" t="str">
        <f t="shared" ca="1" si="15"/>
        <v/>
      </c>
      <c r="N85" s="36" t="str">
        <f t="shared" ca="1" si="16"/>
        <v/>
      </c>
      <c r="O85" s="4" t="str">
        <f t="shared" ca="1" si="18"/>
        <v/>
      </c>
      <c r="P85" s="61" t="str">
        <f t="shared" ref="P85:P148" ca="1" si="19">IFERROR(IF($O85="","",L85/$O85),"")</f>
        <v/>
      </c>
      <c r="Q85" s="61" t="str">
        <f t="shared" ref="Q85:Q148" ca="1" si="20">IFERROR(IF($O85="","",M85/$O85),"")</f>
        <v/>
      </c>
      <c r="R85" s="61" t="str">
        <f t="shared" ref="R85:R148" ca="1" si="21">IFERROR(IF($O85="","",N85/$O85),"")</f>
        <v/>
      </c>
    </row>
    <row r="86" spans="2:18" ht="15.75" thickBot="1">
      <c r="B86">
        <v>84</v>
      </c>
      <c r="C86" s="35">
        <f ca="1">IFERROR(LARGE(OFFSET('Program and Results'!$V$1,MATCH('Distribution of data (Se Diff)'!$A$2,'Program and Results'!$A:$A,0),0,500,1),$B$2-B86),"")</f>
        <v>1.78397860799695E-3</v>
      </c>
      <c r="D86" s="47">
        <f ca="1">IF(C86="","",COUNTIFS(OFFSET('Program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Diff)'!$C86))</f>
        <v>0</v>
      </c>
      <c r="E86" s="47">
        <f ca="1">IF(D86="","",COUNTIFS(OFFSET('Program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Diff)'!$C86))</f>
        <v>1</v>
      </c>
      <c r="F86" s="47">
        <f ca="1">IF(E86="","",COUNTIFS(OFFSET('Program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Diff)'!$C86))</f>
        <v>0</v>
      </c>
      <c r="G86" s="47"/>
      <c r="J86" s="52" t="str">
        <f t="shared" ca="1" si="17"/>
        <v/>
      </c>
      <c r="K86" s="53" t="str">
        <f t="shared" ca="1" si="13"/>
        <v/>
      </c>
      <c r="L86" s="36" t="str">
        <f t="shared" ca="1" si="14"/>
        <v/>
      </c>
      <c r="M86" s="36" t="str">
        <f t="shared" ca="1" si="15"/>
        <v/>
      </c>
      <c r="N86" s="36" t="str">
        <f t="shared" ca="1" si="16"/>
        <v/>
      </c>
      <c r="O86" s="4" t="str">
        <f t="shared" ca="1" si="18"/>
        <v/>
      </c>
      <c r="P86" s="61" t="str">
        <f t="shared" ca="1" si="19"/>
        <v/>
      </c>
      <c r="Q86" s="61" t="str">
        <f t="shared" ca="1" si="20"/>
        <v/>
      </c>
      <c r="R86" s="61" t="str">
        <f t="shared" ca="1" si="21"/>
        <v/>
      </c>
    </row>
    <row r="87" spans="2:18" ht="15.75" thickBot="1">
      <c r="B87">
        <v>85</v>
      </c>
      <c r="C87" s="35">
        <f ca="1">IFERROR(LARGE(OFFSET('Program and Results'!$V$1,MATCH('Distribution of data (Se Diff)'!$A$2,'Program and Results'!$A:$A,0),0,500,1),$B$2-B87),"")</f>
        <v>3.0314706249279233E-3</v>
      </c>
      <c r="D87" s="47">
        <f ca="1">IF(C87="","",COUNTIFS(OFFSET('Program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Diff)'!$C87))</f>
        <v>1</v>
      </c>
      <c r="E87" s="47">
        <f ca="1">IF(D87="","",COUNTIFS(OFFSET('Program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Diff)'!$C87))</f>
        <v>0</v>
      </c>
      <c r="F87" s="47">
        <f ca="1">IF(E87="","",COUNTIFS(OFFSET('Program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Diff)'!$C87))</f>
        <v>0</v>
      </c>
      <c r="G87" s="47"/>
      <c r="J87" s="52" t="str">
        <f t="shared" ca="1" si="17"/>
        <v/>
      </c>
      <c r="K87" s="53" t="str">
        <f t="shared" ca="1" si="13"/>
        <v/>
      </c>
      <c r="L87" s="36" t="str">
        <f t="shared" ca="1" si="14"/>
        <v/>
      </c>
      <c r="M87" s="36" t="str">
        <f t="shared" ca="1" si="15"/>
        <v/>
      </c>
      <c r="N87" s="36" t="str">
        <f t="shared" ca="1" si="16"/>
        <v/>
      </c>
      <c r="O87" s="4" t="str">
        <f t="shared" ca="1" si="18"/>
        <v/>
      </c>
      <c r="P87" s="61" t="str">
        <f t="shared" ca="1" si="19"/>
        <v/>
      </c>
      <c r="Q87" s="61" t="str">
        <f t="shared" ca="1" si="20"/>
        <v/>
      </c>
      <c r="R87" s="61" t="str">
        <f t="shared" ca="1" si="21"/>
        <v/>
      </c>
    </row>
    <row r="88" spans="2:18" ht="15.75" thickBot="1">
      <c r="B88">
        <v>86</v>
      </c>
      <c r="C88" s="35">
        <f ca="1">IFERROR(LARGE(OFFSET('Program and Results'!$V$1,MATCH('Distribution of data (Se Diff)'!$A$2,'Program and Results'!$A:$A,0),0,500,1),$B$2-B88),"")</f>
        <v>3.1665677025440875E-3</v>
      </c>
      <c r="D88" s="47">
        <f ca="1">IF(C88="","",COUNTIFS(OFFSET('Program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Diff)'!$C88))</f>
        <v>0</v>
      </c>
      <c r="E88" s="47">
        <f ca="1">IF(D88="","",COUNTIFS(OFFSET('Program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Diff)'!$C88))</f>
        <v>0</v>
      </c>
      <c r="F88" s="47">
        <f ca="1">IF(E88="","",COUNTIFS(OFFSET('Program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Diff)'!$C88))</f>
        <v>1</v>
      </c>
      <c r="G88" s="47"/>
      <c r="J88" s="52" t="str">
        <f t="shared" ca="1" si="17"/>
        <v/>
      </c>
      <c r="K88" s="53" t="str">
        <f t="shared" ca="1" si="13"/>
        <v/>
      </c>
      <c r="L88" s="36" t="str">
        <f t="shared" ca="1" si="14"/>
        <v/>
      </c>
      <c r="M88" s="36" t="str">
        <f t="shared" ca="1" si="15"/>
        <v/>
      </c>
      <c r="N88" s="36" t="str">
        <f t="shared" ca="1" si="16"/>
        <v/>
      </c>
      <c r="O88" s="4" t="str">
        <f t="shared" ca="1" si="18"/>
        <v/>
      </c>
      <c r="P88" s="61" t="str">
        <f t="shared" ca="1" si="19"/>
        <v/>
      </c>
      <c r="Q88" s="61" t="str">
        <f t="shared" ca="1" si="20"/>
        <v/>
      </c>
      <c r="R88" s="61" t="str">
        <f t="shared" ca="1" si="21"/>
        <v/>
      </c>
    </row>
    <row r="89" spans="2:18" ht="15.75" thickBot="1">
      <c r="B89">
        <v>87</v>
      </c>
      <c r="C89" s="35">
        <f ca="1">IFERROR(LARGE(OFFSET('Program and Results'!$V$1,MATCH('Distribution of data (Se Diff)'!$A$2,'Program and Results'!$A:$A,0),0,500,1),$B$2-B89),"")</f>
        <v>5.3690375983215244E-3</v>
      </c>
      <c r="D89" s="47">
        <f ca="1">IF(C89="","",COUNTIFS(OFFSET('Program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Diff)'!$C89))</f>
        <v>0</v>
      </c>
      <c r="E89" s="47">
        <f ca="1">IF(D89="","",COUNTIFS(OFFSET('Program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Diff)'!$C89))</f>
        <v>1</v>
      </c>
      <c r="F89" s="47">
        <f ca="1">IF(E89="","",COUNTIFS(OFFSET('Program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Diff)'!$C89))</f>
        <v>0</v>
      </c>
      <c r="G89" s="47"/>
      <c r="J89" s="52" t="str">
        <f t="shared" ca="1" si="17"/>
        <v/>
      </c>
      <c r="K89" s="53" t="str">
        <f t="shared" ca="1" si="13"/>
        <v/>
      </c>
      <c r="L89" s="36" t="str">
        <f t="shared" ca="1" si="14"/>
        <v/>
      </c>
      <c r="M89" s="36" t="str">
        <f t="shared" ca="1" si="15"/>
        <v/>
      </c>
      <c r="N89" s="36" t="str">
        <f t="shared" ca="1" si="16"/>
        <v/>
      </c>
      <c r="O89" s="4" t="str">
        <f t="shared" ca="1" si="18"/>
        <v/>
      </c>
      <c r="P89" s="61" t="str">
        <f t="shared" ca="1" si="19"/>
        <v/>
      </c>
      <c r="Q89" s="61" t="str">
        <f t="shared" ca="1" si="20"/>
        <v/>
      </c>
      <c r="R89" s="61" t="str">
        <f t="shared" ca="1" si="21"/>
        <v/>
      </c>
    </row>
    <row r="90" spans="2:18" ht="15.75" thickBot="1">
      <c r="B90">
        <v>88</v>
      </c>
      <c r="C90" s="35">
        <f ca="1">IFERROR(LARGE(OFFSET('Program and Results'!$V$1,MATCH('Distribution of data (Se Diff)'!$A$2,'Program and Results'!$A:$A,0),0,500,1),$B$2-B90),"")</f>
        <v>5.5314762367704162E-3</v>
      </c>
      <c r="D90" s="47">
        <f ca="1">IF(C90="","",COUNTIFS(OFFSET('Program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Diff)'!$C90))</f>
        <v>0</v>
      </c>
      <c r="E90" s="47">
        <f ca="1">IF(D90="","",COUNTIFS(OFFSET('Program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Diff)'!$C90))</f>
        <v>1</v>
      </c>
      <c r="F90" s="47">
        <f ca="1">IF(E90="","",COUNTIFS(OFFSET('Program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Diff)'!$C90))</f>
        <v>0</v>
      </c>
      <c r="G90" s="47"/>
      <c r="J90" s="52" t="str">
        <f t="shared" ca="1" si="17"/>
        <v/>
      </c>
      <c r="K90" s="53" t="str">
        <f t="shared" ca="1" si="13"/>
        <v/>
      </c>
      <c r="L90" s="36" t="str">
        <f t="shared" ca="1" si="14"/>
        <v/>
      </c>
      <c r="M90" s="36" t="str">
        <f t="shared" ca="1" si="15"/>
        <v/>
      </c>
      <c r="N90" s="36" t="str">
        <f t="shared" ca="1" si="16"/>
        <v/>
      </c>
      <c r="O90" s="4" t="str">
        <f t="shared" ca="1" si="18"/>
        <v/>
      </c>
      <c r="P90" s="61" t="str">
        <f t="shared" ca="1" si="19"/>
        <v/>
      </c>
      <c r="Q90" s="61" t="str">
        <f t="shared" ca="1" si="20"/>
        <v/>
      </c>
      <c r="R90" s="61" t="str">
        <f t="shared" ca="1" si="21"/>
        <v/>
      </c>
    </row>
    <row r="91" spans="2:18" ht="15.75" thickBot="1">
      <c r="B91">
        <v>89</v>
      </c>
      <c r="C91" s="35">
        <f ca="1">IFERROR(LARGE(OFFSET('Program and Results'!$V$1,MATCH('Distribution of data (Se Diff)'!$A$2,'Program and Results'!$A:$A,0),0,500,1),$B$2-B91),"")</f>
        <v>7.4249475748220384E-3</v>
      </c>
      <c r="D91" s="47">
        <f ca="1">IF(C91="","",COUNTIFS(OFFSET('Program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Diff)'!$C91))</f>
        <v>0</v>
      </c>
      <c r="E91" s="47">
        <f ca="1">IF(D91="","",COUNTIFS(OFFSET('Program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Diff)'!$C91))</f>
        <v>1</v>
      </c>
      <c r="F91" s="47">
        <f ca="1">IF(E91="","",COUNTIFS(OFFSET('Program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Diff)'!$C91))</f>
        <v>0</v>
      </c>
      <c r="G91" s="47"/>
      <c r="J91" s="52" t="str">
        <f t="shared" ca="1" si="17"/>
        <v/>
      </c>
      <c r="K91" s="53" t="str">
        <f t="shared" ca="1" si="13"/>
        <v/>
      </c>
      <c r="L91" s="36" t="str">
        <f t="shared" ca="1" si="14"/>
        <v/>
      </c>
      <c r="M91" s="36" t="str">
        <f t="shared" ca="1" si="15"/>
        <v/>
      </c>
      <c r="N91" s="36" t="str">
        <f t="shared" ca="1" si="16"/>
        <v/>
      </c>
      <c r="O91" s="4" t="str">
        <f t="shared" ca="1" si="18"/>
        <v/>
      </c>
      <c r="P91" s="61" t="str">
        <f t="shared" ca="1" si="19"/>
        <v/>
      </c>
      <c r="Q91" s="61" t="str">
        <f t="shared" ca="1" si="20"/>
        <v/>
      </c>
      <c r="R91" s="61" t="str">
        <f t="shared" ca="1" si="21"/>
        <v/>
      </c>
    </row>
    <row r="92" spans="2:18" ht="15.75" thickBot="1">
      <c r="B92">
        <v>90</v>
      </c>
      <c r="C92" s="35">
        <f ca="1">IFERROR(LARGE(OFFSET('Program and Results'!$V$1,MATCH('Distribution of data (Se Diff)'!$A$2,'Program and Results'!$A:$A,0),0,500,1),$B$2-B92),"")</f>
        <v>7.4689344015614889E-3</v>
      </c>
      <c r="D92" s="47">
        <f ca="1">IF(C92="","",COUNTIFS(OFFSET('Program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Diff)'!$C92))</f>
        <v>0</v>
      </c>
      <c r="E92" s="47">
        <f ca="1">IF(D92="","",COUNTIFS(OFFSET('Program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Diff)'!$C92))</f>
        <v>1</v>
      </c>
      <c r="F92" s="47">
        <f ca="1">IF(E92="","",COUNTIFS(OFFSET('Program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Diff)'!$C92))</f>
        <v>0</v>
      </c>
      <c r="G92" s="47"/>
      <c r="J92" s="52" t="str">
        <f t="shared" ca="1" si="17"/>
        <v/>
      </c>
      <c r="K92" s="53" t="str">
        <f t="shared" ca="1" si="13"/>
        <v/>
      </c>
      <c r="L92" s="36" t="str">
        <f t="shared" ca="1" si="14"/>
        <v/>
      </c>
      <c r="M92" s="36" t="str">
        <f t="shared" ca="1" si="15"/>
        <v/>
      </c>
      <c r="N92" s="36" t="str">
        <f t="shared" ca="1" si="16"/>
        <v/>
      </c>
      <c r="O92" s="4" t="str">
        <f t="shared" ca="1" si="18"/>
        <v/>
      </c>
      <c r="P92" s="61" t="str">
        <f t="shared" ca="1" si="19"/>
        <v/>
      </c>
      <c r="Q92" s="61" t="str">
        <f t="shared" ca="1" si="20"/>
        <v/>
      </c>
      <c r="R92" s="61" t="str">
        <f t="shared" ca="1" si="21"/>
        <v/>
      </c>
    </row>
    <row r="93" spans="2:18" ht="15.75" thickBot="1">
      <c r="B93">
        <v>91</v>
      </c>
      <c r="C93" s="35">
        <f ca="1">IFERROR(LARGE(OFFSET('Program and Results'!$V$1,MATCH('Distribution of data (Se Diff)'!$A$2,'Program and Results'!$A:$A,0),0,500,1),$B$2-B93),"")</f>
        <v>7.7676184028847572E-3</v>
      </c>
      <c r="D93" s="47">
        <f ca="1">IF(C93="","",COUNTIFS(OFFSET('Program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Diff)'!$C93))</f>
        <v>0</v>
      </c>
      <c r="E93" s="47">
        <f ca="1">IF(D93="","",COUNTIFS(OFFSET('Program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Diff)'!$C93))</f>
        <v>1</v>
      </c>
      <c r="F93" s="47">
        <f ca="1">IF(E93="","",COUNTIFS(OFFSET('Program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Diff)'!$C93))</f>
        <v>0</v>
      </c>
      <c r="G93" s="47"/>
      <c r="J93" s="52" t="str">
        <f t="shared" ca="1" si="17"/>
        <v/>
      </c>
      <c r="K93" s="53" t="str">
        <f t="shared" ca="1" si="13"/>
        <v/>
      </c>
      <c r="L93" s="36" t="str">
        <f t="shared" ca="1" si="14"/>
        <v/>
      </c>
      <c r="M93" s="36" t="str">
        <f t="shared" ca="1" si="15"/>
        <v/>
      </c>
      <c r="N93" s="36" t="str">
        <f t="shared" ca="1" si="16"/>
        <v/>
      </c>
      <c r="O93" s="4" t="str">
        <f t="shared" ca="1" si="18"/>
        <v/>
      </c>
      <c r="P93" s="61" t="str">
        <f t="shared" ca="1" si="19"/>
        <v/>
      </c>
      <c r="Q93" s="61" t="str">
        <f t="shared" ca="1" si="20"/>
        <v/>
      </c>
      <c r="R93" s="61" t="str">
        <f t="shared" ca="1" si="21"/>
        <v/>
      </c>
    </row>
    <row r="94" spans="2:18" ht="15.75" thickBot="1">
      <c r="B94">
        <v>92</v>
      </c>
      <c r="C94" s="35">
        <f ca="1">IFERROR(LARGE(OFFSET('Program and Results'!$V$1,MATCH('Distribution of data (Se Diff)'!$A$2,'Program and Results'!$A:$A,0),0,500,1),$B$2-B94),"")</f>
        <v>9.5222700482999745E-3</v>
      </c>
      <c r="D94" s="47">
        <f ca="1">IF(C94="","",COUNTIFS(OFFSET('Program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Diff)'!$C94))</f>
        <v>1</v>
      </c>
      <c r="E94" s="47">
        <f ca="1">IF(D94="","",COUNTIFS(OFFSET('Program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Diff)'!$C94))</f>
        <v>0</v>
      </c>
      <c r="F94" s="47">
        <f ca="1">IF(E94="","",COUNTIFS(OFFSET('Program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Diff)'!$C94))</f>
        <v>0</v>
      </c>
      <c r="G94" s="47"/>
      <c r="J94" s="52" t="str">
        <f t="shared" ca="1" si="17"/>
        <v/>
      </c>
      <c r="K94" s="53" t="str">
        <f t="shared" ca="1" si="13"/>
        <v/>
      </c>
      <c r="L94" s="36" t="str">
        <f t="shared" ca="1" si="14"/>
        <v/>
      </c>
      <c r="M94" s="36" t="str">
        <f t="shared" ca="1" si="15"/>
        <v/>
      </c>
      <c r="N94" s="36" t="str">
        <f t="shared" ca="1" si="16"/>
        <v/>
      </c>
      <c r="O94" s="4" t="str">
        <f t="shared" ca="1" si="18"/>
        <v/>
      </c>
      <c r="P94" s="61" t="str">
        <f t="shared" ca="1" si="19"/>
        <v/>
      </c>
      <c r="Q94" s="61" t="str">
        <f t="shared" ca="1" si="20"/>
        <v/>
      </c>
      <c r="R94" s="61" t="str">
        <f t="shared" ca="1" si="21"/>
        <v/>
      </c>
    </row>
    <row r="95" spans="2:18" ht="15.75" thickBot="1">
      <c r="B95">
        <v>93</v>
      </c>
      <c r="C95" s="35">
        <f ca="1">IFERROR(LARGE(OFFSET('Program and Results'!$V$1,MATCH('Distribution of data (Se Diff)'!$A$2,'Program and Results'!$A:$A,0),0,500,1),$B$2-B95),"")</f>
        <v>1.1123578952050517E-2</v>
      </c>
      <c r="D95" s="47">
        <f ca="1">IF(C95="","",COUNTIFS(OFFSET('Program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Diff)'!$C95))</f>
        <v>1</v>
      </c>
      <c r="E95" s="47">
        <f ca="1">IF(D95="","",COUNTIFS(OFFSET('Program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Diff)'!$C95))</f>
        <v>0</v>
      </c>
      <c r="F95" s="47">
        <f ca="1">IF(E95="","",COUNTIFS(OFFSET('Program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Diff)'!$C95))</f>
        <v>0</v>
      </c>
      <c r="G95" s="47"/>
      <c r="J95" s="52" t="str">
        <f t="shared" ca="1" si="17"/>
        <v/>
      </c>
      <c r="K95" s="53" t="str">
        <f t="shared" ca="1" si="13"/>
        <v/>
      </c>
      <c r="L95" s="36" t="str">
        <f t="shared" ca="1" si="14"/>
        <v/>
      </c>
      <c r="M95" s="36" t="str">
        <f t="shared" ca="1" si="15"/>
        <v/>
      </c>
      <c r="N95" s="36" t="str">
        <f t="shared" ca="1" si="16"/>
        <v/>
      </c>
      <c r="O95" s="4" t="str">
        <f t="shared" ca="1" si="18"/>
        <v/>
      </c>
      <c r="P95" s="61" t="str">
        <f t="shared" ca="1" si="19"/>
        <v/>
      </c>
      <c r="Q95" s="61" t="str">
        <f t="shared" ca="1" si="20"/>
        <v/>
      </c>
      <c r="R95" s="61" t="str">
        <f t="shared" ca="1" si="21"/>
        <v/>
      </c>
    </row>
    <row r="96" spans="2:18" ht="15.75" thickBot="1">
      <c r="B96">
        <v>94</v>
      </c>
      <c r="C96" s="35">
        <f ca="1">IFERROR(LARGE(OFFSET('Program and Results'!$V$1,MATCH('Distribution of data (Se Diff)'!$A$2,'Program and Results'!$A:$A,0),0,500,1),$B$2-B96),"")</f>
        <v>1.164065172220119E-2</v>
      </c>
      <c r="D96" s="47">
        <f ca="1">IF(C96="","",COUNTIFS(OFFSET('Program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Diff)'!$C96))</f>
        <v>0</v>
      </c>
      <c r="E96" s="47">
        <f ca="1">IF(D96="","",COUNTIFS(OFFSET('Program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Diff)'!$C96))</f>
        <v>1</v>
      </c>
      <c r="F96" s="47">
        <f ca="1">IF(E96="","",COUNTIFS(OFFSET('Program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Diff)'!$C96))</f>
        <v>0</v>
      </c>
      <c r="G96" s="47"/>
      <c r="J96" s="52" t="str">
        <f t="shared" ca="1" si="17"/>
        <v/>
      </c>
      <c r="K96" s="53" t="str">
        <f t="shared" ca="1" si="13"/>
        <v/>
      </c>
      <c r="L96" s="36" t="str">
        <f t="shared" ca="1" si="14"/>
        <v/>
      </c>
      <c r="M96" s="36" t="str">
        <f t="shared" ca="1" si="15"/>
        <v/>
      </c>
      <c r="N96" s="36" t="str">
        <f t="shared" ca="1" si="16"/>
        <v/>
      </c>
      <c r="O96" s="4" t="str">
        <f t="shared" ca="1" si="18"/>
        <v/>
      </c>
      <c r="P96" s="61" t="str">
        <f t="shared" ca="1" si="19"/>
        <v/>
      </c>
      <c r="Q96" s="61" t="str">
        <f t="shared" ca="1" si="20"/>
        <v/>
      </c>
      <c r="R96" s="61" t="str">
        <f t="shared" ca="1" si="21"/>
        <v/>
      </c>
    </row>
    <row r="97" spans="2:18" ht="15.75" thickBot="1">
      <c r="B97">
        <v>95</v>
      </c>
      <c r="C97" s="35">
        <f ca="1">IFERROR(LARGE(OFFSET('Program and Results'!$V$1,MATCH('Distribution of data (Se Diff)'!$A$2,'Program and Results'!$A:$A,0),0,500,1),$B$2-B97),"")</f>
        <v>1.2670764567829007E-2</v>
      </c>
      <c r="D97" s="47">
        <f ca="1">IF(C97="","",COUNTIFS(OFFSET('Program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Diff)'!$C97))</f>
        <v>0</v>
      </c>
      <c r="E97" s="47">
        <f ca="1">IF(D97="","",COUNTIFS(OFFSET('Program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Diff)'!$C97))</f>
        <v>1</v>
      </c>
      <c r="F97" s="47">
        <f ca="1">IF(E97="","",COUNTIFS(OFFSET('Program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Diff)'!$C97))</f>
        <v>0</v>
      </c>
      <c r="G97" s="47"/>
      <c r="J97" s="52" t="str">
        <f t="shared" ca="1" si="17"/>
        <v/>
      </c>
      <c r="K97" s="53" t="str">
        <f t="shared" ca="1" si="13"/>
        <v/>
      </c>
      <c r="L97" s="36" t="str">
        <f t="shared" ca="1" si="14"/>
        <v/>
      </c>
      <c r="M97" s="36" t="str">
        <f t="shared" ca="1" si="15"/>
        <v/>
      </c>
      <c r="N97" s="36" t="str">
        <f t="shared" ca="1" si="16"/>
        <v/>
      </c>
      <c r="O97" s="4" t="str">
        <f t="shared" ca="1" si="18"/>
        <v/>
      </c>
      <c r="P97" s="61" t="str">
        <f t="shared" ca="1" si="19"/>
        <v/>
      </c>
      <c r="Q97" s="61" t="str">
        <f t="shared" ca="1" si="20"/>
        <v/>
      </c>
      <c r="R97" s="61" t="str">
        <f t="shared" ca="1" si="21"/>
        <v/>
      </c>
    </row>
    <row r="98" spans="2:18" ht="15.75" thickBot="1">
      <c r="B98">
        <v>96</v>
      </c>
      <c r="C98" s="35">
        <f ca="1">IFERROR(LARGE(OFFSET('Program and Results'!$V$1,MATCH('Distribution of data (Se Diff)'!$A$2,'Program and Results'!$A:$A,0),0,500,1),$B$2-B98),"")</f>
        <v>1.5336978366565779E-2</v>
      </c>
      <c r="D98" s="47">
        <f ca="1">IF(C98="","",COUNTIFS(OFFSET('Program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Diff)'!$C98))</f>
        <v>1</v>
      </c>
      <c r="E98" s="47">
        <f ca="1">IF(D98="","",COUNTIFS(OFFSET('Program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Diff)'!$C98))</f>
        <v>0</v>
      </c>
      <c r="F98" s="47">
        <f ca="1">IF(E98="","",COUNTIFS(OFFSET('Program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Diff)'!$C98))</f>
        <v>0</v>
      </c>
      <c r="G98" s="47"/>
      <c r="J98" s="52" t="str">
        <f t="shared" ca="1" si="17"/>
        <v/>
      </c>
      <c r="K98" s="53" t="str">
        <f t="shared" ca="1" si="13"/>
        <v/>
      </c>
      <c r="L98" s="36" t="str">
        <f t="shared" ca="1" si="14"/>
        <v/>
      </c>
      <c r="M98" s="36" t="str">
        <f t="shared" ca="1" si="15"/>
        <v/>
      </c>
      <c r="N98" s="36" t="str">
        <f t="shared" ca="1" si="16"/>
        <v/>
      </c>
      <c r="O98" s="4" t="str">
        <f t="shared" ca="1" si="18"/>
        <v/>
      </c>
      <c r="P98" s="61" t="str">
        <f t="shared" ca="1" si="19"/>
        <v/>
      </c>
      <c r="Q98" s="61" t="str">
        <f t="shared" ca="1" si="20"/>
        <v/>
      </c>
      <c r="R98" s="61" t="str">
        <f t="shared" ca="1" si="21"/>
        <v/>
      </c>
    </row>
    <row r="99" spans="2:18" ht="15.75" thickBot="1">
      <c r="B99">
        <v>97</v>
      </c>
      <c r="C99" s="35">
        <f ca="1">IFERROR(LARGE(OFFSET('Program and Results'!$V$1,MATCH('Distribution of data (Se Diff)'!$A$2,'Program and Results'!$A:$A,0),0,500,1),$B$2-B99),"")</f>
        <v>1.5466491487648781E-2</v>
      </c>
      <c r="D99" s="47">
        <f ca="1">IF(C99="","",COUNTIFS(OFFSET('Program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Diff)'!$C99))</f>
        <v>1</v>
      </c>
      <c r="E99" s="47">
        <f ca="1">IF(D99="","",COUNTIFS(OFFSET('Program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Diff)'!$C99))</f>
        <v>0</v>
      </c>
      <c r="F99" s="47">
        <f ca="1">IF(E99="","",COUNTIFS(OFFSET('Program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Diff)'!$C99))</f>
        <v>0</v>
      </c>
      <c r="G99" s="47"/>
      <c r="J99" s="52" t="str">
        <f t="shared" ca="1" si="17"/>
        <v/>
      </c>
      <c r="K99" s="53" t="str">
        <f t="shared" ca="1" si="13"/>
        <v/>
      </c>
      <c r="L99" s="36" t="str">
        <f t="shared" ca="1" si="14"/>
        <v/>
      </c>
      <c r="M99" s="36" t="str">
        <f t="shared" ca="1" si="15"/>
        <v/>
      </c>
      <c r="N99" s="36" t="str">
        <f t="shared" ca="1" si="16"/>
        <v/>
      </c>
      <c r="O99" s="4" t="str">
        <f t="shared" ca="1" si="18"/>
        <v/>
      </c>
      <c r="P99" s="61" t="str">
        <f t="shared" ca="1" si="19"/>
        <v/>
      </c>
      <c r="Q99" s="61" t="str">
        <f t="shared" ca="1" si="20"/>
        <v/>
      </c>
      <c r="R99" s="61" t="str">
        <f t="shared" ca="1" si="21"/>
        <v/>
      </c>
    </row>
    <row r="100" spans="2:18" ht="15.75" thickBot="1">
      <c r="B100">
        <v>98</v>
      </c>
      <c r="C100" s="35">
        <f ca="1">IFERROR(LARGE(OFFSET('Program and Results'!$V$1,MATCH('Distribution of data (Se Diff)'!$A$2,'Program and Results'!$A:$A,0),0,500,1),$B$2-B100),"")</f>
        <v>1.8230239102412504E-2</v>
      </c>
      <c r="D100" s="47">
        <f ca="1">IF(C100="","",COUNTIFS(OFFSET('Program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Diff)'!$C100))</f>
        <v>0</v>
      </c>
      <c r="E100" s="47">
        <f ca="1">IF(D100="","",COUNTIFS(OFFSET('Program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Diff)'!$C100))</f>
        <v>0</v>
      </c>
      <c r="F100" s="47">
        <f ca="1">IF(E100="","",COUNTIFS(OFFSET('Program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Diff)'!$C100))</f>
        <v>1</v>
      </c>
      <c r="G100" s="47"/>
      <c r="J100" s="52" t="str">
        <f t="shared" ca="1" si="17"/>
        <v/>
      </c>
      <c r="K100" s="53" t="str">
        <f t="shared" ca="1" si="13"/>
        <v/>
      </c>
      <c r="L100" s="36" t="str">
        <f t="shared" ca="1" si="14"/>
        <v/>
      </c>
      <c r="M100" s="36" t="str">
        <f t="shared" ca="1" si="15"/>
        <v/>
      </c>
      <c r="N100" s="36" t="str">
        <f t="shared" ca="1" si="16"/>
        <v/>
      </c>
      <c r="O100" s="4" t="str">
        <f t="shared" ca="1" si="18"/>
        <v/>
      </c>
      <c r="P100" s="61" t="str">
        <f t="shared" ca="1" si="19"/>
        <v/>
      </c>
      <c r="Q100" s="61" t="str">
        <f t="shared" ca="1" si="20"/>
        <v/>
      </c>
      <c r="R100" s="61" t="str">
        <f t="shared" ca="1" si="21"/>
        <v/>
      </c>
    </row>
    <row r="101" spans="2:18" ht="15.75" thickBot="1">
      <c r="B101">
        <v>99</v>
      </c>
      <c r="C101" s="35">
        <f ca="1">IFERROR(LARGE(OFFSET('Program and Results'!$V$1,MATCH('Distribution of data (Se Diff)'!$A$2,'Program and Results'!$A:$A,0),0,500,1),$B$2-B101),"")</f>
        <v>2.0677026614173366E-2</v>
      </c>
      <c r="D101" s="47">
        <f ca="1">IF(C101="","",COUNTIFS(OFFSET('Program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Diff)'!$C101))</f>
        <v>0</v>
      </c>
      <c r="E101" s="47">
        <f ca="1">IF(D101="","",COUNTIFS(OFFSET('Program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Diff)'!$C101))</f>
        <v>1</v>
      </c>
      <c r="F101" s="47">
        <f ca="1">IF(E101="","",COUNTIFS(OFFSET('Program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Diff)'!$C101))</f>
        <v>0</v>
      </c>
      <c r="G101" s="47"/>
      <c r="J101" s="52" t="str">
        <f t="shared" ca="1" si="17"/>
        <v/>
      </c>
      <c r="K101" s="53" t="str">
        <f t="shared" ca="1" si="13"/>
        <v/>
      </c>
      <c r="L101" s="36" t="str">
        <f t="shared" ca="1" si="14"/>
        <v/>
      </c>
      <c r="M101" s="36" t="str">
        <f t="shared" ca="1" si="15"/>
        <v/>
      </c>
      <c r="N101" s="36" t="str">
        <f t="shared" ca="1" si="16"/>
        <v/>
      </c>
      <c r="O101" s="4" t="str">
        <f t="shared" ca="1" si="18"/>
        <v/>
      </c>
      <c r="P101" s="61" t="str">
        <f t="shared" ca="1" si="19"/>
        <v/>
      </c>
      <c r="Q101" s="61" t="str">
        <f t="shared" ca="1" si="20"/>
        <v/>
      </c>
      <c r="R101" s="61" t="str">
        <f t="shared" ca="1" si="21"/>
        <v/>
      </c>
    </row>
    <row r="102" spans="2:18" ht="15.75" thickBot="1">
      <c r="B102">
        <v>100</v>
      </c>
      <c r="C102" s="35">
        <f ca="1">IFERROR(LARGE(OFFSET('Program and Results'!$V$1,MATCH('Distribution of data (Se Diff)'!$A$2,'Program and Results'!$A:$A,0),0,500,1),$B$2-B102),"")</f>
        <v>2.2182352405069938E-2</v>
      </c>
      <c r="D102" s="47">
        <f ca="1">IF(C102="","",COUNTIFS(OFFSET('Program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Diff)'!$C102))</f>
        <v>0</v>
      </c>
      <c r="E102" s="47">
        <f ca="1">IF(D102="","",COUNTIFS(OFFSET('Program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Diff)'!$C102))</f>
        <v>1</v>
      </c>
      <c r="F102" s="47">
        <f ca="1">IF(E102="","",COUNTIFS(OFFSET('Program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Diff)'!$C102))</f>
        <v>0</v>
      </c>
      <c r="G102" s="47"/>
      <c r="J102" s="52" t="str">
        <f t="shared" ca="1" si="17"/>
        <v/>
      </c>
      <c r="K102" s="53" t="str">
        <f t="shared" ca="1" si="13"/>
        <v/>
      </c>
      <c r="L102" s="36" t="str">
        <f t="shared" ca="1" si="14"/>
        <v/>
      </c>
      <c r="M102" s="36" t="str">
        <f t="shared" ca="1" si="15"/>
        <v/>
      </c>
      <c r="N102" s="36" t="str">
        <f t="shared" ca="1" si="16"/>
        <v/>
      </c>
      <c r="O102" s="4" t="str">
        <f t="shared" ca="1" si="18"/>
        <v/>
      </c>
      <c r="P102" s="61" t="str">
        <f t="shared" ca="1" si="19"/>
        <v/>
      </c>
      <c r="Q102" s="61" t="str">
        <f t="shared" ca="1" si="20"/>
        <v/>
      </c>
      <c r="R102" s="61" t="str">
        <f t="shared" ca="1" si="21"/>
        <v/>
      </c>
    </row>
    <row r="103" spans="2:18" ht="15.75" thickBot="1">
      <c r="B103">
        <v>101</v>
      </c>
      <c r="C103" s="35">
        <f ca="1">IFERROR(LARGE(OFFSET('Program and Results'!$V$1,MATCH('Distribution of data (Se Diff)'!$A$2,'Program and Results'!$A:$A,0),0,500,1),$B$2-B103),"")</f>
        <v>2.462386778198522E-2</v>
      </c>
      <c r="D103" s="47">
        <f ca="1">IF(C103="","",COUNTIFS(OFFSET('Program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Diff)'!$C103))</f>
        <v>0</v>
      </c>
      <c r="E103" s="47">
        <f ca="1">IF(D103="","",COUNTIFS(OFFSET('Program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Diff)'!$C103))</f>
        <v>1</v>
      </c>
      <c r="F103" s="47">
        <f ca="1">IF(E103="","",COUNTIFS(OFFSET('Program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Diff)'!$C103))</f>
        <v>0</v>
      </c>
      <c r="G103" s="47"/>
      <c r="J103" s="52" t="str">
        <f t="shared" ca="1" si="17"/>
        <v/>
      </c>
      <c r="K103" s="53" t="str">
        <f t="shared" ca="1" si="13"/>
        <v/>
      </c>
      <c r="L103" s="36" t="str">
        <f t="shared" ca="1" si="14"/>
        <v/>
      </c>
      <c r="M103" s="36" t="str">
        <f t="shared" ca="1" si="15"/>
        <v/>
      </c>
      <c r="N103" s="36" t="str">
        <f t="shared" ca="1" si="16"/>
        <v/>
      </c>
      <c r="O103" s="4" t="str">
        <f t="shared" ca="1" si="18"/>
        <v/>
      </c>
      <c r="P103" s="61" t="str">
        <f t="shared" ca="1" si="19"/>
        <v/>
      </c>
      <c r="Q103" s="61" t="str">
        <f t="shared" ca="1" si="20"/>
        <v/>
      </c>
      <c r="R103" s="61" t="str">
        <f t="shared" ca="1" si="21"/>
        <v/>
      </c>
    </row>
    <row r="104" spans="2:18" ht="15.75" thickBot="1">
      <c r="B104">
        <v>102</v>
      </c>
      <c r="C104" s="35">
        <f ca="1">IFERROR(LARGE(OFFSET('Program and Results'!$V$1,MATCH('Distribution of data (Se Diff)'!$A$2,'Program and Results'!$A:$A,0),0,500,1),$B$2-B104),"")</f>
        <v>2.9873556337661755E-2</v>
      </c>
      <c r="D104" s="47">
        <f ca="1">IF(C104="","",COUNTIFS(OFFSET('Program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Diff)'!$C104))</f>
        <v>1</v>
      </c>
      <c r="E104" s="47">
        <f ca="1">IF(D104="","",COUNTIFS(OFFSET('Program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Diff)'!$C104))</f>
        <v>0</v>
      </c>
      <c r="F104" s="47">
        <f ca="1">IF(E104="","",COUNTIFS(OFFSET('Program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Diff)'!$C104))</f>
        <v>0</v>
      </c>
      <c r="G104" s="47"/>
      <c r="J104" s="52" t="str">
        <f t="shared" ca="1" si="17"/>
        <v/>
      </c>
      <c r="K104" s="53" t="str">
        <f t="shared" ca="1" si="13"/>
        <v/>
      </c>
      <c r="L104" s="36" t="str">
        <f t="shared" ca="1" si="14"/>
        <v/>
      </c>
      <c r="M104" s="36" t="str">
        <f t="shared" ca="1" si="15"/>
        <v/>
      </c>
      <c r="N104" s="36" t="str">
        <f t="shared" ca="1" si="16"/>
        <v/>
      </c>
      <c r="O104" s="4" t="str">
        <f t="shared" ca="1" si="18"/>
        <v/>
      </c>
      <c r="P104" s="61" t="str">
        <f t="shared" ca="1" si="19"/>
        <v/>
      </c>
      <c r="Q104" s="61" t="str">
        <f t="shared" ca="1" si="20"/>
        <v/>
      </c>
      <c r="R104" s="61" t="str">
        <f t="shared" ca="1" si="21"/>
        <v/>
      </c>
    </row>
    <row r="105" spans="2:18" ht="15.75" thickBot="1">
      <c r="B105">
        <v>103</v>
      </c>
      <c r="C105" s="35">
        <f ca="1">IFERROR(LARGE(OFFSET('Program and Results'!$V$1,MATCH('Distribution of data (Se Diff)'!$A$2,'Program and Results'!$A:$A,0),0,500,1),$B$2-B105),"")</f>
        <v>3.1028539762543383E-2</v>
      </c>
      <c r="D105" s="47">
        <f ca="1">IF(C105="","",COUNTIFS(OFFSET('Program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Diff)'!$C105))</f>
        <v>1</v>
      </c>
      <c r="E105" s="47">
        <f ca="1">IF(D105="","",COUNTIFS(OFFSET('Program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Diff)'!$C105))</f>
        <v>0</v>
      </c>
      <c r="F105" s="47">
        <f ca="1">IF(E105="","",COUNTIFS(OFFSET('Program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Diff)'!$C105))</f>
        <v>0</v>
      </c>
      <c r="G105" s="47"/>
      <c r="J105" s="52" t="str">
        <f t="shared" ca="1" si="17"/>
        <v/>
      </c>
      <c r="K105" s="53" t="str">
        <f t="shared" ca="1" si="13"/>
        <v/>
      </c>
      <c r="L105" s="36" t="str">
        <f t="shared" ca="1" si="14"/>
        <v/>
      </c>
      <c r="M105" s="36" t="str">
        <f t="shared" ca="1" si="15"/>
        <v/>
      </c>
      <c r="N105" s="36" t="str">
        <f t="shared" ca="1" si="16"/>
        <v/>
      </c>
      <c r="O105" s="4" t="str">
        <f t="shared" ca="1" si="18"/>
        <v/>
      </c>
      <c r="P105" s="61" t="str">
        <f t="shared" ca="1" si="19"/>
        <v/>
      </c>
      <c r="Q105" s="61" t="str">
        <f t="shared" ca="1" si="20"/>
        <v/>
      </c>
      <c r="R105" s="61" t="str">
        <f t="shared" ca="1" si="21"/>
        <v/>
      </c>
    </row>
    <row r="106" spans="2:18" ht="15.75" thickBot="1">
      <c r="B106">
        <v>104</v>
      </c>
      <c r="C106" s="35">
        <f ca="1">IFERROR(LARGE(OFFSET('Program and Results'!$V$1,MATCH('Distribution of data (Se Diff)'!$A$2,'Program and Results'!$A:$A,0),0,500,1),$B$2-B106),"")</f>
        <v>3.4955165599438009E-2</v>
      </c>
      <c r="D106" s="47">
        <f ca="1">IF(C106="","",COUNTIFS(OFFSET('Program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Diff)'!$C106))</f>
        <v>0</v>
      </c>
      <c r="E106" s="47">
        <f ca="1">IF(D106="","",COUNTIFS(OFFSET('Program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Diff)'!$C106))</f>
        <v>0</v>
      </c>
      <c r="F106" s="47">
        <f ca="1">IF(E106="","",COUNTIFS(OFFSET('Program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Diff)'!$C106))</f>
        <v>1</v>
      </c>
      <c r="G106" s="47"/>
      <c r="J106" s="52" t="str">
        <f t="shared" ca="1" si="17"/>
        <v/>
      </c>
      <c r="K106" s="53" t="str">
        <f t="shared" ca="1" si="13"/>
        <v/>
      </c>
      <c r="L106" s="36" t="str">
        <f t="shared" ca="1" si="14"/>
        <v/>
      </c>
      <c r="M106" s="36" t="str">
        <f t="shared" ca="1" si="15"/>
        <v/>
      </c>
      <c r="N106" s="36" t="str">
        <f t="shared" ca="1" si="16"/>
        <v/>
      </c>
      <c r="O106" s="4" t="str">
        <f t="shared" ca="1" si="18"/>
        <v/>
      </c>
      <c r="P106" s="61" t="str">
        <f t="shared" ca="1" si="19"/>
        <v/>
      </c>
      <c r="Q106" s="61" t="str">
        <f t="shared" ca="1" si="20"/>
        <v/>
      </c>
      <c r="R106" s="61" t="str">
        <f t="shared" ca="1" si="21"/>
        <v/>
      </c>
    </row>
    <row r="107" spans="2:18" ht="15.75" thickBot="1">
      <c r="B107">
        <v>105</v>
      </c>
      <c r="C107" s="35">
        <f ca="1">IFERROR(LARGE(OFFSET('Program and Results'!$V$1,MATCH('Distribution of data (Se Diff)'!$A$2,'Program and Results'!$A:$A,0),0,500,1),$B$2-B107),"")</f>
        <v>3.6182615994795775E-2</v>
      </c>
      <c r="D107" s="47">
        <f ca="1">IF(C107="","",COUNTIFS(OFFSET('Program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Diff)'!$C107))</f>
        <v>0</v>
      </c>
      <c r="E107" s="47">
        <f ca="1">IF(D107="","",COUNTIFS(OFFSET('Program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Diff)'!$C107))</f>
        <v>1</v>
      </c>
      <c r="F107" s="47">
        <f ca="1">IF(E107="","",COUNTIFS(OFFSET('Program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Diff)'!$C107))</f>
        <v>0</v>
      </c>
      <c r="G107" s="47"/>
      <c r="J107" s="52" t="str">
        <f t="shared" ca="1" si="17"/>
        <v/>
      </c>
      <c r="K107" s="53" t="str">
        <f t="shared" ca="1" si="13"/>
        <v/>
      </c>
      <c r="L107" s="36" t="str">
        <f t="shared" ca="1" si="14"/>
        <v/>
      </c>
      <c r="M107" s="36" t="str">
        <f t="shared" ca="1" si="15"/>
        <v/>
      </c>
      <c r="N107" s="36" t="str">
        <f t="shared" ca="1" si="16"/>
        <v/>
      </c>
      <c r="O107" s="4" t="str">
        <f t="shared" ca="1" si="18"/>
        <v/>
      </c>
      <c r="P107" s="61" t="str">
        <f t="shared" ca="1" si="19"/>
        <v/>
      </c>
      <c r="Q107" s="61" t="str">
        <f t="shared" ca="1" si="20"/>
        <v/>
      </c>
      <c r="R107" s="61" t="str">
        <f t="shared" ca="1" si="21"/>
        <v/>
      </c>
    </row>
    <row r="108" spans="2:18" ht="15.75" thickBot="1">
      <c r="B108">
        <v>106</v>
      </c>
      <c r="C108" s="35">
        <f ca="1">IFERROR(LARGE(OFFSET('Program and Results'!$V$1,MATCH('Distribution of data (Se Diff)'!$A$2,'Program and Results'!$A:$A,0),0,500,1),$B$2-B108),"")</f>
        <v>4.6714511507006895E-2</v>
      </c>
      <c r="D108" s="47">
        <f ca="1">IF(C108="","",COUNTIFS(OFFSET('Program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Diff)'!$C108))</f>
        <v>1</v>
      </c>
      <c r="E108" s="47">
        <f ca="1">IF(D108="","",COUNTIFS(OFFSET('Program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Diff)'!$C108))</f>
        <v>0</v>
      </c>
      <c r="F108" s="47">
        <f ca="1">IF(E108="","",COUNTIFS(OFFSET('Program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Diff)'!$C108))</f>
        <v>0</v>
      </c>
      <c r="G108" s="47"/>
      <c r="J108" s="52" t="str">
        <f t="shared" ca="1" si="17"/>
        <v/>
      </c>
      <c r="K108" s="53" t="str">
        <f t="shared" ca="1" si="13"/>
        <v/>
      </c>
      <c r="L108" s="36" t="str">
        <f t="shared" ca="1" si="14"/>
        <v/>
      </c>
      <c r="M108" s="36" t="str">
        <f t="shared" ca="1" si="15"/>
        <v/>
      </c>
      <c r="N108" s="36" t="str">
        <f t="shared" ca="1" si="16"/>
        <v/>
      </c>
      <c r="O108" s="4" t="str">
        <f t="shared" ca="1" si="18"/>
        <v/>
      </c>
      <c r="P108" s="61" t="str">
        <f t="shared" ca="1" si="19"/>
        <v/>
      </c>
      <c r="Q108" s="61" t="str">
        <f t="shared" ca="1" si="20"/>
        <v/>
      </c>
      <c r="R108" s="61" t="str">
        <f t="shared" ca="1" si="21"/>
        <v/>
      </c>
    </row>
    <row r="109" spans="2:18" ht="15.75" thickBot="1">
      <c r="B109">
        <v>107</v>
      </c>
      <c r="C109" s="35">
        <f ca="1">IFERROR(LARGE(OFFSET('Program and Results'!$V$1,MATCH('Distribution of data (Se Diff)'!$A$2,'Program and Results'!$A:$A,0),0,500,1),$B$2-B109),"")</f>
        <v>5.0001545154278793E-2</v>
      </c>
      <c r="D109" s="47">
        <f ca="1">IF(C109="","",COUNTIFS(OFFSET('Program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Diff)'!$C109))</f>
        <v>0</v>
      </c>
      <c r="E109" s="47">
        <f ca="1">IF(D109="","",COUNTIFS(OFFSET('Program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Diff)'!$C109))</f>
        <v>1</v>
      </c>
      <c r="F109" s="47">
        <f ca="1">IF(E109="","",COUNTIFS(OFFSET('Program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Diff)'!$C109))</f>
        <v>0</v>
      </c>
      <c r="G109" s="47"/>
      <c r="J109" s="52" t="str">
        <f t="shared" ca="1" si="17"/>
        <v/>
      </c>
      <c r="K109" s="53" t="str">
        <f t="shared" ca="1" si="13"/>
        <v/>
      </c>
      <c r="L109" s="36" t="str">
        <f t="shared" ca="1" si="14"/>
        <v/>
      </c>
      <c r="M109" s="36" t="str">
        <f t="shared" ca="1" si="15"/>
        <v/>
      </c>
      <c r="N109" s="36" t="str">
        <f t="shared" ca="1" si="16"/>
        <v/>
      </c>
      <c r="O109" s="4" t="str">
        <f t="shared" ca="1" si="18"/>
        <v/>
      </c>
      <c r="P109" s="61" t="str">
        <f t="shared" ca="1" si="19"/>
        <v/>
      </c>
      <c r="Q109" s="61" t="str">
        <f t="shared" ca="1" si="20"/>
        <v/>
      </c>
      <c r="R109" s="61" t="str">
        <f t="shared" ca="1" si="21"/>
        <v/>
      </c>
    </row>
    <row r="110" spans="2:18" ht="15.75" thickBot="1">
      <c r="B110">
        <v>108</v>
      </c>
      <c r="C110" s="35">
        <f ca="1">IFERROR(LARGE(OFFSET('Program and Results'!$V$1,MATCH('Distribution of data (Se Diff)'!$A$2,'Program and Results'!$A:$A,0),0,500,1),$B$2-B110),"")</f>
        <v>5.05109688537142E-2</v>
      </c>
      <c r="D110" s="47">
        <f ca="1">IF(C110="","",COUNTIFS(OFFSET('Program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Diff)'!$C110))</f>
        <v>0</v>
      </c>
      <c r="E110" s="47">
        <f ca="1">IF(D110="","",COUNTIFS(OFFSET('Program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Diff)'!$C110))</f>
        <v>1</v>
      </c>
      <c r="F110" s="47">
        <f ca="1">IF(E110="","",COUNTIFS(OFFSET('Program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Diff)'!$C110))</f>
        <v>0</v>
      </c>
      <c r="G110" s="47"/>
      <c r="J110" s="52" t="str">
        <f t="shared" ca="1" si="17"/>
        <v/>
      </c>
      <c r="K110" s="53" t="str">
        <f t="shared" ca="1" si="13"/>
        <v/>
      </c>
      <c r="L110" s="36" t="str">
        <f t="shared" ca="1" si="14"/>
        <v/>
      </c>
      <c r="M110" s="36" t="str">
        <f t="shared" ca="1" si="15"/>
        <v/>
      </c>
      <c r="N110" s="36" t="str">
        <f t="shared" ca="1" si="16"/>
        <v/>
      </c>
      <c r="O110" s="4" t="str">
        <f t="shared" ca="1" si="18"/>
        <v/>
      </c>
      <c r="P110" s="61" t="str">
        <f t="shared" ca="1" si="19"/>
        <v/>
      </c>
      <c r="Q110" s="61" t="str">
        <f t="shared" ca="1" si="20"/>
        <v/>
      </c>
      <c r="R110" s="61" t="str">
        <f t="shared" ca="1" si="21"/>
        <v/>
      </c>
    </row>
    <row r="111" spans="2:18" ht="15.75" thickBot="1">
      <c r="B111">
        <v>109</v>
      </c>
      <c r="C111" s="35">
        <f ca="1">IFERROR(LARGE(OFFSET('Program and Results'!$V$1,MATCH('Distribution of data (Se Diff)'!$A$2,'Program and Results'!$A:$A,0),0,500,1),$B$2-B111),"")</f>
        <v>5.0544701312167151E-2</v>
      </c>
      <c r="D111" s="47">
        <f ca="1">IF(C111="","",COUNTIFS(OFFSET('Program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Diff)'!$C111))</f>
        <v>0</v>
      </c>
      <c r="E111" s="47">
        <f ca="1">IF(D111="","",COUNTIFS(OFFSET('Program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Diff)'!$C111))</f>
        <v>1</v>
      </c>
      <c r="F111" s="47">
        <f ca="1">IF(E111="","",COUNTIFS(OFFSET('Program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Diff)'!$C111))</f>
        <v>0</v>
      </c>
      <c r="G111" s="47"/>
      <c r="J111" s="52" t="str">
        <f t="shared" ca="1" si="17"/>
        <v/>
      </c>
      <c r="K111" s="53" t="str">
        <f t="shared" ca="1" si="13"/>
        <v/>
      </c>
      <c r="L111" s="36" t="str">
        <f t="shared" ca="1" si="14"/>
        <v/>
      </c>
      <c r="M111" s="36" t="str">
        <f t="shared" ca="1" si="15"/>
        <v/>
      </c>
      <c r="N111" s="36" t="str">
        <f t="shared" ca="1" si="16"/>
        <v/>
      </c>
      <c r="O111" s="4" t="str">
        <f t="shared" ca="1" si="18"/>
        <v/>
      </c>
      <c r="P111" s="61" t="str">
        <f t="shared" ca="1" si="19"/>
        <v/>
      </c>
      <c r="Q111" s="61" t="str">
        <f t="shared" ca="1" si="20"/>
        <v/>
      </c>
      <c r="R111" s="61" t="str">
        <f t="shared" ca="1" si="21"/>
        <v/>
      </c>
    </row>
    <row r="112" spans="2:18" ht="15.75" thickBot="1">
      <c r="B112">
        <v>110</v>
      </c>
      <c r="C112" s="35">
        <f ca="1">IFERROR(LARGE(OFFSET('Program and Results'!$V$1,MATCH('Distribution of data (Se Diff)'!$A$2,'Program and Results'!$A:$A,0),0,500,1),$B$2-B112),"")</f>
        <v>5.0963724528908738E-2</v>
      </c>
      <c r="D112" s="47">
        <f ca="1">IF(C112="","",COUNTIFS(OFFSET('Program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Diff)'!$C112))</f>
        <v>0</v>
      </c>
      <c r="E112" s="47">
        <f ca="1">IF(D112="","",COUNTIFS(OFFSET('Program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Diff)'!$C112))</f>
        <v>1</v>
      </c>
      <c r="F112" s="47">
        <f ca="1">IF(E112="","",COUNTIFS(OFFSET('Program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Diff)'!$C112))</f>
        <v>0</v>
      </c>
      <c r="G112" s="47"/>
      <c r="J112" s="52" t="str">
        <f t="shared" ca="1" si="17"/>
        <v/>
      </c>
      <c r="K112" s="53" t="str">
        <f t="shared" ca="1" si="13"/>
        <v/>
      </c>
      <c r="L112" s="36" t="str">
        <f t="shared" ca="1" si="14"/>
        <v/>
      </c>
      <c r="M112" s="36" t="str">
        <f t="shared" ca="1" si="15"/>
        <v/>
      </c>
      <c r="N112" s="36" t="str">
        <f t="shared" ca="1" si="16"/>
        <v/>
      </c>
      <c r="O112" s="4" t="str">
        <f t="shared" ca="1" si="18"/>
        <v/>
      </c>
      <c r="P112" s="61" t="str">
        <f t="shared" ca="1" si="19"/>
        <v/>
      </c>
      <c r="Q112" s="61" t="str">
        <f t="shared" ca="1" si="20"/>
        <v/>
      </c>
      <c r="R112" s="61" t="str">
        <f t="shared" ca="1" si="21"/>
        <v/>
      </c>
    </row>
    <row r="113" spans="2:18" ht="15.75" thickBot="1">
      <c r="B113">
        <v>111</v>
      </c>
      <c r="C113" s="35">
        <f ca="1">IFERROR(LARGE(OFFSET('Program and Results'!$V$1,MATCH('Distribution of data (Se Diff)'!$A$2,'Program and Results'!$A:$A,0),0,500,1),$B$2-B113),"")</f>
        <v>5.1176774639130951E-2</v>
      </c>
      <c r="D113" s="47">
        <f ca="1">IF(C113="","",COUNTIFS(OFFSET('Program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Diff)'!$C113))</f>
        <v>0</v>
      </c>
      <c r="E113" s="47">
        <f ca="1">IF(D113="","",COUNTIFS(OFFSET('Program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Diff)'!$C113))</f>
        <v>0</v>
      </c>
      <c r="F113" s="47">
        <f ca="1">IF(E113="","",COUNTIFS(OFFSET('Program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Diff)'!$C113))</f>
        <v>1</v>
      </c>
      <c r="G113" s="47"/>
      <c r="J113" s="52" t="str">
        <f t="shared" ca="1" si="17"/>
        <v/>
      </c>
      <c r="K113" s="53" t="str">
        <f t="shared" ca="1" si="13"/>
        <v/>
      </c>
      <c r="L113" s="36" t="str">
        <f t="shared" ca="1" si="14"/>
        <v/>
      </c>
      <c r="M113" s="36" t="str">
        <f t="shared" ca="1" si="15"/>
        <v/>
      </c>
      <c r="N113" s="36" t="str">
        <f t="shared" ca="1" si="16"/>
        <v/>
      </c>
      <c r="O113" s="4" t="str">
        <f t="shared" ca="1" si="18"/>
        <v/>
      </c>
      <c r="P113" s="61" t="str">
        <f t="shared" ca="1" si="19"/>
        <v/>
      </c>
      <c r="Q113" s="61" t="str">
        <f t="shared" ca="1" si="20"/>
        <v/>
      </c>
      <c r="R113" s="61" t="str">
        <f t="shared" ca="1" si="21"/>
        <v/>
      </c>
    </row>
    <row r="114" spans="2:18" ht="15.75" thickBot="1">
      <c r="B114">
        <v>112</v>
      </c>
      <c r="C114" s="35">
        <f ca="1">IFERROR(LARGE(OFFSET('Program and Results'!$V$1,MATCH('Distribution of data (Se Diff)'!$A$2,'Program and Results'!$A:$A,0),0,500,1),$B$2-B114),"")</f>
        <v>5.5886748031023448E-2</v>
      </c>
      <c r="D114" s="47">
        <f ca="1">IF(C114="","",COUNTIFS(OFFSET('Program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Diff)'!$C114))</f>
        <v>0</v>
      </c>
      <c r="E114" s="47">
        <f ca="1">IF(D114="","",COUNTIFS(OFFSET('Program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Diff)'!$C114))</f>
        <v>0</v>
      </c>
      <c r="F114" s="47">
        <f ca="1">IF(E114="","",COUNTIFS(OFFSET('Program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Diff)'!$C114))</f>
        <v>1</v>
      </c>
      <c r="G114" s="47"/>
      <c r="J114" s="52" t="str">
        <f t="shared" ca="1" si="17"/>
        <v/>
      </c>
      <c r="K114" s="53" t="str">
        <f t="shared" ca="1" si="13"/>
        <v/>
      </c>
      <c r="L114" s="36" t="str">
        <f t="shared" ca="1" si="14"/>
        <v/>
      </c>
      <c r="M114" s="36" t="str">
        <f t="shared" ca="1" si="15"/>
        <v/>
      </c>
      <c r="N114" s="36" t="str">
        <f t="shared" ca="1" si="16"/>
        <v/>
      </c>
      <c r="O114" s="4" t="str">
        <f t="shared" ca="1" si="18"/>
        <v/>
      </c>
      <c r="P114" s="61" t="str">
        <f t="shared" ca="1" si="19"/>
        <v/>
      </c>
      <c r="Q114" s="61" t="str">
        <f t="shared" ca="1" si="20"/>
        <v/>
      </c>
      <c r="R114" s="61" t="str">
        <f t="shared" ca="1" si="21"/>
        <v/>
      </c>
    </row>
    <row r="115" spans="2:18" ht="15.75" thickBot="1">
      <c r="B115">
        <v>113</v>
      </c>
      <c r="C115" s="35">
        <f ca="1">IFERROR(LARGE(OFFSET('Program and Results'!$V$1,MATCH('Distribution of data (Se Diff)'!$A$2,'Program and Results'!$A:$A,0),0,500,1),$B$2-B115),"")</f>
        <v>5.6795573577099967E-2</v>
      </c>
      <c r="D115" s="47">
        <f ca="1">IF(C115="","",COUNTIFS(OFFSET('Program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Diff)'!$C115))</f>
        <v>0</v>
      </c>
      <c r="E115" s="47">
        <f ca="1">IF(D115="","",COUNTIFS(OFFSET('Program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Diff)'!$C115))</f>
        <v>1</v>
      </c>
      <c r="F115" s="47">
        <f ca="1">IF(E115="","",COUNTIFS(OFFSET('Program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Diff)'!$C115))</f>
        <v>0</v>
      </c>
      <c r="G115" s="47"/>
      <c r="J115" s="52" t="str">
        <f t="shared" ca="1" si="17"/>
        <v/>
      </c>
      <c r="K115" s="53" t="str">
        <f t="shared" ca="1" si="13"/>
        <v/>
      </c>
      <c r="L115" s="36" t="str">
        <f t="shared" ca="1" si="14"/>
        <v/>
      </c>
      <c r="M115" s="36" t="str">
        <f t="shared" ca="1" si="15"/>
        <v/>
      </c>
      <c r="N115" s="36" t="str">
        <f t="shared" ca="1" si="16"/>
        <v/>
      </c>
      <c r="O115" s="4" t="str">
        <f t="shared" ca="1" si="18"/>
        <v/>
      </c>
      <c r="P115" s="61" t="str">
        <f t="shared" ca="1" si="19"/>
        <v/>
      </c>
      <c r="Q115" s="61" t="str">
        <f t="shared" ca="1" si="20"/>
        <v/>
      </c>
      <c r="R115" s="61" t="str">
        <f t="shared" ca="1" si="21"/>
        <v/>
      </c>
    </row>
    <row r="116" spans="2:18" ht="15.75" thickBot="1">
      <c r="B116">
        <v>114</v>
      </c>
      <c r="C116" s="35">
        <f ca="1">IFERROR(LARGE(OFFSET('Program and Results'!$V$1,MATCH('Distribution of data (Se Diff)'!$A$2,'Program and Results'!$A:$A,0),0,500,1),$B$2-B116),"")</f>
        <v>5.8550332336014588E-2</v>
      </c>
      <c r="D116" s="47">
        <f ca="1">IF(C116="","",COUNTIFS(OFFSET('Program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Diff)'!$C116))</f>
        <v>0</v>
      </c>
      <c r="E116" s="47">
        <f ca="1">IF(D116="","",COUNTIFS(OFFSET('Program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Diff)'!$C116))</f>
        <v>0</v>
      </c>
      <c r="F116" s="47">
        <f ca="1">IF(E116="","",COUNTIFS(OFFSET('Program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Diff)'!$C116))</f>
        <v>1</v>
      </c>
      <c r="G116" s="47"/>
      <c r="J116" s="52" t="str">
        <f t="shared" ca="1" si="17"/>
        <v/>
      </c>
      <c r="K116" s="53" t="str">
        <f t="shared" ca="1" si="13"/>
        <v/>
      </c>
      <c r="L116" s="36" t="str">
        <f t="shared" ca="1" si="14"/>
        <v/>
      </c>
      <c r="M116" s="36" t="str">
        <f t="shared" ca="1" si="15"/>
        <v/>
      </c>
      <c r="N116" s="36" t="str">
        <f t="shared" ca="1" si="16"/>
        <v/>
      </c>
      <c r="O116" s="4" t="str">
        <f t="shared" ca="1" si="18"/>
        <v/>
      </c>
      <c r="P116" s="61" t="str">
        <f t="shared" ca="1" si="19"/>
        <v/>
      </c>
      <c r="Q116" s="61" t="str">
        <f t="shared" ca="1" si="20"/>
        <v/>
      </c>
      <c r="R116" s="61" t="str">
        <f t="shared" ca="1" si="21"/>
        <v/>
      </c>
    </row>
    <row r="117" spans="2:18" ht="15.75" thickBot="1">
      <c r="B117">
        <v>115</v>
      </c>
      <c r="C117" s="35">
        <f ca="1">IFERROR(LARGE(OFFSET('Program and Results'!$V$1,MATCH('Distribution of data (Se Diff)'!$A$2,'Program and Results'!$A:$A,0),0,500,1),$B$2-B117),"")</f>
        <v>6.4720269252892759E-2</v>
      </c>
      <c r="D117" s="47">
        <f ca="1">IF(C117="","",COUNTIFS(OFFSET('Program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Diff)'!$C117))</f>
        <v>0</v>
      </c>
      <c r="E117" s="47">
        <f ca="1">IF(D117="","",COUNTIFS(OFFSET('Program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Diff)'!$C117))</f>
        <v>0</v>
      </c>
      <c r="F117" s="47">
        <f ca="1">IF(E117="","",COUNTIFS(OFFSET('Program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Diff)'!$C117))</f>
        <v>1</v>
      </c>
      <c r="G117" s="47"/>
      <c r="J117" s="52" t="str">
        <f t="shared" ca="1" si="17"/>
        <v/>
      </c>
      <c r="K117" s="53" t="str">
        <f t="shared" ca="1" si="13"/>
        <v/>
      </c>
      <c r="L117" s="36" t="str">
        <f t="shared" ca="1" si="14"/>
        <v/>
      </c>
      <c r="M117" s="36" t="str">
        <f t="shared" ca="1" si="15"/>
        <v/>
      </c>
      <c r="N117" s="36" t="str">
        <f t="shared" ca="1" si="16"/>
        <v/>
      </c>
      <c r="O117" s="4" t="str">
        <f t="shared" ca="1" si="18"/>
        <v/>
      </c>
      <c r="P117" s="61" t="str">
        <f t="shared" ca="1" si="19"/>
        <v/>
      </c>
      <c r="Q117" s="61" t="str">
        <f t="shared" ca="1" si="20"/>
        <v/>
      </c>
      <c r="R117" s="61" t="str">
        <f t="shared" ca="1" si="21"/>
        <v/>
      </c>
    </row>
    <row r="118" spans="2:18" ht="15.75" thickBot="1">
      <c r="B118">
        <v>116</v>
      </c>
      <c r="C118" s="35">
        <f ca="1">IFERROR(LARGE(OFFSET('Program and Results'!$V$1,MATCH('Distribution of data (Se Diff)'!$A$2,'Program and Results'!$A:$A,0),0,500,1),$B$2-B118),"")</f>
        <v>6.6041698033286078E-2</v>
      </c>
      <c r="D118" s="47">
        <f ca="1">IF(C118="","",COUNTIFS(OFFSET('Program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Diff)'!$C118))</f>
        <v>1</v>
      </c>
      <c r="E118" s="47">
        <f ca="1">IF(D118="","",COUNTIFS(OFFSET('Program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Diff)'!$C118))</f>
        <v>0</v>
      </c>
      <c r="F118" s="47">
        <f ca="1">IF(E118="","",COUNTIFS(OFFSET('Program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Diff)'!$C118))</f>
        <v>0</v>
      </c>
      <c r="G118" s="47"/>
      <c r="J118" s="52" t="str">
        <f t="shared" ca="1" si="17"/>
        <v/>
      </c>
      <c r="K118" s="53" t="str">
        <f t="shared" ca="1" si="13"/>
        <v/>
      </c>
      <c r="L118" s="36" t="str">
        <f t="shared" ca="1" si="14"/>
        <v/>
      </c>
      <c r="M118" s="36" t="str">
        <f t="shared" ca="1" si="15"/>
        <v/>
      </c>
      <c r="N118" s="36" t="str">
        <f t="shared" ca="1" si="16"/>
        <v/>
      </c>
      <c r="O118" s="4" t="str">
        <f t="shared" ca="1" si="18"/>
        <v/>
      </c>
      <c r="P118" s="61" t="str">
        <f t="shared" ca="1" si="19"/>
        <v/>
      </c>
      <c r="Q118" s="61" t="str">
        <f t="shared" ca="1" si="20"/>
        <v/>
      </c>
      <c r="R118" s="61" t="str">
        <f t="shared" ca="1" si="21"/>
        <v/>
      </c>
    </row>
    <row r="119" spans="2:18" ht="15.75" thickBot="1">
      <c r="B119">
        <v>117</v>
      </c>
      <c r="C119" s="35">
        <f ca="1">IFERROR(LARGE(OFFSET('Program and Results'!$V$1,MATCH('Distribution of data (Se Diff)'!$A$2,'Program and Results'!$A:$A,0),0,500,1),$B$2-B119),"")</f>
        <v>6.9931893393671674E-2</v>
      </c>
      <c r="D119" s="47">
        <f ca="1">IF(C119="","",COUNTIFS(OFFSET('Program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Diff)'!$C119))</f>
        <v>0</v>
      </c>
      <c r="E119" s="47">
        <f ca="1">IF(D119="","",COUNTIFS(OFFSET('Program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Diff)'!$C119))</f>
        <v>0</v>
      </c>
      <c r="F119" s="47">
        <f ca="1">IF(E119="","",COUNTIFS(OFFSET('Program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Diff)'!$C119))</f>
        <v>1</v>
      </c>
      <c r="G119" s="47"/>
      <c r="J119" s="52" t="str">
        <f t="shared" ca="1" si="17"/>
        <v/>
      </c>
      <c r="K119" s="53" t="str">
        <f t="shared" ca="1" si="13"/>
        <v/>
      </c>
      <c r="L119" s="36" t="str">
        <f t="shared" ca="1" si="14"/>
        <v/>
      </c>
      <c r="M119" s="36" t="str">
        <f t="shared" ca="1" si="15"/>
        <v/>
      </c>
      <c r="N119" s="36" t="str">
        <f t="shared" ca="1" si="16"/>
        <v/>
      </c>
      <c r="O119" s="4" t="str">
        <f t="shared" ca="1" si="18"/>
        <v/>
      </c>
      <c r="P119" s="61" t="str">
        <f t="shared" ca="1" si="19"/>
        <v/>
      </c>
      <c r="Q119" s="61" t="str">
        <f t="shared" ca="1" si="20"/>
        <v/>
      </c>
      <c r="R119" s="61" t="str">
        <f t="shared" ca="1" si="21"/>
        <v/>
      </c>
    </row>
    <row r="120" spans="2:18" ht="15.75" thickBot="1">
      <c r="B120">
        <v>118</v>
      </c>
      <c r="C120" s="35">
        <f ca="1">IFERROR(LARGE(OFFSET('Program and Results'!$V$1,MATCH('Distribution of data (Se Diff)'!$A$2,'Program and Results'!$A:$A,0),0,500,1),$B$2-B120),"")</f>
        <v>7.077619343390773E-2</v>
      </c>
      <c r="D120" s="47">
        <f ca="1">IF(C120="","",COUNTIFS(OFFSET('Program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Diff)'!$C120))</f>
        <v>1</v>
      </c>
      <c r="E120" s="47">
        <f ca="1">IF(D120="","",COUNTIFS(OFFSET('Program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Diff)'!$C120))</f>
        <v>0</v>
      </c>
      <c r="F120" s="47">
        <f ca="1">IF(E120="","",COUNTIFS(OFFSET('Program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Diff)'!$C120))</f>
        <v>0</v>
      </c>
      <c r="G120" s="47"/>
      <c r="J120" s="52" t="str">
        <f t="shared" ca="1" si="17"/>
        <v/>
      </c>
      <c r="K120" s="53" t="str">
        <f t="shared" ca="1" si="13"/>
        <v/>
      </c>
      <c r="L120" s="36" t="str">
        <f t="shared" ca="1" si="14"/>
        <v/>
      </c>
      <c r="M120" s="36" t="str">
        <f t="shared" ca="1" si="15"/>
        <v/>
      </c>
      <c r="N120" s="36" t="str">
        <f t="shared" ca="1" si="16"/>
        <v/>
      </c>
      <c r="O120" s="4" t="str">
        <f t="shared" ca="1" si="18"/>
        <v/>
      </c>
      <c r="P120" s="61" t="str">
        <f t="shared" ca="1" si="19"/>
        <v/>
      </c>
      <c r="Q120" s="61" t="str">
        <f t="shared" ca="1" si="20"/>
        <v/>
      </c>
      <c r="R120" s="61" t="str">
        <f t="shared" ca="1" si="21"/>
        <v/>
      </c>
    </row>
    <row r="121" spans="2:18" ht="15.75" thickBot="1">
      <c r="B121">
        <v>119</v>
      </c>
      <c r="C121" s="35">
        <f ca="1">IFERROR(LARGE(OFFSET('Program and Results'!$V$1,MATCH('Distribution of data (Se Diff)'!$A$2,'Program and Results'!$A:$A,0),0,500,1),$B$2-B121),"")</f>
        <v>7.1745584766616188E-2</v>
      </c>
      <c r="D121" s="47">
        <f ca="1">IF(C121="","",COUNTIFS(OFFSET('Program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Diff)'!$C121))</f>
        <v>1</v>
      </c>
      <c r="E121" s="47">
        <f ca="1">IF(D121="","",COUNTIFS(OFFSET('Program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Diff)'!$C121))</f>
        <v>0</v>
      </c>
      <c r="F121" s="47">
        <f ca="1">IF(E121="","",COUNTIFS(OFFSET('Program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Diff)'!$C121))</f>
        <v>0</v>
      </c>
      <c r="G121" s="47"/>
      <c r="J121" s="52" t="str">
        <f t="shared" ca="1" si="17"/>
        <v/>
      </c>
      <c r="K121" s="53" t="str">
        <f t="shared" ca="1" si="13"/>
        <v/>
      </c>
      <c r="L121" s="36" t="str">
        <f t="shared" ca="1" si="14"/>
        <v/>
      </c>
      <c r="M121" s="36" t="str">
        <f t="shared" ca="1" si="15"/>
        <v/>
      </c>
      <c r="N121" s="36" t="str">
        <f t="shared" ca="1" si="16"/>
        <v/>
      </c>
      <c r="O121" s="4" t="str">
        <f t="shared" ca="1" si="18"/>
        <v/>
      </c>
      <c r="P121" s="61" t="str">
        <f t="shared" ca="1" si="19"/>
        <v/>
      </c>
      <c r="Q121" s="61" t="str">
        <f t="shared" ca="1" si="20"/>
        <v/>
      </c>
      <c r="R121" s="61" t="str">
        <f t="shared" ca="1" si="21"/>
        <v/>
      </c>
    </row>
    <row r="122" spans="2:18" ht="15.75" thickBot="1">
      <c r="B122">
        <v>120</v>
      </c>
      <c r="C122" s="35">
        <f ca="1">IFERROR(LARGE(OFFSET('Program and Results'!$V$1,MATCH('Distribution of data (Se Diff)'!$A$2,'Program and Results'!$A:$A,0),0,500,1),$B$2-B122),"")</f>
        <v>7.4682651541980727E-2</v>
      </c>
      <c r="D122" s="47">
        <f ca="1">IF(C122="","",COUNTIFS(OFFSET('Program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Diff)'!$C122))</f>
        <v>1</v>
      </c>
      <c r="E122" s="47">
        <f ca="1">IF(D122="","",COUNTIFS(OFFSET('Program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Diff)'!$C122))</f>
        <v>0</v>
      </c>
      <c r="F122" s="47">
        <f ca="1">IF(E122="","",COUNTIFS(OFFSET('Program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Diff)'!$C122))</f>
        <v>0</v>
      </c>
      <c r="G122" s="47"/>
      <c r="J122" s="52" t="str">
        <f t="shared" ca="1" si="17"/>
        <v/>
      </c>
      <c r="K122" s="53" t="str">
        <f t="shared" ca="1" si="13"/>
        <v/>
      </c>
      <c r="L122" s="36" t="str">
        <f t="shared" ca="1" si="14"/>
        <v/>
      </c>
      <c r="M122" s="36" t="str">
        <f t="shared" ca="1" si="15"/>
        <v/>
      </c>
      <c r="N122" s="36" t="str">
        <f t="shared" ca="1" si="16"/>
        <v/>
      </c>
      <c r="O122" s="4" t="str">
        <f t="shared" ca="1" si="18"/>
        <v/>
      </c>
      <c r="P122" s="61" t="str">
        <f t="shared" ca="1" si="19"/>
        <v/>
      </c>
      <c r="Q122" s="61" t="str">
        <f t="shared" ca="1" si="20"/>
        <v/>
      </c>
      <c r="R122" s="61" t="str">
        <f t="shared" ca="1" si="21"/>
        <v/>
      </c>
    </row>
    <row r="123" spans="2:18" ht="15.75" thickBot="1">
      <c r="B123">
        <v>121</v>
      </c>
      <c r="C123" s="35">
        <f ca="1">IFERROR(LARGE(OFFSET('Program and Results'!$V$1,MATCH('Distribution of data (Se Diff)'!$A$2,'Program and Results'!$A:$A,0),0,500,1),$B$2-B123),"")</f>
        <v>7.4885032604885549E-2</v>
      </c>
      <c r="D123" s="47">
        <f ca="1">IF(C123="","",COUNTIFS(OFFSET('Program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Diff)'!$C123))</f>
        <v>0</v>
      </c>
      <c r="E123" s="47">
        <f ca="1">IF(D123="","",COUNTIFS(OFFSET('Program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Diff)'!$C123))</f>
        <v>1</v>
      </c>
      <c r="F123" s="47">
        <f ca="1">IF(E123="","",COUNTIFS(OFFSET('Program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Diff)'!$C123))</f>
        <v>0</v>
      </c>
      <c r="G123" s="47"/>
      <c r="J123" s="52" t="str">
        <f t="shared" ca="1" si="17"/>
        <v/>
      </c>
      <c r="K123" s="53" t="str">
        <f t="shared" ca="1" si="13"/>
        <v/>
      </c>
      <c r="L123" s="36" t="str">
        <f t="shared" ca="1" si="14"/>
        <v/>
      </c>
      <c r="M123" s="36" t="str">
        <f t="shared" ca="1" si="15"/>
        <v/>
      </c>
      <c r="N123" s="36" t="str">
        <f t="shared" ca="1" si="16"/>
        <v/>
      </c>
      <c r="O123" s="4" t="str">
        <f t="shared" ca="1" si="18"/>
        <v/>
      </c>
      <c r="P123" s="61" t="str">
        <f t="shared" ca="1" si="19"/>
        <v/>
      </c>
      <c r="Q123" s="61" t="str">
        <f t="shared" ca="1" si="20"/>
        <v/>
      </c>
      <c r="R123" s="61" t="str">
        <f t="shared" ca="1" si="21"/>
        <v/>
      </c>
    </row>
    <row r="124" spans="2:18" ht="15.75" thickBot="1">
      <c r="B124">
        <v>122</v>
      </c>
      <c r="C124" s="35">
        <f ca="1">IFERROR(LARGE(OFFSET('Program and Results'!$V$1,MATCH('Distribution of data (Se Diff)'!$A$2,'Program and Results'!$A:$A,0),0,500,1),$B$2-B124),"")</f>
        <v>7.7714818418739506E-2</v>
      </c>
      <c r="D124" s="47">
        <f ca="1">IF(C124="","",COUNTIFS(OFFSET('Program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Diff)'!$C124))</f>
        <v>0</v>
      </c>
      <c r="E124" s="47">
        <f ca="1">IF(D124="","",COUNTIFS(OFFSET('Program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Diff)'!$C124))</f>
        <v>1</v>
      </c>
      <c r="F124" s="47">
        <f ca="1">IF(E124="","",COUNTIFS(OFFSET('Program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Diff)'!$C124))</f>
        <v>0</v>
      </c>
      <c r="G124" s="47"/>
      <c r="J124" s="52" t="str">
        <f t="shared" ca="1" si="17"/>
        <v/>
      </c>
      <c r="K124" s="53" t="str">
        <f t="shared" ca="1" si="13"/>
        <v/>
      </c>
      <c r="L124" s="36" t="str">
        <f t="shared" ca="1" si="14"/>
        <v/>
      </c>
      <c r="M124" s="36" t="str">
        <f t="shared" ca="1" si="15"/>
        <v/>
      </c>
      <c r="N124" s="36" t="str">
        <f t="shared" ca="1" si="16"/>
        <v/>
      </c>
      <c r="O124" s="4" t="str">
        <f t="shared" ca="1" si="18"/>
        <v/>
      </c>
      <c r="P124" s="61" t="str">
        <f t="shared" ca="1" si="19"/>
        <v/>
      </c>
      <c r="Q124" s="61" t="str">
        <f t="shared" ca="1" si="20"/>
        <v/>
      </c>
      <c r="R124" s="61" t="str">
        <f t="shared" ca="1" si="21"/>
        <v/>
      </c>
    </row>
    <row r="125" spans="2:18" ht="15.75" thickBot="1">
      <c r="B125">
        <v>123</v>
      </c>
      <c r="C125" s="35">
        <f ca="1">IFERROR(LARGE(OFFSET('Program and Results'!$V$1,MATCH('Distribution of data (Se Diff)'!$A$2,'Program and Results'!$A:$A,0),0,500,1),$B$2-B125),"")</f>
        <v>7.7878017750306894E-2</v>
      </c>
      <c r="D125" s="47">
        <f ca="1">IF(C125="","",COUNTIFS(OFFSET('Program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Diff)'!$C125))</f>
        <v>0</v>
      </c>
      <c r="E125" s="47">
        <f ca="1">IF(D125="","",COUNTIFS(OFFSET('Program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Diff)'!$C125))</f>
        <v>1</v>
      </c>
      <c r="F125" s="47">
        <f ca="1">IF(E125="","",COUNTIFS(OFFSET('Program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Diff)'!$C125))</f>
        <v>0</v>
      </c>
      <c r="G125" s="47"/>
      <c r="J125" s="52" t="str">
        <f t="shared" ca="1" si="17"/>
        <v/>
      </c>
      <c r="K125" s="53" t="str">
        <f t="shared" ca="1" si="13"/>
        <v/>
      </c>
      <c r="L125" s="36" t="str">
        <f t="shared" ca="1" si="14"/>
        <v/>
      </c>
      <c r="M125" s="36" t="str">
        <f t="shared" ca="1" si="15"/>
        <v/>
      </c>
      <c r="N125" s="36" t="str">
        <f t="shared" ca="1" si="16"/>
        <v/>
      </c>
      <c r="O125" s="4" t="str">
        <f t="shared" ca="1" si="18"/>
        <v/>
      </c>
      <c r="P125" s="61" t="str">
        <f t="shared" ca="1" si="19"/>
        <v/>
      </c>
      <c r="Q125" s="61" t="str">
        <f t="shared" ca="1" si="20"/>
        <v/>
      </c>
      <c r="R125" s="61" t="str">
        <f t="shared" ca="1" si="21"/>
        <v/>
      </c>
    </row>
    <row r="126" spans="2:18" ht="15.75" thickBot="1">
      <c r="B126">
        <v>124</v>
      </c>
      <c r="C126" s="35">
        <f ca="1">IFERROR(LARGE(OFFSET('Program and Results'!$V$1,MATCH('Distribution of data (Se Diff)'!$A$2,'Program and Results'!$A:$A,0),0,500,1),$B$2-B126),"")</f>
        <v>7.7999502334452409E-2</v>
      </c>
      <c r="D126" s="47">
        <f ca="1">IF(C126="","",COUNTIFS(OFFSET('Program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Diff)'!$C126))</f>
        <v>1</v>
      </c>
      <c r="E126" s="47">
        <f ca="1">IF(D126="","",COUNTIFS(OFFSET('Program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Diff)'!$C126))</f>
        <v>0</v>
      </c>
      <c r="F126" s="47">
        <f ca="1">IF(E126="","",COUNTIFS(OFFSET('Program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Diff)'!$C126))</f>
        <v>0</v>
      </c>
      <c r="G126" s="47"/>
      <c r="J126" s="52" t="str">
        <f t="shared" ca="1" si="17"/>
        <v/>
      </c>
      <c r="K126" s="53" t="str">
        <f t="shared" ca="1" si="13"/>
        <v/>
      </c>
      <c r="L126" s="36" t="str">
        <f t="shared" ca="1" si="14"/>
        <v/>
      </c>
      <c r="M126" s="36" t="str">
        <f t="shared" ca="1" si="15"/>
        <v/>
      </c>
      <c r="N126" s="36" t="str">
        <f t="shared" ca="1" si="16"/>
        <v/>
      </c>
      <c r="O126" s="4" t="str">
        <f t="shared" ca="1" si="18"/>
        <v/>
      </c>
      <c r="P126" s="61" t="str">
        <f t="shared" ca="1" si="19"/>
        <v/>
      </c>
      <c r="Q126" s="61" t="str">
        <f t="shared" ca="1" si="20"/>
        <v/>
      </c>
      <c r="R126" s="61" t="str">
        <f t="shared" ca="1" si="21"/>
        <v/>
      </c>
    </row>
    <row r="127" spans="2:18" ht="15.75" thickBot="1">
      <c r="B127">
        <v>125</v>
      </c>
      <c r="C127" s="35">
        <f ca="1">IFERROR(LARGE(OFFSET('Program and Results'!$V$1,MATCH('Distribution of data (Se Diff)'!$A$2,'Program and Results'!$A:$A,0),0,500,1),$B$2-B127),"")</f>
        <v>8.1746027498242668E-2</v>
      </c>
      <c r="D127" s="47">
        <f ca="1">IF(C127="","",COUNTIFS(OFFSET('Program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Diff)'!$C127))</f>
        <v>0</v>
      </c>
      <c r="E127" s="47">
        <f ca="1">IF(D127="","",COUNTIFS(OFFSET('Program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Diff)'!$C127))</f>
        <v>1</v>
      </c>
      <c r="F127" s="47">
        <f ca="1">IF(E127="","",COUNTIFS(OFFSET('Program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Diff)'!$C127))</f>
        <v>0</v>
      </c>
      <c r="G127" s="47"/>
      <c r="J127" s="52" t="str">
        <f t="shared" ca="1" si="17"/>
        <v/>
      </c>
      <c r="K127" s="53" t="str">
        <f t="shared" ca="1" si="13"/>
        <v/>
      </c>
      <c r="L127" s="36" t="str">
        <f t="shared" ca="1" si="14"/>
        <v/>
      </c>
      <c r="M127" s="36" t="str">
        <f t="shared" ca="1" si="15"/>
        <v/>
      </c>
      <c r="N127" s="36" t="str">
        <f t="shared" ca="1" si="16"/>
        <v/>
      </c>
      <c r="O127" s="4" t="str">
        <f t="shared" ca="1" si="18"/>
        <v/>
      </c>
      <c r="P127" s="61" t="str">
        <f t="shared" ca="1" si="19"/>
        <v/>
      </c>
      <c r="Q127" s="61" t="str">
        <f t="shared" ca="1" si="20"/>
        <v/>
      </c>
      <c r="R127" s="61" t="str">
        <f t="shared" ca="1" si="21"/>
        <v/>
      </c>
    </row>
    <row r="128" spans="2:18" ht="15.75" thickBot="1">
      <c r="B128">
        <v>126</v>
      </c>
      <c r="C128" s="35">
        <f ca="1">IFERROR(LARGE(OFFSET('Program and Results'!$V$1,MATCH('Distribution of data (Se Diff)'!$A$2,'Program and Results'!$A:$A,0),0,500,1),$B$2-B128),"")</f>
        <v>8.6104970351421617E-2</v>
      </c>
      <c r="D128" s="47">
        <f ca="1">IF(C128="","",COUNTIFS(OFFSET('Program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Diff)'!$C128))</f>
        <v>1</v>
      </c>
      <c r="E128" s="47">
        <f ca="1">IF(D128="","",COUNTIFS(OFFSET('Program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Diff)'!$C128))</f>
        <v>0</v>
      </c>
      <c r="F128" s="47">
        <f ca="1">IF(E128="","",COUNTIFS(OFFSET('Program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Diff)'!$C128))</f>
        <v>0</v>
      </c>
      <c r="G128" s="47"/>
      <c r="J128" s="52" t="str">
        <f t="shared" ca="1" si="17"/>
        <v/>
      </c>
      <c r="K128" s="53" t="str">
        <f t="shared" ca="1" si="13"/>
        <v/>
      </c>
      <c r="L128" s="36" t="str">
        <f t="shared" ca="1" si="14"/>
        <v/>
      </c>
      <c r="M128" s="36" t="str">
        <f t="shared" ca="1" si="15"/>
        <v/>
      </c>
      <c r="N128" s="36" t="str">
        <f t="shared" ca="1" si="16"/>
        <v/>
      </c>
      <c r="O128" s="4" t="str">
        <f t="shared" ca="1" si="18"/>
        <v/>
      </c>
      <c r="P128" s="61" t="str">
        <f t="shared" ca="1" si="19"/>
        <v/>
      </c>
      <c r="Q128" s="61" t="str">
        <f t="shared" ca="1" si="20"/>
        <v/>
      </c>
      <c r="R128" s="61" t="str">
        <f t="shared" ca="1" si="21"/>
        <v/>
      </c>
    </row>
    <row r="129" spans="2:18" ht="15.75" thickBot="1">
      <c r="B129">
        <v>127</v>
      </c>
      <c r="C129" s="35">
        <f ca="1">IFERROR(LARGE(OFFSET('Program and Results'!$V$1,MATCH('Distribution of data (Se Diff)'!$A$2,'Program and Results'!$A:$A,0),0,500,1),$B$2-B129),"")</f>
        <v>9.1966819750646245E-2</v>
      </c>
      <c r="D129" s="47">
        <f ca="1">IF(C129="","",COUNTIFS(OFFSET('Program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Diff)'!$C129))</f>
        <v>1</v>
      </c>
      <c r="E129" s="47">
        <f ca="1">IF(D129="","",COUNTIFS(OFFSET('Program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Diff)'!$C129))</f>
        <v>0</v>
      </c>
      <c r="F129" s="47">
        <f ca="1">IF(E129="","",COUNTIFS(OFFSET('Program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Diff)'!$C129))</f>
        <v>0</v>
      </c>
      <c r="G129" s="47"/>
      <c r="J129" s="52" t="str">
        <f t="shared" ca="1" si="17"/>
        <v/>
      </c>
      <c r="K129" s="53" t="str">
        <f t="shared" ca="1" si="13"/>
        <v/>
      </c>
      <c r="L129" s="36" t="str">
        <f t="shared" ca="1" si="14"/>
        <v/>
      </c>
      <c r="M129" s="36" t="str">
        <f t="shared" ca="1" si="15"/>
        <v/>
      </c>
      <c r="N129" s="36" t="str">
        <f t="shared" ca="1" si="16"/>
        <v/>
      </c>
      <c r="O129" s="4" t="str">
        <f t="shared" ca="1" si="18"/>
        <v/>
      </c>
      <c r="P129" s="61" t="str">
        <f t="shared" ca="1" si="19"/>
        <v/>
      </c>
      <c r="Q129" s="61" t="str">
        <f t="shared" ca="1" si="20"/>
        <v/>
      </c>
      <c r="R129" s="61" t="str">
        <f t="shared" ca="1" si="21"/>
        <v/>
      </c>
    </row>
    <row r="130" spans="2:18" ht="15.75" thickBot="1">
      <c r="B130">
        <v>128</v>
      </c>
      <c r="C130" s="35">
        <f ca="1">IFERROR(LARGE(OFFSET('Program and Results'!$V$1,MATCH('Distribution of data (Se Diff)'!$A$2,'Program and Results'!$A:$A,0),0,500,1),$B$2-B130),"")</f>
        <v>9.360576166368606E-2</v>
      </c>
      <c r="D130" s="47">
        <f ca="1">IF(C130="","",COUNTIFS(OFFSET('Program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Diff)'!$C130))</f>
        <v>1</v>
      </c>
      <c r="E130" s="47">
        <f ca="1">IF(D130="","",COUNTIFS(OFFSET('Program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Diff)'!$C130))</f>
        <v>0</v>
      </c>
      <c r="F130" s="47">
        <f ca="1">IF(E130="","",COUNTIFS(OFFSET('Program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Diff)'!$C130))</f>
        <v>0</v>
      </c>
      <c r="G130" s="47"/>
      <c r="J130" s="52" t="str">
        <f t="shared" ca="1" si="17"/>
        <v/>
      </c>
      <c r="K130" s="53" t="str">
        <f t="shared" ref="K130:K193" ca="1" si="22">IFERROR(IF(J130+($I$2-0.01%)&gt;MAX($C$2:$C$500),"+",J130+($I$2-0.01%)),"")</f>
        <v/>
      </c>
      <c r="L130" s="36" t="str">
        <f t="shared" ref="L130:L193" ca="1" si="23">IFERROR(IF(K130="","",IF($K130="+",COUNTIFS($C:$C,"&gt;="&amp;$J130,D:D,1),COUNTIFS($C:$C,"&gt;="&amp;$J130,$C:$C,"&lt;="&amp;$K130,D:D,1))),"")</f>
        <v/>
      </c>
      <c r="M130" s="36" t="str">
        <f t="shared" ref="M130:M193" ca="1" si="24">IFERROR(IF(K130="","",IF($K130="+",COUNTIFS($C:$C,"&gt;="&amp;$J130,E:E,1),COUNTIFS($C:$C,"&gt;="&amp;$J130,$C:$C,"&lt;="&amp;$K130,E:E,1))),"")</f>
        <v/>
      </c>
      <c r="N130" s="36" t="str">
        <f t="shared" ref="N130:N193" ca="1" si="25">IFERROR(IF(K130="","",IF($K130="+",COUNTIFS($C:$C,"&gt;="&amp;$J130,F:F,1),COUNTIFS($C:$C,"&gt;="&amp;$J130,$C:$C,"&lt;="&amp;$K130,F:F,1))),"")</f>
        <v/>
      </c>
      <c r="O130" s="4" t="str">
        <f t="shared" ca="1" si="18"/>
        <v/>
      </c>
      <c r="P130" s="61" t="str">
        <f t="shared" ca="1" si="19"/>
        <v/>
      </c>
      <c r="Q130" s="61" t="str">
        <f t="shared" ca="1" si="20"/>
        <v/>
      </c>
      <c r="R130" s="61" t="str">
        <f t="shared" ca="1" si="21"/>
        <v/>
      </c>
    </row>
    <row r="131" spans="2:18" ht="15.75" thickBot="1">
      <c r="B131">
        <v>129</v>
      </c>
      <c r="C131" s="35">
        <f ca="1">IFERROR(LARGE(OFFSET('Program and Results'!$V$1,MATCH('Distribution of data (Se Diff)'!$A$2,'Program and Results'!$A:$A,0),0,500,1),$B$2-B131),"")</f>
        <v>9.5702944135414914E-2</v>
      </c>
      <c r="D131" s="47">
        <f ca="1">IF(C131="","",COUNTIFS(OFFSET('Program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Diff)'!$C131))</f>
        <v>0</v>
      </c>
      <c r="E131" s="47">
        <f ca="1">IF(D131="","",COUNTIFS(OFFSET('Program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Diff)'!$C131))</f>
        <v>0</v>
      </c>
      <c r="F131" s="47">
        <f ca="1">IF(E131="","",COUNTIFS(OFFSET('Program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Diff)'!$C131))</f>
        <v>1</v>
      </c>
      <c r="G131" s="47"/>
      <c r="J131" s="52" t="str">
        <f t="shared" ref="J131:J194" ca="1" si="26">IFERROR(IF(J130+$I$2&gt;=MAX($C$2:$C$500),"",J130+$I$2),"")</f>
        <v/>
      </c>
      <c r="K131" s="53" t="str">
        <f t="shared" ca="1" si="22"/>
        <v/>
      </c>
      <c r="L131" s="36" t="str">
        <f t="shared" ca="1" si="23"/>
        <v/>
      </c>
      <c r="M131" s="36" t="str">
        <f t="shared" ca="1" si="24"/>
        <v/>
      </c>
      <c r="N131" s="36" t="str">
        <f t="shared" ca="1" si="25"/>
        <v/>
      </c>
      <c r="O131" s="4" t="str">
        <f t="shared" ref="O131:O194" ca="1" si="27">IF(J131="","",SUM(L131:N131))</f>
        <v/>
      </c>
      <c r="P131" s="61" t="str">
        <f t="shared" ca="1" si="19"/>
        <v/>
      </c>
      <c r="Q131" s="61" t="str">
        <f t="shared" ca="1" si="20"/>
        <v/>
      </c>
      <c r="R131" s="61" t="str">
        <f t="shared" ca="1" si="21"/>
        <v/>
      </c>
    </row>
    <row r="132" spans="2:18" ht="15.75" thickBot="1">
      <c r="B132">
        <v>130</v>
      </c>
      <c r="C132" s="35">
        <f ca="1">IFERROR(LARGE(OFFSET('Program and Results'!$V$1,MATCH('Distribution of data (Se Diff)'!$A$2,'Program and Results'!$A:$A,0),0,500,1),$B$2-B132),"")</f>
        <v>9.5993306910715059E-2</v>
      </c>
      <c r="D132" s="47">
        <f ca="1">IF(C132="","",COUNTIFS(OFFSET('Program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Diff)'!$C132))</f>
        <v>0</v>
      </c>
      <c r="E132" s="47">
        <f ca="1">IF(D132="","",COUNTIFS(OFFSET('Program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Diff)'!$C132))</f>
        <v>1</v>
      </c>
      <c r="F132" s="47">
        <f ca="1">IF(E132="","",COUNTIFS(OFFSET('Program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Diff)'!$C132))</f>
        <v>0</v>
      </c>
      <c r="G132" s="47"/>
      <c r="J132" s="52" t="str">
        <f t="shared" ca="1" si="26"/>
        <v/>
      </c>
      <c r="K132" s="53" t="str">
        <f t="shared" ca="1" si="22"/>
        <v/>
      </c>
      <c r="L132" s="36" t="str">
        <f t="shared" ca="1" si="23"/>
        <v/>
      </c>
      <c r="M132" s="36" t="str">
        <f t="shared" ca="1" si="24"/>
        <v/>
      </c>
      <c r="N132" s="36" t="str">
        <f t="shared" ca="1" si="25"/>
        <v/>
      </c>
      <c r="O132" s="4" t="str">
        <f t="shared" ca="1" si="27"/>
        <v/>
      </c>
      <c r="P132" s="61" t="str">
        <f t="shared" ca="1" si="19"/>
        <v/>
      </c>
      <c r="Q132" s="61" t="str">
        <f t="shared" ca="1" si="20"/>
        <v/>
      </c>
      <c r="R132" s="61" t="str">
        <f t="shared" ca="1" si="21"/>
        <v/>
      </c>
    </row>
    <row r="133" spans="2:18" ht="15.75" thickBot="1">
      <c r="B133">
        <v>131</v>
      </c>
      <c r="C133" s="35">
        <f ca="1">IFERROR(LARGE(OFFSET('Program and Results'!$V$1,MATCH('Distribution of data (Se Diff)'!$A$2,'Program and Results'!$A:$A,0),0,500,1),$B$2-B133),"")</f>
        <v>9.610359059542728E-2</v>
      </c>
      <c r="D133" s="47">
        <f ca="1">IF(C133="","",COUNTIFS(OFFSET('Program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Diff)'!$C133))</f>
        <v>0</v>
      </c>
      <c r="E133" s="47">
        <f ca="1">IF(D133="","",COUNTIFS(OFFSET('Program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Diff)'!$C133))</f>
        <v>1</v>
      </c>
      <c r="F133" s="47">
        <f ca="1">IF(E133="","",COUNTIFS(OFFSET('Program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Diff)'!$C133))</f>
        <v>0</v>
      </c>
      <c r="G133" s="47"/>
      <c r="J133" s="52" t="str">
        <f t="shared" ca="1" si="26"/>
        <v/>
      </c>
      <c r="K133" s="53" t="str">
        <f t="shared" ca="1" si="22"/>
        <v/>
      </c>
      <c r="L133" s="36" t="str">
        <f t="shared" ca="1" si="23"/>
        <v/>
      </c>
      <c r="M133" s="36" t="str">
        <f t="shared" ca="1" si="24"/>
        <v/>
      </c>
      <c r="N133" s="36" t="str">
        <f t="shared" ca="1" si="25"/>
        <v/>
      </c>
      <c r="O133" s="4" t="str">
        <f t="shared" ca="1" si="27"/>
        <v/>
      </c>
      <c r="P133" s="61" t="str">
        <f t="shared" ca="1" si="19"/>
        <v/>
      </c>
      <c r="Q133" s="61" t="str">
        <f t="shared" ca="1" si="20"/>
        <v/>
      </c>
      <c r="R133" s="61" t="str">
        <f t="shared" ca="1" si="21"/>
        <v/>
      </c>
    </row>
    <row r="134" spans="2:18" ht="15.75" thickBot="1">
      <c r="B134">
        <v>132</v>
      </c>
      <c r="C134" s="35">
        <f ca="1">IFERROR(LARGE(OFFSET('Program and Results'!$V$1,MATCH('Distribution of data (Se Diff)'!$A$2,'Program and Results'!$A:$A,0),0,500,1),$B$2-B134),"")</f>
        <v>9.7444869021015457E-2</v>
      </c>
      <c r="D134" s="47">
        <f ca="1">IF(C134="","",COUNTIFS(OFFSET('Program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Diff)'!$C134))</f>
        <v>1</v>
      </c>
      <c r="E134" s="47">
        <f ca="1">IF(D134="","",COUNTIFS(OFFSET('Program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Diff)'!$C134))</f>
        <v>0</v>
      </c>
      <c r="F134" s="47">
        <f ca="1">IF(E134="","",COUNTIFS(OFFSET('Program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Diff)'!$C134))</f>
        <v>0</v>
      </c>
      <c r="G134" s="47"/>
      <c r="J134" s="52" t="str">
        <f t="shared" ca="1" si="26"/>
        <v/>
      </c>
      <c r="K134" s="53" t="str">
        <f t="shared" ca="1" si="22"/>
        <v/>
      </c>
      <c r="L134" s="36" t="str">
        <f t="shared" ca="1" si="23"/>
        <v/>
      </c>
      <c r="M134" s="36" t="str">
        <f t="shared" ca="1" si="24"/>
        <v/>
      </c>
      <c r="N134" s="36" t="str">
        <f t="shared" ca="1" si="25"/>
        <v/>
      </c>
      <c r="O134" s="4" t="str">
        <f t="shared" ca="1" si="27"/>
        <v/>
      </c>
      <c r="P134" s="61" t="str">
        <f t="shared" ca="1" si="19"/>
        <v/>
      </c>
      <c r="Q134" s="61" t="str">
        <f t="shared" ca="1" si="20"/>
        <v/>
      </c>
      <c r="R134" s="61" t="str">
        <f t="shared" ca="1" si="21"/>
        <v/>
      </c>
    </row>
    <row r="135" spans="2:18" ht="15.75" thickBot="1">
      <c r="B135">
        <v>133</v>
      </c>
      <c r="C135" s="35">
        <f ca="1">IFERROR(LARGE(OFFSET('Program and Results'!$V$1,MATCH('Distribution of data (Se Diff)'!$A$2,'Program and Results'!$A:$A,0),0,500,1),$B$2-B135),"")</f>
        <v>9.76436829413454E-2</v>
      </c>
      <c r="D135" s="47">
        <f ca="1">IF(C135="","",COUNTIFS(OFFSET('Program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Diff)'!$C135))</f>
        <v>0</v>
      </c>
      <c r="E135" s="47">
        <f ca="1">IF(D135="","",COUNTIFS(OFFSET('Program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Diff)'!$C135))</f>
        <v>0</v>
      </c>
      <c r="F135" s="47">
        <f ca="1">IF(E135="","",COUNTIFS(OFFSET('Program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Diff)'!$C135))</f>
        <v>1</v>
      </c>
      <c r="G135" s="47"/>
      <c r="J135" s="52" t="str">
        <f t="shared" ca="1" si="26"/>
        <v/>
      </c>
      <c r="K135" s="53" t="str">
        <f t="shared" ca="1" si="22"/>
        <v/>
      </c>
      <c r="L135" s="36" t="str">
        <f t="shared" ca="1" si="23"/>
        <v/>
      </c>
      <c r="M135" s="36" t="str">
        <f t="shared" ca="1" si="24"/>
        <v/>
      </c>
      <c r="N135" s="36" t="str">
        <f t="shared" ca="1" si="25"/>
        <v/>
      </c>
      <c r="O135" s="4" t="str">
        <f t="shared" ca="1" si="27"/>
        <v/>
      </c>
      <c r="P135" s="61" t="str">
        <f t="shared" ca="1" si="19"/>
        <v/>
      </c>
      <c r="Q135" s="61" t="str">
        <f t="shared" ca="1" si="20"/>
        <v/>
      </c>
      <c r="R135" s="61" t="str">
        <f t="shared" ca="1" si="21"/>
        <v/>
      </c>
    </row>
    <row r="136" spans="2:18" ht="15.75" thickBot="1">
      <c r="B136">
        <v>134</v>
      </c>
      <c r="C136" s="35">
        <f ca="1">IFERROR(LARGE(OFFSET('Program and Results'!$V$1,MATCH('Distribution of data (Se Diff)'!$A$2,'Program and Results'!$A:$A,0),0,500,1),$B$2-B136),"")</f>
        <v>0.10053085967848352</v>
      </c>
      <c r="D136" s="47">
        <f ca="1">IF(C136="","",COUNTIFS(OFFSET('Program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Diff)'!$C136))</f>
        <v>1</v>
      </c>
      <c r="E136" s="47">
        <f ca="1">IF(D136="","",COUNTIFS(OFFSET('Program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Diff)'!$C136))</f>
        <v>0</v>
      </c>
      <c r="F136" s="47">
        <f ca="1">IF(E136="","",COUNTIFS(OFFSET('Program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Diff)'!$C136))</f>
        <v>0</v>
      </c>
      <c r="G136" s="47"/>
      <c r="J136" s="52" t="str">
        <f t="shared" ca="1" si="26"/>
        <v/>
      </c>
      <c r="K136" s="53" t="str">
        <f t="shared" ca="1" si="22"/>
        <v/>
      </c>
      <c r="L136" s="36" t="str">
        <f t="shared" ca="1" si="23"/>
        <v/>
      </c>
      <c r="M136" s="36" t="str">
        <f t="shared" ca="1" si="24"/>
        <v/>
      </c>
      <c r="N136" s="36" t="str">
        <f t="shared" ca="1" si="25"/>
        <v/>
      </c>
      <c r="O136" s="4" t="str">
        <f t="shared" ca="1" si="27"/>
        <v/>
      </c>
      <c r="P136" s="61" t="str">
        <f t="shared" ca="1" si="19"/>
        <v/>
      </c>
      <c r="Q136" s="61" t="str">
        <f t="shared" ca="1" si="20"/>
        <v/>
      </c>
      <c r="R136" s="61" t="str">
        <f t="shared" ca="1" si="21"/>
        <v/>
      </c>
    </row>
    <row r="137" spans="2:18" ht="15.75" thickBot="1">
      <c r="B137">
        <v>135</v>
      </c>
      <c r="C137" s="35">
        <f ca="1">IFERROR(LARGE(OFFSET('Program and Results'!$V$1,MATCH('Distribution of data (Se Diff)'!$A$2,'Program and Results'!$A:$A,0),0,500,1),$B$2-B137),"")</f>
        <v>0.10194817471778195</v>
      </c>
      <c r="D137" s="47">
        <f ca="1">IF(C137="","",COUNTIFS(OFFSET('Program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Diff)'!$C137))</f>
        <v>0</v>
      </c>
      <c r="E137" s="47">
        <f ca="1">IF(D137="","",COUNTIFS(OFFSET('Program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Diff)'!$C137))</f>
        <v>1</v>
      </c>
      <c r="F137" s="47">
        <f ca="1">IF(E137="","",COUNTIFS(OFFSET('Program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Diff)'!$C137))</f>
        <v>0</v>
      </c>
      <c r="G137" s="47"/>
      <c r="J137" s="52" t="str">
        <f t="shared" ca="1" si="26"/>
        <v/>
      </c>
      <c r="K137" s="53" t="str">
        <f t="shared" ca="1" si="22"/>
        <v/>
      </c>
      <c r="L137" s="36" t="str">
        <f t="shared" ca="1" si="23"/>
        <v/>
      </c>
      <c r="M137" s="36" t="str">
        <f t="shared" ca="1" si="24"/>
        <v/>
      </c>
      <c r="N137" s="36" t="str">
        <f t="shared" ca="1" si="25"/>
        <v/>
      </c>
      <c r="O137" s="4" t="str">
        <f t="shared" ca="1" si="27"/>
        <v/>
      </c>
      <c r="P137" s="61" t="str">
        <f t="shared" ca="1" si="19"/>
        <v/>
      </c>
      <c r="Q137" s="61" t="str">
        <f t="shared" ca="1" si="20"/>
        <v/>
      </c>
      <c r="R137" s="61" t="str">
        <f t="shared" ca="1" si="21"/>
        <v/>
      </c>
    </row>
    <row r="138" spans="2:18" ht="15.75" thickBot="1">
      <c r="B138">
        <v>136</v>
      </c>
      <c r="C138" s="35">
        <f ca="1">IFERROR(LARGE(OFFSET('Program and Results'!$V$1,MATCH('Distribution of data (Se Diff)'!$A$2,'Program and Results'!$A:$A,0),0,500,1),$B$2-B138),"")</f>
        <v>0.10245792758393035</v>
      </c>
      <c r="D138" s="47">
        <f ca="1">IF(C138="","",COUNTIFS(OFFSET('Program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Diff)'!$C138))</f>
        <v>1</v>
      </c>
      <c r="E138" s="47">
        <f ca="1">IF(D138="","",COUNTIFS(OFFSET('Program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Diff)'!$C138))</f>
        <v>0</v>
      </c>
      <c r="F138" s="47">
        <f ca="1">IF(E138="","",COUNTIFS(OFFSET('Program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Diff)'!$C138))</f>
        <v>0</v>
      </c>
      <c r="G138" s="47"/>
      <c r="J138" s="52" t="str">
        <f t="shared" ca="1" si="26"/>
        <v/>
      </c>
      <c r="K138" s="53" t="str">
        <f t="shared" ca="1" si="22"/>
        <v/>
      </c>
      <c r="L138" s="36" t="str">
        <f t="shared" ca="1" si="23"/>
        <v/>
      </c>
      <c r="M138" s="36" t="str">
        <f t="shared" ca="1" si="24"/>
        <v/>
      </c>
      <c r="N138" s="36" t="str">
        <f t="shared" ca="1" si="25"/>
        <v/>
      </c>
      <c r="O138" s="4" t="str">
        <f t="shared" ca="1" si="27"/>
        <v/>
      </c>
      <c r="P138" s="61" t="str">
        <f t="shared" ca="1" si="19"/>
        <v/>
      </c>
      <c r="Q138" s="61" t="str">
        <f t="shared" ca="1" si="20"/>
        <v/>
      </c>
      <c r="R138" s="61" t="str">
        <f t="shared" ca="1" si="21"/>
        <v/>
      </c>
    </row>
    <row r="139" spans="2:18" ht="15.75" thickBot="1">
      <c r="B139">
        <v>137</v>
      </c>
      <c r="C139" s="35">
        <f ca="1">IFERROR(LARGE(OFFSET('Program and Results'!$V$1,MATCH('Distribution of data (Se Diff)'!$A$2,'Program and Results'!$A:$A,0),0,500,1),$B$2-B139),"")</f>
        <v>0.10931708108636795</v>
      </c>
      <c r="D139" s="47">
        <f ca="1">IF(C139="","",COUNTIFS(OFFSET('Program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Diff)'!$C139))</f>
        <v>1</v>
      </c>
      <c r="E139" s="47">
        <f ca="1">IF(D139="","",COUNTIFS(OFFSET('Program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Diff)'!$C139))</f>
        <v>0</v>
      </c>
      <c r="F139" s="47">
        <f ca="1">IF(E139="","",COUNTIFS(OFFSET('Program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Diff)'!$C139))</f>
        <v>0</v>
      </c>
      <c r="G139" s="47"/>
      <c r="J139" s="52" t="str">
        <f t="shared" ca="1" si="26"/>
        <v/>
      </c>
      <c r="K139" s="53" t="str">
        <f t="shared" ca="1" si="22"/>
        <v/>
      </c>
      <c r="L139" s="36" t="str">
        <f t="shared" ca="1" si="23"/>
        <v/>
      </c>
      <c r="M139" s="36" t="str">
        <f t="shared" ca="1" si="24"/>
        <v/>
      </c>
      <c r="N139" s="36" t="str">
        <f t="shared" ca="1" si="25"/>
        <v/>
      </c>
      <c r="O139" s="4" t="str">
        <f t="shared" ca="1" si="27"/>
        <v/>
      </c>
      <c r="P139" s="61" t="str">
        <f t="shared" ca="1" si="19"/>
        <v/>
      </c>
      <c r="Q139" s="61" t="str">
        <f t="shared" ca="1" si="20"/>
        <v/>
      </c>
      <c r="R139" s="61" t="str">
        <f t="shared" ca="1" si="21"/>
        <v/>
      </c>
    </row>
    <row r="140" spans="2:18" ht="15.75" thickBot="1">
      <c r="B140">
        <v>138</v>
      </c>
      <c r="C140" s="35">
        <f ca="1">IFERROR(LARGE(OFFSET('Program and Results'!$V$1,MATCH('Distribution of data (Se Diff)'!$A$2,'Program and Results'!$A:$A,0),0,500,1),$B$2-B140),"")</f>
        <v>0.10999466533805435</v>
      </c>
      <c r="D140" s="47">
        <f ca="1">IF(C140="","",COUNTIFS(OFFSET('Program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Diff)'!$C140))</f>
        <v>0</v>
      </c>
      <c r="E140" s="47">
        <f ca="1">IF(D140="","",COUNTIFS(OFFSET('Program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Diff)'!$C140))</f>
        <v>1</v>
      </c>
      <c r="F140" s="47">
        <f ca="1">IF(E140="","",COUNTIFS(OFFSET('Program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Diff)'!$C140))</f>
        <v>0</v>
      </c>
      <c r="G140" s="47"/>
      <c r="J140" s="52" t="str">
        <f t="shared" ca="1" si="26"/>
        <v/>
      </c>
      <c r="K140" s="53" t="str">
        <f t="shared" ca="1" si="22"/>
        <v/>
      </c>
      <c r="L140" s="36" t="str">
        <f t="shared" ca="1" si="23"/>
        <v/>
      </c>
      <c r="M140" s="36" t="str">
        <f t="shared" ca="1" si="24"/>
        <v/>
      </c>
      <c r="N140" s="36" t="str">
        <f t="shared" ca="1" si="25"/>
        <v/>
      </c>
      <c r="O140" s="4" t="str">
        <f t="shared" ca="1" si="27"/>
        <v/>
      </c>
      <c r="P140" s="61" t="str">
        <f t="shared" ca="1" si="19"/>
        <v/>
      </c>
      <c r="Q140" s="61" t="str">
        <f t="shared" ca="1" si="20"/>
        <v/>
      </c>
      <c r="R140" s="61" t="str">
        <f t="shared" ca="1" si="21"/>
        <v/>
      </c>
    </row>
    <row r="141" spans="2:18" ht="15.75" thickBot="1">
      <c r="B141">
        <v>139</v>
      </c>
      <c r="C141" s="35">
        <f ca="1">IFERROR(LARGE(OFFSET('Program and Results'!$V$1,MATCH('Distribution of data (Se Diff)'!$A$2,'Program and Results'!$A:$A,0),0,500,1),$B$2-B141),"")</f>
        <v>0.11092854920299211</v>
      </c>
      <c r="D141" s="47">
        <f ca="1">IF(C141="","",COUNTIFS(OFFSET('Program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Diff)'!$C141))</f>
        <v>1</v>
      </c>
      <c r="E141" s="47">
        <f ca="1">IF(D141="","",COUNTIFS(OFFSET('Program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Diff)'!$C141))</f>
        <v>0</v>
      </c>
      <c r="F141" s="47">
        <f ca="1">IF(E141="","",COUNTIFS(OFFSET('Program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Diff)'!$C141))</f>
        <v>0</v>
      </c>
      <c r="G141" s="47"/>
      <c r="J141" s="52" t="str">
        <f t="shared" ca="1" si="26"/>
        <v/>
      </c>
      <c r="K141" s="53" t="str">
        <f t="shared" ca="1" si="22"/>
        <v/>
      </c>
      <c r="L141" s="36" t="str">
        <f t="shared" ca="1" si="23"/>
        <v/>
      </c>
      <c r="M141" s="36" t="str">
        <f t="shared" ca="1" si="24"/>
        <v/>
      </c>
      <c r="N141" s="36" t="str">
        <f t="shared" ca="1" si="25"/>
        <v/>
      </c>
      <c r="O141" s="4" t="str">
        <f t="shared" ca="1" si="27"/>
        <v/>
      </c>
      <c r="P141" s="61" t="str">
        <f t="shared" ca="1" si="19"/>
        <v/>
      </c>
      <c r="Q141" s="61" t="str">
        <f t="shared" ca="1" si="20"/>
        <v/>
      </c>
      <c r="R141" s="61" t="str">
        <f t="shared" ca="1" si="21"/>
        <v/>
      </c>
    </row>
    <row r="142" spans="2:18" ht="15.75" thickBot="1">
      <c r="B142">
        <v>140</v>
      </c>
      <c r="C142" s="35">
        <f ca="1">IFERROR(LARGE(OFFSET('Program and Results'!$V$1,MATCH('Distribution of data (Se Diff)'!$A$2,'Program and Results'!$A:$A,0),0,500,1),$B$2-B142),"")</f>
        <v>0.11285459859618507</v>
      </c>
      <c r="D142" s="47">
        <f ca="1">IF(C142="","",COUNTIFS(OFFSET('Program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Diff)'!$C142))</f>
        <v>0</v>
      </c>
      <c r="E142" s="47">
        <f ca="1">IF(D142="","",COUNTIFS(OFFSET('Program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Diff)'!$C142))</f>
        <v>0</v>
      </c>
      <c r="F142" s="47">
        <f ca="1">IF(E142="","",COUNTIFS(OFFSET('Program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Diff)'!$C142))</f>
        <v>1</v>
      </c>
      <c r="G142" s="47"/>
      <c r="J142" s="52" t="str">
        <f t="shared" ca="1" si="26"/>
        <v/>
      </c>
      <c r="K142" s="53" t="str">
        <f t="shared" ca="1" si="22"/>
        <v/>
      </c>
      <c r="L142" s="36" t="str">
        <f t="shared" ca="1" si="23"/>
        <v/>
      </c>
      <c r="M142" s="36" t="str">
        <f t="shared" ca="1" si="24"/>
        <v/>
      </c>
      <c r="N142" s="36" t="str">
        <f t="shared" ca="1" si="25"/>
        <v/>
      </c>
      <c r="O142" s="4" t="str">
        <f t="shared" ca="1" si="27"/>
        <v/>
      </c>
      <c r="P142" s="61" t="str">
        <f t="shared" ca="1" si="19"/>
        <v/>
      </c>
      <c r="Q142" s="61" t="str">
        <f t="shared" ca="1" si="20"/>
        <v/>
      </c>
      <c r="R142" s="61" t="str">
        <f t="shared" ca="1" si="21"/>
        <v/>
      </c>
    </row>
    <row r="143" spans="2:18" ht="15.75" thickBot="1">
      <c r="B143">
        <v>141</v>
      </c>
      <c r="C143" s="35">
        <f ca="1">IFERROR(LARGE(OFFSET('Program and Results'!$V$1,MATCH('Distribution of data (Se Diff)'!$A$2,'Program and Results'!$A:$A,0),0,500,1),$B$2-B143),"")</f>
        <v>0.1131368921685505</v>
      </c>
      <c r="D143" s="47">
        <f ca="1">IF(C143="","",COUNTIFS(OFFSET('Program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Diff)'!$C143))</f>
        <v>1</v>
      </c>
      <c r="E143" s="47">
        <f ca="1">IF(D143="","",COUNTIFS(OFFSET('Program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Diff)'!$C143))</f>
        <v>0</v>
      </c>
      <c r="F143" s="47">
        <f ca="1">IF(E143="","",COUNTIFS(OFFSET('Program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Diff)'!$C143))</f>
        <v>0</v>
      </c>
      <c r="G143" s="47"/>
      <c r="J143" s="52" t="str">
        <f t="shared" ca="1" si="26"/>
        <v/>
      </c>
      <c r="K143" s="53" t="str">
        <f t="shared" ca="1" si="22"/>
        <v/>
      </c>
      <c r="L143" s="36" t="str">
        <f t="shared" ca="1" si="23"/>
        <v/>
      </c>
      <c r="M143" s="36" t="str">
        <f t="shared" ca="1" si="24"/>
        <v/>
      </c>
      <c r="N143" s="36" t="str">
        <f t="shared" ca="1" si="25"/>
        <v/>
      </c>
      <c r="O143" s="4" t="str">
        <f t="shared" ca="1" si="27"/>
        <v/>
      </c>
      <c r="P143" s="61" t="str">
        <f t="shared" ca="1" si="19"/>
        <v/>
      </c>
      <c r="Q143" s="61" t="str">
        <f t="shared" ca="1" si="20"/>
        <v/>
      </c>
      <c r="R143" s="61" t="str">
        <f t="shared" ca="1" si="21"/>
        <v/>
      </c>
    </row>
    <row r="144" spans="2:18" ht="15.75" thickBot="1">
      <c r="B144">
        <v>142</v>
      </c>
      <c r="C144" s="35">
        <f ca="1">IFERROR(LARGE(OFFSET('Program and Results'!$V$1,MATCH('Distribution of data (Se Diff)'!$A$2,'Program and Results'!$A:$A,0),0,500,1),$B$2-B144),"")</f>
        <v>0.11340536340937124</v>
      </c>
      <c r="D144" s="47">
        <f ca="1">IF(C144="","",COUNTIFS(OFFSET('Program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Diff)'!$C144))</f>
        <v>0</v>
      </c>
      <c r="E144" s="47">
        <f ca="1">IF(D144="","",COUNTIFS(OFFSET('Program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Diff)'!$C144))</f>
        <v>1</v>
      </c>
      <c r="F144" s="47">
        <f ca="1">IF(E144="","",COUNTIFS(OFFSET('Program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Diff)'!$C144))</f>
        <v>0</v>
      </c>
      <c r="G144" s="47"/>
      <c r="J144" s="52" t="str">
        <f t="shared" ca="1" si="26"/>
        <v/>
      </c>
      <c r="K144" s="53" t="str">
        <f t="shared" ca="1" si="22"/>
        <v/>
      </c>
      <c r="L144" s="36" t="str">
        <f t="shared" ca="1" si="23"/>
        <v/>
      </c>
      <c r="M144" s="36" t="str">
        <f t="shared" ca="1" si="24"/>
        <v/>
      </c>
      <c r="N144" s="36" t="str">
        <f t="shared" ca="1" si="25"/>
        <v/>
      </c>
      <c r="O144" s="4" t="str">
        <f t="shared" ca="1" si="27"/>
        <v/>
      </c>
      <c r="P144" s="61" t="str">
        <f t="shared" ca="1" si="19"/>
        <v/>
      </c>
      <c r="Q144" s="61" t="str">
        <f t="shared" ca="1" si="20"/>
        <v/>
      </c>
      <c r="R144" s="61" t="str">
        <f t="shared" ca="1" si="21"/>
        <v/>
      </c>
    </row>
    <row r="145" spans="2:18" ht="15.75" thickBot="1">
      <c r="B145">
        <v>143</v>
      </c>
      <c r="C145" s="35">
        <f ca="1">IFERROR(LARGE(OFFSET('Program and Results'!$V$1,MATCH('Distribution of data (Se Diff)'!$A$2,'Program and Results'!$A:$A,0),0,500,1),$B$2-B145),"")</f>
        <v>0.11350861363131637</v>
      </c>
      <c r="D145" s="47">
        <f ca="1">IF(C145="","",COUNTIFS(OFFSET('Program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Diff)'!$C145))</f>
        <v>0</v>
      </c>
      <c r="E145" s="47">
        <f ca="1">IF(D145="","",COUNTIFS(OFFSET('Program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Diff)'!$C145))</f>
        <v>0</v>
      </c>
      <c r="F145" s="47">
        <f ca="1">IF(E145="","",COUNTIFS(OFFSET('Program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Diff)'!$C145))</f>
        <v>1</v>
      </c>
      <c r="G145" s="47"/>
      <c r="J145" s="52" t="str">
        <f t="shared" ca="1" si="26"/>
        <v/>
      </c>
      <c r="K145" s="53" t="str">
        <f t="shared" ca="1" si="22"/>
        <v/>
      </c>
      <c r="L145" s="36" t="str">
        <f t="shared" ca="1" si="23"/>
        <v/>
      </c>
      <c r="M145" s="36" t="str">
        <f t="shared" ca="1" si="24"/>
        <v/>
      </c>
      <c r="N145" s="36" t="str">
        <f t="shared" ca="1" si="25"/>
        <v/>
      </c>
      <c r="O145" s="4" t="str">
        <f t="shared" ca="1" si="27"/>
        <v/>
      </c>
      <c r="P145" s="61" t="str">
        <f t="shared" ca="1" si="19"/>
        <v/>
      </c>
      <c r="Q145" s="61" t="str">
        <f t="shared" ca="1" si="20"/>
        <v/>
      </c>
      <c r="R145" s="61" t="str">
        <f t="shared" ca="1" si="21"/>
        <v/>
      </c>
    </row>
    <row r="146" spans="2:18" ht="15.75" thickBot="1">
      <c r="B146">
        <v>144</v>
      </c>
      <c r="C146" s="35">
        <f ca="1">IFERROR(LARGE(OFFSET('Program and Results'!$V$1,MATCH('Distribution of data (Se Diff)'!$A$2,'Program and Results'!$A:$A,0),0,500,1),$B$2-B146),"")</f>
        <v>0.11371647631243587</v>
      </c>
      <c r="D146" s="47">
        <f ca="1">IF(C146="","",COUNTIFS(OFFSET('Program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Diff)'!$C146))</f>
        <v>1</v>
      </c>
      <c r="E146" s="47">
        <f ca="1">IF(D146="","",COUNTIFS(OFFSET('Program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Diff)'!$C146))</f>
        <v>0</v>
      </c>
      <c r="F146" s="47">
        <f ca="1">IF(E146="","",COUNTIFS(OFFSET('Program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Diff)'!$C146))</f>
        <v>0</v>
      </c>
      <c r="G146" s="47"/>
      <c r="J146" s="52" t="str">
        <f t="shared" ca="1" si="26"/>
        <v/>
      </c>
      <c r="K146" s="53" t="str">
        <f t="shared" ca="1" si="22"/>
        <v/>
      </c>
      <c r="L146" s="36" t="str">
        <f t="shared" ca="1" si="23"/>
        <v/>
      </c>
      <c r="M146" s="36" t="str">
        <f t="shared" ca="1" si="24"/>
        <v/>
      </c>
      <c r="N146" s="36" t="str">
        <f t="shared" ca="1" si="25"/>
        <v/>
      </c>
      <c r="O146" s="4" t="str">
        <f t="shared" ca="1" si="27"/>
        <v/>
      </c>
      <c r="P146" s="61" t="str">
        <f t="shared" ca="1" si="19"/>
        <v/>
      </c>
      <c r="Q146" s="61" t="str">
        <f t="shared" ca="1" si="20"/>
        <v/>
      </c>
      <c r="R146" s="61" t="str">
        <f t="shared" ca="1" si="21"/>
        <v/>
      </c>
    </row>
    <row r="147" spans="2:18" ht="15.75" thickBot="1">
      <c r="B147">
        <v>145</v>
      </c>
      <c r="C147" s="35">
        <f ca="1">IFERROR(LARGE(OFFSET('Program and Results'!$V$1,MATCH('Distribution of data (Se Diff)'!$A$2,'Program and Results'!$A:$A,0),0,500,1),$B$2-B147),"")</f>
        <v>0.11450478116793028</v>
      </c>
      <c r="D147" s="47">
        <f ca="1">IF(C147="","",COUNTIFS(OFFSET('Program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Diff)'!$C147))</f>
        <v>1</v>
      </c>
      <c r="E147" s="47">
        <f ca="1">IF(D147="","",COUNTIFS(OFFSET('Program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Diff)'!$C147))</f>
        <v>0</v>
      </c>
      <c r="F147" s="47">
        <f ca="1">IF(E147="","",COUNTIFS(OFFSET('Program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Diff)'!$C147))</f>
        <v>0</v>
      </c>
      <c r="G147" s="47"/>
      <c r="J147" s="52" t="str">
        <f t="shared" ca="1" si="26"/>
        <v/>
      </c>
      <c r="K147" s="53" t="str">
        <f t="shared" ca="1" si="22"/>
        <v/>
      </c>
      <c r="L147" s="36" t="str">
        <f t="shared" ca="1" si="23"/>
        <v/>
      </c>
      <c r="M147" s="36" t="str">
        <f t="shared" ca="1" si="24"/>
        <v/>
      </c>
      <c r="N147" s="36" t="str">
        <f t="shared" ca="1" si="25"/>
        <v/>
      </c>
      <c r="O147" s="4" t="str">
        <f t="shared" ca="1" si="27"/>
        <v/>
      </c>
      <c r="P147" s="61" t="str">
        <f t="shared" ca="1" si="19"/>
        <v/>
      </c>
      <c r="Q147" s="61" t="str">
        <f t="shared" ca="1" si="20"/>
        <v/>
      </c>
      <c r="R147" s="61" t="str">
        <f t="shared" ca="1" si="21"/>
        <v/>
      </c>
    </row>
    <row r="148" spans="2:18" ht="15.75" thickBot="1">
      <c r="B148">
        <v>146</v>
      </c>
      <c r="C148" s="35">
        <f ca="1">IFERROR(LARGE(OFFSET('Program and Results'!$V$1,MATCH('Distribution of data (Se Diff)'!$A$2,'Program and Results'!$A:$A,0),0,500,1),$B$2-B148),"")</f>
        <v>0.11609389861454456</v>
      </c>
      <c r="D148" s="47">
        <f ca="1">IF(C148="","",COUNTIFS(OFFSET('Program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Diff)'!$C148))</f>
        <v>1</v>
      </c>
      <c r="E148" s="47">
        <f ca="1">IF(D148="","",COUNTIFS(OFFSET('Program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Diff)'!$C148))</f>
        <v>0</v>
      </c>
      <c r="F148" s="47">
        <f ca="1">IF(E148="","",COUNTIFS(OFFSET('Program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Diff)'!$C148))</f>
        <v>0</v>
      </c>
      <c r="G148" s="47"/>
      <c r="J148" s="52" t="str">
        <f t="shared" ca="1" si="26"/>
        <v/>
      </c>
      <c r="K148" s="53" t="str">
        <f t="shared" ca="1" si="22"/>
        <v/>
      </c>
      <c r="L148" s="36" t="str">
        <f t="shared" ca="1" si="23"/>
        <v/>
      </c>
      <c r="M148" s="36" t="str">
        <f t="shared" ca="1" si="24"/>
        <v/>
      </c>
      <c r="N148" s="36" t="str">
        <f t="shared" ca="1" si="25"/>
        <v/>
      </c>
      <c r="O148" s="4" t="str">
        <f t="shared" ca="1" si="27"/>
        <v/>
      </c>
      <c r="P148" s="61" t="str">
        <f t="shared" ca="1" si="19"/>
        <v/>
      </c>
      <c r="Q148" s="61" t="str">
        <f t="shared" ca="1" si="20"/>
        <v/>
      </c>
      <c r="R148" s="61" t="str">
        <f t="shared" ca="1" si="21"/>
        <v/>
      </c>
    </row>
    <row r="149" spans="2:18" ht="15.75" thickBot="1">
      <c r="B149">
        <v>147</v>
      </c>
      <c r="C149" s="35">
        <f ca="1">IFERROR(LARGE(OFFSET('Program and Results'!$V$1,MATCH('Distribution of data (Se Diff)'!$A$2,'Program and Results'!$A:$A,0),0,500,1),$B$2-B149),"")</f>
        <v>0.11957556158481908</v>
      </c>
      <c r="D149" s="47">
        <f ca="1">IF(C149="","",COUNTIFS(OFFSET('Program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Diff)'!$C149))</f>
        <v>0</v>
      </c>
      <c r="E149" s="47">
        <f ca="1">IF(D149="","",COUNTIFS(OFFSET('Program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Diff)'!$C149))</f>
        <v>0</v>
      </c>
      <c r="F149" s="47">
        <f ca="1">IF(E149="","",COUNTIFS(OFFSET('Program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Diff)'!$C149))</f>
        <v>1</v>
      </c>
      <c r="G149" s="47"/>
      <c r="J149" s="52" t="str">
        <f t="shared" ca="1" si="26"/>
        <v/>
      </c>
      <c r="K149" s="53" t="str">
        <f t="shared" ca="1" si="22"/>
        <v/>
      </c>
      <c r="L149" s="36" t="str">
        <f t="shared" ca="1" si="23"/>
        <v/>
      </c>
      <c r="M149" s="36" t="str">
        <f t="shared" ca="1" si="24"/>
        <v/>
      </c>
      <c r="N149" s="36" t="str">
        <f t="shared" ca="1" si="25"/>
        <v/>
      </c>
      <c r="O149" s="4" t="str">
        <f t="shared" ca="1" si="27"/>
        <v/>
      </c>
      <c r="P149" s="61" t="str">
        <f t="shared" ref="P149:P212" ca="1" si="28">IFERROR(IF($O149="","",L149/$O149),"")</f>
        <v/>
      </c>
      <c r="Q149" s="61" t="str">
        <f t="shared" ref="Q149:Q212" ca="1" si="29">IFERROR(IF($O149="","",M149/$O149),"")</f>
        <v/>
      </c>
      <c r="R149" s="61" t="str">
        <f t="shared" ref="R149:R212" ca="1" si="30">IFERROR(IF($O149="","",N149/$O149),"")</f>
        <v/>
      </c>
    </row>
    <row r="150" spans="2:18" ht="15.75" thickBot="1">
      <c r="B150">
        <v>148</v>
      </c>
      <c r="C150" s="35">
        <f ca="1">IFERROR(LARGE(OFFSET('Program and Results'!$V$1,MATCH('Distribution of data (Se Diff)'!$A$2,'Program and Results'!$A:$A,0),0,500,1),$B$2-B150),"")</f>
        <v>0.11980820110043289</v>
      </c>
      <c r="D150" s="47">
        <f ca="1">IF(C150="","",COUNTIFS(OFFSET('Program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Diff)'!$C150))</f>
        <v>0</v>
      </c>
      <c r="E150" s="47">
        <f ca="1">IF(D150="","",COUNTIFS(OFFSET('Program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Diff)'!$C150))</f>
        <v>1</v>
      </c>
      <c r="F150" s="47">
        <f ca="1">IF(E150="","",COUNTIFS(OFFSET('Program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Diff)'!$C150))</f>
        <v>0</v>
      </c>
      <c r="G150" s="47"/>
      <c r="J150" s="52" t="str">
        <f t="shared" ca="1" si="26"/>
        <v/>
      </c>
      <c r="K150" s="53" t="str">
        <f t="shared" ca="1" si="22"/>
        <v/>
      </c>
      <c r="L150" s="36" t="str">
        <f t="shared" ca="1" si="23"/>
        <v/>
      </c>
      <c r="M150" s="36" t="str">
        <f t="shared" ca="1" si="24"/>
        <v/>
      </c>
      <c r="N150" s="36" t="str">
        <f t="shared" ca="1" si="25"/>
        <v/>
      </c>
      <c r="O150" s="4" t="str">
        <f t="shared" ca="1" si="27"/>
        <v/>
      </c>
      <c r="P150" s="61" t="str">
        <f t="shared" ca="1" si="28"/>
        <v/>
      </c>
      <c r="Q150" s="61" t="str">
        <f t="shared" ca="1" si="29"/>
        <v/>
      </c>
      <c r="R150" s="61" t="str">
        <f t="shared" ca="1" si="30"/>
        <v/>
      </c>
    </row>
    <row r="151" spans="2:18" ht="15.75" thickBot="1">
      <c r="B151">
        <v>149</v>
      </c>
      <c r="C151" s="35">
        <f ca="1">IFERROR(LARGE(OFFSET('Program and Results'!$V$1,MATCH('Distribution of data (Se Diff)'!$A$2,'Program and Results'!$A:$A,0),0,500,1),$B$2-B151),"")</f>
        <v>0.12294800017561358</v>
      </c>
      <c r="D151" s="47">
        <f ca="1">IF(C151="","",COUNTIFS(OFFSET('Program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Diff)'!$C151))</f>
        <v>1</v>
      </c>
      <c r="E151" s="47">
        <f ca="1">IF(D151="","",COUNTIFS(OFFSET('Program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Diff)'!$C151))</f>
        <v>0</v>
      </c>
      <c r="F151" s="47">
        <f ca="1">IF(E151="","",COUNTIFS(OFFSET('Program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Diff)'!$C151))</f>
        <v>0</v>
      </c>
      <c r="G151" s="47"/>
      <c r="J151" s="52" t="str">
        <f t="shared" ca="1" si="26"/>
        <v/>
      </c>
      <c r="K151" s="53" t="str">
        <f t="shared" ca="1" si="22"/>
        <v/>
      </c>
      <c r="L151" s="36" t="str">
        <f t="shared" ca="1" si="23"/>
        <v/>
      </c>
      <c r="M151" s="36" t="str">
        <f t="shared" ca="1" si="24"/>
        <v/>
      </c>
      <c r="N151" s="36" t="str">
        <f t="shared" ca="1" si="25"/>
        <v/>
      </c>
      <c r="O151" s="4" t="str">
        <f t="shared" ca="1" si="27"/>
        <v/>
      </c>
      <c r="P151" s="61" t="str">
        <f t="shared" ca="1" si="28"/>
        <v/>
      </c>
      <c r="Q151" s="61" t="str">
        <f t="shared" ca="1" si="29"/>
        <v/>
      </c>
      <c r="R151" s="61" t="str">
        <f t="shared" ca="1" si="30"/>
        <v/>
      </c>
    </row>
    <row r="152" spans="2:18" ht="15.75" thickBot="1">
      <c r="B152">
        <v>150</v>
      </c>
      <c r="C152" s="35">
        <f ca="1">IFERROR(LARGE(OFFSET('Program and Results'!$V$1,MATCH('Distribution of data (Se Diff)'!$A$2,'Program and Results'!$A:$A,0),0,500,1),$B$2-B152),"")</f>
        <v>0.12337897163790346</v>
      </c>
      <c r="D152" s="47">
        <f ca="1">IF(C152="","",COUNTIFS(OFFSET('Program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Diff)'!$C152))</f>
        <v>1</v>
      </c>
      <c r="E152" s="47">
        <f ca="1">IF(D152="","",COUNTIFS(OFFSET('Program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Diff)'!$C152))</f>
        <v>0</v>
      </c>
      <c r="F152" s="47">
        <f ca="1">IF(E152="","",COUNTIFS(OFFSET('Program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Diff)'!$C152))</f>
        <v>0</v>
      </c>
      <c r="G152" s="47"/>
      <c r="J152" s="52" t="str">
        <f t="shared" ca="1" si="26"/>
        <v/>
      </c>
      <c r="K152" s="53" t="str">
        <f t="shared" ca="1" si="22"/>
        <v/>
      </c>
      <c r="L152" s="36" t="str">
        <f t="shared" ca="1" si="23"/>
        <v/>
      </c>
      <c r="M152" s="36" t="str">
        <f t="shared" ca="1" si="24"/>
        <v/>
      </c>
      <c r="N152" s="36" t="str">
        <f t="shared" ca="1" si="25"/>
        <v/>
      </c>
      <c r="O152" s="4" t="str">
        <f t="shared" ca="1" si="27"/>
        <v/>
      </c>
      <c r="P152" s="61" t="str">
        <f t="shared" ca="1" si="28"/>
        <v/>
      </c>
      <c r="Q152" s="61" t="str">
        <f t="shared" ca="1" si="29"/>
        <v/>
      </c>
      <c r="R152" s="61" t="str">
        <f t="shared" ca="1" si="30"/>
        <v/>
      </c>
    </row>
    <row r="153" spans="2:18" ht="15.75" thickBot="1">
      <c r="B153">
        <v>151</v>
      </c>
      <c r="C153" s="35">
        <f ca="1">IFERROR(LARGE(OFFSET('Program and Results'!$V$1,MATCH('Distribution of data (Se Diff)'!$A$2,'Program and Results'!$A:$A,0),0,500,1),$B$2-B153),"")</f>
        <v>0.12468792279660867</v>
      </c>
      <c r="D153" s="47">
        <f ca="1">IF(C153="","",COUNTIFS(OFFSET('Program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Diff)'!$C153))</f>
        <v>1</v>
      </c>
      <c r="E153" s="47">
        <f ca="1">IF(D153="","",COUNTIFS(OFFSET('Program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Diff)'!$C153))</f>
        <v>0</v>
      </c>
      <c r="F153" s="47">
        <f ca="1">IF(E153="","",COUNTIFS(OFFSET('Program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Diff)'!$C153))</f>
        <v>0</v>
      </c>
      <c r="G153" s="47"/>
      <c r="J153" s="52" t="str">
        <f t="shared" ca="1" si="26"/>
        <v/>
      </c>
      <c r="K153" s="53" t="str">
        <f t="shared" ca="1" si="22"/>
        <v/>
      </c>
      <c r="L153" s="36" t="str">
        <f t="shared" ca="1" si="23"/>
        <v/>
      </c>
      <c r="M153" s="36" t="str">
        <f t="shared" ca="1" si="24"/>
        <v/>
      </c>
      <c r="N153" s="36" t="str">
        <f t="shared" ca="1" si="25"/>
        <v/>
      </c>
      <c r="O153" s="4" t="str">
        <f t="shared" ca="1" si="27"/>
        <v/>
      </c>
      <c r="P153" s="61" t="str">
        <f t="shared" ca="1" si="28"/>
        <v/>
      </c>
      <c r="Q153" s="61" t="str">
        <f t="shared" ca="1" si="29"/>
        <v/>
      </c>
      <c r="R153" s="61" t="str">
        <f t="shared" ca="1" si="30"/>
        <v/>
      </c>
    </row>
    <row r="154" spans="2:18" ht="15.75" thickBot="1">
      <c r="B154">
        <v>152</v>
      </c>
      <c r="C154" s="35">
        <f ca="1">IFERROR(LARGE(OFFSET('Program and Results'!$V$1,MATCH('Distribution of data (Se Diff)'!$A$2,'Program and Results'!$A:$A,0),0,500,1),$B$2-B154),"")</f>
        <v>0.12511493774830629</v>
      </c>
      <c r="D154" s="47">
        <f ca="1">IF(C154="","",COUNTIFS(OFFSET('Program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Diff)'!$C154))</f>
        <v>0</v>
      </c>
      <c r="E154" s="47">
        <f ca="1">IF(D154="","",COUNTIFS(OFFSET('Program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Diff)'!$C154))</f>
        <v>0</v>
      </c>
      <c r="F154" s="47">
        <f ca="1">IF(E154="","",COUNTIFS(OFFSET('Program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Diff)'!$C154))</f>
        <v>1</v>
      </c>
      <c r="G154" s="47"/>
      <c r="J154" s="52" t="str">
        <f t="shared" ca="1" si="26"/>
        <v/>
      </c>
      <c r="K154" s="53" t="str">
        <f t="shared" ca="1" si="22"/>
        <v/>
      </c>
      <c r="L154" s="36" t="str">
        <f t="shared" ca="1" si="23"/>
        <v/>
      </c>
      <c r="M154" s="36" t="str">
        <f t="shared" ca="1" si="24"/>
        <v/>
      </c>
      <c r="N154" s="36" t="str">
        <f t="shared" ca="1" si="25"/>
        <v/>
      </c>
      <c r="O154" s="4" t="str">
        <f t="shared" ca="1" si="27"/>
        <v/>
      </c>
      <c r="P154" s="61" t="str">
        <f t="shared" ca="1" si="28"/>
        <v/>
      </c>
      <c r="Q154" s="61" t="str">
        <f t="shared" ca="1" si="29"/>
        <v/>
      </c>
      <c r="R154" s="61" t="str">
        <f t="shared" ca="1" si="30"/>
        <v/>
      </c>
    </row>
    <row r="155" spans="2:18" ht="15.75" thickBot="1">
      <c r="B155">
        <v>153</v>
      </c>
      <c r="C155" s="35">
        <f ca="1">IFERROR(LARGE(OFFSET('Program and Results'!$V$1,MATCH('Distribution of data (Se Diff)'!$A$2,'Program and Results'!$A:$A,0),0,500,1),$B$2-B155),"")</f>
        <v>0.12668520947414974</v>
      </c>
      <c r="D155" s="47">
        <f ca="1">IF(C155="","",COUNTIFS(OFFSET('Program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Diff)'!$C155))</f>
        <v>0</v>
      </c>
      <c r="E155" s="47">
        <f ca="1">IF(D155="","",COUNTIFS(OFFSET('Program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Diff)'!$C155))</f>
        <v>0</v>
      </c>
      <c r="F155" s="47">
        <f ca="1">IF(E155="","",COUNTIFS(OFFSET('Program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Diff)'!$C155))</f>
        <v>1</v>
      </c>
      <c r="G155" s="47"/>
      <c r="J155" s="52" t="str">
        <f t="shared" ca="1" si="26"/>
        <v/>
      </c>
      <c r="K155" s="53" t="str">
        <f t="shared" ca="1" si="22"/>
        <v/>
      </c>
      <c r="L155" s="36" t="str">
        <f t="shared" ca="1" si="23"/>
        <v/>
      </c>
      <c r="M155" s="36" t="str">
        <f t="shared" ca="1" si="24"/>
        <v/>
      </c>
      <c r="N155" s="36" t="str">
        <f t="shared" ca="1" si="25"/>
        <v/>
      </c>
      <c r="O155" s="4" t="str">
        <f t="shared" ca="1" si="27"/>
        <v/>
      </c>
      <c r="P155" s="61" t="str">
        <f t="shared" ca="1" si="28"/>
        <v/>
      </c>
      <c r="Q155" s="61" t="str">
        <f t="shared" ca="1" si="29"/>
        <v/>
      </c>
      <c r="R155" s="61" t="str">
        <f t="shared" ca="1" si="30"/>
        <v/>
      </c>
    </row>
    <row r="156" spans="2:18" ht="15.75" thickBot="1">
      <c r="B156">
        <v>154</v>
      </c>
      <c r="C156" s="35">
        <f ca="1">IFERROR(LARGE(OFFSET('Program and Results'!$V$1,MATCH('Distribution of data (Se Diff)'!$A$2,'Program and Results'!$A:$A,0),0,500,1),$B$2-B156),"")</f>
        <v>0.1278838181852302</v>
      </c>
      <c r="D156" s="47">
        <f ca="1">IF(C156="","",COUNTIFS(OFFSET('Program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Diff)'!$C156))</f>
        <v>0</v>
      </c>
      <c r="E156" s="47">
        <f ca="1">IF(D156="","",COUNTIFS(OFFSET('Program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Diff)'!$C156))</f>
        <v>0</v>
      </c>
      <c r="F156" s="47">
        <f ca="1">IF(E156="","",COUNTIFS(OFFSET('Program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Diff)'!$C156))</f>
        <v>1</v>
      </c>
      <c r="G156" s="47"/>
      <c r="J156" s="52" t="str">
        <f t="shared" ca="1" si="26"/>
        <v/>
      </c>
      <c r="K156" s="53" t="str">
        <f t="shared" ca="1" si="22"/>
        <v/>
      </c>
      <c r="L156" s="36" t="str">
        <f t="shared" ca="1" si="23"/>
        <v/>
      </c>
      <c r="M156" s="36" t="str">
        <f t="shared" ca="1" si="24"/>
        <v/>
      </c>
      <c r="N156" s="36" t="str">
        <f t="shared" ca="1" si="25"/>
        <v/>
      </c>
      <c r="O156" s="4" t="str">
        <f t="shared" ca="1" si="27"/>
        <v/>
      </c>
      <c r="P156" s="61" t="str">
        <f t="shared" ca="1" si="28"/>
        <v/>
      </c>
      <c r="Q156" s="61" t="str">
        <f t="shared" ca="1" si="29"/>
        <v/>
      </c>
      <c r="R156" s="61" t="str">
        <f t="shared" ca="1" si="30"/>
        <v/>
      </c>
    </row>
    <row r="157" spans="2:18" ht="15.75" thickBot="1">
      <c r="B157">
        <v>155</v>
      </c>
      <c r="C157" s="35">
        <f ca="1">IFERROR(LARGE(OFFSET('Program and Results'!$V$1,MATCH('Distribution of data (Se Diff)'!$A$2,'Program and Results'!$A:$A,0),0,500,1),$B$2-B157),"")</f>
        <v>0.12809701379376759</v>
      </c>
      <c r="D157" s="47">
        <f ca="1">IF(C157="","",COUNTIFS(OFFSET('Program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Diff)'!$C157))</f>
        <v>1</v>
      </c>
      <c r="E157" s="47">
        <f ca="1">IF(D157="","",COUNTIFS(OFFSET('Program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Diff)'!$C157))</f>
        <v>0</v>
      </c>
      <c r="F157" s="47">
        <f ca="1">IF(E157="","",COUNTIFS(OFFSET('Program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Diff)'!$C157))</f>
        <v>0</v>
      </c>
      <c r="G157" s="47"/>
      <c r="J157" s="52" t="str">
        <f t="shared" ca="1" si="26"/>
        <v/>
      </c>
      <c r="K157" s="53" t="str">
        <f t="shared" ca="1" si="22"/>
        <v/>
      </c>
      <c r="L157" s="36" t="str">
        <f t="shared" ca="1" si="23"/>
        <v/>
      </c>
      <c r="M157" s="36" t="str">
        <f t="shared" ca="1" si="24"/>
        <v/>
      </c>
      <c r="N157" s="36" t="str">
        <f t="shared" ca="1" si="25"/>
        <v/>
      </c>
      <c r="O157" s="4" t="str">
        <f t="shared" ca="1" si="27"/>
        <v/>
      </c>
      <c r="P157" s="61" t="str">
        <f t="shared" ca="1" si="28"/>
        <v/>
      </c>
      <c r="Q157" s="61" t="str">
        <f t="shared" ca="1" si="29"/>
        <v/>
      </c>
      <c r="R157" s="61" t="str">
        <f t="shared" ca="1" si="30"/>
        <v/>
      </c>
    </row>
    <row r="158" spans="2:18" ht="15.75" thickBot="1">
      <c r="B158">
        <v>156</v>
      </c>
      <c r="C158" s="35">
        <f ca="1">IFERROR(LARGE(OFFSET('Program and Results'!$V$1,MATCH('Distribution of data (Se Diff)'!$A$2,'Program and Results'!$A:$A,0),0,500,1),$B$2-B158),"")</f>
        <v>0.12946295765541582</v>
      </c>
      <c r="D158" s="47">
        <f ca="1">IF(C158="","",COUNTIFS(OFFSET('Program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Diff)'!$C158))</f>
        <v>0</v>
      </c>
      <c r="E158" s="47">
        <f ca="1">IF(D158="","",COUNTIFS(OFFSET('Program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Diff)'!$C158))</f>
        <v>1</v>
      </c>
      <c r="F158" s="47">
        <f ca="1">IF(E158="","",COUNTIFS(OFFSET('Program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Diff)'!$C158))</f>
        <v>0</v>
      </c>
      <c r="G158" s="47"/>
      <c r="J158" s="52" t="str">
        <f t="shared" ca="1" si="26"/>
        <v/>
      </c>
      <c r="K158" s="53" t="str">
        <f t="shared" ca="1" si="22"/>
        <v/>
      </c>
      <c r="L158" s="36" t="str">
        <f t="shared" ca="1" si="23"/>
        <v/>
      </c>
      <c r="M158" s="36" t="str">
        <f t="shared" ca="1" si="24"/>
        <v/>
      </c>
      <c r="N158" s="36" t="str">
        <f t="shared" ca="1" si="25"/>
        <v/>
      </c>
      <c r="O158" s="4" t="str">
        <f t="shared" ca="1" si="27"/>
        <v/>
      </c>
      <c r="P158" s="61" t="str">
        <f t="shared" ca="1" si="28"/>
        <v/>
      </c>
      <c r="Q158" s="61" t="str">
        <f t="shared" ca="1" si="29"/>
        <v/>
      </c>
      <c r="R158" s="61" t="str">
        <f t="shared" ca="1" si="30"/>
        <v/>
      </c>
    </row>
    <row r="159" spans="2:18" ht="15.75" thickBot="1">
      <c r="B159">
        <v>157</v>
      </c>
      <c r="C159" s="35">
        <f ca="1">IFERROR(LARGE(OFFSET('Program and Results'!$V$1,MATCH('Distribution of data (Se Diff)'!$A$2,'Program and Results'!$A:$A,0),0,500,1),$B$2-B159),"")</f>
        <v>0.13117620950372122</v>
      </c>
      <c r="D159" s="47">
        <f ca="1">IF(C159="","",COUNTIFS(OFFSET('Program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Diff)'!$C159))</f>
        <v>1</v>
      </c>
      <c r="E159" s="47">
        <f ca="1">IF(D159="","",COUNTIFS(OFFSET('Program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Diff)'!$C159))</f>
        <v>0</v>
      </c>
      <c r="F159" s="47">
        <f ca="1">IF(E159="","",COUNTIFS(OFFSET('Program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Diff)'!$C159))</f>
        <v>0</v>
      </c>
      <c r="G159" s="47"/>
      <c r="J159" s="52" t="str">
        <f t="shared" ca="1" si="26"/>
        <v/>
      </c>
      <c r="K159" s="53" t="str">
        <f t="shared" ca="1" si="22"/>
        <v/>
      </c>
      <c r="L159" s="36" t="str">
        <f t="shared" ca="1" si="23"/>
        <v/>
      </c>
      <c r="M159" s="36" t="str">
        <f t="shared" ca="1" si="24"/>
        <v/>
      </c>
      <c r="N159" s="36" t="str">
        <f t="shared" ca="1" si="25"/>
        <v/>
      </c>
      <c r="O159" s="4" t="str">
        <f t="shared" ca="1" si="27"/>
        <v/>
      </c>
      <c r="P159" s="61" t="str">
        <f t="shared" ca="1" si="28"/>
        <v/>
      </c>
      <c r="Q159" s="61" t="str">
        <f t="shared" ca="1" si="29"/>
        <v/>
      </c>
      <c r="R159" s="61" t="str">
        <f t="shared" ca="1" si="30"/>
        <v/>
      </c>
    </row>
    <row r="160" spans="2:18" ht="15.75" thickBot="1">
      <c r="B160">
        <v>158</v>
      </c>
      <c r="C160" s="35">
        <f ca="1">IFERROR(LARGE(OFFSET('Program and Results'!$V$1,MATCH('Distribution of data (Se Diff)'!$A$2,'Program and Results'!$A:$A,0),0,500,1),$B$2-B160),"")</f>
        <v>0.13367723510251728</v>
      </c>
      <c r="D160" s="47">
        <f ca="1">IF(C160="","",COUNTIFS(OFFSET('Program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Diff)'!$C160))</f>
        <v>1</v>
      </c>
      <c r="E160" s="47">
        <f ca="1">IF(D160="","",COUNTIFS(OFFSET('Program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Diff)'!$C160))</f>
        <v>0</v>
      </c>
      <c r="F160" s="47">
        <f ca="1">IF(E160="","",COUNTIFS(OFFSET('Program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Diff)'!$C160))</f>
        <v>0</v>
      </c>
      <c r="G160" s="47"/>
      <c r="J160" s="52" t="str">
        <f t="shared" ca="1" si="26"/>
        <v/>
      </c>
      <c r="K160" s="53" t="str">
        <f t="shared" ca="1" si="22"/>
        <v/>
      </c>
      <c r="L160" s="36" t="str">
        <f t="shared" ca="1" si="23"/>
        <v/>
      </c>
      <c r="M160" s="36" t="str">
        <f t="shared" ca="1" si="24"/>
        <v/>
      </c>
      <c r="N160" s="36" t="str">
        <f t="shared" ca="1" si="25"/>
        <v/>
      </c>
      <c r="O160" s="4" t="str">
        <f t="shared" ca="1" si="27"/>
        <v/>
      </c>
      <c r="P160" s="61" t="str">
        <f t="shared" ca="1" si="28"/>
        <v/>
      </c>
      <c r="Q160" s="61" t="str">
        <f t="shared" ca="1" si="29"/>
        <v/>
      </c>
      <c r="R160" s="61" t="str">
        <f t="shared" ca="1" si="30"/>
        <v/>
      </c>
    </row>
    <row r="161" spans="2:18" ht="15.75" thickBot="1">
      <c r="B161">
        <v>159</v>
      </c>
      <c r="C161" s="35">
        <f ca="1">IFERROR(LARGE(OFFSET('Program and Results'!$V$1,MATCH('Distribution of data (Se Diff)'!$A$2,'Program and Results'!$A:$A,0),0,500,1),$B$2-B161),"")</f>
        <v>0.13577981787902127</v>
      </c>
      <c r="D161" s="47">
        <f ca="1">IF(C161="","",COUNTIFS(OFFSET('Program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Diff)'!$C161))</f>
        <v>1</v>
      </c>
      <c r="E161" s="47">
        <f ca="1">IF(D161="","",COUNTIFS(OFFSET('Program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Diff)'!$C161))</f>
        <v>0</v>
      </c>
      <c r="F161" s="47">
        <f ca="1">IF(E161="","",COUNTIFS(OFFSET('Program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Diff)'!$C161))</f>
        <v>0</v>
      </c>
      <c r="G161" s="47"/>
      <c r="J161" s="52" t="str">
        <f t="shared" ca="1" si="26"/>
        <v/>
      </c>
      <c r="K161" s="53" t="str">
        <f t="shared" ca="1" si="22"/>
        <v/>
      </c>
      <c r="L161" s="36" t="str">
        <f t="shared" ca="1" si="23"/>
        <v/>
      </c>
      <c r="M161" s="36" t="str">
        <f t="shared" ca="1" si="24"/>
        <v/>
      </c>
      <c r="N161" s="36" t="str">
        <f t="shared" ca="1" si="25"/>
        <v/>
      </c>
      <c r="O161" s="4" t="str">
        <f t="shared" ca="1" si="27"/>
        <v/>
      </c>
      <c r="P161" s="61" t="str">
        <f t="shared" ca="1" si="28"/>
        <v/>
      </c>
      <c r="Q161" s="61" t="str">
        <f t="shared" ca="1" si="29"/>
        <v/>
      </c>
      <c r="R161" s="61" t="str">
        <f t="shared" ca="1" si="30"/>
        <v/>
      </c>
    </row>
    <row r="162" spans="2:18" ht="15.75" thickBot="1">
      <c r="B162">
        <v>160</v>
      </c>
      <c r="C162" s="35">
        <f ca="1">IFERROR(LARGE(OFFSET('Program and Results'!$V$1,MATCH('Distribution of data (Se Diff)'!$A$2,'Program and Results'!$A:$A,0),0,500,1),$B$2-B162),"")</f>
        <v>0.13600911102612945</v>
      </c>
      <c r="D162" s="47">
        <f ca="1">IF(C162="","",COUNTIFS(OFFSET('Program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Diff)'!$C162))</f>
        <v>1</v>
      </c>
      <c r="E162" s="47">
        <f ca="1">IF(D162="","",COUNTIFS(OFFSET('Program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Diff)'!$C162))</f>
        <v>0</v>
      </c>
      <c r="F162" s="47">
        <f ca="1">IF(E162="","",COUNTIFS(OFFSET('Program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Diff)'!$C162))</f>
        <v>0</v>
      </c>
      <c r="G162" s="47"/>
      <c r="J162" s="52" t="str">
        <f t="shared" ca="1" si="26"/>
        <v/>
      </c>
      <c r="K162" s="53" t="str">
        <f t="shared" ca="1" si="22"/>
        <v/>
      </c>
      <c r="L162" s="36" t="str">
        <f t="shared" ca="1" si="23"/>
        <v/>
      </c>
      <c r="M162" s="36" t="str">
        <f t="shared" ca="1" si="24"/>
        <v/>
      </c>
      <c r="N162" s="36" t="str">
        <f t="shared" ca="1" si="25"/>
        <v/>
      </c>
      <c r="O162" s="4" t="str">
        <f t="shared" ca="1" si="27"/>
        <v/>
      </c>
      <c r="P162" s="61" t="str">
        <f t="shared" ca="1" si="28"/>
        <v/>
      </c>
      <c r="Q162" s="61" t="str">
        <f t="shared" ca="1" si="29"/>
        <v/>
      </c>
      <c r="R162" s="61" t="str">
        <f t="shared" ca="1" si="30"/>
        <v/>
      </c>
    </row>
    <row r="163" spans="2:18" ht="15.75" thickBot="1">
      <c r="B163">
        <v>161</v>
      </c>
      <c r="C163" s="35">
        <f ca="1">IFERROR(LARGE(OFFSET('Program and Results'!$V$1,MATCH('Distribution of data (Se Diff)'!$A$2,'Program and Results'!$A:$A,0),0,500,1),$B$2-B163),"")</f>
        <v>0.13658798186190291</v>
      </c>
      <c r="D163" s="47">
        <f ca="1">IF(C163="","",COUNTIFS(OFFSET('Program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Diff)'!$C163))</f>
        <v>1</v>
      </c>
      <c r="E163" s="47">
        <f ca="1">IF(D163="","",COUNTIFS(OFFSET('Program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Diff)'!$C163))</f>
        <v>0</v>
      </c>
      <c r="F163" s="47">
        <f ca="1">IF(E163="","",COUNTIFS(OFFSET('Program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Diff)'!$C163))</f>
        <v>0</v>
      </c>
      <c r="G163" s="47"/>
      <c r="J163" s="52" t="str">
        <f t="shared" ca="1" si="26"/>
        <v/>
      </c>
      <c r="K163" s="53" t="str">
        <f t="shared" ca="1" si="22"/>
        <v/>
      </c>
      <c r="L163" s="36" t="str">
        <f t="shared" ca="1" si="23"/>
        <v/>
      </c>
      <c r="M163" s="36" t="str">
        <f t="shared" ca="1" si="24"/>
        <v/>
      </c>
      <c r="N163" s="36" t="str">
        <f t="shared" ca="1" si="25"/>
        <v/>
      </c>
      <c r="O163" s="4" t="str">
        <f t="shared" ca="1" si="27"/>
        <v/>
      </c>
      <c r="P163" s="61" t="str">
        <f t="shared" ca="1" si="28"/>
        <v/>
      </c>
      <c r="Q163" s="61" t="str">
        <f t="shared" ca="1" si="29"/>
        <v/>
      </c>
      <c r="R163" s="61" t="str">
        <f t="shared" ca="1" si="30"/>
        <v/>
      </c>
    </row>
    <row r="164" spans="2:18" ht="15.75" thickBot="1">
      <c r="B164">
        <v>162</v>
      </c>
      <c r="C164" s="35">
        <f ca="1">IFERROR(LARGE(OFFSET('Program and Results'!$V$1,MATCH('Distribution of data (Se Diff)'!$A$2,'Program and Results'!$A:$A,0),0,500,1),$B$2-B164),"")</f>
        <v>0.13701114049951935</v>
      </c>
      <c r="D164" s="47">
        <f ca="1">IF(C164="","",COUNTIFS(OFFSET('Program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Diff)'!$C164))</f>
        <v>1</v>
      </c>
      <c r="E164" s="47">
        <f ca="1">IF(D164="","",COUNTIFS(OFFSET('Program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Diff)'!$C164))</f>
        <v>0</v>
      </c>
      <c r="F164" s="47">
        <f ca="1">IF(E164="","",COUNTIFS(OFFSET('Program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Diff)'!$C164))</f>
        <v>0</v>
      </c>
      <c r="G164" s="47"/>
      <c r="J164" s="52" t="str">
        <f t="shared" ca="1" si="26"/>
        <v/>
      </c>
      <c r="K164" s="53" t="str">
        <f t="shared" ca="1" si="22"/>
        <v/>
      </c>
      <c r="L164" s="36" t="str">
        <f t="shared" ca="1" si="23"/>
        <v/>
      </c>
      <c r="M164" s="36" t="str">
        <f t="shared" ca="1" si="24"/>
        <v/>
      </c>
      <c r="N164" s="36" t="str">
        <f t="shared" ca="1" si="25"/>
        <v/>
      </c>
      <c r="O164" s="4" t="str">
        <f t="shared" ca="1" si="27"/>
        <v/>
      </c>
      <c r="P164" s="61" t="str">
        <f t="shared" ca="1" si="28"/>
        <v/>
      </c>
      <c r="Q164" s="61" t="str">
        <f t="shared" ca="1" si="29"/>
        <v/>
      </c>
      <c r="R164" s="61" t="str">
        <f t="shared" ca="1" si="30"/>
        <v/>
      </c>
    </row>
    <row r="165" spans="2:18" ht="15.75" thickBot="1">
      <c r="B165">
        <v>163</v>
      </c>
      <c r="C165" s="35">
        <f ca="1">IFERROR(LARGE(OFFSET('Program and Results'!$V$1,MATCH('Distribution of data (Se Diff)'!$A$2,'Program and Results'!$A:$A,0),0,500,1),$B$2-B165),"")</f>
        <v>0.13806114384008161</v>
      </c>
      <c r="D165" s="47">
        <f ca="1">IF(C165="","",COUNTIFS(OFFSET('Program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Diff)'!$C165))</f>
        <v>0</v>
      </c>
      <c r="E165" s="47">
        <f ca="1">IF(D165="","",COUNTIFS(OFFSET('Program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Diff)'!$C165))</f>
        <v>0</v>
      </c>
      <c r="F165" s="47">
        <f ca="1">IF(E165="","",COUNTIFS(OFFSET('Program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Diff)'!$C165))</f>
        <v>1</v>
      </c>
      <c r="G165" s="47"/>
      <c r="J165" s="52" t="str">
        <f t="shared" ca="1" si="26"/>
        <v/>
      </c>
      <c r="K165" s="53" t="str">
        <f t="shared" ca="1" si="22"/>
        <v/>
      </c>
      <c r="L165" s="36" t="str">
        <f t="shared" ca="1" si="23"/>
        <v/>
      </c>
      <c r="M165" s="36" t="str">
        <f t="shared" ca="1" si="24"/>
        <v/>
      </c>
      <c r="N165" s="36" t="str">
        <f t="shared" ca="1" si="25"/>
        <v/>
      </c>
      <c r="O165" s="4" t="str">
        <f t="shared" ca="1" si="27"/>
        <v/>
      </c>
      <c r="P165" s="61" t="str">
        <f t="shared" ca="1" si="28"/>
        <v/>
      </c>
      <c r="Q165" s="61" t="str">
        <f t="shared" ca="1" si="29"/>
        <v/>
      </c>
      <c r="R165" s="61" t="str">
        <f t="shared" ca="1" si="30"/>
        <v/>
      </c>
    </row>
    <row r="166" spans="2:18" ht="15.75" thickBot="1">
      <c r="B166">
        <v>164</v>
      </c>
      <c r="C166" s="35">
        <f ca="1">IFERROR(LARGE(OFFSET('Program and Results'!$V$1,MATCH('Distribution of data (Se Diff)'!$A$2,'Program and Results'!$A:$A,0),0,500,1),$B$2-B166),"")</f>
        <v>0.13833866816615337</v>
      </c>
      <c r="D166" s="47">
        <f ca="1">IF(C166="","",COUNTIFS(OFFSET('Program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Diff)'!$C166))</f>
        <v>1</v>
      </c>
      <c r="E166" s="47">
        <f ca="1">IF(D166="","",COUNTIFS(OFFSET('Program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Diff)'!$C166))</f>
        <v>0</v>
      </c>
      <c r="F166" s="47">
        <f ca="1">IF(E166="","",COUNTIFS(OFFSET('Program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Diff)'!$C166))</f>
        <v>0</v>
      </c>
      <c r="G166" s="47"/>
      <c r="J166" s="52" t="str">
        <f t="shared" ca="1" si="26"/>
        <v/>
      </c>
      <c r="K166" s="53" t="str">
        <f t="shared" ca="1" si="22"/>
        <v/>
      </c>
      <c r="L166" s="36" t="str">
        <f t="shared" ca="1" si="23"/>
        <v/>
      </c>
      <c r="M166" s="36" t="str">
        <f t="shared" ca="1" si="24"/>
        <v/>
      </c>
      <c r="N166" s="36" t="str">
        <f t="shared" ca="1" si="25"/>
        <v/>
      </c>
      <c r="O166" s="4" t="str">
        <f t="shared" ca="1" si="27"/>
        <v/>
      </c>
      <c r="P166" s="61" t="str">
        <f t="shared" ca="1" si="28"/>
        <v/>
      </c>
      <c r="Q166" s="61" t="str">
        <f t="shared" ca="1" si="29"/>
        <v/>
      </c>
      <c r="R166" s="61" t="str">
        <f t="shared" ca="1" si="30"/>
        <v/>
      </c>
    </row>
    <row r="167" spans="2:18" ht="15.75" thickBot="1">
      <c r="B167">
        <v>165</v>
      </c>
      <c r="C167" s="35">
        <f ca="1">IFERROR(LARGE(OFFSET('Program and Results'!$V$1,MATCH('Distribution of data (Se Diff)'!$A$2,'Program and Results'!$A:$A,0),0,500,1),$B$2-B167),"")</f>
        <v>0.13900572856559945</v>
      </c>
      <c r="D167" s="47">
        <f ca="1">IF(C167="","",COUNTIFS(OFFSET('Program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Diff)'!$C167))</f>
        <v>0</v>
      </c>
      <c r="E167" s="47">
        <f ca="1">IF(D167="","",COUNTIFS(OFFSET('Program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Diff)'!$C167))</f>
        <v>1</v>
      </c>
      <c r="F167" s="47">
        <f ca="1">IF(E167="","",COUNTIFS(OFFSET('Program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Diff)'!$C167))</f>
        <v>0</v>
      </c>
      <c r="G167" s="47"/>
      <c r="J167" s="52" t="str">
        <f t="shared" ca="1" si="26"/>
        <v/>
      </c>
      <c r="K167" s="53" t="str">
        <f t="shared" ca="1" si="22"/>
        <v/>
      </c>
      <c r="L167" s="36" t="str">
        <f t="shared" ca="1" si="23"/>
        <v/>
      </c>
      <c r="M167" s="36" t="str">
        <f t="shared" ca="1" si="24"/>
        <v/>
      </c>
      <c r="N167" s="36" t="str">
        <f t="shared" ca="1" si="25"/>
        <v/>
      </c>
      <c r="O167" s="4" t="str">
        <f t="shared" ca="1" si="27"/>
        <v/>
      </c>
      <c r="P167" s="61" t="str">
        <f t="shared" ca="1" si="28"/>
        <v/>
      </c>
      <c r="Q167" s="61" t="str">
        <f t="shared" ca="1" si="29"/>
        <v/>
      </c>
      <c r="R167" s="61" t="str">
        <f t="shared" ca="1" si="30"/>
        <v/>
      </c>
    </row>
    <row r="168" spans="2:18" ht="15.75" thickBot="1">
      <c r="B168">
        <v>166</v>
      </c>
      <c r="C168" s="35">
        <f ca="1">IFERROR(LARGE(OFFSET('Program and Results'!$V$1,MATCH('Distribution of data (Se Diff)'!$A$2,'Program and Results'!$A:$A,0),0,500,1),$B$2-B168),"")</f>
        <v>0.13912037708817837</v>
      </c>
      <c r="D168" s="47">
        <f ca="1">IF(C168="","",COUNTIFS(OFFSET('Program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Diff)'!$C168))</f>
        <v>0</v>
      </c>
      <c r="E168" s="47">
        <f ca="1">IF(D168="","",COUNTIFS(OFFSET('Program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Diff)'!$C168))</f>
        <v>0</v>
      </c>
      <c r="F168" s="47">
        <f ca="1">IF(E168="","",COUNTIFS(OFFSET('Program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Diff)'!$C168))</f>
        <v>1</v>
      </c>
      <c r="G168" s="47"/>
      <c r="J168" s="52" t="str">
        <f t="shared" ca="1" si="26"/>
        <v/>
      </c>
      <c r="K168" s="53" t="str">
        <f t="shared" ca="1" si="22"/>
        <v/>
      </c>
      <c r="L168" s="36" t="str">
        <f t="shared" ca="1" si="23"/>
        <v/>
      </c>
      <c r="M168" s="36" t="str">
        <f t="shared" ca="1" si="24"/>
        <v/>
      </c>
      <c r="N168" s="36" t="str">
        <f t="shared" ca="1" si="25"/>
        <v/>
      </c>
      <c r="O168" s="4" t="str">
        <f t="shared" ca="1" si="27"/>
        <v/>
      </c>
      <c r="P168" s="61" t="str">
        <f t="shared" ca="1" si="28"/>
        <v/>
      </c>
      <c r="Q168" s="61" t="str">
        <f t="shared" ca="1" si="29"/>
        <v/>
      </c>
      <c r="R168" s="61" t="str">
        <f t="shared" ca="1" si="30"/>
        <v/>
      </c>
    </row>
    <row r="169" spans="2:18" ht="15.75" thickBot="1">
      <c r="B169">
        <v>167</v>
      </c>
      <c r="C169" s="35">
        <f ca="1">IFERROR(LARGE(OFFSET('Program and Results'!$V$1,MATCH('Distribution of data (Se Diff)'!$A$2,'Program and Results'!$A:$A,0),0,500,1),$B$2-B169),"")</f>
        <v>0.13992646900188976</v>
      </c>
      <c r="D169" s="47">
        <f ca="1">IF(C169="","",COUNTIFS(OFFSET('Program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Diff)'!$C169))</f>
        <v>1</v>
      </c>
      <c r="E169" s="47">
        <f ca="1">IF(D169="","",COUNTIFS(OFFSET('Program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Diff)'!$C169))</f>
        <v>0</v>
      </c>
      <c r="F169" s="47">
        <f ca="1">IF(E169="","",COUNTIFS(OFFSET('Program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Diff)'!$C169))</f>
        <v>0</v>
      </c>
      <c r="G169" s="47"/>
      <c r="J169" s="52" t="str">
        <f t="shared" ca="1" si="26"/>
        <v/>
      </c>
      <c r="K169" s="53" t="str">
        <f t="shared" ca="1" si="22"/>
        <v/>
      </c>
      <c r="L169" s="36" t="str">
        <f t="shared" ca="1" si="23"/>
        <v/>
      </c>
      <c r="M169" s="36" t="str">
        <f t="shared" ca="1" si="24"/>
        <v/>
      </c>
      <c r="N169" s="36" t="str">
        <f t="shared" ca="1" si="25"/>
        <v/>
      </c>
      <c r="O169" s="4" t="str">
        <f t="shared" ca="1" si="27"/>
        <v/>
      </c>
      <c r="P169" s="61" t="str">
        <f t="shared" ca="1" si="28"/>
        <v/>
      </c>
      <c r="Q169" s="61" t="str">
        <f t="shared" ca="1" si="29"/>
        <v/>
      </c>
      <c r="R169" s="61" t="str">
        <f t="shared" ca="1" si="30"/>
        <v/>
      </c>
    </row>
    <row r="170" spans="2:18" ht="15.75" thickBot="1">
      <c r="B170">
        <v>168</v>
      </c>
      <c r="C170" s="35">
        <f ca="1">IFERROR(LARGE(OFFSET('Program and Results'!$V$1,MATCH('Distribution of data (Se Diff)'!$A$2,'Program and Results'!$A:$A,0),0,500,1),$B$2-B170),"")</f>
        <v>0.14173412366166449</v>
      </c>
      <c r="D170" s="47">
        <f ca="1">IF(C170="","",COUNTIFS(OFFSET('Program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Diff)'!$C170))</f>
        <v>0</v>
      </c>
      <c r="E170" s="47">
        <f ca="1">IF(D170="","",COUNTIFS(OFFSET('Program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Diff)'!$C170))</f>
        <v>0</v>
      </c>
      <c r="F170" s="47">
        <f ca="1">IF(E170="","",COUNTIFS(OFFSET('Program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Diff)'!$C170))</f>
        <v>1</v>
      </c>
      <c r="G170" s="47"/>
      <c r="J170" s="52" t="str">
        <f t="shared" ca="1" si="26"/>
        <v/>
      </c>
      <c r="K170" s="53" t="str">
        <f t="shared" ca="1" si="22"/>
        <v/>
      </c>
      <c r="L170" s="36" t="str">
        <f t="shared" ca="1" si="23"/>
        <v/>
      </c>
      <c r="M170" s="36" t="str">
        <f t="shared" ca="1" si="24"/>
        <v/>
      </c>
      <c r="N170" s="36" t="str">
        <f t="shared" ca="1" si="25"/>
        <v/>
      </c>
      <c r="O170" s="4" t="str">
        <f t="shared" ca="1" si="27"/>
        <v/>
      </c>
      <c r="P170" s="61" t="str">
        <f t="shared" ca="1" si="28"/>
        <v/>
      </c>
      <c r="Q170" s="61" t="str">
        <f t="shared" ca="1" si="29"/>
        <v/>
      </c>
      <c r="R170" s="61" t="str">
        <f t="shared" ca="1" si="30"/>
        <v/>
      </c>
    </row>
    <row r="171" spans="2:18" ht="15.75" thickBot="1">
      <c r="B171">
        <v>169</v>
      </c>
      <c r="C171" s="35">
        <f ca="1">IFERROR(LARGE(OFFSET('Program and Results'!$V$1,MATCH('Distribution of data (Se Diff)'!$A$2,'Program and Results'!$A:$A,0),0,500,1),$B$2-B171),"")</f>
        <v>0.14223994276586605</v>
      </c>
      <c r="D171" s="47">
        <f ca="1">IF(C171="","",COUNTIFS(OFFSET('Program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Diff)'!$C171))</f>
        <v>1</v>
      </c>
      <c r="E171" s="47">
        <f ca="1">IF(D171="","",COUNTIFS(OFFSET('Program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Diff)'!$C171))</f>
        <v>0</v>
      </c>
      <c r="F171" s="47">
        <f ca="1">IF(E171="","",COUNTIFS(OFFSET('Program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Diff)'!$C171))</f>
        <v>0</v>
      </c>
      <c r="G171" s="47"/>
      <c r="J171" s="52" t="str">
        <f t="shared" ca="1" si="26"/>
        <v/>
      </c>
      <c r="K171" s="53" t="str">
        <f t="shared" ca="1" si="22"/>
        <v/>
      </c>
      <c r="L171" s="36" t="str">
        <f t="shared" ca="1" si="23"/>
        <v/>
      </c>
      <c r="M171" s="36" t="str">
        <f t="shared" ca="1" si="24"/>
        <v/>
      </c>
      <c r="N171" s="36" t="str">
        <f t="shared" ca="1" si="25"/>
        <v/>
      </c>
      <c r="O171" s="4" t="str">
        <f t="shared" ca="1" si="27"/>
        <v/>
      </c>
      <c r="P171" s="61" t="str">
        <f t="shared" ca="1" si="28"/>
        <v/>
      </c>
      <c r="Q171" s="61" t="str">
        <f t="shared" ca="1" si="29"/>
        <v/>
      </c>
      <c r="R171" s="61" t="str">
        <f t="shared" ca="1" si="30"/>
        <v/>
      </c>
    </row>
    <row r="172" spans="2:18" ht="15.75" thickBot="1">
      <c r="B172">
        <v>170</v>
      </c>
      <c r="C172" s="35">
        <f ca="1">IFERROR(LARGE(OFFSET('Program and Results'!$V$1,MATCH('Distribution of data (Se Diff)'!$A$2,'Program and Results'!$A:$A,0),0,500,1),$B$2-B172),"")</f>
        <v>0.14241610044908759</v>
      </c>
      <c r="D172" s="47">
        <f ca="1">IF(C172="","",COUNTIFS(OFFSET('Program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Diff)'!$C172))</f>
        <v>0</v>
      </c>
      <c r="E172" s="47">
        <f ca="1">IF(D172="","",COUNTIFS(OFFSET('Program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Diff)'!$C172))</f>
        <v>0</v>
      </c>
      <c r="F172" s="47">
        <f ca="1">IF(E172="","",COUNTIFS(OFFSET('Program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Diff)'!$C172))</f>
        <v>1</v>
      </c>
      <c r="G172" s="47"/>
      <c r="J172" s="52" t="str">
        <f t="shared" ca="1" si="26"/>
        <v/>
      </c>
      <c r="K172" s="53" t="str">
        <f t="shared" ca="1" si="22"/>
        <v/>
      </c>
      <c r="L172" s="36" t="str">
        <f t="shared" ca="1" si="23"/>
        <v/>
      </c>
      <c r="M172" s="36" t="str">
        <f t="shared" ca="1" si="24"/>
        <v/>
      </c>
      <c r="N172" s="36" t="str">
        <f t="shared" ca="1" si="25"/>
        <v/>
      </c>
      <c r="O172" s="4" t="str">
        <f t="shared" ca="1" si="27"/>
        <v/>
      </c>
      <c r="P172" s="61" t="str">
        <f t="shared" ca="1" si="28"/>
        <v/>
      </c>
      <c r="Q172" s="61" t="str">
        <f t="shared" ca="1" si="29"/>
        <v/>
      </c>
      <c r="R172" s="61" t="str">
        <f t="shared" ca="1" si="30"/>
        <v/>
      </c>
    </row>
    <row r="173" spans="2:18" ht="15.75" thickBot="1">
      <c r="B173">
        <v>171</v>
      </c>
      <c r="C173" s="35">
        <f ca="1">IFERROR(LARGE(OFFSET('Program and Results'!$V$1,MATCH('Distribution of data (Se Diff)'!$A$2,'Program and Results'!$A:$A,0),0,500,1),$B$2-B173),"")</f>
        <v>0.14280499220556941</v>
      </c>
      <c r="D173" s="47">
        <f ca="1">IF(C173="","",COUNTIFS(OFFSET('Program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Diff)'!$C173))</f>
        <v>1</v>
      </c>
      <c r="E173" s="47">
        <f ca="1">IF(D173="","",COUNTIFS(OFFSET('Program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Diff)'!$C173))</f>
        <v>0</v>
      </c>
      <c r="F173" s="47">
        <f ca="1">IF(E173="","",COUNTIFS(OFFSET('Program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Diff)'!$C173))</f>
        <v>0</v>
      </c>
      <c r="G173" s="47"/>
      <c r="J173" s="52" t="str">
        <f t="shared" ca="1" si="26"/>
        <v/>
      </c>
      <c r="K173" s="53" t="str">
        <f t="shared" ca="1" si="22"/>
        <v/>
      </c>
      <c r="L173" s="36" t="str">
        <f t="shared" ca="1" si="23"/>
        <v/>
      </c>
      <c r="M173" s="36" t="str">
        <f t="shared" ca="1" si="24"/>
        <v/>
      </c>
      <c r="N173" s="36" t="str">
        <f t="shared" ca="1" si="25"/>
        <v/>
      </c>
      <c r="O173" s="4" t="str">
        <f t="shared" ca="1" si="27"/>
        <v/>
      </c>
      <c r="P173" s="61" t="str">
        <f t="shared" ca="1" si="28"/>
        <v/>
      </c>
      <c r="Q173" s="61" t="str">
        <f t="shared" ca="1" si="29"/>
        <v/>
      </c>
      <c r="R173" s="61" t="str">
        <f t="shared" ca="1" si="30"/>
        <v/>
      </c>
    </row>
    <row r="174" spans="2:18" ht="15.75" thickBot="1">
      <c r="B174">
        <v>172</v>
      </c>
      <c r="C174" s="35">
        <f ca="1">IFERROR(LARGE(OFFSET('Program and Results'!$V$1,MATCH('Distribution of data (Se Diff)'!$A$2,'Program and Results'!$A:$A,0),0,500,1),$B$2-B174),"")</f>
        <v>0.14322986896486811</v>
      </c>
      <c r="D174" s="47">
        <f ca="1">IF(C174="","",COUNTIFS(OFFSET('Program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Diff)'!$C174))</f>
        <v>0</v>
      </c>
      <c r="E174" s="47">
        <f ca="1">IF(D174="","",COUNTIFS(OFFSET('Program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Diff)'!$C174))</f>
        <v>1</v>
      </c>
      <c r="F174" s="47">
        <f ca="1">IF(E174="","",COUNTIFS(OFFSET('Program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Diff)'!$C174))</f>
        <v>0</v>
      </c>
      <c r="G174" s="47"/>
      <c r="J174" s="52" t="str">
        <f t="shared" ca="1" si="26"/>
        <v/>
      </c>
      <c r="K174" s="53" t="str">
        <f t="shared" ca="1" si="22"/>
        <v/>
      </c>
      <c r="L174" s="36" t="str">
        <f t="shared" ca="1" si="23"/>
        <v/>
      </c>
      <c r="M174" s="36" t="str">
        <f t="shared" ca="1" si="24"/>
        <v/>
      </c>
      <c r="N174" s="36" t="str">
        <f t="shared" ca="1" si="25"/>
        <v/>
      </c>
      <c r="O174" s="4" t="str">
        <f t="shared" ca="1" si="27"/>
        <v/>
      </c>
      <c r="P174" s="61" t="str">
        <f t="shared" ca="1" si="28"/>
        <v/>
      </c>
      <c r="Q174" s="61" t="str">
        <f t="shared" ca="1" si="29"/>
        <v/>
      </c>
      <c r="R174" s="61" t="str">
        <f t="shared" ca="1" si="30"/>
        <v/>
      </c>
    </row>
    <row r="175" spans="2:18" ht="15.75" thickBot="1">
      <c r="B175">
        <v>173</v>
      </c>
      <c r="C175" s="35">
        <f ca="1">IFERROR(LARGE(OFFSET('Program and Results'!$V$1,MATCH('Distribution of data (Se Diff)'!$A$2,'Program and Results'!$A:$A,0),0,500,1),$B$2-B175),"")</f>
        <v>0.14478622603906999</v>
      </c>
      <c r="D175" s="47">
        <f ca="1">IF(C175="","",COUNTIFS(OFFSET('Program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Diff)'!$C175))</f>
        <v>0</v>
      </c>
      <c r="E175" s="47">
        <f ca="1">IF(D175="","",COUNTIFS(OFFSET('Program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Diff)'!$C175))</f>
        <v>1</v>
      </c>
      <c r="F175" s="47">
        <f ca="1">IF(E175="","",COUNTIFS(OFFSET('Program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Diff)'!$C175))</f>
        <v>0</v>
      </c>
      <c r="G175" s="47"/>
      <c r="J175" s="52" t="str">
        <f t="shared" ca="1" si="26"/>
        <v/>
      </c>
      <c r="K175" s="53" t="str">
        <f t="shared" ca="1" si="22"/>
        <v/>
      </c>
      <c r="L175" s="36" t="str">
        <f t="shared" ca="1" si="23"/>
        <v/>
      </c>
      <c r="M175" s="36" t="str">
        <f t="shared" ca="1" si="24"/>
        <v/>
      </c>
      <c r="N175" s="36" t="str">
        <f t="shared" ca="1" si="25"/>
        <v/>
      </c>
      <c r="O175" s="4" t="str">
        <f t="shared" ca="1" si="27"/>
        <v/>
      </c>
      <c r="P175" s="61" t="str">
        <f t="shared" ca="1" si="28"/>
        <v/>
      </c>
      <c r="Q175" s="61" t="str">
        <f t="shared" ca="1" si="29"/>
        <v/>
      </c>
      <c r="R175" s="61" t="str">
        <f t="shared" ca="1" si="30"/>
        <v/>
      </c>
    </row>
    <row r="176" spans="2:18" ht="15.75" thickBot="1">
      <c r="B176">
        <v>174</v>
      </c>
      <c r="C176" s="35">
        <f ca="1">IFERROR(LARGE(OFFSET('Program and Results'!$V$1,MATCH('Distribution of data (Se Diff)'!$A$2,'Program and Results'!$A:$A,0),0,500,1),$B$2-B176),"")</f>
        <v>0.14592705371454584</v>
      </c>
      <c r="D176" s="47">
        <f ca="1">IF(C176="","",COUNTIFS(OFFSET('Program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Diff)'!$C176))</f>
        <v>1</v>
      </c>
      <c r="E176" s="47">
        <f ca="1">IF(D176="","",COUNTIFS(OFFSET('Program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Diff)'!$C176))</f>
        <v>0</v>
      </c>
      <c r="F176" s="47">
        <f ca="1">IF(E176="","",COUNTIFS(OFFSET('Program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Diff)'!$C176))</f>
        <v>0</v>
      </c>
      <c r="G176" s="47"/>
      <c r="J176" s="52" t="str">
        <f t="shared" ca="1" si="26"/>
        <v/>
      </c>
      <c r="K176" s="53" t="str">
        <f t="shared" ca="1" si="22"/>
        <v/>
      </c>
      <c r="L176" s="36" t="str">
        <f t="shared" ca="1" si="23"/>
        <v/>
      </c>
      <c r="M176" s="36" t="str">
        <f t="shared" ca="1" si="24"/>
        <v/>
      </c>
      <c r="N176" s="36" t="str">
        <f t="shared" ca="1" si="25"/>
        <v/>
      </c>
      <c r="O176" s="4" t="str">
        <f t="shared" ca="1" si="27"/>
        <v/>
      </c>
      <c r="P176" s="61" t="str">
        <f t="shared" ca="1" si="28"/>
        <v/>
      </c>
      <c r="Q176" s="61" t="str">
        <f t="shared" ca="1" si="29"/>
        <v/>
      </c>
      <c r="R176" s="61" t="str">
        <f t="shared" ca="1" si="30"/>
        <v/>
      </c>
    </row>
    <row r="177" spans="2:18" ht="15.75" thickBot="1">
      <c r="B177">
        <v>175</v>
      </c>
      <c r="C177" s="35">
        <f ca="1">IFERROR(LARGE(OFFSET('Program and Results'!$V$1,MATCH('Distribution of data (Se Diff)'!$A$2,'Program and Results'!$A:$A,0),0,500,1),$B$2-B177),"")</f>
        <v>0.14705681308120777</v>
      </c>
      <c r="D177" s="47">
        <f ca="1">IF(C177="","",COUNTIFS(OFFSET('Program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Diff)'!$C177))</f>
        <v>1</v>
      </c>
      <c r="E177" s="47">
        <f ca="1">IF(D177="","",COUNTIFS(OFFSET('Program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Diff)'!$C177))</f>
        <v>0</v>
      </c>
      <c r="F177" s="47">
        <f ca="1">IF(E177="","",COUNTIFS(OFFSET('Program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Diff)'!$C177))</f>
        <v>0</v>
      </c>
      <c r="G177" s="47"/>
      <c r="J177" s="52" t="str">
        <f t="shared" ca="1" si="26"/>
        <v/>
      </c>
      <c r="K177" s="53" t="str">
        <f t="shared" ca="1" si="22"/>
        <v/>
      </c>
      <c r="L177" s="36" t="str">
        <f t="shared" ca="1" si="23"/>
        <v/>
      </c>
      <c r="M177" s="36" t="str">
        <f t="shared" ca="1" si="24"/>
        <v/>
      </c>
      <c r="N177" s="36" t="str">
        <f t="shared" ca="1" si="25"/>
        <v/>
      </c>
      <c r="O177" s="4" t="str">
        <f t="shared" ca="1" si="27"/>
        <v/>
      </c>
      <c r="P177" s="61" t="str">
        <f t="shared" ca="1" si="28"/>
        <v/>
      </c>
      <c r="Q177" s="61" t="str">
        <f t="shared" ca="1" si="29"/>
        <v/>
      </c>
      <c r="R177" s="61" t="str">
        <f t="shared" ca="1" si="30"/>
        <v/>
      </c>
    </row>
    <row r="178" spans="2:18" ht="15.75" thickBot="1">
      <c r="B178">
        <v>176</v>
      </c>
      <c r="C178" s="35">
        <f ca="1">IFERROR(LARGE(OFFSET('Program and Results'!$V$1,MATCH('Distribution of data (Se Diff)'!$A$2,'Program and Results'!$A:$A,0),0,500,1),$B$2-B178),"")</f>
        <v>0.14820088012311117</v>
      </c>
      <c r="D178" s="47">
        <f ca="1">IF(C178="","",COUNTIFS(OFFSET('Program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Diff)'!$C178))</f>
        <v>1</v>
      </c>
      <c r="E178" s="47">
        <f ca="1">IF(D178="","",COUNTIFS(OFFSET('Program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Diff)'!$C178))</f>
        <v>0</v>
      </c>
      <c r="F178" s="47">
        <f ca="1">IF(E178="","",COUNTIFS(OFFSET('Program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Diff)'!$C178))</f>
        <v>0</v>
      </c>
      <c r="G178" s="47"/>
      <c r="J178" s="52" t="str">
        <f t="shared" ca="1" si="26"/>
        <v/>
      </c>
      <c r="K178" s="53" t="str">
        <f t="shared" ca="1" si="22"/>
        <v/>
      </c>
      <c r="L178" s="36" t="str">
        <f t="shared" ca="1" si="23"/>
        <v/>
      </c>
      <c r="M178" s="36" t="str">
        <f t="shared" ca="1" si="24"/>
        <v/>
      </c>
      <c r="N178" s="36" t="str">
        <f t="shared" ca="1" si="25"/>
        <v/>
      </c>
      <c r="O178" s="4" t="str">
        <f t="shared" ca="1" si="27"/>
        <v/>
      </c>
      <c r="P178" s="61" t="str">
        <f t="shared" ca="1" si="28"/>
        <v/>
      </c>
      <c r="Q178" s="61" t="str">
        <f t="shared" ca="1" si="29"/>
        <v/>
      </c>
      <c r="R178" s="61" t="str">
        <f t="shared" ca="1" si="30"/>
        <v/>
      </c>
    </row>
    <row r="179" spans="2:18" ht="15.75" thickBot="1">
      <c r="B179">
        <v>177</v>
      </c>
      <c r="C179" s="35">
        <f ca="1">IFERROR(LARGE(OFFSET('Program and Results'!$V$1,MATCH('Distribution of data (Se Diff)'!$A$2,'Program and Results'!$A:$A,0),0,500,1),$B$2-B179),"")</f>
        <v>0.15306897676153297</v>
      </c>
      <c r="D179" s="47">
        <f ca="1">IF(C179="","",COUNTIFS(OFFSET('Program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Diff)'!$C179))</f>
        <v>0</v>
      </c>
      <c r="E179" s="47">
        <f ca="1">IF(D179="","",COUNTIFS(OFFSET('Program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Diff)'!$C179))</f>
        <v>1</v>
      </c>
      <c r="F179" s="47">
        <f ca="1">IF(E179="","",COUNTIFS(OFFSET('Program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Diff)'!$C179))</f>
        <v>0</v>
      </c>
      <c r="G179" s="47"/>
      <c r="J179" s="52" t="str">
        <f t="shared" ca="1" si="26"/>
        <v/>
      </c>
      <c r="K179" s="53" t="str">
        <f t="shared" ca="1" si="22"/>
        <v/>
      </c>
      <c r="L179" s="36" t="str">
        <f t="shared" ca="1" si="23"/>
        <v/>
      </c>
      <c r="M179" s="36" t="str">
        <f t="shared" ca="1" si="24"/>
        <v/>
      </c>
      <c r="N179" s="36" t="str">
        <f t="shared" ca="1" si="25"/>
        <v/>
      </c>
      <c r="O179" s="4" t="str">
        <f t="shared" ca="1" si="27"/>
        <v/>
      </c>
      <c r="P179" s="61" t="str">
        <f t="shared" ca="1" si="28"/>
        <v/>
      </c>
      <c r="Q179" s="61" t="str">
        <f t="shared" ca="1" si="29"/>
        <v/>
      </c>
      <c r="R179" s="61" t="str">
        <f t="shared" ca="1" si="30"/>
        <v/>
      </c>
    </row>
    <row r="180" spans="2:18" ht="15.75" thickBot="1">
      <c r="B180">
        <v>178</v>
      </c>
      <c r="C180" s="35">
        <f ca="1">IFERROR(LARGE(OFFSET('Program and Results'!$V$1,MATCH('Distribution of data (Se Diff)'!$A$2,'Program and Results'!$A:$A,0),0,500,1),$B$2-B180),"")</f>
        <v>0.16091533111862333</v>
      </c>
      <c r="D180" s="47">
        <f ca="1">IF(C180="","",COUNTIFS(OFFSET('Program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Diff)'!$C180))</f>
        <v>1</v>
      </c>
      <c r="E180" s="47">
        <f ca="1">IF(D180="","",COUNTIFS(OFFSET('Program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Diff)'!$C180))</f>
        <v>0</v>
      </c>
      <c r="F180" s="47">
        <f ca="1">IF(E180="","",COUNTIFS(OFFSET('Program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Diff)'!$C180))</f>
        <v>0</v>
      </c>
      <c r="G180" s="47"/>
      <c r="J180" s="52" t="str">
        <f t="shared" ca="1" si="26"/>
        <v/>
      </c>
      <c r="K180" s="53" t="str">
        <f t="shared" ca="1" si="22"/>
        <v/>
      </c>
      <c r="L180" s="36" t="str">
        <f t="shared" ca="1" si="23"/>
        <v/>
      </c>
      <c r="M180" s="36" t="str">
        <f t="shared" ca="1" si="24"/>
        <v/>
      </c>
      <c r="N180" s="36" t="str">
        <f t="shared" ca="1" si="25"/>
        <v/>
      </c>
      <c r="O180" s="4" t="str">
        <f t="shared" ca="1" si="27"/>
        <v/>
      </c>
      <c r="P180" s="61" t="str">
        <f t="shared" ca="1" si="28"/>
        <v/>
      </c>
      <c r="Q180" s="61" t="str">
        <f t="shared" ca="1" si="29"/>
        <v/>
      </c>
      <c r="R180" s="61" t="str">
        <f t="shared" ca="1" si="30"/>
        <v/>
      </c>
    </row>
    <row r="181" spans="2:18" ht="15.75" thickBot="1">
      <c r="B181">
        <v>179</v>
      </c>
      <c r="C181" s="35">
        <f ca="1">IFERROR(LARGE(OFFSET('Program and Results'!$V$1,MATCH('Distribution of data (Se Diff)'!$A$2,'Program and Results'!$A:$A,0),0,500,1),$B$2-B181),"")</f>
        <v>0.16306990938541377</v>
      </c>
      <c r="D181" s="47">
        <f ca="1">IF(C181="","",COUNTIFS(OFFSET('Program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Diff)'!$C181))</f>
        <v>1</v>
      </c>
      <c r="E181" s="47">
        <f ca="1">IF(D181="","",COUNTIFS(OFFSET('Program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Diff)'!$C181))</f>
        <v>0</v>
      </c>
      <c r="F181" s="47">
        <f ca="1">IF(E181="","",COUNTIFS(OFFSET('Program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Diff)'!$C181))</f>
        <v>0</v>
      </c>
      <c r="G181" s="47"/>
      <c r="J181" s="52" t="str">
        <f t="shared" ca="1" si="26"/>
        <v/>
      </c>
      <c r="K181" s="53" t="str">
        <f t="shared" ca="1" si="22"/>
        <v/>
      </c>
      <c r="L181" s="36" t="str">
        <f t="shared" ca="1" si="23"/>
        <v/>
      </c>
      <c r="M181" s="36" t="str">
        <f t="shared" ca="1" si="24"/>
        <v/>
      </c>
      <c r="N181" s="36" t="str">
        <f t="shared" ca="1" si="25"/>
        <v/>
      </c>
      <c r="O181" s="4" t="str">
        <f t="shared" ca="1" si="27"/>
        <v/>
      </c>
      <c r="P181" s="61" t="str">
        <f t="shared" ca="1" si="28"/>
        <v/>
      </c>
      <c r="Q181" s="61" t="str">
        <f t="shared" ca="1" si="29"/>
        <v/>
      </c>
      <c r="R181" s="61" t="str">
        <f t="shared" ca="1" si="30"/>
        <v/>
      </c>
    </row>
    <row r="182" spans="2:18" ht="15.75" thickBot="1">
      <c r="B182">
        <v>180</v>
      </c>
      <c r="C182" s="35">
        <f ca="1">IFERROR(LARGE(OFFSET('Program and Results'!$V$1,MATCH('Distribution of data (Se Diff)'!$A$2,'Program and Results'!$A:$A,0),0,500,1),$B$2-B182),"")</f>
        <v>0.16787251284369642</v>
      </c>
      <c r="D182" s="47">
        <f ca="1">IF(C182="","",COUNTIFS(OFFSET('Program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Diff)'!$C182))</f>
        <v>1</v>
      </c>
      <c r="E182" s="47">
        <f ca="1">IF(D182="","",COUNTIFS(OFFSET('Program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Diff)'!$C182))</f>
        <v>0</v>
      </c>
      <c r="F182" s="47">
        <f ca="1">IF(E182="","",COUNTIFS(OFFSET('Program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Diff)'!$C182))</f>
        <v>0</v>
      </c>
      <c r="G182" s="47"/>
      <c r="J182" s="52" t="str">
        <f t="shared" ca="1" si="26"/>
        <v/>
      </c>
      <c r="K182" s="53" t="str">
        <f t="shared" ca="1" si="22"/>
        <v/>
      </c>
      <c r="L182" s="36" t="str">
        <f t="shared" ca="1" si="23"/>
        <v/>
      </c>
      <c r="M182" s="36" t="str">
        <f t="shared" ca="1" si="24"/>
        <v/>
      </c>
      <c r="N182" s="36" t="str">
        <f t="shared" ca="1" si="25"/>
        <v/>
      </c>
      <c r="O182" s="4" t="str">
        <f t="shared" ca="1" si="27"/>
        <v/>
      </c>
      <c r="P182" s="61" t="str">
        <f t="shared" ca="1" si="28"/>
        <v/>
      </c>
      <c r="Q182" s="61" t="str">
        <f t="shared" ca="1" si="29"/>
        <v/>
      </c>
      <c r="R182" s="61" t="str">
        <f t="shared" ca="1" si="30"/>
        <v/>
      </c>
    </row>
    <row r="183" spans="2:18" ht="15.75" thickBot="1">
      <c r="B183">
        <v>181</v>
      </c>
      <c r="C183" s="35">
        <f ca="1">IFERROR(LARGE(OFFSET('Program and Results'!$V$1,MATCH('Distribution of data (Se Diff)'!$A$2,'Program and Results'!$A:$A,0),0,500,1),$B$2-B183),"")</f>
        <v>0.17394926923822962</v>
      </c>
      <c r="D183" s="47">
        <f ca="1">IF(C183="","",COUNTIFS(OFFSET('Program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Diff)'!$C183))</f>
        <v>0</v>
      </c>
      <c r="E183" s="47">
        <f ca="1">IF(D183="","",COUNTIFS(OFFSET('Program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Diff)'!$C183))</f>
        <v>0</v>
      </c>
      <c r="F183" s="47">
        <f ca="1">IF(E183="","",COUNTIFS(OFFSET('Program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Diff)'!$C183))</f>
        <v>1</v>
      </c>
      <c r="G183" s="47"/>
      <c r="J183" s="52" t="str">
        <f t="shared" ca="1" si="26"/>
        <v/>
      </c>
      <c r="K183" s="53" t="str">
        <f t="shared" ca="1" si="22"/>
        <v/>
      </c>
      <c r="L183" s="36" t="str">
        <f t="shared" ca="1" si="23"/>
        <v/>
      </c>
      <c r="M183" s="36" t="str">
        <f t="shared" ca="1" si="24"/>
        <v/>
      </c>
      <c r="N183" s="36" t="str">
        <f t="shared" ca="1" si="25"/>
        <v/>
      </c>
      <c r="O183" s="4" t="str">
        <f t="shared" ca="1" si="27"/>
        <v/>
      </c>
      <c r="P183" s="61" t="str">
        <f t="shared" ca="1" si="28"/>
        <v/>
      </c>
      <c r="Q183" s="61" t="str">
        <f t="shared" ca="1" si="29"/>
        <v/>
      </c>
      <c r="R183" s="61" t="str">
        <f t="shared" ca="1" si="30"/>
        <v/>
      </c>
    </row>
    <row r="184" spans="2:18" ht="15.75" thickBot="1">
      <c r="B184">
        <v>182</v>
      </c>
      <c r="C184" s="35">
        <f ca="1">IFERROR(LARGE(OFFSET('Program and Results'!$V$1,MATCH('Distribution of data (Se Diff)'!$A$2,'Program and Results'!$A:$A,0),0,500,1),$B$2-B184),"")</f>
        <v>0.17409348609652509</v>
      </c>
      <c r="D184" s="47">
        <f ca="1">IF(C184="","",COUNTIFS(OFFSET('Program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Diff)'!$C184))</f>
        <v>1</v>
      </c>
      <c r="E184" s="47">
        <f ca="1">IF(D184="","",COUNTIFS(OFFSET('Program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Diff)'!$C184))</f>
        <v>0</v>
      </c>
      <c r="F184" s="47">
        <f ca="1">IF(E184="","",COUNTIFS(OFFSET('Program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Diff)'!$C184))</f>
        <v>0</v>
      </c>
      <c r="G184" s="47"/>
      <c r="J184" s="52" t="str">
        <f t="shared" ca="1" si="26"/>
        <v/>
      </c>
      <c r="K184" s="53" t="str">
        <f t="shared" ca="1" si="22"/>
        <v/>
      </c>
      <c r="L184" s="36" t="str">
        <f t="shared" ca="1" si="23"/>
        <v/>
      </c>
      <c r="M184" s="36" t="str">
        <f t="shared" ca="1" si="24"/>
        <v/>
      </c>
      <c r="N184" s="36" t="str">
        <f t="shared" ca="1" si="25"/>
        <v/>
      </c>
      <c r="O184" s="4" t="str">
        <f t="shared" ca="1" si="27"/>
        <v/>
      </c>
      <c r="P184" s="61" t="str">
        <f t="shared" ca="1" si="28"/>
        <v/>
      </c>
      <c r="Q184" s="61" t="str">
        <f t="shared" ca="1" si="29"/>
        <v/>
      </c>
      <c r="R184" s="61" t="str">
        <f t="shared" ca="1" si="30"/>
        <v/>
      </c>
    </row>
    <row r="185" spans="2:18" ht="15.75" thickBot="1">
      <c r="B185">
        <v>183</v>
      </c>
      <c r="C185" s="35">
        <f ca="1">IFERROR(LARGE(OFFSET('Program and Results'!$V$1,MATCH('Distribution of data (Se Diff)'!$A$2,'Program and Results'!$A:$A,0),0,500,1),$B$2-B185),"")</f>
        <v>0.17441687547108553</v>
      </c>
      <c r="D185" s="47">
        <f ca="1">IF(C185="","",COUNTIFS(OFFSET('Program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Diff)'!$C185))</f>
        <v>1</v>
      </c>
      <c r="E185" s="47">
        <f ca="1">IF(D185="","",COUNTIFS(OFFSET('Program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Diff)'!$C185))</f>
        <v>0</v>
      </c>
      <c r="F185" s="47">
        <f ca="1">IF(E185="","",COUNTIFS(OFFSET('Program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Diff)'!$C185))</f>
        <v>0</v>
      </c>
      <c r="G185" s="47"/>
      <c r="J185" s="52" t="str">
        <f t="shared" ca="1" si="26"/>
        <v/>
      </c>
      <c r="K185" s="53" t="str">
        <f t="shared" ca="1" si="22"/>
        <v/>
      </c>
      <c r="L185" s="36" t="str">
        <f t="shared" ca="1" si="23"/>
        <v/>
      </c>
      <c r="M185" s="36" t="str">
        <f t="shared" ca="1" si="24"/>
        <v/>
      </c>
      <c r="N185" s="36" t="str">
        <f t="shared" ca="1" si="25"/>
        <v/>
      </c>
      <c r="O185" s="4" t="str">
        <f t="shared" ca="1" si="27"/>
        <v/>
      </c>
      <c r="P185" s="61" t="str">
        <f t="shared" ca="1" si="28"/>
        <v/>
      </c>
      <c r="Q185" s="61" t="str">
        <f t="shared" ca="1" si="29"/>
        <v/>
      </c>
      <c r="R185" s="61" t="str">
        <f t="shared" ca="1" si="30"/>
        <v/>
      </c>
    </row>
    <row r="186" spans="2:18" ht="15.75" thickBot="1">
      <c r="B186">
        <v>184</v>
      </c>
      <c r="C186" s="35">
        <f ca="1">IFERROR(LARGE(OFFSET('Program and Results'!$V$1,MATCH('Distribution of data (Se Diff)'!$A$2,'Program and Results'!$A:$A,0),0,500,1),$B$2-B186),"")</f>
        <v>0.17497489502357566</v>
      </c>
      <c r="D186" s="47">
        <f ca="1">IF(C186="","",COUNTIFS(OFFSET('Program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Diff)'!$C186))</f>
        <v>0</v>
      </c>
      <c r="E186" s="47">
        <f ca="1">IF(D186="","",COUNTIFS(OFFSET('Program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Diff)'!$C186))</f>
        <v>0</v>
      </c>
      <c r="F186" s="47">
        <f ca="1">IF(E186="","",COUNTIFS(OFFSET('Program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Diff)'!$C186))</f>
        <v>1</v>
      </c>
      <c r="G186" s="47"/>
      <c r="J186" s="52" t="str">
        <f t="shared" ca="1" si="26"/>
        <v/>
      </c>
      <c r="K186" s="53" t="str">
        <f t="shared" ca="1" si="22"/>
        <v/>
      </c>
      <c r="L186" s="36" t="str">
        <f t="shared" ca="1" si="23"/>
        <v/>
      </c>
      <c r="M186" s="36" t="str">
        <f t="shared" ca="1" si="24"/>
        <v/>
      </c>
      <c r="N186" s="36" t="str">
        <f t="shared" ca="1" si="25"/>
        <v/>
      </c>
      <c r="O186" s="4" t="str">
        <f t="shared" ca="1" si="27"/>
        <v/>
      </c>
      <c r="P186" s="61" t="str">
        <f t="shared" ca="1" si="28"/>
        <v/>
      </c>
      <c r="Q186" s="61" t="str">
        <f t="shared" ca="1" si="29"/>
        <v/>
      </c>
      <c r="R186" s="61" t="str">
        <f t="shared" ca="1" si="30"/>
        <v/>
      </c>
    </row>
    <row r="187" spans="2:18" ht="15.75" thickBot="1">
      <c r="B187">
        <v>185</v>
      </c>
      <c r="C187" s="35">
        <f ca="1">IFERROR(LARGE(OFFSET('Program and Results'!$V$1,MATCH('Distribution of data (Se Diff)'!$A$2,'Program and Results'!$A:$A,0),0,500,1),$B$2-B187),"")</f>
        <v>0.17518744537661202</v>
      </c>
      <c r="D187" s="47">
        <f ca="1">IF(C187="","",COUNTIFS(OFFSET('Program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Diff)'!$C187))</f>
        <v>0</v>
      </c>
      <c r="E187" s="47">
        <f ca="1">IF(D187="","",COUNTIFS(OFFSET('Program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Diff)'!$C187))</f>
        <v>1</v>
      </c>
      <c r="F187" s="47">
        <f ca="1">IF(E187="","",COUNTIFS(OFFSET('Program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Diff)'!$C187))</f>
        <v>0</v>
      </c>
      <c r="G187" s="47"/>
      <c r="J187" s="52" t="str">
        <f t="shared" ca="1" si="26"/>
        <v/>
      </c>
      <c r="K187" s="53" t="str">
        <f t="shared" ca="1" si="22"/>
        <v/>
      </c>
      <c r="L187" s="36" t="str">
        <f t="shared" ca="1" si="23"/>
        <v/>
      </c>
      <c r="M187" s="36" t="str">
        <f t="shared" ca="1" si="24"/>
        <v/>
      </c>
      <c r="N187" s="36" t="str">
        <f t="shared" ca="1" si="25"/>
        <v/>
      </c>
      <c r="O187" s="4" t="str">
        <f t="shared" ca="1" si="27"/>
        <v/>
      </c>
      <c r="P187" s="61" t="str">
        <f t="shared" ca="1" si="28"/>
        <v/>
      </c>
      <c r="Q187" s="61" t="str">
        <f t="shared" ca="1" si="29"/>
        <v/>
      </c>
      <c r="R187" s="61" t="str">
        <f t="shared" ca="1" si="30"/>
        <v/>
      </c>
    </row>
    <row r="188" spans="2:18" ht="15.75" thickBot="1">
      <c r="B188">
        <v>186</v>
      </c>
      <c r="C188" s="35">
        <f ca="1">IFERROR(LARGE(OFFSET('Program and Results'!$V$1,MATCH('Distribution of data (Se Diff)'!$A$2,'Program and Results'!$A:$A,0),0,500,1),$B$2-B188),"")</f>
        <v>0.17815298636643417</v>
      </c>
      <c r="D188" s="47">
        <f ca="1">IF(C188="","",COUNTIFS(OFFSET('Program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Diff)'!$C188))</f>
        <v>1</v>
      </c>
      <c r="E188" s="47">
        <f ca="1">IF(D188="","",COUNTIFS(OFFSET('Program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Diff)'!$C188))</f>
        <v>0</v>
      </c>
      <c r="F188" s="47">
        <f ca="1">IF(E188="","",COUNTIFS(OFFSET('Program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Diff)'!$C188))</f>
        <v>0</v>
      </c>
      <c r="G188" s="47"/>
      <c r="J188" s="52" t="str">
        <f t="shared" ca="1" si="26"/>
        <v/>
      </c>
      <c r="K188" s="53" t="str">
        <f t="shared" ca="1" si="22"/>
        <v/>
      </c>
      <c r="L188" s="36" t="str">
        <f t="shared" ca="1" si="23"/>
        <v/>
      </c>
      <c r="M188" s="36" t="str">
        <f t="shared" ca="1" si="24"/>
        <v/>
      </c>
      <c r="N188" s="36" t="str">
        <f t="shared" ca="1" si="25"/>
        <v/>
      </c>
      <c r="O188" s="4" t="str">
        <f t="shared" ca="1" si="27"/>
        <v/>
      </c>
      <c r="P188" s="61" t="str">
        <f t="shared" ca="1" si="28"/>
        <v/>
      </c>
      <c r="Q188" s="61" t="str">
        <f t="shared" ca="1" si="29"/>
        <v/>
      </c>
      <c r="R188" s="61" t="str">
        <f t="shared" ca="1" si="30"/>
        <v/>
      </c>
    </row>
    <row r="189" spans="2:18" ht="15.75" thickBot="1">
      <c r="B189">
        <v>187</v>
      </c>
      <c r="C189" s="35">
        <f ca="1">IFERROR(LARGE(OFFSET('Program and Results'!$V$1,MATCH('Distribution of data (Se Diff)'!$A$2,'Program and Results'!$A:$A,0),0,500,1),$B$2-B189),"")</f>
        <v>0.17820583996798867</v>
      </c>
      <c r="D189" s="47">
        <f ca="1">IF(C189="","",COUNTIFS(OFFSET('Program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Diff)'!$C189))</f>
        <v>0</v>
      </c>
      <c r="E189" s="47">
        <f ca="1">IF(D189="","",COUNTIFS(OFFSET('Program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Diff)'!$C189))</f>
        <v>0</v>
      </c>
      <c r="F189" s="47">
        <f ca="1">IF(E189="","",COUNTIFS(OFFSET('Program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Diff)'!$C189))</f>
        <v>1</v>
      </c>
      <c r="G189" s="47"/>
      <c r="J189" s="52" t="str">
        <f t="shared" ca="1" si="26"/>
        <v/>
      </c>
      <c r="K189" s="53" t="str">
        <f t="shared" ca="1" si="22"/>
        <v/>
      </c>
      <c r="L189" s="36" t="str">
        <f t="shared" ca="1" si="23"/>
        <v/>
      </c>
      <c r="M189" s="36" t="str">
        <f t="shared" ca="1" si="24"/>
        <v/>
      </c>
      <c r="N189" s="36" t="str">
        <f t="shared" ca="1" si="25"/>
        <v/>
      </c>
      <c r="O189" s="4" t="str">
        <f t="shared" ca="1" si="27"/>
        <v/>
      </c>
      <c r="P189" s="61" t="str">
        <f t="shared" ca="1" si="28"/>
        <v/>
      </c>
      <c r="Q189" s="61" t="str">
        <f t="shared" ca="1" si="29"/>
        <v/>
      </c>
      <c r="R189" s="61" t="str">
        <f t="shared" ca="1" si="30"/>
        <v/>
      </c>
    </row>
    <row r="190" spans="2:18" ht="15.75" thickBot="1">
      <c r="B190">
        <v>188</v>
      </c>
      <c r="C190" s="35">
        <f ca="1">IFERROR(LARGE(OFFSET('Program and Results'!$V$1,MATCH('Distribution of data (Se Diff)'!$A$2,'Program and Results'!$A:$A,0),0,500,1),$B$2-B190),"")</f>
        <v>0.17869232876275021</v>
      </c>
      <c r="D190" s="47">
        <f ca="1">IF(C190="","",COUNTIFS(OFFSET('Program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Diff)'!$C190))</f>
        <v>1</v>
      </c>
      <c r="E190" s="47">
        <f ca="1">IF(D190="","",COUNTIFS(OFFSET('Program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Diff)'!$C190))</f>
        <v>0</v>
      </c>
      <c r="F190" s="47">
        <f ca="1">IF(E190="","",COUNTIFS(OFFSET('Program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Diff)'!$C190))</f>
        <v>0</v>
      </c>
      <c r="G190" s="47"/>
      <c r="J190" s="52" t="str">
        <f t="shared" ca="1" si="26"/>
        <v/>
      </c>
      <c r="K190" s="53" t="str">
        <f t="shared" ca="1" si="22"/>
        <v/>
      </c>
      <c r="L190" s="36" t="str">
        <f t="shared" ca="1" si="23"/>
        <v/>
      </c>
      <c r="M190" s="36" t="str">
        <f t="shared" ca="1" si="24"/>
        <v/>
      </c>
      <c r="N190" s="36" t="str">
        <f t="shared" ca="1" si="25"/>
        <v/>
      </c>
      <c r="O190" s="4" t="str">
        <f t="shared" ca="1" si="27"/>
        <v/>
      </c>
      <c r="P190" s="61" t="str">
        <f t="shared" ca="1" si="28"/>
        <v/>
      </c>
      <c r="Q190" s="61" t="str">
        <f t="shared" ca="1" si="29"/>
        <v/>
      </c>
      <c r="R190" s="61" t="str">
        <f t="shared" ca="1" si="30"/>
        <v/>
      </c>
    </row>
    <row r="191" spans="2:18" ht="15.75" thickBot="1">
      <c r="B191">
        <v>189</v>
      </c>
      <c r="C191" s="35">
        <f ca="1">IFERROR(LARGE(OFFSET('Program and Results'!$V$1,MATCH('Distribution of data (Se Diff)'!$A$2,'Program and Results'!$A:$A,0),0,500,1),$B$2-B191),"")</f>
        <v>0.18034787579194989</v>
      </c>
      <c r="D191" s="47">
        <f ca="1">IF(C191="","",COUNTIFS(OFFSET('Program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Diff)'!$C191))</f>
        <v>1</v>
      </c>
      <c r="E191" s="47">
        <f ca="1">IF(D191="","",COUNTIFS(OFFSET('Program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Diff)'!$C191))</f>
        <v>0</v>
      </c>
      <c r="F191" s="47">
        <f ca="1">IF(E191="","",COUNTIFS(OFFSET('Program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Diff)'!$C191))</f>
        <v>0</v>
      </c>
      <c r="G191" s="47"/>
      <c r="J191" s="52" t="str">
        <f t="shared" ca="1" si="26"/>
        <v/>
      </c>
      <c r="K191" s="53" t="str">
        <f t="shared" ca="1" si="22"/>
        <v/>
      </c>
      <c r="L191" s="36" t="str">
        <f t="shared" ca="1" si="23"/>
        <v/>
      </c>
      <c r="M191" s="36" t="str">
        <f t="shared" ca="1" si="24"/>
        <v/>
      </c>
      <c r="N191" s="36" t="str">
        <f t="shared" ca="1" si="25"/>
        <v/>
      </c>
      <c r="O191" s="4" t="str">
        <f t="shared" ca="1" si="27"/>
        <v/>
      </c>
      <c r="P191" s="61" t="str">
        <f t="shared" ca="1" si="28"/>
        <v/>
      </c>
      <c r="Q191" s="61" t="str">
        <f t="shared" ca="1" si="29"/>
        <v/>
      </c>
      <c r="R191" s="61" t="str">
        <f t="shared" ca="1" si="30"/>
        <v/>
      </c>
    </row>
    <row r="192" spans="2:18" ht="15.75" thickBot="1">
      <c r="B192">
        <v>190</v>
      </c>
      <c r="C192" s="35">
        <f ca="1">IFERROR(LARGE(OFFSET('Program and Results'!$V$1,MATCH('Distribution of data (Se Diff)'!$A$2,'Program and Results'!$A:$A,0),0,500,1),$B$2-B192),"")</f>
        <v>0.1803740816492847</v>
      </c>
      <c r="D192" s="47">
        <f ca="1">IF(C192="","",COUNTIFS(OFFSET('Program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Diff)'!$C192))</f>
        <v>0</v>
      </c>
      <c r="E192" s="47">
        <f ca="1">IF(D192="","",COUNTIFS(OFFSET('Program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Diff)'!$C192))</f>
        <v>0</v>
      </c>
      <c r="F192" s="47">
        <f ca="1">IF(E192="","",COUNTIFS(OFFSET('Program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Diff)'!$C192))</f>
        <v>1</v>
      </c>
      <c r="G192" s="47"/>
      <c r="J192" s="52" t="str">
        <f t="shared" ca="1" si="26"/>
        <v/>
      </c>
      <c r="K192" s="53" t="str">
        <f t="shared" ca="1" si="22"/>
        <v/>
      </c>
      <c r="L192" s="36" t="str">
        <f t="shared" ca="1" si="23"/>
        <v/>
      </c>
      <c r="M192" s="36" t="str">
        <f t="shared" ca="1" si="24"/>
        <v/>
      </c>
      <c r="N192" s="36" t="str">
        <f t="shared" ca="1" si="25"/>
        <v/>
      </c>
      <c r="O192" s="4" t="str">
        <f t="shared" ca="1" si="27"/>
        <v/>
      </c>
      <c r="P192" s="61" t="str">
        <f t="shared" ca="1" si="28"/>
        <v/>
      </c>
      <c r="Q192" s="61" t="str">
        <f t="shared" ca="1" si="29"/>
        <v/>
      </c>
      <c r="R192" s="61" t="str">
        <f t="shared" ca="1" si="30"/>
        <v/>
      </c>
    </row>
    <row r="193" spans="2:18" ht="15.75" thickBot="1">
      <c r="B193">
        <v>191</v>
      </c>
      <c r="C193" s="35">
        <f ca="1">IFERROR(LARGE(OFFSET('Program and Results'!$V$1,MATCH('Distribution of data (Se Diff)'!$A$2,'Program and Results'!$A:$A,0),0,500,1),$B$2-B193),"")</f>
        <v>0.18115162599023016</v>
      </c>
      <c r="D193" s="47">
        <f ca="1">IF(C193="","",COUNTIFS(OFFSET('Program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Diff)'!$C193))</f>
        <v>0</v>
      </c>
      <c r="E193" s="47">
        <f ca="1">IF(D193="","",COUNTIFS(OFFSET('Program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Diff)'!$C193))</f>
        <v>1</v>
      </c>
      <c r="F193" s="47">
        <f ca="1">IF(E193="","",COUNTIFS(OFFSET('Program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Diff)'!$C193))</f>
        <v>0</v>
      </c>
      <c r="G193" s="47"/>
      <c r="J193" s="52" t="str">
        <f t="shared" ca="1" si="26"/>
        <v/>
      </c>
      <c r="K193" s="53" t="str">
        <f t="shared" ca="1" si="22"/>
        <v/>
      </c>
      <c r="L193" s="36" t="str">
        <f t="shared" ca="1" si="23"/>
        <v/>
      </c>
      <c r="M193" s="36" t="str">
        <f t="shared" ca="1" si="24"/>
        <v/>
      </c>
      <c r="N193" s="36" t="str">
        <f t="shared" ca="1" si="25"/>
        <v/>
      </c>
      <c r="O193" s="4" t="str">
        <f t="shared" ca="1" si="27"/>
        <v/>
      </c>
      <c r="P193" s="61" t="str">
        <f t="shared" ca="1" si="28"/>
        <v/>
      </c>
      <c r="Q193" s="61" t="str">
        <f t="shared" ca="1" si="29"/>
        <v/>
      </c>
      <c r="R193" s="61" t="str">
        <f t="shared" ca="1" si="30"/>
        <v/>
      </c>
    </row>
    <row r="194" spans="2:18" ht="15.75" thickBot="1">
      <c r="B194">
        <v>192</v>
      </c>
      <c r="C194" s="35">
        <f ca="1">IFERROR(LARGE(OFFSET('Program and Results'!$V$1,MATCH('Distribution of data (Se Diff)'!$A$2,'Program and Results'!$A:$A,0),0,500,1),$B$2-B194),"")</f>
        <v>0.18149046527406654</v>
      </c>
      <c r="D194" s="47">
        <f ca="1">IF(C194="","",COUNTIFS(OFFSET('Program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Diff)'!$C194))</f>
        <v>0</v>
      </c>
      <c r="E194" s="47">
        <f ca="1">IF(D194="","",COUNTIFS(OFFSET('Program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Diff)'!$C194))</f>
        <v>0</v>
      </c>
      <c r="F194" s="47">
        <f ca="1">IF(E194="","",COUNTIFS(OFFSET('Program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Diff)'!$C194))</f>
        <v>1</v>
      </c>
      <c r="G194" s="47"/>
      <c r="J194" s="52" t="str">
        <f t="shared" ca="1" si="26"/>
        <v/>
      </c>
      <c r="K194" s="53" t="str">
        <f t="shared" ref="K194:K257" ca="1" si="31">IFERROR(IF(J194+($I$2-0.01%)&gt;MAX($C$2:$C$500),"+",J194+($I$2-0.01%)),"")</f>
        <v/>
      </c>
      <c r="L194" s="36" t="str">
        <f t="shared" ref="L194:L257" ca="1" si="32">IFERROR(IF(K194="","",IF($K194="+",COUNTIFS($C:$C,"&gt;="&amp;$J194,D:D,1),COUNTIFS($C:$C,"&gt;="&amp;$J194,$C:$C,"&lt;="&amp;$K194,D:D,1))),"")</f>
        <v/>
      </c>
      <c r="M194" s="36" t="str">
        <f t="shared" ref="M194:M257" ca="1" si="33">IFERROR(IF(K194="","",IF($K194="+",COUNTIFS($C:$C,"&gt;="&amp;$J194,E:E,1),COUNTIFS($C:$C,"&gt;="&amp;$J194,$C:$C,"&lt;="&amp;$K194,E:E,1))),"")</f>
        <v/>
      </c>
      <c r="N194" s="36" t="str">
        <f t="shared" ref="N194:N257" ca="1" si="34">IFERROR(IF(K194="","",IF($K194="+",COUNTIFS($C:$C,"&gt;="&amp;$J194,F:F,1),COUNTIFS($C:$C,"&gt;="&amp;$J194,$C:$C,"&lt;="&amp;$K194,F:F,1))),"")</f>
        <v/>
      </c>
      <c r="O194" s="4" t="str">
        <f t="shared" ca="1" si="27"/>
        <v/>
      </c>
      <c r="P194" s="61" t="str">
        <f t="shared" ca="1" si="28"/>
        <v/>
      </c>
      <c r="Q194" s="61" t="str">
        <f t="shared" ca="1" si="29"/>
        <v/>
      </c>
      <c r="R194" s="61" t="str">
        <f t="shared" ca="1" si="30"/>
        <v/>
      </c>
    </row>
    <row r="195" spans="2:18" ht="15.75" thickBot="1">
      <c r="B195">
        <v>193</v>
      </c>
      <c r="C195" s="35">
        <f ca="1">IFERROR(LARGE(OFFSET('Program and Results'!$V$1,MATCH('Distribution of data (Se Diff)'!$A$2,'Program and Results'!$A:$A,0),0,500,1),$B$2-B195),"")</f>
        <v>0.18359470366361141</v>
      </c>
      <c r="D195" s="47">
        <f ca="1">IF(C195="","",COUNTIFS(OFFSET('Program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Diff)'!$C195))</f>
        <v>0</v>
      </c>
      <c r="E195" s="47">
        <f ca="1">IF(D195="","",COUNTIFS(OFFSET('Program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Diff)'!$C195))</f>
        <v>1</v>
      </c>
      <c r="F195" s="47">
        <f ca="1">IF(E195="","",COUNTIFS(OFFSET('Program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Diff)'!$C195))</f>
        <v>0</v>
      </c>
      <c r="G195" s="47"/>
      <c r="J195" s="52" t="str">
        <f t="shared" ref="J195:J258" ca="1" si="35">IFERROR(IF(J194+$I$2&gt;=MAX($C$2:$C$500),"",J194+$I$2),"")</f>
        <v/>
      </c>
      <c r="K195" s="53" t="str">
        <f t="shared" ca="1" si="31"/>
        <v/>
      </c>
      <c r="L195" s="36" t="str">
        <f t="shared" ca="1" si="32"/>
        <v/>
      </c>
      <c r="M195" s="36" t="str">
        <f t="shared" ca="1" si="33"/>
        <v/>
      </c>
      <c r="N195" s="36" t="str">
        <f t="shared" ca="1" si="34"/>
        <v/>
      </c>
      <c r="O195" s="4" t="str">
        <f t="shared" ref="O195:O258" ca="1" si="36">IF(J195="","",SUM(L195:N195))</f>
        <v/>
      </c>
      <c r="P195" s="61" t="str">
        <f t="shared" ca="1" si="28"/>
        <v/>
      </c>
      <c r="Q195" s="61" t="str">
        <f t="shared" ca="1" si="29"/>
        <v/>
      </c>
      <c r="R195" s="61" t="str">
        <f t="shared" ca="1" si="30"/>
        <v/>
      </c>
    </row>
    <row r="196" spans="2:18" ht="15.75" thickBot="1">
      <c r="B196">
        <v>194</v>
      </c>
      <c r="C196" s="35">
        <f ca="1">IFERROR(LARGE(OFFSET('Program and Results'!$V$1,MATCH('Distribution of data (Se Diff)'!$A$2,'Program and Results'!$A:$A,0),0,500,1),$B$2-B196),"")</f>
        <v>0.18378589612368001</v>
      </c>
      <c r="D196" s="47">
        <f ca="1">IF(C196="","",COUNTIFS(OFFSET('Program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Diff)'!$C196))</f>
        <v>1</v>
      </c>
      <c r="E196" s="47">
        <f ca="1">IF(D196="","",COUNTIFS(OFFSET('Program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Diff)'!$C196))</f>
        <v>0</v>
      </c>
      <c r="F196" s="47">
        <f ca="1">IF(E196="","",COUNTIFS(OFFSET('Program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Diff)'!$C196))</f>
        <v>0</v>
      </c>
      <c r="G196" s="47"/>
      <c r="J196" s="52" t="str">
        <f t="shared" ca="1" si="35"/>
        <v/>
      </c>
      <c r="K196" s="53" t="str">
        <f t="shared" ca="1" si="31"/>
        <v/>
      </c>
      <c r="L196" s="36" t="str">
        <f t="shared" ca="1" si="32"/>
        <v/>
      </c>
      <c r="M196" s="36" t="str">
        <f t="shared" ca="1" si="33"/>
        <v/>
      </c>
      <c r="N196" s="36" t="str">
        <f t="shared" ca="1" si="34"/>
        <v/>
      </c>
      <c r="O196" s="4" t="str">
        <f t="shared" ca="1" si="36"/>
        <v/>
      </c>
      <c r="P196" s="61" t="str">
        <f t="shared" ca="1" si="28"/>
        <v/>
      </c>
      <c r="Q196" s="61" t="str">
        <f t="shared" ca="1" si="29"/>
        <v/>
      </c>
      <c r="R196" s="61" t="str">
        <f t="shared" ca="1" si="30"/>
        <v/>
      </c>
    </row>
    <row r="197" spans="2:18" ht="15.75" thickBot="1">
      <c r="B197">
        <v>195</v>
      </c>
      <c r="C197" s="35">
        <f ca="1">IFERROR(LARGE(OFFSET('Program and Results'!$V$1,MATCH('Distribution of data (Se Diff)'!$A$2,'Program and Results'!$A:$A,0),0,500,1),$B$2-B197),"")</f>
        <v>0.18499266975279083</v>
      </c>
      <c r="D197" s="47">
        <f ca="1">IF(C197="","",COUNTIFS(OFFSET('Program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Diff)'!$C197))</f>
        <v>0</v>
      </c>
      <c r="E197" s="47">
        <f ca="1">IF(D197="","",COUNTIFS(OFFSET('Program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Diff)'!$C197))</f>
        <v>0</v>
      </c>
      <c r="F197" s="47">
        <f ca="1">IF(E197="","",COUNTIFS(OFFSET('Program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Diff)'!$C197))</f>
        <v>1</v>
      </c>
      <c r="G197" s="47"/>
      <c r="J197" s="52" t="str">
        <f t="shared" ca="1" si="35"/>
        <v/>
      </c>
      <c r="K197" s="53" t="str">
        <f t="shared" ca="1" si="31"/>
        <v/>
      </c>
      <c r="L197" s="36" t="str">
        <f t="shared" ca="1" si="32"/>
        <v/>
      </c>
      <c r="M197" s="36" t="str">
        <f t="shared" ca="1" si="33"/>
        <v/>
      </c>
      <c r="N197" s="36" t="str">
        <f t="shared" ca="1" si="34"/>
        <v/>
      </c>
      <c r="O197" s="4" t="str">
        <f t="shared" ca="1" si="36"/>
        <v/>
      </c>
      <c r="P197" s="61" t="str">
        <f t="shared" ca="1" si="28"/>
        <v/>
      </c>
      <c r="Q197" s="61" t="str">
        <f t="shared" ca="1" si="29"/>
        <v/>
      </c>
      <c r="R197" s="61" t="str">
        <f t="shared" ca="1" si="30"/>
        <v/>
      </c>
    </row>
    <row r="198" spans="2:18" ht="15.75" thickBot="1">
      <c r="B198">
        <v>196</v>
      </c>
      <c r="C198" s="35">
        <f ca="1">IFERROR(LARGE(OFFSET('Program and Results'!$V$1,MATCH('Distribution of data (Se Diff)'!$A$2,'Program and Results'!$A:$A,0),0,500,1),$B$2-B198),"")</f>
        <v>0.18647479090462205</v>
      </c>
      <c r="D198" s="47">
        <f ca="1">IF(C198="","",COUNTIFS(OFFSET('Program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Diff)'!$C198))</f>
        <v>1</v>
      </c>
      <c r="E198" s="47">
        <f ca="1">IF(D198="","",COUNTIFS(OFFSET('Program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Diff)'!$C198))</f>
        <v>0</v>
      </c>
      <c r="F198" s="47">
        <f ca="1">IF(E198="","",COUNTIFS(OFFSET('Program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Diff)'!$C198))</f>
        <v>0</v>
      </c>
      <c r="G198" s="47"/>
      <c r="J198" s="52" t="str">
        <f t="shared" ca="1" si="35"/>
        <v/>
      </c>
      <c r="K198" s="53" t="str">
        <f t="shared" ca="1" si="31"/>
        <v/>
      </c>
      <c r="L198" s="36" t="str">
        <f t="shared" ca="1" si="32"/>
        <v/>
      </c>
      <c r="M198" s="36" t="str">
        <f t="shared" ca="1" si="33"/>
        <v/>
      </c>
      <c r="N198" s="36" t="str">
        <f t="shared" ca="1" si="34"/>
        <v/>
      </c>
      <c r="O198" s="4" t="str">
        <f t="shared" ca="1" si="36"/>
        <v/>
      </c>
      <c r="P198" s="61" t="str">
        <f t="shared" ca="1" si="28"/>
        <v/>
      </c>
      <c r="Q198" s="61" t="str">
        <f t="shared" ca="1" si="29"/>
        <v/>
      </c>
      <c r="R198" s="61" t="str">
        <f t="shared" ca="1" si="30"/>
        <v/>
      </c>
    </row>
    <row r="199" spans="2:18" ht="15.75" thickBot="1">
      <c r="B199">
        <v>197</v>
      </c>
      <c r="C199" s="35">
        <f ca="1">IFERROR(LARGE(OFFSET('Program and Results'!$V$1,MATCH('Distribution of data (Se Diff)'!$A$2,'Program and Results'!$A:$A,0),0,500,1),$B$2-B199),"")</f>
        <v>0.18845277877555477</v>
      </c>
      <c r="D199" s="47">
        <f ca="1">IF(C199="","",COUNTIFS(OFFSET('Program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Diff)'!$C199))</f>
        <v>1</v>
      </c>
      <c r="E199" s="47">
        <f ca="1">IF(D199="","",COUNTIFS(OFFSET('Program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Diff)'!$C199))</f>
        <v>0</v>
      </c>
      <c r="F199" s="47">
        <f ca="1">IF(E199="","",COUNTIFS(OFFSET('Program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Diff)'!$C199))</f>
        <v>0</v>
      </c>
      <c r="G199" s="47"/>
      <c r="J199" s="52" t="str">
        <f t="shared" ca="1" si="35"/>
        <v/>
      </c>
      <c r="K199" s="53" t="str">
        <f t="shared" ca="1" si="31"/>
        <v/>
      </c>
      <c r="L199" s="36" t="str">
        <f t="shared" ca="1" si="32"/>
        <v/>
      </c>
      <c r="M199" s="36" t="str">
        <f t="shared" ca="1" si="33"/>
        <v/>
      </c>
      <c r="N199" s="36" t="str">
        <f t="shared" ca="1" si="34"/>
        <v/>
      </c>
      <c r="O199" s="4" t="str">
        <f t="shared" ca="1" si="36"/>
        <v/>
      </c>
      <c r="P199" s="61" t="str">
        <f t="shared" ca="1" si="28"/>
        <v/>
      </c>
      <c r="Q199" s="61" t="str">
        <f t="shared" ca="1" si="29"/>
        <v/>
      </c>
      <c r="R199" s="61" t="str">
        <f t="shared" ca="1" si="30"/>
        <v/>
      </c>
    </row>
    <row r="200" spans="2:18" ht="15.75" thickBot="1">
      <c r="B200">
        <v>198</v>
      </c>
      <c r="C200" s="35">
        <f ca="1">IFERROR(LARGE(OFFSET('Program and Results'!$V$1,MATCH('Distribution of data (Se Diff)'!$A$2,'Program and Results'!$A:$A,0),0,500,1),$B$2-B200),"")</f>
        <v>0.188827475174977</v>
      </c>
      <c r="D200" s="47">
        <f ca="1">IF(C200="","",COUNTIFS(OFFSET('Program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Diff)'!$C200))</f>
        <v>0</v>
      </c>
      <c r="E200" s="47">
        <f ca="1">IF(D200="","",COUNTIFS(OFFSET('Program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Diff)'!$C200))</f>
        <v>0</v>
      </c>
      <c r="F200" s="47">
        <f ca="1">IF(E200="","",COUNTIFS(OFFSET('Program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Diff)'!$C200))</f>
        <v>1</v>
      </c>
      <c r="G200" s="47"/>
      <c r="J200" s="52" t="str">
        <f t="shared" ca="1" si="35"/>
        <v/>
      </c>
      <c r="K200" s="53" t="str">
        <f t="shared" ca="1" si="31"/>
        <v/>
      </c>
      <c r="L200" s="36" t="str">
        <f t="shared" ca="1" si="32"/>
        <v/>
      </c>
      <c r="M200" s="36" t="str">
        <f t="shared" ca="1" si="33"/>
        <v/>
      </c>
      <c r="N200" s="36" t="str">
        <f t="shared" ca="1" si="34"/>
        <v/>
      </c>
      <c r="O200" s="4" t="str">
        <f t="shared" ca="1" si="36"/>
        <v/>
      </c>
      <c r="P200" s="61" t="str">
        <f t="shared" ca="1" si="28"/>
        <v/>
      </c>
      <c r="Q200" s="61" t="str">
        <f t="shared" ca="1" si="29"/>
        <v/>
      </c>
      <c r="R200" s="61" t="str">
        <f t="shared" ca="1" si="30"/>
        <v/>
      </c>
    </row>
    <row r="201" spans="2:18" ht="15.75" thickBot="1">
      <c r="B201">
        <v>199</v>
      </c>
      <c r="C201" s="35">
        <f ca="1">IFERROR(LARGE(OFFSET('Program and Results'!$V$1,MATCH('Distribution of data (Se Diff)'!$A$2,'Program and Results'!$A:$A,0),0,500,1),$B$2-B201),"")</f>
        <v>0.18916611820954699</v>
      </c>
      <c r="D201" s="47">
        <f ca="1">IF(C201="","",COUNTIFS(OFFSET('Program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Diff)'!$C201))</f>
        <v>0</v>
      </c>
      <c r="E201" s="47">
        <f ca="1">IF(D201="","",COUNTIFS(OFFSET('Program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Diff)'!$C201))</f>
        <v>0</v>
      </c>
      <c r="F201" s="47">
        <f ca="1">IF(E201="","",COUNTIFS(OFFSET('Program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Diff)'!$C201))</f>
        <v>1</v>
      </c>
      <c r="G201" s="47"/>
      <c r="J201" s="52" t="str">
        <f t="shared" ca="1" si="35"/>
        <v/>
      </c>
      <c r="K201" s="53" t="str">
        <f t="shared" ca="1" si="31"/>
        <v/>
      </c>
      <c r="L201" s="36" t="str">
        <f t="shared" ca="1" si="32"/>
        <v/>
      </c>
      <c r="M201" s="36" t="str">
        <f t="shared" ca="1" si="33"/>
        <v/>
      </c>
      <c r="N201" s="36" t="str">
        <f t="shared" ca="1" si="34"/>
        <v/>
      </c>
      <c r="O201" s="4" t="str">
        <f t="shared" ca="1" si="36"/>
        <v/>
      </c>
      <c r="P201" s="61" t="str">
        <f t="shared" ca="1" si="28"/>
        <v/>
      </c>
      <c r="Q201" s="61" t="str">
        <f t="shared" ca="1" si="29"/>
        <v/>
      </c>
      <c r="R201" s="61" t="str">
        <f t="shared" ca="1" si="30"/>
        <v/>
      </c>
    </row>
    <row r="202" spans="2:18" ht="15.75" thickBot="1">
      <c r="B202">
        <v>200</v>
      </c>
      <c r="C202" s="35">
        <f ca="1">IFERROR(LARGE(OFFSET('Program and Results'!$V$1,MATCH('Distribution of data (Se Diff)'!$A$2,'Program and Results'!$A:$A,0),0,500,1),$B$2-B202),"")</f>
        <v>0.18991356736853127</v>
      </c>
      <c r="D202" s="47">
        <f ca="1">IF(C202="","",COUNTIFS(OFFSET('Program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Diff)'!$C202))</f>
        <v>1</v>
      </c>
      <c r="E202" s="47">
        <f ca="1">IF(D202="","",COUNTIFS(OFFSET('Program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Diff)'!$C202))</f>
        <v>0</v>
      </c>
      <c r="F202" s="47">
        <f ca="1">IF(E202="","",COUNTIFS(OFFSET('Program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Diff)'!$C202))</f>
        <v>0</v>
      </c>
      <c r="G202" s="47"/>
      <c r="J202" s="52" t="str">
        <f t="shared" ca="1" si="35"/>
        <v/>
      </c>
      <c r="K202" s="53" t="str">
        <f t="shared" ca="1" si="31"/>
        <v/>
      </c>
      <c r="L202" s="36" t="str">
        <f t="shared" ca="1" si="32"/>
        <v/>
      </c>
      <c r="M202" s="36" t="str">
        <f t="shared" ca="1" si="33"/>
        <v/>
      </c>
      <c r="N202" s="36" t="str">
        <f t="shared" ca="1" si="34"/>
        <v/>
      </c>
      <c r="O202" s="4" t="str">
        <f t="shared" ca="1" si="36"/>
        <v/>
      </c>
      <c r="P202" s="61" t="str">
        <f t="shared" ca="1" si="28"/>
        <v/>
      </c>
      <c r="Q202" s="61" t="str">
        <f t="shared" ca="1" si="29"/>
        <v/>
      </c>
      <c r="R202" s="61" t="str">
        <f t="shared" ca="1" si="30"/>
        <v/>
      </c>
    </row>
    <row r="203" spans="2:18" ht="15.75" thickBot="1">
      <c r="B203">
        <v>201</v>
      </c>
      <c r="C203" s="35">
        <f ca="1">IFERROR(LARGE(OFFSET('Program and Results'!$V$1,MATCH('Distribution of data (Se Diff)'!$A$2,'Program and Results'!$A:$A,0),0,500,1),$B$2-B203),"")</f>
        <v>0.19013003548619967</v>
      </c>
      <c r="D203" s="47">
        <f ca="1">IF(C203="","",COUNTIFS(OFFSET('Program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Diff)'!$C203))</f>
        <v>1</v>
      </c>
      <c r="E203" s="47">
        <f ca="1">IF(D203="","",COUNTIFS(OFFSET('Program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Diff)'!$C203))</f>
        <v>0</v>
      </c>
      <c r="F203" s="47">
        <f ca="1">IF(E203="","",COUNTIFS(OFFSET('Program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Diff)'!$C203))</f>
        <v>0</v>
      </c>
      <c r="G203" s="47"/>
      <c r="J203" s="52" t="str">
        <f t="shared" ca="1" si="35"/>
        <v/>
      </c>
      <c r="K203" s="53" t="str">
        <f t="shared" ca="1" si="31"/>
        <v/>
      </c>
      <c r="L203" s="36" t="str">
        <f t="shared" ca="1" si="32"/>
        <v/>
      </c>
      <c r="M203" s="36" t="str">
        <f t="shared" ca="1" si="33"/>
        <v/>
      </c>
      <c r="N203" s="36" t="str">
        <f t="shared" ca="1" si="34"/>
        <v/>
      </c>
      <c r="O203" s="4" t="str">
        <f t="shared" ca="1" si="36"/>
        <v/>
      </c>
      <c r="P203" s="61" t="str">
        <f t="shared" ca="1" si="28"/>
        <v/>
      </c>
      <c r="Q203" s="61" t="str">
        <f t="shared" ca="1" si="29"/>
        <v/>
      </c>
      <c r="R203" s="61" t="str">
        <f t="shared" ca="1" si="30"/>
        <v/>
      </c>
    </row>
    <row r="204" spans="2:18" ht="15.75" thickBot="1">
      <c r="B204">
        <v>202</v>
      </c>
      <c r="C204" s="35">
        <f ca="1">IFERROR(LARGE(OFFSET('Program and Results'!$V$1,MATCH('Distribution of data (Se Diff)'!$A$2,'Program and Results'!$A:$A,0),0,500,1),$B$2-B204),"")</f>
        <v>0.19409502871841533</v>
      </c>
      <c r="D204" s="47">
        <f ca="1">IF(C204="","",COUNTIFS(OFFSET('Program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Diff)'!$C204))</f>
        <v>1</v>
      </c>
      <c r="E204" s="47">
        <f ca="1">IF(D204="","",COUNTIFS(OFFSET('Program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Diff)'!$C204))</f>
        <v>0</v>
      </c>
      <c r="F204" s="47">
        <f ca="1">IF(E204="","",COUNTIFS(OFFSET('Program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Diff)'!$C204))</f>
        <v>0</v>
      </c>
      <c r="G204" s="47"/>
      <c r="J204" s="52" t="str">
        <f t="shared" ca="1" si="35"/>
        <v/>
      </c>
      <c r="K204" s="53" t="str">
        <f t="shared" ca="1" si="31"/>
        <v/>
      </c>
      <c r="L204" s="36" t="str">
        <f t="shared" ca="1" si="32"/>
        <v/>
      </c>
      <c r="M204" s="36" t="str">
        <f t="shared" ca="1" si="33"/>
        <v/>
      </c>
      <c r="N204" s="36" t="str">
        <f t="shared" ca="1" si="34"/>
        <v/>
      </c>
      <c r="O204" s="4" t="str">
        <f t="shared" ca="1" si="36"/>
        <v/>
      </c>
      <c r="P204" s="61" t="str">
        <f t="shared" ca="1" si="28"/>
        <v/>
      </c>
      <c r="Q204" s="61" t="str">
        <f t="shared" ca="1" si="29"/>
        <v/>
      </c>
      <c r="R204" s="61" t="str">
        <f t="shared" ca="1" si="30"/>
        <v/>
      </c>
    </row>
    <row r="205" spans="2:18" ht="15.75" thickBot="1">
      <c r="B205">
        <v>203</v>
      </c>
      <c r="C205" s="35">
        <f ca="1">IFERROR(LARGE(OFFSET('Program and Results'!$V$1,MATCH('Distribution of data (Se Diff)'!$A$2,'Program and Results'!$A:$A,0),0,500,1),$B$2-B205),"")</f>
        <v>0.19443028107364957</v>
      </c>
      <c r="D205" s="47">
        <f ca="1">IF(C205="","",COUNTIFS(OFFSET('Program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Diff)'!$C205))</f>
        <v>0</v>
      </c>
      <c r="E205" s="47">
        <f ca="1">IF(D205="","",COUNTIFS(OFFSET('Program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Diff)'!$C205))</f>
        <v>1</v>
      </c>
      <c r="F205" s="47">
        <f ca="1">IF(E205="","",COUNTIFS(OFFSET('Program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Diff)'!$C205))</f>
        <v>0</v>
      </c>
      <c r="G205" s="47"/>
      <c r="J205" s="52" t="str">
        <f t="shared" ca="1" si="35"/>
        <v/>
      </c>
      <c r="K205" s="53" t="str">
        <f t="shared" ca="1" si="31"/>
        <v/>
      </c>
      <c r="L205" s="36" t="str">
        <f t="shared" ca="1" si="32"/>
        <v/>
      </c>
      <c r="M205" s="36" t="str">
        <f t="shared" ca="1" si="33"/>
        <v/>
      </c>
      <c r="N205" s="36" t="str">
        <f t="shared" ca="1" si="34"/>
        <v/>
      </c>
      <c r="O205" s="4" t="str">
        <f t="shared" ca="1" si="36"/>
        <v/>
      </c>
      <c r="P205" s="61" t="str">
        <f t="shared" ca="1" si="28"/>
        <v/>
      </c>
      <c r="Q205" s="61" t="str">
        <f t="shared" ca="1" si="29"/>
        <v/>
      </c>
      <c r="R205" s="61" t="str">
        <f t="shared" ca="1" si="30"/>
        <v/>
      </c>
    </row>
    <row r="206" spans="2:18" ht="15.75" thickBot="1">
      <c r="B206">
        <v>204</v>
      </c>
      <c r="C206" s="35">
        <f ca="1">IFERROR(LARGE(OFFSET('Program and Results'!$V$1,MATCH('Distribution of data (Se Diff)'!$A$2,'Program and Results'!$A:$A,0),0,500,1),$B$2-B206),"")</f>
        <v>0.19453142583050531</v>
      </c>
      <c r="D206" s="47">
        <f ca="1">IF(C206="","",COUNTIFS(OFFSET('Program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Diff)'!$C206))</f>
        <v>0</v>
      </c>
      <c r="E206" s="47">
        <f ca="1">IF(D206="","",COUNTIFS(OFFSET('Program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Diff)'!$C206))</f>
        <v>1</v>
      </c>
      <c r="F206" s="47">
        <f ca="1">IF(E206="","",COUNTIFS(OFFSET('Program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Diff)'!$C206))</f>
        <v>0</v>
      </c>
      <c r="G206" s="47"/>
      <c r="J206" s="52" t="str">
        <f t="shared" ca="1" si="35"/>
        <v/>
      </c>
      <c r="K206" s="53" t="str">
        <f t="shared" ca="1" si="31"/>
        <v/>
      </c>
      <c r="L206" s="36" t="str">
        <f t="shared" ca="1" si="32"/>
        <v/>
      </c>
      <c r="M206" s="36" t="str">
        <f t="shared" ca="1" si="33"/>
        <v/>
      </c>
      <c r="N206" s="36" t="str">
        <f t="shared" ca="1" si="34"/>
        <v/>
      </c>
      <c r="O206" s="4" t="str">
        <f t="shared" ca="1" si="36"/>
        <v/>
      </c>
      <c r="P206" s="61" t="str">
        <f t="shared" ca="1" si="28"/>
        <v/>
      </c>
      <c r="Q206" s="61" t="str">
        <f t="shared" ca="1" si="29"/>
        <v/>
      </c>
      <c r="R206" s="61" t="str">
        <f t="shared" ca="1" si="30"/>
        <v/>
      </c>
    </row>
    <row r="207" spans="2:18" ht="15.75" thickBot="1">
      <c r="B207">
        <v>205</v>
      </c>
      <c r="C207" s="35">
        <f ca="1">IFERROR(LARGE(OFFSET('Program and Results'!$V$1,MATCH('Distribution of data (Se Diff)'!$A$2,'Program and Results'!$A:$A,0),0,500,1),$B$2-B207),"")</f>
        <v>0.20118760603116548</v>
      </c>
      <c r="D207" s="47">
        <f ca="1">IF(C207="","",COUNTIFS(OFFSET('Program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Diff)'!$C207))</f>
        <v>1</v>
      </c>
      <c r="E207" s="47">
        <f ca="1">IF(D207="","",COUNTIFS(OFFSET('Program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Diff)'!$C207))</f>
        <v>0</v>
      </c>
      <c r="F207" s="47">
        <f ca="1">IF(E207="","",COUNTIFS(OFFSET('Program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Diff)'!$C207))</f>
        <v>0</v>
      </c>
      <c r="G207" s="47"/>
      <c r="J207" s="52" t="str">
        <f t="shared" ca="1" si="35"/>
        <v/>
      </c>
      <c r="K207" s="53" t="str">
        <f t="shared" ca="1" si="31"/>
        <v/>
      </c>
      <c r="L207" s="36" t="str">
        <f t="shared" ca="1" si="32"/>
        <v/>
      </c>
      <c r="M207" s="36" t="str">
        <f t="shared" ca="1" si="33"/>
        <v/>
      </c>
      <c r="N207" s="36" t="str">
        <f t="shared" ca="1" si="34"/>
        <v/>
      </c>
      <c r="O207" s="4" t="str">
        <f t="shared" ca="1" si="36"/>
        <v/>
      </c>
      <c r="P207" s="61" t="str">
        <f t="shared" ca="1" si="28"/>
        <v/>
      </c>
      <c r="Q207" s="61" t="str">
        <f t="shared" ca="1" si="29"/>
        <v/>
      </c>
      <c r="R207" s="61" t="str">
        <f t="shared" ca="1" si="30"/>
        <v/>
      </c>
    </row>
    <row r="208" spans="2:18" ht="15.75" thickBot="1">
      <c r="B208">
        <v>206</v>
      </c>
      <c r="C208" s="35">
        <f ca="1">IFERROR(LARGE(OFFSET('Program and Results'!$V$1,MATCH('Distribution of data (Se Diff)'!$A$2,'Program and Results'!$A:$A,0),0,500,1),$B$2-B208),"")</f>
        <v>0.20195083094329003</v>
      </c>
      <c r="D208" s="47">
        <f ca="1">IF(C208="","",COUNTIFS(OFFSET('Program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Diff)'!$C208))</f>
        <v>0</v>
      </c>
      <c r="E208" s="47">
        <f ca="1">IF(D208="","",COUNTIFS(OFFSET('Program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Diff)'!$C208))</f>
        <v>0</v>
      </c>
      <c r="F208" s="47">
        <f ca="1">IF(E208="","",COUNTIFS(OFFSET('Program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Diff)'!$C208))</f>
        <v>1</v>
      </c>
      <c r="G208" s="47"/>
      <c r="J208" s="52" t="str">
        <f t="shared" ca="1" si="35"/>
        <v/>
      </c>
      <c r="K208" s="53" t="str">
        <f t="shared" ca="1" si="31"/>
        <v/>
      </c>
      <c r="L208" s="36" t="str">
        <f t="shared" ca="1" si="32"/>
        <v/>
      </c>
      <c r="M208" s="36" t="str">
        <f t="shared" ca="1" si="33"/>
        <v/>
      </c>
      <c r="N208" s="36" t="str">
        <f t="shared" ca="1" si="34"/>
        <v/>
      </c>
      <c r="O208" s="4" t="str">
        <f t="shared" ca="1" si="36"/>
        <v/>
      </c>
      <c r="P208" s="61" t="str">
        <f t="shared" ca="1" si="28"/>
        <v/>
      </c>
      <c r="Q208" s="61" t="str">
        <f t="shared" ca="1" si="29"/>
        <v/>
      </c>
      <c r="R208" s="61" t="str">
        <f t="shared" ca="1" si="30"/>
        <v/>
      </c>
    </row>
    <row r="209" spans="2:18" ht="15.75" thickBot="1">
      <c r="B209">
        <v>207</v>
      </c>
      <c r="C209" s="35">
        <f ca="1">IFERROR(LARGE(OFFSET('Program and Results'!$V$1,MATCH('Distribution of data (Se Diff)'!$A$2,'Program and Results'!$A:$A,0),0,500,1),$B$2-B209),"")</f>
        <v>0.20302172390851014</v>
      </c>
      <c r="D209" s="47">
        <f ca="1">IF(C209="","",COUNTIFS(OFFSET('Program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Diff)'!$C209))</f>
        <v>0</v>
      </c>
      <c r="E209" s="47">
        <f ca="1">IF(D209="","",COUNTIFS(OFFSET('Program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Diff)'!$C209))</f>
        <v>0</v>
      </c>
      <c r="F209" s="47">
        <f ca="1">IF(E209="","",COUNTIFS(OFFSET('Program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Diff)'!$C209))</f>
        <v>1</v>
      </c>
      <c r="G209" s="47"/>
      <c r="J209" s="52" t="str">
        <f t="shared" ca="1" si="35"/>
        <v/>
      </c>
      <c r="K209" s="53" t="str">
        <f t="shared" ca="1" si="31"/>
        <v/>
      </c>
      <c r="L209" s="36" t="str">
        <f t="shared" ca="1" si="32"/>
        <v/>
      </c>
      <c r="M209" s="36" t="str">
        <f t="shared" ca="1" si="33"/>
        <v/>
      </c>
      <c r="N209" s="36" t="str">
        <f t="shared" ca="1" si="34"/>
        <v/>
      </c>
      <c r="O209" s="4" t="str">
        <f t="shared" ca="1" si="36"/>
        <v/>
      </c>
      <c r="P209" s="61" t="str">
        <f t="shared" ca="1" si="28"/>
        <v/>
      </c>
      <c r="Q209" s="61" t="str">
        <f t="shared" ca="1" si="29"/>
        <v/>
      </c>
      <c r="R209" s="61" t="str">
        <f t="shared" ca="1" si="30"/>
        <v/>
      </c>
    </row>
    <row r="210" spans="2:18" ht="15.75" thickBot="1">
      <c r="B210">
        <v>208</v>
      </c>
      <c r="C210" s="35">
        <f ca="1">IFERROR(LARGE(OFFSET('Program and Results'!$V$1,MATCH('Distribution of data (Se Diff)'!$A$2,'Program and Results'!$A:$A,0),0,500,1),$B$2-B210),"")</f>
        <v>0.20315652841794485</v>
      </c>
      <c r="D210" s="47">
        <f ca="1">IF(C210="","",COUNTIFS(OFFSET('Program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Diff)'!$C210))</f>
        <v>0</v>
      </c>
      <c r="E210" s="47">
        <f ca="1">IF(D210="","",COUNTIFS(OFFSET('Program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Diff)'!$C210))</f>
        <v>1</v>
      </c>
      <c r="F210" s="47">
        <f ca="1">IF(E210="","",COUNTIFS(OFFSET('Program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Diff)'!$C210))</f>
        <v>0</v>
      </c>
      <c r="G210" s="47"/>
      <c r="J210" s="52" t="str">
        <f t="shared" ca="1" si="35"/>
        <v/>
      </c>
      <c r="K210" s="53" t="str">
        <f t="shared" ca="1" si="31"/>
        <v/>
      </c>
      <c r="L210" s="36" t="str">
        <f t="shared" ca="1" si="32"/>
        <v/>
      </c>
      <c r="M210" s="36" t="str">
        <f t="shared" ca="1" si="33"/>
        <v/>
      </c>
      <c r="N210" s="36" t="str">
        <f t="shared" ca="1" si="34"/>
        <v/>
      </c>
      <c r="O210" s="4" t="str">
        <f t="shared" ca="1" si="36"/>
        <v/>
      </c>
      <c r="P210" s="61" t="str">
        <f t="shared" ca="1" si="28"/>
        <v/>
      </c>
      <c r="Q210" s="61" t="str">
        <f t="shared" ca="1" si="29"/>
        <v/>
      </c>
      <c r="R210" s="61" t="str">
        <f t="shared" ca="1" si="30"/>
        <v/>
      </c>
    </row>
    <row r="211" spans="2:18" ht="15.75" thickBot="1">
      <c r="B211">
        <v>209</v>
      </c>
      <c r="C211" s="35">
        <f ca="1">IFERROR(LARGE(OFFSET('Program and Results'!$V$1,MATCH('Distribution of data (Se Diff)'!$A$2,'Program and Results'!$A:$A,0),0,500,1),$B$2-B211),"")</f>
        <v>0.20397735005163486</v>
      </c>
      <c r="D211" s="47">
        <f ca="1">IF(C211="","",COUNTIFS(OFFSET('Program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Diff)'!$C211))</f>
        <v>1</v>
      </c>
      <c r="E211" s="47">
        <f ca="1">IF(D211="","",COUNTIFS(OFFSET('Program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Diff)'!$C211))</f>
        <v>0</v>
      </c>
      <c r="F211" s="47">
        <f ca="1">IF(E211="","",COUNTIFS(OFFSET('Program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Diff)'!$C211))</f>
        <v>0</v>
      </c>
      <c r="G211" s="47"/>
      <c r="J211" s="52" t="str">
        <f t="shared" ca="1" si="35"/>
        <v/>
      </c>
      <c r="K211" s="53" t="str">
        <f t="shared" ca="1" si="31"/>
        <v/>
      </c>
      <c r="L211" s="36" t="str">
        <f t="shared" ca="1" si="32"/>
        <v/>
      </c>
      <c r="M211" s="36" t="str">
        <f t="shared" ca="1" si="33"/>
        <v/>
      </c>
      <c r="N211" s="36" t="str">
        <f t="shared" ca="1" si="34"/>
        <v/>
      </c>
      <c r="O211" s="4" t="str">
        <f t="shared" ca="1" si="36"/>
        <v/>
      </c>
      <c r="P211" s="61" t="str">
        <f t="shared" ca="1" si="28"/>
        <v/>
      </c>
      <c r="Q211" s="61" t="str">
        <f t="shared" ca="1" si="29"/>
        <v/>
      </c>
      <c r="R211" s="61" t="str">
        <f t="shared" ca="1" si="30"/>
        <v/>
      </c>
    </row>
    <row r="212" spans="2:18" ht="15.75" thickBot="1">
      <c r="B212">
        <v>210</v>
      </c>
      <c r="C212" s="35">
        <f ca="1">IFERROR(LARGE(OFFSET('Program and Results'!$V$1,MATCH('Distribution of data (Se Diff)'!$A$2,'Program and Results'!$A:$A,0),0,500,1),$B$2-B212),"")</f>
        <v>0.20518713673054623</v>
      </c>
      <c r="D212" s="47">
        <f ca="1">IF(C212="","",COUNTIFS(OFFSET('Program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Diff)'!$C212))</f>
        <v>0</v>
      </c>
      <c r="E212" s="47">
        <f ca="1">IF(D212="","",COUNTIFS(OFFSET('Program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Diff)'!$C212))</f>
        <v>1</v>
      </c>
      <c r="F212" s="47">
        <f ca="1">IF(E212="","",COUNTIFS(OFFSET('Program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Diff)'!$C212))</f>
        <v>0</v>
      </c>
      <c r="G212" s="47"/>
      <c r="J212" s="52" t="str">
        <f t="shared" ca="1" si="35"/>
        <v/>
      </c>
      <c r="K212" s="53" t="str">
        <f t="shared" ca="1" si="31"/>
        <v/>
      </c>
      <c r="L212" s="36" t="str">
        <f t="shared" ca="1" si="32"/>
        <v/>
      </c>
      <c r="M212" s="36" t="str">
        <f t="shared" ca="1" si="33"/>
        <v/>
      </c>
      <c r="N212" s="36" t="str">
        <f t="shared" ca="1" si="34"/>
        <v/>
      </c>
      <c r="O212" s="4" t="str">
        <f t="shared" ca="1" si="36"/>
        <v/>
      </c>
      <c r="P212" s="61" t="str">
        <f t="shared" ca="1" si="28"/>
        <v/>
      </c>
      <c r="Q212" s="61" t="str">
        <f t="shared" ca="1" si="29"/>
        <v/>
      </c>
      <c r="R212" s="61" t="str">
        <f t="shared" ca="1" si="30"/>
        <v/>
      </c>
    </row>
    <row r="213" spans="2:18" ht="15.75" thickBot="1">
      <c r="B213">
        <v>211</v>
      </c>
      <c r="C213" s="35">
        <f ca="1">IFERROR(LARGE(OFFSET('Program and Results'!$V$1,MATCH('Distribution of data (Se Diff)'!$A$2,'Program and Results'!$A:$A,0),0,500,1),$B$2-B213),"")</f>
        <v>0.20996898075225401</v>
      </c>
      <c r="D213" s="47">
        <f ca="1">IF(C213="","",COUNTIFS(OFFSET('Program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Diff)'!$C213))</f>
        <v>1</v>
      </c>
      <c r="E213" s="47">
        <f ca="1">IF(D213="","",COUNTIFS(OFFSET('Program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Diff)'!$C213))</f>
        <v>0</v>
      </c>
      <c r="F213" s="47">
        <f ca="1">IF(E213="","",COUNTIFS(OFFSET('Program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Diff)'!$C213))</f>
        <v>0</v>
      </c>
      <c r="G213" s="47"/>
      <c r="J213" s="52" t="str">
        <f t="shared" ca="1" si="35"/>
        <v/>
      </c>
      <c r="K213" s="53" t="str">
        <f t="shared" ca="1" si="31"/>
        <v/>
      </c>
      <c r="L213" s="36" t="str">
        <f t="shared" ca="1" si="32"/>
        <v/>
      </c>
      <c r="M213" s="36" t="str">
        <f t="shared" ca="1" si="33"/>
        <v/>
      </c>
      <c r="N213" s="36" t="str">
        <f t="shared" ca="1" si="34"/>
        <v/>
      </c>
      <c r="O213" s="4" t="str">
        <f t="shared" ca="1" si="36"/>
        <v/>
      </c>
      <c r="P213" s="61" t="str">
        <f t="shared" ref="P213:P276" ca="1" si="37">IFERROR(IF($O213="","",L213/$O213),"")</f>
        <v/>
      </c>
      <c r="Q213" s="61" t="str">
        <f t="shared" ref="Q213:Q276" ca="1" si="38">IFERROR(IF($O213="","",M213/$O213),"")</f>
        <v/>
      </c>
      <c r="R213" s="61" t="str">
        <f t="shared" ref="R213:R276" ca="1" si="39">IFERROR(IF($O213="","",N213/$O213),"")</f>
        <v/>
      </c>
    </row>
    <row r="214" spans="2:18" ht="15.75" thickBot="1">
      <c r="B214">
        <v>212</v>
      </c>
      <c r="C214" s="35">
        <f ca="1">IFERROR(LARGE(OFFSET('Program and Results'!$V$1,MATCH('Distribution of data (Se Diff)'!$A$2,'Program and Results'!$A:$A,0),0,500,1),$B$2-B214),"")</f>
        <v>0.21064004132878611</v>
      </c>
      <c r="D214" s="47">
        <f ca="1">IF(C214="","",COUNTIFS(OFFSET('Program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Diff)'!$C214))</f>
        <v>1</v>
      </c>
      <c r="E214" s="47">
        <f ca="1">IF(D214="","",COUNTIFS(OFFSET('Program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Diff)'!$C214))</f>
        <v>0</v>
      </c>
      <c r="F214" s="47">
        <f ca="1">IF(E214="","",COUNTIFS(OFFSET('Program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Diff)'!$C214))</f>
        <v>0</v>
      </c>
      <c r="G214" s="47"/>
      <c r="J214" s="52" t="str">
        <f t="shared" ca="1" si="35"/>
        <v/>
      </c>
      <c r="K214" s="53" t="str">
        <f t="shared" ca="1" si="31"/>
        <v/>
      </c>
      <c r="L214" s="36" t="str">
        <f t="shared" ca="1" si="32"/>
        <v/>
      </c>
      <c r="M214" s="36" t="str">
        <f t="shared" ca="1" si="33"/>
        <v/>
      </c>
      <c r="N214" s="36" t="str">
        <f t="shared" ca="1" si="34"/>
        <v/>
      </c>
      <c r="O214" s="4" t="str">
        <f t="shared" ca="1" si="36"/>
        <v/>
      </c>
      <c r="P214" s="61" t="str">
        <f t="shared" ca="1" si="37"/>
        <v/>
      </c>
      <c r="Q214" s="61" t="str">
        <f t="shared" ca="1" si="38"/>
        <v/>
      </c>
      <c r="R214" s="61" t="str">
        <f t="shared" ca="1" si="39"/>
        <v/>
      </c>
    </row>
    <row r="215" spans="2:18" ht="15.75" thickBot="1">
      <c r="B215">
        <v>213</v>
      </c>
      <c r="C215" s="35">
        <f ca="1">IFERROR(LARGE(OFFSET('Program and Results'!$V$1,MATCH('Distribution of data (Se Diff)'!$A$2,'Program and Results'!$A:$A,0),0,500,1),$B$2-B215),"")</f>
        <v>0.21122703158996781</v>
      </c>
      <c r="D215" s="47">
        <f ca="1">IF(C215="","",COUNTIFS(OFFSET('Program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Diff)'!$C215))</f>
        <v>1</v>
      </c>
      <c r="E215" s="47">
        <f ca="1">IF(D215="","",COUNTIFS(OFFSET('Program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Diff)'!$C215))</f>
        <v>0</v>
      </c>
      <c r="F215" s="47">
        <f ca="1">IF(E215="","",COUNTIFS(OFFSET('Program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Diff)'!$C215))</f>
        <v>0</v>
      </c>
      <c r="G215" s="47"/>
      <c r="J215" s="52" t="str">
        <f t="shared" ca="1" si="35"/>
        <v/>
      </c>
      <c r="K215" s="53" t="str">
        <f t="shared" ca="1" si="31"/>
        <v/>
      </c>
      <c r="L215" s="36" t="str">
        <f t="shared" ca="1" si="32"/>
        <v/>
      </c>
      <c r="M215" s="36" t="str">
        <f t="shared" ca="1" si="33"/>
        <v/>
      </c>
      <c r="N215" s="36" t="str">
        <f t="shared" ca="1" si="34"/>
        <v/>
      </c>
      <c r="O215" s="4" t="str">
        <f t="shared" ca="1" si="36"/>
        <v/>
      </c>
      <c r="P215" s="61" t="str">
        <f t="shared" ca="1" si="37"/>
        <v/>
      </c>
      <c r="Q215" s="61" t="str">
        <f t="shared" ca="1" si="38"/>
        <v/>
      </c>
      <c r="R215" s="61" t="str">
        <f t="shared" ca="1" si="39"/>
        <v/>
      </c>
    </row>
    <row r="216" spans="2:18" ht="15.75" thickBot="1">
      <c r="B216">
        <v>214</v>
      </c>
      <c r="C216" s="35">
        <f ca="1">IFERROR(LARGE(OFFSET('Program and Results'!$V$1,MATCH('Distribution of data (Se Diff)'!$A$2,'Program and Results'!$A:$A,0),0,500,1),$B$2-B216),"")</f>
        <v>0.21366313285535909</v>
      </c>
      <c r="D216" s="47">
        <f ca="1">IF(C216="","",COUNTIFS(OFFSET('Program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Diff)'!$C216))</f>
        <v>0</v>
      </c>
      <c r="E216" s="47">
        <f ca="1">IF(D216="","",COUNTIFS(OFFSET('Program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Diff)'!$C216))</f>
        <v>0</v>
      </c>
      <c r="F216" s="47">
        <f ca="1">IF(E216="","",COUNTIFS(OFFSET('Program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Diff)'!$C216))</f>
        <v>1</v>
      </c>
      <c r="G216" s="47"/>
      <c r="J216" s="52" t="str">
        <f t="shared" ca="1" si="35"/>
        <v/>
      </c>
      <c r="K216" s="53" t="str">
        <f t="shared" ca="1" si="31"/>
        <v/>
      </c>
      <c r="L216" s="36" t="str">
        <f t="shared" ca="1" si="32"/>
        <v/>
      </c>
      <c r="M216" s="36" t="str">
        <f t="shared" ca="1" si="33"/>
        <v/>
      </c>
      <c r="N216" s="36" t="str">
        <f t="shared" ca="1" si="34"/>
        <v/>
      </c>
      <c r="O216" s="4" t="str">
        <f t="shared" ca="1" si="36"/>
        <v/>
      </c>
      <c r="P216" s="61" t="str">
        <f t="shared" ca="1" si="37"/>
        <v/>
      </c>
      <c r="Q216" s="61" t="str">
        <f t="shared" ca="1" si="38"/>
        <v/>
      </c>
      <c r="R216" s="61" t="str">
        <f t="shared" ca="1" si="39"/>
        <v/>
      </c>
    </row>
    <row r="217" spans="2:18" ht="15.75" thickBot="1">
      <c r="B217">
        <v>215</v>
      </c>
      <c r="C217" s="35">
        <f ca="1">IFERROR(LARGE(OFFSET('Program and Results'!$V$1,MATCH('Distribution of data (Se Diff)'!$A$2,'Program and Results'!$A:$A,0),0,500,1),$B$2-B217),"")</f>
        <v>0.21559991211962326</v>
      </c>
      <c r="D217" s="47">
        <f ca="1">IF(C217="","",COUNTIFS(OFFSET('Program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Diff)'!$C217))</f>
        <v>1</v>
      </c>
      <c r="E217" s="47">
        <f ca="1">IF(D217="","",COUNTIFS(OFFSET('Program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Diff)'!$C217))</f>
        <v>0</v>
      </c>
      <c r="F217" s="47">
        <f ca="1">IF(E217="","",COUNTIFS(OFFSET('Program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Diff)'!$C217))</f>
        <v>0</v>
      </c>
      <c r="G217" s="47"/>
      <c r="J217" s="52" t="str">
        <f t="shared" ca="1" si="35"/>
        <v/>
      </c>
      <c r="K217" s="53" t="str">
        <f t="shared" ca="1" si="31"/>
        <v/>
      </c>
      <c r="L217" s="36" t="str">
        <f t="shared" ca="1" si="32"/>
        <v/>
      </c>
      <c r="M217" s="36" t="str">
        <f t="shared" ca="1" si="33"/>
        <v/>
      </c>
      <c r="N217" s="36" t="str">
        <f t="shared" ca="1" si="34"/>
        <v/>
      </c>
      <c r="O217" s="4" t="str">
        <f t="shared" ca="1" si="36"/>
        <v/>
      </c>
      <c r="P217" s="61" t="str">
        <f t="shared" ca="1" si="37"/>
        <v/>
      </c>
      <c r="Q217" s="61" t="str">
        <f t="shared" ca="1" si="38"/>
        <v/>
      </c>
      <c r="R217" s="61" t="str">
        <f t="shared" ca="1" si="39"/>
        <v/>
      </c>
    </row>
    <row r="218" spans="2:18" ht="15.75" thickBot="1">
      <c r="B218">
        <v>216</v>
      </c>
      <c r="C218" s="35">
        <f ca="1">IFERROR(LARGE(OFFSET('Program and Results'!$V$1,MATCH('Distribution of data (Se Diff)'!$A$2,'Program and Results'!$A:$A,0),0,500,1),$B$2-B218),"")</f>
        <v>0.21569274518219572</v>
      </c>
      <c r="D218" s="47">
        <f ca="1">IF(C218="","",COUNTIFS(OFFSET('Program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Diff)'!$C218))</f>
        <v>1</v>
      </c>
      <c r="E218" s="47">
        <f ca="1">IF(D218="","",COUNTIFS(OFFSET('Program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Diff)'!$C218))</f>
        <v>0</v>
      </c>
      <c r="F218" s="47">
        <f ca="1">IF(E218="","",COUNTIFS(OFFSET('Program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Diff)'!$C218))</f>
        <v>0</v>
      </c>
      <c r="G218" s="47"/>
      <c r="J218" s="52" t="str">
        <f t="shared" ca="1" si="35"/>
        <v/>
      </c>
      <c r="K218" s="53" t="str">
        <f t="shared" ca="1" si="31"/>
        <v/>
      </c>
      <c r="L218" s="36" t="str">
        <f t="shared" ca="1" si="32"/>
        <v/>
      </c>
      <c r="M218" s="36" t="str">
        <f t="shared" ca="1" si="33"/>
        <v/>
      </c>
      <c r="N218" s="36" t="str">
        <f t="shared" ca="1" si="34"/>
        <v/>
      </c>
      <c r="O218" s="4" t="str">
        <f t="shared" ca="1" si="36"/>
        <v/>
      </c>
      <c r="P218" s="61" t="str">
        <f t="shared" ca="1" si="37"/>
        <v/>
      </c>
      <c r="Q218" s="61" t="str">
        <f t="shared" ca="1" si="38"/>
        <v/>
      </c>
      <c r="R218" s="61" t="str">
        <f t="shared" ca="1" si="39"/>
        <v/>
      </c>
    </row>
    <row r="219" spans="2:18" ht="15.75" thickBot="1">
      <c r="B219">
        <v>217</v>
      </c>
      <c r="C219" s="35">
        <f ca="1">IFERROR(LARGE(OFFSET('Program and Results'!$V$1,MATCH('Distribution of data (Se Diff)'!$A$2,'Program and Results'!$A:$A,0),0,500,1),$B$2-B219),"")</f>
        <v>0.21744935174353097</v>
      </c>
      <c r="D219" s="47">
        <f ca="1">IF(C219="","",COUNTIFS(OFFSET('Program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Diff)'!$C219))</f>
        <v>1</v>
      </c>
      <c r="E219" s="47">
        <f ca="1">IF(D219="","",COUNTIFS(OFFSET('Program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Diff)'!$C219))</f>
        <v>0</v>
      </c>
      <c r="F219" s="47">
        <f ca="1">IF(E219="","",COUNTIFS(OFFSET('Program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Diff)'!$C219))</f>
        <v>0</v>
      </c>
      <c r="G219" s="47"/>
      <c r="J219" s="52" t="str">
        <f t="shared" ca="1" si="35"/>
        <v/>
      </c>
      <c r="K219" s="53" t="str">
        <f t="shared" ca="1" si="31"/>
        <v/>
      </c>
      <c r="L219" s="36" t="str">
        <f t="shared" ca="1" si="32"/>
        <v/>
      </c>
      <c r="M219" s="36" t="str">
        <f t="shared" ca="1" si="33"/>
        <v/>
      </c>
      <c r="N219" s="36" t="str">
        <f t="shared" ca="1" si="34"/>
        <v/>
      </c>
      <c r="O219" s="4" t="str">
        <f t="shared" ca="1" si="36"/>
        <v/>
      </c>
      <c r="P219" s="61" t="str">
        <f t="shared" ca="1" si="37"/>
        <v/>
      </c>
      <c r="Q219" s="61" t="str">
        <f t="shared" ca="1" si="38"/>
        <v/>
      </c>
      <c r="R219" s="61" t="str">
        <f t="shared" ca="1" si="39"/>
        <v/>
      </c>
    </row>
    <row r="220" spans="2:18" ht="15.75" thickBot="1">
      <c r="B220">
        <v>218</v>
      </c>
      <c r="C220" s="35">
        <f ca="1">IFERROR(LARGE(OFFSET('Program and Results'!$V$1,MATCH('Distribution of data (Se Diff)'!$A$2,'Program and Results'!$A:$A,0),0,500,1),$B$2-B220),"")</f>
        <v>0.21953903307616485</v>
      </c>
      <c r="D220" s="47">
        <f ca="1">IF(C220="","",COUNTIFS(OFFSET('Program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Diff)'!$C220))</f>
        <v>0</v>
      </c>
      <c r="E220" s="47">
        <f ca="1">IF(D220="","",COUNTIFS(OFFSET('Program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Diff)'!$C220))</f>
        <v>1</v>
      </c>
      <c r="F220" s="47">
        <f ca="1">IF(E220="","",COUNTIFS(OFFSET('Program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Diff)'!$C220))</f>
        <v>0</v>
      </c>
      <c r="G220" s="47"/>
      <c r="J220" s="52" t="str">
        <f t="shared" ca="1" si="35"/>
        <v/>
      </c>
      <c r="K220" s="53" t="str">
        <f t="shared" ca="1" si="31"/>
        <v/>
      </c>
      <c r="L220" s="36" t="str">
        <f t="shared" ca="1" si="32"/>
        <v/>
      </c>
      <c r="M220" s="36" t="str">
        <f t="shared" ca="1" si="33"/>
        <v/>
      </c>
      <c r="N220" s="36" t="str">
        <f t="shared" ca="1" si="34"/>
        <v/>
      </c>
      <c r="O220" s="4" t="str">
        <f t="shared" ca="1" si="36"/>
        <v/>
      </c>
      <c r="P220" s="61" t="str">
        <f t="shared" ca="1" si="37"/>
        <v/>
      </c>
      <c r="Q220" s="61" t="str">
        <f t="shared" ca="1" si="38"/>
        <v/>
      </c>
      <c r="R220" s="61" t="str">
        <f t="shared" ca="1" si="39"/>
        <v/>
      </c>
    </row>
    <row r="221" spans="2:18" ht="15.75" thickBot="1">
      <c r="B221">
        <v>219</v>
      </c>
      <c r="C221" s="35">
        <f ca="1">IFERROR(LARGE(OFFSET('Program and Results'!$V$1,MATCH('Distribution of data (Se Diff)'!$A$2,'Program and Results'!$A:$A,0),0,500,1),$B$2-B221),"")</f>
        <v>0.22154352955121226</v>
      </c>
      <c r="D221" s="47">
        <f ca="1">IF(C221="","",COUNTIFS(OFFSET('Program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Diff)'!$C221))</f>
        <v>0</v>
      </c>
      <c r="E221" s="47">
        <f ca="1">IF(D221="","",COUNTIFS(OFFSET('Program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Diff)'!$C221))</f>
        <v>0</v>
      </c>
      <c r="F221" s="47">
        <f ca="1">IF(E221="","",COUNTIFS(OFFSET('Program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Diff)'!$C221))</f>
        <v>1</v>
      </c>
      <c r="G221" s="47"/>
      <c r="J221" s="52" t="str">
        <f t="shared" ca="1" si="35"/>
        <v/>
      </c>
      <c r="K221" s="53" t="str">
        <f t="shared" ca="1" si="31"/>
        <v/>
      </c>
      <c r="L221" s="36" t="str">
        <f t="shared" ca="1" si="32"/>
        <v/>
      </c>
      <c r="M221" s="36" t="str">
        <f t="shared" ca="1" si="33"/>
        <v/>
      </c>
      <c r="N221" s="36" t="str">
        <f t="shared" ca="1" si="34"/>
        <v/>
      </c>
      <c r="O221" s="4" t="str">
        <f t="shared" ca="1" si="36"/>
        <v/>
      </c>
      <c r="P221" s="61" t="str">
        <f t="shared" ca="1" si="37"/>
        <v/>
      </c>
      <c r="Q221" s="61" t="str">
        <f t="shared" ca="1" si="38"/>
        <v/>
      </c>
      <c r="R221" s="61" t="str">
        <f t="shared" ca="1" si="39"/>
        <v/>
      </c>
    </row>
    <row r="222" spans="2:18" ht="15.75" thickBot="1">
      <c r="B222">
        <v>220</v>
      </c>
      <c r="C222" s="35">
        <f ca="1">IFERROR(LARGE(OFFSET('Program and Results'!$V$1,MATCH('Distribution of data (Se Diff)'!$A$2,'Program and Results'!$A:$A,0),0,500,1),$B$2-B222),"")</f>
        <v>0.22498834298942749</v>
      </c>
      <c r="D222" s="47">
        <f ca="1">IF(C222="","",COUNTIFS(OFFSET('Program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Diff)'!$C222))</f>
        <v>1</v>
      </c>
      <c r="E222" s="47">
        <f ca="1">IF(D222="","",COUNTIFS(OFFSET('Program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Diff)'!$C222))</f>
        <v>0</v>
      </c>
      <c r="F222" s="47">
        <f ca="1">IF(E222="","",COUNTIFS(OFFSET('Program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Diff)'!$C222))</f>
        <v>0</v>
      </c>
      <c r="G222" s="47"/>
      <c r="J222" s="52" t="str">
        <f t="shared" ca="1" si="35"/>
        <v/>
      </c>
      <c r="K222" s="53" t="str">
        <f t="shared" ca="1" si="31"/>
        <v/>
      </c>
      <c r="L222" s="36" t="str">
        <f t="shared" ca="1" si="32"/>
        <v/>
      </c>
      <c r="M222" s="36" t="str">
        <f t="shared" ca="1" si="33"/>
        <v/>
      </c>
      <c r="N222" s="36" t="str">
        <f t="shared" ca="1" si="34"/>
        <v/>
      </c>
      <c r="O222" s="4" t="str">
        <f t="shared" ca="1" si="36"/>
        <v/>
      </c>
      <c r="P222" s="61" t="str">
        <f t="shared" ca="1" si="37"/>
        <v/>
      </c>
      <c r="Q222" s="61" t="str">
        <f t="shared" ca="1" si="38"/>
        <v/>
      </c>
      <c r="R222" s="61" t="str">
        <f t="shared" ca="1" si="39"/>
        <v/>
      </c>
    </row>
    <row r="223" spans="2:18" ht="15.75" thickBot="1">
      <c r="B223">
        <v>221</v>
      </c>
      <c r="C223" s="35">
        <f ca="1">IFERROR(LARGE(OFFSET('Program and Results'!$V$1,MATCH('Distribution of data (Se Diff)'!$A$2,'Program and Results'!$A:$A,0),0,500,1),$B$2-B223),"")</f>
        <v>0.22595657324908425</v>
      </c>
      <c r="D223" s="47">
        <f ca="1">IF(C223="","",COUNTIFS(OFFSET('Program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Diff)'!$C223))</f>
        <v>1</v>
      </c>
      <c r="E223" s="47">
        <f ca="1">IF(D223="","",COUNTIFS(OFFSET('Program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Diff)'!$C223))</f>
        <v>0</v>
      </c>
      <c r="F223" s="47">
        <f ca="1">IF(E223="","",COUNTIFS(OFFSET('Program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Diff)'!$C223))</f>
        <v>0</v>
      </c>
      <c r="G223" s="47"/>
      <c r="J223" s="52" t="str">
        <f t="shared" ca="1" si="35"/>
        <v/>
      </c>
      <c r="K223" s="53" t="str">
        <f t="shared" ca="1" si="31"/>
        <v/>
      </c>
      <c r="L223" s="36" t="str">
        <f t="shared" ca="1" si="32"/>
        <v/>
      </c>
      <c r="M223" s="36" t="str">
        <f t="shared" ca="1" si="33"/>
        <v/>
      </c>
      <c r="N223" s="36" t="str">
        <f t="shared" ca="1" si="34"/>
        <v/>
      </c>
      <c r="O223" s="4" t="str">
        <f t="shared" ca="1" si="36"/>
        <v/>
      </c>
      <c r="P223" s="61" t="str">
        <f t="shared" ca="1" si="37"/>
        <v/>
      </c>
      <c r="Q223" s="61" t="str">
        <f t="shared" ca="1" si="38"/>
        <v/>
      </c>
      <c r="R223" s="61" t="str">
        <f t="shared" ca="1" si="39"/>
        <v/>
      </c>
    </row>
    <row r="224" spans="2:18" ht="15.75" thickBot="1">
      <c r="B224">
        <v>222</v>
      </c>
      <c r="C224" s="35">
        <f ca="1">IFERROR(LARGE(OFFSET('Program and Results'!$V$1,MATCH('Distribution of data (Se Diff)'!$A$2,'Program and Results'!$A:$A,0),0,500,1),$B$2-B224),"")</f>
        <v>0.23262101750269615</v>
      </c>
      <c r="D224" s="47">
        <f ca="1">IF(C224="","",COUNTIFS(OFFSET('Program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Diff)'!$C224))</f>
        <v>1</v>
      </c>
      <c r="E224" s="47">
        <f ca="1">IF(D224="","",COUNTIFS(OFFSET('Program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Diff)'!$C224))</f>
        <v>0</v>
      </c>
      <c r="F224" s="47">
        <f ca="1">IF(E224="","",COUNTIFS(OFFSET('Program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Diff)'!$C224))</f>
        <v>0</v>
      </c>
      <c r="G224" s="47"/>
      <c r="J224" s="52" t="str">
        <f t="shared" ca="1" si="35"/>
        <v/>
      </c>
      <c r="K224" s="53" t="str">
        <f t="shared" ca="1" si="31"/>
        <v/>
      </c>
      <c r="L224" s="36" t="str">
        <f t="shared" ca="1" si="32"/>
        <v/>
      </c>
      <c r="M224" s="36" t="str">
        <f t="shared" ca="1" si="33"/>
        <v/>
      </c>
      <c r="N224" s="36" t="str">
        <f t="shared" ca="1" si="34"/>
        <v/>
      </c>
      <c r="O224" s="4" t="str">
        <f t="shared" ca="1" si="36"/>
        <v/>
      </c>
      <c r="P224" s="61" t="str">
        <f t="shared" ca="1" si="37"/>
        <v/>
      </c>
      <c r="Q224" s="61" t="str">
        <f t="shared" ca="1" si="38"/>
        <v/>
      </c>
      <c r="R224" s="61" t="str">
        <f t="shared" ca="1" si="39"/>
        <v/>
      </c>
    </row>
    <row r="225" spans="2:18" ht="15.75" thickBot="1">
      <c r="B225">
        <v>223</v>
      </c>
      <c r="C225" s="35">
        <f ca="1">IFERROR(LARGE(OFFSET('Program and Results'!$V$1,MATCH('Distribution of data (Se Diff)'!$A$2,'Program and Results'!$A:$A,0),0,500,1),$B$2-B225),"")</f>
        <v>0.23323524604836599</v>
      </c>
      <c r="D225" s="47">
        <f ca="1">IF(C225="","",COUNTIFS(OFFSET('Program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Diff)'!$C225))</f>
        <v>1</v>
      </c>
      <c r="E225" s="47">
        <f ca="1">IF(D225="","",COUNTIFS(OFFSET('Program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Diff)'!$C225))</f>
        <v>0</v>
      </c>
      <c r="F225" s="47">
        <f ca="1">IF(E225="","",COUNTIFS(OFFSET('Program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Diff)'!$C225))</f>
        <v>0</v>
      </c>
      <c r="G225" s="47"/>
      <c r="J225" s="52" t="str">
        <f t="shared" ca="1" si="35"/>
        <v/>
      </c>
      <c r="K225" s="53" t="str">
        <f t="shared" ca="1" si="31"/>
        <v/>
      </c>
      <c r="L225" s="36" t="str">
        <f t="shared" ca="1" si="32"/>
        <v/>
      </c>
      <c r="M225" s="36" t="str">
        <f t="shared" ca="1" si="33"/>
        <v/>
      </c>
      <c r="N225" s="36" t="str">
        <f t="shared" ca="1" si="34"/>
        <v/>
      </c>
      <c r="O225" s="4" t="str">
        <f t="shared" ca="1" si="36"/>
        <v/>
      </c>
      <c r="P225" s="61" t="str">
        <f t="shared" ca="1" si="37"/>
        <v/>
      </c>
      <c r="Q225" s="61" t="str">
        <f t="shared" ca="1" si="38"/>
        <v/>
      </c>
      <c r="R225" s="61" t="str">
        <f t="shared" ca="1" si="39"/>
        <v/>
      </c>
    </row>
    <row r="226" spans="2:18" ht="15.75" thickBot="1">
      <c r="B226">
        <v>224</v>
      </c>
      <c r="C226" s="35">
        <f ca="1">IFERROR(LARGE(OFFSET('Program and Results'!$V$1,MATCH('Distribution of data (Se Diff)'!$A$2,'Program and Results'!$A:$A,0),0,500,1),$B$2-B226),"")</f>
        <v>0.23458297945191564</v>
      </c>
      <c r="D226" s="47">
        <f ca="1">IF(C226="","",COUNTIFS(OFFSET('Program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Diff)'!$C226))</f>
        <v>1</v>
      </c>
      <c r="E226" s="47">
        <f ca="1">IF(D226="","",COUNTIFS(OFFSET('Program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Diff)'!$C226))</f>
        <v>0</v>
      </c>
      <c r="F226" s="47">
        <f ca="1">IF(E226="","",COUNTIFS(OFFSET('Program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Diff)'!$C226))</f>
        <v>0</v>
      </c>
      <c r="G226" s="47"/>
      <c r="J226" s="52" t="str">
        <f t="shared" ca="1" si="35"/>
        <v/>
      </c>
      <c r="K226" s="53" t="str">
        <f t="shared" ca="1" si="31"/>
        <v/>
      </c>
      <c r="L226" s="36" t="str">
        <f t="shared" ca="1" si="32"/>
        <v/>
      </c>
      <c r="M226" s="36" t="str">
        <f t="shared" ca="1" si="33"/>
        <v/>
      </c>
      <c r="N226" s="36" t="str">
        <f t="shared" ca="1" si="34"/>
        <v/>
      </c>
      <c r="O226" s="4" t="str">
        <f t="shared" ca="1" si="36"/>
        <v/>
      </c>
      <c r="P226" s="61" t="str">
        <f t="shared" ca="1" si="37"/>
        <v/>
      </c>
      <c r="Q226" s="61" t="str">
        <f t="shared" ca="1" si="38"/>
        <v/>
      </c>
      <c r="R226" s="61" t="str">
        <f t="shared" ca="1" si="39"/>
        <v/>
      </c>
    </row>
    <row r="227" spans="2:18" ht="15.75" thickBot="1">
      <c r="B227">
        <v>225</v>
      </c>
      <c r="C227" s="35">
        <f ca="1">IFERROR(LARGE(OFFSET('Program and Results'!$V$1,MATCH('Distribution of data (Se Diff)'!$A$2,'Program and Results'!$A:$A,0),0,500,1),$B$2-B227),"")</f>
        <v>0.2346332929158006</v>
      </c>
      <c r="D227" s="47">
        <f ca="1">IF(C227="","",COUNTIFS(OFFSET('Program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Diff)'!$C227))</f>
        <v>1</v>
      </c>
      <c r="E227" s="47">
        <f ca="1">IF(D227="","",COUNTIFS(OFFSET('Program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Diff)'!$C227))</f>
        <v>0</v>
      </c>
      <c r="F227" s="47">
        <f ca="1">IF(E227="","",COUNTIFS(OFFSET('Program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Diff)'!$C227))</f>
        <v>0</v>
      </c>
      <c r="G227" s="47"/>
      <c r="J227" s="52" t="str">
        <f t="shared" ca="1" si="35"/>
        <v/>
      </c>
      <c r="K227" s="53" t="str">
        <f t="shared" ca="1" si="31"/>
        <v/>
      </c>
      <c r="L227" s="36" t="str">
        <f t="shared" ca="1" si="32"/>
        <v/>
      </c>
      <c r="M227" s="36" t="str">
        <f t="shared" ca="1" si="33"/>
        <v/>
      </c>
      <c r="N227" s="36" t="str">
        <f t="shared" ca="1" si="34"/>
        <v/>
      </c>
      <c r="O227" s="4" t="str">
        <f t="shared" ca="1" si="36"/>
        <v/>
      </c>
      <c r="P227" s="61" t="str">
        <f t="shared" ca="1" si="37"/>
        <v/>
      </c>
      <c r="Q227" s="61" t="str">
        <f t="shared" ca="1" si="38"/>
        <v/>
      </c>
      <c r="R227" s="61" t="str">
        <f t="shared" ca="1" si="39"/>
        <v/>
      </c>
    </row>
    <row r="228" spans="2:18" ht="15.75" thickBot="1">
      <c r="B228">
        <v>226</v>
      </c>
      <c r="C228" s="35">
        <f ca="1">IFERROR(LARGE(OFFSET('Program and Results'!$V$1,MATCH('Distribution of data (Se Diff)'!$A$2,'Program and Results'!$A:$A,0),0,500,1),$B$2-B228),"")</f>
        <v>0.23579145048486927</v>
      </c>
      <c r="D228" s="47">
        <f ca="1">IF(C228="","",COUNTIFS(OFFSET('Program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Diff)'!$C228))</f>
        <v>1</v>
      </c>
      <c r="E228" s="47">
        <f ca="1">IF(D228="","",COUNTIFS(OFFSET('Program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Diff)'!$C228))</f>
        <v>0</v>
      </c>
      <c r="F228" s="47">
        <f ca="1">IF(E228="","",COUNTIFS(OFFSET('Program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Diff)'!$C228))</f>
        <v>0</v>
      </c>
      <c r="G228" s="47"/>
      <c r="J228" s="52" t="str">
        <f t="shared" ca="1" si="35"/>
        <v/>
      </c>
      <c r="K228" s="53" t="str">
        <f t="shared" ca="1" si="31"/>
        <v/>
      </c>
      <c r="L228" s="36" t="str">
        <f t="shared" ca="1" si="32"/>
        <v/>
      </c>
      <c r="M228" s="36" t="str">
        <f t="shared" ca="1" si="33"/>
        <v/>
      </c>
      <c r="N228" s="36" t="str">
        <f t="shared" ca="1" si="34"/>
        <v/>
      </c>
      <c r="O228" s="4" t="str">
        <f t="shared" ca="1" si="36"/>
        <v/>
      </c>
      <c r="P228" s="61" t="str">
        <f t="shared" ca="1" si="37"/>
        <v/>
      </c>
      <c r="Q228" s="61" t="str">
        <f t="shared" ca="1" si="38"/>
        <v/>
      </c>
      <c r="R228" s="61" t="str">
        <f t="shared" ca="1" si="39"/>
        <v/>
      </c>
    </row>
    <row r="229" spans="2:18" ht="15.75" thickBot="1">
      <c r="B229">
        <v>227</v>
      </c>
      <c r="C229" s="35">
        <f ca="1">IFERROR(LARGE(OFFSET('Program and Results'!$V$1,MATCH('Distribution of data (Se Diff)'!$A$2,'Program and Results'!$A:$A,0),0,500,1),$B$2-B229),"")</f>
        <v>0.23654168202426473</v>
      </c>
      <c r="D229" s="47">
        <f ca="1">IF(C229="","",COUNTIFS(OFFSET('Program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Diff)'!$C229))</f>
        <v>1</v>
      </c>
      <c r="E229" s="47">
        <f ca="1">IF(D229="","",COUNTIFS(OFFSET('Program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Diff)'!$C229))</f>
        <v>0</v>
      </c>
      <c r="F229" s="47">
        <f ca="1">IF(E229="","",COUNTIFS(OFFSET('Program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Diff)'!$C229))</f>
        <v>0</v>
      </c>
      <c r="G229" s="47"/>
      <c r="J229" s="52" t="str">
        <f t="shared" ca="1" si="35"/>
        <v/>
      </c>
      <c r="K229" s="53" t="str">
        <f t="shared" ca="1" si="31"/>
        <v/>
      </c>
      <c r="L229" s="36" t="str">
        <f t="shared" ca="1" si="32"/>
        <v/>
      </c>
      <c r="M229" s="36" t="str">
        <f t="shared" ca="1" si="33"/>
        <v/>
      </c>
      <c r="N229" s="36" t="str">
        <f t="shared" ca="1" si="34"/>
        <v/>
      </c>
      <c r="O229" s="4" t="str">
        <f t="shared" ca="1" si="36"/>
        <v/>
      </c>
      <c r="P229" s="61" t="str">
        <f t="shared" ca="1" si="37"/>
        <v/>
      </c>
      <c r="Q229" s="61" t="str">
        <f t="shared" ca="1" si="38"/>
        <v/>
      </c>
      <c r="R229" s="61" t="str">
        <f t="shared" ca="1" si="39"/>
        <v/>
      </c>
    </row>
    <row r="230" spans="2:18" ht="15.75" thickBot="1">
      <c r="B230">
        <v>228</v>
      </c>
      <c r="C230" s="35">
        <f ca="1">IFERROR(LARGE(OFFSET('Program and Results'!$V$1,MATCH('Distribution of data (Se Diff)'!$A$2,'Program and Results'!$A:$A,0),0,500,1),$B$2-B230),"")</f>
        <v>0.2385154785106951</v>
      </c>
      <c r="D230" s="47">
        <f ca="1">IF(C230="","",COUNTIFS(OFFSET('Program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Diff)'!$C230))</f>
        <v>0</v>
      </c>
      <c r="E230" s="47">
        <f ca="1">IF(D230="","",COUNTIFS(OFFSET('Program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Diff)'!$C230))</f>
        <v>1</v>
      </c>
      <c r="F230" s="47">
        <f ca="1">IF(E230="","",COUNTIFS(OFFSET('Program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Diff)'!$C230))</f>
        <v>0</v>
      </c>
      <c r="G230" s="47"/>
      <c r="J230" s="52" t="str">
        <f t="shared" ca="1" si="35"/>
        <v/>
      </c>
      <c r="K230" s="53" t="str">
        <f t="shared" ca="1" si="31"/>
        <v/>
      </c>
      <c r="L230" s="36" t="str">
        <f t="shared" ca="1" si="32"/>
        <v/>
      </c>
      <c r="M230" s="36" t="str">
        <f t="shared" ca="1" si="33"/>
        <v/>
      </c>
      <c r="N230" s="36" t="str">
        <f t="shared" ca="1" si="34"/>
        <v/>
      </c>
      <c r="O230" s="4" t="str">
        <f t="shared" ca="1" si="36"/>
        <v/>
      </c>
      <c r="P230" s="61" t="str">
        <f t="shared" ca="1" si="37"/>
        <v/>
      </c>
      <c r="Q230" s="61" t="str">
        <f t="shared" ca="1" si="38"/>
        <v/>
      </c>
      <c r="R230" s="61" t="str">
        <f t="shared" ca="1" si="39"/>
        <v/>
      </c>
    </row>
    <row r="231" spans="2:18" ht="15.75" thickBot="1">
      <c r="B231">
        <v>229</v>
      </c>
      <c r="C231" s="35">
        <f ca="1">IFERROR(LARGE(OFFSET('Program and Results'!$V$1,MATCH('Distribution of data (Se Diff)'!$A$2,'Program and Results'!$A:$A,0),0,500,1),$B$2-B231),"")</f>
        <v>0.23914415657539778</v>
      </c>
      <c r="D231" s="47">
        <f ca="1">IF(C231="","",COUNTIFS(OFFSET('Program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Diff)'!$C231))</f>
        <v>0</v>
      </c>
      <c r="E231" s="47">
        <f ca="1">IF(D231="","",COUNTIFS(OFFSET('Program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Diff)'!$C231))</f>
        <v>0</v>
      </c>
      <c r="F231" s="47">
        <f ca="1">IF(E231="","",COUNTIFS(OFFSET('Program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Diff)'!$C231))</f>
        <v>1</v>
      </c>
      <c r="G231" s="47"/>
      <c r="J231" s="52" t="str">
        <f t="shared" ca="1" si="35"/>
        <v/>
      </c>
      <c r="K231" s="53" t="str">
        <f t="shared" ca="1" si="31"/>
        <v/>
      </c>
      <c r="L231" s="36" t="str">
        <f t="shared" ca="1" si="32"/>
        <v/>
      </c>
      <c r="M231" s="36" t="str">
        <f t="shared" ca="1" si="33"/>
        <v/>
      </c>
      <c r="N231" s="36" t="str">
        <f t="shared" ca="1" si="34"/>
        <v/>
      </c>
      <c r="O231" s="4" t="str">
        <f t="shared" ca="1" si="36"/>
        <v/>
      </c>
      <c r="P231" s="61" t="str">
        <f t="shared" ca="1" si="37"/>
        <v/>
      </c>
      <c r="Q231" s="61" t="str">
        <f t="shared" ca="1" si="38"/>
        <v/>
      </c>
      <c r="R231" s="61" t="str">
        <f t="shared" ca="1" si="39"/>
        <v/>
      </c>
    </row>
    <row r="232" spans="2:18" ht="15.75" thickBot="1">
      <c r="B232">
        <v>230</v>
      </c>
      <c r="C232" s="35">
        <f ca="1">IFERROR(LARGE(OFFSET('Program and Results'!$V$1,MATCH('Distribution of data (Se Diff)'!$A$2,'Program and Results'!$A:$A,0),0,500,1),$B$2-B232),"")</f>
        <v>0.23982065551658693</v>
      </c>
      <c r="D232" s="47">
        <f ca="1">IF(C232="","",COUNTIFS(OFFSET('Program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Diff)'!$C232))</f>
        <v>1</v>
      </c>
      <c r="E232" s="47">
        <f ca="1">IF(D232="","",COUNTIFS(OFFSET('Program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Diff)'!$C232))</f>
        <v>0</v>
      </c>
      <c r="F232" s="47">
        <f ca="1">IF(E232="","",COUNTIFS(OFFSET('Program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Diff)'!$C232))</f>
        <v>0</v>
      </c>
      <c r="G232" s="47"/>
      <c r="J232" s="52" t="str">
        <f t="shared" ca="1" si="35"/>
        <v/>
      </c>
      <c r="K232" s="53" t="str">
        <f t="shared" ca="1" si="31"/>
        <v/>
      </c>
      <c r="L232" s="36" t="str">
        <f t="shared" ca="1" si="32"/>
        <v/>
      </c>
      <c r="M232" s="36" t="str">
        <f t="shared" ca="1" si="33"/>
        <v/>
      </c>
      <c r="N232" s="36" t="str">
        <f t="shared" ca="1" si="34"/>
        <v/>
      </c>
      <c r="O232" s="4" t="str">
        <f t="shared" ca="1" si="36"/>
        <v/>
      </c>
      <c r="P232" s="61" t="str">
        <f t="shared" ca="1" si="37"/>
        <v/>
      </c>
      <c r="Q232" s="61" t="str">
        <f t="shared" ca="1" si="38"/>
        <v/>
      </c>
      <c r="R232" s="61" t="str">
        <f t="shared" ca="1" si="39"/>
        <v/>
      </c>
    </row>
    <row r="233" spans="2:18" ht="15.75" thickBot="1">
      <c r="B233">
        <v>231</v>
      </c>
      <c r="C233" s="35">
        <f ca="1">IFERROR(LARGE(OFFSET('Program and Results'!$V$1,MATCH('Distribution of data (Se Diff)'!$A$2,'Program and Results'!$A:$A,0),0,500,1),$B$2-B233),"")</f>
        <v>0.24062473003374252</v>
      </c>
      <c r="D233" s="47">
        <f ca="1">IF(C233="","",COUNTIFS(OFFSET('Program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Diff)'!$C233))</f>
        <v>0</v>
      </c>
      <c r="E233" s="47">
        <f ca="1">IF(D233="","",COUNTIFS(OFFSET('Program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Diff)'!$C233))</f>
        <v>0</v>
      </c>
      <c r="F233" s="47">
        <f ca="1">IF(E233="","",COUNTIFS(OFFSET('Program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Diff)'!$C233))</f>
        <v>1</v>
      </c>
      <c r="G233" s="47"/>
      <c r="J233" s="52" t="str">
        <f t="shared" ca="1" si="35"/>
        <v/>
      </c>
      <c r="K233" s="53" t="str">
        <f t="shared" ca="1" si="31"/>
        <v/>
      </c>
      <c r="L233" s="36" t="str">
        <f t="shared" ca="1" si="32"/>
        <v/>
      </c>
      <c r="M233" s="36" t="str">
        <f t="shared" ca="1" si="33"/>
        <v/>
      </c>
      <c r="N233" s="36" t="str">
        <f t="shared" ca="1" si="34"/>
        <v/>
      </c>
      <c r="O233" s="4" t="str">
        <f t="shared" ca="1" si="36"/>
        <v/>
      </c>
      <c r="P233" s="61" t="str">
        <f t="shared" ca="1" si="37"/>
        <v/>
      </c>
      <c r="Q233" s="61" t="str">
        <f t="shared" ca="1" si="38"/>
        <v/>
      </c>
      <c r="R233" s="61" t="str">
        <f t="shared" ca="1" si="39"/>
        <v/>
      </c>
    </row>
    <row r="234" spans="2:18" ht="15.75" thickBot="1">
      <c r="B234">
        <v>232</v>
      </c>
      <c r="C234" s="35">
        <f ca="1">IFERROR(LARGE(OFFSET('Program and Results'!$V$1,MATCH('Distribution of data (Se Diff)'!$A$2,'Program and Results'!$A:$A,0),0,500,1),$B$2-B234),"")</f>
        <v>0.24405046977904088</v>
      </c>
      <c r="D234" s="47">
        <f ca="1">IF(C234="","",COUNTIFS(OFFSET('Program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Diff)'!$C234))</f>
        <v>0</v>
      </c>
      <c r="E234" s="47">
        <f ca="1">IF(D234="","",COUNTIFS(OFFSET('Program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Diff)'!$C234))</f>
        <v>1</v>
      </c>
      <c r="F234" s="47">
        <f ca="1">IF(E234="","",COUNTIFS(OFFSET('Program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Diff)'!$C234))</f>
        <v>0</v>
      </c>
      <c r="G234" s="47"/>
      <c r="J234" s="52" t="str">
        <f t="shared" ca="1" si="35"/>
        <v/>
      </c>
      <c r="K234" s="53" t="str">
        <f t="shared" ca="1" si="31"/>
        <v/>
      </c>
      <c r="L234" s="36" t="str">
        <f t="shared" ca="1" si="32"/>
        <v/>
      </c>
      <c r="M234" s="36" t="str">
        <f t="shared" ca="1" si="33"/>
        <v/>
      </c>
      <c r="N234" s="36" t="str">
        <f t="shared" ca="1" si="34"/>
        <v/>
      </c>
      <c r="O234" s="4" t="str">
        <f t="shared" ca="1" si="36"/>
        <v/>
      </c>
      <c r="P234" s="61" t="str">
        <f t="shared" ca="1" si="37"/>
        <v/>
      </c>
      <c r="Q234" s="61" t="str">
        <f t="shared" ca="1" si="38"/>
        <v/>
      </c>
      <c r="R234" s="61" t="str">
        <f t="shared" ca="1" si="39"/>
        <v/>
      </c>
    </row>
    <row r="235" spans="2:18" ht="15.75" thickBot="1">
      <c r="B235">
        <v>233</v>
      </c>
      <c r="C235" s="35">
        <f ca="1">IFERROR(LARGE(OFFSET('Program and Results'!$V$1,MATCH('Distribution of data (Se Diff)'!$A$2,'Program and Results'!$A:$A,0),0,500,1),$B$2-B235),"")</f>
        <v>0.24409627039811443</v>
      </c>
      <c r="D235" s="47">
        <f ca="1">IF(C235="","",COUNTIFS(OFFSET('Program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Diff)'!$C235))</f>
        <v>2</v>
      </c>
      <c r="E235" s="47">
        <f ca="1">IF(D235="","",COUNTIFS(OFFSET('Program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Diff)'!$C235))</f>
        <v>0</v>
      </c>
      <c r="F235" s="47">
        <f ca="1">IF(E235="","",COUNTIFS(OFFSET('Program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Diff)'!$C235))</f>
        <v>0</v>
      </c>
      <c r="G235" s="47"/>
      <c r="J235" s="52" t="str">
        <f t="shared" ca="1" si="35"/>
        <v/>
      </c>
      <c r="K235" s="53" t="str">
        <f t="shared" ca="1" si="31"/>
        <v/>
      </c>
      <c r="L235" s="36" t="str">
        <f t="shared" ca="1" si="32"/>
        <v/>
      </c>
      <c r="M235" s="36" t="str">
        <f t="shared" ca="1" si="33"/>
        <v/>
      </c>
      <c r="N235" s="36" t="str">
        <f t="shared" ca="1" si="34"/>
        <v/>
      </c>
      <c r="O235" s="4" t="str">
        <f t="shared" ca="1" si="36"/>
        <v/>
      </c>
      <c r="P235" s="61" t="str">
        <f t="shared" ca="1" si="37"/>
        <v/>
      </c>
      <c r="Q235" s="61" t="str">
        <f t="shared" ca="1" si="38"/>
        <v/>
      </c>
      <c r="R235" s="61" t="str">
        <f t="shared" ca="1" si="39"/>
        <v/>
      </c>
    </row>
    <row r="236" spans="2:18" ht="15.75" thickBot="1">
      <c r="B236">
        <v>234</v>
      </c>
      <c r="C236" s="35">
        <f ca="1">IFERROR(LARGE(OFFSET('Program and Results'!$V$1,MATCH('Distribution of data (Se Diff)'!$A$2,'Program and Results'!$A:$A,0),0,500,1),$B$2-B236),"")</f>
        <v>0.24409627039811443</v>
      </c>
      <c r="D236" s="47">
        <f ca="1">IF(C236="","",COUNTIFS(OFFSET('Program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Diff)'!$C236))</f>
        <v>2</v>
      </c>
      <c r="E236" s="47">
        <f ca="1">IF(D236="","",COUNTIFS(OFFSET('Program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Diff)'!$C236))</f>
        <v>0</v>
      </c>
      <c r="F236" s="47">
        <f ca="1">IF(E236="","",COUNTIFS(OFFSET('Program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Diff)'!$C236))</f>
        <v>0</v>
      </c>
      <c r="G236" s="47"/>
      <c r="J236" s="52" t="str">
        <f t="shared" ca="1" si="35"/>
        <v/>
      </c>
      <c r="K236" s="53" t="str">
        <f t="shared" ca="1" si="31"/>
        <v/>
      </c>
      <c r="L236" s="36" t="str">
        <f t="shared" ca="1" si="32"/>
        <v/>
      </c>
      <c r="M236" s="36" t="str">
        <f t="shared" ca="1" si="33"/>
        <v/>
      </c>
      <c r="N236" s="36" t="str">
        <f t="shared" ca="1" si="34"/>
        <v/>
      </c>
      <c r="O236" s="4" t="str">
        <f t="shared" ca="1" si="36"/>
        <v/>
      </c>
      <c r="P236" s="61" t="str">
        <f t="shared" ca="1" si="37"/>
        <v/>
      </c>
      <c r="Q236" s="61" t="str">
        <f t="shared" ca="1" si="38"/>
        <v/>
      </c>
      <c r="R236" s="61" t="str">
        <f t="shared" ca="1" si="39"/>
        <v/>
      </c>
    </row>
    <row r="237" spans="2:18" ht="15.75" thickBot="1">
      <c r="B237">
        <v>235</v>
      </c>
      <c r="C237" s="35">
        <f ca="1">IFERROR(LARGE(OFFSET('Program and Results'!$V$1,MATCH('Distribution of data (Se Diff)'!$A$2,'Program and Results'!$A:$A,0),0,500,1),$B$2-B237),"")</f>
        <v>0.24523652540554397</v>
      </c>
      <c r="D237" s="47">
        <f ca="1">IF(C237="","",COUNTIFS(OFFSET('Program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Diff)'!$C237))</f>
        <v>1</v>
      </c>
      <c r="E237" s="47">
        <f ca="1">IF(D237="","",COUNTIFS(OFFSET('Program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Diff)'!$C237))</f>
        <v>0</v>
      </c>
      <c r="F237" s="47">
        <f ca="1">IF(E237="","",COUNTIFS(OFFSET('Program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Diff)'!$C237))</f>
        <v>0</v>
      </c>
      <c r="G237" s="47"/>
      <c r="J237" s="52" t="str">
        <f t="shared" ca="1" si="35"/>
        <v/>
      </c>
      <c r="K237" s="53" t="str">
        <f t="shared" ca="1" si="31"/>
        <v/>
      </c>
      <c r="L237" s="36" t="str">
        <f t="shared" ca="1" si="32"/>
        <v/>
      </c>
      <c r="M237" s="36" t="str">
        <f t="shared" ca="1" si="33"/>
        <v/>
      </c>
      <c r="N237" s="36" t="str">
        <f t="shared" ca="1" si="34"/>
        <v/>
      </c>
      <c r="O237" s="4" t="str">
        <f t="shared" ca="1" si="36"/>
        <v/>
      </c>
      <c r="P237" s="61" t="str">
        <f t="shared" ca="1" si="37"/>
        <v/>
      </c>
      <c r="Q237" s="61" t="str">
        <f t="shared" ca="1" si="38"/>
        <v/>
      </c>
      <c r="R237" s="61" t="str">
        <f t="shared" ca="1" si="39"/>
        <v/>
      </c>
    </row>
    <row r="238" spans="2:18" ht="15.75" thickBot="1">
      <c r="B238">
        <v>236</v>
      </c>
      <c r="C238" s="35">
        <f ca="1">IFERROR(LARGE(OFFSET('Program and Results'!$V$1,MATCH('Distribution of data (Se Diff)'!$A$2,'Program and Results'!$A:$A,0),0,500,1),$B$2-B238),"")</f>
        <v>0.24782159572500051</v>
      </c>
      <c r="D238" s="47">
        <f ca="1">IF(C238="","",COUNTIFS(OFFSET('Program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Diff)'!$C238))</f>
        <v>0</v>
      </c>
      <c r="E238" s="47">
        <f ca="1">IF(D238="","",COUNTIFS(OFFSET('Program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Diff)'!$C238))</f>
        <v>0</v>
      </c>
      <c r="F238" s="47">
        <f ca="1">IF(E238="","",COUNTIFS(OFFSET('Program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Diff)'!$C238))</f>
        <v>1</v>
      </c>
      <c r="G238" s="47"/>
      <c r="J238" s="52" t="str">
        <f t="shared" ca="1" si="35"/>
        <v/>
      </c>
      <c r="K238" s="53" t="str">
        <f t="shared" ca="1" si="31"/>
        <v/>
      </c>
      <c r="L238" s="36" t="str">
        <f t="shared" ca="1" si="32"/>
        <v/>
      </c>
      <c r="M238" s="36" t="str">
        <f t="shared" ca="1" si="33"/>
        <v/>
      </c>
      <c r="N238" s="36" t="str">
        <f t="shared" ca="1" si="34"/>
        <v/>
      </c>
      <c r="O238" s="4" t="str">
        <f t="shared" ca="1" si="36"/>
        <v/>
      </c>
      <c r="P238" s="61" t="str">
        <f t="shared" ca="1" si="37"/>
        <v/>
      </c>
      <c r="Q238" s="61" t="str">
        <f t="shared" ca="1" si="38"/>
        <v/>
      </c>
      <c r="R238" s="61" t="str">
        <f t="shared" ca="1" si="39"/>
        <v/>
      </c>
    </row>
    <row r="239" spans="2:18" ht="15.75" thickBot="1">
      <c r="B239">
        <v>237</v>
      </c>
      <c r="C239" s="35">
        <f ca="1">IFERROR(LARGE(OFFSET('Program and Results'!$V$1,MATCH('Distribution of data (Se Diff)'!$A$2,'Program and Results'!$A:$A,0),0,500,1),$B$2-B239),"")</f>
        <v>0.252099898424053</v>
      </c>
      <c r="D239" s="47">
        <f ca="1">IF(C239="","",COUNTIFS(OFFSET('Program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Diff)'!$C239))</f>
        <v>1</v>
      </c>
      <c r="E239" s="47">
        <f ca="1">IF(D239="","",COUNTIFS(OFFSET('Program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Diff)'!$C239))</f>
        <v>0</v>
      </c>
      <c r="F239" s="47">
        <f ca="1">IF(E239="","",COUNTIFS(OFFSET('Program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Diff)'!$C239))</f>
        <v>0</v>
      </c>
      <c r="G239" s="47"/>
      <c r="J239" s="52" t="str">
        <f t="shared" ca="1" si="35"/>
        <v/>
      </c>
      <c r="K239" s="53" t="str">
        <f t="shared" ca="1" si="31"/>
        <v/>
      </c>
      <c r="L239" s="36" t="str">
        <f t="shared" ca="1" si="32"/>
        <v/>
      </c>
      <c r="M239" s="36" t="str">
        <f t="shared" ca="1" si="33"/>
        <v/>
      </c>
      <c r="N239" s="36" t="str">
        <f t="shared" ca="1" si="34"/>
        <v/>
      </c>
      <c r="O239" s="4" t="str">
        <f t="shared" ca="1" si="36"/>
        <v/>
      </c>
      <c r="P239" s="61" t="str">
        <f t="shared" ca="1" si="37"/>
        <v/>
      </c>
      <c r="Q239" s="61" t="str">
        <f t="shared" ca="1" si="38"/>
        <v/>
      </c>
      <c r="R239" s="61" t="str">
        <f t="shared" ca="1" si="39"/>
        <v/>
      </c>
    </row>
    <row r="240" spans="2:18" ht="15.75" thickBot="1">
      <c r="B240">
        <v>238</v>
      </c>
      <c r="C240" s="35">
        <f ca="1">IFERROR(LARGE(OFFSET('Program and Results'!$V$1,MATCH('Distribution of data (Se Diff)'!$A$2,'Program and Results'!$A:$A,0),0,500,1),$B$2-B240),"")</f>
        <v>0.25540866005423668</v>
      </c>
      <c r="D240" s="47">
        <f ca="1">IF(C240="","",COUNTIFS(OFFSET('Program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Diff)'!$C240))</f>
        <v>1</v>
      </c>
      <c r="E240" s="47">
        <f ca="1">IF(D240="","",COUNTIFS(OFFSET('Program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Diff)'!$C240))</f>
        <v>0</v>
      </c>
      <c r="F240" s="47">
        <f ca="1">IF(E240="","",COUNTIFS(OFFSET('Program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Diff)'!$C240))</f>
        <v>0</v>
      </c>
      <c r="G240" s="47"/>
      <c r="J240" s="52" t="str">
        <f t="shared" ca="1" si="35"/>
        <v/>
      </c>
      <c r="K240" s="53" t="str">
        <f t="shared" ca="1" si="31"/>
        <v/>
      </c>
      <c r="L240" s="36" t="str">
        <f t="shared" ca="1" si="32"/>
        <v/>
      </c>
      <c r="M240" s="36" t="str">
        <f t="shared" ca="1" si="33"/>
        <v/>
      </c>
      <c r="N240" s="36" t="str">
        <f t="shared" ca="1" si="34"/>
        <v/>
      </c>
      <c r="O240" s="4" t="str">
        <f t="shared" ca="1" si="36"/>
        <v/>
      </c>
      <c r="P240" s="61" t="str">
        <f t="shared" ca="1" si="37"/>
        <v/>
      </c>
      <c r="Q240" s="61" t="str">
        <f t="shared" ca="1" si="38"/>
        <v/>
      </c>
      <c r="R240" s="61" t="str">
        <f t="shared" ca="1" si="39"/>
        <v/>
      </c>
    </row>
    <row r="241" spans="2:18" ht="15.75" thickBot="1">
      <c r="B241">
        <v>239</v>
      </c>
      <c r="C241" s="35">
        <f ca="1">IFERROR(LARGE(OFFSET('Program and Results'!$V$1,MATCH('Distribution of data (Se Diff)'!$A$2,'Program and Results'!$A:$A,0),0,500,1),$B$2-B241),"")</f>
        <v>0.25633039955148096</v>
      </c>
      <c r="D241" s="47">
        <f ca="1">IF(C241="","",COUNTIFS(OFFSET('Program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Diff)'!$C241))</f>
        <v>1</v>
      </c>
      <c r="E241" s="47">
        <f ca="1">IF(D241="","",COUNTIFS(OFFSET('Program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Diff)'!$C241))</f>
        <v>0</v>
      </c>
      <c r="F241" s="47">
        <f ca="1">IF(E241="","",COUNTIFS(OFFSET('Program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Diff)'!$C241))</f>
        <v>0</v>
      </c>
      <c r="G241" s="47"/>
      <c r="J241" s="52" t="str">
        <f t="shared" ca="1" si="35"/>
        <v/>
      </c>
      <c r="K241" s="53" t="str">
        <f t="shared" ca="1" si="31"/>
        <v/>
      </c>
      <c r="L241" s="36" t="str">
        <f t="shared" ca="1" si="32"/>
        <v/>
      </c>
      <c r="M241" s="36" t="str">
        <f t="shared" ca="1" si="33"/>
        <v/>
      </c>
      <c r="N241" s="36" t="str">
        <f t="shared" ca="1" si="34"/>
        <v/>
      </c>
      <c r="O241" s="4" t="str">
        <f t="shared" ca="1" si="36"/>
        <v/>
      </c>
      <c r="P241" s="61" t="str">
        <f t="shared" ca="1" si="37"/>
        <v/>
      </c>
      <c r="Q241" s="61" t="str">
        <f t="shared" ca="1" si="38"/>
        <v/>
      </c>
      <c r="R241" s="61" t="str">
        <f t="shared" ca="1" si="39"/>
        <v/>
      </c>
    </row>
    <row r="242" spans="2:18" ht="15.75" thickBot="1">
      <c r="B242">
        <v>240</v>
      </c>
      <c r="C242" s="35">
        <f ca="1">IFERROR(LARGE(OFFSET('Program and Results'!$V$1,MATCH('Distribution of data (Se Diff)'!$A$2,'Program and Results'!$A:$A,0),0,500,1),$B$2-B242),"")</f>
        <v>0.26474769809947585</v>
      </c>
      <c r="D242" s="47">
        <f ca="1">IF(C242="","",COUNTIFS(OFFSET('Program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Diff)'!$C242))</f>
        <v>0</v>
      </c>
      <c r="E242" s="47">
        <f ca="1">IF(D242="","",COUNTIFS(OFFSET('Program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Diff)'!$C242))</f>
        <v>0</v>
      </c>
      <c r="F242" s="47">
        <f ca="1">IF(E242="","",COUNTIFS(OFFSET('Program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Diff)'!$C242))</f>
        <v>1</v>
      </c>
      <c r="G242" s="47"/>
      <c r="J242" s="52" t="str">
        <f t="shared" ca="1" si="35"/>
        <v/>
      </c>
      <c r="K242" s="53" t="str">
        <f t="shared" ca="1" si="31"/>
        <v/>
      </c>
      <c r="L242" s="36" t="str">
        <f t="shared" ca="1" si="32"/>
        <v/>
      </c>
      <c r="M242" s="36" t="str">
        <f t="shared" ca="1" si="33"/>
        <v/>
      </c>
      <c r="N242" s="36" t="str">
        <f t="shared" ca="1" si="34"/>
        <v/>
      </c>
      <c r="O242" s="4" t="str">
        <f t="shared" ca="1" si="36"/>
        <v/>
      </c>
      <c r="P242" s="61" t="str">
        <f t="shared" ca="1" si="37"/>
        <v/>
      </c>
      <c r="Q242" s="61" t="str">
        <f t="shared" ca="1" si="38"/>
        <v/>
      </c>
      <c r="R242" s="61" t="str">
        <f t="shared" ca="1" si="39"/>
        <v/>
      </c>
    </row>
    <row r="243" spans="2:18" ht="15.75" thickBot="1">
      <c r="B243">
        <v>241</v>
      </c>
      <c r="C243" s="35">
        <f ca="1">IFERROR(LARGE(OFFSET('Program and Results'!$V$1,MATCH('Distribution of data (Se Diff)'!$A$2,'Program and Results'!$A:$A,0),0,500,1),$B$2-B243),"")</f>
        <v>0.26534428810026989</v>
      </c>
      <c r="D243" s="47">
        <f ca="1">IF(C243="","",COUNTIFS(OFFSET('Program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Diff)'!$C243))</f>
        <v>1</v>
      </c>
      <c r="E243" s="47">
        <f ca="1">IF(D243="","",COUNTIFS(OFFSET('Program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Diff)'!$C243))</f>
        <v>0</v>
      </c>
      <c r="F243" s="47">
        <f ca="1">IF(E243="","",COUNTIFS(OFFSET('Program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Diff)'!$C243))</f>
        <v>0</v>
      </c>
      <c r="G243" s="47"/>
      <c r="J243" s="52" t="str">
        <f t="shared" ca="1" si="35"/>
        <v/>
      </c>
      <c r="K243" s="53" t="str">
        <f t="shared" ca="1" si="31"/>
        <v/>
      </c>
      <c r="L243" s="36" t="str">
        <f t="shared" ca="1" si="32"/>
        <v/>
      </c>
      <c r="M243" s="36" t="str">
        <f t="shared" ca="1" si="33"/>
        <v/>
      </c>
      <c r="N243" s="36" t="str">
        <f t="shared" ca="1" si="34"/>
        <v/>
      </c>
      <c r="O243" s="4" t="str">
        <f t="shared" ca="1" si="36"/>
        <v/>
      </c>
      <c r="P243" s="61" t="str">
        <f t="shared" ca="1" si="37"/>
        <v/>
      </c>
      <c r="Q243" s="61" t="str">
        <f t="shared" ca="1" si="38"/>
        <v/>
      </c>
      <c r="R243" s="61" t="str">
        <f t="shared" ca="1" si="39"/>
        <v/>
      </c>
    </row>
    <row r="244" spans="2:18" ht="15.75" thickBot="1">
      <c r="B244">
        <v>242</v>
      </c>
      <c r="C244" s="35">
        <f ca="1">IFERROR(LARGE(OFFSET('Program and Results'!$V$1,MATCH('Distribution of data (Se Diff)'!$A$2,'Program and Results'!$A:$A,0),0,500,1),$B$2-B244),"")</f>
        <v>0.26709467986078961</v>
      </c>
      <c r="D244" s="47">
        <f ca="1">IF(C244="","",COUNTIFS(OFFSET('Program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Diff)'!$C244))</f>
        <v>0</v>
      </c>
      <c r="E244" s="47">
        <f ca="1">IF(D244="","",COUNTIFS(OFFSET('Program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Diff)'!$C244))</f>
        <v>1</v>
      </c>
      <c r="F244" s="47">
        <f ca="1">IF(E244="","",COUNTIFS(OFFSET('Program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Diff)'!$C244))</f>
        <v>0</v>
      </c>
      <c r="G244" s="47"/>
      <c r="J244" s="52" t="str">
        <f t="shared" ca="1" si="35"/>
        <v/>
      </c>
      <c r="K244" s="53" t="str">
        <f t="shared" ca="1" si="31"/>
        <v/>
      </c>
      <c r="L244" s="36" t="str">
        <f t="shared" ca="1" si="32"/>
        <v/>
      </c>
      <c r="M244" s="36" t="str">
        <f t="shared" ca="1" si="33"/>
        <v/>
      </c>
      <c r="N244" s="36" t="str">
        <f t="shared" ca="1" si="34"/>
        <v/>
      </c>
      <c r="O244" s="4" t="str">
        <f t="shared" ca="1" si="36"/>
        <v/>
      </c>
      <c r="P244" s="61" t="str">
        <f t="shared" ca="1" si="37"/>
        <v/>
      </c>
      <c r="Q244" s="61" t="str">
        <f t="shared" ca="1" si="38"/>
        <v/>
      </c>
      <c r="R244" s="61" t="str">
        <f t="shared" ca="1" si="39"/>
        <v/>
      </c>
    </row>
    <row r="245" spans="2:18" ht="15.75" thickBot="1">
      <c r="B245">
        <v>243</v>
      </c>
      <c r="C245" s="35">
        <f ca="1">IFERROR(LARGE(OFFSET('Program and Results'!$V$1,MATCH('Distribution of data (Se Diff)'!$A$2,'Program and Results'!$A:$A,0),0,500,1),$B$2-B245),"")</f>
        <v>0.26954787018421023</v>
      </c>
      <c r="D245" s="47">
        <f ca="1">IF(C245="","",COUNTIFS(OFFSET('Program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Diff)'!$C245))</f>
        <v>0</v>
      </c>
      <c r="E245" s="47">
        <f ca="1">IF(D245="","",COUNTIFS(OFFSET('Program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Diff)'!$C245))</f>
        <v>1</v>
      </c>
      <c r="F245" s="47">
        <f ca="1">IF(E245="","",COUNTIFS(OFFSET('Program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Diff)'!$C245))</f>
        <v>0</v>
      </c>
      <c r="G245" s="47"/>
      <c r="J245" s="52" t="str">
        <f t="shared" ca="1" si="35"/>
        <v/>
      </c>
      <c r="K245" s="53" t="str">
        <f t="shared" ca="1" si="31"/>
        <v/>
      </c>
      <c r="L245" s="36" t="str">
        <f t="shared" ca="1" si="32"/>
        <v/>
      </c>
      <c r="M245" s="36" t="str">
        <f t="shared" ca="1" si="33"/>
        <v/>
      </c>
      <c r="N245" s="36" t="str">
        <f t="shared" ca="1" si="34"/>
        <v/>
      </c>
      <c r="O245" s="4" t="str">
        <f t="shared" ca="1" si="36"/>
        <v/>
      </c>
      <c r="P245" s="61" t="str">
        <f t="shared" ca="1" si="37"/>
        <v/>
      </c>
      <c r="Q245" s="61" t="str">
        <f t="shared" ca="1" si="38"/>
        <v/>
      </c>
      <c r="R245" s="61" t="str">
        <f t="shared" ca="1" si="39"/>
        <v/>
      </c>
    </row>
    <row r="246" spans="2:18" ht="15.75" thickBot="1">
      <c r="B246">
        <v>244</v>
      </c>
      <c r="C246" s="35">
        <f ca="1">IFERROR(LARGE(OFFSET('Program and Results'!$V$1,MATCH('Distribution of data (Se Diff)'!$A$2,'Program and Results'!$A:$A,0),0,500,1),$B$2-B246),"")</f>
        <v>0.26995554892820173</v>
      </c>
      <c r="D246" s="47">
        <f ca="1">IF(C246="","",COUNTIFS(OFFSET('Program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Diff)'!$C246))</f>
        <v>1</v>
      </c>
      <c r="E246" s="47">
        <f ca="1">IF(D246="","",COUNTIFS(OFFSET('Program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Diff)'!$C246))</f>
        <v>0</v>
      </c>
      <c r="F246" s="47">
        <f ca="1">IF(E246="","",COUNTIFS(OFFSET('Program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Diff)'!$C246))</f>
        <v>0</v>
      </c>
      <c r="G246" s="47"/>
      <c r="J246" s="52" t="str">
        <f t="shared" ca="1" si="35"/>
        <v/>
      </c>
      <c r="K246" s="53" t="str">
        <f t="shared" ca="1" si="31"/>
        <v/>
      </c>
      <c r="L246" s="36" t="str">
        <f t="shared" ca="1" si="32"/>
        <v/>
      </c>
      <c r="M246" s="36" t="str">
        <f t="shared" ca="1" si="33"/>
        <v/>
      </c>
      <c r="N246" s="36" t="str">
        <f t="shared" ca="1" si="34"/>
        <v/>
      </c>
      <c r="O246" s="4" t="str">
        <f t="shared" ca="1" si="36"/>
        <v/>
      </c>
      <c r="P246" s="61" t="str">
        <f t="shared" ca="1" si="37"/>
        <v/>
      </c>
      <c r="Q246" s="61" t="str">
        <f t="shared" ca="1" si="38"/>
        <v/>
      </c>
      <c r="R246" s="61" t="str">
        <f t="shared" ca="1" si="39"/>
        <v/>
      </c>
    </row>
    <row r="247" spans="2:18" ht="15.75" thickBot="1">
      <c r="B247">
        <v>245</v>
      </c>
      <c r="C247" s="35">
        <f ca="1">IFERROR(LARGE(OFFSET('Program and Results'!$V$1,MATCH('Distribution of data (Se Diff)'!$A$2,'Program and Results'!$A:$A,0),0,500,1),$B$2-B247),"")</f>
        <v>0.27483278697198821</v>
      </c>
      <c r="D247" s="47">
        <f ca="1">IF(C247="","",COUNTIFS(OFFSET('Program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Diff)'!$C247))</f>
        <v>1</v>
      </c>
      <c r="E247" s="47">
        <f ca="1">IF(D247="","",COUNTIFS(OFFSET('Program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Diff)'!$C247))</f>
        <v>0</v>
      </c>
      <c r="F247" s="47">
        <f ca="1">IF(E247="","",COUNTIFS(OFFSET('Program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Diff)'!$C247))</f>
        <v>0</v>
      </c>
      <c r="G247" s="47"/>
      <c r="J247" s="52" t="str">
        <f t="shared" ca="1" si="35"/>
        <v/>
      </c>
      <c r="K247" s="53" t="str">
        <f t="shared" ca="1" si="31"/>
        <v/>
      </c>
      <c r="L247" s="36" t="str">
        <f t="shared" ca="1" si="32"/>
        <v/>
      </c>
      <c r="M247" s="36" t="str">
        <f t="shared" ca="1" si="33"/>
        <v/>
      </c>
      <c r="N247" s="36" t="str">
        <f t="shared" ca="1" si="34"/>
        <v/>
      </c>
      <c r="O247" s="4" t="str">
        <f t="shared" ca="1" si="36"/>
        <v/>
      </c>
      <c r="P247" s="61" t="str">
        <f t="shared" ca="1" si="37"/>
        <v/>
      </c>
      <c r="Q247" s="61" t="str">
        <f t="shared" ca="1" si="38"/>
        <v/>
      </c>
      <c r="R247" s="61" t="str">
        <f t="shared" ca="1" si="39"/>
        <v/>
      </c>
    </row>
    <row r="248" spans="2:18" ht="15.75" thickBot="1">
      <c r="B248">
        <v>246</v>
      </c>
      <c r="C248" s="35">
        <f ca="1">IFERROR(LARGE(OFFSET('Program and Results'!$V$1,MATCH('Distribution of data (Se Diff)'!$A$2,'Program and Results'!$A:$A,0),0,500,1),$B$2-B248),"")</f>
        <v>0.27484259783200105</v>
      </c>
      <c r="D248" s="47">
        <f ca="1">IF(C248="","",COUNTIFS(OFFSET('Program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Diff)'!$C248))</f>
        <v>1</v>
      </c>
      <c r="E248" s="47">
        <f ca="1">IF(D248="","",COUNTIFS(OFFSET('Program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Diff)'!$C248))</f>
        <v>0</v>
      </c>
      <c r="F248" s="47">
        <f ca="1">IF(E248="","",COUNTIFS(OFFSET('Program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Diff)'!$C248))</f>
        <v>0</v>
      </c>
      <c r="G248" s="47"/>
      <c r="J248" s="52" t="str">
        <f t="shared" ca="1" si="35"/>
        <v/>
      </c>
      <c r="K248" s="53" t="str">
        <f t="shared" ca="1" si="31"/>
        <v/>
      </c>
      <c r="L248" s="36" t="str">
        <f t="shared" ca="1" si="32"/>
        <v/>
      </c>
      <c r="M248" s="36" t="str">
        <f t="shared" ca="1" si="33"/>
        <v/>
      </c>
      <c r="N248" s="36" t="str">
        <f t="shared" ca="1" si="34"/>
        <v/>
      </c>
      <c r="O248" s="4" t="str">
        <f t="shared" ca="1" si="36"/>
        <v/>
      </c>
      <c r="P248" s="61" t="str">
        <f t="shared" ca="1" si="37"/>
        <v/>
      </c>
      <c r="Q248" s="61" t="str">
        <f t="shared" ca="1" si="38"/>
        <v/>
      </c>
      <c r="R248" s="61" t="str">
        <f t="shared" ca="1" si="39"/>
        <v/>
      </c>
    </row>
    <row r="249" spans="2:18" ht="15.75" thickBot="1">
      <c r="B249">
        <v>247</v>
      </c>
      <c r="C249" s="35">
        <f ca="1">IFERROR(LARGE(OFFSET('Program and Results'!$V$1,MATCH('Distribution of data (Se Diff)'!$A$2,'Program and Results'!$A:$A,0),0,500,1),$B$2-B249),"")</f>
        <v>0.2771204765987958</v>
      </c>
      <c r="D249" s="47">
        <f ca="1">IF(C249="","",COUNTIFS(OFFSET('Program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Diff)'!$C249))</f>
        <v>0</v>
      </c>
      <c r="E249" s="47">
        <f ca="1">IF(D249="","",COUNTIFS(OFFSET('Program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Diff)'!$C249))</f>
        <v>0</v>
      </c>
      <c r="F249" s="47">
        <f ca="1">IF(E249="","",COUNTIFS(OFFSET('Program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Diff)'!$C249))</f>
        <v>1</v>
      </c>
      <c r="G249" s="47"/>
      <c r="J249" s="52" t="str">
        <f t="shared" ca="1" si="35"/>
        <v/>
      </c>
      <c r="K249" s="53" t="str">
        <f t="shared" ca="1" si="31"/>
        <v/>
      </c>
      <c r="L249" s="36" t="str">
        <f t="shared" ca="1" si="32"/>
        <v/>
      </c>
      <c r="M249" s="36" t="str">
        <f t="shared" ca="1" si="33"/>
        <v/>
      </c>
      <c r="N249" s="36" t="str">
        <f t="shared" ca="1" si="34"/>
        <v/>
      </c>
      <c r="O249" s="4" t="str">
        <f t="shared" ca="1" si="36"/>
        <v/>
      </c>
      <c r="P249" s="61" t="str">
        <f t="shared" ca="1" si="37"/>
        <v/>
      </c>
      <c r="Q249" s="61" t="str">
        <f t="shared" ca="1" si="38"/>
        <v/>
      </c>
      <c r="R249" s="61" t="str">
        <f t="shared" ca="1" si="39"/>
        <v/>
      </c>
    </row>
    <row r="250" spans="2:18" ht="15.75" thickBot="1">
      <c r="B250">
        <v>248</v>
      </c>
      <c r="C250" s="35">
        <f ca="1">IFERROR(LARGE(OFFSET('Program and Results'!$V$1,MATCH('Distribution of data (Se Diff)'!$A$2,'Program and Results'!$A:$A,0),0,500,1),$B$2-B250),"")</f>
        <v>0.28127095074461761</v>
      </c>
      <c r="D250" s="47">
        <f ca="1">IF(C250="","",COUNTIFS(OFFSET('Program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Diff)'!$C250))</f>
        <v>0</v>
      </c>
      <c r="E250" s="47">
        <f ca="1">IF(D250="","",COUNTIFS(OFFSET('Program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Diff)'!$C250))</f>
        <v>1</v>
      </c>
      <c r="F250" s="47">
        <f ca="1">IF(E250="","",COUNTIFS(OFFSET('Program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Diff)'!$C250))</f>
        <v>0</v>
      </c>
      <c r="G250" s="47"/>
      <c r="J250" s="52" t="str">
        <f t="shared" ca="1" si="35"/>
        <v/>
      </c>
      <c r="K250" s="53" t="str">
        <f t="shared" ca="1" si="31"/>
        <v/>
      </c>
      <c r="L250" s="36" t="str">
        <f t="shared" ca="1" si="32"/>
        <v/>
      </c>
      <c r="M250" s="36" t="str">
        <f t="shared" ca="1" si="33"/>
        <v/>
      </c>
      <c r="N250" s="36" t="str">
        <f t="shared" ca="1" si="34"/>
        <v/>
      </c>
      <c r="O250" s="4" t="str">
        <f t="shared" ca="1" si="36"/>
        <v/>
      </c>
      <c r="P250" s="61" t="str">
        <f t="shared" ca="1" si="37"/>
        <v/>
      </c>
      <c r="Q250" s="61" t="str">
        <f t="shared" ca="1" si="38"/>
        <v/>
      </c>
      <c r="R250" s="61" t="str">
        <f t="shared" ca="1" si="39"/>
        <v/>
      </c>
    </row>
    <row r="251" spans="2:18" ht="15.75" thickBot="1">
      <c r="B251">
        <v>249</v>
      </c>
      <c r="C251" s="35">
        <f ca="1">IFERROR(LARGE(OFFSET('Program and Results'!$V$1,MATCH('Distribution of data (Se Diff)'!$A$2,'Program and Results'!$A:$A,0),0,500,1),$B$2-B251),"")</f>
        <v>0.2886077262527138</v>
      </c>
      <c r="D251" s="47">
        <f ca="1">IF(C251="","",COUNTIFS(OFFSET('Program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Diff)'!$C251))</f>
        <v>1</v>
      </c>
      <c r="E251" s="47">
        <f ca="1">IF(D251="","",COUNTIFS(OFFSET('Program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Diff)'!$C251))</f>
        <v>0</v>
      </c>
      <c r="F251" s="47">
        <f ca="1">IF(E251="","",COUNTIFS(OFFSET('Program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Diff)'!$C251))</f>
        <v>0</v>
      </c>
      <c r="G251" s="47"/>
      <c r="J251" s="52" t="str">
        <f t="shared" ca="1" si="35"/>
        <v/>
      </c>
      <c r="K251" s="53" t="str">
        <f t="shared" ca="1" si="31"/>
        <v/>
      </c>
      <c r="L251" s="36" t="str">
        <f t="shared" ca="1" si="32"/>
        <v/>
      </c>
      <c r="M251" s="36" t="str">
        <f t="shared" ca="1" si="33"/>
        <v/>
      </c>
      <c r="N251" s="36" t="str">
        <f t="shared" ca="1" si="34"/>
        <v/>
      </c>
      <c r="O251" s="4" t="str">
        <f t="shared" ca="1" si="36"/>
        <v/>
      </c>
      <c r="P251" s="61" t="str">
        <f t="shared" ca="1" si="37"/>
        <v/>
      </c>
      <c r="Q251" s="61" t="str">
        <f t="shared" ca="1" si="38"/>
        <v/>
      </c>
      <c r="R251" s="61" t="str">
        <f t="shared" ca="1" si="39"/>
        <v/>
      </c>
    </row>
    <row r="252" spans="2:18" ht="15.75" thickBot="1">
      <c r="B252">
        <v>250</v>
      </c>
      <c r="C252" s="35">
        <f ca="1">IFERROR(LARGE(OFFSET('Program and Results'!$V$1,MATCH('Distribution of data (Se Diff)'!$A$2,'Program and Results'!$A:$A,0),0,500,1),$B$2-B252),"")</f>
        <v>0.29521250516517905</v>
      </c>
      <c r="D252" s="47">
        <f ca="1">IF(C252="","",COUNTIFS(OFFSET('Program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Diff)'!$C252))</f>
        <v>0</v>
      </c>
      <c r="E252" s="47">
        <f ca="1">IF(D252="","",COUNTIFS(OFFSET('Program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Diff)'!$C252))</f>
        <v>0</v>
      </c>
      <c r="F252" s="47">
        <f ca="1">IF(E252="","",COUNTIFS(OFFSET('Program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Diff)'!$C252))</f>
        <v>1</v>
      </c>
      <c r="G252" s="47"/>
      <c r="J252" s="52" t="str">
        <f t="shared" ca="1" si="35"/>
        <v/>
      </c>
      <c r="K252" s="53" t="str">
        <f t="shared" ca="1" si="31"/>
        <v/>
      </c>
      <c r="L252" s="36" t="str">
        <f t="shared" ca="1" si="32"/>
        <v/>
      </c>
      <c r="M252" s="36" t="str">
        <f t="shared" ca="1" si="33"/>
        <v/>
      </c>
      <c r="N252" s="36" t="str">
        <f t="shared" ca="1" si="34"/>
        <v/>
      </c>
      <c r="O252" s="4" t="str">
        <f t="shared" ca="1" si="36"/>
        <v/>
      </c>
      <c r="P252" s="61" t="str">
        <f t="shared" ca="1" si="37"/>
        <v/>
      </c>
      <c r="Q252" s="61" t="str">
        <f t="shared" ca="1" si="38"/>
        <v/>
      </c>
      <c r="R252" s="61" t="str">
        <f t="shared" ca="1" si="39"/>
        <v/>
      </c>
    </row>
    <row r="253" spans="2:18" ht="15.75" thickBot="1">
      <c r="B253">
        <v>251</v>
      </c>
      <c r="C253" s="35">
        <f ca="1">IFERROR(LARGE(OFFSET('Program and Results'!$V$1,MATCH('Distribution of data (Se Diff)'!$A$2,'Program and Results'!$A:$A,0),0,500,1),$B$2-B253),"")</f>
        <v>0.30221221764913175</v>
      </c>
      <c r="D253" s="47">
        <f ca="1">IF(C253="","",COUNTIFS(OFFSET('Program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Diff)'!$C253))</f>
        <v>1</v>
      </c>
      <c r="E253" s="47">
        <f ca="1">IF(D253="","",COUNTIFS(OFFSET('Program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Diff)'!$C253))</f>
        <v>0</v>
      </c>
      <c r="F253" s="47">
        <f ca="1">IF(E253="","",COUNTIFS(OFFSET('Program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Diff)'!$C253))</f>
        <v>0</v>
      </c>
      <c r="G253" s="47"/>
      <c r="J253" s="52" t="str">
        <f t="shared" ca="1" si="35"/>
        <v/>
      </c>
      <c r="K253" s="53" t="str">
        <f t="shared" ca="1" si="31"/>
        <v/>
      </c>
      <c r="L253" s="36" t="str">
        <f t="shared" ca="1" si="32"/>
        <v/>
      </c>
      <c r="M253" s="36" t="str">
        <f t="shared" ca="1" si="33"/>
        <v/>
      </c>
      <c r="N253" s="36" t="str">
        <f t="shared" ca="1" si="34"/>
        <v/>
      </c>
      <c r="O253" s="4" t="str">
        <f t="shared" ca="1" si="36"/>
        <v/>
      </c>
      <c r="P253" s="61" t="str">
        <f t="shared" ca="1" si="37"/>
        <v/>
      </c>
      <c r="Q253" s="61" t="str">
        <f t="shared" ca="1" si="38"/>
        <v/>
      </c>
      <c r="R253" s="61" t="str">
        <f t="shared" ca="1" si="39"/>
        <v/>
      </c>
    </row>
    <row r="254" spans="2:18" ht="15.75" thickBot="1">
      <c r="B254">
        <v>252</v>
      </c>
      <c r="C254" s="35">
        <f ca="1">IFERROR(LARGE(OFFSET('Program and Results'!$V$1,MATCH('Distribution of data (Se Diff)'!$A$2,'Program and Results'!$A:$A,0),0,500,1),$B$2-B254),"")</f>
        <v>0.30425974254091614</v>
      </c>
      <c r="D254" s="47">
        <f ca="1">IF(C254="","",COUNTIFS(OFFSET('Program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Diff)'!$C254))</f>
        <v>0</v>
      </c>
      <c r="E254" s="47">
        <f ca="1">IF(D254="","",COUNTIFS(OFFSET('Program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Diff)'!$C254))</f>
        <v>0</v>
      </c>
      <c r="F254" s="47">
        <f ca="1">IF(E254="","",COUNTIFS(OFFSET('Program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Diff)'!$C254))</f>
        <v>1</v>
      </c>
      <c r="G254" s="47"/>
      <c r="J254" s="52" t="str">
        <f t="shared" ca="1" si="35"/>
        <v/>
      </c>
      <c r="K254" s="53" t="str">
        <f t="shared" ca="1" si="31"/>
        <v/>
      </c>
      <c r="L254" s="36" t="str">
        <f t="shared" ca="1" si="32"/>
        <v/>
      </c>
      <c r="M254" s="36" t="str">
        <f t="shared" ca="1" si="33"/>
        <v/>
      </c>
      <c r="N254" s="36" t="str">
        <f t="shared" ca="1" si="34"/>
        <v/>
      </c>
      <c r="O254" s="4" t="str">
        <f t="shared" ca="1" si="36"/>
        <v/>
      </c>
      <c r="P254" s="61" t="str">
        <f t="shared" ca="1" si="37"/>
        <v/>
      </c>
      <c r="Q254" s="61" t="str">
        <f t="shared" ca="1" si="38"/>
        <v/>
      </c>
      <c r="R254" s="61" t="str">
        <f t="shared" ca="1" si="39"/>
        <v/>
      </c>
    </row>
    <row r="255" spans="2:18" ht="15.75" thickBot="1">
      <c r="B255">
        <v>253</v>
      </c>
      <c r="C255" s="35">
        <f ca="1">IFERROR(LARGE(OFFSET('Program and Results'!$V$1,MATCH('Distribution of data (Se Diff)'!$A$2,'Program and Results'!$A:$A,0),0,500,1),$B$2-B255),"")</f>
        <v>0.30749111136324614</v>
      </c>
      <c r="D255" s="47">
        <f ca="1">IF(C255="","",COUNTIFS(OFFSET('Program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Diff)'!$C255))</f>
        <v>1</v>
      </c>
      <c r="E255" s="47">
        <f ca="1">IF(D255="","",COUNTIFS(OFFSET('Program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Diff)'!$C255))</f>
        <v>0</v>
      </c>
      <c r="F255" s="47">
        <f ca="1">IF(E255="","",COUNTIFS(OFFSET('Program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Diff)'!$C255))</f>
        <v>0</v>
      </c>
      <c r="G255" s="47"/>
      <c r="J255" s="52" t="str">
        <f t="shared" ca="1" si="35"/>
        <v/>
      </c>
      <c r="K255" s="53" t="str">
        <f t="shared" ca="1" si="31"/>
        <v/>
      </c>
      <c r="L255" s="36" t="str">
        <f t="shared" ca="1" si="32"/>
        <v/>
      </c>
      <c r="M255" s="36" t="str">
        <f t="shared" ca="1" si="33"/>
        <v/>
      </c>
      <c r="N255" s="36" t="str">
        <f t="shared" ca="1" si="34"/>
        <v/>
      </c>
      <c r="O255" s="4" t="str">
        <f t="shared" ca="1" si="36"/>
        <v/>
      </c>
      <c r="P255" s="61" t="str">
        <f t="shared" ca="1" si="37"/>
        <v/>
      </c>
      <c r="Q255" s="61" t="str">
        <f t="shared" ca="1" si="38"/>
        <v/>
      </c>
      <c r="R255" s="61" t="str">
        <f t="shared" ca="1" si="39"/>
        <v/>
      </c>
    </row>
    <row r="256" spans="2:18" ht="15.75" thickBot="1">
      <c r="B256">
        <v>254</v>
      </c>
      <c r="C256" s="35">
        <f ca="1">IFERROR(LARGE(OFFSET('Program and Results'!$V$1,MATCH('Distribution of data (Se Diff)'!$A$2,'Program and Results'!$A:$A,0),0,500,1),$B$2-B256),"")</f>
        <v>0.30758751211066571</v>
      </c>
      <c r="D256" s="47">
        <f ca="1">IF(C256="","",COUNTIFS(OFFSET('Program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Diff)'!$C256))</f>
        <v>1</v>
      </c>
      <c r="E256" s="47">
        <f ca="1">IF(D256="","",COUNTIFS(OFFSET('Program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Diff)'!$C256))</f>
        <v>0</v>
      </c>
      <c r="F256" s="47">
        <f ca="1">IF(E256="","",COUNTIFS(OFFSET('Program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Diff)'!$C256))</f>
        <v>0</v>
      </c>
      <c r="G256" s="47"/>
      <c r="J256" s="52" t="str">
        <f t="shared" ca="1" si="35"/>
        <v/>
      </c>
      <c r="K256" s="53" t="str">
        <f t="shared" ca="1" si="31"/>
        <v/>
      </c>
      <c r="L256" s="36" t="str">
        <f t="shared" ca="1" si="32"/>
        <v/>
      </c>
      <c r="M256" s="36" t="str">
        <f t="shared" ca="1" si="33"/>
        <v/>
      </c>
      <c r="N256" s="36" t="str">
        <f t="shared" ca="1" si="34"/>
        <v/>
      </c>
      <c r="O256" s="4" t="str">
        <f t="shared" ca="1" si="36"/>
        <v/>
      </c>
      <c r="P256" s="61" t="str">
        <f t="shared" ca="1" si="37"/>
        <v/>
      </c>
      <c r="Q256" s="61" t="str">
        <f t="shared" ca="1" si="38"/>
        <v/>
      </c>
      <c r="R256" s="61" t="str">
        <f t="shared" ca="1" si="39"/>
        <v/>
      </c>
    </row>
    <row r="257" spans="2:18" ht="15.75" thickBot="1">
      <c r="B257">
        <v>255</v>
      </c>
      <c r="C257" s="35">
        <f ca="1">IFERROR(LARGE(OFFSET('Program and Results'!$V$1,MATCH('Distribution of data (Se Diff)'!$A$2,'Program and Results'!$A:$A,0),0,500,1),$B$2-B257),"")</f>
        <v>0.30798179443510287</v>
      </c>
      <c r="D257" s="47">
        <f ca="1">IF(C257="","",COUNTIFS(OFFSET('Program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Diff)'!$C257))</f>
        <v>1</v>
      </c>
      <c r="E257" s="47">
        <f ca="1">IF(D257="","",COUNTIFS(OFFSET('Program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Diff)'!$C257))</f>
        <v>0</v>
      </c>
      <c r="F257" s="47">
        <f ca="1">IF(E257="","",COUNTIFS(OFFSET('Program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Diff)'!$C257))</f>
        <v>0</v>
      </c>
      <c r="G257" s="47"/>
      <c r="J257" s="52" t="str">
        <f t="shared" ca="1" si="35"/>
        <v/>
      </c>
      <c r="K257" s="53" t="str">
        <f t="shared" ca="1" si="31"/>
        <v/>
      </c>
      <c r="L257" s="36" t="str">
        <f t="shared" ca="1" si="32"/>
        <v/>
      </c>
      <c r="M257" s="36" t="str">
        <f t="shared" ca="1" si="33"/>
        <v/>
      </c>
      <c r="N257" s="36" t="str">
        <f t="shared" ca="1" si="34"/>
        <v/>
      </c>
      <c r="O257" s="4" t="str">
        <f t="shared" ca="1" si="36"/>
        <v/>
      </c>
      <c r="P257" s="61" t="str">
        <f t="shared" ca="1" si="37"/>
        <v/>
      </c>
      <c r="Q257" s="61" t="str">
        <f t="shared" ca="1" si="38"/>
        <v/>
      </c>
      <c r="R257" s="61" t="str">
        <f t="shared" ca="1" si="39"/>
        <v/>
      </c>
    </row>
    <row r="258" spans="2:18" ht="15.75" thickBot="1">
      <c r="B258">
        <v>256</v>
      </c>
      <c r="C258" s="35">
        <f ca="1">IFERROR(LARGE(OFFSET('Program and Results'!$V$1,MATCH('Distribution of data (Se Diff)'!$A$2,'Program and Results'!$A:$A,0),0,500,1),$B$2-B258),"")</f>
        <v>0.31283430217699237</v>
      </c>
      <c r="D258" s="47">
        <f ca="1">IF(C258="","",COUNTIFS(OFFSET('Program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Diff)'!$C258))</f>
        <v>0</v>
      </c>
      <c r="E258" s="47">
        <f ca="1">IF(D258="","",COUNTIFS(OFFSET('Program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Diff)'!$C258))</f>
        <v>1</v>
      </c>
      <c r="F258" s="47">
        <f ca="1">IF(E258="","",COUNTIFS(OFFSET('Program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Diff)'!$C258))</f>
        <v>0</v>
      </c>
      <c r="G258" s="47"/>
      <c r="J258" s="52" t="str">
        <f t="shared" ca="1" si="35"/>
        <v/>
      </c>
      <c r="K258" s="53" t="str">
        <f t="shared" ref="K258:K321" ca="1" si="40">IFERROR(IF(J258+($I$2-0.01%)&gt;MAX($C$2:$C$500),"+",J258+($I$2-0.01%)),"")</f>
        <v/>
      </c>
      <c r="L258" s="36" t="str">
        <f t="shared" ref="L258:L321" ca="1" si="41">IFERROR(IF(K258="","",IF($K258="+",COUNTIFS($C:$C,"&gt;="&amp;$J258,D:D,1),COUNTIFS($C:$C,"&gt;="&amp;$J258,$C:$C,"&lt;="&amp;$K258,D:D,1))),"")</f>
        <v/>
      </c>
      <c r="M258" s="36" t="str">
        <f t="shared" ref="M258:M321" ca="1" si="42">IFERROR(IF(K258="","",IF($K258="+",COUNTIFS($C:$C,"&gt;="&amp;$J258,E:E,1),COUNTIFS($C:$C,"&gt;="&amp;$J258,$C:$C,"&lt;="&amp;$K258,E:E,1))),"")</f>
        <v/>
      </c>
      <c r="N258" s="36" t="str">
        <f t="shared" ref="N258:N321" ca="1" si="43">IFERROR(IF(K258="","",IF($K258="+",COUNTIFS($C:$C,"&gt;="&amp;$J258,F:F,1),COUNTIFS($C:$C,"&gt;="&amp;$J258,$C:$C,"&lt;="&amp;$K258,F:F,1))),"")</f>
        <v/>
      </c>
      <c r="O258" s="4" t="str">
        <f t="shared" ca="1" si="36"/>
        <v/>
      </c>
      <c r="P258" s="61" t="str">
        <f t="shared" ca="1" si="37"/>
        <v/>
      </c>
      <c r="Q258" s="61" t="str">
        <f t="shared" ca="1" si="38"/>
        <v/>
      </c>
      <c r="R258" s="61" t="str">
        <f t="shared" ca="1" si="39"/>
        <v/>
      </c>
    </row>
    <row r="259" spans="2:18" ht="15.75" thickBot="1">
      <c r="B259">
        <v>257</v>
      </c>
      <c r="C259" s="35">
        <f ca="1">IFERROR(LARGE(OFFSET('Program and Results'!$V$1,MATCH('Distribution of data (Se Diff)'!$A$2,'Program and Results'!$A:$A,0),0,500,1),$B$2-B259),"")</f>
        <v>0.31400790982422988</v>
      </c>
      <c r="D259" s="47">
        <f ca="1">IF(C259="","",COUNTIFS(OFFSET('Program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Diff)'!$C259))</f>
        <v>1</v>
      </c>
      <c r="E259" s="47">
        <f ca="1">IF(D259="","",COUNTIFS(OFFSET('Program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Diff)'!$C259))</f>
        <v>0</v>
      </c>
      <c r="F259" s="47">
        <f ca="1">IF(E259="","",COUNTIFS(OFFSET('Program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Diff)'!$C259))</f>
        <v>0</v>
      </c>
      <c r="G259" s="47"/>
      <c r="J259" s="52" t="str">
        <f t="shared" ref="J259:J322" ca="1" si="44">IFERROR(IF(J258+$I$2&gt;=MAX($C$2:$C$500),"",J258+$I$2),"")</f>
        <v/>
      </c>
      <c r="K259" s="53" t="str">
        <f t="shared" ca="1" si="40"/>
        <v/>
      </c>
      <c r="L259" s="36" t="str">
        <f t="shared" ca="1" si="41"/>
        <v/>
      </c>
      <c r="M259" s="36" t="str">
        <f t="shared" ca="1" si="42"/>
        <v/>
      </c>
      <c r="N259" s="36" t="str">
        <f t="shared" ca="1" si="43"/>
        <v/>
      </c>
      <c r="O259" s="4" t="str">
        <f t="shared" ref="O259:O322" ca="1" si="45">IF(J259="","",SUM(L259:N259))</f>
        <v/>
      </c>
      <c r="P259" s="61" t="str">
        <f t="shared" ca="1" si="37"/>
        <v/>
      </c>
      <c r="Q259" s="61" t="str">
        <f t="shared" ca="1" si="38"/>
        <v/>
      </c>
      <c r="R259" s="61" t="str">
        <f t="shared" ca="1" si="39"/>
        <v/>
      </c>
    </row>
    <row r="260" spans="2:18" ht="15.75" thickBot="1">
      <c r="B260">
        <v>258</v>
      </c>
      <c r="C260" s="35">
        <f ca="1">IFERROR(LARGE(OFFSET('Program and Results'!$V$1,MATCH('Distribution of data (Se Diff)'!$A$2,'Program and Results'!$A:$A,0),0,500,1),$B$2-B260),"")</f>
        <v>0.31634674779033589</v>
      </c>
      <c r="D260" s="47">
        <f ca="1">IF(C260="","",COUNTIFS(OFFSET('Program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Diff)'!$C260))</f>
        <v>1</v>
      </c>
      <c r="E260" s="47">
        <f ca="1">IF(D260="","",COUNTIFS(OFFSET('Program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Diff)'!$C260))</f>
        <v>0</v>
      </c>
      <c r="F260" s="47">
        <f ca="1">IF(E260="","",COUNTIFS(OFFSET('Program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Diff)'!$C260))</f>
        <v>0</v>
      </c>
      <c r="G260" s="47"/>
      <c r="J260" s="52" t="str">
        <f t="shared" ca="1" si="44"/>
        <v/>
      </c>
      <c r="K260" s="53" t="str">
        <f t="shared" ca="1" si="40"/>
        <v/>
      </c>
      <c r="L260" s="36" t="str">
        <f t="shared" ca="1" si="41"/>
        <v/>
      </c>
      <c r="M260" s="36" t="str">
        <f t="shared" ca="1" si="42"/>
        <v/>
      </c>
      <c r="N260" s="36" t="str">
        <f t="shared" ca="1" si="43"/>
        <v/>
      </c>
      <c r="O260" s="4" t="str">
        <f t="shared" ca="1" si="45"/>
        <v/>
      </c>
      <c r="P260" s="61" t="str">
        <f t="shared" ca="1" si="37"/>
        <v/>
      </c>
      <c r="Q260" s="61" t="str">
        <f t="shared" ca="1" si="38"/>
        <v/>
      </c>
      <c r="R260" s="61" t="str">
        <f t="shared" ca="1" si="39"/>
        <v/>
      </c>
    </row>
    <row r="261" spans="2:18" ht="15.75" thickBot="1">
      <c r="B261">
        <v>259</v>
      </c>
      <c r="C261" s="35">
        <f ca="1">IFERROR(LARGE(OFFSET('Program and Results'!$V$1,MATCH('Distribution of data (Se Diff)'!$A$2,'Program and Results'!$A:$A,0),0,500,1),$B$2-B261),"")</f>
        <v>0.31669112941434441</v>
      </c>
      <c r="D261" s="47">
        <f ca="1">IF(C261="","",COUNTIFS(OFFSET('Program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Diff)'!$C261))</f>
        <v>1</v>
      </c>
      <c r="E261" s="47">
        <f ca="1">IF(D261="","",COUNTIFS(OFFSET('Program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Diff)'!$C261))</f>
        <v>0</v>
      </c>
      <c r="F261" s="47">
        <f ca="1">IF(E261="","",COUNTIFS(OFFSET('Program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Diff)'!$C261))</f>
        <v>0</v>
      </c>
      <c r="G261" s="47"/>
      <c r="J261" s="52" t="str">
        <f t="shared" ca="1" si="44"/>
        <v/>
      </c>
      <c r="K261" s="53" t="str">
        <f t="shared" ca="1" si="40"/>
        <v/>
      </c>
      <c r="L261" s="36" t="str">
        <f t="shared" ca="1" si="41"/>
        <v/>
      </c>
      <c r="M261" s="36" t="str">
        <f t="shared" ca="1" si="42"/>
        <v/>
      </c>
      <c r="N261" s="36" t="str">
        <f t="shared" ca="1" si="43"/>
        <v/>
      </c>
      <c r="O261" s="4" t="str">
        <f t="shared" ca="1" si="45"/>
        <v/>
      </c>
      <c r="P261" s="61" t="str">
        <f t="shared" ca="1" si="37"/>
        <v/>
      </c>
      <c r="Q261" s="61" t="str">
        <f t="shared" ca="1" si="38"/>
        <v/>
      </c>
      <c r="R261" s="61" t="str">
        <f t="shared" ca="1" si="39"/>
        <v/>
      </c>
    </row>
    <row r="262" spans="2:18" ht="15.75" thickBot="1">
      <c r="B262">
        <v>260</v>
      </c>
      <c r="C262" s="35">
        <f ca="1">IFERROR(LARGE(OFFSET('Program and Results'!$V$1,MATCH('Distribution of data (Se Diff)'!$A$2,'Program and Results'!$A:$A,0),0,500,1),$B$2-B262),"")</f>
        <v>0.32062250254879077</v>
      </c>
      <c r="D262" s="47">
        <f ca="1">IF(C262="","",COUNTIFS(OFFSET('Program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Diff)'!$C262))</f>
        <v>1</v>
      </c>
      <c r="E262" s="47">
        <f ca="1">IF(D262="","",COUNTIFS(OFFSET('Program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Diff)'!$C262))</f>
        <v>0</v>
      </c>
      <c r="F262" s="47">
        <f ca="1">IF(E262="","",COUNTIFS(OFFSET('Program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Diff)'!$C262))</f>
        <v>0</v>
      </c>
      <c r="G262" s="47"/>
      <c r="J262" s="52" t="str">
        <f t="shared" ca="1" si="44"/>
        <v/>
      </c>
      <c r="K262" s="53" t="str">
        <f t="shared" ca="1" si="40"/>
        <v/>
      </c>
      <c r="L262" s="36" t="str">
        <f t="shared" ca="1" si="41"/>
        <v/>
      </c>
      <c r="M262" s="36" t="str">
        <f t="shared" ca="1" si="42"/>
        <v/>
      </c>
      <c r="N262" s="36" t="str">
        <f t="shared" ca="1" si="43"/>
        <v/>
      </c>
      <c r="O262" s="4" t="str">
        <f t="shared" ca="1" si="45"/>
        <v/>
      </c>
      <c r="P262" s="61" t="str">
        <f t="shared" ca="1" si="37"/>
        <v/>
      </c>
      <c r="Q262" s="61" t="str">
        <f t="shared" ca="1" si="38"/>
        <v/>
      </c>
      <c r="R262" s="61" t="str">
        <f t="shared" ca="1" si="39"/>
        <v/>
      </c>
    </row>
    <row r="263" spans="2:18" ht="15.75" thickBot="1">
      <c r="B263">
        <v>261</v>
      </c>
      <c r="C263" s="35">
        <f ca="1">IFERROR(LARGE(OFFSET('Program and Results'!$V$1,MATCH('Distribution of data (Se Diff)'!$A$2,'Program and Results'!$A:$A,0),0,500,1),$B$2-B263),"")</f>
        <v>0.32425346372355479</v>
      </c>
      <c r="D263" s="47">
        <f ca="1">IF(C263="","",COUNTIFS(OFFSET('Program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Diff)'!$C263))</f>
        <v>1</v>
      </c>
      <c r="E263" s="47">
        <f ca="1">IF(D263="","",COUNTIFS(OFFSET('Program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Diff)'!$C263))</f>
        <v>0</v>
      </c>
      <c r="F263" s="47">
        <f ca="1">IF(E263="","",COUNTIFS(OFFSET('Program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Diff)'!$C263))</f>
        <v>0</v>
      </c>
      <c r="G263" s="47"/>
      <c r="J263" s="52" t="str">
        <f t="shared" ca="1" si="44"/>
        <v/>
      </c>
      <c r="K263" s="53" t="str">
        <f t="shared" ca="1" si="40"/>
        <v/>
      </c>
      <c r="L263" s="36" t="str">
        <f t="shared" ca="1" si="41"/>
        <v/>
      </c>
      <c r="M263" s="36" t="str">
        <f t="shared" ca="1" si="42"/>
        <v/>
      </c>
      <c r="N263" s="36" t="str">
        <f t="shared" ca="1" si="43"/>
        <v/>
      </c>
      <c r="O263" s="4" t="str">
        <f t="shared" ca="1" si="45"/>
        <v/>
      </c>
      <c r="P263" s="61" t="str">
        <f t="shared" ca="1" si="37"/>
        <v/>
      </c>
      <c r="Q263" s="61" t="str">
        <f t="shared" ca="1" si="38"/>
        <v/>
      </c>
      <c r="R263" s="61" t="str">
        <f t="shared" ca="1" si="39"/>
        <v/>
      </c>
    </row>
    <row r="264" spans="2:18" ht="15.75" thickBot="1">
      <c r="B264">
        <v>262</v>
      </c>
      <c r="C264" s="35">
        <f ca="1">IFERROR(LARGE(OFFSET('Program and Results'!$V$1,MATCH('Distribution of data (Se Diff)'!$A$2,'Program and Results'!$A:$A,0),0,500,1),$B$2-B264),"")</f>
        <v>0.33435460056743227</v>
      </c>
      <c r="D264" s="47">
        <f ca="1">IF(C264="","",COUNTIFS(OFFSET('Program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Diff)'!$C264))</f>
        <v>1</v>
      </c>
      <c r="E264" s="47">
        <f ca="1">IF(D264="","",COUNTIFS(OFFSET('Program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Diff)'!$C264))</f>
        <v>0</v>
      </c>
      <c r="F264" s="47">
        <f ca="1">IF(E264="","",COUNTIFS(OFFSET('Program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Diff)'!$C264))</f>
        <v>0</v>
      </c>
      <c r="G264" s="47"/>
      <c r="J264" s="52" t="str">
        <f t="shared" ca="1" si="44"/>
        <v/>
      </c>
      <c r="K264" s="53" t="str">
        <f t="shared" ca="1" si="40"/>
        <v/>
      </c>
      <c r="L264" s="36" t="str">
        <f t="shared" ca="1" si="41"/>
        <v/>
      </c>
      <c r="M264" s="36" t="str">
        <f t="shared" ca="1" si="42"/>
        <v/>
      </c>
      <c r="N264" s="36" t="str">
        <f t="shared" ca="1" si="43"/>
        <v/>
      </c>
      <c r="O264" s="4" t="str">
        <f t="shared" ca="1" si="45"/>
        <v/>
      </c>
      <c r="P264" s="61" t="str">
        <f t="shared" ca="1" si="37"/>
        <v/>
      </c>
      <c r="Q264" s="61" t="str">
        <f t="shared" ca="1" si="38"/>
        <v/>
      </c>
      <c r="R264" s="61" t="str">
        <f t="shared" ca="1" si="39"/>
        <v/>
      </c>
    </row>
    <row r="265" spans="2:18" ht="15.75" thickBot="1">
      <c r="B265">
        <v>263</v>
      </c>
      <c r="C265" s="35">
        <f ca="1">IFERROR(LARGE(OFFSET('Program and Results'!$V$1,MATCH('Distribution of data (Se Diff)'!$A$2,'Program and Results'!$A:$A,0),0,500,1),$B$2-B265),"")</f>
        <v>0.33639830302702811</v>
      </c>
      <c r="D265" s="47">
        <f ca="1">IF(C265="","",COUNTIFS(OFFSET('Program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Diff)'!$C265))</f>
        <v>1</v>
      </c>
      <c r="E265" s="47">
        <f ca="1">IF(D265="","",COUNTIFS(OFFSET('Program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Diff)'!$C265))</f>
        <v>0</v>
      </c>
      <c r="F265" s="47">
        <f ca="1">IF(E265="","",COUNTIFS(OFFSET('Program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Diff)'!$C265))</f>
        <v>0</v>
      </c>
      <c r="G265" s="47"/>
      <c r="J265" s="52" t="str">
        <f t="shared" ca="1" si="44"/>
        <v/>
      </c>
      <c r="K265" s="53" t="str">
        <f t="shared" ca="1" si="40"/>
        <v/>
      </c>
      <c r="L265" s="36" t="str">
        <f t="shared" ca="1" si="41"/>
        <v/>
      </c>
      <c r="M265" s="36" t="str">
        <f t="shared" ca="1" si="42"/>
        <v/>
      </c>
      <c r="N265" s="36" t="str">
        <f t="shared" ca="1" si="43"/>
        <v/>
      </c>
      <c r="O265" s="4" t="str">
        <f t="shared" ca="1" si="45"/>
        <v/>
      </c>
      <c r="P265" s="61" t="str">
        <f t="shared" ca="1" si="37"/>
        <v/>
      </c>
      <c r="Q265" s="61" t="str">
        <f t="shared" ca="1" si="38"/>
        <v/>
      </c>
      <c r="R265" s="61" t="str">
        <f t="shared" ca="1" si="39"/>
        <v/>
      </c>
    </row>
    <row r="266" spans="2:18" ht="15.75" thickBot="1">
      <c r="B266">
        <v>264</v>
      </c>
      <c r="C266" s="35">
        <f ca="1">IFERROR(LARGE(OFFSET('Program and Results'!$V$1,MATCH('Distribution of data (Se Diff)'!$A$2,'Program and Results'!$A:$A,0),0,500,1),$B$2-B266),"")</f>
        <v>0.33664140621217697</v>
      </c>
      <c r="D266" s="47">
        <f ca="1">IF(C266="","",COUNTIFS(OFFSET('Program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Diff)'!$C266))</f>
        <v>1</v>
      </c>
      <c r="E266" s="47">
        <f ca="1">IF(D266="","",COUNTIFS(OFFSET('Program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Diff)'!$C266))</f>
        <v>0</v>
      </c>
      <c r="F266" s="47">
        <f ca="1">IF(E266="","",COUNTIFS(OFFSET('Program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Diff)'!$C266))</f>
        <v>0</v>
      </c>
      <c r="G266" s="47"/>
      <c r="J266" s="52" t="str">
        <f t="shared" ca="1" si="44"/>
        <v/>
      </c>
      <c r="K266" s="53" t="str">
        <f t="shared" ca="1" si="40"/>
        <v/>
      </c>
      <c r="L266" s="36" t="str">
        <f t="shared" ca="1" si="41"/>
        <v/>
      </c>
      <c r="M266" s="36" t="str">
        <f t="shared" ca="1" si="42"/>
        <v/>
      </c>
      <c r="N266" s="36" t="str">
        <f t="shared" ca="1" si="43"/>
        <v/>
      </c>
      <c r="O266" s="4" t="str">
        <f t="shared" ca="1" si="45"/>
        <v/>
      </c>
      <c r="P266" s="61" t="str">
        <f t="shared" ca="1" si="37"/>
        <v/>
      </c>
      <c r="Q266" s="61" t="str">
        <f t="shared" ca="1" si="38"/>
        <v/>
      </c>
      <c r="R266" s="61" t="str">
        <f t="shared" ca="1" si="39"/>
        <v/>
      </c>
    </row>
    <row r="267" spans="2:18" ht="15.75" thickBot="1">
      <c r="B267">
        <v>265</v>
      </c>
      <c r="C267" s="35">
        <f ca="1">IFERROR(LARGE(OFFSET('Program and Results'!$V$1,MATCH('Distribution of data (Se Diff)'!$A$2,'Program and Results'!$A:$A,0),0,500,1),$B$2-B267),"")</f>
        <v>0.34476983656922666</v>
      </c>
      <c r="D267" s="47">
        <f ca="1">IF(C267="","",COUNTIFS(OFFSET('Program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Diff)'!$C267))</f>
        <v>1</v>
      </c>
      <c r="E267" s="47">
        <f ca="1">IF(D267="","",COUNTIFS(OFFSET('Program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Diff)'!$C267))</f>
        <v>0</v>
      </c>
      <c r="F267" s="47">
        <f ca="1">IF(E267="","",COUNTIFS(OFFSET('Program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Diff)'!$C267))</f>
        <v>0</v>
      </c>
      <c r="G267" s="47"/>
      <c r="J267" s="52" t="str">
        <f t="shared" ca="1" si="44"/>
        <v/>
      </c>
      <c r="K267" s="53" t="str">
        <f t="shared" ca="1" si="40"/>
        <v/>
      </c>
      <c r="L267" s="36" t="str">
        <f t="shared" ca="1" si="41"/>
        <v/>
      </c>
      <c r="M267" s="36" t="str">
        <f t="shared" ca="1" si="42"/>
        <v/>
      </c>
      <c r="N267" s="36" t="str">
        <f t="shared" ca="1" si="43"/>
        <v/>
      </c>
      <c r="O267" s="4" t="str">
        <f t="shared" ca="1" si="45"/>
        <v/>
      </c>
      <c r="P267" s="61" t="str">
        <f t="shared" ca="1" si="37"/>
        <v/>
      </c>
      <c r="Q267" s="61" t="str">
        <f t="shared" ca="1" si="38"/>
        <v/>
      </c>
      <c r="R267" s="61" t="str">
        <f t="shared" ca="1" si="39"/>
        <v/>
      </c>
    </row>
    <row r="268" spans="2:18" ht="15.75" thickBot="1">
      <c r="B268">
        <v>266</v>
      </c>
      <c r="C268" s="35">
        <f ca="1">IFERROR(LARGE(OFFSET('Program and Results'!$V$1,MATCH('Distribution of data (Se Diff)'!$A$2,'Program and Results'!$A:$A,0),0,500,1),$B$2-B268),"")</f>
        <v>0.34579333324659567</v>
      </c>
      <c r="D268" s="47">
        <f ca="1">IF(C268="","",COUNTIFS(OFFSET('Program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Diff)'!$C268))</f>
        <v>0</v>
      </c>
      <c r="E268" s="47">
        <f ca="1">IF(D268="","",COUNTIFS(OFFSET('Program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Diff)'!$C268))</f>
        <v>0</v>
      </c>
      <c r="F268" s="47">
        <f ca="1">IF(E268="","",COUNTIFS(OFFSET('Program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Diff)'!$C268))</f>
        <v>1</v>
      </c>
      <c r="G268" s="47"/>
      <c r="J268" s="52" t="str">
        <f t="shared" ca="1" si="44"/>
        <v/>
      </c>
      <c r="K268" s="53" t="str">
        <f t="shared" ca="1" si="40"/>
        <v/>
      </c>
      <c r="L268" s="36" t="str">
        <f t="shared" ca="1" si="41"/>
        <v/>
      </c>
      <c r="M268" s="36" t="str">
        <f t="shared" ca="1" si="42"/>
        <v/>
      </c>
      <c r="N268" s="36" t="str">
        <f t="shared" ca="1" si="43"/>
        <v/>
      </c>
      <c r="O268" s="4" t="str">
        <f t="shared" ca="1" si="45"/>
        <v/>
      </c>
      <c r="P268" s="61" t="str">
        <f t="shared" ca="1" si="37"/>
        <v/>
      </c>
      <c r="Q268" s="61" t="str">
        <f t="shared" ca="1" si="38"/>
        <v/>
      </c>
      <c r="R268" s="61" t="str">
        <f t="shared" ca="1" si="39"/>
        <v/>
      </c>
    </row>
    <row r="269" spans="2:18" ht="15.75" thickBot="1">
      <c r="B269">
        <v>267</v>
      </c>
      <c r="C269" s="35">
        <f ca="1">IFERROR(LARGE(OFFSET('Program and Results'!$V$1,MATCH('Distribution of data (Se Diff)'!$A$2,'Program and Results'!$A:$A,0),0,500,1),$B$2-B269),"")</f>
        <v>0.34942103919249945</v>
      </c>
      <c r="D269" s="47">
        <f ca="1">IF(C269="","",COUNTIFS(OFFSET('Program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Diff)'!$C269))</f>
        <v>1</v>
      </c>
      <c r="E269" s="47">
        <f ca="1">IF(D269="","",COUNTIFS(OFFSET('Program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Diff)'!$C269))</f>
        <v>0</v>
      </c>
      <c r="F269" s="47">
        <f ca="1">IF(E269="","",COUNTIFS(OFFSET('Program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Diff)'!$C269))</f>
        <v>0</v>
      </c>
      <c r="G269" s="47"/>
      <c r="J269" s="52" t="str">
        <f t="shared" ca="1" si="44"/>
        <v/>
      </c>
      <c r="K269" s="53" t="str">
        <f t="shared" ca="1" si="40"/>
        <v/>
      </c>
      <c r="L269" s="36" t="str">
        <f t="shared" ca="1" si="41"/>
        <v/>
      </c>
      <c r="M269" s="36" t="str">
        <f t="shared" ca="1" si="42"/>
        <v/>
      </c>
      <c r="N269" s="36" t="str">
        <f t="shared" ca="1" si="43"/>
        <v/>
      </c>
      <c r="O269" s="4" t="str">
        <f t="shared" ca="1" si="45"/>
        <v/>
      </c>
      <c r="P269" s="61" t="str">
        <f t="shared" ca="1" si="37"/>
        <v/>
      </c>
      <c r="Q269" s="61" t="str">
        <f t="shared" ca="1" si="38"/>
        <v/>
      </c>
      <c r="R269" s="61" t="str">
        <f t="shared" ca="1" si="39"/>
        <v/>
      </c>
    </row>
    <row r="270" spans="2:18" ht="15.75" thickBot="1">
      <c r="B270">
        <v>268</v>
      </c>
      <c r="C270" s="35">
        <f ca="1">IFERROR(LARGE(OFFSET('Program and Results'!$V$1,MATCH('Distribution of data (Se Diff)'!$A$2,'Program and Results'!$A:$A,0),0,500,1),$B$2-B270),"")</f>
        <v>0.35583034059403196</v>
      </c>
      <c r="D270" s="47">
        <f ca="1">IF(C270="","",COUNTIFS(OFFSET('Program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Diff)'!$C270))</f>
        <v>1</v>
      </c>
      <c r="E270" s="47">
        <f ca="1">IF(D270="","",COUNTIFS(OFFSET('Program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Diff)'!$C270))</f>
        <v>0</v>
      </c>
      <c r="F270" s="47">
        <f ca="1">IF(E270="","",COUNTIFS(OFFSET('Program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Diff)'!$C270))</f>
        <v>0</v>
      </c>
      <c r="G270" s="47"/>
      <c r="J270" s="52" t="str">
        <f t="shared" ca="1" si="44"/>
        <v/>
      </c>
      <c r="K270" s="53" t="str">
        <f t="shared" ca="1" si="40"/>
        <v/>
      </c>
      <c r="L270" s="36" t="str">
        <f t="shared" ca="1" si="41"/>
        <v/>
      </c>
      <c r="M270" s="36" t="str">
        <f t="shared" ca="1" si="42"/>
        <v/>
      </c>
      <c r="N270" s="36" t="str">
        <f t="shared" ca="1" si="43"/>
        <v/>
      </c>
      <c r="O270" s="4" t="str">
        <f t="shared" ca="1" si="45"/>
        <v/>
      </c>
      <c r="P270" s="61" t="str">
        <f t="shared" ca="1" si="37"/>
        <v/>
      </c>
      <c r="Q270" s="61" t="str">
        <f t="shared" ca="1" si="38"/>
        <v/>
      </c>
      <c r="R270" s="61" t="str">
        <f t="shared" ca="1" si="39"/>
        <v/>
      </c>
    </row>
    <row r="271" spans="2:18" ht="15.75" thickBot="1">
      <c r="B271">
        <v>269</v>
      </c>
      <c r="C271" s="35">
        <f ca="1">IFERROR(LARGE(OFFSET('Program and Results'!$V$1,MATCH('Distribution of data (Se Diff)'!$A$2,'Program and Results'!$A:$A,0),0,500,1),$B$2-B271),"")</f>
        <v>0.36515530626383641</v>
      </c>
      <c r="D271" s="47">
        <f ca="1">IF(C271="","",COUNTIFS(OFFSET('Program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Diff)'!$C271))</f>
        <v>0</v>
      </c>
      <c r="E271" s="47">
        <f ca="1">IF(D271="","",COUNTIFS(OFFSET('Program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Diff)'!$C271))</f>
        <v>1</v>
      </c>
      <c r="F271" s="47">
        <f ca="1">IF(E271="","",COUNTIFS(OFFSET('Program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Diff)'!$C271))</f>
        <v>0</v>
      </c>
      <c r="G271" s="47"/>
      <c r="J271" s="52" t="str">
        <f t="shared" ca="1" si="44"/>
        <v/>
      </c>
      <c r="K271" s="53" t="str">
        <f t="shared" ca="1" si="40"/>
        <v/>
      </c>
      <c r="L271" s="36" t="str">
        <f t="shared" ca="1" si="41"/>
        <v/>
      </c>
      <c r="M271" s="36" t="str">
        <f t="shared" ca="1" si="42"/>
        <v/>
      </c>
      <c r="N271" s="36" t="str">
        <f t="shared" ca="1" si="43"/>
        <v/>
      </c>
      <c r="O271" s="4" t="str">
        <f t="shared" ca="1" si="45"/>
        <v/>
      </c>
      <c r="P271" s="61" t="str">
        <f t="shared" ca="1" si="37"/>
        <v/>
      </c>
      <c r="Q271" s="61" t="str">
        <f t="shared" ca="1" si="38"/>
        <v/>
      </c>
      <c r="R271" s="61" t="str">
        <f t="shared" ca="1" si="39"/>
        <v/>
      </c>
    </row>
    <row r="272" spans="2:18" ht="15.75" thickBot="1">
      <c r="B272">
        <v>270</v>
      </c>
      <c r="C272" s="35">
        <f ca="1">IFERROR(LARGE(OFFSET('Program and Results'!$V$1,MATCH('Distribution of data (Se Diff)'!$A$2,'Program and Results'!$A:$A,0),0,500,1),$B$2-B272),"")</f>
        <v>0.36589446610910725</v>
      </c>
      <c r="D272" s="47">
        <f ca="1">IF(C272="","",COUNTIFS(OFFSET('Program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Diff)'!$C272))</f>
        <v>1</v>
      </c>
      <c r="E272" s="47">
        <f ca="1">IF(D272="","",COUNTIFS(OFFSET('Program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Diff)'!$C272))</f>
        <v>0</v>
      </c>
      <c r="F272" s="47">
        <f ca="1">IF(E272="","",COUNTIFS(OFFSET('Program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Diff)'!$C272))</f>
        <v>0</v>
      </c>
      <c r="G272" s="47"/>
      <c r="J272" s="52" t="str">
        <f t="shared" ca="1" si="44"/>
        <v/>
      </c>
      <c r="K272" s="53" t="str">
        <f t="shared" ca="1" si="40"/>
        <v/>
      </c>
      <c r="L272" s="36" t="str">
        <f t="shared" ca="1" si="41"/>
        <v/>
      </c>
      <c r="M272" s="36" t="str">
        <f t="shared" ca="1" si="42"/>
        <v/>
      </c>
      <c r="N272" s="36" t="str">
        <f t="shared" ca="1" si="43"/>
        <v/>
      </c>
      <c r="O272" s="4" t="str">
        <f t="shared" ca="1" si="45"/>
        <v/>
      </c>
      <c r="P272" s="61" t="str">
        <f t="shared" ca="1" si="37"/>
        <v/>
      </c>
      <c r="Q272" s="61" t="str">
        <f t="shared" ca="1" si="38"/>
        <v/>
      </c>
      <c r="R272" s="61" t="str">
        <f t="shared" ca="1" si="39"/>
        <v/>
      </c>
    </row>
    <row r="273" spans="2:18" ht="15.75" thickBot="1">
      <c r="B273">
        <v>271</v>
      </c>
      <c r="C273" s="35">
        <f ca="1">IFERROR(LARGE(OFFSET('Program and Results'!$V$1,MATCH('Distribution of data (Se Diff)'!$A$2,'Program and Results'!$A:$A,0),0,500,1),$B$2-B273),"")</f>
        <v>0.36660965986792138</v>
      </c>
      <c r="D273" s="47">
        <f ca="1">IF(C273="","",COUNTIFS(OFFSET('Program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Diff)'!$C273))</f>
        <v>1</v>
      </c>
      <c r="E273" s="47">
        <f ca="1">IF(D273="","",COUNTIFS(OFFSET('Program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Diff)'!$C273))</f>
        <v>0</v>
      </c>
      <c r="F273" s="47">
        <f ca="1">IF(E273="","",COUNTIFS(OFFSET('Program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Diff)'!$C273))</f>
        <v>0</v>
      </c>
      <c r="G273" s="47"/>
      <c r="J273" s="52" t="str">
        <f t="shared" ca="1" si="44"/>
        <v/>
      </c>
      <c r="K273" s="53" t="str">
        <f t="shared" ca="1" si="40"/>
        <v/>
      </c>
      <c r="L273" s="36" t="str">
        <f t="shared" ca="1" si="41"/>
        <v/>
      </c>
      <c r="M273" s="36" t="str">
        <f t="shared" ca="1" si="42"/>
        <v/>
      </c>
      <c r="N273" s="36" t="str">
        <f t="shared" ca="1" si="43"/>
        <v/>
      </c>
      <c r="O273" s="4" t="str">
        <f t="shared" ca="1" si="45"/>
        <v/>
      </c>
      <c r="P273" s="61" t="str">
        <f t="shared" ca="1" si="37"/>
        <v/>
      </c>
      <c r="Q273" s="61" t="str">
        <f t="shared" ca="1" si="38"/>
        <v/>
      </c>
      <c r="R273" s="61" t="str">
        <f t="shared" ca="1" si="39"/>
        <v/>
      </c>
    </row>
    <row r="274" spans="2:18" ht="15.75" thickBot="1">
      <c r="B274">
        <v>272</v>
      </c>
      <c r="C274" s="35">
        <f ca="1">IFERROR(LARGE(OFFSET('Program and Results'!$V$1,MATCH('Distribution of data (Se Diff)'!$A$2,'Program and Results'!$A:$A,0),0,500,1),$B$2-B274),"")</f>
        <v>0.36847701405521227</v>
      </c>
      <c r="D274" s="47">
        <f ca="1">IF(C274="","",COUNTIFS(OFFSET('Program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Diff)'!$C274))</f>
        <v>1</v>
      </c>
      <c r="E274" s="47">
        <f ca="1">IF(D274="","",COUNTIFS(OFFSET('Program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Diff)'!$C274))</f>
        <v>0</v>
      </c>
      <c r="F274" s="47">
        <f ca="1">IF(E274="","",COUNTIFS(OFFSET('Program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Diff)'!$C274))</f>
        <v>0</v>
      </c>
      <c r="G274" s="47"/>
      <c r="J274" s="52" t="str">
        <f t="shared" ca="1" si="44"/>
        <v/>
      </c>
      <c r="K274" s="53" t="str">
        <f t="shared" ca="1" si="40"/>
        <v/>
      </c>
      <c r="L274" s="36" t="str">
        <f t="shared" ca="1" si="41"/>
        <v/>
      </c>
      <c r="M274" s="36" t="str">
        <f t="shared" ca="1" si="42"/>
        <v/>
      </c>
      <c r="N274" s="36" t="str">
        <f t="shared" ca="1" si="43"/>
        <v/>
      </c>
      <c r="O274" s="4" t="str">
        <f t="shared" ca="1" si="45"/>
        <v/>
      </c>
      <c r="P274" s="61" t="str">
        <f t="shared" ca="1" si="37"/>
        <v/>
      </c>
      <c r="Q274" s="61" t="str">
        <f t="shared" ca="1" si="38"/>
        <v/>
      </c>
      <c r="R274" s="61" t="str">
        <f t="shared" ca="1" si="39"/>
        <v/>
      </c>
    </row>
    <row r="275" spans="2:18" ht="15.75" thickBot="1">
      <c r="B275">
        <v>273</v>
      </c>
      <c r="C275" s="35">
        <f ca="1">IFERROR(LARGE(OFFSET('Program and Results'!$V$1,MATCH('Distribution of data (Se Diff)'!$A$2,'Program and Results'!$A:$A,0),0,500,1),$B$2-B275),"")</f>
        <v>0.36856946122711309</v>
      </c>
      <c r="D275" s="47">
        <f ca="1">IF(C275="","",COUNTIFS(OFFSET('Program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Diff)'!$C275))</f>
        <v>1</v>
      </c>
      <c r="E275" s="47">
        <f ca="1">IF(D275="","",COUNTIFS(OFFSET('Program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Diff)'!$C275))</f>
        <v>0</v>
      </c>
      <c r="F275" s="47">
        <f ca="1">IF(E275="","",COUNTIFS(OFFSET('Program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Diff)'!$C275))</f>
        <v>0</v>
      </c>
      <c r="G275" s="47"/>
      <c r="J275" s="52" t="str">
        <f t="shared" ca="1" si="44"/>
        <v/>
      </c>
      <c r="K275" s="53" t="str">
        <f t="shared" ca="1" si="40"/>
        <v/>
      </c>
      <c r="L275" s="36" t="str">
        <f t="shared" ca="1" si="41"/>
        <v/>
      </c>
      <c r="M275" s="36" t="str">
        <f t="shared" ca="1" si="42"/>
        <v/>
      </c>
      <c r="N275" s="36" t="str">
        <f t="shared" ca="1" si="43"/>
        <v/>
      </c>
      <c r="O275" s="4" t="str">
        <f t="shared" ca="1" si="45"/>
        <v/>
      </c>
      <c r="P275" s="61" t="str">
        <f t="shared" ca="1" si="37"/>
        <v/>
      </c>
      <c r="Q275" s="61" t="str">
        <f t="shared" ca="1" si="38"/>
        <v/>
      </c>
      <c r="R275" s="61" t="str">
        <f t="shared" ca="1" si="39"/>
        <v/>
      </c>
    </row>
    <row r="276" spans="2:18" ht="15.75" thickBot="1">
      <c r="B276">
        <v>274</v>
      </c>
      <c r="C276" s="35">
        <f ca="1">IFERROR(LARGE(OFFSET('Program and Results'!$V$1,MATCH('Distribution of data (Se Diff)'!$A$2,'Program and Results'!$A:$A,0),0,500,1),$B$2-B276),"")</f>
        <v>0.37231818980776299</v>
      </c>
      <c r="D276" s="47">
        <f ca="1">IF(C276="","",COUNTIFS(OFFSET('Program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Diff)'!$C276))</f>
        <v>1</v>
      </c>
      <c r="E276" s="47">
        <f ca="1">IF(D276="","",COUNTIFS(OFFSET('Program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Diff)'!$C276))</f>
        <v>0</v>
      </c>
      <c r="F276" s="47">
        <f ca="1">IF(E276="","",COUNTIFS(OFFSET('Program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Diff)'!$C276))</f>
        <v>0</v>
      </c>
      <c r="G276" s="47"/>
      <c r="J276" s="52" t="str">
        <f t="shared" ca="1" si="44"/>
        <v/>
      </c>
      <c r="K276" s="53" t="str">
        <f t="shared" ca="1" si="40"/>
        <v/>
      </c>
      <c r="L276" s="36" t="str">
        <f t="shared" ca="1" si="41"/>
        <v/>
      </c>
      <c r="M276" s="36" t="str">
        <f t="shared" ca="1" si="42"/>
        <v/>
      </c>
      <c r="N276" s="36" t="str">
        <f t="shared" ca="1" si="43"/>
        <v/>
      </c>
      <c r="O276" s="4" t="str">
        <f t="shared" ca="1" si="45"/>
        <v/>
      </c>
      <c r="P276" s="61" t="str">
        <f t="shared" ca="1" si="37"/>
        <v/>
      </c>
      <c r="Q276" s="61" t="str">
        <f t="shared" ca="1" si="38"/>
        <v/>
      </c>
      <c r="R276" s="61" t="str">
        <f t="shared" ca="1" si="39"/>
        <v/>
      </c>
    </row>
    <row r="277" spans="2:18" ht="15.75" thickBot="1">
      <c r="B277">
        <v>275</v>
      </c>
      <c r="C277" s="35">
        <f ca="1">IFERROR(LARGE(OFFSET('Program and Results'!$V$1,MATCH('Distribution of data (Se Diff)'!$A$2,'Program and Results'!$A:$A,0),0,500,1),$B$2-B277),"")</f>
        <v>0.37249635901340805</v>
      </c>
      <c r="D277" s="47">
        <f ca="1">IF(C277="","",COUNTIFS(OFFSET('Program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Diff)'!$C277))</f>
        <v>1</v>
      </c>
      <c r="E277" s="47">
        <f ca="1">IF(D277="","",COUNTIFS(OFFSET('Program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Diff)'!$C277))</f>
        <v>0</v>
      </c>
      <c r="F277" s="47">
        <f ca="1">IF(E277="","",COUNTIFS(OFFSET('Program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Diff)'!$C277))</f>
        <v>0</v>
      </c>
      <c r="G277" s="47"/>
      <c r="J277" s="52" t="str">
        <f t="shared" ca="1" si="44"/>
        <v/>
      </c>
      <c r="K277" s="53" t="str">
        <f t="shared" ca="1" si="40"/>
        <v/>
      </c>
      <c r="L277" s="36" t="str">
        <f t="shared" ca="1" si="41"/>
        <v/>
      </c>
      <c r="M277" s="36" t="str">
        <f t="shared" ca="1" si="42"/>
        <v/>
      </c>
      <c r="N277" s="36" t="str">
        <f t="shared" ca="1" si="43"/>
        <v/>
      </c>
      <c r="O277" s="4" t="str">
        <f t="shared" ca="1" si="45"/>
        <v/>
      </c>
      <c r="P277" s="61" t="str">
        <f t="shared" ref="P277:P340" ca="1" si="46">IFERROR(IF($O277="","",L277/$O277),"")</f>
        <v/>
      </c>
      <c r="Q277" s="61" t="str">
        <f t="shared" ref="Q277:Q340" ca="1" si="47">IFERROR(IF($O277="","",M277/$O277),"")</f>
        <v/>
      </c>
      <c r="R277" s="61" t="str">
        <f t="shared" ref="R277:R340" ca="1" si="48">IFERROR(IF($O277="","",N277/$O277),"")</f>
        <v/>
      </c>
    </row>
    <row r="278" spans="2:18" ht="15.75" thickBot="1">
      <c r="B278">
        <v>276</v>
      </c>
      <c r="C278" s="35">
        <f ca="1">IFERROR(LARGE(OFFSET('Program and Results'!$V$1,MATCH('Distribution of data (Se Diff)'!$A$2,'Program and Results'!$A:$A,0),0,500,1),$B$2-B278),"")</f>
        <v>0.37600715254592876</v>
      </c>
      <c r="D278" s="47">
        <f ca="1">IF(C278="","",COUNTIFS(OFFSET('Program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Diff)'!$C278))</f>
        <v>1</v>
      </c>
      <c r="E278" s="47">
        <f ca="1">IF(D278="","",COUNTIFS(OFFSET('Program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Diff)'!$C278))</f>
        <v>0</v>
      </c>
      <c r="F278" s="47">
        <f ca="1">IF(E278="","",COUNTIFS(OFFSET('Program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Diff)'!$C278))</f>
        <v>0</v>
      </c>
      <c r="G278" s="47"/>
      <c r="J278" s="52" t="str">
        <f t="shared" ca="1" si="44"/>
        <v/>
      </c>
      <c r="K278" s="53" t="str">
        <f t="shared" ca="1" si="40"/>
        <v/>
      </c>
      <c r="L278" s="36" t="str">
        <f t="shared" ca="1" si="41"/>
        <v/>
      </c>
      <c r="M278" s="36" t="str">
        <f t="shared" ca="1" si="42"/>
        <v/>
      </c>
      <c r="N278" s="36" t="str">
        <f t="shared" ca="1" si="43"/>
        <v/>
      </c>
      <c r="O278" s="4" t="str">
        <f t="shared" ca="1" si="45"/>
        <v/>
      </c>
      <c r="P278" s="61" t="str">
        <f t="shared" ca="1" si="46"/>
        <v/>
      </c>
      <c r="Q278" s="61" t="str">
        <f t="shared" ca="1" si="47"/>
        <v/>
      </c>
      <c r="R278" s="61" t="str">
        <f t="shared" ca="1" si="48"/>
        <v/>
      </c>
    </row>
    <row r="279" spans="2:18" ht="15.75" thickBot="1">
      <c r="B279">
        <v>277</v>
      </c>
      <c r="C279" s="35">
        <f ca="1">IFERROR(LARGE(OFFSET('Program and Results'!$V$1,MATCH('Distribution of data (Se Diff)'!$A$2,'Program and Results'!$A:$A,0),0,500,1),$B$2-B279),"")</f>
        <v>0.39357046710153831</v>
      </c>
      <c r="D279" s="47">
        <f ca="1">IF(C279="","",COUNTIFS(OFFSET('Program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Diff)'!$C279))</f>
        <v>0</v>
      </c>
      <c r="E279" s="47">
        <f ca="1">IF(D279="","",COUNTIFS(OFFSET('Program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Diff)'!$C279))</f>
        <v>0</v>
      </c>
      <c r="F279" s="47">
        <f ca="1">IF(E279="","",COUNTIFS(OFFSET('Program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Diff)'!$C279))</f>
        <v>1</v>
      </c>
      <c r="G279" s="47"/>
      <c r="J279" s="52" t="str">
        <f t="shared" ca="1" si="44"/>
        <v/>
      </c>
      <c r="K279" s="53" t="str">
        <f t="shared" ca="1" si="40"/>
        <v/>
      </c>
      <c r="L279" s="36" t="str">
        <f t="shared" ca="1" si="41"/>
        <v/>
      </c>
      <c r="M279" s="36" t="str">
        <f t="shared" ca="1" si="42"/>
        <v/>
      </c>
      <c r="N279" s="36" t="str">
        <f t="shared" ca="1" si="43"/>
        <v/>
      </c>
      <c r="O279" s="4" t="str">
        <f t="shared" ca="1" si="45"/>
        <v/>
      </c>
      <c r="P279" s="61" t="str">
        <f t="shared" ca="1" si="46"/>
        <v/>
      </c>
      <c r="Q279" s="61" t="str">
        <f t="shared" ca="1" si="47"/>
        <v/>
      </c>
      <c r="R279" s="61" t="str">
        <f t="shared" ca="1" si="48"/>
        <v/>
      </c>
    </row>
    <row r="280" spans="2:18" ht="15.75" thickBot="1">
      <c r="B280">
        <v>278</v>
      </c>
      <c r="C280" s="35">
        <f ca="1">IFERROR(LARGE(OFFSET('Program and Results'!$V$1,MATCH('Distribution of data (Se Diff)'!$A$2,'Program and Results'!$A:$A,0),0,500,1),$B$2-B280),"")</f>
        <v>0.39828412257840817</v>
      </c>
      <c r="D280" s="47">
        <f ca="1">IF(C280="","",COUNTIFS(OFFSET('Program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Diff)'!$C280))</f>
        <v>1</v>
      </c>
      <c r="E280" s="47">
        <f ca="1">IF(D280="","",COUNTIFS(OFFSET('Program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Diff)'!$C280))</f>
        <v>0</v>
      </c>
      <c r="F280" s="47">
        <f ca="1">IF(E280="","",COUNTIFS(OFFSET('Program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Diff)'!$C280))</f>
        <v>0</v>
      </c>
      <c r="G280" s="47"/>
      <c r="J280" s="52" t="str">
        <f t="shared" ca="1" si="44"/>
        <v/>
      </c>
      <c r="K280" s="53" t="str">
        <f t="shared" ca="1" si="40"/>
        <v/>
      </c>
      <c r="L280" s="36" t="str">
        <f t="shared" ca="1" si="41"/>
        <v/>
      </c>
      <c r="M280" s="36" t="str">
        <f t="shared" ca="1" si="42"/>
        <v/>
      </c>
      <c r="N280" s="36" t="str">
        <f t="shared" ca="1" si="43"/>
        <v/>
      </c>
      <c r="O280" s="4" t="str">
        <f t="shared" ca="1" si="45"/>
        <v/>
      </c>
      <c r="P280" s="61" t="str">
        <f t="shared" ca="1" si="46"/>
        <v/>
      </c>
      <c r="Q280" s="61" t="str">
        <f t="shared" ca="1" si="47"/>
        <v/>
      </c>
      <c r="R280" s="61" t="str">
        <f t="shared" ca="1" si="48"/>
        <v/>
      </c>
    </row>
    <row r="281" spans="2:18" ht="15.75" thickBot="1">
      <c r="B281">
        <v>279</v>
      </c>
      <c r="C281" s="35">
        <f ca="1">IFERROR(LARGE(OFFSET('Program and Results'!$V$1,MATCH('Distribution of data (Se Diff)'!$A$2,'Program and Results'!$A:$A,0),0,500,1),$B$2-B281),"")</f>
        <v>0.41037889883995637</v>
      </c>
      <c r="D281" s="47">
        <f ca="1">IF(C281="","",COUNTIFS(OFFSET('Program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Diff)'!$C281))</f>
        <v>1</v>
      </c>
      <c r="E281" s="47">
        <f ca="1">IF(D281="","",COUNTIFS(OFFSET('Program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Diff)'!$C281))</f>
        <v>0</v>
      </c>
      <c r="F281" s="47">
        <f ca="1">IF(E281="","",COUNTIFS(OFFSET('Program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Diff)'!$C281))</f>
        <v>0</v>
      </c>
      <c r="G281" s="47"/>
      <c r="J281" s="52" t="str">
        <f t="shared" ca="1" si="44"/>
        <v/>
      </c>
      <c r="K281" s="53" t="str">
        <f t="shared" ca="1" si="40"/>
        <v/>
      </c>
      <c r="L281" s="36" t="str">
        <f t="shared" ca="1" si="41"/>
        <v/>
      </c>
      <c r="M281" s="36" t="str">
        <f t="shared" ca="1" si="42"/>
        <v/>
      </c>
      <c r="N281" s="36" t="str">
        <f t="shared" ca="1" si="43"/>
        <v/>
      </c>
      <c r="O281" s="4" t="str">
        <f t="shared" ca="1" si="45"/>
        <v/>
      </c>
      <c r="P281" s="61" t="str">
        <f t="shared" ca="1" si="46"/>
        <v/>
      </c>
      <c r="Q281" s="61" t="str">
        <f t="shared" ca="1" si="47"/>
        <v/>
      </c>
      <c r="R281" s="61" t="str">
        <f t="shared" ca="1" si="48"/>
        <v/>
      </c>
    </row>
    <row r="282" spans="2:18" ht="15.75" thickBot="1">
      <c r="B282">
        <v>280</v>
      </c>
      <c r="C282" s="35">
        <f ca="1">IFERROR(LARGE(OFFSET('Program and Results'!$V$1,MATCH('Distribution of data (Se Diff)'!$A$2,'Program and Results'!$A:$A,0),0,500,1),$B$2-B282),"")</f>
        <v>0.41297644294490632</v>
      </c>
      <c r="D282" s="47">
        <f ca="1">IF(C282="","",COUNTIFS(OFFSET('Program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Diff)'!$C282))</f>
        <v>1</v>
      </c>
      <c r="E282" s="47">
        <f ca="1">IF(D282="","",COUNTIFS(OFFSET('Program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Diff)'!$C282))</f>
        <v>0</v>
      </c>
      <c r="F282" s="47">
        <f ca="1">IF(E282="","",COUNTIFS(OFFSET('Program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Diff)'!$C282))</f>
        <v>0</v>
      </c>
      <c r="G282" s="47"/>
      <c r="J282" s="52" t="str">
        <f t="shared" ca="1" si="44"/>
        <v/>
      </c>
      <c r="K282" s="53" t="str">
        <f t="shared" ca="1" si="40"/>
        <v/>
      </c>
      <c r="L282" s="36" t="str">
        <f t="shared" ca="1" si="41"/>
        <v/>
      </c>
      <c r="M282" s="36" t="str">
        <f t="shared" ca="1" si="42"/>
        <v/>
      </c>
      <c r="N282" s="36" t="str">
        <f t="shared" ca="1" si="43"/>
        <v/>
      </c>
      <c r="O282" s="4" t="str">
        <f t="shared" ca="1" si="45"/>
        <v/>
      </c>
      <c r="P282" s="61" t="str">
        <f t="shared" ca="1" si="46"/>
        <v/>
      </c>
      <c r="Q282" s="61" t="str">
        <f t="shared" ca="1" si="47"/>
        <v/>
      </c>
      <c r="R282" s="61" t="str">
        <f t="shared" ca="1" si="48"/>
        <v/>
      </c>
    </row>
    <row r="283" spans="2:18" ht="15.75" thickBot="1">
      <c r="B283">
        <v>281</v>
      </c>
      <c r="C283" s="35">
        <f ca="1">IFERROR(LARGE(OFFSET('Program and Results'!$V$1,MATCH('Distribution of data (Se Diff)'!$A$2,'Program and Results'!$A:$A,0),0,500,1),$B$2-B283),"")</f>
        <v>0.42006543235083149</v>
      </c>
      <c r="D283" s="47">
        <f ca="1">IF(C283="","",COUNTIFS(OFFSET('Program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Diff)'!$C283))</f>
        <v>1</v>
      </c>
      <c r="E283" s="47">
        <f ca="1">IF(D283="","",COUNTIFS(OFFSET('Program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Diff)'!$C283))</f>
        <v>0</v>
      </c>
      <c r="F283" s="47">
        <f ca="1">IF(E283="","",COUNTIFS(OFFSET('Program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Diff)'!$C283))</f>
        <v>0</v>
      </c>
      <c r="G283" s="47"/>
      <c r="J283" s="52" t="str">
        <f t="shared" ca="1" si="44"/>
        <v/>
      </c>
      <c r="K283" s="53" t="str">
        <f t="shared" ca="1" si="40"/>
        <v/>
      </c>
      <c r="L283" s="36" t="str">
        <f t="shared" ca="1" si="41"/>
        <v/>
      </c>
      <c r="M283" s="36" t="str">
        <f t="shared" ca="1" si="42"/>
        <v/>
      </c>
      <c r="N283" s="36" t="str">
        <f t="shared" ca="1" si="43"/>
        <v/>
      </c>
      <c r="O283" s="4" t="str">
        <f t="shared" ca="1" si="45"/>
        <v/>
      </c>
      <c r="P283" s="61" t="str">
        <f t="shared" ca="1" si="46"/>
        <v/>
      </c>
      <c r="Q283" s="61" t="str">
        <f t="shared" ca="1" si="47"/>
        <v/>
      </c>
      <c r="R283" s="61" t="str">
        <f t="shared" ca="1" si="48"/>
        <v/>
      </c>
    </row>
    <row r="284" spans="2:18" ht="15.75" thickBot="1">
      <c r="B284">
        <v>282</v>
      </c>
      <c r="C284" s="35">
        <f ca="1">IFERROR(LARGE(OFFSET('Program and Results'!$V$1,MATCH('Distribution of data (Se Diff)'!$A$2,'Program and Results'!$A:$A,0),0,500,1),$B$2-B284),"")</f>
        <v>0.42725218645935148</v>
      </c>
      <c r="D284" s="47">
        <f ca="1">IF(C284="","",COUNTIFS(OFFSET('Program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Diff)'!$C284))</f>
        <v>0</v>
      </c>
      <c r="E284" s="47">
        <f ca="1">IF(D284="","",COUNTIFS(OFFSET('Program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Diff)'!$C284))</f>
        <v>1</v>
      </c>
      <c r="F284" s="47">
        <f ca="1">IF(E284="","",COUNTIFS(OFFSET('Program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Diff)'!$C284))</f>
        <v>0</v>
      </c>
      <c r="G284" s="47"/>
      <c r="J284" s="52" t="str">
        <f t="shared" ca="1" si="44"/>
        <v/>
      </c>
      <c r="K284" s="53" t="str">
        <f t="shared" ca="1" si="40"/>
        <v/>
      </c>
      <c r="L284" s="36" t="str">
        <f t="shared" ca="1" si="41"/>
        <v/>
      </c>
      <c r="M284" s="36" t="str">
        <f t="shared" ca="1" si="42"/>
        <v/>
      </c>
      <c r="N284" s="36" t="str">
        <f t="shared" ca="1" si="43"/>
        <v/>
      </c>
      <c r="O284" s="4" t="str">
        <f t="shared" ca="1" si="45"/>
        <v/>
      </c>
      <c r="P284" s="61" t="str">
        <f t="shared" ca="1" si="46"/>
        <v/>
      </c>
      <c r="Q284" s="61" t="str">
        <f t="shared" ca="1" si="47"/>
        <v/>
      </c>
      <c r="R284" s="61" t="str">
        <f t="shared" ca="1" si="48"/>
        <v/>
      </c>
    </row>
    <row r="285" spans="2:18" ht="15.75" thickBot="1">
      <c r="B285">
        <v>283</v>
      </c>
      <c r="C285" s="35">
        <f ca="1">IFERROR(LARGE(OFFSET('Program and Results'!$V$1,MATCH('Distribution of data (Se Diff)'!$A$2,'Program and Results'!$A:$A,0),0,500,1),$B$2-B285),"")</f>
        <v>0.43266858666240937</v>
      </c>
      <c r="D285" s="47">
        <f ca="1">IF(C285="","",COUNTIFS(OFFSET('Program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Diff)'!$C285))</f>
        <v>1</v>
      </c>
      <c r="E285" s="47">
        <f ca="1">IF(D285="","",COUNTIFS(OFFSET('Program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Diff)'!$C285))</f>
        <v>0</v>
      </c>
      <c r="F285" s="47">
        <f ca="1">IF(E285="","",COUNTIFS(OFFSET('Program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Diff)'!$C285))</f>
        <v>0</v>
      </c>
      <c r="G285" s="47"/>
      <c r="J285" s="52" t="str">
        <f t="shared" ca="1" si="44"/>
        <v/>
      </c>
      <c r="K285" s="53" t="str">
        <f t="shared" ca="1" si="40"/>
        <v/>
      </c>
      <c r="L285" s="36" t="str">
        <f t="shared" ca="1" si="41"/>
        <v/>
      </c>
      <c r="M285" s="36" t="str">
        <f t="shared" ca="1" si="42"/>
        <v/>
      </c>
      <c r="N285" s="36" t="str">
        <f t="shared" ca="1" si="43"/>
        <v/>
      </c>
      <c r="O285" s="4" t="str">
        <f t="shared" ca="1" si="45"/>
        <v/>
      </c>
      <c r="P285" s="61" t="str">
        <f t="shared" ca="1" si="46"/>
        <v/>
      </c>
      <c r="Q285" s="61" t="str">
        <f t="shared" ca="1" si="47"/>
        <v/>
      </c>
      <c r="R285" s="61" t="str">
        <f t="shared" ca="1" si="48"/>
        <v/>
      </c>
    </row>
    <row r="286" spans="2:18" ht="15.75" thickBot="1">
      <c r="B286">
        <v>284</v>
      </c>
      <c r="C286" s="35">
        <f ca="1">IFERROR(LARGE(OFFSET('Program and Results'!$V$1,MATCH('Distribution of data (Se Diff)'!$A$2,'Program and Results'!$A:$A,0),0,500,1),$B$2-B286),"")</f>
        <v>0.44765562921193824</v>
      </c>
      <c r="D286" s="47">
        <f ca="1">IF(C286="","",COUNTIFS(OFFSET('Program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Diff)'!$C286))</f>
        <v>1</v>
      </c>
      <c r="E286" s="47">
        <f ca="1">IF(D286="","",COUNTIFS(OFFSET('Program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Diff)'!$C286))</f>
        <v>0</v>
      </c>
      <c r="F286" s="47">
        <f ca="1">IF(E286="","",COUNTIFS(OFFSET('Program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Diff)'!$C286))</f>
        <v>0</v>
      </c>
      <c r="G286" s="47"/>
      <c r="J286" s="52" t="str">
        <f t="shared" ca="1" si="44"/>
        <v/>
      </c>
      <c r="K286" s="53" t="str">
        <f t="shared" ca="1" si="40"/>
        <v/>
      </c>
      <c r="L286" s="36" t="str">
        <f t="shared" ca="1" si="41"/>
        <v/>
      </c>
      <c r="M286" s="36" t="str">
        <f t="shared" ca="1" si="42"/>
        <v/>
      </c>
      <c r="N286" s="36" t="str">
        <f t="shared" ca="1" si="43"/>
        <v/>
      </c>
      <c r="O286" s="4" t="str">
        <f t="shared" ca="1" si="45"/>
        <v/>
      </c>
      <c r="P286" s="61" t="str">
        <f t="shared" ca="1" si="46"/>
        <v/>
      </c>
      <c r="Q286" s="61" t="str">
        <f t="shared" ca="1" si="47"/>
        <v/>
      </c>
      <c r="R286" s="61" t="str">
        <f t="shared" ca="1" si="48"/>
        <v/>
      </c>
    </row>
    <row r="287" spans="2:18" ht="15.75" thickBot="1">
      <c r="B287">
        <v>285</v>
      </c>
      <c r="C287" s="35">
        <f ca="1">IFERROR(LARGE(OFFSET('Program and Results'!$V$1,MATCH('Distribution of data (Se Diff)'!$A$2,'Program and Results'!$A:$A,0),0,500,1),$B$2-B287),"")</f>
        <v>0.49448702966746483</v>
      </c>
      <c r="D287" s="47">
        <f ca="1">IF(C287="","",COUNTIFS(OFFSET('Program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Diff)'!$C287))</f>
        <v>0</v>
      </c>
      <c r="E287" s="47">
        <f ca="1">IF(D287="","",COUNTIFS(OFFSET('Program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Diff)'!$C287))</f>
        <v>1</v>
      </c>
      <c r="F287" s="47">
        <f ca="1">IF(E287="","",COUNTIFS(OFFSET('Program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Diff)'!$C287))</f>
        <v>0</v>
      </c>
      <c r="G287" s="47"/>
      <c r="J287" s="52" t="str">
        <f t="shared" ca="1" si="44"/>
        <v/>
      </c>
      <c r="K287" s="53" t="str">
        <f t="shared" ca="1" si="40"/>
        <v/>
      </c>
      <c r="L287" s="36" t="str">
        <f t="shared" ca="1" si="41"/>
        <v/>
      </c>
      <c r="M287" s="36" t="str">
        <f t="shared" ca="1" si="42"/>
        <v/>
      </c>
      <c r="N287" s="36" t="str">
        <f t="shared" ca="1" si="43"/>
        <v/>
      </c>
      <c r="O287" s="4" t="str">
        <f t="shared" ca="1" si="45"/>
        <v/>
      </c>
      <c r="P287" s="61" t="str">
        <f t="shared" ca="1" si="46"/>
        <v/>
      </c>
      <c r="Q287" s="61" t="str">
        <f t="shared" ca="1" si="47"/>
        <v/>
      </c>
      <c r="R287" s="61" t="str">
        <f t="shared" ca="1" si="48"/>
        <v/>
      </c>
    </row>
    <row r="288" spans="2:18" ht="15.75" thickBot="1">
      <c r="B288">
        <v>286</v>
      </c>
      <c r="C288" s="35">
        <f ca="1">IFERROR(LARGE(OFFSET('Program and Results'!$V$1,MATCH('Distribution of data (Se Diff)'!$A$2,'Program and Results'!$A:$A,0),0,500,1),$B$2-B288),"")</f>
        <v>0.50822601810990298</v>
      </c>
      <c r="D288" s="47">
        <f ca="1">IF(C288="","",COUNTIFS(OFFSET('Program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Diff)'!$C288))</f>
        <v>1</v>
      </c>
      <c r="E288" s="47">
        <f ca="1">IF(D288="","",COUNTIFS(OFFSET('Program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Diff)'!$C288))</f>
        <v>0</v>
      </c>
      <c r="F288" s="47">
        <f ca="1">IF(E288="","",COUNTIFS(OFFSET('Program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Diff)'!$C288))</f>
        <v>0</v>
      </c>
      <c r="G288" s="47"/>
      <c r="J288" s="52" t="str">
        <f t="shared" ca="1" si="44"/>
        <v/>
      </c>
      <c r="K288" s="53" t="str">
        <f t="shared" ca="1" si="40"/>
        <v/>
      </c>
      <c r="L288" s="36" t="str">
        <f t="shared" ca="1" si="41"/>
        <v/>
      </c>
      <c r="M288" s="36" t="str">
        <f t="shared" ca="1" si="42"/>
        <v/>
      </c>
      <c r="N288" s="36" t="str">
        <f t="shared" ca="1" si="43"/>
        <v/>
      </c>
      <c r="O288" s="4" t="str">
        <f t="shared" ca="1" si="45"/>
        <v/>
      </c>
      <c r="P288" s="61" t="str">
        <f t="shared" ca="1" si="46"/>
        <v/>
      </c>
      <c r="Q288" s="61" t="str">
        <f t="shared" ca="1" si="47"/>
        <v/>
      </c>
      <c r="R288" s="61" t="str">
        <f t="shared" ca="1" si="48"/>
        <v/>
      </c>
    </row>
    <row r="289" spans="2:18" ht="15.75" thickBot="1">
      <c r="B289">
        <v>287</v>
      </c>
      <c r="C289" s="35">
        <f ca="1">IFERROR(LARGE(OFFSET('Program and Results'!$V$1,MATCH('Distribution of data (Se Diff)'!$A$2,'Program and Results'!$A:$A,0),0,500,1),$B$2-B289),"")</f>
        <v>0.51857995139526492</v>
      </c>
      <c r="D289" s="47">
        <f ca="1">IF(C289="","",COUNTIFS(OFFSET('Program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Diff)'!$C289))</f>
        <v>1</v>
      </c>
      <c r="E289" s="47">
        <f ca="1">IF(D289="","",COUNTIFS(OFFSET('Program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Diff)'!$C289))</f>
        <v>0</v>
      </c>
      <c r="F289" s="47">
        <f ca="1">IF(E289="","",COUNTIFS(OFFSET('Program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Diff)'!$C289))</f>
        <v>0</v>
      </c>
      <c r="G289" s="47"/>
      <c r="J289" s="52" t="str">
        <f t="shared" ca="1" si="44"/>
        <v/>
      </c>
      <c r="K289" s="53" t="str">
        <f t="shared" ca="1" si="40"/>
        <v/>
      </c>
      <c r="L289" s="36" t="str">
        <f t="shared" ca="1" si="41"/>
        <v/>
      </c>
      <c r="M289" s="36" t="str">
        <f t="shared" ca="1" si="42"/>
        <v/>
      </c>
      <c r="N289" s="36" t="str">
        <f t="shared" ca="1" si="43"/>
        <v/>
      </c>
      <c r="O289" s="4" t="str">
        <f t="shared" ca="1" si="45"/>
        <v/>
      </c>
      <c r="P289" s="61" t="str">
        <f t="shared" ca="1" si="46"/>
        <v/>
      </c>
      <c r="Q289" s="61" t="str">
        <f t="shared" ca="1" si="47"/>
        <v/>
      </c>
      <c r="R289" s="61" t="str">
        <f t="shared" ca="1" si="48"/>
        <v/>
      </c>
    </row>
    <row r="290" spans="2:18" ht="15.75" thickBot="1">
      <c r="B290">
        <v>288</v>
      </c>
      <c r="C290" s="35">
        <f ca="1">IFERROR(LARGE(OFFSET('Program and Results'!$V$1,MATCH('Distribution of data (Se Diff)'!$A$2,'Program and Results'!$A:$A,0),0,500,1),$B$2-B290),"")</f>
        <v>0.54260505426300143</v>
      </c>
      <c r="D290" s="47">
        <f ca="1">IF(C290="","",COUNTIFS(OFFSET('Program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Diff)'!$C290))</f>
        <v>1</v>
      </c>
      <c r="E290" s="47">
        <f ca="1">IF(D290="","",COUNTIFS(OFFSET('Program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Diff)'!$C290))</f>
        <v>0</v>
      </c>
      <c r="F290" s="47">
        <f ca="1">IF(E290="","",COUNTIFS(OFFSET('Program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Diff)'!$C290))</f>
        <v>0</v>
      </c>
      <c r="G290" s="47"/>
      <c r="J290" s="52" t="str">
        <f t="shared" ca="1" si="44"/>
        <v/>
      </c>
      <c r="K290" s="53" t="str">
        <f t="shared" ca="1" si="40"/>
        <v/>
      </c>
      <c r="L290" s="36" t="str">
        <f t="shared" ca="1" si="41"/>
        <v/>
      </c>
      <c r="M290" s="36" t="str">
        <f t="shared" ca="1" si="42"/>
        <v/>
      </c>
      <c r="N290" s="36" t="str">
        <f t="shared" ca="1" si="43"/>
        <v/>
      </c>
      <c r="O290" s="4" t="str">
        <f t="shared" ca="1" si="45"/>
        <v/>
      </c>
      <c r="P290" s="61" t="str">
        <f t="shared" ca="1" si="46"/>
        <v/>
      </c>
      <c r="Q290" s="61" t="str">
        <f t="shared" ca="1" si="47"/>
        <v/>
      </c>
      <c r="R290" s="61" t="str">
        <f t="shared" ca="1" si="48"/>
        <v/>
      </c>
    </row>
    <row r="291" spans="2:18" ht="15.75" thickBot="1">
      <c r="B291">
        <v>289</v>
      </c>
      <c r="C291" s="35">
        <f ca="1">IFERROR(LARGE(OFFSET('Program and Results'!$V$1,MATCH('Distribution of data (Se Diff)'!$A$2,'Program and Results'!$A:$A,0),0,500,1),$B$2-B291),"")</f>
        <v>0.54914138561859183</v>
      </c>
      <c r="D291" s="47">
        <f ca="1">IF(C291="","",COUNTIFS(OFFSET('Program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Diff)'!$C291))</f>
        <v>1</v>
      </c>
      <c r="E291" s="47">
        <f ca="1">IF(D291="","",COUNTIFS(OFFSET('Program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Diff)'!$C291))</f>
        <v>0</v>
      </c>
      <c r="F291" s="47">
        <f ca="1">IF(E291="","",COUNTIFS(OFFSET('Program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Diff)'!$C291))</f>
        <v>0</v>
      </c>
      <c r="G291" s="47"/>
      <c r="J291" s="52" t="str">
        <f t="shared" ca="1" si="44"/>
        <v/>
      </c>
      <c r="K291" s="53" t="str">
        <f t="shared" ca="1" si="40"/>
        <v/>
      </c>
      <c r="L291" s="36" t="str">
        <f t="shared" ca="1" si="41"/>
        <v/>
      </c>
      <c r="M291" s="36" t="str">
        <f t="shared" ca="1" si="42"/>
        <v/>
      </c>
      <c r="N291" s="36" t="str">
        <f t="shared" ca="1" si="43"/>
        <v/>
      </c>
      <c r="O291" s="4" t="str">
        <f t="shared" ca="1" si="45"/>
        <v/>
      </c>
      <c r="P291" s="61" t="str">
        <f t="shared" ca="1" si="46"/>
        <v/>
      </c>
      <c r="Q291" s="61" t="str">
        <f t="shared" ca="1" si="47"/>
        <v/>
      </c>
      <c r="R291" s="61" t="str">
        <f t="shared" ca="1" si="48"/>
        <v/>
      </c>
    </row>
    <row r="292" spans="2:18" ht="15.75" thickBot="1">
      <c r="B292">
        <v>290</v>
      </c>
      <c r="C292" s="35">
        <f ca="1">IFERROR(LARGE(OFFSET('Program and Results'!$V$1,MATCH('Distribution of data (Se Diff)'!$A$2,'Program and Results'!$A:$A,0),0,500,1),$B$2-B292),"")</f>
        <v>0.55401808601256586</v>
      </c>
      <c r="D292" s="47">
        <f ca="1">IF(C292="","",COUNTIFS(OFFSET('Program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Diff)'!$C292))</f>
        <v>1</v>
      </c>
      <c r="E292" s="47">
        <f ca="1">IF(D292="","",COUNTIFS(OFFSET('Program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Diff)'!$C292))</f>
        <v>0</v>
      </c>
      <c r="F292" s="47">
        <f ca="1">IF(E292="","",COUNTIFS(OFFSET('Program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Diff)'!$C292))</f>
        <v>0</v>
      </c>
      <c r="G292" s="47"/>
      <c r="J292" s="52" t="str">
        <f t="shared" ca="1" si="44"/>
        <v/>
      </c>
      <c r="K292" s="53" t="str">
        <f t="shared" ca="1" si="40"/>
        <v/>
      </c>
      <c r="L292" s="36" t="str">
        <f t="shared" ca="1" si="41"/>
        <v/>
      </c>
      <c r="M292" s="36" t="str">
        <f t="shared" ca="1" si="42"/>
        <v/>
      </c>
      <c r="N292" s="36" t="str">
        <f t="shared" ca="1" si="43"/>
        <v/>
      </c>
      <c r="O292" s="4" t="str">
        <f t="shared" ca="1" si="45"/>
        <v/>
      </c>
      <c r="P292" s="61" t="str">
        <f t="shared" ca="1" si="46"/>
        <v/>
      </c>
      <c r="Q292" s="61" t="str">
        <f t="shared" ca="1" si="47"/>
        <v/>
      </c>
      <c r="R292" s="61" t="str">
        <f t="shared" ca="1" si="48"/>
        <v/>
      </c>
    </row>
    <row r="293" spans="2:18" ht="15.75" thickBot="1">
      <c r="B293">
        <v>291</v>
      </c>
      <c r="C293" s="35">
        <f ca="1">IFERROR(LARGE(OFFSET('Program and Results'!$V$1,MATCH('Distribution of data (Se Diff)'!$A$2,'Program and Results'!$A:$A,0),0,500,1),$B$2-B293),"")</f>
        <v>0.56448455819028887</v>
      </c>
      <c r="D293" s="47">
        <f ca="1">IF(C293="","",COUNTIFS(OFFSET('Program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Diff)'!$C293))</f>
        <v>1</v>
      </c>
      <c r="E293" s="47">
        <f ca="1">IF(D293="","",COUNTIFS(OFFSET('Program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Diff)'!$C293))</f>
        <v>0</v>
      </c>
      <c r="F293" s="47">
        <f ca="1">IF(E293="","",COUNTIFS(OFFSET('Program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Diff)'!$C293))</f>
        <v>0</v>
      </c>
      <c r="G293" s="47"/>
      <c r="J293" s="52" t="str">
        <f t="shared" ca="1" si="44"/>
        <v/>
      </c>
      <c r="K293" s="53" t="str">
        <f t="shared" ca="1" si="40"/>
        <v/>
      </c>
      <c r="L293" s="36" t="str">
        <f t="shared" ca="1" si="41"/>
        <v/>
      </c>
      <c r="M293" s="36" t="str">
        <f t="shared" ca="1" si="42"/>
        <v/>
      </c>
      <c r="N293" s="36" t="str">
        <f t="shared" ca="1" si="43"/>
        <v/>
      </c>
      <c r="O293" s="4" t="str">
        <f t="shared" ca="1" si="45"/>
        <v/>
      </c>
      <c r="P293" s="61" t="str">
        <f t="shared" ca="1" si="46"/>
        <v/>
      </c>
      <c r="Q293" s="61" t="str">
        <f t="shared" ca="1" si="47"/>
        <v/>
      </c>
      <c r="R293" s="61" t="str">
        <f t="shared" ca="1" si="48"/>
        <v/>
      </c>
    </row>
    <row r="294" spans="2:18" ht="15.75" thickBot="1">
      <c r="B294">
        <v>292</v>
      </c>
      <c r="C294" s="35">
        <f ca="1">IFERROR(LARGE(OFFSET('Program and Results'!$V$1,MATCH('Distribution of data (Se Diff)'!$A$2,'Program and Results'!$A:$A,0),0,500,1),$B$2-B294),"")</f>
        <v>0.60786496579421501</v>
      </c>
      <c r="D294" s="47">
        <f ca="1">IF(C294="","",COUNTIFS(OFFSET('Program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Diff)'!$C294))</f>
        <v>1</v>
      </c>
      <c r="E294" s="47">
        <f ca="1">IF(D294="","",COUNTIFS(OFFSET('Program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Diff)'!$C294))</f>
        <v>0</v>
      </c>
      <c r="F294" s="47">
        <f ca="1">IF(E294="","",COUNTIFS(OFFSET('Program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Diff)'!$C294))</f>
        <v>0</v>
      </c>
      <c r="G294" s="47"/>
      <c r="J294" s="52" t="str">
        <f t="shared" ca="1" si="44"/>
        <v/>
      </c>
      <c r="K294" s="53" t="str">
        <f t="shared" ca="1" si="40"/>
        <v/>
      </c>
      <c r="L294" s="36" t="str">
        <f t="shared" ca="1" si="41"/>
        <v/>
      </c>
      <c r="M294" s="36" t="str">
        <f t="shared" ca="1" si="42"/>
        <v/>
      </c>
      <c r="N294" s="36" t="str">
        <f t="shared" ca="1" si="43"/>
        <v/>
      </c>
      <c r="O294" s="4" t="str">
        <f t="shared" ca="1" si="45"/>
        <v/>
      </c>
      <c r="P294" s="61" t="str">
        <f t="shared" ca="1" si="46"/>
        <v/>
      </c>
      <c r="Q294" s="61" t="str">
        <f t="shared" ca="1" si="47"/>
        <v/>
      </c>
      <c r="R294" s="61" t="str">
        <f t="shared" ca="1" si="48"/>
        <v/>
      </c>
    </row>
    <row r="295" spans="2:18" ht="15.75" thickBot="1">
      <c r="B295">
        <v>293</v>
      </c>
      <c r="C295" s="35">
        <f ca="1">IFERROR(LARGE(OFFSET('Program and Results'!$V$1,MATCH('Distribution of data (Se Diff)'!$A$2,'Program and Results'!$A:$A,0),0,500,1),$B$2-B295),"")</f>
        <v>0.61209239843859287</v>
      </c>
      <c r="D295" s="47">
        <f ca="1">IF(C295="","",COUNTIFS(OFFSET('Program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Diff)'!$C295))</f>
        <v>1</v>
      </c>
      <c r="E295" s="47">
        <f ca="1">IF(D295="","",COUNTIFS(OFFSET('Program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Diff)'!$C295))</f>
        <v>0</v>
      </c>
      <c r="F295" s="47">
        <f ca="1">IF(E295="","",COUNTIFS(OFFSET('Program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Diff)'!$C295))</f>
        <v>0</v>
      </c>
      <c r="G295" s="47"/>
      <c r="J295" s="52" t="str">
        <f t="shared" ca="1" si="44"/>
        <v/>
      </c>
      <c r="K295" s="53" t="str">
        <f t="shared" ca="1" si="40"/>
        <v/>
      </c>
      <c r="L295" s="36" t="str">
        <f t="shared" ca="1" si="41"/>
        <v/>
      </c>
      <c r="M295" s="36" t="str">
        <f t="shared" ca="1" si="42"/>
        <v/>
      </c>
      <c r="N295" s="36" t="str">
        <f t="shared" ca="1" si="43"/>
        <v/>
      </c>
      <c r="O295" s="4" t="str">
        <f t="shared" ca="1" si="45"/>
        <v/>
      </c>
      <c r="P295" s="61" t="str">
        <f t="shared" ca="1" si="46"/>
        <v/>
      </c>
      <c r="Q295" s="61" t="str">
        <f t="shared" ca="1" si="47"/>
        <v/>
      </c>
      <c r="R295" s="61" t="str">
        <f t="shared" ca="1" si="48"/>
        <v/>
      </c>
    </row>
    <row r="296" spans="2:18" ht="15.75" thickBot="1">
      <c r="B296">
        <v>294</v>
      </c>
      <c r="C296" s="35">
        <f ca="1">IFERROR(LARGE(OFFSET('Program and Results'!$V$1,MATCH('Distribution of data (Se Diff)'!$A$2,'Program and Results'!$A:$A,0),0,500,1),$B$2-B296),"")</f>
        <v>0.62407933082409772</v>
      </c>
      <c r="D296" s="47">
        <f ca="1">IF(C296="","",COUNTIFS(OFFSET('Program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Diff)'!$C296))</f>
        <v>0</v>
      </c>
      <c r="E296" s="47">
        <f ca="1">IF(D296="","",COUNTIFS(OFFSET('Program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Diff)'!$C296))</f>
        <v>0</v>
      </c>
      <c r="F296" s="47">
        <f ca="1">IF(E296="","",COUNTIFS(OFFSET('Program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Diff)'!$C296))</f>
        <v>1</v>
      </c>
      <c r="G296" s="47"/>
      <c r="J296" s="52" t="str">
        <f t="shared" ca="1" si="44"/>
        <v/>
      </c>
      <c r="K296" s="53" t="str">
        <f t="shared" ca="1" si="40"/>
        <v/>
      </c>
      <c r="L296" s="36" t="str">
        <f t="shared" ca="1" si="41"/>
        <v/>
      </c>
      <c r="M296" s="36" t="str">
        <f t="shared" ca="1" si="42"/>
        <v/>
      </c>
      <c r="N296" s="36" t="str">
        <f t="shared" ca="1" si="43"/>
        <v/>
      </c>
      <c r="O296" s="4" t="str">
        <f t="shared" ca="1" si="45"/>
        <v/>
      </c>
      <c r="P296" s="61" t="str">
        <f t="shared" ca="1" si="46"/>
        <v/>
      </c>
      <c r="Q296" s="61" t="str">
        <f t="shared" ca="1" si="47"/>
        <v/>
      </c>
      <c r="R296" s="61" t="str">
        <f t="shared" ca="1" si="48"/>
        <v/>
      </c>
    </row>
    <row r="297" spans="2:18" ht="15.75" thickBot="1">
      <c r="B297">
        <v>295</v>
      </c>
      <c r="C297" s="35">
        <f ca="1">IFERROR(LARGE(OFFSET('Program and Results'!$V$1,MATCH('Distribution of data (Se Diff)'!$A$2,'Program and Results'!$A:$A,0),0,500,1),$B$2-B297),"")</f>
        <v>0.67275888373559178</v>
      </c>
      <c r="D297" s="47">
        <f ca="1">IF(C297="","",COUNTIFS(OFFSET('Program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Diff)'!$C297))</f>
        <v>1</v>
      </c>
      <c r="E297" s="47">
        <f ca="1">IF(D297="","",COUNTIFS(OFFSET('Program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Diff)'!$C297))</f>
        <v>0</v>
      </c>
      <c r="F297" s="47">
        <f ca="1">IF(E297="","",COUNTIFS(OFFSET('Program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Diff)'!$C297))</f>
        <v>0</v>
      </c>
      <c r="G297" s="47"/>
      <c r="J297" s="52" t="str">
        <f t="shared" ca="1" si="44"/>
        <v/>
      </c>
      <c r="K297" s="53" t="str">
        <f t="shared" ca="1" si="40"/>
        <v/>
      </c>
      <c r="L297" s="36" t="str">
        <f t="shared" ca="1" si="41"/>
        <v/>
      </c>
      <c r="M297" s="36" t="str">
        <f t="shared" ca="1" si="42"/>
        <v/>
      </c>
      <c r="N297" s="36" t="str">
        <f t="shared" ca="1" si="43"/>
        <v/>
      </c>
      <c r="O297" s="4" t="str">
        <f t="shared" ca="1" si="45"/>
        <v/>
      </c>
      <c r="P297" s="61" t="str">
        <f t="shared" ca="1" si="46"/>
        <v/>
      </c>
      <c r="Q297" s="61" t="str">
        <f t="shared" ca="1" si="47"/>
        <v/>
      </c>
      <c r="R297" s="61" t="str">
        <f t="shared" ca="1" si="48"/>
        <v/>
      </c>
    </row>
    <row r="298" spans="2:18" ht="15.75" thickBot="1">
      <c r="B298">
        <v>296</v>
      </c>
      <c r="C298" s="35" t="str">
        <f ca="1">IFERROR(LARGE(OFFSET('Program and Results'!$V$1,MATCH('Distribution of data (Se Diff)'!$A$2,'Program and Results'!$A:$A,0),0,500,1),$B$2-B298),"")</f>
        <v/>
      </c>
      <c r="D298" s="47" t="str">
        <f ca="1">IF(C298="","",COUNTIFS(OFFSET('Program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Diff)'!$C298))</f>
        <v/>
      </c>
      <c r="E298" s="47" t="str">
        <f ca="1">IF(D298="","",COUNTIFS(OFFSET('Program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Diff)'!$C298))</f>
        <v/>
      </c>
      <c r="F298" s="47" t="str">
        <f ca="1">IF(E298="","",COUNTIFS(OFFSET('Program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Diff)'!$C298))</f>
        <v/>
      </c>
      <c r="G298" s="47"/>
      <c r="J298" s="52" t="str">
        <f t="shared" ca="1" si="44"/>
        <v/>
      </c>
      <c r="K298" s="53" t="str">
        <f t="shared" ca="1" si="40"/>
        <v/>
      </c>
      <c r="L298" s="36" t="str">
        <f t="shared" ca="1" si="41"/>
        <v/>
      </c>
      <c r="M298" s="36" t="str">
        <f t="shared" ca="1" si="42"/>
        <v/>
      </c>
      <c r="N298" s="36" t="str">
        <f t="shared" ca="1" si="43"/>
        <v/>
      </c>
      <c r="O298" s="4" t="str">
        <f t="shared" ca="1" si="45"/>
        <v/>
      </c>
      <c r="P298" s="61" t="str">
        <f t="shared" ca="1" si="46"/>
        <v/>
      </c>
      <c r="Q298" s="61" t="str">
        <f t="shared" ca="1" si="47"/>
        <v/>
      </c>
      <c r="R298" s="61" t="str">
        <f t="shared" ca="1" si="48"/>
        <v/>
      </c>
    </row>
    <row r="299" spans="2:18" ht="15.75" thickBot="1">
      <c r="B299">
        <v>297</v>
      </c>
      <c r="C299" s="35" t="str">
        <f ca="1">IFERROR(LARGE(OFFSET('Program and Results'!$V$1,MATCH('Distribution of data (Se Diff)'!$A$2,'Program and Results'!$A:$A,0),0,500,1),$B$2-B299),"")</f>
        <v/>
      </c>
      <c r="D299" s="47" t="str">
        <f ca="1">IF(C299="","",COUNTIFS(OFFSET('Program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Diff)'!$C299))</f>
        <v/>
      </c>
      <c r="E299" s="47" t="str">
        <f ca="1">IF(D299="","",COUNTIFS(OFFSET('Program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Diff)'!$C299))</f>
        <v/>
      </c>
      <c r="F299" s="47" t="str">
        <f ca="1">IF(E299="","",COUNTIFS(OFFSET('Program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Diff)'!$C299))</f>
        <v/>
      </c>
      <c r="G299" s="47"/>
      <c r="J299" s="52" t="str">
        <f t="shared" ca="1" si="44"/>
        <v/>
      </c>
      <c r="K299" s="53" t="str">
        <f t="shared" ca="1" si="40"/>
        <v/>
      </c>
      <c r="L299" s="36" t="str">
        <f t="shared" ca="1" si="41"/>
        <v/>
      </c>
      <c r="M299" s="36" t="str">
        <f t="shared" ca="1" si="42"/>
        <v/>
      </c>
      <c r="N299" s="36" t="str">
        <f t="shared" ca="1" si="43"/>
        <v/>
      </c>
      <c r="O299" s="4" t="str">
        <f t="shared" ca="1" si="45"/>
        <v/>
      </c>
      <c r="P299" s="61" t="str">
        <f t="shared" ca="1" si="46"/>
        <v/>
      </c>
      <c r="Q299" s="61" t="str">
        <f t="shared" ca="1" si="47"/>
        <v/>
      </c>
      <c r="R299" s="61" t="str">
        <f t="shared" ca="1" si="48"/>
        <v/>
      </c>
    </row>
    <row r="300" spans="2:18" ht="15.75" thickBot="1">
      <c r="B300">
        <v>298</v>
      </c>
      <c r="C300" s="35" t="str">
        <f ca="1">IFERROR(LARGE(OFFSET('Program and Results'!$V$1,MATCH('Distribution of data (Se Diff)'!$A$2,'Program and Results'!$A:$A,0),0,500,1),$B$2-B300),"")</f>
        <v/>
      </c>
      <c r="D300" s="47" t="str">
        <f ca="1">IF(C300="","",COUNTIFS(OFFSET('Program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Diff)'!$C300))</f>
        <v/>
      </c>
      <c r="E300" s="47" t="str">
        <f ca="1">IF(D300="","",COUNTIFS(OFFSET('Program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Diff)'!$C300))</f>
        <v/>
      </c>
      <c r="F300" s="47" t="str">
        <f ca="1">IF(E300="","",COUNTIFS(OFFSET('Program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Diff)'!$C300))</f>
        <v/>
      </c>
      <c r="G300" s="47"/>
      <c r="J300" s="52" t="str">
        <f t="shared" ca="1" si="44"/>
        <v/>
      </c>
      <c r="K300" s="53" t="str">
        <f t="shared" ca="1" si="40"/>
        <v/>
      </c>
      <c r="L300" s="36" t="str">
        <f t="shared" ca="1" si="41"/>
        <v/>
      </c>
      <c r="M300" s="36" t="str">
        <f t="shared" ca="1" si="42"/>
        <v/>
      </c>
      <c r="N300" s="36" t="str">
        <f t="shared" ca="1" si="43"/>
        <v/>
      </c>
      <c r="O300" s="4" t="str">
        <f t="shared" ca="1" si="45"/>
        <v/>
      </c>
      <c r="P300" s="61" t="str">
        <f t="shared" ca="1" si="46"/>
        <v/>
      </c>
      <c r="Q300" s="61" t="str">
        <f t="shared" ca="1" si="47"/>
        <v/>
      </c>
      <c r="R300" s="61" t="str">
        <f t="shared" ca="1" si="48"/>
        <v/>
      </c>
    </row>
    <row r="301" spans="2:18" ht="15.75" thickBot="1">
      <c r="B301">
        <v>299</v>
      </c>
      <c r="C301" s="35" t="str">
        <f ca="1">IFERROR(LARGE(OFFSET('Program and Results'!$V$1,MATCH('Distribution of data (Se Diff)'!$A$2,'Program and Results'!$A:$A,0),0,500,1),$B$2-B301),"")</f>
        <v/>
      </c>
      <c r="D301" s="47" t="str">
        <f ca="1">IF(C301="","",COUNTIFS(OFFSET('Program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Diff)'!$C301))</f>
        <v/>
      </c>
      <c r="E301" s="47" t="str">
        <f ca="1">IF(D301="","",COUNTIFS(OFFSET('Program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Diff)'!$C301))</f>
        <v/>
      </c>
      <c r="F301" s="47" t="str">
        <f ca="1">IF(E301="","",COUNTIFS(OFFSET('Program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Diff)'!$C301))</f>
        <v/>
      </c>
      <c r="G301" s="47"/>
      <c r="J301" s="52" t="str">
        <f t="shared" ca="1" si="44"/>
        <v/>
      </c>
      <c r="K301" s="53" t="str">
        <f t="shared" ca="1" si="40"/>
        <v/>
      </c>
      <c r="L301" s="36" t="str">
        <f t="shared" ca="1" si="41"/>
        <v/>
      </c>
      <c r="M301" s="36" t="str">
        <f t="shared" ca="1" si="42"/>
        <v/>
      </c>
      <c r="N301" s="36" t="str">
        <f t="shared" ca="1" si="43"/>
        <v/>
      </c>
      <c r="O301" s="4" t="str">
        <f t="shared" ca="1" si="45"/>
        <v/>
      </c>
      <c r="P301" s="61" t="str">
        <f t="shared" ca="1" si="46"/>
        <v/>
      </c>
      <c r="Q301" s="61" t="str">
        <f t="shared" ca="1" si="47"/>
        <v/>
      </c>
      <c r="R301" s="61" t="str">
        <f t="shared" ca="1" si="48"/>
        <v/>
      </c>
    </row>
    <row r="302" spans="2:18" ht="15.75" thickBot="1">
      <c r="B302">
        <v>300</v>
      </c>
      <c r="C302" s="35" t="str">
        <f ca="1">IFERROR(LARGE(OFFSET('Program and Results'!$V$1,MATCH('Distribution of data (Se Diff)'!$A$2,'Program and Results'!$A:$A,0),0,500,1),$B$2-B302),"")</f>
        <v/>
      </c>
      <c r="D302" s="47" t="str">
        <f ca="1">IF(C302="","",COUNTIFS(OFFSET('Program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Diff)'!$C302))</f>
        <v/>
      </c>
      <c r="E302" s="47" t="str">
        <f ca="1">IF(D302="","",COUNTIFS(OFFSET('Program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Diff)'!$C302))</f>
        <v/>
      </c>
      <c r="F302" s="47" t="str">
        <f ca="1">IF(E302="","",COUNTIFS(OFFSET('Program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Diff)'!$C302))</f>
        <v/>
      </c>
      <c r="G302" s="47"/>
      <c r="J302" s="52" t="str">
        <f t="shared" ca="1" si="44"/>
        <v/>
      </c>
      <c r="K302" s="53" t="str">
        <f t="shared" ca="1" si="40"/>
        <v/>
      </c>
      <c r="L302" s="36" t="str">
        <f t="shared" ca="1" si="41"/>
        <v/>
      </c>
      <c r="M302" s="36" t="str">
        <f t="shared" ca="1" si="42"/>
        <v/>
      </c>
      <c r="N302" s="36" t="str">
        <f t="shared" ca="1" si="43"/>
        <v/>
      </c>
      <c r="O302" s="4" t="str">
        <f t="shared" ca="1" si="45"/>
        <v/>
      </c>
      <c r="P302" s="61" t="str">
        <f t="shared" ca="1" si="46"/>
        <v/>
      </c>
      <c r="Q302" s="61" t="str">
        <f t="shared" ca="1" si="47"/>
        <v/>
      </c>
      <c r="R302" s="61" t="str">
        <f t="shared" ca="1" si="48"/>
        <v/>
      </c>
    </row>
    <row r="303" spans="2:18" ht="15.75" thickBot="1">
      <c r="B303">
        <v>301</v>
      </c>
      <c r="C303" s="35" t="str">
        <f ca="1">IFERROR(LARGE(OFFSET('Program and Results'!$V$1,MATCH('Distribution of data (Se Diff)'!$A$2,'Program and Results'!$A:$A,0),0,500,1),$B$2-B303),"")</f>
        <v/>
      </c>
      <c r="D303" s="47" t="str">
        <f ca="1">IF(C303="","",COUNTIFS(OFFSET('Program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Diff)'!$C303))</f>
        <v/>
      </c>
      <c r="E303" s="47" t="str">
        <f ca="1">IF(D303="","",COUNTIFS(OFFSET('Program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Diff)'!$C303))</f>
        <v/>
      </c>
      <c r="F303" s="47" t="str">
        <f ca="1">IF(E303="","",COUNTIFS(OFFSET('Program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Diff)'!$C303))</f>
        <v/>
      </c>
      <c r="G303" s="47"/>
      <c r="J303" s="52" t="str">
        <f t="shared" ca="1" si="44"/>
        <v/>
      </c>
      <c r="K303" s="53" t="str">
        <f t="shared" ca="1" si="40"/>
        <v/>
      </c>
      <c r="L303" s="36" t="str">
        <f t="shared" ca="1" si="41"/>
        <v/>
      </c>
      <c r="M303" s="36" t="str">
        <f t="shared" ca="1" si="42"/>
        <v/>
      </c>
      <c r="N303" s="36" t="str">
        <f t="shared" ca="1" si="43"/>
        <v/>
      </c>
      <c r="O303" s="4" t="str">
        <f t="shared" ca="1" si="45"/>
        <v/>
      </c>
      <c r="P303" s="61" t="str">
        <f t="shared" ca="1" si="46"/>
        <v/>
      </c>
      <c r="Q303" s="61" t="str">
        <f t="shared" ca="1" si="47"/>
        <v/>
      </c>
      <c r="R303" s="61" t="str">
        <f t="shared" ca="1" si="48"/>
        <v/>
      </c>
    </row>
    <row r="304" spans="2:18" ht="15.75" thickBot="1">
      <c r="B304">
        <v>302</v>
      </c>
      <c r="C304" s="35" t="str">
        <f ca="1">IFERROR(LARGE(OFFSET('Program and Results'!$V$1,MATCH('Distribution of data (Se Diff)'!$A$2,'Program and Results'!$A:$A,0),0,500,1),$B$2-B304),"")</f>
        <v/>
      </c>
      <c r="D304" s="47" t="str">
        <f ca="1">IF(C304="","",COUNTIFS(OFFSET('Program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Diff)'!$C304))</f>
        <v/>
      </c>
      <c r="E304" s="47" t="str">
        <f ca="1">IF(D304="","",COUNTIFS(OFFSET('Program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Diff)'!$C304))</f>
        <v/>
      </c>
      <c r="F304" s="47" t="str">
        <f ca="1">IF(E304="","",COUNTIFS(OFFSET('Program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Diff)'!$C304))</f>
        <v/>
      </c>
      <c r="G304" s="47"/>
      <c r="J304" s="52" t="str">
        <f t="shared" ca="1" si="44"/>
        <v/>
      </c>
      <c r="K304" s="53" t="str">
        <f t="shared" ca="1" si="40"/>
        <v/>
      </c>
      <c r="L304" s="36" t="str">
        <f t="shared" ca="1" si="41"/>
        <v/>
      </c>
      <c r="M304" s="36" t="str">
        <f t="shared" ca="1" si="42"/>
        <v/>
      </c>
      <c r="N304" s="36" t="str">
        <f t="shared" ca="1" si="43"/>
        <v/>
      </c>
      <c r="O304" s="4" t="str">
        <f t="shared" ca="1" si="45"/>
        <v/>
      </c>
      <c r="P304" s="61" t="str">
        <f t="shared" ca="1" si="46"/>
        <v/>
      </c>
      <c r="Q304" s="61" t="str">
        <f t="shared" ca="1" si="47"/>
        <v/>
      </c>
      <c r="R304" s="61" t="str">
        <f t="shared" ca="1" si="48"/>
        <v/>
      </c>
    </row>
    <row r="305" spans="2:18" ht="15.75" thickBot="1">
      <c r="B305">
        <v>303</v>
      </c>
      <c r="C305" s="35" t="str">
        <f ca="1">IFERROR(LARGE(OFFSET('Program and Results'!$V$1,MATCH('Distribution of data (Se Diff)'!$A$2,'Program and Results'!$A:$A,0),0,500,1),$B$2-B305),"")</f>
        <v/>
      </c>
      <c r="D305" s="47" t="str">
        <f ca="1">IF(C305="","",COUNTIFS(OFFSET('Program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Diff)'!$C305))</f>
        <v/>
      </c>
      <c r="E305" s="47" t="str">
        <f ca="1">IF(D305="","",COUNTIFS(OFFSET('Program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Diff)'!$C305))</f>
        <v/>
      </c>
      <c r="F305" s="47" t="str">
        <f ca="1">IF(E305="","",COUNTIFS(OFFSET('Program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Diff)'!$C305))</f>
        <v/>
      </c>
      <c r="G305" s="47"/>
      <c r="J305" s="52" t="str">
        <f t="shared" ca="1" si="44"/>
        <v/>
      </c>
      <c r="K305" s="53" t="str">
        <f t="shared" ca="1" si="40"/>
        <v/>
      </c>
      <c r="L305" s="36" t="str">
        <f t="shared" ca="1" si="41"/>
        <v/>
      </c>
      <c r="M305" s="36" t="str">
        <f t="shared" ca="1" si="42"/>
        <v/>
      </c>
      <c r="N305" s="36" t="str">
        <f t="shared" ca="1" si="43"/>
        <v/>
      </c>
      <c r="O305" s="4" t="str">
        <f t="shared" ca="1" si="45"/>
        <v/>
      </c>
      <c r="P305" s="61" t="str">
        <f t="shared" ca="1" si="46"/>
        <v/>
      </c>
      <c r="Q305" s="61" t="str">
        <f t="shared" ca="1" si="47"/>
        <v/>
      </c>
      <c r="R305" s="61" t="str">
        <f t="shared" ca="1" si="48"/>
        <v/>
      </c>
    </row>
    <row r="306" spans="2:18" ht="15.75" thickBot="1">
      <c r="B306">
        <v>304</v>
      </c>
      <c r="C306" s="35" t="str">
        <f ca="1">IFERROR(LARGE(OFFSET('Program and Results'!$V$1,MATCH('Distribution of data (Se Diff)'!$A$2,'Program and Results'!$A:$A,0),0,500,1),$B$2-B306),"")</f>
        <v/>
      </c>
      <c r="D306" s="47" t="str">
        <f ca="1">IF(C306="","",COUNTIFS(OFFSET('Program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Diff)'!$C306))</f>
        <v/>
      </c>
      <c r="E306" s="47" t="str">
        <f ca="1">IF(D306="","",COUNTIFS(OFFSET('Program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Diff)'!$C306))</f>
        <v/>
      </c>
      <c r="F306" s="47" t="str">
        <f ca="1">IF(E306="","",COUNTIFS(OFFSET('Program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Diff)'!$C306))</f>
        <v/>
      </c>
      <c r="G306" s="47"/>
      <c r="J306" s="52" t="str">
        <f t="shared" ca="1" si="44"/>
        <v/>
      </c>
      <c r="K306" s="53" t="str">
        <f t="shared" ca="1" si="40"/>
        <v/>
      </c>
      <c r="L306" s="36" t="str">
        <f t="shared" ca="1" si="41"/>
        <v/>
      </c>
      <c r="M306" s="36" t="str">
        <f t="shared" ca="1" si="42"/>
        <v/>
      </c>
      <c r="N306" s="36" t="str">
        <f t="shared" ca="1" si="43"/>
        <v/>
      </c>
      <c r="O306" s="4" t="str">
        <f t="shared" ca="1" si="45"/>
        <v/>
      </c>
      <c r="P306" s="61" t="str">
        <f t="shared" ca="1" si="46"/>
        <v/>
      </c>
      <c r="Q306" s="61" t="str">
        <f t="shared" ca="1" si="47"/>
        <v/>
      </c>
      <c r="R306" s="61" t="str">
        <f t="shared" ca="1" si="48"/>
        <v/>
      </c>
    </row>
    <row r="307" spans="2:18" ht="15.75" thickBot="1">
      <c r="B307">
        <v>305</v>
      </c>
      <c r="C307" s="35" t="str">
        <f ca="1">IFERROR(LARGE(OFFSET('Program and Results'!$V$1,MATCH('Distribution of data (Se Diff)'!$A$2,'Program and Results'!$A:$A,0),0,500,1),$B$2-B307),"")</f>
        <v/>
      </c>
      <c r="D307" s="47" t="str">
        <f ca="1">IF(C307="","",COUNTIFS(OFFSET('Program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Diff)'!$C307))</f>
        <v/>
      </c>
      <c r="E307" s="47" t="str">
        <f ca="1">IF(D307="","",COUNTIFS(OFFSET('Program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Diff)'!$C307))</f>
        <v/>
      </c>
      <c r="F307" s="47" t="str">
        <f ca="1">IF(E307="","",COUNTIFS(OFFSET('Program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Diff)'!$C307))</f>
        <v/>
      </c>
      <c r="G307" s="47"/>
      <c r="J307" s="52" t="str">
        <f t="shared" ca="1" si="44"/>
        <v/>
      </c>
      <c r="K307" s="53" t="str">
        <f t="shared" ca="1" si="40"/>
        <v/>
      </c>
      <c r="L307" s="36" t="str">
        <f t="shared" ca="1" si="41"/>
        <v/>
      </c>
      <c r="M307" s="36" t="str">
        <f t="shared" ca="1" si="42"/>
        <v/>
      </c>
      <c r="N307" s="36" t="str">
        <f t="shared" ca="1" si="43"/>
        <v/>
      </c>
      <c r="O307" s="4" t="str">
        <f t="shared" ca="1" si="45"/>
        <v/>
      </c>
      <c r="P307" s="61" t="str">
        <f t="shared" ca="1" si="46"/>
        <v/>
      </c>
      <c r="Q307" s="61" t="str">
        <f t="shared" ca="1" si="47"/>
        <v/>
      </c>
      <c r="R307" s="61" t="str">
        <f t="shared" ca="1" si="48"/>
        <v/>
      </c>
    </row>
    <row r="308" spans="2:18" ht="15.75" thickBot="1">
      <c r="B308">
        <v>306</v>
      </c>
      <c r="C308" s="35" t="str">
        <f ca="1">IFERROR(LARGE(OFFSET('Program and Results'!$V$1,MATCH('Distribution of data (Se Diff)'!$A$2,'Program and Results'!$A:$A,0),0,500,1),$B$2-B308),"")</f>
        <v/>
      </c>
      <c r="D308" s="47" t="str">
        <f ca="1">IF(C308="","",COUNTIFS(OFFSET('Program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Diff)'!$C308))</f>
        <v/>
      </c>
      <c r="E308" s="47" t="str">
        <f ca="1">IF(D308="","",COUNTIFS(OFFSET('Program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Diff)'!$C308))</f>
        <v/>
      </c>
      <c r="F308" s="47" t="str">
        <f ca="1">IF(E308="","",COUNTIFS(OFFSET('Program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Diff)'!$C308))</f>
        <v/>
      </c>
      <c r="G308" s="47"/>
      <c r="J308" s="52" t="str">
        <f t="shared" ca="1" si="44"/>
        <v/>
      </c>
      <c r="K308" s="53" t="str">
        <f t="shared" ca="1" si="40"/>
        <v/>
      </c>
      <c r="L308" s="36" t="str">
        <f t="shared" ca="1" si="41"/>
        <v/>
      </c>
      <c r="M308" s="36" t="str">
        <f t="shared" ca="1" si="42"/>
        <v/>
      </c>
      <c r="N308" s="36" t="str">
        <f t="shared" ca="1" si="43"/>
        <v/>
      </c>
      <c r="O308" s="4" t="str">
        <f t="shared" ca="1" si="45"/>
        <v/>
      </c>
      <c r="P308" s="61" t="str">
        <f t="shared" ca="1" si="46"/>
        <v/>
      </c>
      <c r="Q308" s="61" t="str">
        <f t="shared" ca="1" si="47"/>
        <v/>
      </c>
      <c r="R308" s="61" t="str">
        <f t="shared" ca="1" si="48"/>
        <v/>
      </c>
    </row>
    <row r="309" spans="2:18" ht="15.75" thickBot="1">
      <c r="B309">
        <v>307</v>
      </c>
      <c r="C309" s="35" t="str">
        <f ca="1">IFERROR(LARGE(OFFSET('Program and Results'!$V$1,MATCH('Distribution of data (Se Diff)'!$A$2,'Program and Results'!$A:$A,0),0,500,1),$B$2-B309),"")</f>
        <v/>
      </c>
      <c r="D309" s="47" t="str">
        <f ca="1">IF(C309="","",COUNTIFS(OFFSET('Program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Diff)'!$C309))</f>
        <v/>
      </c>
      <c r="E309" s="47" t="str">
        <f ca="1">IF(D309="","",COUNTIFS(OFFSET('Program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Diff)'!$C309))</f>
        <v/>
      </c>
      <c r="F309" s="47" t="str">
        <f ca="1">IF(E309="","",COUNTIFS(OFFSET('Program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Diff)'!$C309))</f>
        <v/>
      </c>
      <c r="G309" s="47"/>
      <c r="J309" s="52" t="str">
        <f t="shared" ca="1" si="44"/>
        <v/>
      </c>
      <c r="K309" s="53" t="str">
        <f t="shared" ca="1" si="40"/>
        <v/>
      </c>
      <c r="L309" s="36" t="str">
        <f t="shared" ca="1" si="41"/>
        <v/>
      </c>
      <c r="M309" s="36" t="str">
        <f t="shared" ca="1" si="42"/>
        <v/>
      </c>
      <c r="N309" s="36" t="str">
        <f t="shared" ca="1" si="43"/>
        <v/>
      </c>
      <c r="O309" s="4" t="str">
        <f t="shared" ca="1" si="45"/>
        <v/>
      </c>
      <c r="P309" s="61" t="str">
        <f t="shared" ca="1" si="46"/>
        <v/>
      </c>
      <c r="Q309" s="61" t="str">
        <f t="shared" ca="1" si="47"/>
        <v/>
      </c>
      <c r="R309" s="61" t="str">
        <f t="shared" ca="1" si="48"/>
        <v/>
      </c>
    </row>
    <row r="310" spans="2:18" ht="15.75" thickBot="1">
      <c r="B310">
        <v>308</v>
      </c>
      <c r="C310" s="35" t="str">
        <f ca="1">IFERROR(LARGE(OFFSET('Program and Results'!$V$1,MATCH('Distribution of data (Se Diff)'!$A$2,'Program and Results'!$A:$A,0),0,500,1),$B$2-B310),"")</f>
        <v/>
      </c>
      <c r="D310" s="47" t="str">
        <f ca="1">IF(C310="","",COUNTIFS(OFFSET('Program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Diff)'!$C310))</f>
        <v/>
      </c>
      <c r="E310" s="47" t="str">
        <f ca="1">IF(D310="","",COUNTIFS(OFFSET('Program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Diff)'!$C310))</f>
        <v/>
      </c>
      <c r="F310" s="47" t="str">
        <f ca="1">IF(E310="","",COUNTIFS(OFFSET('Program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Diff)'!$C310))</f>
        <v/>
      </c>
      <c r="G310" s="47"/>
      <c r="J310" s="52" t="str">
        <f t="shared" ca="1" si="44"/>
        <v/>
      </c>
      <c r="K310" s="53" t="str">
        <f t="shared" ca="1" si="40"/>
        <v/>
      </c>
      <c r="L310" s="36" t="str">
        <f t="shared" ca="1" si="41"/>
        <v/>
      </c>
      <c r="M310" s="36" t="str">
        <f t="shared" ca="1" si="42"/>
        <v/>
      </c>
      <c r="N310" s="36" t="str">
        <f t="shared" ca="1" si="43"/>
        <v/>
      </c>
      <c r="O310" s="4" t="str">
        <f t="shared" ca="1" si="45"/>
        <v/>
      </c>
      <c r="P310" s="61" t="str">
        <f t="shared" ca="1" si="46"/>
        <v/>
      </c>
      <c r="Q310" s="61" t="str">
        <f t="shared" ca="1" si="47"/>
        <v/>
      </c>
      <c r="R310" s="61" t="str">
        <f t="shared" ca="1" si="48"/>
        <v/>
      </c>
    </row>
    <row r="311" spans="2:18" ht="15.75" thickBot="1">
      <c r="B311">
        <v>309</v>
      </c>
      <c r="C311" s="35" t="str">
        <f ca="1">IFERROR(LARGE(OFFSET('Program and Results'!$V$1,MATCH('Distribution of data (Se Diff)'!$A$2,'Program and Results'!$A:$A,0),0,500,1),$B$2-B311),"")</f>
        <v/>
      </c>
      <c r="D311" s="47" t="str">
        <f ca="1">IF(C311="","",COUNTIFS(OFFSET('Program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Diff)'!$C311))</f>
        <v/>
      </c>
      <c r="E311" s="47" t="str">
        <f ca="1">IF(D311="","",COUNTIFS(OFFSET('Program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Diff)'!$C311))</f>
        <v/>
      </c>
      <c r="F311" s="47" t="str">
        <f ca="1">IF(E311="","",COUNTIFS(OFFSET('Program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Diff)'!$C311))</f>
        <v/>
      </c>
      <c r="G311" s="47"/>
      <c r="J311" s="52" t="str">
        <f t="shared" ca="1" si="44"/>
        <v/>
      </c>
      <c r="K311" s="53" t="str">
        <f t="shared" ca="1" si="40"/>
        <v/>
      </c>
      <c r="L311" s="36" t="str">
        <f t="shared" ca="1" si="41"/>
        <v/>
      </c>
      <c r="M311" s="36" t="str">
        <f t="shared" ca="1" si="42"/>
        <v/>
      </c>
      <c r="N311" s="36" t="str">
        <f t="shared" ca="1" si="43"/>
        <v/>
      </c>
      <c r="O311" s="4" t="str">
        <f t="shared" ca="1" si="45"/>
        <v/>
      </c>
      <c r="P311" s="61" t="str">
        <f t="shared" ca="1" si="46"/>
        <v/>
      </c>
      <c r="Q311" s="61" t="str">
        <f t="shared" ca="1" si="47"/>
        <v/>
      </c>
      <c r="R311" s="61" t="str">
        <f t="shared" ca="1" si="48"/>
        <v/>
      </c>
    </row>
    <row r="312" spans="2:18" ht="15.75" thickBot="1">
      <c r="B312">
        <v>310</v>
      </c>
      <c r="C312" s="35" t="str">
        <f ca="1">IFERROR(LARGE(OFFSET('Program and Results'!$V$1,MATCH('Distribution of data (Se Diff)'!$A$2,'Program and Results'!$A:$A,0),0,500,1),$B$2-B312),"")</f>
        <v/>
      </c>
      <c r="D312" s="47" t="str">
        <f ca="1">IF(C312="","",COUNTIFS(OFFSET('Program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Diff)'!$C312))</f>
        <v/>
      </c>
      <c r="E312" s="47" t="str">
        <f ca="1">IF(D312="","",COUNTIFS(OFFSET('Program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Diff)'!$C312))</f>
        <v/>
      </c>
      <c r="F312" s="47" t="str">
        <f ca="1">IF(E312="","",COUNTIFS(OFFSET('Program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Diff)'!$C312))</f>
        <v/>
      </c>
      <c r="G312" s="47"/>
      <c r="J312" s="52" t="str">
        <f t="shared" ca="1" si="44"/>
        <v/>
      </c>
      <c r="K312" s="53" t="str">
        <f t="shared" ca="1" si="40"/>
        <v/>
      </c>
      <c r="L312" s="36" t="str">
        <f t="shared" ca="1" si="41"/>
        <v/>
      </c>
      <c r="M312" s="36" t="str">
        <f t="shared" ca="1" si="42"/>
        <v/>
      </c>
      <c r="N312" s="36" t="str">
        <f t="shared" ca="1" si="43"/>
        <v/>
      </c>
      <c r="O312" s="4" t="str">
        <f t="shared" ca="1" si="45"/>
        <v/>
      </c>
      <c r="P312" s="61" t="str">
        <f t="shared" ca="1" si="46"/>
        <v/>
      </c>
      <c r="Q312" s="61" t="str">
        <f t="shared" ca="1" si="47"/>
        <v/>
      </c>
      <c r="R312" s="61" t="str">
        <f t="shared" ca="1" si="48"/>
        <v/>
      </c>
    </row>
    <row r="313" spans="2:18" ht="15.75" thickBot="1">
      <c r="B313">
        <v>311</v>
      </c>
      <c r="C313" s="35" t="str">
        <f ca="1">IFERROR(LARGE(OFFSET('Program and Results'!$V$1,MATCH('Distribution of data (Se Diff)'!$A$2,'Program and Results'!$A:$A,0),0,500,1),$B$2-B313),"")</f>
        <v/>
      </c>
      <c r="D313" s="47" t="str">
        <f ca="1">IF(C313="","",COUNTIFS(OFFSET('Program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Diff)'!$C313))</f>
        <v/>
      </c>
      <c r="E313" s="47" t="str">
        <f ca="1">IF(D313="","",COUNTIFS(OFFSET('Program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Diff)'!$C313))</f>
        <v/>
      </c>
      <c r="F313" s="47" t="str">
        <f ca="1">IF(E313="","",COUNTIFS(OFFSET('Program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Diff)'!$C313))</f>
        <v/>
      </c>
      <c r="G313" s="47"/>
      <c r="J313" s="52" t="str">
        <f t="shared" ca="1" si="44"/>
        <v/>
      </c>
      <c r="K313" s="53" t="str">
        <f t="shared" ca="1" si="40"/>
        <v/>
      </c>
      <c r="L313" s="36" t="str">
        <f t="shared" ca="1" si="41"/>
        <v/>
      </c>
      <c r="M313" s="36" t="str">
        <f t="shared" ca="1" si="42"/>
        <v/>
      </c>
      <c r="N313" s="36" t="str">
        <f t="shared" ca="1" si="43"/>
        <v/>
      </c>
      <c r="O313" s="4" t="str">
        <f t="shared" ca="1" si="45"/>
        <v/>
      </c>
      <c r="P313" s="61" t="str">
        <f t="shared" ca="1" si="46"/>
        <v/>
      </c>
      <c r="Q313" s="61" t="str">
        <f t="shared" ca="1" si="47"/>
        <v/>
      </c>
      <c r="R313" s="61" t="str">
        <f t="shared" ca="1" si="48"/>
        <v/>
      </c>
    </row>
    <row r="314" spans="2:18" ht="15.75" thickBot="1">
      <c r="B314">
        <v>312</v>
      </c>
      <c r="C314" s="35" t="str">
        <f ca="1">IFERROR(LARGE(OFFSET('Program and Results'!$V$1,MATCH('Distribution of data (Se Diff)'!$A$2,'Program and Results'!$A:$A,0),0,500,1),$B$2-B314),"")</f>
        <v/>
      </c>
      <c r="D314" s="47" t="str">
        <f ca="1">IF(C314="","",COUNTIFS(OFFSET('Program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Diff)'!$C314))</f>
        <v/>
      </c>
      <c r="E314" s="47" t="str">
        <f ca="1">IF(D314="","",COUNTIFS(OFFSET('Program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Diff)'!$C314))</f>
        <v/>
      </c>
      <c r="F314" s="47" t="str">
        <f ca="1">IF(E314="","",COUNTIFS(OFFSET('Program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Diff)'!$C314))</f>
        <v/>
      </c>
      <c r="G314" s="47"/>
      <c r="J314" s="52" t="str">
        <f t="shared" ca="1" si="44"/>
        <v/>
      </c>
      <c r="K314" s="53" t="str">
        <f t="shared" ca="1" si="40"/>
        <v/>
      </c>
      <c r="L314" s="36" t="str">
        <f t="shared" ca="1" si="41"/>
        <v/>
      </c>
      <c r="M314" s="36" t="str">
        <f t="shared" ca="1" si="42"/>
        <v/>
      </c>
      <c r="N314" s="36" t="str">
        <f t="shared" ca="1" si="43"/>
        <v/>
      </c>
      <c r="O314" s="4" t="str">
        <f t="shared" ca="1" si="45"/>
        <v/>
      </c>
      <c r="P314" s="61" t="str">
        <f t="shared" ca="1" si="46"/>
        <v/>
      </c>
      <c r="Q314" s="61" t="str">
        <f t="shared" ca="1" si="47"/>
        <v/>
      </c>
      <c r="R314" s="61" t="str">
        <f t="shared" ca="1" si="48"/>
        <v/>
      </c>
    </row>
    <row r="315" spans="2:18" ht="15.75" thickBot="1">
      <c r="B315">
        <v>313</v>
      </c>
      <c r="C315" s="35" t="str">
        <f ca="1">IFERROR(LARGE(OFFSET('Program and Results'!$V$1,MATCH('Distribution of data (Se Diff)'!$A$2,'Program and Results'!$A:$A,0),0,500,1),$B$2-B315),"")</f>
        <v/>
      </c>
      <c r="D315" s="47" t="str">
        <f ca="1">IF(C315="","",COUNTIFS(OFFSET('Program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Diff)'!$C315))</f>
        <v/>
      </c>
      <c r="E315" s="47" t="str">
        <f ca="1">IF(D315="","",COUNTIFS(OFFSET('Program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Diff)'!$C315))</f>
        <v/>
      </c>
      <c r="F315" s="47" t="str">
        <f ca="1">IF(E315="","",COUNTIFS(OFFSET('Program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Diff)'!$C315))</f>
        <v/>
      </c>
      <c r="G315" s="47"/>
      <c r="J315" s="52" t="str">
        <f t="shared" ca="1" si="44"/>
        <v/>
      </c>
      <c r="K315" s="53" t="str">
        <f t="shared" ca="1" si="40"/>
        <v/>
      </c>
      <c r="L315" s="36" t="str">
        <f t="shared" ca="1" si="41"/>
        <v/>
      </c>
      <c r="M315" s="36" t="str">
        <f t="shared" ca="1" si="42"/>
        <v/>
      </c>
      <c r="N315" s="36" t="str">
        <f t="shared" ca="1" si="43"/>
        <v/>
      </c>
      <c r="O315" s="4" t="str">
        <f t="shared" ca="1" si="45"/>
        <v/>
      </c>
      <c r="P315" s="61" t="str">
        <f t="shared" ca="1" si="46"/>
        <v/>
      </c>
      <c r="Q315" s="61" t="str">
        <f t="shared" ca="1" si="47"/>
        <v/>
      </c>
      <c r="R315" s="61" t="str">
        <f t="shared" ca="1" si="48"/>
        <v/>
      </c>
    </row>
    <row r="316" spans="2:18" ht="15.75" thickBot="1">
      <c r="B316">
        <v>314</v>
      </c>
      <c r="C316" s="35" t="str">
        <f ca="1">IFERROR(LARGE(OFFSET('Program and Results'!$V$1,MATCH('Distribution of data (Se Diff)'!$A$2,'Program and Results'!$A:$A,0),0,500,1),$B$2-B316),"")</f>
        <v/>
      </c>
      <c r="D316" s="47" t="str">
        <f ca="1">IF(C316="","",COUNTIFS(OFFSET('Program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Diff)'!$C316))</f>
        <v/>
      </c>
      <c r="E316" s="47" t="str">
        <f ca="1">IF(D316="","",COUNTIFS(OFFSET('Program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Diff)'!$C316))</f>
        <v/>
      </c>
      <c r="F316" s="47" t="str">
        <f ca="1">IF(E316="","",COUNTIFS(OFFSET('Program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Diff)'!$C316))</f>
        <v/>
      </c>
      <c r="G316" s="47"/>
      <c r="J316" s="52" t="str">
        <f t="shared" ca="1" si="44"/>
        <v/>
      </c>
      <c r="K316" s="53" t="str">
        <f t="shared" ca="1" si="40"/>
        <v/>
      </c>
      <c r="L316" s="36" t="str">
        <f t="shared" ca="1" si="41"/>
        <v/>
      </c>
      <c r="M316" s="36" t="str">
        <f t="shared" ca="1" si="42"/>
        <v/>
      </c>
      <c r="N316" s="36" t="str">
        <f t="shared" ca="1" si="43"/>
        <v/>
      </c>
      <c r="O316" s="4" t="str">
        <f t="shared" ca="1" si="45"/>
        <v/>
      </c>
      <c r="P316" s="61" t="str">
        <f t="shared" ca="1" si="46"/>
        <v/>
      </c>
      <c r="Q316" s="61" t="str">
        <f t="shared" ca="1" si="47"/>
        <v/>
      </c>
      <c r="R316" s="61" t="str">
        <f t="shared" ca="1" si="48"/>
        <v/>
      </c>
    </row>
    <row r="317" spans="2:18" ht="15.75" thickBot="1">
      <c r="B317">
        <v>315</v>
      </c>
      <c r="C317" s="35" t="str">
        <f ca="1">IFERROR(LARGE(OFFSET('Program and Results'!$V$1,MATCH('Distribution of data (Se Diff)'!$A$2,'Program and Results'!$A:$A,0),0,500,1),$B$2-B317),"")</f>
        <v/>
      </c>
      <c r="D317" s="47" t="str">
        <f ca="1">IF(C317="","",COUNTIFS(OFFSET('Program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Diff)'!$C317))</f>
        <v/>
      </c>
      <c r="E317" s="47" t="str">
        <f ca="1">IF(D317="","",COUNTIFS(OFFSET('Program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Diff)'!$C317))</f>
        <v/>
      </c>
      <c r="F317" s="47" t="str">
        <f ca="1">IF(E317="","",COUNTIFS(OFFSET('Program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Diff)'!$C317))</f>
        <v/>
      </c>
      <c r="G317" s="47"/>
      <c r="J317" s="52" t="str">
        <f t="shared" ca="1" si="44"/>
        <v/>
      </c>
      <c r="K317" s="53" t="str">
        <f t="shared" ca="1" si="40"/>
        <v/>
      </c>
      <c r="L317" s="36" t="str">
        <f t="shared" ca="1" si="41"/>
        <v/>
      </c>
      <c r="M317" s="36" t="str">
        <f t="shared" ca="1" si="42"/>
        <v/>
      </c>
      <c r="N317" s="36" t="str">
        <f t="shared" ca="1" si="43"/>
        <v/>
      </c>
      <c r="O317" s="4" t="str">
        <f t="shared" ca="1" si="45"/>
        <v/>
      </c>
      <c r="P317" s="61" t="str">
        <f t="shared" ca="1" si="46"/>
        <v/>
      </c>
      <c r="Q317" s="61" t="str">
        <f t="shared" ca="1" si="47"/>
        <v/>
      </c>
      <c r="R317" s="61" t="str">
        <f t="shared" ca="1" si="48"/>
        <v/>
      </c>
    </row>
    <row r="318" spans="2:18" ht="15.75" thickBot="1">
      <c r="B318">
        <v>316</v>
      </c>
      <c r="C318" s="35" t="str">
        <f ca="1">IFERROR(LARGE(OFFSET('Program and Results'!$V$1,MATCH('Distribution of data (Se Diff)'!$A$2,'Program and Results'!$A:$A,0),0,500,1),$B$2-B318),"")</f>
        <v/>
      </c>
      <c r="D318" s="47" t="str">
        <f ca="1">IF(C318="","",COUNTIFS(OFFSET('Program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Diff)'!$C318))</f>
        <v/>
      </c>
      <c r="E318" s="47" t="str">
        <f ca="1">IF(D318="","",COUNTIFS(OFFSET('Program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Diff)'!$C318))</f>
        <v/>
      </c>
      <c r="F318" s="47" t="str">
        <f ca="1">IF(E318="","",COUNTIFS(OFFSET('Program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Diff)'!$C318))</f>
        <v/>
      </c>
      <c r="G318" s="47"/>
      <c r="J318" s="52" t="str">
        <f t="shared" ca="1" si="44"/>
        <v/>
      </c>
      <c r="K318" s="53" t="str">
        <f t="shared" ca="1" si="40"/>
        <v/>
      </c>
      <c r="L318" s="36" t="str">
        <f t="shared" ca="1" si="41"/>
        <v/>
      </c>
      <c r="M318" s="36" t="str">
        <f t="shared" ca="1" si="42"/>
        <v/>
      </c>
      <c r="N318" s="36" t="str">
        <f t="shared" ca="1" si="43"/>
        <v/>
      </c>
      <c r="O318" s="4" t="str">
        <f t="shared" ca="1" si="45"/>
        <v/>
      </c>
      <c r="P318" s="61" t="str">
        <f t="shared" ca="1" si="46"/>
        <v/>
      </c>
      <c r="Q318" s="61" t="str">
        <f t="shared" ca="1" si="47"/>
        <v/>
      </c>
      <c r="R318" s="61" t="str">
        <f t="shared" ca="1" si="48"/>
        <v/>
      </c>
    </row>
    <row r="319" spans="2:18" ht="15.75" thickBot="1">
      <c r="B319">
        <v>317</v>
      </c>
      <c r="C319" s="35" t="str">
        <f ca="1">IFERROR(LARGE(OFFSET('Program and Results'!$V$1,MATCH('Distribution of data (Se Diff)'!$A$2,'Program and Results'!$A:$A,0),0,500,1),$B$2-B319),"")</f>
        <v/>
      </c>
      <c r="D319" s="47" t="str">
        <f ca="1">IF(C319="","",COUNTIFS(OFFSET('Program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Diff)'!$C319))</f>
        <v/>
      </c>
      <c r="E319" s="47" t="str">
        <f ca="1">IF(D319="","",COUNTIFS(OFFSET('Program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Diff)'!$C319))</f>
        <v/>
      </c>
      <c r="F319" s="47" t="str">
        <f ca="1">IF(E319="","",COUNTIFS(OFFSET('Program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Diff)'!$C319))</f>
        <v/>
      </c>
      <c r="G319" s="47"/>
      <c r="J319" s="52" t="str">
        <f t="shared" ca="1" si="44"/>
        <v/>
      </c>
      <c r="K319" s="53" t="str">
        <f t="shared" ca="1" si="40"/>
        <v/>
      </c>
      <c r="L319" s="36" t="str">
        <f t="shared" ca="1" si="41"/>
        <v/>
      </c>
      <c r="M319" s="36" t="str">
        <f t="shared" ca="1" si="42"/>
        <v/>
      </c>
      <c r="N319" s="36" t="str">
        <f t="shared" ca="1" si="43"/>
        <v/>
      </c>
      <c r="O319" s="4" t="str">
        <f t="shared" ca="1" si="45"/>
        <v/>
      </c>
      <c r="P319" s="61" t="str">
        <f t="shared" ca="1" si="46"/>
        <v/>
      </c>
      <c r="Q319" s="61" t="str">
        <f t="shared" ca="1" si="47"/>
        <v/>
      </c>
      <c r="R319" s="61" t="str">
        <f t="shared" ca="1" si="48"/>
        <v/>
      </c>
    </row>
    <row r="320" spans="2:18" ht="15.75" thickBot="1">
      <c r="B320">
        <v>318</v>
      </c>
      <c r="C320" s="35" t="str">
        <f ca="1">IFERROR(LARGE(OFFSET('Program and Results'!$V$1,MATCH('Distribution of data (Se Diff)'!$A$2,'Program and Results'!$A:$A,0),0,500,1),$B$2-B320),"")</f>
        <v/>
      </c>
      <c r="D320" s="47" t="str">
        <f ca="1">IF(C320="","",COUNTIFS(OFFSET('Program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Diff)'!$C320))</f>
        <v/>
      </c>
      <c r="E320" s="47" t="str">
        <f ca="1">IF(D320="","",COUNTIFS(OFFSET('Program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Diff)'!$C320))</f>
        <v/>
      </c>
      <c r="F320" s="47" t="str">
        <f ca="1">IF(E320="","",COUNTIFS(OFFSET('Program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Diff)'!$C320))</f>
        <v/>
      </c>
      <c r="G320" s="47"/>
      <c r="J320" s="52" t="str">
        <f t="shared" ca="1" si="44"/>
        <v/>
      </c>
      <c r="K320" s="53" t="str">
        <f t="shared" ca="1" si="40"/>
        <v/>
      </c>
      <c r="L320" s="36" t="str">
        <f t="shared" ca="1" si="41"/>
        <v/>
      </c>
      <c r="M320" s="36" t="str">
        <f t="shared" ca="1" si="42"/>
        <v/>
      </c>
      <c r="N320" s="36" t="str">
        <f t="shared" ca="1" si="43"/>
        <v/>
      </c>
      <c r="O320" s="4" t="str">
        <f t="shared" ca="1" si="45"/>
        <v/>
      </c>
      <c r="P320" s="61" t="str">
        <f t="shared" ca="1" si="46"/>
        <v/>
      </c>
      <c r="Q320" s="61" t="str">
        <f t="shared" ca="1" si="47"/>
        <v/>
      </c>
      <c r="R320" s="61" t="str">
        <f t="shared" ca="1" si="48"/>
        <v/>
      </c>
    </row>
    <row r="321" spans="2:18" ht="15.75" thickBot="1">
      <c r="B321">
        <v>319</v>
      </c>
      <c r="C321" s="35" t="str">
        <f ca="1">IFERROR(LARGE(OFFSET('Program and Results'!$V$1,MATCH('Distribution of data (Se Diff)'!$A$2,'Program and Results'!$A:$A,0),0,500,1),$B$2-B321),"")</f>
        <v/>
      </c>
      <c r="D321" s="47" t="str">
        <f ca="1">IF(C321="","",COUNTIFS(OFFSET('Program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Diff)'!$C321))</f>
        <v/>
      </c>
      <c r="E321" s="47" t="str">
        <f ca="1">IF(D321="","",COUNTIFS(OFFSET('Program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Diff)'!$C321))</f>
        <v/>
      </c>
      <c r="F321" s="47" t="str">
        <f ca="1">IF(E321="","",COUNTIFS(OFFSET('Program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Diff)'!$C321))</f>
        <v/>
      </c>
      <c r="G321" s="47"/>
      <c r="J321" s="52" t="str">
        <f t="shared" ca="1" si="44"/>
        <v/>
      </c>
      <c r="K321" s="53" t="str">
        <f t="shared" ca="1" si="40"/>
        <v/>
      </c>
      <c r="L321" s="36" t="str">
        <f t="shared" ca="1" si="41"/>
        <v/>
      </c>
      <c r="M321" s="36" t="str">
        <f t="shared" ca="1" si="42"/>
        <v/>
      </c>
      <c r="N321" s="36" t="str">
        <f t="shared" ca="1" si="43"/>
        <v/>
      </c>
      <c r="O321" s="4" t="str">
        <f t="shared" ca="1" si="45"/>
        <v/>
      </c>
      <c r="P321" s="61" t="str">
        <f t="shared" ca="1" si="46"/>
        <v/>
      </c>
      <c r="Q321" s="61" t="str">
        <f t="shared" ca="1" si="47"/>
        <v/>
      </c>
      <c r="R321" s="61" t="str">
        <f t="shared" ca="1" si="48"/>
        <v/>
      </c>
    </row>
    <row r="322" spans="2:18" ht="15.75" thickBot="1">
      <c r="B322">
        <v>320</v>
      </c>
      <c r="C322" s="35" t="str">
        <f ca="1">IFERROR(LARGE(OFFSET('Program and Results'!$V$1,MATCH('Distribution of data (Se Diff)'!$A$2,'Program and Results'!$A:$A,0),0,500,1),$B$2-B322),"")</f>
        <v/>
      </c>
      <c r="D322" s="47" t="str">
        <f ca="1">IF(C322="","",COUNTIFS(OFFSET('Program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Diff)'!$C322))</f>
        <v/>
      </c>
      <c r="E322" s="47" t="str">
        <f ca="1">IF(D322="","",COUNTIFS(OFFSET('Program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Diff)'!$C322))</f>
        <v/>
      </c>
      <c r="F322" s="47" t="str">
        <f ca="1">IF(E322="","",COUNTIFS(OFFSET('Program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Diff)'!$C322))</f>
        <v/>
      </c>
      <c r="G322" s="47"/>
      <c r="J322" s="52" t="str">
        <f t="shared" ca="1" si="44"/>
        <v/>
      </c>
      <c r="K322" s="53" t="str">
        <f t="shared" ref="K322:K385" ca="1" si="49">IFERROR(IF(J322+($I$2-0.01%)&gt;MAX($C$2:$C$500),"+",J322+($I$2-0.01%)),"")</f>
        <v/>
      </c>
      <c r="L322" s="36" t="str">
        <f t="shared" ref="L322:L385" ca="1" si="50">IFERROR(IF(K322="","",IF($K322="+",COUNTIFS($C:$C,"&gt;="&amp;$J322,D:D,1),COUNTIFS($C:$C,"&gt;="&amp;$J322,$C:$C,"&lt;="&amp;$K322,D:D,1))),"")</f>
        <v/>
      </c>
      <c r="M322" s="36" t="str">
        <f t="shared" ref="M322:M388" ca="1" si="51">IFERROR(IF(K322="","",IF($K322="+",COUNTIFS($C:$C,"&gt;="&amp;$J322,E:E,1),COUNTIFS($C:$C,"&gt;="&amp;$J322,$C:$C,"&lt;="&amp;$K322,E:E,1))),"")</f>
        <v/>
      </c>
      <c r="N322" s="36" t="str">
        <f t="shared" ref="N322:N388" ca="1" si="52">IFERROR(IF(K322="","",IF($K322="+",COUNTIFS($C:$C,"&gt;="&amp;$J322,F:F,1),COUNTIFS($C:$C,"&gt;="&amp;$J322,$C:$C,"&lt;="&amp;$K322,F:F,1))),"")</f>
        <v/>
      </c>
      <c r="O322" s="4" t="str">
        <f t="shared" ca="1" si="45"/>
        <v/>
      </c>
      <c r="P322" s="61" t="str">
        <f t="shared" ca="1" si="46"/>
        <v/>
      </c>
      <c r="Q322" s="61" t="str">
        <f t="shared" ca="1" si="47"/>
        <v/>
      </c>
      <c r="R322" s="61" t="str">
        <f t="shared" ca="1" si="48"/>
        <v/>
      </c>
    </row>
    <row r="323" spans="2:18" ht="15.75" thickBot="1">
      <c r="B323">
        <v>321</v>
      </c>
      <c r="C323" s="35" t="str">
        <f ca="1">IFERROR(LARGE(OFFSET('Program and Results'!$V$1,MATCH('Distribution of data (Se Diff)'!$A$2,'Program and Results'!$A:$A,0),0,500,1),$B$2-B323),"")</f>
        <v/>
      </c>
      <c r="D323" s="47" t="str">
        <f ca="1">IF(C323="","",COUNTIFS(OFFSET('Program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Diff)'!$C323))</f>
        <v/>
      </c>
      <c r="E323" s="47" t="str">
        <f ca="1">IF(D323="","",COUNTIFS(OFFSET('Program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Diff)'!$C323))</f>
        <v/>
      </c>
      <c r="F323" s="47" t="str">
        <f ca="1">IF(E323="","",COUNTIFS(OFFSET('Program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Diff)'!$C323))</f>
        <v/>
      </c>
      <c r="G323" s="47"/>
      <c r="J323" s="52" t="str">
        <f t="shared" ref="J323:J388" ca="1" si="53">IFERROR(IF(J322+$I$2&gt;=MAX($C$2:$C$500),"",J322+$I$2),"")</f>
        <v/>
      </c>
      <c r="K323" s="53" t="str">
        <f t="shared" ca="1" si="49"/>
        <v/>
      </c>
      <c r="L323" s="36" t="str">
        <f t="shared" ca="1" si="50"/>
        <v/>
      </c>
      <c r="M323" s="36" t="str">
        <f t="shared" ca="1" si="51"/>
        <v/>
      </c>
      <c r="N323" s="36" t="str">
        <f t="shared" ca="1" si="52"/>
        <v/>
      </c>
      <c r="O323" s="4" t="str">
        <f t="shared" ref="O323:O386" ca="1" si="54">IF(J323="","",SUM(L323:N323))</f>
        <v/>
      </c>
      <c r="P323" s="61" t="str">
        <f t="shared" ca="1" si="46"/>
        <v/>
      </c>
      <c r="Q323" s="61" t="str">
        <f t="shared" ca="1" si="47"/>
        <v/>
      </c>
      <c r="R323" s="61" t="str">
        <f t="shared" ca="1" si="48"/>
        <v/>
      </c>
    </row>
    <row r="324" spans="2:18" ht="15.75" thickBot="1">
      <c r="B324">
        <v>322</v>
      </c>
      <c r="C324" s="35" t="str">
        <f ca="1">IFERROR(LARGE(OFFSET('Program and Results'!$V$1,MATCH('Distribution of data (Se Diff)'!$A$2,'Program and Results'!$A:$A,0),0,500,1),$B$2-B324),"")</f>
        <v/>
      </c>
      <c r="D324" s="47" t="str">
        <f ca="1">IF(C324="","",COUNTIFS(OFFSET('Program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Diff)'!$C324))</f>
        <v/>
      </c>
      <c r="E324" s="47" t="str">
        <f ca="1">IF(D324="","",COUNTIFS(OFFSET('Program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Diff)'!$C324))</f>
        <v/>
      </c>
      <c r="F324" s="47" t="str">
        <f ca="1">IF(E324="","",COUNTIFS(OFFSET('Program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Diff)'!$C324))</f>
        <v/>
      </c>
      <c r="G324" s="47"/>
      <c r="J324" s="52" t="str">
        <f t="shared" ca="1" si="53"/>
        <v/>
      </c>
      <c r="K324" s="53" t="str">
        <f t="shared" ca="1" si="49"/>
        <v/>
      </c>
      <c r="L324" s="36" t="str">
        <f t="shared" ca="1" si="50"/>
        <v/>
      </c>
      <c r="M324" s="36" t="str">
        <f t="shared" ca="1" si="51"/>
        <v/>
      </c>
      <c r="N324" s="36" t="str">
        <f t="shared" ca="1" si="52"/>
        <v/>
      </c>
      <c r="O324" s="4" t="str">
        <f t="shared" ca="1" si="54"/>
        <v/>
      </c>
      <c r="P324" s="61" t="str">
        <f t="shared" ca="1" si="46"/>
        <v/>
      </c>
      <c r="Q324" s="61" t="str">
        <f t="shared" ca="1" si="47"/>
        <v/>
      </c>
      <c r="R324" s="61" t="str">
        <f t="shared" ca="1" si="48"/>
        <v/>
      </c>
    </row>
    <row r="325" spans="2:18" ht="15.75" thickBot="1">
      <c r="B325">
        <v>323</v>
      </c>
      <c r="C325" s="35" t="str">
        <f ca="1">IFERROR(LARGE(OFFSET('Program and Results'!$V$1,MATCH('Distribution of data (Se Diff)'!$A$2,'Program and Results'!$A:$A,0),0,500,1),$B$2-B325),"")</f>
        <v/>
      </c>
      <c r="D325" s="47" t="str">
        <f ca="1">IF(C325="","",COUNTIFS(OFFSET('Program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Diff)'!$C325))</f>
        <v/>
      </c>
      <c r="E325" s="47" t="str">
        <f ca="1">IF(D325="","",COUNTIFS(OFFSET('Program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Diff)'!$C325))</f>
        <v/>
      </c>
      <c r="F325" s="47" t="str">
        <f ca="1">IF(E325="","",COUNTIFS(OFFSET('Program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Diff)'!$C325))</f>
        <v/>
      </c>
      <c r="G325" s="47"/>
      <c r="J325" s="52" t="str">
        <f t="shared" ca="1" si="53"/>
        <v/>
      </c>
      <c r="K325" s="53" t="str">
        <f t="shared" ca="1" si="49"/>
        <v/>
      </c>
      <c r="L325" s="36" t="str">
        <f t="shared" ca="1" si="50"/>
        <v/>
      </c>
      <c r="M325" s="36" t="str">
        <f t="shared" ca="1" si="51"/>
        <v/>
      </c>
      <c r="N325" s="36" t="str">
        <f t="shared" ca="1" si="52"/>
        <v/>
      </c>
      <c r="O325" s="4" t="str">
        <f t="shared" ca="1" si="54"/>
        <v/>
      </c>
      <c r="P325" s="61" t="str">
        <f t="shared" ca="1" si="46"/>
        <v/>
      </c>
      <c r="Q325" s="61" t="str">
        <f t="shared" ca="1" si="47"/>
        <v/>
      </c>
      <c r="R325" s="61" t="str">
        <f t="shared" ca="1" si="48"/>
        <v/>
      </c>
    </row>
    <row r="326" spans="2:18" ht="15.75" thickBot="1">
      <c r="B326">
        <v>324</v>
      </c>
      <c r="C326" s="35" t="str">
        <f ca="1">IFERROR(LARGE(OFFSET('Program and Results'!$V$1,MATCH('Distribution of data (Se Diff)'!$A$2,'Program and Results'!$A:$A,0),0,500,1),$B$2-B326),"")</f>
        <v/>
      </c>
      <c r="D326" s="47" t="str">
        <f ca="1">IF(C326="","",COUNTIFS(OFFSET('Program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Diff)'!$C326))</f>
        <v/>
      </c>
      <c r="E326" s="47" t="str">
        <f ca="1">IF(D326="","",COUNTIFS(OFFSET('Program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Diff)'!$C326))</f>
        <v/>
      </c>
      <c r="F326" s="47" t="str">
        <f ca="1">IF(E326="","",COUNTIFS(OFFSET('Program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Diff)'!$C326))</f>
        <v/>
      </c>
      <c r="G326" s="47"/>
      <c r="J326" s="52" t="str">
        <f t="shared" ca="1" si="53"/>
        <v/>
      </c>
      <c r="K326" s="53" t="str">
        <f t="shared" ca="1" si="49"/>
        <v/>
      </c>
      <c r="L326" s="36" t="str">
        <f t="shared" ca="1" si="50"/>
        <v/>
      </c>
      <c r="M326" s="36" t="str">
        <f t="shared" ca="1" si="51"/>
        <v/>
      </c>
      <c r="N326" s="36" t="str">
        <f t="shared" ca="1" si="52"/>
        <v/>
      </c>
      <c r="O326" s="4" t="str">
        <f t="shared" ca="1" si="54"/>
        <v/>
      </c>
      <c r="P326" s="61" t="str">
        <f t="shared" ca="1" si="46"/>
        <v/>
      </c>
      <c r="Q326" s="61" t="str">
        <f t="shared" ca="1" si="47"/>
        <v/>
      </c>
      <c r="R326" s="61" t="str">
        <f t="shared" ca="1" si="48"/>
        <v/>
      </c>
    </row>
    <row r="327" spans="2:18" ht="15.75" thickBot="1">
      <c r="B327">
        <v>325</v>
      </c>
      <c r="C327" s="35" t="str">
        <f ca="1">IFERROR(LARGE(OFFSET('Program and Results'!$V$1,MATCH('Distribution of data (Se Diff)'!$A$2,'Program and Results'!$A:$A,0),0,500,1),$B$2-B327),"")</f>
        <v/>
      </c>
      <c r="D327" s="47" t="str">
        <f ca="1">IF(C327="","",COUNTIFS(OFFSET('Program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Diff)'!$C327))</f>
        <v/>
      </c>
      <c r="E327" s="47" t="str">
        <f ca="1">IF(D327="","",COUNTIFS(OFFSET('Program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Diff)'!$C327))</f>
        <v/>
      </c>
      <c r="F327" s="47" t="str">
        <f ca="1">IF(E327="","",COUNTIFS(OFFSET('Program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Diff)'!$C327))</f>
        <v/>
      </c>
      <c r="G327" s="47"/>
      <c r="J327" s="52" t="str">
        <f t="shared" ca="1" si="53"/>
        <v/>
      </c>
      <c r="K327" s="53" t="str">
        <f t="shared" ca="1" si="49"/>
        <v/>
      </c>
      <c r="L327" s="36" t="str">
        <f t="shared" ca="1" si="50"/>
        <v/>
      </c>
      <c r="M327" s="36" t="str">
        <f t="shared" ca="1" si="51"/>
        <v/>
      </c>
      <c r="N327" s="36" t="str">
        <f t="shared" ca="1" si="52"/>
        <v/>
      </c>
      <c r="O327" s="4" t="str">
        <f t="shared" ca="1" si="54"/>
        <v/>
      </c>
      <c r="P327" s="61" t="str">
        <f t="shared" ca="1" si="46"/>
        <v/>
      </c>
      <c r="Q327" s="61" t="str">
        <f t="shared" ca="1" si="47"/>
        <v/>
      </c>
      <c r="R327" s="61" t="str">
        <f t="shared" ca="1" si="48"/>
        <v/>
      </c>
    </row>
    <row r="328" spans="2:18" ht="15.75" thickBot="1">
      <c r="B328">
        <v>326</v>
      </c>
      <c r="C328" s="35" t="str">
        <f ca="1">IFERROR(LARGE(OFFSET('Program and Results'!$V$1,MATCH('Distribution of data (Se Diff)'!$A$2,'Program and Results'!$A:$A,0),0,500,1),$B$2-B328),"")</f>
        <v/>
      </c>
      <c r="D328" s="47" t="str">
        <f ca="1">IF(C328="","",COUNTIFS(OFFSET('Program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Diff)'!$C328))</f>
        <v/>
      </c>
      <c r="E328" s="47" t="str">
        <f ca="1">IF(D328="","",COUNTIFS(OFFSET('Program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Diff)'!$C328))</f>
        <v/>
      </c>
      <c r="F328" s="47" t="str">
        <f ca="1">IF(E328="","",COUNTIFS(OFFSET('Program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Diff)'!$C328))</f>
        <v/>
      </c>
      <c r="G328" s="47"/>
      <c r="J328" s="52" t="str">
        <f t="shared" ca="1" si="53"/>
        <v/>
      </c>
      <c r="K328" s="53" t="str">
        <f t="shared" ca="1" si="49"/>
        <v/>
      </c>
      <c r="L328" s="36" t="str">
        <f t="shared" ca="1" si="50"/>
        <v/>
      </c>
      <c r="M328" s="36" t="str">
        <f t="shared" ca="1" si="51"/>
        <v/>
      </c>
      <c r="N328" s="36" t="str">
        <f t="shared" ca="1" si="52"/>
        <v/>
      </c>
      <c r="O328" s="4" t="str">
        <f t="shared" ca="1" si="54"/>
        <v/>
      </c>
      <c r="P328" s="61" t="str">
        <f t="shared" ca="1" si="46"/>
        <v/>
      </c>
      <c r="Q328" s="61" t="str">
        <f t="shared" ca="1" si="47"/>
        <v/>
      </c>
      <c r="R328" s="61" t="str">
        <f t="shared" ca="1" si="48"/>
        <v/>
      </c>
    </row>
    <row r="329" spans="2:18" ht="15.75" thickBot="1">
      <c r="B329">
        <v>327</v>
      </c>
      <c r="C329" s="35" t="str">
        <f ca="1">IFERROR(LARGE(OFFSET('Program and Results'!$V$1,MATCH('Distribution of data (Se Diff)'!$A$2,'Program and Results'!$A:$A,0),0,500,1),$B$2-B329),"")</f>
        <v/>
      </c>
      <c r="D329" s="47" t="str">
        <f ca="1">IF(C329="","",COUNTIFS(OFFSET('Program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Diff)'!$C329))</f>
        <v/>
      </c>
      <c r="E329" s="47" t="str">
        <f ca="1">IF(D329="","",COUNTIFS(OFFSET('Program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Diff)'!$C329))</f>
        <v/>
      </c>
      <c r="F329" s="47" t="str">
        <f ca="1">IF(E329="","",COUNTIFS(OFFSET('Program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Diff)'!$C329))</f>
        <v/>
      </c>
      <c r="G329" s="47"/>
      <c r="J329" s="52" t="str">
        <f t="shared" ca="1" si="53"/>
        <v/>
      </c>
      <c r="K329" s="53" t="str">
        <f t="shared" ca="1" si="49"/>
        <v/>
      </c>
      <c r="L329" s="36" t="str">
        <f t="shared" ca="1" si="50"/>
        <v/>
      </c>
      <c r="M329" s="36" t="str">
        <f t="shared" ca="1" si="51"/>
        <v/>
      </c>
      <c r="N329" s="36" t="str">
        <f t="shared" ca="1" si="52"/>
        <v/>
      </c>
      <c r="O329" s="4" t="str">
        <f t="shared" ca="1" si="54"/>
        <v/>
      </c>
      <c r="P329" s="61" t="str">
        <f t="shared" ca="1" si="46"/>
        <v/>
      </c>
      <c r="Q329" s="61" t="str">
        <f t="shared" ca="1" si="47"/>
        <v/>
      </c>
      <c r="R329" s="61" t="str">
        <f t="shared" ca="1" si="48"/>
        <v/>
      </c>
    </row>
    <row r="330" spans="2:18" ht="15.75" thickBot="1">
      <c r="B330">
        <v>328</v>
      </c>
      <c r="C330" s="35" t="str">
        <f ca="1">IFERROR(LARGE(OFFSET('Program and Results'!$V$1,MATCH('Distribution of data (Se Diff)'!$A$2,'Program and Results'!$A:$A,0),0,500,1),$B$2-B330),"")</f>
        <v/>
      </c>
      <c r="D330" s="47" t="str">
        <f ca="1">IF(C330="","",COUNTIFS(OFFSET('Program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Diff)'!$C330))</f>
        <v/>
      </c>
      <c r="E330" s="47" t="str">
        <f ca="1">IF(D330="","",COUNTIFS(OFFSET('Program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Diff)'!$C330))</f>
        <v/>
      </c>
      <c r="F330" s="47" t="str">
        <f ca="1">IF(E330="","",COUNTIFS(OFFSET('Program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Diff)'!$C330))</f>
        <v/>
      </c>
      <c r="G330" s="47"/>
      <c r="J330" s="52" t="str">
        <f t="shared" ca="1" si="53"/>
        <v/>
      </c>
      <c r="K330" s="53" t="str">
        <f t="shared" ca="1" si="49"/>
        <v/>
      </c>
      <c r="L330" s="36" t="str">
        <f t="shared" ca="1" si="50"/>
        <v/>
      </c>
      <c r="M330" s="36" t="str">
        <f t="shared" ca="1" si="51"/>
        <v/>
      </c>
      <c r="N330" s="36" t="str">
        <f t="shared" ca="1" si="52"/>
        <v/>
      </c>
      <c r="O330" s="4" t="str">
        <f t="shared" ca="1" si="54"/>
        <v/>
      </c>
      <c r="P330" s="61" t="str">
        <f t="shared" ca="1" si="46"/>
        <v/>
      </c>
      <c r="Q330" s="61" t="str">
        <f t="shared" ca="1" si="47"/>
        <v/>
      </c>
      <c r="R330" s="61" t="str">
        <f t="shared" ca="1" si="48"/>
        <v/>
      </c>
    </row>
    <row r="331" spans="2:18" ht="15.75" thickBot="1">
      <c r="B331">
        <v>329</v>
      </c>
      <c r="C331" s="35" t="str">
        <f ca="1">IFERROR(LARGE(OFFSET('Program and Results'!$V$1,MATCH('Distribution of data (Se Diff)'!$A$2,'Program and Results'!$A:$A,0),0,500,1),$B$2-B331),"")</f>
        <v/>
      </c>
      <c r="D331" s="47" t="str">
        <f ca="1">IF(C331="","",COUNTIFS(OFFSET('Program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Diff)'!$C331))</f>
        <v/>
      </c>
      <c r="E331" s="47" t="str">
        <f ca="1">IF(D331="","",COUNTIFS(OFFSET('Program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Diff)'!$C331))</f>
        <v/>
      </c>
      <c r="F331" s="47" t="str">
        <f ca="1">IF(E331="","",COUNTIFS(OFFSET('Program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Diff)'!$C331))</f>
        <v/>
      </c>
      <c r="G331" s="47"/>
      <c r="J331" s="52" t="str">
        <f t="shared" ca="1" si="53"/>
        <v/>
      </c>
      <c r="K331" s="53" t="str">
        <f t="shared" ca="1" si="49"/>
        <v/>
      </c>
      <c r="L331" s="36" t="str">
        <f t="shared" ca="1" si="50"/>
        <v/>
      </c>
      <c r="M331" s="36" t="str">
        <f t="shared" ca="1" si="51"/>
        <v/>
      </c>
      <c r="N331" s="36" t="str">
        <f t="shared" ca="1" si="52"/>
        <v/>
      </c>
      <c r="O331" s="4" t="str">
        <f t="shared" ca="1" si="54"/>
        <v/>
      </c>
      <c r="P331" s="61" t="str">
        <f t="shared" ca="1" si="46"/>
        <v/>
      </c>
      <c r="Q331" s="61" t="str">
        <f t="shared" ca="1" si="47"/>
        <v/>
      </c>
      <c r="R331" s="61" t="str">
        <f t="shared" ca="1" si="48"/>
        <v/>
      </c>
    </row>
    <row r="332" spans="2:18" ht="15.75" thickBot="1">
      <c r="B332">
        <v>330</v>
      </c>
      <c r="C332" s="35" t="str">
        <f ca="1">IFERROR(LARGE(OFFSET('Program and Results'!$V$1,MATCH('Distribution of data (Se Diff)'!$A$2,'Program and Results'!$A:$A,0),0,500,1),$B$2-B332),"")</f>
        <v/>
      </c>
      <c r="D332" s="47" t="str">
        <f ca="1">IF(C332="","",COUNTIFS(OFFSET('Program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Diff)'!$C332))</f>
        <v/>
      </c>
      <c r="E332" s="47" t="str">
        <f ca="1">IF(D332="","",COUNTIFS(OFFSET('Program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Diff)'!$C332))</f>
        <v/>
      </c>
      <c r="F332" s="47" t="str">
        <f ca="1">IF(E332="","",COUNTIFS(OFFSET('Program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Diff)'!$C332))</f>
        <v/>
      </c>
      <c r="G332" s="47"/>
      <c r="J332" s="52" t="str">
        <f t="shared" ca="1" si="53"/>
        <v/>
      </c>
      <c r="K332" s="53" t="str">
        <f t="shared" ca="1" si="49"/>
        <v/>
      </c>
      <c r="L332" s="36" t="str">
        <f t="shared" ca="1" si="50"/>
        <v/>
      </c>
      <c r="M332" s="36" t="str">
        <f t="shared" ca="1" si="51"/>
        <v/>
      </c>
      <c r="N332" s="36" t="str">
        <f t="shared" ca="1" si="52"/>
        <v/>
      </c>
      <c r="O332" s="4" t="str">
        <f t="shared" ca="1" si="54"/>
        <v/>
      </c>
      <c r="P332" s="61" t="str">
        <f t="shared" ca="1" si="46"/>
        <v/>
      </c>
      <c r="Q332" s="61" t="str">
        <f t="shared" ca="1" si="47"/>
        <v/>
      </c>
      <c r="R332" s="61" t="str">
        <f t="shared" ca="1" si="48"/>
        <v/>
      </c>
    </row>
    <row r="333" spans="2:18" ht="15.75" thickBot="1">
      <c r="B333">
        <v>331</v>
      </c>
      <c r="C333" s="35" t="str">
        <f ca="1">IFERROR(LARGE(OFFSET('Program and Results'!$V$1,MATCH('Distribution of data (Se Diff)'!$A$2,'Program and Results'!$A:$A,0),0,500,1),$B$2-B333),"")</f>
        <v/>
      </c>
      <c r="D333" s="47" t="str">
        <f ca="1">IF(C333="","",COUNTIFS(OFFSET('Program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Diff)'!$C333))</f>
        <v/>
      </c>
      <c r="E333" s="47" t="str">
        <f ca="1">IF(D333="","",COUNTIFS(OFFSET('Program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Diff)'!$C333))</f>
        <v/>
      </c>
      <c r="F333" s="47" t="str">
        <f ca="1">IF(E333="","",COUNTIFS(OFFSET('Program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Diff)'!$C333))</f>
        <v/>
      </c>
      <c r="G333" s="47"/>
      <c r="J333" s="52" t="str">
        <f t="shared" ca="1" si="53"/>
        <v/>
      </c>
      <c r="K333" s="53" t="str">
        <f t="shared" ca="1" si="49"/>
        <v/>
      </c>
      <c r="L333" s="36" t="str">
        <f t="shared" ca="1" si="50"/>
        <v/>
      </c>
      <c r="M333" s="36" t="str">
        <f t="shared" ca="1" si="51"/>
        <v/>
      </c>
      <c r="N333" s="36" t="str">
        <f t="shared" ca="1" si="52"/>
        <v/>
      </c>
      <c r="O333" s="4" t="str">
        <f t="shared" ca="1" si="54"/>
        <v/>
      </c>
      <c r="P333" s="61" t="str">
        <f t="shared" ca="1" si="46"/>
        <v/>
      </c>
      <c r="Q333" s="61" t="str">
        <f t="shared" ca="1" si="47"/>
        <v/>
      </c>
      <c r="R333" s="61" t="str">
        <f t="shared" ca="1" si="48"/>
        <v/>
      </c>
    </row>
    <row r="334" spans="2:18" ht="15.75" thickBot="1">
      <c r="B334">
        <v>332</v>
      </c>
      <c r="C334" s="35" t="str">
        <f ca="1">IFERROR(LARGE(OFFSET('Program and Results'!$V$1,MATCH('Distribution of data (Se Diff)'!$A$2,'Program and Results'!$A:$A,0),0,500,1),$B$2-B334),"")</f>
        <v/>
      </c>
      <c r="D334" s="47" t="str">
        <f ca="1">IF(C334="","",COUNTIFS(OFFSET('Program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Diff)'!$C334))</f>
        <v/>
      </c>
      <c r="E334" s="47" t="str">
        <f ca="1">IF(D334="","",COUNTIFS(OFFSET('Program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Diff)'!$C334))</f>
        <v/>
      </c>
      <c r="F334" s="47" t="str">
        <f ca="1">IF(E334="","",COUNTIFS(OFFSET('Program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Diff)'!$C334))</f>
        <v/>
      </c>
      <c r="G334" s="47"/>
      <c r="J334" s="52" t="str">
        <f t="shared" ca="1" si="53"/>
        <v/>
      </c>
      <c r="K334" s="53" t="str">
        <f t="shared" ca="1" si="49"/>
        <v/>
      </c>
      <c r="L334" s="36" t="str">
        <f t="shared" ca="1" si="50"/>
        <v/>
      </c>
      <c r="M334" s="36" t="str">
        <f t="shared" ca="1" si="51"/>
        <v/>
      </c>
      <c r="N334" s="36" t="str">
        <f t="shared" ca="1" si="52"/>
        <v/>
      </c>
      <c r="O334" s="4" t="str">
        <f t="shared" ca="1" si="54"/>
        <v/>
      </c>
      <c r="P334" s="61" t="str">
        <f t="shared" ca="1" si="46"/>
        <v/>
      </c>
      <c r="Q334" s="61" t="str">
        <f t="shared" ca="1" si="47"/>
        <v/>
      </c>
      <c r="R334" s="61" t="str">
        <f t="shared" ca="1" si="48"/>
        <v/>
      </c>
    </row>
    <row r="335" spans="2:18" ht="15.75" thickBot="1">
      <c r="B335">
        <v>333</v>
      </c>
      <c r="C335" s="35" t="str">
        <f ca="1">IFERROR(LARGE(OFFSET('Program and Results'!$V$1,MATCH('Distribution of data (Se Diff)'!$A$2,'Program and Results'!$A:$A,0),0,500,1),$B$2-B335),"")</f>
        <v/>
      </c>
      <c r="D335" s="47" t="str">
        <f ca="1">IF(C335="","",COUNTIFS(OFFSET('Program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Diff)'!$C335))</f>
        <v/>
      </c>
      <c r="E335" s="47" t="str">
        <f ca="1">IF(D335="","",COUNTIFS(OFFSET('Program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Diff)'!$C335))</f>
        <v/>
      </c>
      <c r="F335" s="47" t="str">
        <f ca="1">IF(E335="","",COUNTIFS(OFFSET('Program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Diff)'!$C335))</f>
        <v/>
      </c>
      <c r="G335" s="47"/>
      <c r="J335" s="52" t="str">
        <f t="shared" ca="1" si="53"/>
        <v/>
      </c>
      <c r="K335" s="53" t="str">
        <f t="shared" ca="1" si="49"/>
        <v/>
      </c>
      <c r="L335" s="36" t="str">
        <f t="shared" ca="1" si="50"/>
        <v/>
      </c>
      <c r="M335" s="36" t="str">
        <f t="shared" ca="1" si="51"/>
        <v/>
      </c>
      <c r="N335" s="36" t="str">
        <f t="shared" ca="1" si="52"/>
        <v/>
      </c>
      <c r="O335" s="4" t="str">
        <f t="shared" ca="1" si="54"/>
        <v/>
      </c>
      <c r="P335" s="61" t="str">
        <f t="shared" ca="1" si="46"/>
        <v/>
      </c>
      <c r="Q335" s="61" t="str">
        <f t="shared" ca="1" si="47"/>
        <v/>
      </c>
      <c r="R335" s="61" t="str">
        <f t="shared" ca="1" si="48"/>
        <v/>
      </c>
    </row>
    <row r="336" spans="2:18" ht="15.75" thickBot="1">
      <c r="B336">
        <v>334</v>
      </c>
      <c r="C336" s="35" t="str">
        <f ca="1">IFERROR(LARGE(OFFSET('Program and Results'!$V$1,MATCH('Distribution of data (Se Diff)'!$A$2,'Program and Results'!$A:$A,0),0,500,1),$B$2-B336),"")</f>
        <v/>
      </c>
      <c r="D336" s="47" t="str">
        <f ca="1">IF(C336="","",COUNTIFS(OFFSET('Program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Diff)'!$C336))</f>
        <v/>
      </c>
      <c r="E336" s="47" t="str">
        <f ca="1">IF(D336="","",COUNTIFS(OFFSET('Program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Diff)'!$C336))</f>
        <v/>
      </c>
      <c r="F336" s="47" t="str">
        <f ca="1">IF(E336="","",COUNTIFS(OFFSET('Program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Diff)'!$C336))</f>
        <v/>
      </c>
      <c r="G336" s="47"/>
      <c r="J336" s="52" t="str">
        <f t="shared" ca="1" si="53"/>
        <v/>
      </c>
      <c r="K336" s="53" t="str">
        <f t="shared" ca="1" si="49"/>
        <v/>
      </c>
      <c r="L336" s="36" t="str">
        <f t="shared" ca="1" si="50"/>
        <v/>
      </c>
      <c r="M336" s="36" t="str">
        <f t="shared" ca="1" si="51"/>
        <v/>
      </c>
      <c r="N336" s="36" t="str">
        <f t="shared" ca="1" si="52"/>
        <v/>
      </c>
      <c r="O336" s="4" t="str">
        <f t="shared" ca="1" si="54"/>
        <v/>
      </c>
      <c r="P336" s="61" t="str">
        <f t="shared" ca="1" si="46"/>
        <v/>
      </c>
      <c r="Q336" s="61" t="str">
        <f t="shared" ca="1" si="47"/>
        <v/>
      </c>
      <c r="R336" s="61" t="str">
        <f t="shared" ca="1" si="48"/>
        <v/>
      </c>
    </row>
    <row r="337" spans="2:18" ht="15.75" thickBot="1">
      <c r="B337">
        <v>335</v>
      </c>
      <c r="C337" s="35" t="str">
        <f ca="1">IFERROR(LARGE(OFFSET('Program and Results'!$V$1,MATCH('Distribution of data (Se Diff)'!$A$2,'Program and Results'!$A:$A,0),0,500,1),$B$2-B337),"")</f>
        <v/>
      </c>
      <c r="D337" s="47" t="str">
        <f ca="1">IF(C337="","",COUNTIFS(OFFSET('Program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Diff)'!$C337))</f>
        <v/>
      </c>
      <c r="E337" s="47" t="str">
        <f ca="1">IF(D337="","",COUNTIFS(OFFSET('Program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Diff)'!$C337))</f>
        <v/>
      </c>
      <c r="F337" s="47" t="str">
        <f ca="1">IF(E337="","",COUNTIFS(OFFSET('Program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Diff)'!$C337))</f>
        <v/>
      </c>
      <c r="G337" s="47"/>
      <c r="J337" s="52" t="str">
        <f t="shared" ca="1" si="53"/>
        <v/>
      </c>
      <c r="K337" s="53" t="str">
        <f t="shared" ca="1" si="49"/>
        <v/>
      </c>
      <c r="L337" s="36" t="str">
        <f t="shared" ca="1" si="50"/>
        <v/>
      </c>
      <c r="M337" s="36" t="str">
        <f t="shared" ca="1" si="51"/>
        <v/>
      </c>
      <c r="N337" s="36" t="str">
        <f t="shared" ca="1" si="52"/>
        <v/>
      </c>
      <c r="O337" s="4" t="str">
        <f t="shared" ca="1" si="54"/>
        <v/>
      </c>
      <c r="P337" s="61" t="str">
        <f t="shared" ca="1" si="46"/>
        <v/>
      </c>
      <c r="Q337" s="61" t="str">
        <f t="shared" ca="1" si="47"/>
        <v/>
      </c>
      <c r="R337" s="61" t="str">
        <f t="shared" ca="1" si="48"/>
        <v/>
      </c>
    </row>
    <row r="338" spans="2:18" ht="15.75" thickBot="1">
      <c r="B338">
        <v>336</v>
      </c>
      <c r="C338" s="35" t="str">
        <f ca="1">IFERROR(LARGE(OFFSET('Program and Results'!$V$1,MATCH('Distribution of data (Se Diff)'!$A$2,'Program and Results'!$A:$A,0),0,500,1),$B$2-B338),"")</f>
        <v/>
      </c>
      <c r="D338" s="47" t="str">
        <f ca="1">IF(C338="","",COUNTIFS(OFFSET('Program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Diff)'!$C338))</f>
        <v/>
      </c>
      <c r="E338" s="47" t="str">
        <f ca="1">IF(D338="","",COUNTIFS(OFFSET('Program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Diff)'!$C338))</f>
        <v/>
      </c>
      <c r="F338" s="47" t="str">
        <f ca="1">IF(E338="","",COUNTIFS(OFFSET('Program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Diff)'!$C338))</f>
        <v/>
      </c>
      <c r="G338" s="47"/>
      <c r="J338" s="52" t="str">
        <f t="shared" ca="1" si="53"/>
        <v/>
      </c>
      <c r="K338" s="53" t="str">
        <f t="shared" ca="1" si="49"/>
        <v/>
      </c>
      <c r="L338" s="36" t="str">
        <f t="shared" ca="1" si="50"/>
        <v/>
      </c>
      <c r="M338" s="36" t="str">
        <f t="shared" ca="1" si="51"/>
        <v/>
      </c>
      <c r="N338" s="36" t="str">
        <f t="shared" ca="1" si="52"/>
        <v/>
      </c>
      <c r="O338" s="4" t="str">
        <f t="shared" ca="1" si="54"/>
        <v/>
      </c>
      <c r="P338" s="61" t="str">
        <f t="shared" ca="1" si="46"/>
        <v/>
      </c>
      <c r="Q338" s="61" t="str">
        <f t="shared" ca="1" si="47"/>
        <v/>
      </c>
      <c r="R338" s="61" t="str">
        <f t="shared" ca="1" si="48"/>
        <v/>
      </c>
    </row>
    <row r="339" spans="2:18" ht="15.75" thickBot="1">
      <c r="B339">
        <v>337</v>
      </c>
      <c r="C339" s="35" t="str">
        <f ca="1">IFERROR(LARGE(OFFSET('Program and Results'!$V$1,MATCH('Distribution of data (Se Diff)'!$A$2,'Program and Results'!$A:$A,0),0,500,1),$B$2-B339),"")</f>
        <v/>
      </c>
      <c r="D339" s="47" t="str">
        <f ca="1">IF(C339="","",COUNTIFS(OFFSET('Program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Diff)'!$C339))</f>
        <v/>
      </c>
      <c r="E339" s="47" t="str">
        <f ca="1">IF(D339="","",COUNTIFS(OFFSET('Program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Diff)'!$C339))</f>
        <v/>
      </c>
      <c r="F339" s="47" t="str">
        <f ca="1">IF(E339="","",COUNTIFS(OFFSET('Program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Diff)'!$C339))</f>
        <v/>
      </c>
      <c r="G339" s="47"/>
      <c r="J339" s="52" t="str">
        <f t="shared" ca="1" si="53"/>
        <v/>
      </c>
      <c r="K339" s="53" t="str">
        <f t="shared" ca="1" si="49"/>
        <v/>
      </c>
      <c r="L339" s="36" t="str">
        <f t="shared" ca="1" si="50"/>
        <v/>
      </c>
      <c r="M339" s="36" t="str">
        <f t="shared" ca="1" si="51"/>
        <v/>
      </c>
      <c r="N339" s="36" t="str">
        <f t="shared" ca="1" si="52"/>
        <v/>
      </c>
      <c r="O339" s="4" t="str">
        <f t="shared" ca="1" si="54"/>
        <v/>
      </c>
      <c r="P339" s="61" t="str">
        <f t="shared" ca="1" si="46"/>
        <v/>
      </c>
      <c r="Q339" s="61" t="str">
        <f t="shared" ca="1" si="47"/>
        <v/>
      </c>
      <c r="R339" s="61" t="str">
        <f t="shared" ca="1" si="48"/>
        <v/>
      </c>
    </row>
    <row r="340" spans="2:18" ht="15.75" thickBot="1">
      <c r="B340">
        <v>338</v>
      </c>
      <c r="C340" s="35" t="str">
        <f ca="1">IFERROR(LARGE(OFFSET('Program and Results'!$V$1,MATCH('Distribution of data (Se Diff)'!$A$2,'Program and Results'!$A:$A,0),0,500,1),$B$2-B340),"")</f>
        <v/>
      </c>
      <c r="D340" s="47" t="str">
        <f ca="1">IF(C340="","",COUNTIFS(OFFSET('Program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Diff)'!$C340))</f>
        <v/>
      </c>
      <c r="E340" s="47" t="str">
        <f ca="1">IF(D340="","",COUNTIFS(OFFSET('Program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Diff)'!$C340))</f>
        <v/>
      </c>
      <c r="F340" s="47" t="str">
        <f ca="1">IF(E340="","",COUNTIFS(OFFSET('Program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Diff)'!$C340))</f>
        <v/>
      </c>
      <c r="G340" s="47"/>
      <c r="J340" s="52" t="str">
        <f t="shared" ca="1" si="53"/>
        <v/>
      </c>
      <c r="K340" s="53" t="str">
        <f t="shared" ca="1" si="49"/>
        <v/>
      </c>
      <c r="L340" s="36" t="str">
        <f t="shared" ca="1" si="50"/>
        <v/>
      </c>
      <c r="M340" s="36" t="str">
        <f t="shared" ca="1" si="51"/>
        <v/>
      </c>
      <c r="N340" s="36" t="str">
        <f t="shared" ca="1" si="52"/>
        <v/>
      </c>
      <c r="O340" s="4" t="str">
        <f t="shared" ca="1" si="54"/>
        <v/>
      </c>
      <c r="P340" s="61" t="str">
        <f t="shared" ca="1" si="46"/>
        <v/>
      </c>
      <c r="Q340" s="61" t="str">
        <f t="shared" ca="1" si="47"/>
        <v/>
      </c>
      <c r="R340" s="61" t="str">
        <f t="shared" ca="1" si="48"/>
        <v/>
      </c>
    </row>
    <row r="341" spans="2:18" ht="15.75" thickBot="1">
      <c r="B341">
        <v>339</v>
      </c>
      <c r="C341" s="35" t="str">
        <f ca="1">IFERROR(LARGE(OFFSET('Program and Results'!$V$1,MATCH('Distribution of data (Se Diff)'!$A$2,'Program and Results'!$A:$A,0),0,500,1),$B$2-B341),"")</f>
        <v/>
      </c>
      <c r="D341" s="47" t="str">
        <f ca="1">IF(C341="","",COUNTIFS(OFFSET('Program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Diff)'!$C341))</f>
        <v/>
      </c>
      <c r="E341" s="47" t="str">
        <f ca="1">IF(D341="","",COUNTIFS(OFFSET('Program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Diff)'!$C341))</f>
        <v/>
      </c>
      <c r="F341" s="47" t="str">
        <f ca="1">IF(E341="","",COUNTIFS(OFFSET('Program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Diff)'!$C341))</f>
        <v/>
      </c>
      <c r="G341" s="47"/>
      <c r="J341" s="52" t="str">
        <f t="shared" ca="1" si="53"/>
        <v/>
      </c>
      <c r="K341" s="53" t="str">
        <f t="shared" ca="1" si="49"/>
        <v/>
      </c>
      <c r="L341" s="36" t="str">
        <f t="shared" ca="1" si="50"/>
        <v/>
      </c>
      <c r="M341" s="36" t="str">
        <f t="shared" ca="1" si="51"/>
        <v/>
      </c>
      <c r="N341" s="36" t="str">
        <f t="shared" ca="1" si="52"/>
        <v/>
      </c>
      <c r="O341" s="4" t="str">
        <f t="shared" ca="1" si="54"/>
        <v/>
      </c>
      <c r="P341" s="61" t="str">
        <f t="shared" ref="P341:P388" ca="1" si="55">IFERROR(IF($O341="","",L341/$O341),"")</f>
        <v/>
      </c>
      <c r="Q341" s="61" t="str">
        <f t="shared" ref="Q341:Q388" ca="1" si="56">IFERROR(IF($O341="","",M341/$O341),"")</f>
        <v/>
      </c>
      <c r="R341" s="61" t="str">
        <f t="shared" ref="R341:R388" ca="1" si="57">IFERROR(IF($O341="","",N341/$O341),"")</f>
        <v/>
      </c>
    </row>
    <row r="342" spans="2:18" ht="15.75" thickBot="1">
      <c r="B342">
        <v>340</v>
      </c>
      <c r="C342" s="35" t="str">
        <f ca="1">IFERROR(LARGE(OFFSET('Program and Results'!$V$1,MATCH('Distribution of data (Se Diff)'!$A$2,'Program and Results'!$A:$A,0),0,500,1),$B$2-B342),"")</f>
        <v/>
      </c>
      <c r="D342" s="47" t="str">
        <f ca="1">IF(C342="","",COUNTIFS(OFFSET('Program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Diff)'!$C342))</f>
        <v/>
      </c>
      <c r="E342" s="47" t="str">
        <f ca="1">IF(D342="","",COUNTIFS(OFFSET('Program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Diff)'!$C342))</f>
        <v/>
      </c>
      <c r="F342" s="47" t="str">
        <f ca="1">IF(E342="","",COUNTIFS(OFFSET('Program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Diff)'!$C342))</f>
        <v/>
      </c>
      <c r="G342" s="47"/>
      <c r="J342" s="52" t="str">
        <f t="shared" ca="1" si="53"/>
        <v/>
      </c>
      <c r="K342" s="53" t="str">
        <f t="shared" ca="1" si="49"/>
        <v/>
      </c>
      <c r="L342" s="36" t="str">
        <f t="shared" ca="1" si="50"/>
        <v/>
      </c>
      <c r="M342" s="36" t="str">
        <f t="shared" ca="1" si="51"/>
        <v/>
      </c>
      <c r="N342" s="36" t="str">
        <f t="shared" ca="1" si="52"/>
        <v/>
      </c>
      <c r="O342" s="4" t="str">
        <f t="shared" ca="1" si="54"/>
        <v/>
      </c>
      <c r="P342" s="61" t="str">
        <f t="shared" ca="1" si="55"/>
        <v/>
      </c>
      <c r="Q342" s="61" t="str">
        <f t="shared" ca="1" si="56"/>
        <v/>
      </c>
      <c r="R342" s="61" t="str">
        <f t="shared" ca="1" si="57"/>
        <v/>
      </c>
    </row>
    <row r="343" spans="2:18" ht="15.75" thickBot="1">
      <c r="B343">
        <v>341</v>
      </c>
      <c r="C343" s="35" t="str">
        <f ca="1">IFERROR(LARGE(OFFSET('Program and Results'!$V$1,MATCH('Distribution of data (Se Diff)'!$A$2,'Program and Results'!$A:$A,0),0,500,1),$B$2-B343),"")</f>
        <v/>
      </c>
      <c r="D343" s="47" t="str">
        <f ca="1">IF(C343="","",COUNTIFS(OFFSET('Program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Diff)'!$C343))</f>
        <v/>
      </c>
      <c r="E343" s="47" t="str">
        <f ca="1">IF(D343="","",COUNTIFS(OFFSET('Program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Diff)'!$C343))</f>
        <v/>
      </c>
      <c r="F343" s="47" t="str">
        <f ca="1">IF(E343="","",COUNTIFS(OFFSET('Program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Diff)'!$C343))</f>
        <v/>
      </c>
      <c r="G343" s="47"/>
      <c r="J343" s="52" t="str">
        <f t="shared" ca="1" si="53"/>
        <v/>
      </c>
      <c r="K343" s="53" t="str">
        <f t="shared" ca="1" si="49"/>
        <v/>
      </c>
      <c r="L343" s="36" t="str">
        <f t="shared" ca="1" si="50"/>
        <v/>
      </c>
      <c r="M343" s="36" t="str">
        <f t="shared" ca="1" si="51"/>
        <v/>
      </c>
      <c r="N343" s="36" t="str">
        <f t="shared" ca="1" si="52"/>
        <v/>
      </c>
      <c r="O343" s="4" t="str">
        <f t="shared" ca="1" si="54"/>
        <v/>
      </c>
      <c r="P343" s="61" t="str">
        <f t="shared" ca="1" si="55"/>
        <v/>
      </c>
      <c r="Q343" s="61" t="str">
        <f t="shared" ca="1" si="56"/>
        <v/>
      </c>
      <c r="R343" s="61" t="str">
        <f t="shared" ca="1" si="57"/>
        <v/>
      </c>
    </row>
    <row r="344" spans="2:18" ht="15.75" thickBot="1">
      <c r="B344">
        <v>342</v>
      </c>
      <c r="C344" s="35" t="str">
        <f ca="1">IFERROR(LARGE(OFFSET('Program and Results'!$V$1,MATCH('Distribution of data (Se Diff)'!$A$2,'Program and Results'!$A:$A,0),0,500,1),$B$2-B344),"")</f>
        <v/>
      </c>
      <c r="D344" s="47" t="str">
        <f ca="1">IF(C344="","",COUNTIFS(OFFSET('Program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Diff)'!$C344))</f>
        <v/>
      </c>
      <c r="E344" s="47" t="str">
        <f ca="1">IF(D344="","",COUNTIFS(OFFSET('Program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Diff)'!$C344))</f>
        <v/>
      </c>
      <c r="F344" s="47" t="str">
        <f ca="1">IF(E344="","",COUNTIFS(OFFSET('Program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Diff)'!$C344))</f>
        <v/>
      </c>
      <c r="G344" s="47"/>
      <c r="J344" s="52" t="str">
        <f t="shared" ca="1" si="53"/>
        <v/>
      </c>
      <c r="K344" s="53" t="str">
        <f t="shared" ca="1" si="49"/>
        <v/>
      </c>
      <c r="L344" s="36" t="str">
        <f t="shared" ca="1" si="50"/>
        <v/>
      </c>
      <c r="M344" s="36" t="str">
        <f t="shared" ca="1" si="51"/>
        <v/>
      </c>
      <c r="N344" s="36" t="str">
        <f t="shared" ca="1" si="52"/>
        <v/>
      </c>
      <c r="O344" s="4" t="str">
        <f t="shared" ca="1" si="54"/>
        <v/>
      </c>
      <c r="P344" s="61" t="str">
        <f t="shared" ca="1" si="55"/>
        <v/>
      </c>
      <c r="Q344" s="61" t="str">
        <f t="shared" ca="1" si="56"/>
        <v/>
      </c>
      <c r="R344" s="61" t="str">
        <f t="shared" ca="1" si="57"/>
        <v/>
      </c>
    </row>
    <row r="345" spans="2:18" ht="15.75" thickBot="1">
      <c r="B345">
        <v>343</v>
      </c>
      <c r="C345" s="35" t="str">
        <f ca="1">IFERROR(LARGE(OFFSET('Program and Results'!$V$1,MATCH('Distribution of data (Se Diff)'!$A$2,'Program and Results'!$A:$A,0),0,500,1),$B$2-B345),"")</f>
        <v/>
      </c>
      <c r="D345" s="47" t="str">
        <f ca="1">IF(C345="","",COUNTIFS(OFFSET('Program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Diff)'!$C345))</f>
        <v/>
      </c>
      <c r="E345" s="47" t="str">
        <f ca="1">IF(D345="","",COUNTIFS(OFFSET('Program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Diff)'!$C345))</f>
        <v/>
      </c>
      <c r="F345" s="47" t="str">
        <f ca="1">IF(E345="","",COUNTIFS(OFFSET('Program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Diff)'!$C345))</f>
        <v/>
      </c>
      <c r="G345" s="47"/>
      <c r="J345" s="52" t="str">
        <f t="shared" ca="1" si="53"/>
        <v/>
      </c>
      <c r="K345" s="53" t="str">
        <f t="shared" ca="1" si="49"/>
        <v/>
      </c>
      <c r="L345" s="36" t="str">
        <f t="shared" ca="1" si="50"/>
        <v/>
      </c>
      <c r="M345" s="36" t="str">
        <f t="shared" ca="1" si="51"/>
        <v/>
      </c>
      <c r="N345" s="36" t="str">
        <f t="shared" ca="1" si="52"/>
        <v/>
      </c>
      <c r="O345" s="4" t="str">
        <f t="shared" ca="1" si="54"/>
        <v/>
      </c>
      <c r="P345" s="61" t="str">
        <f t="shared" ca="1" si="55"/>
        <v/>
      </c>
      <c r="Q345" s="61" t="str">
        <f t="shared" ca="1" si="56"/>
        <v/>
      </c>
      <c r="R345" s="61" t="str">
        <f t="shared" ca="1" si="57"/>
        <v/>
      </c>
    </row>
    <row r="346" spans="2:18" ht="15.75" thickBot="1">
      <c r="B346">
        <v>344</v>
      </c>
      <c r="C346" s="35" t="str">
        <f ca="1">IFERROR(LARGE(OFFSET('Program and Results'!$V$1,MATCH('Distribution of data (Se Diff)'!$A$2,'Program and Results'!$A:$A,0),0,500,1),$B$2-B346),"")</f>
        <v/>
      </c>
      <c r="D346" s="47" t="str">
        <f ca="1">IF(C346="","",COUNTIFS(OFFSET('Program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Diff)'!$C346))</f>
        <v/>
      </c>
      <c r="E346" s="47" t="str">
        <f ca="1">IF(D346="","",COUNTIFS(OFFSET('Program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Diff)'!$C346))</f>
        <v/>
      </c>
      <c r="F346" s="47" t="str">
        <f ca="1">IF(E346="","",COUNTIFS(OFFSET('Program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Diff)'!$C346))</f>
        <v/>
      </c>
      <c r="G346" s="47"/>
      <c r="J346" s="52" t="str">
        <f t="shared" ca="1" si="53"/>
        <v/>
      </c>
      <c r="K346" s="53" t="str">
        <f t="shared" ca="1" si="49"/>
        <v/>
      </c>
      <c r="L346" s="36" t="str">
        <f t="shared" ca="1" si="50"/>
        <v/>
      </c>
      <c r="M346" s="36" t="str">
        <f t="shared" ca="1" si="51"/>
        <v/>
      </c>
      <c r="N346" s="36" t="str">
        <f t="shared" ca="1" si="52"/>
        <v/>
      </c>
      <c r="O346" s="4" t="str">
        <f t="shared" ca="1" si="54"/>
        <v/>
      </c>
      <c r="P346" s="61" t="str">
        <f t="shared" ca="1" si="55"/>
        <v/>
      </c>
      <c r="Q346" s="61" t="str">
        <f t="shared" ca="1" si="56"/>
        <v/>
      </c>
      <c r="R346" s="61" t="str">
        <f t="shared" ca="1" si="57"/>
        <v/>
      </c>
    </row>
    <row r="347" spans="2:18" ht="15.75" thickBot="1">
      <c r="B347">
        <v>345</v>
      </c>
      <c r="C347" s="35" t="str">
        <f ca="1">IFERROR(LARGE(OFFSET('Program and Results'!$V$1,MATCH('Distribution of data (Se Diff)'!$A$2,'Program and Results'!$A:$A,0),0,500,1),$B$2-B347),"")</f>
        <v/>
      </c>
      <c r="D347" s="47" t="str">
        <f ca="1">IF(C347="","",COUNTIFS(OFFSET('Program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Diff)'!$C347))</f>
        <v/>
      </c>
      <c r="E347" s="47" t="str">
        <f ca="1">IF(D347="","",COUNTIFS(OFFSET('Program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Diff)'!$C347))</f>
        <v/>
      </c>
      <c r="F347" s="47" t="str">
        <f ca="1">IF(E347="","",COUNTIFS(OFFSET('Program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Diff)'!$C347))</f>
        <v/>
      </c>
      <c r="G347" s="47"/>
      <c r="J347" s="52" t="str">
        <f t="shared" ca="1" si="53"/>
        <v/>
      </c>
      <c r="K347" s="53" t="str">
        <f t="shared" ca="1" si="49"/>
        <v/>
      </c>
      <c r="L347" s="36" t="str">
        <f t="shared" ca="1" si="50"/>
        <v/>
      </c>
      <c r="M347" s="36" t="str">
        <f t="shared" ca="1" si="51"/>
        <v/>
      </c>
      <c r="N347" s="36" t="str">
        <f t="shared" ca="1" si="52"/>
        <v/>
      </c>
      <c r="O347" s="4" t="str">
        <f t="shared" ca="1" si="54"/>
        <v/>
      </c>
      <c r="P347" s="61" t="str">
        <f t="shared" ca="1" si="55"/>
        <v/>
      </c>
      <c r="Q347" s="61" t="str">
        <f t="shared" ca="1" si="56"/>
        <v/>
      </c>
      <c r="R347" s="61" t="str">
        <f t="shared" ca="1" si="57"/>
        <v/>
      </c>
    </row>
    <row r="348" spans="2:18" ht="15.75" thickBot="1">
      <c r="B348">
        <v>346</v>
      </c>
      <c r="C348" s="35" t="str">
        <f ca="1">IFERROR(LARGE(OFFSET('Program and Results'!$V$1,MATCH('Distribution of data (Se Diff)'!$A$2,'Program and Results'!$A:$A,0),0,500,1),$B$2-B348),"")</f>
        <v/>
      </c>
      <c r="D348" s="47" t="str">
        <f ca="1">IF(C348="","",COUNTIFS(OFFSET('Program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Diff)'!$C348))</f>
        <v/>
      </c>
      <c r="E348" s="47" t="str">
        <f ca="1">IF(D348="","",COUNTIFS(OFFSET('Program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Diff)'!$C348))</f>
        <v/>
      </c>
      <c r="F348" s="47" t="str">
        <f ca="1">IF(E348="","",COUNTIFS(OFFSET('Program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Diff)'!$C348))</f>
        <v/>
      </c>
      <c r="G348" s="47"/>
      <c r="J348" s="52" t="str">
        <f t="shared" ca="1" si="53"/>
        <v/>
      </c>
      <c r="K348" s="53" t="str">
        <f t="shared" ca="1" si="49"/>
        <v/>
      </c>
      <c r="L348" s="36" t="str">
        <f t="shared" ca="1" si="50"/>
        <v/>
      </c>
      <c r="M348" s="36" t="str">
        <f t="shared" ca="1" si="51"/>
        <v/>
      </c>
      <c r="N348" s="36" t="str">
        <f t="shared" ca="1" si="52"/>
        <v/>
      </c>
      <c r="O348" s="4" t="str">
        <f t="shared" ca="1" si="54"/>
        <v/>
      </c>
      <c r="P348" s="61" t="str">
        <f t="shared" ca="1" si="55"/>
        <v/>
      </c>
      <c r="Q348" s="61" t="str">
        <f t="shared" ca="1" si="56"/>
        <v/>
      </c>
      <c r="R348" s="61" t="str">
        <f t="shared" ca="1" si="57"/>
        <v/>
      </c>
    </row>
    <row r="349" spans="2:18" ht="15.75" thickBot="1">
      <c r="B349">
        <v>347</v>
      </c>
      <c r="C349" s="35" t="str">
        <f ca="1">IFERROR(LARGE(OFFSET('Program and Results'!$V$1,MATCH('Distribution of data (Se Diff)'!$A$2,'Program and Results'!$A:$A,0),0,500,1),$B$2-B349),"")</f>
        <v/>
      </c>
      <c r="D349" s="47" t="str">
        <f ca="1">IF(C349="","",COUNTIFS(OFFSET('Program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Diff)'!$C349))</f>
        <v/>
      </c>
      <c r="E349" s="47" t="str">
        <f ca="1">IF(D349="","",COUNTIFS(OFFSET('Program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Diff)'!$C349))</f>
        <v/>
      </c>
      <c r="F349" s="47" t="str">
        <f ca="1">IF(E349="","",COUNTIFS(OFFSET('Program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Diff)'!$C349))</f>
        <v/>
      </c>
      <c r="G349" s="47"/>
      <c r="J349" s="52" t="str">
        <f t="shared" ca="1" si="53"/>
        <v/>
      </c>
      <c r="K349" s="53" t="str">
        <f t="shared" ca="1" si="49"/>
        <v/>
      </c>
      <c r="L349" s="36" t="str">
        <f t="shared" ca="1" si="50"/>
        <v/>
      </c>
      <c r="M349" s="36" t="str">
        <f t="shared" ca="1" si="51"/>
        <v/>
      </c>
      <c r="N349" s="36" t="str">
        <f t="shared" ca="1" si="52"/>
        <v/>
      </c>
      <c r="O349" s="4" t="str">
        <f t="shared" ca="1" si="54"/>
        <v/>
      </c>
      <c r="P349" s="61" t="str">
        <f t="shared" ca="1" si="55"/>
        <v/>
      </c>
      <c r="Q349" s="61" t="str">
        <f t="shared" ca="1" si="56"/>
        <v/>
      </c>
      <c r="R349" s="61" t="str">
        <f t="shared" ca="1" si="57"/>
        <v/>
      </c>
    </row>
    <row r="350" spans="2:18" ht="15.75" thickBot="1">
      <c r="B350">
        <v>348</v>
      </c>
      <c r="C350" s="35" t="str">
        <f ca="1">IFERROR(LARGE(OFFSET('Program and Results'!$V$1,MATCH('Distribution of data (Se Diff)'!$A$2,'Program and Results'!$A:$A,0),0,500,1),$B$2-B350),"")</f>
        <v/>
      </c>
      <c r="D350" s="47" t="str">
        <f ca="1">IF(C350="","",COUNTIFS(OFFSET('Program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Diff)'!$C350))</f>
        <v/>
      </c>
      <c r="E350" s="47" t="str">
        <f ca="1">IF(D350="","",COUNTIFS(OFFSET('Program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Diff)'!$C350))</f>
        <v/>
      </c>
      <c r="F350" s="47" t="str">
        <f ca="1">IF(E350="","",COUNTIFS(OFFSET('Program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Diff)'!$C350))</f>
        <v/>
      </c>
      <c r="G350" s="47"/>
      <c r="J350" s="52" t="str">
        <f t="shared" ca="1" si="53"/>
        <v/>
      </c>
      <c r="K350" s="53" t="str">
        <f t="shared" ca="1" si="49"/>
        <v/>
      </c>
      <c r="L350" s="36" t="str">
        <f t="shared" ca="1" si="50"/>
        <v/>
      </c>
      <c r="M350" s="36" t="str">
        <f t="shared" ca="1" si="51"/>
        <v/>
      </c>
      <c r="N350" s="36" t="str">
        <f t="shared" ca="1" si="52"/>
        <v/>
      </c>
      <c r="O350" s="4" t="str">
        <f t="shared" ca="1" si="54"/>
        <v/>
      </c>
      <c r="P350" s="61" t="str">
        <f t="shared" ca="1" si="55"/>
        <v/>
      </c>
      <c r="Q350" s="61" t="str">
        <f t="shared" ca="1" si="56"/>
        <v/>
      </c>
      <c r="R350" s="61" t="str">
        <f t="shared" ca="1" si="57"/>
        <v/>
      </c>
    </row>
    <row r="351" spans="2:18" ht="15.75" thickBot="1">
      <c r="B351">
        <v>349</v>
      </c>
      <c r="C351" s="35" t="str">
        <f ca="1">IFERROR(LARGE(OFFSET('Program and Results'!$V$1,MATCH('Distribution of data (Se Diff)'!$A$2,'Program and Results'!$A:$A,0),0,500,1),$B$2-B351),"")</f>
        <v/>
      </c>
      <c r="D351" s="47" t="str">
        <f ca="1">IF(C351="","",COUNTIFS(OFFSET('Program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Diff)'!$C351))</f>
        <v/>
      </c>
      <c r="E351" s="47" t="str">
        <f ca="1">IF(D351="","",COUNTIFS(OFFSET('Program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Diff)'!$C351))</f>
        <v/>
      </c>
      <c r="F351" s="47" t="str">
        <f ca="1">IF(E351="","",COUNTIFS(OFFSET('Program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Diff)'!$C351))</f>
        <v/>
      </c>
      <c r="G351" s="47"/>
      <c r="J351" s="52" t="str">
        <f t="shared" ca="1" si="53"/>
        <v/>
      </c>
      <c r="K351" s="53" t="str">
        <f t="shared" ca="1" si="49"/>
        <v/>
      </c>
      <c r="L351" s="36" t="str">
        <f t="shared" ca="1" si="50"/>
        <v/>
      </c>
      <c r="M351" s="36" t="str">
        <f t="shared" ca="1" si="51"/>
        <v/>
      </c>
      <c r="N351" s="36" t="str">
        <f t="shared" ca="1" si="52"/>
        <v/>
      </c>
      <c r="O351" s="4" t="str">
        <f t="shared" ca="1" si="54"/>
        <v/>
      </c>
      <c r="P351" s="61" t="str">
        <f t="shared" ca="1" si="55"/>
        <v/>
      </c>
      <c r="Q351" s="61" t="str">
        <f t="shared" ca="1" si="56"/>
        <v/>
      </c>
      <c r="R351" s="61" t="str">
        <f t="shared" ca="1" si="57"/>
        <v/>
      </c>
    </row>
    <row r="352" spans="2:18" ht="15.75" thickBot="1">
      <c r="B352">
        <v>350</v>
      </c>
      <c r="C352" s="35" t="str">
        <f ca="1">IFERROR(LARGE(OFFSET('Program and Results'!$V$1,MATCH('Distribution of data (Se Diff)'!$A$2,'Program and Results'!$A:$A,0),0,500,1),$B$2-B352),"")</f>
        <v/>
      </c>
      <c r="D352" s="47" t="str">
        <f ca="1">IF(C352="","",COUNTIFS(OFFSET('Program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Diff)'!$C352))</f>
        <v/>
      </c>
      <c r="E352" s="47" t="str">
        <f ca="1">IF(D352="","",COUNTIFS(OFFSET('Program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Diff)'!$C352))</f>
        <v/>
      </c>
      <c r="F352" s="47" t="str">
        <f ca="1">IF(E352="","",COUNTIFS(OFFSET('Program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Diff)'!$C352))</f>
        <v/>
      </c>
      <c r="G352" s="47"/>
      <c r="J352" s="52" t="str">
        <f t="shared" ca="1" si="53"/>
        <v/>
      </c>
      <c r="K352" s="53" t="str">
        <f t="shared" ca="1" si="49"/>
        <v/>
      </c>
      <c r="L352" s="36" t="str">
        <f t="shared" ca="1" si="50"/>
        <v/>
      </c>
      <c r="M352" s="36" t="str">
        <f t="shared" ca="1" si="51"/>
        <v/>
      </c>
      <c r="N352" s="36" t="str">
        <f t="shared" ca="1" si="52"/>
        <v/>
      </c>
      <c r="O352" s="4" t="str">
        <f t="shared" ca="1" si="54"/>
        <v/>
      </c>
      <c r="P352" s="61" t="str">
        <f t="shared" ca="1" si="55"/>
        <v/>
      </c>
      <c r="Q352" s="61" t="str">
        <f t="shared" ca="1" si="56"/>
        <v/>
      </c>
      <c r="R352" s="61" t="str">
        <f t="shared" ca="1" si="57"/>
        <v/>
      </c>
    </row>
    <row r="353" spans="2:18" ht="15.75" thickBot="1">
      <c r="B353">
        <v>351</v>
      </c>
      <c r="C353" s="35" t="str">
        <f ca="1">IFERROR(LARGE(OFFSET('Program and Results'!$V$1,MATCH('Distribution of data (Se Diff)'!$A$2,'Program and Results'!$A:$A,0),0,500,1),$B$2-B353),"")</f>
        <v/>
      </c>
      <c r="D353" s="47" t="str">
        <f ca="1">IF(C353="","",COUNTIFS(OFFSET('Program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Diff)'!$C353))</f>
        <v/>
      </c>
      <c r="E353" s="47" t="str">
        <f ca="1">IF(D353="","",COUNTIFS(OFFSET('Program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Diff)'!$C353))</f>
        <v/>
      </c>
      <c r="F353" s="47" t="str">
        <f ca="1">IF(E353="","",COUNTIFS(OFFSET('Program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Diff)'!$C353))</f>
        <v/>
      </c>
      <c r="G353" s="47"/>
      <c r="J353" s="52" t="str">
        <f t="shared" ca="1" si="53"/>
        <v/>
      </c>
      <c r="K353" s="53" t="str">
        <f t="shared" ca="1" si="49"/>
        <v/>
      </c>
      <c r="L353" s="36" t="str">
        <f t="shared" ca="1" si="50"/>
        <v/>
      </c>
      <c r="M353" s="36" t="str">
        <f t="shared" ca="1" si="51"/>
        <v/>
      </c>
      <c r="N353" s="36" t="str">
        <f t="shared" ca="1" si="52"/>
        <v/>
      </c>
      <c r="O353" s="4" t="str">
        <f t="shared" ca="1" si="54"/>
        <v/>
      </c>
      <c r="P353" s="61" t="str">
        <f t="shared" ca="1" si="55"/>
        <v/>
      </c>
      <c r="Q353" s="61" t="str">
        <f t="shared" ca="1" si="56"/>
        <v/>
      </c>
      <c r="R353" s="61" t="str">
        <f t="shared" ca="1" si="57"/>
        <v/>
      </c>
    </row>
    <row r="354" spans="2:18" ht="15.75" thickBot="1">
      <c r="B354">
        <v>352</v>
      </c>
      <c r="C354" s="35" t="str">
        <f ca="1">IFERROR(LARGE(OFFSET('Program and Results'!$V$1,MATCH('Distribution of data (Se Diff)'!$A$2,'Program and Results'!$A:$A,0),0,500,1),$B$2-B354),"")</f>
        <v/>
      </c>
      <c r="D354" s="47" t="str">
        <f ca="1">IF(C354="","",COUNTIFS(OFFSET('Program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Diff)'!$C354))</f>
        <v/>
      </c>
      <c r="E354" s="47" t="str">
        <f ca="1">IF(D354="","",COUNTIFS(OFFSET('Program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Diff)'!$C354))</f>
        <v/>
      </c>
      <c r="F354" s="47" t="str">
        <f ca="1">IF(E354="","",COUNTIFS(OFFSET('Program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Diff)'!$C354))</f>
        <v/>
      </c>
      <c r="G354" s="47"/>
      <c r="J354" s="52" t="str">
        <f t="shared" ca="1" si="53"/>
        <v/>
      </c>
      <c r="K354" s="53" t="str">
        <f t="shared" ca="1" si="49"/>
        <v/>
      </c>
      <c r="L354" s="36" t="str">
        <f t="shared" ca="1" si="50"/>
        <v/>
      </c>
      <c r="M354" s="36" t="str">
        <f t="shared" ca="1" si="51"/>
        <v/>
      </c>
      <c r="N354" s="36" t="str">
        <f t="shared" ca="1" si="52"/>
        <v/>
      </c>
      <c r="O354" s="4" t="str">
        <f t="shared" ca="1" si="54"/>
        <v/>
      </c>
      <c r="P354" s="61" t="str">
        <f t="shared" ca="1" si="55"/>
        <v/>
      </c>
      <c r="Q354" s="61" t="str">
        <f t="shared" ca="1" si="56"/>
        <v/>
      </c>
      <c r="R354" s="61" t="str">
        <f t="shared" ca="1" si="57"/>
        <v/>
      </c>
    </row>
    <row r="355" spans="2:18" ht="15.75" thickBot="1">
      <c r="B355">
        <v>353</v>
      </c>
      <c r="C355" s="35" t="str">
        <f ca="1">IFERROR(LARGE(OFFSET('Program and Results'!$V$1,MATCH('Distribution of data (Se Diff)'!$A$2,'Program and Results'!$A:$A,0),0,500,1),$B$2-B355),"")</f>
        <v/>
      </c>
      <c r="D355" s="47" t="str">
        <f ca="1">IF(C355="","",COUNTIFS(OFFSET('Program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Diff)'!$C355))</f>
        <v/>
      </c>
      <c r="E355" s="47" t="str">
        <f ca="1">IF(D355="","",COUNTIFS(OFFSET('Program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Diff)'!$C355))</f>
        <v/>
      </c>
      <c r="F355" s="47" t="str">
        <f ca="1">IF(E355="","",COUNTIFS(OFFSET('Program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Diff)'!$C355))</f>
        <v/>
      </c>
      <c r="G355" s="47"/>
      <c r="J355" s="52" t="str">
        <f t="shared" ca="1" si="53"/>
        <v/>
      </c>
      <c r="K355" s="53" t="str">
        <f t="shared" ca="1" si="49"/>
        <v/>
      </c>
      <c r="L355" s="36" t="str">
        <f t="shared" ca="1" si="50"/>
        <v/>
      </c>
      <c r="M355" s="36" t="str">
        <f t="shared" ca="1" si="51"/>
        <v/>
      </c>
      <c r="N355" s="36" t="str">
        <f t="shared" ca="1" si="52"/>
        <v/>
      </c>
      <c r="O355" s="4" t="str">
        <f t="shared" ca="1" si="54"/>
        <v/>
      </c>
      <c r="P355" s="61" t="str">
        <f t="shared" ca="1" si="55"/>
        <v/>
      </c>
      <c r="Q355" s="61" t="str">
        <f t="shared" ca="1" si="56"/>
        <v/>
      </c>
      <c r="R355" s="61" t="str">
        <f t="shared" ca="1" si="57"/>
        <v/>
      </c>
    </row>
    <row r="356" spans="2:18" ht="15.75" thickBot="1">
      <c r="B356">
        <v>354</v>
      </c>
      <c r="C356" s="35" t="str">
        <f ca="1">IFERROR(LARGE(OFFSET('Program and Results'!$V$1,MATCH('Distribution of data (Se Diff)'!$A$2,'Program and Results'!$A:$A,0),0,500,1),$B$2-B356),"")</f>
        <v/>
      </c>
      <c r="D356" s="47" t="str">
        <f ca="1">IF(C356="","",COUNTIFS(OFFSET('Program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Diff)'!$C356))</f>
        <v/>
      </c>
      <c r="E356" s="47" t="str">
        <f ca="1">IF(D356="","",COUNTIFS(OFFSET('Program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Diff)'!$C356))</f>
        <v/>
      </c>
      <c r="F356" s="47" t="str">
        <f ca="1">IF(E356="","",COUNTIFS(OFFSET('Program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Diff)'!$C356))</f>
        <v/>
      </c>
      <c r="G356" s="47"/>
      <c r="J356" s="52" t="str">
        <f t="shared" ca="1" si="53"/>
        <v/>
      </c>
      <c r="K356" s="53" t="str">
        <f t="shared" ca="1" si="49"/>
        <v/>
      </c>
      <c r="L356" s="36" t="str">
        <f t="shared" ca="1" si="50"/>
        <v/>
      </c>
      <c r="M356" s="36" t="str">
        <f t="shared" ca="1" si="51"/>
        <v/>
      </c>
      <c r="N356" s="36" t="str">
        <f t="shared" ca="1" si="52"/>
        <v/>
      </c>
      <c r="O356" s="4" t="str">
        <f t="shared" ca="1" si="54"/>
        <v/>
      </c>
      <c r="P356" s="61" t="str">
        <f t="shared" ca="1" si="55"/>
        <v/>
      </c>
      <c r="Q356" s="61" t="str">
        <f t="shared" ca="1" si="56"/>
        <v/>
      </c>
      <c r="R356" s="61" t="str">
        <f t="shared" ca="1" si="57"/>
        <v/>
      </c>
    </row>
    <row r="357" spans="2:18" ht="15.75" thickBot="1">
      <c r="B357">
        <v>355</v>
      </c>
      <c r="C357" s="35" t="str">
        <f ca="1">IFERROR(LARGE(OFFSET('Program and Results'!$V$1,MATCH('Distribution of data (Se Diff)'!$A$2,'Program and Results'!$A:$A,0),0,500,1),$B$2-B357),"")</f>
        <v/>
      </c>
      <c r="D357" s="47" t="str">
        <f ca="1">IF(C357="","",COUNTIFS(OFFSET('Program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Diff)'!$C357))</f>
        <v/>
      </c>
      <c r="E357" s="47" t="str">
        <f ca="1">IF(D357="","",COUNTIFS(OFFSET('Program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Diff)'!$C357))</f>
        <v/>
      </c>
      <c r="F357" s="47" t="str">
        <f ca="1">IF(E357="","",COUNTIFS(OFFSET('Program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Diff)'!$C357))</f>
        <v/>
      </c>
      <c r="G357" s="47"/>
      <c r="J357" s="52" t="str">
        <f t="shared" ca="1" si="53"/>
        <v/>
      </c>
      <c r="K357" s="53" t="str">
        <f t="shared" ca="1" si="49"/>
        <v/>
      </c>
      <c r="L357" s="36" t="str">
        <f t="shared" ca="1" si="50"/>
        <v/>
      </c>
      <c r="M357" s="36" t="str">
        <f t="shared" ca="1" si="51"/>
        <v/>
      </c>
      <c r="N357" s="36" t="str">
        <f t="shared" ca="1" si="52"/>
        <v/>
      </c>
      <c r="O357" s="4" t="str">
        <f t="shared" ca="1" si="54"/>
        <v/>
      </c>
      <c r="P357" s="61" t="str">
        <f t="shared" ca="1" si="55"/>
        <v/>
      </c>
      <c r="Q357" s="61" t="str">
        <f t="shared" ca="1" si="56"/>
        <v/>
      </c>
      <c r="R357" s="61" t="str">
        <f t="shared" ca="1" si="57"/>
        <v/>
      </c>
    </row>
    <row r="358" spans="2:18" ht="15.75" thickBot="1">
      <c r="B358">
        <v>356</v>
      </c>
      <c r="C358" s="35" t="str">
        <f ca="1">IFERROR(LARGE(OFFSET('Program and Results'!$V$1,MATCH('Distribution of data (Se Diff)'!$A$2,'Program and Results'!$A:$A,0),0,500,1),$B$2-B358),"")</f>
        <v/>
      </c>
      <c r="D358" s="47" t="str">
        <f ca="1">IF(C358="","",COUNTIFS(OFFSET('Program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Diff)'!$C358))</f>
        <v/>
      </c>
      <c r="E358" s="47" t="str">
        <f ca="1">IF(D358="","",COUNTIFS(OFFSET('Program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Diff)'!$C358))</f>
        <v/>
      </c>
      <c r="F358" s="47" t="str">
        <f ca="1">IF(E358="","",COUNTIFS(OFFSET('Program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Diff)'!$C358))</f>
        <v/>
      </c>
      <c r="G358" s="47"/>
      <c r="J358" s="52" t="str">
        <f t="shared" ca="1" si="53"/>
        <v/>
      </c>
      <c r="K358" s="53" t="str">
        <f t="shared" ca="1" si="49"/>
        <v/>
      </c>
      <c r="L358" s="36" t="str">
        <f t="shared" ca="1" si="50"/>
        <v/>
      </c>
      <c r="M358" s="36" t="str">
        <f t="shared" ca="1" si="51"/>
        <v/>
      </c>
      <c r="N358" s="36" t="str">
        <f t="shared" ca="1" si="52"/>
        <v/>
      </c>
      <c r="O358" s="4" t="str">
        <f t="shared" ca="1" si="54"/>
        <v/>
      </c>
      <c r="P358" s="61" t="str">
        <f t="shared" ca="1" si="55"/>
        <v/>
      </c>
      <c r="Q358" s="61" t="str">
        <f t="shared" ca="1" si="56"/>
        <v/>
      </c>
      <c r="R358" s="61" t="str">
        <f t="shared" ca="1" si="57"/>
        <v/>
      </c>
    </row>
    <row r="359" spans="2:18" ht="15.75" thickBot="1">
      <c r="B359">
        <v>357</v>
      </c>
      <c r="C359" s="35" t="str">
        <f ca="1">IFERROR(LARGE(OFFSET('Program and Results'!$V$1,MATCH('Distribution of data (Se Diff)'!$A$2,'Program and Results'!$A:$A,0),0,500,1),$B$2-B359),"")</f>
        <v/>
      </c>
      <c r="D359" s="47" t="str">
        <f ca="1">IF(C359="","",COUNTIFS(OFFSET('Program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Diff)'!$C359))</f>
        <v/>
      </c>
      <c r="E359" s="47" t="str">
        <f ca="1">IF(D359="","",COUNTIFS(OFFSET('Program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Diff)'!$C359))</f>
        <v/>
      </c>
      <c r="F359" s="47" t="str">
        <f ca="1">IF(E359="","",COUNTIFS(OFFSET('Program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Diff)'!$C359))</f>
        <v/>
      </c>
      <c r="G359" s="47"/>
      <c r="J359" s="52" t="str">
        <f t="shared" ca="1" si="53"/>
        <v/>
      </c>
      <c r="K359" s="53" t="str">
        <f t="shared" ca="1" si="49"/>
        <v/>
      </c>
      <c r="L359" s="36" t="str">
        <f t="shared" ca="1" si="50"/>
        <v/>
      </c>
      <c r="M359" s="36" t="str">
        <f t="shared" ca="1" si="51"/>
        <v/>
      </c>
      <c r="N359" s="36" t="str">
        <f t="shared" ca="1" si="52"/>
        <v/>
      </c>
      <c r="O359" s="4" t="str">
        <f t="shared" ca="1" si="54"/>
        <v/>
      </c>
      <c r="P359" s="61" t="str">
        <f t="shared" ca="1" si="55"/>
        <v/>
      </c>
      <c r="Q359" s="61" t="str">
        <f t="shared" ca="1" si="56"/>
        <v/>
      </c>
      <c r="R359" s="61" t="str">
        <f t="shared" ca="1" si="57"/>
        <v/>
      </c>
    </row>
    <row r="360" spans="2:18" ht="15.75" thickBot="1">
      <c r="B360">
        <v>358</v>
      </c>
      <c r="C360" s="35" t="str">
        <f ca="1">IFERROR(LARGE(OFFSET('Program and Results'!$V$1,MATCH('Distribution of data (Se Diff)'!$A$2,'Program and Results'!$A:$A,0),0,500,1),$B$2-B360),"")</f>
        <v/>
      </c>
      <c r="D360" s="47" t="str">
        <f ca="1">IF(C360="","",COUNTIFS(OFFSET('Program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Diff)'!$C360))</f>
        <v/>
      </c>
      <c r="E360" s="47" t="str">
        <f ca="1">IF(D360="","",COUNTIFS(OFFSET('Program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Diff)'!$C360))</f>
        <v/>
      </c>
      <c r="F360" s="47" t="str">
        <f ca="1">IF(E360="","",COUNTIFS(OFFSET('Program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Diff)'!$C360))</f>
        <v/>
      </c>
      <c r="G360" s="47"/>
      <c r="J360" s="52" t="str">
        <f t="shared" ca="1" si="53"/>
        <v/>
      </c>
      <c r="K360" s="53" t="str">
        <f t="shared" ca="1" si="49"/>
        <v/>
      </c>
      <c r="L360" s="36" t="str">
        <f t="shared" ca="1" si="50"/>
        <v/>
      </c>
      <c r="M360" s="36" t="str">
        <f t="shared" ca="1" si="51"/>
        <v/>
      </c>
      <c r="N360" s="36" t="str">
        <f t="shared" ca="1" si="52"/>
        <v/>
      </c>
      <c r="O360" s="4" t="str">
        <f t="shared" ca="1" si="54"/>
        <v/>
      </c>
      <c r="P360" s="61" t="str">
        <f t="shared" ca="1" si="55"/>
        <v/>
      </c>
      <c r="Q360" s="61" t="str">
        <f t="shared" ca="1" si="56"/>
        <v/>
      </c>
      <c r="R360" s="61" t="str">
        <f t="shared" ca="1" si="57"/>
        <v/>
      </c>
    </row>
    <row r="361" spans="2:18" ht="15.75" thickBot="1">
      <c r="B361">
        <v>359</v>
      </c>
      <c r="C361" s="35" t="str">
        <f ca="1">IFERROR(LARGE(OFFSET('Program and Results'!$V$1,MATCH('Distribution of data (Se Diff)'!$A$2,'Program and Results'!$A:$A,0),0,500,1),$B$2-B361),"")</f>
        <v/>
      </c>
      <c r="D361" s="47" t="str">
        <f ca="1">IF(C361="","",COUNTIFS(OFFSET('Program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Diff)'!$C361))</f>
        <v/>
      </c>
      <c r="E361" s="47" t="str">
        <f ca="1">IF(D361="","",COUNTIFS(OFFSET('Program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Diff)'!$C361))</f>
        <v/>
      </c>
      <c r="F361" s="47" t="str">
        <f ca="1">IF(E361="","",COUNTIFS(OFFSET('Program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Diff)'!$C361))</f>
        <v/>
      </c>
      <c r="G361" s="47"/>
      <c r="J361" s="52" t="str">
        <f t="shared" ca="1" si="53"/>
        <v/>
      </c>
      <c r="K361" s="53" t="str">
        <f t="shared" ca="1" si="49"/>
        <v/>
      </c>
      <c r="L361" s="36" t="str">
        <f t="shared" ca="1" si="50"/>
        <v/>
      </c>
      <c r="M361" s="36" t="str">
        <f t="shared" ca="1" si="51"/>
        <v/>
      </c>
      <c r="N361" s="36" t="str">
        <f t="shared" ca="1" si="52"/>
        <v/>
      </c>
      <c r="O361" s="4" t="str">
        <f t="shared" ca="1" si="54"/>
        <v/>
      </c>
      <c r="P361" s="61" t="str">
        <f t="shared" ca="1" si="55"/>
        <v/>
      </c>
      <c r="Q361" s="61" t="str">
        <f t="shared" ca="1" si="56"/>
        <v/>
      </c>
      <c r="R361" s="61" t="str">
        <f t="shared" ca="1" si="57"/>
        <v/>
      </c>
    </row>
    <row r="362" spans="2:18" ht="15.75" thickBot="1">
      <c r="B362">
        <v>360</v>
      </c>
      <c r="C362" s="35" t="str">
        <f ca="1">IFERROR(LARGE(OFFSET('Program and Results'!$V$1,MATCH('Distribution of data (Se Diff)'!$A$2,'Program and Results'!$A:$A,0),0,500,1),$B$2-B362),"")</f>
        <v/>
      </c>
      <c r="D362" s="47" t="str">
        <f ca="1">IF(C362="","",COUNTIFS(OFFSET('Program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Diff)'!$C362))</f>
        <v/>
      </c>
      <c r="E362" s="47" t="str">
        <f ca="1">IF(D362="","",COUNTIFS(OFFSET('Program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Diff)'!$C362))</f>
        <v/>
      </c>
      <c r="F362" s="47" t="str">
        <f ca="1">IF(E362="","",COUNTIFS(OFFSET('Program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Diff)'!$C362))</f>
        <v/>
      </c>
      <c r="G362" s="47"/>
      <c r="J362" s="52" t="str">
        <f t="shared" ca="1" si="53"/>
        <v/>
      </c>
      <c r="K362" s="53" t="str">
        <f t="shared" ca="1" si="49"/>
        <v/>
      </c>
      <c r="L362" s="36" t="str">
        <f t="shared" ca="1" si="50"/>
        <v/>
      </c>
      <c r="M362" s="36" t="str">
        <f t="shared" ca="1" si="51"/>
        <v/>
      </c>
      <c r="N362" s="36" t="str">
        <f t="shared" ca="1" si="52"/>
        <v/>
      </c>
      <c r="O362" s="4" t="str">
        <f t="shared" ca="1" si="54"/>
        <v/>
      </c>
      <c r="P362" s="61" t="str">
        <f t="shared" ca="1" si="55"/>
        <v/>
      </c>
      <c r="Q362" s="61" t="str">
        <f t="shared" ca="1" si="56"/>
        <v/>
      </c>
      <c r="R362" s="61" t="str">
        <f t="shared" ca="1" si="57"/>
        <v/>
      </c>
    </row>
    <row r="363" spans="2:18" ht="15.75" thickBot="1">
      <c r="B363">
        <v>361</v>
      </c>
      <c r="C363" s="35" t="str">
        <f ca="1">IFERROR(LARGE(OFFSET('Program and Results'!$V$1,MATCH('Distribution of data (Se Diff)'!$A$2,'Program and Results'!$A:$A,0),0,500,1),$B$2-B363),"")</f>
        <v/>
      </c>
      <c r="D363" s="47" t="str">
        <f ca="1">IF(C363="","",COUNTIFS(OFFSET('Program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Diff)'!$C363))</f>
        <v/>
      </c>
      <c r="E363" s="47" t="str">
        <f ca="1">IF(D363="","",COUNTIFS(OFFSET('Program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Diff)'!$C363))</f>
        <v/>
      </c>
      <c r="F363" s="47" t="str">
        <f ca="1">IF(E363="","",COUNTIFS(OFFSET('Program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Diff)'!$C363))</f>
        <v/>
      </c>
      <c r="G363" s="47"/>
      <c r="J363" s="52" t="str">
        <f t="shared" ca="1" si="53"/>
        <v/>
      </c>
      <c r="K363" s="53" t="str">
        <f t="shared" ca="1" si="49"/>
        <v/>
      </c>
      <c r="L363" s="36" t="str">
        <f t="shared" ca="1" si="50"/>
        <v/>
      </c>
      <c r="M363" s="36" t="str">
        <f t="shared" ca="1" si="51"/>
        <v/>
      </c>
      <c r="N363" s="36" t="str">
        <f t="shared" ca="1" si="52"/>
        <v/>
      </c>
      <c r="O363" s="4" t="str">
        <f t="shared" ca="1" si="54"/>
        <v/>
      </c>
      <c r="P363" s="61" t="str">
        <f t="shared" ca="1" si="55"/>
        <v/>
      </c>
      <c r="Q363" s="61" t="str">
        <f t="shared" ca="1" si="56"/>
        <v/>
      </c>
      <c r="R363" s="61" t="str">
        <f t="shared" ca="1" si="57"/>
        <v/>
      </c>
    </row>
    <row r="364" spans="2:18" ht="15.75" thickBot="1">
      <c r="B364">
        <v>362</v>
      </c>
      <c r="C364" s="35" t="str">
        <f ca="1">IFERROR(LARGE(OFFSET('Program and Results'!$V$1,MATCH('Distribution of data (Se Diff)'!$A$2,'Program and Results'!$A:$A,0),0,500,1),$B$2-B364),"")</f>
        <v/>
      </c>
      <c r="D364" s="47" t="str">
        <f ca="1">IF(C364="","",COUNTIFS(OFFSET('Program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Diff)'!$C364))</f>
        <v/>
      </c>
      <c r="E364" s="47" t="str">
        <f ca="1">IF(D364="","",COUNTIFS(OFFSET('Program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Diff)'!$C364))</f>
        <v/>
      </c>
      <c r="F364" s="47" t="str">
        <f ca="1">IF(E364="","",COUNTIFS(OFFSET('Program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Diff)'!$C364))</f>
        <v/>
      </c>
      <c r="G364" s="47"/>
      <c r="J364" s="52" t="str">
        <f t="shared" ca="1" si="53"/>
        <v/>
      </c>
      <c r="K364" s="53" t="str">
        <f t="shared" ca="1" si="49"/>
        <v/>
      </c>
      <c r="L364" s="36" t="str">
        <f t="shared" ca="1" si="50"/>
        <v/>
      </c>
      <c r="M364" s="36" t="str">
        <f t="shared" ca="1" si="51"/>
        <v/>
      </c>
      <c r="N364" s="36" t="str">
        <f t="shared" ca="1" si="52"/>
        <v/>
      </c>
      <c r="O364" s="4" t="str">
        <f t="shared" ca="1" si="54"/>
        <v/>
      </c>
      <c r="P364" s="61" t="str">
        <f t="shared" ca="1" si="55"/>
        <v/>
      </c>
      <c r="Q364" s="61" t="str">
        <f t="shared" ca="1" si="56"/>
        <v/>
      </c>
      <c r="R364" s="61" t="str">
        <f t="shared" ca="1" si="57"/>
        <v/>
      </c>
    </row>
    <row r="365" spans="2:18" ht="15.75" thickBot="1">
      <c r="B365">
        <v>363</v>
      </c>
      <c r="C365" s="35" t="str">
        <f ca="1">IFERROR(LARGE(OFFSET('Program and Results'!$V$1,MATCH('Distribution of data (Se Diff)'!$A$2,'Program and Results'!$A:$A,0),0,500,1),$B$2-B365),"")</f>
        <v/>
      </c>
      <c r="D365" s="47" t="str">
        <f ca="1">IF(C365="","",COUNTIFS(OFFSET('Program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Diff)'!$C365))</f>
        <v/>
      </c>
      <c r="E365" s="47" t="str">
        <f ca="1">IF(D365="","",COUNTIFS(OFFSET('Program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Diff)'!$C365))</f>
        <v/>
      </c>
      <c r="F365" s="47" t="str">
        <f ca="1">IF(E365="","",COUNTIFS(OFFSET('Program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Diff)'!$C365))</f>
        <v/>
      </c>
      <c r="G365" s="47"/>
      <c r="J365" s="52" t="str">
        <f t="shared" ca="1" si="53"/>
        <v/>
      </c>
      <c r="K365" s="53" t="str">
        <f t="shared" ca="1" si="49"/>
        <v/>
      </c>
      <c r="L365" s="36" t="str">
        <f t="shared" ca="1" si="50"/>
        <v/>
      </c>
      <c r="M365" s="36" t="str">
        <f t="shared" ca="1" si="51"/>
        <v/>
      </c>
      <c r="N365" s="36" t="str">
        <f t="shared" ca="1" si="52"/>
        <v/>
      </c>
      <c r="O365" s="4" t="str">
        <f t="shared" ca="1" si="54"/>
        <v/>
      </c>
      <c r="P365" s="61" t="str">
        <f t="shared" ca="1" si="55"/>
        <v/>
      </c>
      <c r="Q365" s="61" t="str">
        <f t="shared" ca="1" si="56"/>
        <v/>
      </c>
      <c r="R365" s="61" t="str">
        <f t="shared" ca="1" si="57"/>
        <v/>
      </c>
    </row>
    <row r="366" spans="2:18" ht="15.75" thickBot="1">
      <c r="B366">
        <v>364</v>
      </c>
      <c r="C366" s="35" t="str">
        <f ca="1">IFERROR(LARGE(OFFSET('Program and Results'!$V$1,MATCH('Distribution of data (Se Diff)'!$A$2,'Program and Results'!$A:$A,0),0,500,1),$B$2-B366),"")</f>
        <v/>
      </c>
      <c r="D366" s="47" t="str">
        <f ca="1">IF(C366="","",COUNTIFS(OFFSET('Program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Diff)'!$C366))</f>
        <v/>
      </c>
      <c r="E366" s="47" t="str">
        <f ca="1">IF(D366="","",COUNTIFS(OFFSET('Program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Diff)'!$C366))</f>
        <v/>
      </c>
      <c r="F366" s="47" t="str">
        <f ca="1">IF(E366="","",COUNTIFS(OFFSET('Program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Diff)'!$C366))</f>
        <v/>
      </c>
      <c r="G366" s="47"/>
      <c r="J366" s="52" t="str">
        <f t="shared" ca="1" si="53"/>
        <v/>
      </c>
      <c r="K366" s="53" t="str">
        <f t="shared" ca="1" si="49"/>
        <v/>
      </c>
      <c r="L366" s="36" t="str">
        <f t="shared" ca="1" si="50"/>
        <v/>
      </c>
      <c r="M366" s="36" t="str">
        <f t="shared" ca="1" si="51"/>
        <v/>
      </c>
      <c r="N366" s="36" t="str">
        <f t="shared" ca="1" si="52"/>
        <v/>
      </c>
      <c r="O366" s="4" t="str">
        <f t="shared" ca="1" si="54"/>
        <v/>
      </c>
      <c r="P366" s="61" t="str">
        <f t="shared" ca="1" si="55"/>
        <v/>
      </c>
      <c r="Q366" s="61" t="str">
        <f t="shared" ca="1" si="56"/>
        <v/>
      </c>
      <c r="R366" s="61" t="str">
        <f t="shared" ca="1" si="57"/>
        <v/>
      </c>
    </row>
    <row r="367" spans="2:18" ht="15.75" thickBot="1">
      <c r="B367">
        <v>365</v>
      </c>
      <c r="C367" s="35" t="str">
        <f ca="1">IFERROR(LARGE(OFFSET('Program and Results'!$V$1,MATCH('Distribution of data (Se Diff)'!$A$2,'Program and Results'!$A:$A,0),0,500,1),$B$2-B367),"")</f>
        <v/>
      </c>
      <c r="D367" s="47" t="str">
        <f ca="1">IF(C367="","",COUNTIFS(OFFSET('Program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Diff)'!$C367))</f>
        <v/>
      </c>
      <c r="E367" s="47" t="str">
        <f ca="1">IF(D367="","",COUNTIFS(OFFSET('Program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Diff)'!$C367))</f>
        <v/>
      </c>
      <c r="F367" s="47" t="str">
        <f ca="1">IF(E367="","",COUNTIFS(OFFSET('Program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Diff)'!$C367))</f>
        <v/>
      </c>
      <c r="G367" s="47"/>
      <c r="J367" s="52" t="str">
        <f t="shared" ca="1" si="53"/>
        <v/>
      </c>
      <c r="K367" s="53" t="str">
        <f t="shared" ca="1" si="49"/>
        <v/>
      </c>
      <c r="L367" s="36" t="str">
        <f t="shared" ca="1" si="50"/>
        <v/>
      </c>
      <c r="M367" s="36" t="str">
        <f t="shared" ca="1" si="51"/>
        <v/>
      </c>
      <c r="N367" s="36" t="str">
        <f t="shared" ca="1" si="52"/>
        <v/>
      </c>
      <c r="O367" s="4" t="str">
        <f t="shared" ca="1" si="54"/>
        <v/>
      </c>
      <c r="P367" s="61" t="str">
        <f t="shared" ca="1" si="55"/>
        <v/>
      </c>
      <c r="Q367" s="61" t="str">
        <f t="shared" ca="1" si="56"/>
        <v/>
      </c>
      <c r="R367" s="61" t="str">
        <f t="shared" ca="1" si="57"/>
        <v/>
      </c>
    </row>
    <row r="368" spans="2:18" ht="15.75" thickBot="1">
      <c r="B368">
        <v>366</v>
      </c>
      <c r="C368" s="35" t="str">
        <f ca="1">IFERROR(LARGE(OFFSET('Program and Results'!$V$1,MATCH('Distribution of data (Se Diff)'!$A$2,'Program and Results'!$A:$A,0),0,500,1),$B$2-B368),"")</f>
        <v/>
      </c>
      <c r="D368" s="47" t="str">
        <f ca="1">IF(C368="","",COUNTIFS(OFFSET('Program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Diff)'!$C368))</f>
        <v/>
      </c>
      <c r="E368" s="47" t="str">
        <f ca="1">IF(D368="","",COUNTIFS(OFFSET('Program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Diff)'!$C368))</f>
        <v/>
      </c>
      <c r="F368" s="47" t="str">
        <f ca="1">IF(E368="","",COUNTIFS(OFFSET('Program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Diff)'!$C368))</f>
        <v/>
      </c>
      <c r="G368" s="47"/>
      <c r="J368" s="52" t="str">
        <f t="shared" ca="1" si="53"/>
        <v/>
      </c>
      <c r="K368" s="53" t="str">
        <f t="shared" ca="1" si="49"/>
        <v/>
      </c>
      <c r="L368" s="36" t="str">
        <f t="shared" ca="1" si="50"/>
        <v/>
      </c>
      <c r="M368" s="36" t="str">
        <f t="shared" ca="1" si="51"/>
        <v/>
      </c>
      <c r="N368" s="36" t="str">
        <f t="shared" ca="1" si="52"/>
        <v/>
      </c>
      <c r="O368" s="4" t="str">
        <f t="shared" ca="1" si="54"/>
        <v/>
      </c>
      <c r="P368" s="61" t="str">
        <f t="shared" ca="1" si="55"/>
        <v/>
      </c>
      <c r="Q368" s="61" t="str">
        <f t="shared" ca="1" si="56"/>
        <v/>
      </c>
      <c r="R368" s="61" t="str">
        <f t="shared" ca="1" si="57"/>
        <v/>
      </c>
    </row>
    <row r="369" spans="2:18" ht="15.75" thickBot="1">
      <c r="B369">
        <v>367</v>
      </c>
      <c r="C369" s="35" t="str">
        <f ca="1">IFERROR(LARGE(OFFSET('Program and Results'!$V$1,MATCH('Distribution of data (Se Diff)'!$A$2,'Program and Results'!$A:$A,0),0,500,1),$B$2-B369),"")</f>
        <v/>
      </c>
      <c r="D369" s="47" t="str">
        <f ca="1">IF(C369="","",COUNTIFS(OFFSET('Program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Diff)'!$C369))</f>
        <v/>
      </c>
      <c r="E369" s="47" t="str">
        <f ca="1">IF(D369="","",COUNTIFS(OFFSET('Program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Diff)'!$C369))</f>
        <v/>
      </c>
      <c r="F369" s="47" t="str">
        <f ca="1">IF(E369="","",COUNTIFS(OFFSET('Program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Diff)'!$C369))</f>
        <v/>
      </c>
      <c r="G369" s="47"/>
      <c r="J369" s="52" t="str">
        <f t="shared" ca="1" si="53"/>
        <v/>
      </c>
      <c r="K369" s="53" t="str">
        <f t="shared" ca="1" si="49"/>
        <v/>
      </c>
      <c r="L369" s="36" t="str">
        <f t="shared" ca="1" si="50"/>
        <v/>
      </c>
      <c r="M369" s="36" t="str">
        <f t="shared" ca="1" si="51"/>
        <v/>
      </c>
      <c r="N369" s="36" t="str">
        <f t="shared" ca="1" si="52"/>
        <v/>
      </c>
      <c r="O369" s="4" t="str">
        <f t="shared" ca="1" si="54"/>
        <v/>
      </c>
      <c r="P369" s="61" t="str">
        <f t="shared" ca="1" si="55"/>
        <v/>
      </c>
      <c r="Q369" s="61" t="str">
        <f t="shared" ca="1" si="56"/>
        <v/>
      </c>
      <c r="R369" s="61" t="str">
        <f t="shared" ca="1" si="57"/>
        <v/>
      </c>
    </row>
    <row r="370" spans="2:18" ht="15.75" thickBot="1">
      <c r="B370">
        <v>368</v>
      </c>
      <c r="C370" s="35" t="str">
        <f ca="1">IFERROR(LARGE(OFFSET('Program and Results'!$V$1,MATCH('Distribution of data (Se Diff)'!$A$2,'Program and Results'!$A:$A,0),0,500,1),$B$2-B370),"")</f>
        <v/>
      </c>
      <c r="D370" s="47" t="str">
        <f ca="1">IF(C370="","",COUNTIFS(OFFSET('Program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Diff)'!$C370))</f>
        <v/>
      </c>
      <c r="E370" s="47" t="str">
        <f ca="1">IF(D370="","",COUNTIFS(OFFSET('Program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Diff)'!$C370))</f>
        <v/>
      </c>
      <c r="F370" s="47" t="str">
        <f ca="1">IF(E370="","",COUNTIFS(OFFSET('Program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Diff)'!$C370))</f>
        <v/>
      </c>
      <c r="G370" s="47"/>
      <c r="J370" s="52" t="str">
        <f t="shared" ca="1" si="53"/>
        <v/>
      </c>
      <c r="K370" s="53" t="str">
        <f t="shared" ca="1" si="49"/>
        <v/>
      </c>
      <c r="L370" s="36" t="str">
        <f t="shared" ca="1" si="50"/>
        <v/>
      </c>
      <c r="M370" s="36" t="str">
        <f t="shared" ca="1" si="51"/>
        <v/>
      </c>
      <c r="N370" s="36" t="str">
        <f t="shared" ca="1" si="52"/>
        <v/>
      </c>
      <c r="O370" s="4" t="str">
        <f t="shared" ca="1" si="54"/>
        <v/>
      </c>
      <c r="P370" s="61" t="str">
        <f t="shared" ca="1" si="55"/>
        <v/>
      </c>
      <c r="Q370" s="61" t="str">
        <f t="shared" ca="1" si="56"/>
        <v/>
      </c>
      <c r="R370" s="61" t="str">
        <f t="shared" ca="1" si="57"/>
        <v/>
      </c>
    </row>
    <row r="371" spans="2:18" ht="15.75" thickBot="1">
      <c r="B371">
        <v>369</v>
      </c>
      <c r="C371" s="35" t="str">
        <f ca="1">IFERROR(LARGE(OFFSET('Program and Results'!$V$1,MATCH('Distribution of data (Se Diff)'!$A$2,'Program and Results'!$A:$A,0),0,500,1),$B$2-B371),"")</f>
        <v/>
      </c>
      <c r="D371" s="47" t="str">
        <f ca="1">IF(C371="","",COUNTIFS(OFFSET('Program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Diff)'!$C371))</f>
        <v/>
      </c>
      <c r="E371" s="47" t="str">
        <f ca="1">IF(D371="","",COUNTIFS(OFFSET('Program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Diff)'!$C371))</f>
        <v/>
      </c>
      <c r="F371" s="47" t="str">
        <f ca="1">IF(E371="","",COUNTIFS(OFFSET('Program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Diff)'!$C371))</f>
        <v/>
      </c>
      <c r="G371" s="47"/>
      <c r="J371" s="52" t="str">
        <f t="shared" ca="1" si="53"/>
        <v/>
      </c>
      <c r="K371" s="53" t="str">
        <f t="shared" ca="1" si="49"/>
        <v/>
      </c>
      <c r="L371" s="36" t="str">
        <f t="shared" ca="1" si="50"/>
        <v/>
      </c>
      <c r="M371" s="36" t="str">
        <f t="shared" ca="1" si="51"/>
        <v/>
      </c>
      <c r="N371" s="36" t="str">
        <f t="shared" ca="1" si="52"/>
        <v/>
      </c>
      <c r="O371" s="4" t="str">
        <f t="shared" ca="1" si="54"/>
        <v/>
      </c>
      <c r="P371" s="61" t="str">
        <f t="shared" ca="1" si="55"/>
        <v/>
      </c>
      <c r="Q371" s="61" t="str">
        <f t="shared" ca="1" si="56"/>
        <v/>
      </c>
      <c r="R371" s="61" t="str">
        <f t="shared" ca="1" si="57"/>
        <v/>
      </c>
    </row>
    <row r="372" spans="2:18" ht="15.75" thickBot="1">
      <c r="B372">
        <v>370</v>
      </c>
      <c r="C372" s="35" t="str">
        <f ca="1">IFERROR(LARGE(OFFSET('Program and Results'!$V$1,MATCH('Distribution of data (Se Diff)'!$A$2,'Program and Results'!$A:$A,0),0,500,1),$B$2-B372),"")</f>
        <v/>
      </c>
      <c r="D372" s="47" t="str">
        <f ca="1">IF(C372="","",COUNTIFS(OFFSET('Program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Diff)'!$C372))</f>
        <v/>
      </c>
      <c r="E372" s="47" t="str">
        <f ca="1">IF(D372="","",COUNTIFS(OFFSET('Program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Diff)'!$C372))</f>
        <v/>
      </c>
      <c r="F372" s="47" t="str">
        <f ca="1">IF(E372="","",COUNTIFS(OFFSET('Program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Diff)'!$C372))</f>
        <v/>
      </c>
      <c r="G372" s="47"/>
      <c r="J372" s="52" t="str">
        <f t="shared" ca="1" si="53"/>
        <v/>
      </c>
      <c r="K372" s="53" t="str">
        <f t="shared" ca="1" si="49"/>
        <v/>
      </c>
      <c r="L372" s="36" t="str">
        <f t="shared" ca="1" si="50"/>
        <v/>
      </c>
      <c r="M372" s="36" t="str">
        <f t="shared" ca="1" si="51"/>
        <v/>
      </c>
      <c r="N372" s="36" t="str">
        <f t="shared" ca="1" si="52"/>
        <v/>
      </c>
      <c r="O372" s="4" t="str">
        <f t="shared" ca="1" si="54"/>
        <v/>
      </c>
      <c r="P372" s="61" t="str">
        <f t="shared" ca="1" si="55"/>
        <v/>
      </c>
      <c r="Q372" s="61" t="str">
        <f t="shared" ca="1" si="56"/>
        <v/>
      </c>
      <c r="R372" s="61" t="str">
        <f t="shared" ca="1" si="57"/>
        <v/>
      </c>
    </row>
    <row r="373" spans="2:18" ht="15.75" thickBot="1">
      <c r="B373">
        <v>371</v>
      </c>
      <c r="C373" s="35" t="str">
        <f ca="1">IFERROR(LARGE(OFFSET('Program and Results'!$V$1,MATCH('Distribution of data (Se Diff)'!$A$2,'Program and Results'!$A:$A,0),0,500,1),$B$2-B373),"")</f>
        <v/>
      </c>
      <c r="D373" s="47" t="str">
        <f ca="1">IF(C373="","",COUNTIFS(OFFSET('Program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Diff)'!$C373))</f>
        <v/>
      </c>
      <c r="E373" s="47" t="str">
        <f ca="1">IF(D373="","",COUNTIFS(OFFSET('Program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Diff)'!$C373))</f>
        <v/>
      </c>
      <c r="F373" s="47" t="str">
        <f ca="1">IF(E373="","",COUNTIFS(OFFSET('Program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Diff)'!$C373))</f>
        <v/>
      </c>
      <c r="G373" s="47"/>
      <c r="J373" s="52" t="str">
        <f t="shared" ca="1" si="53"/>
        <v/>
      </c>
      <c r="K373" s="53" t="str">
        <f t="shared" ca="1" si="49"/>
        <v/>
      </c>
      <c r="L373" s="36" t="str">
        <f t="shared" ca="1" si="50"/>
        <v/>
      </c>
      <c r="M373" s="36" t="str">
        <f t="shared" ca="1" si="51"/>
        <v/>
      </c>
      <c r="N373" s="36" t="str">
        <f t="shared" ca="1" si="52"/>
        <v/>
      </c>
      <c r="O373" s="4" t="str">
        <f t="shared" ca="1" si="54"/>
        <v/>
      </c>
      <c r="P373" s="61" t="str">
        <f t="shared" ca="1" si="55"/>
        <v/>
      </c>
      <c r="Q373" s="61" t="str">
        <f t="shared" ca="1" si="56"/>
        <v/>
      </c>
      <c r="R373" s="61" t="str">
        <f t="shared" ca="1" si="57"/>
        <v/>
      </c>
    </row>
    <row r="374" spans="2:18" ht="15.75" thickBot="1">
      <c r="B374">
        <v>372</v>
      </c>
      <c r="C374" s="35" t="str">
        <f ca="1">IFERROR(LARGE(OFFSET('Program and Results'!$V$1,MATCH('Distribution of data (Se Diff)'!$A$2,'Program and Results'!$A:$A,0),0,500,1),$B$2-B374),"")</f>
        <v/>
      </c>
      <c r="D374" s="47" t="str">
        <f ca="1">IF(C374="","",COUNTIFS(OFFSET('Program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Diff)'!$C374))</f>
        <v/>
      </c>
      <c r="E374" s="47" t="str">
        <f ca="1">IF(D374="","",COUNTIFS(OFFSET('Program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Diff)'!$C374))</f>
        <v/>
      </c>
      <c r="F374" s="47" t="str">
        <f ca="1">IF(E374="","",COUNTIFS(OFFSET('Program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Diff)'!$C374))</f>
        <v/>
      </c>
      <c r="G374" s="47"/>
      <c r="J374" s="52" t="str">
        <f t="shared" ca="1" si="53"/>
        <v/>
      </c>
      <c r="K374" s="53" t="str">
        <f t="shared" ca="1" si="49"/>
        <v/>
      </c>
      <c r="L374" s="36" t="str">
        <f t="shared" ca="1" si="50"/>
        <v/>
      </c>
      <c r="M374" s="36" t="str">
        <f t="shared" ca="1" si="51"/>
        <v/>
      </c>
      <c r="N374" s="36" t="str">
        <f t="shared" ca="1" si="52"/>
        <v/>
      </c>
      <c r="O374" s="4" t="str">
        <f t="shared" ca="1" si="54"/>
        <v/>
      </c>
      <c r="P374" s="61" t="str">
        <f t="shared" ca="1" si="55"/>
        <v/>
      </c>
      <c r="Q374" s="61" t="str">
        <f t="shared" ca="1" si="56"/>
        <v/>
      </c>
      <c r="R374" s="61" t="str">
        <f t="shared" ca="1" si="57"/>
        <v/>
      </c>
    </row>
    <row r="375" spans="2:18" ht="15.75" thickBot="1">
      <c r="B375">
        <v>373</v>
      </c>
      <c r="C375" s="35" t="str">
        <f ca="1">IFERROR(LARGE(OFFSET('Program and Results'!$V$1,MATCH('Distribution of data (Se Diff)'!$A$2,'Program and Results'!$A:$A,0),0,500,1),$B$2-B375),"")</f>
        <v/>
      </c>
      <c r="D375" s="47" t="str">
        <f ca="1">IF(C375="","",COUNTIFS(OFFSET('Program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Diff)'!$C375))</f>
        <v/>
      </c>
      <c r="E375" s="47" t="str">
        <f ca="1">IF(D375="","",COUNTIFS(OFFSET('Program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Diff)'!$C375))</f>
        <v/>
      </c>
      <c r="F375" s="47" t="str">
        <f ca="1">IF(E375="","",COUNTIFS(OFFSET('Program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Diff)'!$C375))</f>
        <v/>
      </c>
      <c r="G375" s="47"/>
      <c r="J375" s="52" t="str">
        <f t="shared" ca="1" si="53"/>
        <v/>
      </c>
      <c r="K375" s="53" t="str">
        <f t="shared" ca="1" si="49"/>
        <v/>
      </c>
      <c r="L375" s="36" t="str">
        <f t="shared" ca="1" si="50"/>
        <v/>
      </c>
      <c r="M375" s="36" t="str">
        <f t="shared" ca="1" si="51"/>
        <v/>
      </c>
      <c r="N375" s="36" t="str">
        <f t="shared" ca="1" si="52"/>
        <v/>
      </c>
      <c r="O375" s="4" t="str">
        <f t="shared" ca="1" si="54"/>
        <v/>
      </c>
      <c r="P375" s="61" t="str">
        <f t="shared" ca="1" si="55"/>
        <v/>
      </c>
      <c r="Q375" s="61" t="str">
        <f t="shared" ca="1" si="56"/>
        <v/>
      </c>
      <c r="R375" s="61" t="str">
        <f t="shared" ca="1" si="57"/>
        <v/>
      </c>
    </row>
    <row r="376" spans="2:18" ht="15.75" thickBot="1">
      <c r="B376">
        <v>374</v>
      </c>
      <c r="C376" s="35" t="str">
        <f ca="1">IFERROR(LARGE(OFFSET('Program and Results'!$V$1,MATCH('Distribution of data (Se Diff)'!$A$2,'Program and Results'!$A:$A,0),0,500,1),$B$2-B376),"")</f>
        <v/>
      </c>
      <c r="D376" s="47" t="str">
        <f ca="1">IF(C376="","",COUNTIFS(OFFSET('Program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Diff)'!$C376))</f>
        <v/>
      </c>
      <c r="E376" s="47" t="str">
        <f ca="1">IF(D376="","",COUNTIFS(OFFSET('Program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Diff)'!$C376))</f>
        <v/>
      </c>
      <c r="F376" s="47" t="str">
        <f ca="1">IF(E376="","",COUNTIFS(OFFSET('Program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Diff)'!$C376))</f>
        <v/>
      </c>
      <c r="G376" s="47"/>
      <c r="J376" s="52" t="str">
        <f t="shared" ca="1" si="53"/>
        <v/>
      </c>
      <c r="K376" s="53" t="str">
        <f t="shared" ca="1" si="49"/>
        <v/>
      </c>
      <c r="L376" s="36" t="str">
        <f t="shared" ca="1" si="50"/>
        <v/>
      </c>
      <c r="M376" s="36" t="str">
        <f t="shared" ca="1" si="51"/>
        <v/>
      </c>
      <c r="N376" s="36" t="str">
        <f t="shared" ca="1" si="52"/>
        <v/>
      </c>
      <c r="O376" s="4" t="str">
        <f t="shared" ca="1" si="54"/>
        <v/>
      </c>
      <c r="P376" s="61" t="str">
        <f t="shared" ca="1" si="55"/>
        <v/>
      </c>
      <c r="Q376" s="61" t="str">
        <f t="shared" ca="1" si="56"/>
        <v/>
      </c>
      <c r="R376" s="61" t="str">
        <f t="shared" ca="1" si="57"/>
        <v/>
      </c>
    </row>
    <row r="377" spans="2:18" ht="15.75" thickBot="1">
      <c r="B377">
        <v>375</v>
      </c>
      <c r="C377" s="35" t="str">
        <f ca="1">IFERROR(LARGE(OFFSET('Program and Results'!$V$1,MATCH('Distribution of data (Se Diff)'!$A$2,'Program and Results'!$A:$A,0),0,500,1),$B$2-B377),"")</f>
        <v/>
      </c>
      <c r="D377" s="47" t="str">
        <f ca="1">IF(C377="","",COUNTIFS(OFFSET('Program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Diff)'!$C377))</f>
        <v/>
      </c>
      <c r="E377" s="47" t="str">
        <f ca="1">IF(D377="","",COUNTIFS(OFFSET('Program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Diff)'!$C377))</f>
        <v/>
      </c>
      <c r="F377" s="47" t="str">
        <f ca="1">IF(E377="","",COUNTIFS(OFFSET('Program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Diff)'!$C377))</f>
        <v/>
      </c>
      <c r="G377" s="47"/>
      <c r="J377" s="52" t="str">
        <f t="shared" ca="1" si="53"/>
        <v/>
      </c>
      <c r="K377" s="53" t="str">
        <f t="shared" ca="1" si="49"/>
        <v/>
      </c>
      <c r="L377" s="36" t="str">
        <f t="shared" ca="1" si="50"/>
        <v/>
      </c>
      <c r="M377" s="36" t="str">
        <f t="shared" ca="1" si="51"/>
        <v/>
      </c>
      <c r="N377" s="36" t="str">
        <f t="shared" ca="1" si="52"/>
        <v/>
      </c>
      <c r="O377" s="4" t="str">
        <f t="shared" ca="1" si="54"/>
        <v/>
      </c>
      <c r="P377" s="61" t="str">
        <f t="shared" ca="1" si="55"/>
        <v/>
      </c>
      <c r="Q377" s="61" t="str">
        <f t="shared" ca="1" si="56"/>
        <v/>
      </c>
      <c r="R377" s="61" t="str">
        <f t="shared" ca="1" si="57"/>
        <v/>
      </c>
    </row>
    <row r="378" spans="2:18" ht="15.75" thickBot="1">
      <c r="B378">
        <v>376</v>
      </c>
      <c r="C378" s="35" t="str">
        <f ca="1">IFERROR(LARGE(OFFSET('Program and Results'!$V$1,MATCH('Distribution of data (Se Diff)'!$A$2,'Program and Results'!$A:$A,0),0,500,1),$B$2-B378),"")</f>
        <v/>
      </c>
      <c r="D378" s="47" t="str">
        <f ca="1">IF(C378="","",COUNTIFS(OFFSET('Program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Diff)'!$C378))</f>
        <v/>
      </c>
      <c r="E378" s="47" t="str">
        <f ca="1">IF(D378="","",COUNTIFS(OFFSET('Program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Diff)'!$C378))</f>
        <v/>
      </c>
      <c r="F378" s="47" t="str">
        <f ca="1">IF(E378="","",COUNTIFS(OFFSET('Program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Diff)'!$C378))</f>
        <v/>
      </c>
      <c r="G378" s="47"/>
      <c r="J378" s="52" t="str">
        <f t="shared" ca="1" si="53"/>
        <v/>
      </c>
      <c r="K378" s="53" t="str">
        <f t="shared" ca="1" si="49"/>
        <v/>
      </c>
      <c r="L378" s="36" t="str">
        <f t="shared" ca="1" si="50"/>
        <v/>
      </c>
      <c r="M378" s="36" t="str">
        <f t="shared" ca="1" si="51"/>
        <v/>
      </c>
      <c r="N378" s="36" t="str">
        <f t="shared" ca="1" si="52"/>
        <v/>
      </c>
      <c r="O378" s="4" t="str">
        <f t="shared" ca="1" si="54"/>
        <v/>
      </c>
      <c r="P378" s="61" t="str">
        <f t="shared" ca="1" si="55"/>
        <v/>
      </c>
      <c r="Q378" s="61" t="str">
        <f t="shared" ca="1" si="56"/>
        <v/>
      </c>
      <c r="R378" s="61" t="str">
        <f t="shared" ca="1" si="57"/>
        <v/>
      </c>
    </row>
    <row r="379" spans="2:18" ht="15.75" thickBot="1">
      <c r="B379">
        <v>377</v>
      </c>
      <c r="C379" s="35" t="str">
        <f ca="1">IFERROR(LARGE(OFFSET('Program and Results'!$V$1,MATCH('Distribution of data (Se Diff)'!$A$2,'Program and Results'!$A:$A,0),0,500,1),$B$2-B379),"")</f>
        <v/>
      </c>
      <c r="D379" s="47" t="str">
        <f ca="1">IF(C379="","",COUNTIFS(OFFSET('Program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Diff)'!$C379))</f>
        <v/>
      </c>
      <c r="E379" s="47" t="str">
        <f ca="1">IF(D379="","",COUNTIFS(OFFSET('Program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Diff)'!$C379))</f>
        <v/>
      </c>
      <c r="F379" s="47" t="str">
        <f ca="1">IF(E379="","",COUNTIFS(OFFSET('Program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Diff)'!$C379))</f>
        <v/>
      </c>
      <c r="G379" s="47"/>
      <c r="J379" s="52" t="str">
        <f t="shared" ca="1" si="53"/>
        <v/>
      </c>
      <c r="K379" s="53" t="str">
        <f t="shared" ca="1" si="49"/>
        <v/>
      </c>
      <c r="L379" s="36" t="str">
        <f t="shared" ca="1" si="50"/>
        <v/>
      </c>
      <c r="M379" s="36" t="str">
        <f t="shared" ca="1" si="51"/>
        <v/>
      </c>
      <c r="N379" s="36" t="str">
        <f t="shared" ca="1" si="52"/>
        <v/>
      </c>
      <c r="O379" s="4" t="str">
        <f t="shared" ca="1" si="54"/>
        <v/>
      </c>
      <c r="P379" s="61" t="str">
        <f t="shared" ca="1" si="55"/>
        <v/>
      </c>
      <c r="Q379" s="61" t="str">
        <f t="shared" ca="1" si="56"/>
        <v/>
      </c>
      <c r="R379" s="61" t="str">
        <f t="shared" ca="1" si="57"/>
        <v/>
      </c>
    </row>
    <row r="380" spans="2:18" ht="15.75" thickBot="1">
      <c r="B380">
        <v>378</v>
      </c>
      <c r="C380" s="35" t="str">
        <f ca="1">IFERROR(LARGE(OFFSET('Program and Results'!$V$1,MATCH('Distribution of data (Se Diff)'!$A$2,'Program and Results'!$A:$A,0),0,500,1),$B$2-B380),"")</f>
        <v/>
      </c>
      <c r="D380" s="47" t="str">
        <f ca="1">IF(C380="","",COUNTIFS(OFFSET('Program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Diff)'!$C380))</f>
        <v/>
      </c>
      <c r="E380" s="47" t="str">
        <f ca="1">IF(D380="","",COUNTIFS(OFFSET('Program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Diff)'!$C380))</f>
        <v/>
      </c>
      <c r="F380" s="47" t="str">
        <f ca="1">IF(E380="","",COUNTIFS(OFFSET('Program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Diff)'!$C380))</f>
        <v/>
      </c>
      <c r="G380" s="47"/>
      <c r="J380" s="52" t="str">
        <f t="shared" ca="1" si="53"/>
        <v/>
      </c>
      <c r="K380" s="53" t="str">
        <f t="shared" ca="1" si="49"/>
        <v/>
      </c>
      <c r="L380" s="36" t="str">
        <f t="shared" ca="1" si="50"/>
        <v/>
      </c>
      <c r="M380" s="36" t="str">
        <f t="shared" ca="1" si="51"/>
        <v/>
      </c>
      <c r="N380" s="36" t="str">
        <f t="shared" ca="1" si="52"/>
        <v/>
      </c>
      <c r="O380" s="4" t="str">
        <f t="shared" ca="1" si="54"/>
        <v/>
      </c>
      <c r="P380" s="61" t="str">
        <f t="shared" ca="1" si="55"/>
        <v/>
      </c>
      <c r="Q380" s="61" t="str">
        <f t="shared" ca="1" si="56"/>
        <v/>
      </c>
      <c r="R380" s="61" t="str">
        <f t="shared" ca="1" si="57"/>
        <v/>
      </c>
    </row>
    <row r="381" spans="2:18" ht="15.75" thickBot="1">
      <c r="B381">
        <v>379</v>
      </c>
      <c r="C381" s="35" t="str">
        <f ca="1">IFERROR(LARGE(OFFSET('Program and Results'!$V$1,MATCH('Distribution of data (Se Diff)'!$A$2,'Program and Results'!$A:$A,0),0,500,1),$B$2-B381),"")</f>
        <v/>
      </c>
      <c r="D381" s="47" t="str">
        <f ca="1">IF(C381="","",COUNTIFS(OFFSET('Program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Diff)'!$C381))</f>
        <v/>
      </c>
      <c r="E381" s="47" t="str">
        <f ca="1">IF(D381="","",COUNTIFS(OFFSET('Program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Diff)'!$C381))</f>
        <v/>
      </c>
      <c r="F381" s="47" t="str">
        <f ca="1">IF(E381="","",COUNTIFS(OFFSET('Program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Diff)'!$C381))</f>
        <v/>
      </c>
      <c r="G381" s="47"/>
      <c r="J381" s="52" t="str">
        <f t="shared" ca="1" si="53"/>
        <v/>
      </c>
      <c r="K381" s="53" t="str">
        <f t="shared" ca="1" si="49"/>
        <v/>
      </c>
      <c r="L381" s="36" t="str">
        <f t="shared" ca="1" si="50"/>
        <v/>
      </c>
      <c r="M381" s="36" t="str">
        <f t="shared" ca="1" si="51"/>
        <v/>
      </c>
      <c r="N381" s="36" t="str">
        <f t="shared" ca="1" si="52"/>
        <v/>
      </c>
      <c r="O381" s="4" t="str">
        <f t="shared" ca="1" si="54"/>
        <v/>
      </c>
      <c r="P381" s="61" t="str">
        <f t="shared" ca="1" si="55"/>
        <v/>
      </c>
      <c r="Q381" s="61" t="str">
        <f t="shared" ca="1" si="56"/>
        <v/>
      </c>
      <c r="R381" s="61" t="str">
        <f t="shared" ca="1" si="57"/>
        <v/>
      </c>
    </row>
    <row r="382" spans="2:18" ht="15.75" thickBot="1">
      <c r="B382">
        <v>380</v>
      </c>
      <c r="C382" s="35" t="str">
        <f ca="1">IFERROR(LARGE(OFFSET('Program and Results'!$V$1,MATCH('Distribution of data (Se Diff)'!$A$2,'Program and Results'!$A:$A,0),0,500,1),$B$2-B382),"")</f>
        <v/>
      </c>
      <c r="D382" s="47" t="str">
        <f ca="1">IF(C382="","",COUNTIFS(OFFSET('Program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Diff)'!$C382))</f>
        <v/>
      </c>
      <c r="E382" s="47" t="str">
        <f ca="1">IF(D382="","",COUNTIFS(OFFSET('Program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Diff)'!$C382))</f>
        <v/>
      </c>
      <c r="F382" s="47" t="str">
        <f ca="1">IF(E382="","",COUNTIFS(OFFSET('Program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Diff)'!$C382))</f>
        <v/>
      </c>
      <c r="G382" s="47"/>
      <c r="J382" s="52" t="str">
        <f t="shared" ca="1" si="53"/>
        <v/>
      </c>
      <c r="K382" s="53" t="str">
        <f t="shared" ca="1" si="49"/>
        <v/>
      </c>
      <c r="L382" s="36" t="str">
        <f t="shared" ca="1" si="50"/>
        <v/>
      </c>
      <c r="M382" s="36" t="str">
        <f t="shared" ca="1" si="51"/>
        <v/>
      </c>
      <c r="N382" s="36" t="str">
        <f t="shared" ca="1" si="52"/>
        <v/>
      </c>
      <c r="O382" s="4" t="str">
        <f t="shared" ca="1" si="54"/>
        <v/>
      </c>
      <c r="P382" s="61" t="str">
        <f t="shared" ca="1" si="55"/>
        <v/>
      </c>
      <c r="Q382" s="61" t="str">
        <f t="shared" ca="1" si="56"/>
        <v/>
      </c>
      <c r="R382" s="61" t="str">
        <f t="shared" ca="1" si="57"/>
        <v/>
      </c>
    </row>
    <row r="383" spans="2:18" ht="15.75" thickBot="1">
      <c r="B383">
        <v>381</v>
      </c>
      <c r="C383" s="35" t="str">
        <f ca="1">IFERROR(LARGE(OFFSET('Program and Results'!$V$1,MATCH('Distribution of data (Se Diff)'!$A$2,'Program and Results'!$A:$A,0),0,500,1),$B$2-B383),"")</f>
        <v/>
      </c>
      <c r="D383" s="47" t="str">
        <f ca="1">IF(C383="","",COUNTIFS(OFFSET('Program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Diff)'!$C383))</f>
        <v/>
      </c>
      <c r="E383" s="47" t="str">
        <f ca="1">IF(D383="","",COUNTIFS(OFFSET('Program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Diff)'!$C383))</f>
        <v/>
      </c>
      <c r="F383" s="47" t="str">
        <f ca="1">IF(E383="","",COUNTIFS(OFFSET('Program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Diff)'!$C383))</f>
        <v/>
      </c>
      <c r="G383" s="47"/>
      <c r="J383" s="52" t="str">
        <f t="shared" ca="1" si="53"/>
        <v/>
      </c>
      <c r="K383" s="53" t="str">
        <f t="shared" ca="1" si="49"/>
        <v/>
      </c>
      <c r="L383" s="36" t="str">
        <f t="shared" ca="1" si="50"/>
        <v/>
      </c>
      <c r="M383" s="36" t="str">
        <f t="shared" ca="1" si="51"/>
        <v/>
      </c>
      <c r="N383" s="36" t="str">
        <f t="shared" ca="1" si="52"/>
        <v/>
      </c>
      <c r="O383" s="4" t="str">
        <f t="shared" ca="1" si="54"/>
        <v/>
      </c>
      <c r="P383" s="61" t="str">
        <f t="shared" ca="1" si="55"/>
        <v/>
      </c>
      <c r="Q383" s="61" t="str">
        <f t="shared" ca="1" si="56"/>
        <v/>
      </c>
      <c r="R383" s="61" t="str">
        <f t="shared" ca="1" si="57"/>
        <v/>
      </c>
    </row>
    <row r="384" spans="2:18" ht="15.75" thickBot="1">
      <c r="B384">
        <v>382</v>
      </c>
      <c r="C384" s="35" t="str">
        <f ca="1">IFERROR(LARGE(OFFSET('Program and Results'!$V$1,MATCH('Distribution of data (Se Diff)'!$A$2,'Program and Results'!$A:$A,0),0,500,1),$B$2-B384),"")</f>
        <v/>
      </c>
      <c r="D384" s="47" t="str">
        <f ca="1">IF(C384="","",COUNTIFS(OFFSET('Program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Diff)'!$C384))</f>
        <v/>
      </c>
      <c r="E384" s="47" t="str">
        <f ca="1">IF(D384="","",COUNTIFS(OFFSET('Program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Diff)'!$C384))</f>
        <v/>
      </c>
      <c r="F384" s="47" t="str">
        <f ca="1">IF(E384="","",COUNTIFS(OFFSET('Program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Diff)'!$C384))</f>
        <v/>
      </c>
      <c r="G384" s="47"/>
      <c r="J384" s="52" t="str">
        <f t="shared" ca="1" si="53"/>
        <v/>
      </c>
      <c r="K384" s="53" t="str">
        <f t="shared" ca="1" si="49"/>
        <v/>
      </c>
      <c r="L384" s="36" t="str">
        <f t="shared" ca="1" si="50"/>
        <v/>
      </c>
      <c r="M384" s="36" t="str">
        <f t="shared" ca="1" si="51"/>
        <v/>
      </c>
      <c r="N384" s="36" t="str">
        <f t="shared" ca="1" si="52"/>
        <v/>
      </c>
      <c r="O384" s="4" t="str">
        <f t="shared" ca="1" si="54"/>
        <v/>
      </c>
      <c r="P384" s="61" t="str">
        <f t="shared" ca="1" si="55"/>
        <v/>
      </c>
      <c r="Q384" s="61" t="str">
        <f t="shared" ca="1" si="56"/>
        <v/>
      </c>
      <c r="R384" s="61" t="str">
        <f t="shared" ca="1" si="57"/>
        <v/>
      </c>
    </row>
    <row r="385" spans="2:18" ht="15.75" thickBot="1">
      <c r="B385">
        <v>383</v>
      </c>
      <c r="C385" s="35" t="str">
        <f ca="1">IFERROR(LARGE(OFFSET('Program and Results'!$V$1,MATCH('Distribution of data (Se Diff)'!$A$2,'Program and Results'!$A:$A,0),0,500,1),$B$2-B385),"")</f>
        <v/>
      </c>
      <c r="D385" s="47" t="str">
        <f ca="1">IF(C385="","",COUNTIFS(OFFSET('Program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Diff)'!$C385))</f>
        <v/>
      </c>
      <c r="E385" s="47" t="str">
        <f ca="1">IF(D385="","",COUNTIFS(OFFSET('Program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Diff)'!$C385))</f>
        <v/>
      </c>
      <c r="F385" s="47" t="str">
        <f ca="1">IF(E385="","",COUNTIFS(OFFSET('Program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Diff)'!$C385))</f>
        <v/>
      </c>
      <c r="G385" s="47"/>
      <c r="J385" s="52" t="str">
        <f t="shared" ca="1" si="53"/>
        <v/>
      </c>
      <c r="K385" s="53" t="str">
        <f t="shared" ca="1" si="49"/>
        <v/>
      </c>
      <c r="L385" s="36" t="str">
        <f t="shared" ca="1" si="50"/>
        <v/>
      </c>
      <c r="M385" s="36" t="str">
        <f t="shared" ca="1" si="51"/>
        <v/>
      </c>
      <c r="N385" s="36" t="str">
        <f t="shared" ca="1" si="52"/>
        <v/>
      </c>
      <c r="O385" s="4" t="str">
        <f t="shared" ca="1" si="54"/>
        <v/>
      </c>
      <c r="P385" s="61" t="str">
        <f t="shared" ca="1" si="55"/>
        <v/>
      </c>
      <c r="Q385" s="61" t="str">
        <f t="shared" ca="1" si="56"/>
        <v/>
      </c>
      <c r="R385" s="61" t="str">
        <f t="shared" ca="1" si="57"/>
        <v/>
      </c>
    </row>
    <row r="386" spans="2:18" ht="15.75" thickBot="1">
      <c r="B386">
        <v>384</v>
      </c>
      <c r="C386" s="35" t="str">
        <f ca="1">IFERROR(LARGE(OFFSET('Program and Results'!$V$1,MATCH('Distribution of data (Se Diff)'!$A$2,'Program and Results'!$A:$A,0),0,500,1),$B$2-B386),"")</f>
        <v/>
      </c>
      <c r="D386" s="47" t="str">
        <f ca="1">IF(C386="","",COUNTIFS(OFFSET('Program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Diff)'!$C386))</f>
        <v/>
      </c>
      <c r="E386" s="47" t="str">
        <f ca="1">IF(D386="","",COUNTIFS(OFFSET('Program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Diff)'!$C386))</f>
        <v/>
      </c>
      <c r="F386" s="47" t="str">
        <f ca="1">IF(E386="","",COUNTIFS(OFFSET('Program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Diff)'!$C386))</f>
        <v/>
      </c>
      <c r="G386" s="47"/>
      <c r="J386" s="52" t="str">
        <f t="shared" ca="1" si="53"/>
        <v/>
      </c>
      <c r="K386" s="53" t="str">
        <f t="shared" ref="K386:K388" ca="1" si="58">IFERROR(IF(J386+($I$2-0.01%)&gt;MAX($C$2:$C$500),"+",J386+($I$2-0.01%)),"")</f>
        <v/>
      </c>
      <c r="L386" s="36" t="str">
        <f t="shared" ref="L386:L388" ca="1" si="59">IFERROR(IF(K386="","",IF($K386="+",COUNTIFS($C:$C,"&gt;="&amp;$J386,D:D,1),COUNTIFS($C:$C,"&gt;="&amp;$J386,$C:$C,"&lt;="&amp;$K386,D:D,1))),"")</f>
        <v/>
      </c>
      <c r="M386" s="36" t="str">
        <f t="shared" ca="1" si="51"/>
        <v/>
      </c>
      <c r="N386" s="36" t="str">
        <f t="shared" ca="1" si="52"/>
        <v/>
      </c>
      <c r="O386" s="4" t="str">
        <f t="shared" ca="1" si="54"/>
        <v/>
      </c>
      <c r="P386" s="61" t="str">
        <f t="shared" ca="1" si="55"/>
        <v/>
      </c>
      <c r="Q386" s="61" t="str">
        <f t="shared" ca="1" si="56"/>
        <v/>
      </c>
      <c r="R386" s="61" t="str">
        <f t="shared" ca="1" si="57"/>
        <v/>
      </c>
    </row>
    <row r="387" spans="2:18" ht="15.75" thickBot="1">
      <c r="B387">
        <v>385</v>
      </c>
      <c r="C387" s="35" t="str">
        <f ca="1">IFERROR(LARGE(OFFSET('Program and Results'!$V$1,MATCH('Distribution of data (Se Diff)'!$A$2,'Program and Results'!$A:$A,0),0,500,1),$B$2-B387),"")</f>
        <v/>
      </c>
      <c r="D387" s="47" t="str">
        <f ca="1">IF(C387="","",COUNTIFS(OFFSET('Program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Diff)'!$C387))</f>
        <v/>
      </c>
      <c r="E387" s="47" t="str">
        <f ca="1">IF(D387="","",COUNTIFS(OFFSET('Program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Diff)'!$C387))</f>
        <v/>
      </c>
      <c r="F387" s="47" t="str">
        <f ca="1">IF(E387="","",COUNTIFS(OFFSET('Program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Diff)'!$C387))</f>
        <v/>
      </c>
      <c r="G387" s="47"/>
      <c r="J387" s="52" t="str">
        <f t="shared" ca="1" si="53"/>
        <v/>
      </c>
      <c r="K387" s="53" t="str">
        <f t="shared" ca="1" si="58"/>
        <v/>
      </c>
      <c r="L387" s="36" t="str">
        <f t="shared" ca="1" si="59"/>
        <v/>
      </c>
      <c r="M387" s="36" t="str">
        <f t="shared" ca="1" si="51"/>
        <v/>
      </c>
      <c r="N387" s="36" t="str">
        <f t="shared" ca="1" si="52"/>
        <v/>
      </c>
      <c r="O387" s="4" t="str">
        <f t="shared" ref="O387:O388" ca="1" si="60">IF(J387="","",SUM(L387:N387))</f>
        <v/>
      </c>
      <c r="P387" s="61" t="str">
        <f t="shared" ca="1" si="55"/>
        <v/>
      </c>
      <c r="Q387" s="61" t="str">
        <f t="shared" ca="1" si="56"/>
        <v/>
      </c>
      <c r="R387" s="61" t="str">
        <f t="shared" ca="1" si="57"/>
        <v/>
      </c>
    </row>
    <row r="388" spans="2:18" ht="15.75" thickBot="1">
      <c r="B388">
        <v>386</v>
      </c>
      <c r="C388" s="35" t="str">
        <f ca="1">IFERROR(LARGE(OFFSET('Program and Results'!$V$1,MATCH('Distribution of data (Se Diff)'!$A$2,'Program and Results'!$A:$A,0),0,500,1),$B$2-B388),"")</f>
        <v/>
      </c>
      <c r="D388" s="47" t="str">
        <f ca="1">IF(C388="","",COUNTIFS(OFFSET('Program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Diff)'!$C388))</f>
        <v/>
      </c>
      <c r="E388" s="47" t="str">
        <f ca="1">IF(D388="","",COUNTIFS(OFFSET('Program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Diff)'!$C388))</f>
        <v/>
      </c>
      <c r="F388" s="47" t="str">
        <f ca="1">IF(E388="","",COUNTIFS(OFFSET('Program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Diff)'!$C388))</f>
        <v/>
      </c>
      <c r="G388" s="47"/>
      <c r="J388" s="52" t="str">
        <f t="shared" ca="1" si="53"/>
        <v/>
      </c>
      <c r="K388" s="53" t="str">
        <f t="shared" ca="1" si="58"/>
        <v/>
      </c>
      <c r="L388" s="36" t="str">
        <f t="shared" ca="1" si="59"/>
        <v/>
      </c>
      <c r="M388" s="36" t="str">
        <f t="shared" ca="1" si="51"/>
        <v/>
      </c>
      <c r="N388" s="36" t="str">
        <f t="shared" ca="1" si="52"/>
        <v/>
      </c>
      <c r="O388" s="4" t="str">
        <f t="shared" ca="1" si="60"/>
        <v/>
      </c>
      <c r="P388" s="61" t="str">
        <f t="shared" ca="1" si="55"/>
        <v/>
      </c>
      <c r="Q388" s="61" t="str">
        <f t="shared" ca="1" si="56"/>
        <v/>
      </c>
      <c r="R388" s="61" t="str">
        <f t="shared" ca="1" si="57"/>
        <v/>
      </c>
    </row>
    <row r="389" spans="2:18">
      <c r="B389">
        <v>387</v>
      </c>
      <c r="C389" s="35" t="str">
        <f ca="1">IFERROR(LARGE(OFFSET('Program and Results'!$V$1,MATCH('Distribution of data (Se Diff)'!$A$2,'Program and Results'!$A:$A,0),0,500,1),$B$2-B389),"")</f>
        <v/>
      </c>
      <c r="D389" s="47" t="str">
        <f ca="1">IF(C389="","",COUNTIFS(OFFSET('Program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Diff)'!$C389))</f>
        <v/>
      </c>
      <c r="E389" s="47" t="str">
        <f ca="1">IF(D389="","",COUNTIFS(OFFSET('Program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Diff)'!$C389))</f>
        <v/>
      </c>
      <c r="F389" s="47" t="str">
        <f ca="1">IF(E389="","",COUNTIFS(OFFSET('Program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Diff)'!$C389))</f>
        <v/>
      </c>
      <c r="G389" s="47"/>
    </row>
    <row r="390" spans="2:18">
      <c r="B390">
        <v>388</v>
      </c>
      <c r="C390" s="35" t="str">
        <f ca="1">IFERROR(LARGE(OFFSET('Program and Results'!$V$1,MATCH('Distribution of data (Se Diff)'!$A$2,'Program and Results'!$A:$A,0),0,500,1),$B$2-B390),"")</f>
        <v/>
      </c>
      <c r="D390" s="47" t="str">
        <f ca="1">IF(C390="","",COUNTIFS(OFFSET('Program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Diff)'!$C390))</f>
        <v/>
      </c>
      <c r="E390" s="47" t="str">
        <f ca="1">IF(D390="","",COUNTIFS(OFFSET('Program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Diff)'!$C390))</f>
        <v/>
      </c>
      <c r="F390" s="47" t="str">
        <f ca="1">IF(E390="","",COUNTIFS(OFFSET('Program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Diff)'!$C390))</f>
        <v/>
      </c>
      <c r="G390" s="47"/>
    </row>
    <row r="391" spans="2:18">
      <c r="B391">
        <v>389</v>
      </c>
      <c r="C391" s="35" t="str">
        <f ca="1">IFERROR(LARGE(OFFSET('Program and Results'!$V$1,MATCH('Distribution of data (Se Diff)'!$A$2,'Program and Results'!$A:$A,0),0,500,1),$B$2-B391),"")</f>
        <v/>
      </c>
      <c r="D391" s="47" t="str">
        <f ca="1">IF(C391="","",COUNTIFS(OFFSET('Program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Diff)'!$C391))</f>
        <v/>
      </c>
      <c r="E391" s="47" t="str">
        <f ca="1">IF(D391="","",COUNTIFS(OFFSET('Program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Diff)'!$C391))</f>
        <v/>
      </c>
      <c r="F391" s="47" t="str">
        <f ca="1">IF(E391="","",COUNTIFS(OFFSET('Program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Diff)'!$C391))</f>
        <v/>
      </c>
      <c r="G391" s="47"/>
    </row>
    <row r="392" spans="2:18">
      <c r="B392">
        <v>390</v>
      </c>
      <c r="C392" s="35" t="str">
        <f ca="1">IFERROR(LARGE(OFFSET('Program and Results'!$V$1,MATCH('Distribution of data (Se Diff)'!$A$2,'Program and Results'!$A:$A,0),0,500,1),$B$2-B392),"")</f>
        <v/>
      </c>
      <c r="D392" s="47" t="str">
        <f ca="1">IF(C392="","",COUNTIFS(OFFSET('Program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Diff)'!$C392))</f>
        <v/>
      </c>
      <c r="E392" s="47" t="str">
        <f ca="1">IF(D392="","",COUNTIFS(OFFSET('Program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Diff)'!$C392))</f>
        <v/>
      </c>
      <c r="F392" s="47" t="str">
        <f ca="1">IF(E392="","",COUNTIFS(OFFSET('Program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Diff)'!$C392))</f>
        <v/>
      </c>
      <c r="G392" s="47"/>
    </row>
    <row r="393" spans="2:18">
      <c r="B393">
        <v>391</v>
      </c>
      <c r="C393" s="35" t="str">
        <f ca="1">IFERROR(LARGE(OFFSET('Program and Results'!$V$1,MATCH('Distribution of data (Se Diff)'!$A$2,'Program and Results'!$A:$A,0),0,500,1),$B$2-B393),"")</f>
        <v/>
      </c>
      <c r="D393" s="47" t="str">
        <f ca="1">IF(C393="","",COUNTIFS(OFFSET('Program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Diff)'!$C393))</f>
        <v/>
      </c>
      <c r="E393" s="47" t="str">
        <f ca="1">IF(D393="","",COUNTIFS(OFFSET('Program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Diff)'!$C393))</f>
        <v/>
      </c>
      <c r="F393" s="47" t="str">
        <f ca="1">IF(E393="","",COUNTIFS(OFFSET('Program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Diff)'!$C393))</f>
        <v/>
      </c>
      <c r="G393" s="47"/>
    </row>
    <row r="394" spans="2:18">
      <c r="B394">
        <v>392</v>
      </c>
      <c r="C394" s="35" t="str">
        <f ca="1">IFERROR(LARGE(OFFSET('Program and Results'!$V$1,MATCH('Distribution of data (Se Diff)'!$A$2,'Program and Results'!$A:$A,0),0,500,1),$B$2-B394),"")</f>
        <v/>
      </c>
      <c r="D394" s="47" t="str">
        <f ca="1">IF(C394="","",COUNTIFS(OFFSET('Program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Diff)'!$C394))</f>
        <v/>
      </c>
      <c r="E394" s="47" t="str">
        <f ca="1">IF(D394="","",COUNTIFS(OFFSET('Program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Diff)'!$C394))</f>
        <v/>
      </c>
      <c r="F394" s="47" t="str">
        <f ca="1">IF(E394="","",COUNTIFS(OFFSET('Program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Diff)'!$C394))</f>
        <v/>
      </c>
      <c r="G394" s="47"/>
    </row>
    <row r="395" spans="2:18">
      <c r="B395">
        <v>393</v>
      </c>
      <c r="C395" s="35" t="str">
        <f ca="1">IFERROR(LARGE(OFFSET('Program and Results'!$V$1,MATCH('Distribution of data (Se Diff)'!$A$2,'Program and Results'!$A:$A,0),0,500,1),$B$2-B395),"")</f>
        <v/>
      </c>
      <c r="D395" s="47" t="str">
        <f ca="1">IF(C395="","",COUNTIFS(OFFSET('Program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Diff)'!$C395))</f>
        <v/>
      </c>
      <c r="E395" s="47" t="str">
        <f ca="1">IF(D395="","",COUNTIFS(OFFSET('Program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Diff)'!$C395))</f>
        <v/>
      </c>
      <c r="F395" s="47" t="str">
        <f ca="1">IF(E395="","",COUNTIFS(OFFSET('Program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Diff)'!$C395))</f>
        <v/>
      </c>
      <c r="G395" s="47"/>
    </row>
    <row r="396" spans="2:18">
      <c r="B396">
        <v>394</v>
      </c>
      <c r="C396" s="35" t="str">
        <f ca="1">IFERROR(LARGE(OFFSET('Program and Results'!$V$1,MATCH('Distribution of data (Se Diff)'!$A$2,'Program and Results'!$A:$A,0),0,500,1),$B$2-B396),"")</f>
        <v/>
      </c>
      <c r="D396" s="47" t="str">
        <f ca="1">IF(C396="","",COUNTIFS(OFFSET('Program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Diff)'!$C396))</f>
        <v/>
      </c>
      <c r="E396" s="47" t="str">
        <f ca="1">IF(D396="","",COUNTIFS(OFFSET('Program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Diff)'!$C396))</f>
        <v/>
      </c>
      <c r="F396" s="47" t="str">
        <f ca="1">IF(E396="","",COUNTIFS(OFFSET('Program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Diff)'!$C396))</f>
        <v/>
      </c>
      <c r="G396" s="47"/>
    </row>
    <row r="397" spans="2:18">
      <c r="B397">
        <v>395</v>
      </c>
      <c r="C397" s="35" t="str">
        <f ca="1">IFERROR(LARGE(OFFSET('Program and Results'!$V$1,MATCH('Distribution of data (Se Diff)'!$A$2,'Program and Results'!$A:$A,0),0,500,1),$B$2-B397),"")</f>
        <v/>
      </c>
      <c r="D397" s="47" t="str">
        <f ca="1">IF(C397="","",COUNTIFS(OFFSET('Program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Diff)'!$C397))</f>
        <v/>
      </c>
      <c r="E397" s="47" t="str">
        <f ca="1">IF(D397="","",COUNTIFS(OFFSET('Program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Diff)'!$C397))</f>
        <v/>
      </c>
      <c r="F397" s="47" t="str">
        <f ca="1">IF(E397="","",COUNTIFS(OFFSET('Program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Diff)'!$C397))</f>
        <v/>
      </c>
      <c r="G397" s="47"/>
    </row>
    <row r="398" spans="2:18">
      <c r="B398">
        <v>396</v>
      </c>
      <c r="C398" s="35" t="str">
        <f ca="1">IFERROR(LARGE(OFFSET('Program and Results'!$V$1,MATCH('Distribution of data (Se Diff)'!$A$2,'Program and Results'!$A:$A,0),0,500,1),$B$2-B398),"")</f>
        <v/>
      </c>
      <c r="D398" s="47" t="str">
        <f ca="1">IF(C398="","",COUNTIFS(OFFSET('Program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Diff)'!$C398))</f>
        <v/>
      </c>
      <c r="E398" s="47" t="str">
        <f ca="1">IF(D398="","",COUNTIFS(OFFSET('Program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Diff)'!$C398))</f>
        <v/>
      </c>
      <c r="F398" s="47" t="str">
        <f ca="1">IF(E398="","",COUNTIFS(OFFSET('Program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Diff)'!$C398))</f>
        <v/>
      </c>
      <c r="G398" s="47"/>
    </row>
    <row r="399" spans="2:18">
      <c r="B399">
        <v>397</v>
      </c>
      <c r="C399" s="35" t="str">
        <f ca="1">IFERROR(LARGE(OFFSET('Program and Results'!$V$1,MATCH('Distribution of data (Se Diff)'!$A$2,'Program and Results'!$A:$A,0),0,500,1),$B$2-B399),"")</f>
        <v/>
      </c>
      <c r="D399" s="47" t="str">
        <f ca="1">IF(C399="","",COUNTIFS(OFFSET('Program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Diff)'!$C399))</f>
        <v/>
      </c>
      <c r="E399" s="47" t="str">
        <f ca="1">IF(D399="","",COUNTIFS(OFFSET('Program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Diff)'!$C399))</f>
        <v/>
      </c>
      <c r="F399" s="47" t="str">
        <f ca="1">IF(E399="","",COUNTIFS(OFFSET('Program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Diff)'!$C399))</f>
        <v/>
      </c>
      <c r="G399" s="47"/>
    </row>
    <row r="400" spans="2:18">
      <c r="B400">
        <v>398</v>
      </c>
      <c r="C400" s="35" t="str">
        <f ca="1">IFERROR(LARGE(OFFSET('Program and Results'!$V$1,MATCH('Distribution of data (Se Diff)'!$A$2,'Program and Results'!$A:$A,0),0,500,1),$B$2-B400),"")</f>
        <v/>
      </c>
      <c r="D400" s="47" t="str">
        <f ca="1">IF(C400="","",COUNTIFS(OFFSET('Program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Diff)'!$C400))</f>
        <v/>
      </c>
      <c r="E400" s="47" t="str">
        <f ca="1">IF(D400="","",COUNTIFS(OFFSET('Program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Diff)'!$C400))</f>
        <v/>
      </c>
      <c r="F400" s="47" t="str">
        <f ca="1">IF(E400="","",COUNTIFS(OFFSET('Program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Diff)'!$C400))</f>
        <v/>
      </c>
      <c r="G400" s="47"/>
    </row>
    <row r="401" spans="2:7">
      <c r="B401">
        <v>399</v>
      </c>
      <c r="C401" s="35" t="str">
        <f ca="1">IFERROR(LARGE(OFFSET('Program and Results'!$V$1,MATCH('Distribution of data (Se Diff)'!$A$2,'Program and Results'!$A:$A,0),0,500,1),$B$2-B401),"")</f>
        <v/>
      </c>
      <c r="D401" s="47" t="str">
        <f ca="1">IF(C401="","",COUNTIFS(OFFSET('Program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Diff)'!$C401))</f>
        <v/>
      </c>
      <c r="E401" s="47" t="str">
        <f ca="1">IF(D401="","",COUNTIFS(OFFSET('Program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Diff)'!$C401))</f>
        <v/>
      </c>
      <c r="F401" s="47" t="str">
        <f ca="1">IF(E401="","",COUNTIFS(OFFSET('Program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Diff)'!$C401))</f>
        <v/>
      </c>
      <c r="G401" s="47"/>
    </row>
    <row r="402" spans="2:7">
      <c r="B402">
        <v>400</v>
      </c>
      <c r="C402" s="35" t="str">
        <f ca="1">IFERROR(LARGE(OFFSET('Program and Results'!$V$1,MATCH('Distribution of data (Se Diff)'!$A$2,'Program and Results'!$A:$A,0),0,500,1),$B$2-B402),"")</f>
        <v/>
      </c>
      <c r="D402" s="47" t="str">
        <f ca="1">IF(C402="","",COUNTIFS(OFFSET('Program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Diff)'!$C402))</f>
        <v/>
      </c>
      <c r="E402" s="47" t="str">
        <f ca="1">IF(D402="","",COUNTIFS(OFFSET('Program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Diff)'!$C402))</f>
        <v/>
      </c>
      <c r="F402" s="47" t="str">
        <f ca="1">IF(E402="","",COUNTIFS(OFFSET('Program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Diff)'!$C402))</f>
        <v/>
      </c>
      <c r="G402" s="47"/>
    </row>
    <row r="403" spans="2:7">
      <c r="B403">
        <v>401</v>
      </c>
      <c r="C403" s="35" t="str">
        <f ca="1">IFERROR(LARGE(OFFSET('Program and Results'!$V$1,MATCH('Distribution of data (Se Diff)'!$A$2,'Program and Results'!$A:$A,0),0,500,1),$B$2-B403),"")</f>
        <v/>
      </c>
      <c r="D403" s="47" t="str">
        <f ca="1">IF(C403="","",COUNTIFS(OFFSET('Program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Diff)'!$C403))</f>
        <v/>
      </c>
      <c r="E403" s="47" t="str">
        <f ca="1">IF(D403="","",COUNTIFS(OFFSET('Program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Diff)'!$C403))</f>
        <v/>
      </c>
      <c r="F403" s="47" t="str">
        <f ca="1">IF(E403="","",COUNTIFS(OFFSET('Program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Diff)'!$C403))</f>
        <v/>
      </c>
      <c r="G403" s="47"/>
    </row>
    <row r="404" spans="2:7">
      <c r="B404">
        <v>402</v>
      </c>
      <c r="C404" s="35" t="str">
        <f ca="1">IFERROR(LARGE(OFFSET('Program and Results'!$V$1,MATCH('Distribution of data (Se Diff)'!$A$2,'Program and Results'!$A:$A,0),0,500,1),$B$2-B404),"")</f>
        <v/>
      </c>
      <c r="D404" s="47" t="str">
        <f ca="1">IF(C404="","",COUNTIFS(OFFSET('Program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Diff)'!$C404))</f>
        <v/>
      </c>
      <c r="E404" s="47" t="str">
        <f ca="1">IF(D404="","",COUNTIFS(OFFSET('Program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Diff)'!$C404))</f>
        <v/>
      </c>
      <c r="F404" s="47" t="str">
        <f ca="1">IF(E404="","",COUNTIFS(OFFSET('Program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Diff)'!$C404))</f>
        <v/>
      </c>
      <c r="G404" s="47"/>
    </row>
    <row r="405" spans="2:7">
      <c r="B405">
        <v>403</v>
      </c>
      <c r="C405" s="35" t="str">
        <f ca="1">IFERROR(LARGE(OFFSET('Program and Results'!$V$1,MATCH('Distribution of data (Se Diff)'!$A$2,'Program and Results'!$A:$A,0),0,500,1),$B$2-B405),"")</f>
        <v/>
      </c>
      <c r="D405" s="47" t="str">
        <f ca="1">IF(C405="","",COUNTIFS(OFFSET('Program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Diff)'!$C405))</f>
        <v/>
      </c>
      <c r="E405" s="47" t="str">
        <f ca="1">IF(D405="","",COUNTIFS(OFFSET('Program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Diff)'!$C405))</f>
        <v/>
      </c>
      <c r="F405" s="47" t="str">
        <f ca="1">IF(E405="","",COUNTIFS(OFFSET('Program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Diff)'!$C405))</f>
        <v/>
      </c>
      <c r="G405" s="47"/>
    </row>
    <row r="406" spans="2:7">
      <c r="B406">
        <v>404</v>
      </c>
      <c r="C406" s="35" t="str">
        <f ca="1">IFERROR(LARGE(OFFSET('Program and Results'!$V$1,MATCH('Distribution of data (Se Diff)'!$A$2,'Program and Results'!$A:$A,0),0,500,1),$B$2-B406),"")</f>
        <v/>
      </c>
      <c r="D406" s="47" t="str">
        <f ca="1">IF(C406="","",COUNTIFS(OFFSET('Program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Diff)'!$C406))</f>
        <v/>
      </c>
      <c r="E406" s="47" t="str">
        <f ca="1">IF(D406="","",COUNTIFS(OFFSET('Program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Diff)'!$C406))</f>
        <v/>
      </c>
      <c r="F406" s="47" t="str">
        <f ca="1">IF(E406="","",COUNTIFS(OFFSET('Program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Diff)'!$C406))</f>
        <v/>
      </c>
      <c r="G406" s="47"/>
    </row>
    <row r="407" spans="2:7">
      <c r="B407">
        <v>405</v>
      </c>
      <c r="C407" s="35" t="str">
        <f ca="1">IFERROR(LARGE(OFFSET('Program and Results'!$V$1,MATCH('Distribution of data (Se Diff)'!$A$2,'Program and Results'!$A:$A,0),0,500,1),$B$2-B407),"")</f>
        <v/>
      </c>
      <c r="D407" s="47" t="str">
        <f ca="1">IF(C407="","",COUNTIFS(OFFSET('Program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Diff)'!$C407))</f>
        <v/>
      </c>
      <c r="E407" s="47" t="str">
        <f ca="1">IF(D407="","",COUNTIFS(OFFSET('Program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Diff)'!$C407))</f>
        <v/>
      </c>
      <c r="F407" s="47" t="str">
        <f ca="1">IF(E407="","",COUNTIFS(OFFSET('Program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Diff)'!$C407))</f>
        <v/>
      </c>
      <c r="G407" s="47"/>
    </row>
    <row r="408" spans="2:7">
      <c r="B408">
        <v>406</v>
      </c>
      <c r="C408" s="35" t="str">
        <f ca="1">IFERROR(LARGE(OFFSET('Program and Results'!$V$1,MATCH('Distribution of data (Se Diff)'!$A$2,'Program and Results'!$A:$A,0),0,500,1),$B$2-B408),"")</f>
        <v/>
      </c>
      <c r="D408" s="47" t="str">
        <f ca="1">IF(C408="","",COUNTIFS(OFFSET('Program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Diff)'!$C408))</f>
        <v/>
      </c>
      <c r="E408" s="47" t="str">
        <f ca="1">IF(D408="","",COUNTIFS(OFFSET('Program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Diff)'!$C408))</f>
        <v/>
      </c>
      <c r="F408" s="47" t="str">
        <f ca="1">IF(E408="","",COUNTIFS(OFFSET('Program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Diff)'!$C408))</f>
        <v/>
      </c>
      <c r="G408" s="47"/>
    </row>
    <row r="409" spans="2:7">
      <c r="B409">
        <v>407</v>
      </c>
      <c r="C409" s="35" t="str">
        <f ca="1">IFERROR(LARGE(OFFSET('Program and Results'!$V$1,MATCH('Distribution of data (Se Diff)'!$A$2,'Program and Results'!$A:$A,0),0,500,1),$B$2-B409),"")</f>
        <v/>
      </c>
      <c r="D409" s="47" t="str">
        <f ca="1">IF(C409="","",COUNTIFS(OFFSET('Program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Diff)'!$C409))</f>
        <v/>
      </c>
      <c r="E409" s="47" t="str">
        <f ca="1">IF(D409="","",COUNTIFS(OFFSET('Program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Diff)'!$C409))</f>
        <v/>
      </c>
      <c r="F409" s="47" t="str">
        <f ca="1">IF(E409="","",COUNTIFS(OFFSET('Program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Diff)'!$C409))</f>
        <v/>
      </c>
      <c r="G409" s="47"/>
    </row>
    <row r="410" spans="2:7">
      <c r="B410">
        <v>408</v>
      </c>
      <c r="C410" s="35" t="str">
        <f ca="1">IFERROR(LARGE(OFFSET('Program and Results'!$V$1,MATCH('Distribution of data (Se Diff)'!$A$2,'Program and Results'!$A:$A,0),0,500,1),$B$2-B410),"")</f>
        <v/>
      </c>
      <c r="D410" s="47" t="str">
        <f ca="1">IF(C410="","",COUNTIFS(OFFSET('Program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Diff)'!$C410))</f>
        <v/>
      </c>
      <c r="E410" s="47" t="str">
        <f ca="1">IF(D410="","",COUNTIFS(OFFSET('Program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Diff)'!$C410))</f>
        <v/>
      </c>
      <c r="F410" s="47" t="str">
        <f ca="1">IF(E410="","",COUNTIFS(OFFSET('Program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Diff)'!$C410))</f>
        <v/>
      </c>
      <c r="G410" s="47"/>
    </row>
    <row r="411" spans="2:7">
      <c r="B411">
        <v>409</v>
      </c>
      <c r="C411" s="35" t="str">
        <f ca="1">IFERROR(LARGE(OFFSET('Program and Results'!$V$1,MATCH('Distribution of data (Se Diff)'!$A$2,'Program and Results'!$A:$A,0),0,500,1),$B$2-B411),"")</f>
        <v/>
      </c>
      <c r="D411" s="47" t="str">
        <f ca="1">IF(C411="","",COUNTIFS(OFFSET('Program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Diff)'!$C411))</f>
        <v/>
      </c>
      <c r="E411" s="47" t="str">
        <f ca="1">IF(D411="","",COUNTIFS(OFFSET('Program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Diff)'!$C411))</f>
        <v/>
      </c>
      <c r="F411" s="47" t="str">
        <f ca="1">IF(E411="","",COUNTIFS(OFFSET('Program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Diff)'!$C411))</f>
        <v/>
      </c>
      <c r="G411" s="47"/>
    </row>
    <row r="412" spans="2:7">
      <c r="B412">
        <v>410</v>
      </c>
      <c r="C412" s="35" t="str">
        <f ca="1">IFERROR(LARGE(OFFSET('Program and Results'!$V$1,MATCH('Distribution of data (Se Diff)'!$A$2,'Program and Results'!$A:$A,0),0,500,1),$B$2-B412),"")</f>
        <v/>
      </c>
      <c r="D412" s="47" t="str">
        <f ca="1">IF(C412="","",COUNTIFS(OFFSET('Program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Diff)'!$C412))</f>
        <v/>
      </c>
      <c r="E412" s="47" t="str">
        <f ca="1">IF(D412="","",COUNTIFS(OFFSET('Program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Diff)'!$C412))</f>
        <v/>
      </c>
      <c r="F412" s="47" t="str">
        <f ca="1">IF(E412="","",COUNTIFS(OFFSET('Program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Diff)'!$C412))</f>
        <v/>
      </c>
      <c r="G412" s="47"/>
    </row>
    <row r="413" spans="2:7">
      <c r="B413">
        <v>411</v>
      </c>
      <c r="C413" s="35" t="str">
        <f ca="1">IFERROR(LARGE(OFFSET('Program and Results'!$V$1,MATCH('Distribution of data (Se Diff)'!$A$2,'Program and Results'!$A:$A,0),0,500,1),$B$2-B413),"")</f>
        <v/>
      </c>
      <c r="D413" s="47" t="str">
        <f ca="1">IF(C413="","",COUNTIFS(OFFSET('Program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Diff)'!$C413))</f>
        <v/>
      </c>
      <c r="E413" s="47" t="str">
        <f ca="1">IF(D413="","",COUNTIFS(OFFSET('Program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Diff)'!$C413))</f>
        <v/>
      </c>
      <c r="F413" s="47" t="str">
        <f ca="1">IF(E413="","",COUNTIFS(OFFSET('Program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Diff)'!$C413))</f>
        <v/>
      </c>
      <c r="G413" s="47"/>
    </row>
    <row r="414" spans="2:7">
      <c r="B414">
        <v>412</v>
      </c>
      <c r="C414" s="35" t="str">
        <f ca="1">IFERROR(LARGE(OFFSET('Program and Results'!$V$1,MATCH('Distribution of data (Se Diff)'!$A$2,'Program and Results'!$A:$A,0),0,500,1),$B$2-B414),"")</f>
        <v/>
      </c>
      <c r="D414" s="47" t="str">
        <f ca="1">IF(C414="","",COUNTIFS(OFFSET('Program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Diff)'!$C414))</f>
        <v/>
      </c>
      <c r="E414" s="47" t="str">
        <f ca="1">IF(D414="","",COUNTIFS(OFFSET('Program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Diff)'!$C414))</f>
        <v/>
      </c>
      <c r="F414" s="47" t="str">
        <f ca="1">IF(E414="","",COUNTIFS(OFFSET('Program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Diff)'!$C414))</f>
        <v/>
      </c>
      <c r="G414" s="47"/>
    </row>
    <row r="415" spans="2:7">
      <c r="B415">
        <v>413</v>
      </c>
      <c r="C415" s="35" t="str">
        <f ca="1">IFERROR(LARGE(OFFSET('Program and Results'!$V$1,MATCH('Distribution of data (Se Diff)'!$A$2,'Program and Results'!$A:$A,0),0,500,1),$B$2-B415),"")</f>
        <v/>
      </c>
      <c r="D415" s="47" t="str">
        <f ca="1">IF(C415="","",COUNTIFS(OFFSET('Program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Diff)'!$C415))</f>
        <v/>
      </c>
      <c r="E415" s="47" t="str">
        <f ca="1">IF(D415="","",COUNTIFS(OFFSET('Program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Diff)'!$C415))</f>
        <v/>
      </c>
      <c r="F415" s="47" t="str">
        <f ca="1">IF(E415="","",COUNTIFS(OFFSET('Program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Diff)'!$C415))</f>
        <v/>
      </c>
      <c r="G415" s="47"/>
    </row>
    <row r="416" spans="2:7">
      <c r="B416">
        <v>414</v>
      </c>
      <c r="C416" s="35" t="str">
        <f ca="1">IFERROR(LARGE(OFFSET('Program and Results'!$V$1,MATCH('Distribution of data (Se Diff)'!$A$2,'Program and Results'!$A:$A,0),0,500,1),$B$2-B416),"")</f>
        <v/>
      </c>
      <c r="D416" s="47" t="str">
        <f ca="1">IF(C416="","",COUNTIFS(OFFSET('Program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Diff)'!$C416))</f>
        <v/>
      </c>
      <c r="E416" s="47" t="str">
        <f ca="1">IF(D416="","",COUNTIFS(OFFSET('Program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Diff)'!$C416))</f>
        <v/>
      </c>
      <c r="F416" s="47" t="str">
        <f ca="1">IF(E416="","",COUNTIFS(OFFSET('Program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Diff)'!$C416))</f>
        <v/>
      </c>
      <c r="G416" s="47"/>
    </row>
    <row r="417" spans="2:7">
      <c r="B417">
        <v>415</v>
      </c>
      <c r="C417" s="35" t="str">
        <f ca="1">IFERROR(LARGE(OFFSET('Program and Results'!$V$1,MATCH('Distribution of data (Se Diff)'!$A$2,'Program and Results'!$A:$A,0),0,500,1),$B$2-B417),"")</f>
        <v/>
      </c>
      <c r="D417" s="47" t="str">
        <f ca="1">IF(C417="","",COUNTIFS(OFFSET('Program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Diff)'!$C417))</f>
        <v/>
      </c>
      <c r="E417" s="47" t="str">
        <f ca="1">IF(D417="","",COUNTIFS(OFFSET('Program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Diff)'!$C417))</f>
        <v/>
      </c>
      <c r="F417" s="47" t="str">
        <f ca="1">IF(E417="","",COUNTIFS(OFFSET('Program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Diff)'!$C417))</f>
        <v/>
      </c>
      <c r="G417" s="47"/>
    </row>
    <row r="418" spans="2:7">
      <c r="B418">
        <v>416</v>
      </c>
      <c r="C418" s="35" t="str">
        <f ca="1">IFERROR(LARGE(OFFSET('Program and Results'!$V$1,MATCH('Distribution of data (Se Diff)'!$A$2,'Program and Results'!$A:$A,0),0,500,1),$B$2-B418),"")</f>
        <v/>
      </c>
      <c r="D418" s="47" t="str">
        <f ca="1">IF(C418="","",COUNTIFS(OFFSET('Program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Diff)'!$C418))</f>
        <v/>
      </c>
      <c r="E418" s="47" t="str">
        <f ca="1">IF(D418="","",COUNTIFS(OFFSET('Program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Diff)'!$C418))</f>
        <v/>
      </c>
      <c r="F418" s="47" t="str">
        <f ca="1">IF(E418="","",COUNTIFS(OFFSET('Program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Diff)'!$C418))</f>
        <v/>
      </c>
      <c r="G418" s="47"/>
    </row>
    <row r="419" spans="2:7">
      <c r="B419">
        <v>417</v>
      </c>
      <c r="C419" s="35" t="str">
        <f ca="1">IFERROR(LARGE(OFFSET('Program and Results'!$V$1,MATCH('Distribution of data (Se Diff)'!$A$2,'Program and Results'!$A:$A,0),0,500,1),$B$2-B419),"")</f>
        <v/>
      </c>
      <c r="D419" s="47" t="str">
        <f ca="1">IF(C419="","",COUNTIFS(OFFSET('Program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Diff)'!$C419))</f>
        <v/>
      </c>
      <c r="E419" s="47" t="str">
        <f ca="1">IF(D419="","",COUNTIFS(OFFSET('Program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Diff)'!$C419))</f>
        <v/>
      </c>
      <c r="F419" s="47" t="str">
        <f ca="1">IF(E419="","",COUNTIFS(OFFSET('Program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Diff)'!$C419))</f>
        <v/>
      </c>
      <c r="G419" s="47"/>
    </row>
    <row r="420" spans="2:7">
      <c r="B420">
        <v>418</v>
      </c>
      <c r="C420" s="35" t="str">
        <f ca="1">IFERROR(LARGE(OFFSET('Program and Results'!$V$1,MATCH('Distribution of data (Se Diff)'!$A$2,'Program and Results'!$A:$A,0),0,500,1),$B$2-B420),"")</f>
        <v/>
      </c>
      <c r="D420" s="47" t="str">
        <f ca="1">IF(C420="","",COUNTIFS(OFFSET('Program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Diff)'!$C420))</f>
        <v/>
      </c>
      <c r="E420" s="47" t="str">
        <f ca="1">IF(D420="","",COUNTIFS(OFFSET('Program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Diff)'!$C420))</f>
        <v/>
      </c>
      <c r="F420" s="47" t="str">
        <f ca="1">IF(E420="","",COUNTIFS(OFFSET('Program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Diff)'!$C420))</f>
        <v/>
      </c>
      <c r="G420" s="47"/>
    </row>
    <row r="421" spans="2:7">
      <c r="B421">
        <v>419</v>
      </c>
      <c r="C421" s="35" t="str">
        <f ca="1">IFERROR(LARGE(OFFSET('Program and Results'!$V$1,MATCH('Distribution of data (Se Diff)'!$A$2,'Program and Results'!$A:$A,0),0,500,1),$B$2-B421),"")</f>
        <v/>
      </c>
      <c r="D421" s="47" t="str">
        <f ca="1">IF(C421="","",COUNTIFS(OFFSET('Program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Diff)'!$C421))</f>
        <v/>
      </c>
      <c r="E421" s="47" t="str">
        <f ca="1">IF(D421="","",COUNTIFS(OFFSET('Program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Diff)'!$C421))</f>
        <v/>
      </c>
      <c r="F421" s="47" t="str">
        <f ca="1">IF(E421="","",COUNTIFS(OFFSET('Program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Diff)'!$C421))</f>
        <v/>
      </c>
      <c r="G421" s="47"/>
    </row>
    <row r="422" spans="2:7">
      <c r="B422">
        <v>420</v>
      </c>
      <c r="C422" s="35" t="str">
        <f ca="1">IFERROR(LARGE(OFFSET('Program and Results'!$V$1,MATCH('Distribution of data (Se Diff)'!$A$2,'Program and Results'!$A:$A,0),0,500,1),$B$2-B422),"")</f>
        <v/>
      </c>
      <c r="D422" s="47" t="str">
        <f ca="1">IF(C422="","",COUNTIFS(OFFSET('Program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Diff)'!$C422))</f>
        <v/>
      </c>
      <c r="E422" s="47" t="str">
        <f ca="1">IF(D422="","",COUNTIFS(OFFSET('Program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Diff)'!$C422))</f>
        <v/>
      </c>
      <c r="F422" s="47" t="str">
        <f ca="1">IF(E422="","",COUNTIFS(OFFSET('Program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Diff)'!$C422))</f>
        <v/>
      </c>
      <c r="G422" s="47"/>
    </row>
    <row r="423" spans="2:7">
      <c r="B423">
        <v>421</v>
      </c>
      <c r="C423" s="35" t="str">
        <f ca="1">IFERROR(LARGE(OFFSET('Program and Results'!$V$1,MATCH('Distribution of data (Se Diff)'!$A$2,'Program and Results'!$A:$A,0),0,500,1),$B$2-B423),"")</f>
        <v/>
      </c>
      <c r="D423" s="47" t="str">
        <f ca="1">IF(C423="","",COUNTIFS(OFFSET('Program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Diff)'!$C423))</f>
        <v/>
      </c>
      <c r="E423" s="47" t="str">
        <f ca="1">IF(D423="","",COUNTIFS(OFFSET('Program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Diff)'!$C423))</f>
        <v/>
      </c>
      <c r="F423" s="47" t="str">
        <f ca="1">IF(E423="","",COUNTIFS(OFFSET('Program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Diff)'!$C423))</f>
        <v/>
      </c>
      <c r="G423" s="47"/>
    </row>
    <row r="424" spans="2:7">
      <c r="B424">
        <v>422</v>
      </c>
      <c r="C424" s="35" t="str">
        <f ca="1">IFERROR(LARGE(OFFSET('Program and Results'!$V$1,MATCH('Distribution of data (Se Diff)'!$A$2,'Program and Results'!$A:$A,0),0,500,1),$B$2-B424),"")</f>
        <v/>
      </c>
      <c r="D424" s="47" t="str">
        <f ca="1">IF(C424="","",COUNTIFS(OFFSET('Program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Diff)'!$C424))</f>
        <v/>
      </c>
      <c r="E424" s="47" t="str">
        <f ca="1">IF(D424="","",COUNTIFS(OFFSET('Program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Diff)'!$C424))</f>
        <v/>
      </c>
      <c r="F424" s="47" t="str">
        <f ca="1">IF(E424="","",COUNTIFS(OFFSET('Program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Diff)'!$C424))</f>
        <v/>
      </c>
      <c r="G424" s="47"/>
    </row>
    <row r="425" spans="2:7">
      <c r="B425">
        <v>423</v>
      </c>
      <c r="C425" s="35" t="str">
        <f ca="1">IFERROR(LARGE(OFFSET('Program and Results'!$V$1,MATCH('Distribution of data (Se Diff)'!$A$2,'Program and Results'!$A:$A,0),0,500,1),$B$2-B425),"")</f>
        <v/>
      </c>
      <c r="D425" s="47" t="str">
        <f ca="1">IF(C425="","",COUNTIFS(OFFSET('Program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Diff)'!$C425))</f>
        <v/>
      </c>
      <c r="E425" s="47" t="str">
        <f ca="1">IF(D425="","",COUNTIFS(OFFSET('Program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Diff)'!$C425))</f>
        <v/>
      </c>
      <c r="F425" s="47" t="str">
        <f ca="1">IF(E425="","",COUNTIFS(OFFSET('Program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Diff)'!$C425))</f>
        <v/>
      </c>
      <c r="G425" s="47"/>
    </row>
    <row r="426" spans="2:7">
      <c r="B426">
        <v>424</v>
      </c>
      <c r="C426" s="35" t="str">
        <f ca="1">IFERROR(LARGE(OFFSET('Program and Results'!$V$1,MATCH('Distribution of data (Se Diff)'!$A$2,'Program and Results'!$A:$A,0),0,500,1),$B$2-B426),"")</f>
        <v/>
      </c>
      <c r="D426" s="47" t="str">
        <f ca="1">IF(C426="","",COUNTIFS(OFFSET('Program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Diff)'!$C426))</f>
        <v/>
      </c>
      <c r="E426" s="47" t="str">
        <f ca="1">IF(D426="","",COUNTIFS(OFFSET('Program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Diff)'!$C426))</f>
        <v/>
      </c>
      <c r="F426" s="47" t="str">
        <f ca="1">IF(E426="","",COUNTIFS(OFFSET('Program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Diff)'!$C426))</f>
        <v/>
      </c>
      <c r="G426" s="47"/>
    </row>
    <row r="427" spans="2:7">
      <c r="B427">
        <v>425</v>
      </c>
      <c r="C427" s="35" t="str">
        <f ca="1">IFERROR(LARGE(OFFSET('Program and Results'!$V$1,MATCH('Distribution of data (Se Diff)'!$A$2,'Program and Results'!$A:$A,0),0,500,1),$B$2-B427),"")</f>
        <v/>
      </c>
      <c r="D427" s="47" t="str">
        <f ca="1">IF(C427="","",COUNTIFS(OFFSET('Program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Diff)'!$C427))</f>
        <v/>
      </c>
      <c r="E427" s="47" t="str">
        <f ca="1">IF(D427="","",COUNTIFS(OFFSET('Program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Diff)'!$C427))</f>
        <v/>
      </c>
      <c r="F427" s="47" t="str">
        <f ca="1">IF(E427="","",COUNTIFS(OFFSET('Program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Diff)'!$C427))</f>
        <v/>
      </c>
      <c r="G427" s="47"/>
    </row>
    <row r="428" spans="2:7">
      <c r="B428">
        <v>426</v>
      </c>
      <c r="C428" s="35" t="str">
        <f ca="1">IFERROR(LARGE(OFFSET('Program and Results'!$V$1,MATCH('Distribution of data (Se Diff)'!$A$2,'Program and Results'!$A:$A,0),0,500,1),$B$2-B428),"")</f>
        <v/>
      </c>
      <c r="D428" s="47" t="str">
        <f ca="1">IF(C428="","",COUNTIFS(OFFSET('Program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Diff)'!$C428))</f>
        <v/>
      </c>
      <c r="E428" s="47" t="str">
        <f ca="1">IF(D428="","",COUNTIFS(OFFSET('Program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Diff)'!$C428))</f>
        <v/>
      </c>
      <c r="F428" s="47" t="str">
        <f ca="1">IF(E428="","",COUNTIFS(OFFSET('Program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Diff)'!$C428))</f>
        <v/>
      </c>
      <c r="G428" s="47"/>
    </row>
    <row r="429" spans="2:7">
      <c r="B429">
        <v>427</v>
      </c>
      <c r="C429" s="35" t="str">
        <f ca="1">IFERROR(LARGE(OFFSET('Program and Results'!$V$1,MATCH('Distribution of data (Se Diff)'!$A$2,'Program and Results'!$A:$A,0),0,500,1),$B$2-B429),"")</f>
        <v/>
      </c>
      <c r="D429" s="47" t="str">
        <f ca="1">IF(C429="","",COUNTIFS(OFFSET('Program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Diff)'!$C429))</f>
        <v/>
      </c>
      <c r="E429" s="47" t="str">
        <f ca="1">IF(D429="","",COUNTIFS(OFFSET('Program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Diff)'!$C429))</f>
        <v/>
      </c>
      <c r="F429" s="47" t="str">
        <f ca="1">IF(E429="","",COUNTIFS(OFFSET('Program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Diff)'!$C429))</f>
        <v/>
      </c>
      <c r="G429" s="47"/>
    </row>
    <row r="430" spans="2:7">
      <c r="B430">
        <v>428</v>
      </c>
      <c r="C430" s="35" t="str">
        <f ca="1">IFERROR(LARGE(OFFSET('Program and Results'!$V$1,MATCH('Distribution of data (Se Diff)'!$A$2,'Program and Results'!$A:$A,0),0,500,1),$B$2-B430),"")</f>
        <v/>
      </c>
      <c r="D430" s="47" t="str">
        <f ca="1">IF(C430="","",COUNTIFS(OFFSET('Program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Diff)'!$C430))</f>
        <v/>
      </c>
      <c r="E430" s="47" t="str">
        <f ca="1">IF(D430="","",COUNTIFS(OFFSET('Program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Diff)'!$C430))</f>
        <v/>
      </c>
      <c r="F430" s="47" t="str">
        <f ca="1">IF(E430="","",COUNTIFS(OFFSET('Program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Diff)'!$C430))</f>
        <v/>
      </c>
      <c r="G430" s="47"/>
    </row>
    <row r="431" spans="2:7">
      <c r="B431">
        <v>429</v>
      </c>
      <c r="C431" s="35" t="str">
        <f ca="1">IFERROR(LARGE(OFFSET('Program and Results'!$V$1,MATCH('Distribution of data (Se Diff)'!$A$2,'Program and Results'!$A:$A,0),0,500,1),$B$2-B431),"")</f>
        <v/>
      </c>
      <c r="D431" s="47" t="str">
        <f ca="1">IF(C431="","",COUNTIFS(OFFSET('Program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Diff)'!$C431))</f>
        <v/>
      </c>
      <c r="E431" s="47" t="str">
        <f ca="1">IF(D431="","",COUNTIFS(OFFSET('Program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Diff)'!$C431))</f>
        <v/>
      </c>
      <c r="F431" s="47" t="str">
        <f ca="1">IF(E431="","",COUNTIFS(OFFSET('Program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Diff)'!$C431))</f>
        <v/>
      </c>
      <c r="G431" s="47"/>
    </row>
    <row r="432" spans="2:7">
      <c r="B432">
        <v>430</v>
      </c>
      <c r="C432" s="35" t="str">
        <f ca="1">IFERROR(LARGE(OFFSET('Program and Results'!$V$1,MATCH('Distribution of data (Se Diff)'!$A$2,'Program and Results'!$A:$A,0),0,500,1),$B$2-B432),"")</f>
        <v/>
      </c>
      <c r="D432" s="47" t="str">
        <f ca="1">IF(C432="","",COUNTIFS(OFFSET('Program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Diff)'!$C432))</f>
        <v/>
      </c>
      <c r="E432" s="47" t="str">
        <f ca="1">IF(D432="","",COUNTIFS(OFFSET('Program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Diff)'!$C432))</f>
        <v/>
      </c>
      <c r="F432" s="47" t="str">
        <f ca="1">IF(E432="","",COUNTIFS(OFFSET('Program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Diff)'!$C432))</f>
        <v/>
      </c>
      <c r="G432" s="47"/>
    </row>
    <row r="433" spans="2:7">
      <c r="B433">
        <v>431</v>
      </c>
      <c r="C433" s="35" t="str">
        <f ca="1">IFERROR(LARGE(OFFSET('Program and Results'!$V$1,MATCH('Distribution of data (Se Diff)'!$A$2,'Program and Results'!$A:$A,0),0,500,1),$B$2-B433),"")</f>
        <v/>
      </c>
      <c r="D433" s="47" t="str">
        <f ca="1">IF(C433="","",COUNTIFS(OFFSET('Program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Diff)'!$C433))</f>
        <v/>
      </c>
      <c r="E433" s="47" t="str">
        <f ca="1">IF(D433="","",COUNTIFS(OFFSET('Program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Diff)'!$C433))</f>
        <v/>
      </c>
      <c r="F433" s="47" t="str">
        <f ca="1">IF(E433="","",COUNTIFS(OFFSET('Program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Diff)'!$C433))</f>
        <v/>
      </c>
      <c r="G433" s="47"/>
    </row>
    <row r="434" spans="2:7">
      <c r="B434">
        <v>432</v>
      </c>
      <c r="C434" s="35" t="str">
        <f ca="1">IFERROR(LARGE(OFFSET('Program and Results'!$V$1,MATCH('Distribution of data (Se Diff)'!$A$2,'Program and Results'!$A:$A,0),0,500,1),$B$2-B434),"")</f>
        <v/>
      </c>
      <c r="D434" s="47" t="str">
        <f ca="1">IF(C434="","",COUNTIFS(OFFSET('Program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Diff)'!$C434))</f>
        <v/>
      </c>
      <c r="E434" s="47" t="str">
        <f ca="1">IF(D434="","",COUNTIFS(OFFSET('Program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Diff)'!$C434))</f>
        <v/>
      </c>
      <c r="F434" s="47" t="str">
        <f ca="1">IF(E434="","",COUNTIFS(OFFSET('Program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Diff)'!$C434))</f>
        <v/>
      </c>
      <c r="G434" s="47"/>
    </row>
    <row r="435" spans="2:7">
      <c r="B435">
        <v>433</v>
      </c>
      <c r="C435" s="35" t="str">
        <f ca="1">IFERROR(LARGE(OFFSET('Program and Results'!$V$1,MATCH('Distribution of data (Se Diff)'!$A$2,'Program and Results'!$A:$A,0),0,500,1),$B$2-B435),"")</f>
        <v/>
      </c>
      <c r="D435" s="47" t="str">
        <f ca="1">IF(C435="","",COUNTIFS(OFFSET('Program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Diff)'!$C435))</f>
        <v/>
      </c>
      <c r="E435" s="47" t="str">
        <f ca="1">IF(D435="","",COUNTIFS(OFFSET('Program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Diff)'!$C435))</f>
        <v/>
      </c>
      <c r="F435" s="47" t="str">
        <f ca="1">IF(E435="","",COUNTIFS(OFFSET('Program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Diff)'!$C435))</f>
        <v/>
      </c>
      <c r="G435" s="47"/>
    </row>
    <row r="436" spans="2:7">
      <c r="B436">
        <v>434</v>
      </c>
      <c r="C436" s="35" t="str">
        <f ca="1">IFERROR(LARGE(OFFSET('Program and Results'!$V$1,MATCH('Distribution of data (Se Diff)'!$A$2,'Program and Results'!$A:$A,0),0,500,1),$B$2-B436),"")</f>
        <v/>
      </c>
      <c r="D436" s="47" t="str">
        <f ca="1">IF(C436="","",COUNTIFS(OFFSET('Program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Diff)'!$C436))</f>
        <v/>
      </c>
      <c r="E436" s="47" t="str">
        <f ca="1">IF(D436="","",COUNTIFS(OFFSET('Program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Diff)'!$C436))</f>
        <v/>
      </c>
      <c r="F436" s="47" t="str">
        <f ca="1">IF(E436="","",COUNTIFS(OFFSET('Program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Diff)'!$C436))</f>
        <v/>
      </c>
      <c r="G436" s="47"/>
    </row>
    <row r="437" spans="2:7">
      <c r="B437">
        <v>435</v>
      </c>
      <c r="C437" s="35" t="str">
        <f ca="1">IFERROR(LARGE(OFFSET('Program and Results'!$V$1,MATCH('Distribution of data (Se Diff)'!$A$2,'Program and Results'!$A:$A,0),0,500,1),$B$2-B437),"")</f>
        <v/>
      </c>
      <c r="D437" s="47" t="str">
        <f ca="1">IF(C437="","",COUNTIFS(OFFSET('Program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Diff)'!$C437))</f>
        <v/>
      </c>
      <c r="E437" s="47" t="str">
        <f ca="1">IF(D437="","",COUNTIFS(OFFSET('Program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Diff)'!$C437))</f>
        <v/>
      </c>
      <c r="F437" s="47" t="str">
        <f ca="1">IF(E437="","",COUNTIFS(OFFSET('Program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Diff)'!$C437))</f>
        <v/>
      </c>
      <c r="G437" s="47"/>
    </row>
    <row r="438" spans="2:7">
      <c r="B438">
        <v>436</v>
      </c>
      <c r="C438" s="35" t="str">
        <f ca="1">IFERROR(LARGE(OFFSET('Program and Results'!$V$1,MATCH('Distribution of data (Se Diff)'!$A$2,'Program and Results'!$A:$A,0),0,500,1),$B$2-B438),"")</f>
        <v/>
      </c>
      <c r="D438" s="47" t="str">
        <f ca="1">IF(C438="","",COUNTIFS(OFFSET('Program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Diff)'!$C438))</f>
        <v/>
      </c>
      <c r="E438" s="47" t="str">
        <f ca="1">IF(D438="","",COUNTIFS(OFFSET('Program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Diff)'!$C438))</f>
        <v/>
      </c>
      <c r="F438" s="47" t="str">
        <f ca="1">IF(E438="","",COUNTIFS(OFFSET('Program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Diff)'!$C438))</f>
        <v/>
      </c>
      <c r="G438" s="47"/>
    </row>
    <row r="439" spans="2:7">
      <c r="B439">
        <v>437</v>
      </c>
      <c r="C439" s="35" t="str">
        <f ca="1">IFERROR(LARGE(OFFSET('Program and Results'!$V$1,MATCH('Distribution of data (Se Diff)'!$A$2,'Program and Results'!$A:$A,0),0,500,1),$B$2-B439),"")</f>
        <v/>
      </c>
      <c r="D439" s="47" t="str">
        <f ca="1">IF(C439="","",COUNTIFS(OFFSET('Program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Diff)'!$C439))</f>
        <v/>
      </c>
      <c r="E439" s="47" t="str">
        <f ca="1">IF(D439="","",COUNTIFS(OFFSET('Program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Diff)'!$C439))</f>
        <v/>
      </c>
      <c r="F439" s="47" t="str">
        <f ca="1">IF(E439="","",COUNTIFS(OFFSET('Program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Diff)'!$C439))</f>
        <v/>
      </c>
      <c r="G439" s="47"/>
    </row>
    <row r="440" spans="2:7">
      <c r="B440">
        <v>438</v>
      </c>
      <c r="C440" s="35" t="str">
        <f ca="1">IFERROR(LARGE(OFFSET('Program and Results'!$V$1,MATCH('Distribution of data (Se Diff)'!$A$2,'Program and Results'!$A:$A,0),0,500,1),$B$2-B440),"")</f>
        <v/>
      </c>
      <c r="D440" s="47" t="str">
        <f ca="1">IF(C440="","",COUNTIFS(OFFSET('Program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Diff)'!$C440))</f>
        <v/>
      </c>
      <c r="E440" s="47" t="str">
        <f ca="1">IF(D440="","",COUNTIFS(OFFSET('Program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Diff)'!$C440))</f>
        <v/>
      </c>
      <c r="F440" s="47" t="str">
        <f ca="1">IF(E440="","",COUNTIFS(OFFSET('Program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Diff)'!$C440))</f>
        <v/>
      </c>
      <c r="G440" s="47"/>
    </row>
    <row r="441" spans="2:7">
      <c r="B441">
        <v>439</v>
      </c>
      <c r="C441" s="35" t="str">
        <f ca="1">IFERROR(LARGE(OFFSET('Program and Results'!$V$1,MATCH('Distribution of data (Se Diff)'!$A$2,'Program and Results'!$A:$A,0),0,500,1),$B$2-B441),"")</f>
        <v/>
      </c>
      <c r="D441" s="47" t="str">
        <f ca="1">IF(C441="","",COUNTIFS(OFFSET('Program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Diff)'!$C441))</f>
        <v/>
      </c>
      <c r="E441" s="47" t="str">
        <f ca="1">IF(D441="","",COUNTIFS(OFFSET('Program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Diff)'!$C441))</f>
        <v/>
      </c>
      <c r="F441" s="47" t="str">
        <f ca="1">IF(E441="","",COUNTIFS(OFFSET('Program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Diff)'!$C441))</f>
        <v/>
      </c>
      <c r="G441" s="47"/>
    </row>
    <row r="442" spans="2:7">
      <c r="B442">
        <v>440</v>
      </c>
      <c r="C442" s="35" t="str">
        <f ca="1">IFERROR(LARGE(OFFSET('Program and Results'!$V$1,MATCH('Distribution of data (Se Diff)'!$A$2,'Program and Results'!$A:$A,0),0,500,1),$B$2-B442),"")</f>
        <v/>
      </c>
      <c r="D442" s="47" t="str">
        <f ca="1">IF(C442="","",COUNTIFS(OFFSET('Program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Diff)'!$C442))</f>
        <v/>
      </c>
      <c r="E442" s="47" t="str">
        <f ca="1">IF(D442="","",COUNTIFS(OFFSET('Program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Diff)'!$C442))</f>
        <v/>
      </c>
      <c r="F442" s="47" t="str">
        <f ca="1">IF(E442="","",COUNTIFS(OFFSET('Program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Diff)'!$C442))</f>
        <v/>
      </c>
      <c r="G442" s="47"/>
    </row>
    <row r="443" spans="2:7">
      <c r="B443">
        <v>441</v>
      </c>
      <c r="C443" s="35" t="str">
        <f ca="1">IFERROR(LARGE(OFFSET('Program and Results'!$V$1,MATCH('Distribution of data (Se Diff)'!$A$2,'Program and Results'!$A:$A,0),0,500,1),$B$2-B443),"")</f>
        <v/>
      </c>
      <c r="D443" s="47" t="str">
        <f ca="1">IF(C443="","",COUNTIFS(OFFSET('Program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Diff)'!$C443))</f>
        <v/>
      </c>
      <c r="E443" s="47" t="str">
        <f ca="1">IF(D443="","",COUNTIFS(OFFSET('Program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Diff)'!$C443))</f>
        <v/>
      </c>
      <c r="F443" s="47" t="str">
        <f ca="1">IF(E443="","",COUNTIFS(OFFSET('Program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Diff)'!$C443))</f>
        <v/>
      </c>
      <c r="G443" s="47"/>
    </row>
    <row r="444" spans="2:7">
      <c r="B444">
        <v>442</v>
      </c>
      <c r="C444" s="35" t="str">
        <f ca="1">IFERROR(LARGE(OFFSET('Program and Results'!$V$1,MATCH('Distribution of data (Se Diff)'!$A$2,'Program and Results'!$A:$A,0),0,500,1),$B$2-B444),"")</f>
        <v/>
      </c>
      <c r="D444" s="47" t="str">
        <f ca="1">IF(C444="","",COUNTIFS(OFFSET('Program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Diff)'!$C444))</f>
        <v/>
      </c>
      <c r="E444" s="47" t="str">
        <f ca="1">IF(D444="","",COUNTIFS(OFFSET('Program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Diff)'!$C444))</f>
        <v/>
      </c>
      <c r="F444" s="47" t="str">
        <f ca="1">IF(E444="","",COUNTIFS(OFFSET('Program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Diff)'!$C444))</f>
        <v/>
      </c>
      <c r="G444" s="47"/>
    </row>
    <row r="445" spans="2:7">
      <c r="B445">
        <v>443</v>
      </c>
      <c r="C445" s="35" t="str">
        <f ca="1">IFERROR(LARGE(OFFSET('Program and Results'!$V$1,MATCH('Distribution of data (Se Diff)'!$A$2,'Program and Results'!$A:$A,0),0,500,1),$B$2-B445),"")</f>
        <v/>
      </c>
      <c r="D445" s="47" t="str">
        <f ca="1">IF(C445="","",COUNTIFS(OFFSET('Program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Diff)'!$C445))</f>
        <v/>
      </c>
      <c r="E445" s="47" t="str">
        <f ca="1">IF(D445="","",COUNTIFS(OFFSET('Program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Diff)'!$C445))</f>
        <v/>
      </c>
      <c r="F445" s="47" t="str">
        <f ca="1">IF(E445="","",COUNTIFS(OFFSET('Program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Diff)'!$C445))</f>
        <v/>
      </c>
      <c r="G445" s="47"/>
    </row>
    <row r="446" spans="2:7">
      <c r="B446">
        <v>444</v>
      </c>
      <c r="C446" s="35" t="str">
        <f ca="1">IFERROR(LARGE(OFFSET('Program and Results'!$V$1,MATCH('Distribution of data (Se Diff)'!$A$2,'Program and Results'!$A:$A,0),0,500,1),$B$2-B446),"")</f>
        <v/>
      </c>
      <c r="D446" s="47" t="str">
        <f ca="1">IF(C446="","",COUNTIFS(OFFSET('Program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Diff)'!$C446))</f>
        <v/>
      </c>
      <c r="E446" s="47" t="str">
        <f ca="1">IF(D446="","",COUNTIFS(OFFSET('Program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Diff)'!$C446))</f>
        <v/>
      </c>
      <c r="F446" s="47" t="str">
        <f ca="1">IF(E446="","",COUNTIFS(OFFSET('Program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Diff)'!$C446))</f>
        <v/>
      </c>
      <c r="G446" s="47"/>
    </row>
    <row r="447" spans="2:7">
      <c r="B447">
        <v>445</v>
      </c>
      <c r="C447" s="35" t="str">
        <f ca="1">IFERROR(LARGE(OFFSET('Program and Results'!$V$1,MATCH('Distribution of data (Se Diff)'!$A$2,'Program and Results'!$A:$A,0),0,500,1),$B$2-B447),"")</f>
        <v/>
      </c>
      <c r="D447" s="47" t="str">
        <f ca="1">IF(C447="","",COUNTIFS(OFFSET('Program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Diff)'!$C447))</f>
        <v/>
      </c>
      <c r="E447" s="47" t="str">
        <f ca="1">IF(D447="","",COUNTIFS(OFFSET('Program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Diff)'!$C447))</f>
        <v/>
      </c>
      <c r="F447" s="47" t="str">
        <f ca="1">IF(E447="","",COUNTIFS(OFFSET('Program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Diff)'!$C447))</f>
        <v/>
      </c>
      <c r="G447" s="47"/>
    </row>
    <row r="448" spans="2:7">
      <c r="B448">
        <v>446</v>
      </c>
      <c r="C448" s="35" t="str">
        <f ca="1">IFERROR(LARGE(OFFSET('Program and Results'!$V$1,MATCH('Distribution of data (Se Diff)'!$A$2,'Program and Results'!$A:$A,0),0,500,1),$B$2-B448),"")</f>
        <v/>
      </c>
      <c r="D448" s="47" t="str">
        <f ca="1">IF(C448="","",COUNTIFS(OFFSET('Program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Diff)'!$C448))</f>
        <v/>
      </c>
      <c r="E448" s="47" t="str">
        <f ca="1">IF(D448="","",COUNTIFS(OFFSET('Program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Diff)'!$C448))</f>
        <v/>
      </c>
      <c r="F448" s="47" t="str">
        <f ca="1">IF(E448="","",COUNTIFS(OFFSET('Program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Diff)'!$C448))</f>
        <v/>
      </c>
      <c r="G448" s="47"/>
    </row>
    <row r="449" spans="2:7">
      <c r="B449">
        <v>447</v>
      </c>
      <c r="C449" s="35" t="str">
        <f ca="1">IFERROR(LARGE(OFFSET('Program and Results'!$V$1,MATCH('Distribution of data (Se Diff)'!$A$2,'Program and Results'!$A:$A,0),0,500,1),$B$2-B449),"")</f>
        <v/>
      </c>
      <c r="D449" s="47" t="str">
        <f ca="1">IF(C449="","",COUNTIFS(OFFSET('Program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Diff)'!$C449))</f>
        <v/>
      </c>
      <c r="E449" s="47" t="str">
        <f ca="1">IF(D449="","",COUNTIFS(OFFSET('Program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Diff)'!$C449))</f>
        <v/>
      </c>
      <c r="F449" s="47" t="str">
        <f ca="1">IF(E449="","",COUNTIFS(OFFSET('Program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Diff)'!$C449))</f>
        <v/>
      </c>
      <c r="G449" s="47"/>
    </row>
    <row r="450" spans="2:7">
      <c r="B450">
        <v>448</v>
      </c>
      <c r="C450" s="35" t="str">
        <f ca="1">IFERROR(LARGE(OFFSET('Program and Results'!$V$1,MATCH('Distribution of data (Se Diff)'!$A$2,'Program and Results'!$A:$A,0),0,500,1),$B$2-B450),"")</f>
        <v/>
      </c>
      <c r="D450" s="47" t="str">
        <f ca="1">IF(C450="","",COUNTIFS(OFFSET('Program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Diff)'!$C450))</f>
        <v/>
      </c>
      <c r="E450" s="47" t="str">
        <f ca="1">IF(D450="","",COUNTIFS(OFFSET('Program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Diff)'!$C450))</f>
        <v/>
      </c>
      <c r="F450" s="47" t="str">
        <f ca="1">IF(E450="","",COUNTIFS(OFFSET('Program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Diff)'!$C450))</f>
        <v/>
      </c>
      <c r="G450" s="47"/>
    </row>
    <row r="451" spans="2:7">
      <c r="B451">
        <v>449</v>
      </c>
      <c r="C451" s="35" t="str">
        <f ca="1">IFERROR(LARGE(OFFSET('Program and Results'!$V$1,MATCH('Distribution of data (Se Diff)'!$A$2,'Program and Results'!$A:$A,0),0,500,1),$B$2-B451),"")</f>
        <v/>
      </c>
      <c r="D451" s="47" t="str">
        <f ca="1">IF(C451="","",COUNTIFS(OFFSET('Program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Diff)'!$C451))</f>
        <v/>
      </c>
      <c r="E451" s="47" t="str">
        <f ca="1">IF(D451="","",COUNTIFS(OFFSET('Program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Diff)'!$C451))</f>
        <v/>
      </c>
      <c r="F451" s="47" t="str">
        <f ca="1">IF(E451="","",COUNTIFS(OFFSET('Program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Diff)'!$C451))</f>
        <v/>
      </c>
      <c r="G451" s="47"/>
    </row>
    <row r="452" spans="2:7">
      <c r="B452">
        <v>450</v>
      </c>
      <c r="C452" s="35" t="str">
        <f ca="1">IFERROR(LARGE(OFFSET('Program and Results'!$V$1,MATCH('Distribution of data (Se Diff)'!$A$2,'Program and Results'!$A:$A,0),0,500,1),$B$2-B452),"")</f>
        <v/>
      </c>
      <c r="D452" s="47" t="str">
        <f ca="1">IF(C452="","",COUNTIFS(OFFSET('Program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Diff)'!$C452))</f>
        <v/>
      </c>
      <c r="E452" s="47" t="str">
        <f ca="1">IF(D452="","",COUNTIFS(OFFSET('Program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Diff)'!$C452))</f>
        <v/>
      </c>
      <c r="F452" s="47" t="str">
        <f ca="1">IF(E452="","",COUNTIFS(OFFSET('Program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Diff)'!$C452))</f>
        <v/>
      </c>
      <c r="G452" s="47"/>
    </row>
    <row r="453" spans="2:7">
      <c r="B453">
        <v>451</v>
      </c>
      <c r="C453" s="35" t="str">
        <f ca="1">IFERROR(LARGE(OFFSET('Program and Results'!$V$1,MATCH('Distribution of data (Se Diff)'!$A$2,'Program and Results'!$A:$A,0),0,500,1),$B$2-B453),"")</f>
        <v/>
      </c>
      <c r="D453" s="47" t="str">
        <f ca="1">IF(C453="","",COUNTIFS(OFFSET('Program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Diff)'!$C453))</f>
        <v/>
      </c>
      <c r="E453" s="47" t="str">
        <f ca="1">IF(D453="","",COUNTIFS(OFFSET('Program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Diff)'!$C453))</f>
        <v/>
      </c>
      <c r="F453" s="47" t="str">
        <f ca="1">IF(E453="","",COUNTIFS(OFFSET('Program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Diff)'!$C453))</f>
        <v/>
      </c>
      <c r="G453" s="47"/>
    </row>
    <row r="454" spans="2:7">
      <c r="B454">
        <v>452</v>
      </c>
      <c r="C454" s="35" t="str">
        <f ca="1">IFERROR(LARGE(OFFSET('Program and Results'!$V$1,MATCH('Distribution of data (Se Diff)'!$A$2,'Program and Results'!$A:$A,0),0,500,1),$B$2-B454),"")</f>
        <v/>
      </c>
      <c r="D454" s="47" t="str">
        <f ca="1">IF(C454="","",COUNTIFS(OFFSET('Program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Diff)'!$C454))</f>
        <v/>
      </c>
      <c r="E454" s="47" t="str">
        <f ca="1">IF(D454="","",COUNTIFS(OFFSET('Program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Diff)'!$C454))</f>
        <v/>
      </c>
      <c r="F454" s="47" t="str">
        <f ca="1">IF(E454="","",COUNTIFS(OFFSET('Program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Diff)'!$C454))</f>
        <v/>
      </c>
      <c r="G454" s="47"/>
    </row>
    <row r="455" spans="2:7">
      <c r="B455">
        <v>453</v>
      </c>
      <c r="C455" s="35" t="str">
        <f ca="1">IFERROR(LARGE(OFFSET('Program and Results'!$V$1,MATCH('Distribution of data (Se Diff)'!$A$2,'Program and Results'!$A:$A,0),0,500,1),$B$2-B455),"")</f>
        <v/>
      </c>
      <c r="D455" s="47" t="str">
        <f ca="1">IF(C455="","",COUNTIFS(OFFSET('Program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Diff)'!$C455))</f>
        <v/>
      </c>
      <c r="E455" s="47" t="str">
        <f ca="1">IF(D455="","",COUNTIFS(OFFSET('Program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Diff)'!$C455))</f>
        <v/>
      </c>
      <c r="F455" s="47" t="str">
        <f ca="1">IF(E455="","",COUNTIFS(OFFSET('Program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Diff)'!$C455))</f>
        <v/>
      </c>
      <c r="G455" s="47"/>
    </row>
    <row r="456" spans="2:7">
      <c r="B456">
        <v>454</v>
      </c>
      <c r="C456" s="35" t="str">
        <f ca="1">IFERROR(LARGE(OFFSET('Program and Results'!$V$1,MATCH('Distribution of data (Se Diff)'!$A$2,'Program and Results'!$A:$A,0),0,500,1),$B$2-B456),"")</f>
        <v/>
      </c>
      <c r="D456" s="47" t="str">
        <f ca="1">IF(C456="","",COUNTIFS(OFFSET('Program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Diff)'!$C456))</f>
        <v/>
      </c>
      <c r="E456" s="47" t="str">
        <f ca="1">IF(D456="","",COUNTIFS(OFFSET('Program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Diff)'!$C456))</f>
        <v/>
      </c>
      <c r="F456" s="47" t="str">
        <f ca="1">IF(E456="","",COUNTIFS(OFFSET('Program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Diff)'!$C456))</f>
        <v/>
      </c>
      <c r="G456" s="47"/>
    </row>
    <row r="457" spans="2:7">
      <c r="B457">
        <v>455</v>
      </c>
      <c r="C457" s="35" t="str">
        <f ca="1">IFERROR(LARGE(OFFSET('Program and Results'!$V$1,MATCH('Distribution of data (Se Diff)'!$A$2,'Program and Results'!$A:$A,0),0,500,1),$B$2-B457),"")</f>
        <v/>
      </c>
      <c r="D457" s="47" t="str">
        <f ca="1">IF(C457="","",COUNTIFS(OFFSET('Program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Diff)'!$C457))</f>
        <v/>
      </c>
      <c r="E457" s="47" t="str">
        <f ca="1">IF(D457="","",COUNTIFS(OFFSET('Program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Diff)'!$C457))</f>
        <v/>
      </c>
      <c r="F457" s="47" t="str">
        <f ca="1">IF(E457="","",COUNTIFS(OFFSET('Program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Diff)'!$C457))</f>
        <v/>
      </c>
      <c r="G457" s="47"/>
    </row>
    <row r="458" spans="2:7">
      <c r="B458">
        <v>456</v>
      </c>
      <c r="C458" s="35" t="str">
        <f ca="1">IFERROR(LARGE(OFFSET('Program and Results'!$V$1,MATCH('Distribution of data (Se Diff)'!$A$2,'Program and Results'!$A:$A,0),0,500,1),$B$2-B458),"")</f>
        <v/>
      </c>
      <c r="D458" s="47" t="str">
        <f ca="1">IF(C458="","",COUNTIFS(OFFSET('Program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Diff)'!$C458))</f>
        <v/>
      </c>
      <c r="E458" s="47" t="str">
        <f ca="1">IF(D458="","",COUNTIFS(OFFSET('Program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Diff)'!$C458))</f>
        <v/>
      </c>
      <c r="F458" s="47" t="str">
        <f ca="1">IF(E458="","",COUNTIFS(OFFSET('Program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Diff)'!$C458))</f>
        <v/>
      </c>
      <c r="G458" s="47"/>
    </row>
    <row r="459" spans="2:7">
      <c r="B459">
        <v>457</v>
      </c>
      <c r="C459" s="35" t="str">
        <f ca="1">IFERROR(LARGE(OFFSET('Program and Results'!$V$1,MATCH('Distribution of data (Se Diff)'!$A$2,'Program and Results'!$A:$A,0),0,500,1),$B$2-B459),"")</f>
        <v/>
      </c>
      <c r="D459" s="47" t="str">
        <f ca="1">IF(C459="","",COUNTIFS(OFFSET('Program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Diff)'!$C459))</f>
        <v/>
      </c>
      <c r="E459" s="47" t="str">
        <f ca="1">IF(D459="","",COUNTIFS(OFFSET('Program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Diff)'!$C459))</f>
        <v/>
      </c>
      <c r="F459" s="47" t="str">
        <f ca="1">IF(E459="","",COUNTIFS(OFFSET('Program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Diff)'!$C459))</f>
        <v/>
      </c>
      <c r="G459" s="47"/>
    </row>
    <row r="460" spans="2:7">
      <c r="B460">
        <v>458</v>
      </c>
      <c r="C460" s="35" t="str">
        <f ca="1">IFERROR(LARGE(OFFSET('Program and Results'!$V$1,MATCH('Distribution of data (Se Diff)'!$A$2,'Program and Results'!$A:$A,0),0,500,1),$B$2-B460),"")</f>
        <v/>
      </c>
      <c r="D460" s="47" t="str">
        <f ca="1">IF(C460="","",COUNTIFS(OFFSET('Program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Diff)'!$C460))</f>
        <v/>
      </c>
      <c r="E460" s="47" t="str">
        <f ca="1">IF(D460="","",COUNTIFS(OFFSET('Program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Diff)'!$C460))</f>
        <v/>
      </c>
      <c r="F460" s="47" t="str">
        <f ca="1">IF(E460="","",COUNTIFS(OFFSET('Program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Diff)'!$C460))</f>
        <v/>
      </c>
      <c r="G460" s="47"/>
    </row>
    <row r="461" spans="2:7">
      <c r="B461">
        <v>459</v>
      </c>
      <c r="C461" s="35" t="str">
        <f ca="1">IFERROR(LARGE(OFFSET('Program and Results'!$V$1,MATCH('Distribution of data (Se Diff)'!$A$2,'Program and Results'!$A:$A,0),0,500,1),$B$2-B461),"")</f>
        <v/>
      </c>
      <c r="D461" s="47" t="str">
        <f ca="1">IF(C461="","",COUNTIFS(OFFSET('Program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Diff)'!$C461))</f>
        <v/>
      </c>
      <c r="E461" s="47" t="str">
        <f ca="1">IF(D461="","",COUNTIFS(OFFSET('Program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Diff)'!$C461))</f>
        <v/>
      </c>
      <c r="F461" s="47" t="str">
        <f ca="1">IF(E461="","",COUNTIFS(OFFSET('Program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Diff)'!$C461))</f>
        <v/>
      </c>
      <c r="G461" s="47"/>
    </row>
    <row r="462" spans="2:7">
      <c r="B462">
        <v>460</v>
      </c>
      <c r="C462" s="35" t="str">
        <f ca="1">IFERROR(LARGE(OFFSET('Program and Results'!$V$1,MATCH('Distribution of data (Se Diff)'!$A$2,'Program and Results'!$A:$A,0),0,500,1),$B$2-B462),"")</f>
        <v/>
      </c>
      <c r="D462" s="47" t="str">
        <f ca="1">IF(C462="","",COUNTIFS(OFFSET('Program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Diff)'!$C462))</f>
        <v/>
      </c>
      <c r="E462" s="47" t="str">
        <f ca="1">IF(D462="","",COUNTIFS(OFFSET('Program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Diff)'!$C462))</f>
        <v/>
      </c>
      <c r="F462" s="47" t="str">
        <f ca="1">IF(E462="","",COUNTIFS(OFFSET('Program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Diff)'!$C462))</f>
        <v/>
      </c>
      <c r="G462" s="47"/>
    </row>
    <row r="463" spans="2:7">
      <c r="B463">
        <v>461</v>
      </c>
      <c r="C463" s="35" t="str">
        <f ca="1">IFERROR(LARGE(OFFSET('Program and Results'!$V$1,MATCH('Distribution of data (Se Diff)'!$A$2,'Program and Results'!$A:$A,0),0,500,1),$B$2-B463),"")</f>
        <v/>
      </c>
      <c r="D463" s="47" t="str">
        <f ca="1">IF(C463="","",COUNTIFS(OFFSET('Program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Diff)'!$C463))</f>
        <v/>
      </c>
      <c r="E463" s="47" t="str">
        <f ca="1">IF(D463="","",COUNTIFS(OFFSET('Program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Diff)'!$C463))</f>
        <v/>
      </c>
      <c r="F463" s="47" t="str">
        <f ca="1">IF(E463="","",COUNTIFS(OFFSET('Program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Diff)'!$C463))</f>
        <v/>
      </c>
      <c r="G463" s="47"/>
    </row>
    <row r="464" spans="2:7">
      <c r="B464">
        <v>462</v>
      </c>
      <c r="C464" s="35" t="str">
        <f ca="1">IFERROR(LARGE(OFFSET('Program and Results'!$V$1,MATCH('Distribution of data (Se Diff)'!$A$2,'Program and Results'!$A:$A,0),0,500,1),$B$2-B464),"")</f>
        <v/>
      </c>
      <c r="D464" s="47" t="str">
        <f ca="1">IF(C464="","",COUNTIFS(OFFSET('Program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Diff)'!$C464))</f>
        <v/>
      </c>
      <c r="E464" s="47" t="str">
        <f ca="1">IF(D464="","",COUNTIFS(OFFSET('Program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Diff)'!$C464))</f>
        <v/>
      </c>
      <c r="F464" s="47" t="str">
        <f ca="1">IF(E464="","",COUNTIFS(OFFSET('Program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Diff)'!$C464))</f>
        <v/>
      </c>
      <c r="G464" s="47"/>
    </row>
    <row r="465" spans="2:7">
      <c r="B465">
        <v>463</v>
      </c>
      <c r="C465" s="35" t="str">
        <f ca="1">IFERROR(LARGE(OFFSET('Program and Results'!$V$1,MATCH('Distribution of data (Se Diff)'!$A$2,'Program and Results'!$A:$A,0),0,500,1),$B$2-B465),"")</f>
        <v/>
      </c>
      <c r="D465" s="47" t="str">
        <f ca="1">IF(C465="","",COUNTIFS(OFFSET('Program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Diff)'!$C465))</f>
        <v/>
      </c>
      <c r="E465" s="47" t="str">
        <f ca="1">IF(D465="","",COUNTIFS(OFFSET('Program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Diff)'!$C465))</f>
        <v/>
      </c>
      <c r="F465" s="47" t="str">
        <f ca="1">IF(E465="","",COUNTIFS(OFFSET('Program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Diff)'!$C465))</f>
        <v/>
      </c>
      <c r="G465" s="47"/>
    </row>
    <row r="466" spans="2:7">
      <c r="B466">
        <v>464</v>
      </c>
      <c r="C466" s="35" t="str">
        <f ca="1">IFERROR(LARGE(OFFSET('Program and Results'!$V$1,MATCH('Distribution of data (Se Diff)'!$A$2,'Program and Results'!$A:$A,0),0,500,1),$B$2-B466),"")</f>
        <v/>
      </c>
      <c r="D466" s="47" t="str">
        <f ca="1">IF(C466="","",COUNTIFS(OFFSET('Program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Diff)'!$C466))</f>
        <v/>
      </c>
      <c r="E466" s="47" t="str">
        <f ca="1">IF(D466="","",COUNTIFS(OFFSET('Program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Diff)'!$C466))</f>
        <v/>
      </c>
      <c r="F466" s="47" t="str">
        <f ca="1">IF(E466="","",COUNTIFS(OFFSET('Program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Diff)'!$C466))</f>
        <v/>
      </c>
      <c r="G466" s="47"/>
    </row>
    <row r="467" spans="2:7">
      <c r="B467">
        <v>465</v>
      </c>
      <c r="C467" s="35" t="str">
        <f ca="1">IFERROR(LARGE(OFFSET('Program and Results'!$V$1,MATCH('Distribution of data (Se Diff)'!$A$2,'Program and Results'!$A:$A,0),0,500,1),$B$2-B467),"")</f>
        <v/>
      </c>
      <c r="D467" s="47" t="str">
        <f ca="1">IF(C467="","",COUNTIFS(OFFSET('Program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Diff)'!$C467))</f>
        <v/>
      </c>
      <c r="E467" s="47" t="str">
        <f ca="1">IF(D467="","",COUNTIFS(OFFSET('Program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Diff)'!$C467))</f>
        <v/>
      </c>
      <c r="F467" s="47" t="str">
        <f ca="1">IF(E467="","",COUNTIFS(OFFSET('Program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Diff)'!$C467))</f>
        <v/>
      </c>
      <c r="G467" s="47"/>
    </row>
    <row r="468" spans="2:7">
      <c r="B468">
        <v>466</v>
      </c>
      <c r="C468" s="35" t="str">
        <f ca="1">IFERROR(LARGE(OFFSET('Program and Results'!$V$1,MATCH('Distribution of data (Se Diff)'!$A$2,'Program and Results'!$A:$A,0),0,500,1),$B$2-B468),"")</f>
        <v/>
      </c>
      <c r="D468" s="47" t="str">
        <f ca="1">IF(C468="","",COUNTIFS(OFFSET('Program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Diff)'!$C468))</f>
        <v/>
      </c>
      <c r="E468" s="47" t="str">
        <f ca="1">IF(D468="","",COUNTIFS(OFFSET('Program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Diff)'!$C468))</f>
        <v/>
      </c>
      <c r="F468" s="47" t="str">
        <f ca="1">IF(E468="","",COUNTIFS(OFFSET('Program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Diff)'!$C468))</f>
        <v/>
      </c>
      <c r="G468" s="47"/>
    </row>
    <row r="469" spans="2:7">
      <c r="B469">
        <v>467</v>
      </c>
      <c r="C469" s="35" t="str">
        <f ca="1">IFERROR(LARGE(OFFSET('Program and Results'!$V$1,MATCH('Distribution of data (Se Diff)'!$A$2,'Program and Results'!$A:$A,0),0,500,1),$B$2-B469),"")</f>
        <v/>
      </c>
      <c r="D469" s="47" t="str">
        <f ca="1">IF(C469="","",COUNTIFS(OFFSET('Program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Diff)'!$C469))</f>
        <v/>
      </c>
      <c r="E469" s="47" t="str">
        <f ca="1">IF(D469="","",COUNTIFS(OFFSET('Program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Diff)'!$C469))</f>
        <v/>
      </c>
      <c r="F469" s="47" t="str">
        <f ca="1">IF(E469="","",COUNTIFS(OFFSET('Program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Diff)'!$C469))</f>
        <v/>
      </c>
      <c r="G469" s="47"/>
    </row>
    <row r="470" spans="2:7">
      <c r="B470">
        <v>468</v>
      </c>
      <c r="C470" s="35" t="str">
        <f ca="1">IFERROR(LARGE(OFFSET('Program and Results'!$V$1,MATCH('Distribution of data (Se Diff)'!$A$2,'Program and Results'!$A:$A,0),0,500,1),$B$2-B470),"")</f>
        <v/>
      </c>
      <c r="D470" s="47" t="str">
        <f ca="1">IF(C470="","",COUNTIFS(OFFSET('Program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Diff)'!$C470))</f>
        <v/>
      </c>
      <c r="E470" s="47" t="str">
        <f ca="1">IF(D470="","",COUNTIFS(OFFSET('Program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Diff)'!$C470))</f>
        <v/>
      </c>
      <c r="F470" s="47" t="str">
        <f ca="1">IF(E470="","",COUNTIFS(OFFSET('Program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Diff)'!$C470))</f>
        <v/>
      </c>
      <c r="G470" s="47"/>
    </row>
    <row r="471" spans="2:7">
      <c r="B471">
        <v>469</v>
      </c>
      <c r="C471" s="35" t="str">
        <f ca="1">IFERROR(LARGE(OFFSET('Program and Results'!$V$1,MATCH('Distribution of data (Se Diff)'!$A$2,'Program and Results'!$A:$A,0),0,500,1),$B$2-B471),"")</f>
        <v/>
      </c>
      <c r="D471" s="47" t="str">
        <f ca="1">IF(C471="","",COUNTIFS(OFFSET('Program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Diff)'!$C471))</f>
        <v/>
      </c>
      <c r="E471" s="47" t="str">
        <f ca="1">IF(D471="","",COUNTIFS(OFFSET('Program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Diff)'!$C471))</f>
        <v/>
      </c>
      <c r="F471" s="47" t="str">
        <f ca="1">IF(E471="","",COUNTIFS(OFFSET('Program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Diff)'!$C471))</f>
        <v/>
      </c>
      <c r="G471" s="47"/>
    </row>
    <row r="472" spans="2:7">
      <c r="B472">
        <v>470</v>
      </c>
      <c r="C472" s="35" t="str">
        <f ca="1">IFERROR(LARGE(OFFSET('Program and Results'!$V$1,MATCH('Distribution of data (Se Diff)'!$A$2,'Program and Results'!$A:$A,0),0,500,1),$B$2-B472),"")</f>
        <v/>
      </c>
      <c r="D472" s="47" t="str">
        <f ca="1">IF(C472="","",COUNTIFS(OFFSET('Program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Diff)'!$C472))</f>
        <v/>
      </c>
      <c r="E472" s="47" t="str">
        <f ca="1">IF(D472="","",COUNTIFS(OFFSET('Program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Diff)'!$C472))</f>
        <v/>
      </c>
      <c r="F472" s="47" t="str">
        <f ca="1">IF(E472="","",COUNTIFS(OFFSET('Program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Diff)'!$C472))</f>
        <v/>
      </c>
      <c r="G472" s="47"/>
    </row>
    <row r="473" spans="2:7">
      <c r="B473">
        <v>471</v>
      </c>
      <c r="C473" s="35" t="str">
        <f ca="1">IFERROR(LARGE(OFFSET('Program and Results'!$V$1,MATCH('Distribution of data (Se Diff)'!$A$2,'Program and Results'!$A:$A,0),0,500,1),$B$2-B473),"")</f>
        <v/>
      </c>
      <c r="D473" s="47" t="str">
        <f ca="1">IF(C473="","",COUNTIFS(OFFSET('Program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Diff)'!$C473))</f>
        <v/>
      </c>
      <c r="E473" s="47" t="str">
        <f ca="1">IF(D473="","",COUNTIFS(OFFSET('Program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Diff)'!$C473))</f>
        <v/>
      </c>
      <c r="F473" s="47" t="str">
        <f ca="1">IF(E473="","",COUNTIFS(OFFSET('Program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Diff)'!$C473))</f>
        <v/>
      </c>
      <c r="G473" s="47"/>
    </row>
    <row r="474" spans="2:7">
      <c r="B474">
        <v>472</v>
      </c>
      <c r="C474" s="35" t="str">
        <f ca="1">IFERROR(LARGE(OFFSET('Program and Results'!$V$1,MATCH('Distribution of data (Se Diff)'!$A$2,'Program and Results'!$A:$A,0),0,500,1),$B$2-B474),"")</f>
        <v/>
      </c>
      <c r="D474" s="47" t="str">
        <f ca="1">IF(C474="","",COUNTIFS(OFFSET('Program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Diff)'!$C474))</f>
        <v/>
      </c>
      <c r="E474" s="47" t="str">
        <f ca="1">IF(D474="","",COUNTIFS(OFFSET('Program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Diff)'!$C474))</f>
        <v/>
      </c>
      <c r="F474" s="47" t="str">
        <f ca="1">IF(E474="","",COUNTIFS(OFFSET('Program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Diff)'!$C474))</f>
        <v/>
      </c>
      <c r="G474" s="47"/>
    </row>
    <row r="475" spans="2:7">
      <c r="B475">
        <v>473</v>
      </c>
      <c r="C475" s="35" t="str">
        <f ca="1">IFERROR(LARGE(OFFSET('Program and Results'!$V$1,MATCH('Distribution of data (Se Diff)'!$A$2,'Program and Results'!$A:$A,0),0,500,1),$B$2-B475),"")</f>
        <v/>
      </c>
      <c r="D475" s="47" t="str">
        <f ca="1">IF(C475="","",COUNTIFS(OFFSET('Program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Diff)'!$C475))</f>
        <v/>
      </c>
      <c r="E475" s="47" t="str">
        <f ca="1">IF(D475="","",COUNTIFS(OFFSET('Program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Diff)'!$C475))</f>
        <v/>
      </c>
      <c r="F475" s="47" t="str">
        <f ca="1">IF(E475="","",COUNTIFS(OFFSET('Program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Diff)'!$C475))</f>
        <v/>
      </c>
      <c r="G475" s="47"/>
    </row>
    <row r="476" spans="2:7">
      <c r="B476">
        <v>474</v>
      </c>
      <c r="C476" s="35" t="str">
        <f ca="1">IFERROR(LARGE(OFFSET('Program and Results'!$V$1,MATCH('Distribution of data (Se Diff)'!$A$2,'Program and Results'!$A:$A,0),0,500,1),$B$2-B476),"")</f>
        <v/>
      </c>
      <c r="D476" s="47" t="str">
        <f ca="1">IF(C476="","",COUNTIFS(OFFSET('Program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Diff)'!$C476))</f>
        <v/>
      </c>
      <c r="E476" s="47" t="str">
        <f ca="1">IF(D476="","",COUNTIFS(OFFSET('Program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Diff)'!$C476))</f>
        <v/>
      </c>
      <c r="F476" s="47" t="str">
        <f ca="1">IF(E476="","",COUNTIFS(OFFSET('Program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Diff)'!$C476))</f>
        <v/>
      </c>
      <c r="G476" s="47"/>
    </row>
    <row r="477" spans="2:7">
      <c r="B477">
        <v>475</v>
      </c>
      <c r="C477" s="35" t="str">
        <f ca="1">IFERROR(LARGE(OFFSET('Program and Results'!$V$1,MATCH('Distribution of data (Se Diff)'!$A$2,'Program and Results'!$A:$A,0),0,500,1),$B$2-B477),"")</f>
        <v/>
      </c>
      <c r="D477" s="47" t="str">
        <f ca="1">IF(C477="","",COUNTIFS(OFFSET('Program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Diff)'!$C477))</f>
        <v/>
      </c>
      <c r="E477" s="47" t="str">
        <f ca="1">IF(D477="","",COUNTIFS(OFFSET('Program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Diff)'!$C477))</f>
        <v/>
      </c>
      <c r="F477" s="47" t="str">
        <f ca="1">IF(E477="","",COUNTIFS(OFFSET('Program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Diff)'!$C477))</f>
        <v/>
      </c>
      <c r="G477" s="47"/>
    </row>
    <row r="478" spans="2:7">
      <c r="B478">
        <v>476</v>
      </c>
      <c r="C478" s="35" t="str">
        <f ca="1">IFERROR(LARGE(OFFSET('Program and Results'!$V$1,MATCH('Distribution of data (Se Diff)'!$A$2,'Program and Results'!$A:$A,0),0,500,1),$B$2-B478),"")</f>
        <v/>
      </c>
      <c r="D478" s="47" t="str">
        <f ca="1">IF(C478="","",COUNTIFS(OFFSET('Program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Diff)'!$C478))</f>
        <v/>
      </c>
      <c r="E478" s="47" t="str">
        <f ca="1">IF(D478="","",COUNTIFS(OFFSET('Program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Diff)'!$C478))</f>
        <v/>
      </c>
      <c r="F478" s="47" t="str">
        <f ca="1">IF(E478="","",COUNTIFS(OFFSET('Program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Diff)'!$C478))</f>
        <v/>
      </c>
      <c r="G478" s="47"/>
    </row>
    <row r="479" spans="2:7">
      <c r="B479">
        <v>477</v>
      </c>
      <c r="C479" s="35" t="str">
        <f ca="1">IFERROR(LARGE(OFFSET('Program and Results'!$V$1,MATCH('Distribution of data (Se Diff)'!$A$2,'Program and Results'!$A:$A,0),0,500,1),$B$2-B479),"")</f>
        <v/>
      </c>
      <c r="D479" s="47" t="str">
        <f ca="1">IF(C479="","",COUNTIFS(OFFSET('Program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Diff)'!$C479))</f>
        <v/>
      </c>
      <c r="E479" s="47" t="str">
        <f ca="1">IF(D479="","",COUNTIFS(OFFSET('Program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Diff)'!$C479))</f>
        <v/>
      </c>
      <c r="F479" s="47" t="str">
        <f ca="1">IF(E479="","",COUNTIFS(OFFSET('Program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Diff)'!$C479))</f>
        <v/>
      </c>
      <c r="G479" s="47"/>
    </row>
    <row r="480" spans="2:7">
      <c r="B480">
        <v>478</v>
      </c>
      <c r="C480" s="35" t="str">
        <f ca="1">IFERROR(LARGE(OFFSET('Program and Results'!$V$1,MATCH('Distribution of data (Se Diff)'!$A$2,'Program and Results'!$A:$A,0),0,500,1),$B$2-B480),"")</f>
        <v/>
      </c>
      <c r="D480" s="47" t="str">
        <f ca="1">IF(C480="","",COUNTIFS(OFFSET('Program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Diff)'!$C480))</f>
        <v/>
      </c>
      <c r="E480" s="47" t="str">
        <f ca="1">IF(D480="","",COUNTIFS(OFFSET('Program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Diff)'!$C480))</f>
        <v/>
      </c>
      <c r="F480" s="47" t="str">
        <f ca="1">IF(E480="","",COUNTIFS(OFFSET('Program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Diff)'!$C480))</f>
        <v/>
      </c>
      <c r="G480" s="47"/>
    </row>
    <row r="481" spans="2:7">
      <c r="B481">
        <v>479</v>
      </c>
      <c r="C481" s="35" t="str">
        <f ca="1">IFERROR(LARGE(OFFSET('Program and Results'!$V$1,MATCH('Distribution of data (Se Diff)'!$A$2,'Program and Results'!$A:$A,0),0,500,1),$B$2-B481),"")</f>
        <v/>
      </c>
      <c r="D481" s="47" t="str">
        <f ca="1">IF(C481="","",COUNTIFS(OFFSET('Program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Diff)'!$C481))</f>
        <v/>
      </c>
      <c r="E481" s="47" t="str">
        <f ca="1">IF(D481="","",COUNTIFS(OFFSET('Program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Diff)'!$C481))</f>
        <v/>
      </c>
      <c r="F481" s="47" t="str">
        <f ca="1">IF(E481="","",COUNTIFS(OFFSET('Program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Diff)'!$C481))</f>
        <v/>
      </c>
      <c r="G481" s="47"/>
    </row>
    <row r="482" spans="2:7">
      <c r="B482">
        <v>480</v>
      </c>
      <c r="C482" s="35" t="str">
        <f ca="1">IFERROR(LARGE(OFFSET('Program and Results'!$V$1,MATCH('Distribution of data (Se Diff)'!$A$2,'Program and Results'!$A:$A,0),0,500,1),$B$2-B482),"")</f>
        <v/>
      </c>
      <c r="D482" s="47" t="str">
        <f ca="1">IF(C482="","",COUNTIFS(OFFSET('Program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Diff)'!$C482))</f>
        <v/>
      </c>
      <c r="E482" s="47" t="str">
        <f ca="1">IF(D482="","",COUNTIFS(OFFSET('Program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Diff)'!$C482))</f>
        <v/>
      </c>
      <c r="F482" s="47" t="str">
        <f ca="1">IF(E482="","",COUNTIFS(OFFSET('Program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Diff)'!$C482))</f>
        <v/>
      </c>
      <c r="G482" s="47"/>
    </row>
    <row r="483" spans="2:7">
      <c r="B483">
        <v>481</v>
      </c>
      <c r="C483" s="35" t="str">
        <f ca="1">IFERROR(LARGE(OFFSET('Program and Results'!$V$1,MATCH('Distribution of data (Se Diff)'!$A$2,'Program and Results'!$A:$A,0),0,500,1),$B$2-B483),"")</f>
        <v/>
      </c>
      <c r="D483" s="47" t="str">
        <f ca="1">IF(C483="","",COUNTIFS(OFFSET('Program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Diff)'!$C483))</f>
        <v/>
      </c>
      <c r="E483" s="47" t="str">
        <f ca="1">IF(D483="","",COUNTIFS(OFFSET('Program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Diff)'!$C483))</f>
        <v/>
      </c>
      <c r="F483" s="47" t="str">
        <f ca="1">IF(E483="","",COUNTIFS(OFFSET('Program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Diff)'!$C483))</f>
        <v/>
      </c>
      <c r="G483" s="47"/>
    </row>
    <row r="484" spans="2:7">
      <c r="B484">
        <v>482</v>
      </c>
      <c r="C484" s="35" t="str">
        <f ca="1">IFERROR(LARGE(OFFSET('Program and Results'!$V$1,MATCH('Distribution of data (Se Diff)'!$A$2,'Program and Results'!$A:$A,0),0,500,1),$B$2-B484),"")</f>
        <v/>
      </c>
      <c r="D484" s="47" t="str">
        <f ca="1">IF(C484="","",COUNTIFS(OFFSET('Program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Diff)'!$C484))</f>
        <v/>
      </c>
      <c r="E484" s="47" t="str">
        <f ca="1">IF(D484="","",COUNTIFS(OFFSET('Program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Diff)'!$C484))</f>
        <v/>
      </c>
      <c r="F484" s="47" t="str">
        <f ca="1">IF(E484="","",COUNTIFS(OFFSET('Program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Diff)'!$C484))</f>
        <v/>
      </c>
      <c r="G484" s="47"/>
    </row>
    <row r="485" spans="2:7">
      <c r="B485">
        <v>483</v>
      </c>
      <c r="C485" s="35" t="str">
        <f ca="1">IFERROR(LARGE(OFFSET('Program and Results'!$V$1,MATCH('Distribution of data (Se Diff)'!$A$2,'Program and Results'!$A:$A,0),0,500,1),$B$2-B485),"")</f>
        <v/>
      </c>
      <c r="D485" s="47" t="str">
        <f ca="1">IF(C485="","",COUNTIFS(OFFSET('Program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Diff)'!$C485))</f>
        <v/>
      </c>
      <c r="E485" s="47" t="str">
        <f ca="1">IF(D485="","",COUNTIFS(OFFSET('Program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Diff)'!$C485))</f>
        <v/>
      </c>
      <c r="F485" s="47" t="str">
        <f ca="1">IF(E485="","",COUNTIFS(OFFSET('Program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Diff)'!$C485))</f>
        <v/>
      </c>
      <c r="G485" s="47"/>
    </row>
    <row r="486" spans="2:7">
      <c r="B486">
        <v>484</v>
      </c>
      <c r="C486" s="35" t="str">
        <f ca="1">IFERROR(LARGE(OFFSET('Program and Results'!$V$1,MATCH('Distribution of data (Se Diff)'!$A$2,'Program and Results'!$A:$A,0),0,500,1),$B$2-B486),"")</f>
        <v/>
      </c>
      <c r="D486" s="47" t="str">
        <f ca="1">IF(C486="","",COUNTIFS(OFFSET('Program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Diff)'!$C486))</f>
        <v/>
      </c>
      <c r="E486" s="47" t="str">
        <f ca="1">IF(D486="","",COUNTIFS(OFFSET('Program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Diff)'!$C486))</f>
        <v/>
      </c>
      <c r="F486" s="47" t="str">
        <f ca="1">IF(E486="","",COUNTIFS(OFFSET('Program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Diff)'!$C486))</f>
        <v/>
      </c>
      <c r="G486" s="47"/>
    </row>
    <row r="487" spans="2:7">
      <c r="B487">
        <v>485</v>
      </c>
      <c r="C487" s="35" t="str">
        <f ca="1">IFERROR(LARGE(OFFSET('Program and Results'!$V$1,MATCH('Distribution of data (Se Diff)'!$A$2,'Program and Results'!$A:$A,0),0,500,1),$B$2-B487),"")</f>
        <v/>
      </c>
      <c r="D487" s="47" t="str">
        <f ca="1">IF(C487="","",COUNTIFS(OFFSET('Program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Diff)'!$C487))</f>
        <v/>
      </c>
      <c r="E487" s="47" t="str">
        <f ca="1">IF(D487="","",COUNTIFS(OFFSET('Program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Diff)'!$C487))</f>
        <v/>
      </c>
      <c r="F487" s="47" t="str">
        <f ca="1">IF(E487="","",COUNTIFS(OFFSET('Program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Diff)'!$C487))</f>
        <v/>
      </c>
      <c r="G487" s="47"/>
    </row>
    <row r="488" spans="2:7">
      <c r="B488">
        <v>486</v>
      </c>
      <c r="C488" s="35" t="str">
        <f ca="1">IFERROR(LARGE(OFFSET('Program and Results'!$V$1,MATCH('Distribution of data (Se Diff)'!$A$2,'Program and Results'!$A:$A,0),0,500,1),$B$2-B488),"")</f>
        <v/>
      </c>
      <c r="D488" s="47" t="str">
        <f ca="1">IF(C488="","",COUNTIFS(OFFSET('Program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Diff)'!$C488))</f>
        <v/>
      </c>
      <c r="E488" s="47" t="str">
        <f ca="1">IF(D488="","",COUNTIFS(OFFSET('Program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Diff)'!$C488))</f>
        <v/>
      </c>
      <c r="F488" s="47" t="str">
        <f ca="1">IF(E488="","",COUNTIFS(OFFSET('Program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Diff)'!$C488))</f>
        <v/>
      </c>
      <c r="G488" s="47"/>
    </row>
    <row r="489" spans="2:7">
      <c r="B489">
        <v>487</v>
      </c>
      <c r="C489" s="35" t="str">
        <f ca="1">IFERROR(LARGE(OFFSET('Program and Results'!$V$1,MATCH('Distribution of data (Se Diff)'!$A$2,'Program and Results'!$A:$A,0),0,500,1),$B$2-B489),"")</f>
        <v/>
      </c>
      <c r="D489" s="47" t="str">
        <f ca="1">IF(C489="","",COUNTIFS(OFFSET('Program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Diff)'!$C489))</f>
        <v/>
      </c>
      <c r="E489" s="47" t="str">
        <f ca="1">IF(D489="","",COUNTIFS(OFFSET('Program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Diff)'!$C489))</f>
        <v/>
      </c>
      <c r="F489" s="47" t="str">
        <f ca="1">IF(E489="","",COUNTIFS(OFFSET('Program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Diff)'!$C489))</f>
        <v/>
      </c>
      <c r="G489" s="47"/>
    </row>
    <row r="490" spans="2:7">
      <c r="B490">
        <v>488</v>
      </c>
      <c r="C490" s="35" t="str">
        <f ca="1">IFERROR(LARGE(OFFSET('Program and Results'!$V$1,MATCH('Distribution of data (Se Diff)'!$A$2,'Program and Results'!$A:$A,0),0,500,1),$B$2-B490),"")</f>
        <v/>
      </c>
      <c r="D490" s="47" t="str">
        <f ca="1">IF(C490="","",COUNTIFS(OFFSET('Program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Diff)'!$C490))</f>
        <v/>
      </c>
      <c r="E490" s="47" t="str">
        <f ca="1">IF(D490="","",COUNTIFS(OFFSET('Program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Diff)'!$C490))</f>
        <v/>
      </c>
      <c r="F490" s="47" t="str">
        <f ca="1">IF(E490="","",COUNTIFS(OFFSET('Program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Diff)'!$C490))</f>
        <v/>
      </c>
      <c r="G490" s="47"/>
    </row>
    <row r="491" spans="2:7">
      <c r="B491">
        <v>489</v>
      </c>
      <c r="C491" s="35" t="str">
        <f ca="1">IFERROR(LARGE(OFFSET('Program and Results'!$V$1,MATCH('Distribution of data (Se Diff)'!$A$2,'Program and Results'!$A:$A,0),0,500,1),$B$2-B491),"")</f>
        <v/>
      </c>
      <c r="D491" s="47" t="str">
        <f ca="1">IF(C491="","",COUNTIFS(OFFSET('Program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Diff)'!$C491))</f>
        <v/>
      </c>
      <c r="E491" s="47" t="str">
        <f ca="1">IF(D491="","",COUNTIFS(OFFSET('Program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Diff)'!$C491))</f>
        <v/>
      </c>
      <c r="F491" s="47" t="str">
        <f ca="1">IF(E491="","",COUNTIFS(OFFSET('Program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Diff)'!$C491))</f>
        <v/>
      </c>
      <c r="G491" s="47"/>
    </row>
    <row r="492" spans="2:7">
      <c r="B492">
        <v>490</v>
      </c>
      <c r="C492" s="35" t="str">
        <f ca="1">IFERROR(LARGE(OFFSET('Program and Results'!$V$1,MATCH('Distribution of data (Se Diff)'!$A$2,'Program and Results'!$A:$A,0),0,500,1),$B$2-B492),"")</f>
        <v/>
      </c>
      <c r="D492" s="47" t="str">
        <f ca="1">IF(C492="","",COUNTIFS(OFFSET('Program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Diff)'!$C492))</f>
        <v/>
      </c>
      <c r="E492" s="47" t="str">
        <f ca="1">IF(D492="","",COUNTIFS(OFFSET('Program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Diff)'!$C492))</f>
        <v/>
      </c>
      <c r="F492" s="47" t="str">
        <f ca="1">IF(E492="","",COUNTIFS(OFFSET('Program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Diff)'!$C492))</f>
        <v/>
      </c>
      <c r="G492" s="47"/>
    </row>
    <row r="493" spans="2:7">
      <c r="B493">
        <v>491</v>
      </c>
      <c r="C493" s="35" t="str">
        <f ca="1">IFERROR(LARGE(OFFSET('Program and Results'!$V$1,MATCH('Distribution of data (Se Diff)'!$A$2,'Program and Results'!$A:$A,0),0,500,1),$B$2-B493),"")</f>
        <v/>
      </c>
      <c r="D493" s="47" t="str">
        <f ca="1">IF(C493="","",COUNTIFS(OFFSET('Program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Diff)'!$C493))</f>
        <v/>
      </c>
      <c r="E493" s="47" t="str">
        <f ca="1">IF(D493="","",COUNTIFS(OFFSET('Program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Diff)'!$C493))</f>
        <v/>
      </c>
      <c r="F493" s="47" t="str">
        <f ca="1">IF(E493="","",COUNTIFS(OFFSET('Program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Diff)'!$C493))</f>
        <v/>
      </c>
      <c r="G493" s="47"/>
    </row>
    <row r="494" spans="2:7">
      <c r="B494">
        <v>492</v>
      </c>
      <c r="C494" s="35" t="str">
        <f ca="1">IFERROR(LARGE(OFFSET('Program and Results'!$V$1,MATCH('Distribution of data (Se Diff)'!$A$2,'Program and Results'!$A:$A,0),0,500,1),$B$2-B494),"")</f>
        <v/>
      </c>
      <c r="D494" s="47" t="str">
        <f ca="1">IF(C494="","",COUNTIFS(OFFSET('Program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Diff)'!$C494))</f>
        <v/>
      </c>
      <c r="E494" s="47" t="str">
        <f ca="1">IF(D494="","",COUNTIFS(OFFSET('Program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Diff)'!$C494))</f>
        <v/>
      </c>
      <c r="F494" s="47" t="str">
        <f ca="1">IF(E494="","",COUNTIFS(OFFSET('Program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Diff)'!$C494))</f>
        <v/>
      </c>
      <c r="G494" s="47"/>
    </row>
    <row r="495" spans="2:7">
      <c r="B495">
        <v>493</v>
      </c>
      <c r="C495" s="35" t="str">
        <f ca="1">IFERROR(LARGE(OFFSET('Program and Results'!$V$1,MATCH('Distribution of data (Se Diff)'!$A$2,'Program and Results'!$A:$A,0),0,500,1),$B$2-B495),"")</f>
        <v/>
      </c>
      <c r="D495" s="47" t="str">
        <f ca="1">IF(C495="","",COUNTIFS(OFFSET('Program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Diff)'!$C495))</f>
        <v/>
      </c>
      <c r="E495" s="47" t="str">
        <f ca="1">IF(D495="","",COUNTIFS(OFFSET('Program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Diff)'!$C495))</f>
        <v/>
      </c>
      <c r="F495" s="47" t="str">
        <f ca="1">IF(E495="","",COUNTIFS(OFFSET('Program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Diff)'!$C495))</f>
        <v/>
      </c>
      <c r="G495" s="47"/>
    </row>
    <row r="496" spans="2:7">
      <c r="B496">
        <v>494</v>
      </c>
      <c r="C496" s="35" t="str">
        <f ca="1">IFERROR(LARGE(OFFSET('Program and Results'!$V$1,MATCH('Distribution of data (Se Diff)'!$A$2,'Program and Results'!$A:$A,0),0,500,1),$B$2-B496),"")</f>
        <v/>
      </c>
      <c r="D496" s="47" t="str">
        <f ca="1">IF(C496="","",COUNTIFS(OFFSET('Program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Diff)'!$C496))</f>
        <v/>
      </c>
      <c r="E496" s="47" t="str">
        <f ca="1">IF(D496="","",COUNTIFS(OFFSET('Program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Diff)'!$C496))</f>
        <v/>
      </c>
      <c r="F496" s="47" t="str">
        <f ca="1">IF(E496="","",COUNTIFS(OFFSET('Program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Diff)'!$C496))</f>
        <v/>
      </c>
      <c r="G496" s="47"/>
    </row>
    <row r="497" spans="2:7">
      <c r="B497">
        <v>495</v>
      </c>
      <c r="C497" s="35" t="str">
        <f ca="1">IFERROR(LARGE(OFFSET('Program and Results'!$V$1,MATCH('Distribution of data (Se Diff)'!$A$2,'Program and Results'!$A:$A,0),0,500,1),$B$2-B497),"")</f>
        <v/>
      </c>
      <c r="D497" s="47" t="str">
        <f ca="1">IF(C497="","",COUNTIFS(OFFSET('Program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Diff)'!$C497))</f>
        <v/>
      </c>
      <c r="E497" s="47" t="str">
        <f ca="1">IF(D497="","",COUNTIFS(OFFSET('Program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Diff)'!$C497))</f>
        <v/>
      </c>
      <c r="F497" s="47" t="str">
        <f ca="1">IF(E497="","",COUNTIFS(OFFSET('Program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Diff)'!$C497))</f>
        <v/>
      </c>
      <c r="G497" s="47"/>
    </row>
    <row r="498" spans="2:7">
      <c r="B498">
        <v>496</v>
      </c>
      <c r="C498" s="35" t="str">
        <f ca="1">IFERROR(LARGE(OFFSET('Program and Results'!$V$1,MATCH('Distribution of data (Se Diff)'!$A$2,'Program and Results'!$A:$A,0),0,500,1),$B$2-B498),"")</f>
        <v/>
      </c>
      <c r="D498" s="47" t="str">
        <f ca="1">IF(C498="","",COUNTIFS(OFFSET('Program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Diff)'!$C498))</f>
        <v/>
      </c>
      <c r="E498" s="47" t="str">
        <f ca="1">IF(D498="","",COUNTIFS(OFFSET('Program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Diff)'!$C498))</f>
        <v/>
      </c>
      <c r="F498" s="47" t="str">
        <f ca="1">IF(E498="","",COUNTIFS(OFFSET('Program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Diff)'!$C498))</f>
        <v/>
      </c>
      <c r="G498" s="47"/>
    </row>
    <row r="499" spans="2:7">
      <c r="B499">
        <v>497</v>
      </c>
      <c r="C499" s="35" t="str">
        <f ca="1">IFERROR(LARGE(OFFSET('Program and Results'!$V$1,MATCH('Distribution of data (Se Diff)'!$A$2,'Program and Results'!$A:$A,0),0,500,1),$B$2-B499),"")</f>
        <v/>
      </c>
      <c r="D499" s="47" t="str">
        <f ca="1">IF(C499="","",COUNTIFS(OFFSET('Program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Diff)'!$C499))</f>
        <v/>
      </c>
      <c r="E499" s="47" t="str">
        <f ca="1">IF(D499="","",COUNTIFS(OFFSET('Program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Diff)'!$C499))</f>
        <v/>
      </c>
      <c r="F499" s="47" t="str">
        <f ca="1">IF(E499="","",COUNTIFS(OFFSET('Program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Diff)'!$C499))</f>
        <v/>
      </c>
      <c r="G499" s="47"/>
    </row>
    <row r="500" spans="2:7">
      <c r="B500">
        <v>498</v>
      </c>
      <c r="C500" s="35" t="str">
        <f ca="1">IFERROR(LARGE(OFFSET('Program and Results'!$V$1,MATCH('Distribution of data (Se Diff)'!$A$2,'Program and Results'!$A:$A,0),0,500,1),$B$2-B500),"")</f>
        <v/>
      </c>
      <c r="D500" s="47" t="str">
        <f ca="1">IF(C500="","",COUNTIFS(OFFSET('Program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Diff)'!$C500))</f>
        <v/>
      </c>
      <c r="E500" s="47" t="str">
        <f ca="1">IF(D500="","",COUNTIFS(OFFSET('Program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Diff)'!$C500))</f>
        <v/>
      </c>
      <c r="F500" s="47" t="str">
        <f ca="1">IF(E500="","",COUNTIFS(OFFSET('Program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Diff)'!$C500))</f>
        <v/>
      </c>
      <c r="G500" s="47"/>
    </row>
  </sheetData>
  <sortState ref="D2:D499">
    <sortCondition ref="D2:D499"/>
  </sortState>
  <dataValidations disablePrompts="1" count="1">
    <dataValidation allowBlank="1" showInputMessage="1" sqref="J2:K388"/>
  </dataValidations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OFFSET(Lists!$B$2,0,0,'League settings'!$B$1,1)</xm:f>
          </x14:formula1>
          <xm:sqref>A2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>
    <tabColor theme="3" tint="-0.249977111117893"/>
    <pageSetUpPr autoPageBreaks="0"/>
  </sheetPr>
  <dimension ref="A1:AJ500"/>
  <sheetViews>
    <sheetView zoomScale="80" zoomScaleNormal="80" workbookViewId="0">
      <pane ySplit="1" topLeftCell="A2" activePane="bottomLeft" state="frozen"/>
      <selection pane="bottomLeft" activeCell="J3" sqref="J3"/>
    </sheetView>
  </sheetViews>
  <sheetFormatPr defaultRowHeight="15"/>
  <cols>
    <col min="2" max="2" width="8.7109375" customWidth="1"/>
    <col min="3" max="3" width="7.85546875" customWidth="1"/>
    <col min="4" max="4" width="8.5703125" customWidth="1"/>
    <col min="9" max="9" width="10.42578125" bestFit="1" customWidth="1"/>
    <col min="10" max="10" width="5.85546875" customWidth="1"/>
    <col min="11" max="12" width="7.85546875" bestFit="1" customWidth="1"/>
    <col min="13" max="14" width="6.42578125" style="4" bestFit="1" customWidth="1"/>
    <col min="15" max="15" width="6.5703125" style="4" bestFit="1" customWidth="1"/>
    <col min="16" max="16" width="5.42578125" style="4" bestFit="1" customWidth="1"/>
    <col min="17" max="17" width="10.5703125" style="4" customWidth="1"/>
    <col min="18" max="18" width="6.42578125" style="4" bestFit="1" customWidth="1"/>
    <col min="19" max="19" width="6.5703125" style="4" bestFit="1" customWidth="1"/>
    <col min="36" max="36" width="0" hidden="1" customWidth="1"/>
  </cols>
  <sheetData>
    <row r="1" spans="1:36" ht="42" customHeight="1" thickBot="1">
      <c r="A1" s="45" t="s">
        <v>94</v>
      </c>
      <c r="B1" s="57" t="s">
        <v>92</v>
      </c>
      <c r="C1" s="45" t="s">
        <v>93</v>
      </c>
      <c r="D1" s="45" t="s">
        <v>95</v>
      </c>
      <c r="E1" s="45" t="s">
        <v>96</v>
      </c>
      <c r="F1" s="45" t="s">
        <v>97</v>
      </c>
      <c r="G1" s="45" t="s">
        <v>104</v>
      </c>
      <c r="H1" s="45"/>
      <c r="I1" s="58" t="s">
        <v>100</v>
      </c>
      <c r="J1" s="58"/>
      <c r="K1" s="58" t="s">
        <v>82</v>
      </c>
      <c r="L1" s="58" t="s">
        <v>83</v>
      </c>
      <c r="M1" s="59" t="s">
        <v>79</v>
      </c>
      <c r="N1" s="59" t="s">
        <v>80</v>
      </c>
      <c r="O1" s="59" t="s">
        <v>81</v>
      </c>
      <c r="P1" s="72" t="s">
        <v>104</v>
      </c>
      <c r="Q1" s="60" t="s">
        <v>105</v>
      </c>
      <c r="R1" s="60" t="s">
        <v>106</v>
      </c>
      <c r="S1" s="60" t="s">
        <v>107</v>
      </c>
    </row>
    <row r="2" spans="1:36" ht="15.75" thickBot="1">
      <c r="A2" s="46" t="s">
        <v>6</v>
      </c>
      <c r="B2">
        <f ca="1">COUNT(OFFSET('Program and Results'!$T$1,MATCH('Data mining (ELO R diff)'!$A$2,'Program and Results'!$A:$A,0)-1,0,500,1))</f>
        <v>252</v>
      </c>
      <c r="C2" s="62">
        <f ca="1">LARGE(OFFSET('Program and Results'!$T$1,MATCH('Data mining (ELO R diff)'!$A$2,'Program and Results'!$A:$A,0)-1,0,500,1),B2)</f>
        <v>-250</v>
      </c>
      <c r="D2" s="47">
        <f ca="1">IF(C2="","",COUNTIFS(OFFSET('Program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diff)'!$C2))</f>
        <v>0</v>
      </c>
      <c r="E2">
        <f ca="1">IF(C2="","",COUNTIFS(OFFSET('Program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diff)'!$C2))</f>
        <v>1</v>
      </c>
      <c r="F2">
        <f ca="1">IF(C2="","",COUNTIFS(OFFSET('Program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diff)'!$C2))</f>
        <v>0</v>
      </c>
      <c r="G2" s="47">
        <f ca="1">IF(C2="","",SUM(D2:F2))</f>
        <v>1</v>
      </c>
      <c r="H2" s="47"/>
      <c r="I2" s="55" t="s">
        <v>99</v>
      </c>
      <c r="J2" s="65">
        <v>20</v>
      </c>
      <c r="K2" s="63">
        <f ca="1">INDEX($C:$C,MATCH("first",$AJ:$AJ,0))</f>
        <v>-250</v>
      </c>
      <c r="L2" s="64">
        <f t="shared" ref="L2:L20" ca="1" si="0">IFERROR(IF(K2+1&gt;MAX($C$2:$C$500),"+",K2+($J$2-0.01%)),"")</f>
        <v>-230.0001</v>
      </c>
      <c r="M2" s="36">
        <f t="shared" ref="M2:M65" ca="1" si="1">IFERROR(IF(L2="","",IF($L2="+",SUMIFS($D:$D,$C:$C,"&gt;="&amp;$K2),SUMIFS($D:$D,$C:$C,"&gt;="&amp;$K2,$C:$C,"&lt;="&amp;$L2))),"")</f>
        <v>0</v>
      </c>
      <c r="N2" s="36">
        <f t="shared" ref="N2:N28" ca="1" si="2">IFERROR(IF(L2="","",IF($L2="+",SUMIFS($E:$E,$C:$C,"&gt;="&amp;$K2),SUMIFS($E:$E,$C:$C,"&gt;="&amp;$K2,$C:$C,"&lt;="&amp;$L2))),"")</f>
        <v>1</v>
      </c>
      <c r="O2" s="36">
        <f t="shared" ref="O2:O28" ca="1" si="3">IFERROR(IF(L2="","",IF($L2="+",SUMIFS($F:$F,$C:$C,"&gt;="&amp;$K2),SUMIFS($F:$F,$C:$C,"&gt;="&amp;$K2,$C:$C,"&lt;="&amp;$L2))),"")</f>
        <v>0</v>
      </c>
      <c r="P2" s="4">
        <f ca="1">IF(K2="","",SUM(M2:O2))</f>
        <v>1</v>
      </c>
      <c r="Q2" s="61">
        <f ca="1">IFERROR(IF($P2="","",M2/$P2),"")</f>
        <v>0</v>
      </c>
      <c r="R2" s="61">
        <f t="shared" ref="R2:S17" ca="1" si="4">IFERROR(IF($P2="","",N2/$P2),"")</f>
        <v>1</v>
      </c>
      <c r="S2" s="61">
        <f t="shared" ca="1" si="4"/>
        <v>0</v>
      </c>
      <c r="Y2" s="152" t="s">
        <v>179</v>
      </c>
      <c r="Z2" s="152"/>
      <c r="AA2" s="152"/>
      <c r="AB2" s="152"/>
      <c r="AC2" s="152"/>
      <c r="AD2" s="152"/>
      <c r="AE2" s="152"/>
      <c r="AJ2" t="str">
        <f ca="1">IF(G2=0,"not first",IF(G2&gt;0,"first",""))</f>
        <v>first</v>
      </c>
    </row>
    <row r="3" spans="1:36">
      <c r="B3">
        <v>1</v>
      </c>
      <c r="C3" s="62">
        <f ca="1">IFERROR(IF(C2+1&gt;MAX(OFFSET('Program and Results'!$T$1,MATCH('Data mining (ELO R diff)'!$A$2,'Program and Results'!$A:$A,0)-1,0,500,1)),"",'Data mining (ELO R diff)'!C2+1),"")</f>
        <v>-249</v>
      </c>
      <c r="D3" s="47">
        <f ca="1">IF(C3="","",COUNTIFS(OFFSET('Program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diff)'!$C3))</f>
        <v>0</v>
      </c>
      <c r="E3">
        <f ca="1">IF(C3="","",COUNTIFS(OFFSET('Program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diff)'!$C3))</f>
        <v>0</v>
      </c>
      <c r="F3">
        <f ca="1">IF(C3="","",COUNTIFS(OFFSET('Program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diff)'!$C3))</f>
        <v>0</v>
      </c>
      <c r="G3" s="47">
        <f t="shared" ref="G3:G66" ca="1" si="5">IF(C3="","",SUM(D3:F3))</f>
        <v>0</v>
      </c>
      <c r="H3" s="47"/>
      <c r="I3" s="51"/>
      <c r="J3" s="51"/>
      <c r="K3" s="64">
        <f t="shared" ref="K3:K22" ca="1" si="6">IFERROR(IF(K2+1&gt;MAX($C$2:$C$500),"",K2+$J$2),"")</f>
        <v>-230</v>
      </c>
      <c r="L3" s="64">
        <f t="shared" ca="1" si="0"/>
        <v>-210.0001</v>
      </c>
      <c r="M3" s="36">
        <f t="shared" ca="1" si="1"/>
        <v>0</v>
      </c>
      <c r="N3" s="36">
        <f t="shared" ca="1" si="2"/>
        <v>1</v>
      </c>
      <c r="O3" s="36">
        <f t="shared" ca="1" si="3"/>
        <v>0</v>
      </c>
      <c r="P3" s="4">
        <f t="shared" ref="P3:P66" ca="1" si="7">IF(K3="","",SUM(M3:O3))</f>
        <v>1</v>
      </c>
      <c r="Q3" s="61">
        <f t="shared" ref="Q3:S20" ca="1" si="8">IFERROR(IF($P3="","",M3/$P3),"")</f>
        <v>0</v>
      </c>
      <c r="R3" s="61">
        <f t="shared" ca="1" si="4"/>
        <v>1</v>
      </c>
      <c r="S3" s="61">
        <f t="shared" ca="1" si="4"/>
        <v>0</v>
      </c>
      <c r="Y3" s="152"/>
      <c r="Z3" s="152"/>
      <c r="AA3" s="152"/>
      <c r="AB3" s="152"/>
      <c r="AC3" s="152"/>
      <c r="AD3" s="152"/>
      <c r="AE3" s="152"/>
      <c r="AJ3" t="str">
        <f t="shared" ref="AJ3:AJ9" ca="1" si="9">IF(G3=0,"not first",IF(G3&gt;0,"first",""))</f>
        <v>not first</v>
      </c>
    </row>
    <row r="4" spans="1:36">
      <c r="B4">
        <v>2</v>
      </c>
      <c r="C4" s="62">
        <f ca="1">IFERROR(IF(C3+1&gt;MAX(OFFSET('Program and Results'!$T$1,MATCH('Data mining (ELO R diff)'!$A$2,'Program and Results'!$A:$A,0)-1,0,500,1)),"",'Data mining (ELO R diff)'!C3+1),"")</f>
        <v>-248</v>
      </c>
      <c r="D4" s="47">
        <f ca="1">IF(C4="","",COUNTIFS(OFFSET('Program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diff)'!$C4))</f>
        <v>0</v>
      </c>
      <c r="E4">
        <f ca="1">IF(C4="","",COUNTIFS(OFFSET('Program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diff)'!$C4))</f>
        <v>0</v>
      </c>
      <c r="F4">
        <f ca="1">IF(C4="","",COUNTIFS(OFFSET('Program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diff)'!$C4))</f>
        <v>0</v>
      </c>
      <c r="G4" s="47">
        <f t="shared" ca="1" si="5"/>
        <v>0</v>
      </c>
      <c r="H4" s="47"/>
      <c r="I4" s="51"/>
      <c r="J4" s="51"/>
      <c r="K4" s="64">
        <f t="shared" ca="1" si="6"/>
        <v>-210</v>
      </c>
      <c r="L4" s="64">
        <f t="shared" ca="1" si="0"/>
        <v>-190.0001</v>
      </c>
      <c r="M4" s="36">
        <f t="shared" ca="1" si="1"/>
        <v>0</v>
      </c>
      <c r="N4" s="36">
        <f t="shared" ca="1" si="2"/>
        <v>1</v>
      </c>
      <c r="O4" s="36">
        <f t="shared" ca="1" si="3"/>
        <v>0</v>
      </c>
      <c r="P4" s="4">
        <f t="shared" ca="1" si="7"/>
        <v>1</v>
      </c>
      <c r="Q4" s="61">
        <f t="shared" ca="1" si="8"/>
        <v>0</v>
      </c>
      <c r="R4" s="61">
        <f t="shared" ca="1" si="4"/>
        <v>1</v>
      </c>
      <c r="S4" s="61">
        <f t="shared" ca="1" si="4"/>
        <v>0</v>
      </c>
      <c r="Y4" s="152"/>
      <c r="Z4" s="152"/>
      <c r="AA4" s="152"/>
      <c r="AB4" s="152"/>
      <c r="AC4" s="152"/>
      <c r="AD4" s="152"/>
      <c r="AE4" s="152"/>
      <c r="AJ4" t="str">
        <f t="shared" ca="1" si="9"/>
        <v>not first</v>
      </c>
    </row>
    <row r="5" spans="1:36">
      <c r="B5">
        <v>3</v>
      </c>
      <c r="C5" s="62">
        <f ca="1">IFERROR(IF(C4+1&gt;MAX(OFFSET('Program and Results'!$T$1,MATCH('Data mining (ELO R diff)'!$A$2,'Program and Results'!$A:$A,0)-1,0,500,1)),"",'Data mining (ELO R diff)'!C4+1),"")</f>
        <v>-247</v>
      </c>
      <c r="D5" s="47">
        <f ca="1">IF(C5="","",COUNTIFS(OFFSET('Program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diff)'!$C5))</f>
        <v>0</v>
      </c>
      <c r="E5">
        <f ca="1">IF(C5="","",COUNTIFS(OFFSET('Program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diff)'!$C5))</f>
        <v>0</v>
      </c>
      <c r="F5">
        <f ca="1">IF(C5="","",COUNTIFS(OFFSET('Program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diff)'!$C5))</f>
        <v>0</v>
      </c>
      <c r="G5" s="47">
        <f t="shared" ca="1" si="5"/>
        <v>0</v>
      </c>
      <c r="H5" s="47"/>
      <c r="I5" s="51"/>
      <c r="J5" s="51"/>
      <c r="K5" s="64">
        <f t="shared" ca="1" si="6"/>
        <v>-190</v>
      </c>
      <c r="L5" s="64">
        <f t="shared" ca="1" si="0"/>
        <v>-170.0001</v>
      </c>
      <c r="M5" s="36">
        <f t="shared" ca="1" si="1"/>
        <v>1</v>
      </c>
      <c r="N5" s="36">
        <f t="shared" ca="1" si="2"/>
        <v>1</v>
      </c>
      <c r="O5" s="36">
        <f t="shared" ca="1" si="3"/>
        <v>0</v>
      </c>
      <c r="P5" s="4">
        <f t="shared" ca="1" si="7"/>
        <v>2</v>
      </c>
      <c r="Q5" s="61">
        <f t="shared" ca="1" si="8"/>
        <v>0.5</v>
      </c>
      <c r="R5" s="61">
        <f t="shared" ca="1" si="4"/>
        <v>0.5</v>
      </c>
      <c r="S5" s="61">
        <f t="shared" ca="1" si="4"/>
        <v>0</v>
      </c>
      <c r="Y5" s="152"/>
      <c r="Z5" s="152"/>
      <c r="AA5" s="152"/>
      <c r="AB5" s="152"/>
      <c r="AC5" s="152"/>
      <c r="AD5" s="152"/>
      <c r="AE5" s="152"/>
      <c r="AJ5" t="str">
        <f t="shared" ca="1" si="9"/>
        <v>not first</v>
      </c>
    </row>
    <row r="6" spans="1:36">
      <c r="B6">
        <v>4</v>
      </c>
      <c r="C6" s="62">
        <f ca="1">IFERROR(IF(C5+1&gt;MAX(OFFSET('Program and Results'!$T$1,MATCH('Data mining (ELO R diff)'!$A$2,'Program and Results'!$A:$A,0)-1,0,500,1)),"",'Data mining (ELO R diff)'!C5+1),"")</f>
        <v>-246</v>
      </c>
      <c r="D6" s="47">
        <f ca="1">IF(C6="","",COUNTIFS(OFFSET('Program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diff)'!$C6))</f>
        <v>0</v>
      </c>
      <c r="E6">
        <f ca="1">IF(C6="","",COUNTIFS(OFFSET('Program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diff)'!$C6))</f>
        <v>0</v>
      </c>
      <c r="F6">
        <f ca="1">IF(C6="","",COUNTIFS(OFFSET('Program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diff)'!$C6))</f>
        <v>0</v>
      </c>
      <c r="G6" s="47">
        <f t="shared" ca="1" si="5"/>
        <v>0</v>
      </c>
      <c r="H6" s="47"/>
      <c r="I6" s="51"/>
      <c r="J6" s="51"/>
      <c r="K6" s="64">
        <f t="shared" ca="1" si="6"/>
        <v>-170</v>
      </c>
      <c r="L6" s="64">
        <f t="shared" ca="1" si="0"/>
        <v>-150.0001</v>
      </c>
      <c r="M6" s="36">
        <f t="shared" ca="1" si="1"/>
        <v>1</v>
      </c>
      <c r="N6" s="36">
        <f t="shared" ca="1" si="2"/>
        <v>1</v>
      </c>
      <c r="O6" s="36">
        <f t="shared" ca="1" si="3"/>
        <v>0</v>
      </c>
      <c r="P6" s="4">
        <f t="shared" ca="1" si="7"/>
        <v>2</v>
      </c>
      <c r="Q6" s="61">
        <f t="shared" ca="1" si="8"/>
        <v>0.5</v>
      </c>
      <c r="R6" s="61">
        <f t="shared" ca="1" si="4"/>
        <v>0.5</v>
      </c>
      <c r="S6" s="61">
        <f t="shared" ca="1" si="4"/>
        <v>0</v>
      </c>
      <c r="Y6" s="152"/>
      <c r="Z6" s="152"/>
      <c r="AA6" s="152"/>
      <c r="AB6" s="152"/>
      <c r="AC6" s="152"/>
      <c r="AD6" s="152"/>
      <c r="AE6" s="152"/>
      <c r="AJ6" t="str">
        <f t="shared" ca="1" si="9"/>
        <v>not first</v>
      </c>
    </row>
    <row r="7" spans="1:36">
      <c r="B7">
        <v>5</v>
      </c>
      <c r="C7" s="62">
        <f ca="1">IFERROR(IF(C6+1&gt;MAX(OFFSET('Program and Results'!$T$1,MATCH('Data mining (ELO R diff)'!$A$2,'Program and Results'!$A:$A,0)-1,0,500,1)),"",'Data mining (ELO R diff)'!C6+1),"")</f>
        <v>-245</v>
      </c>
      <c r="D7" s="47">
        <f ca="1">IF(C7="","",COUNTIFS(OFFSET('Program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diff)'!$C7))</f>
        <v>0</v>
      </c>
      <c r="E7">
        <f ca="1">IF(C7="","",COUNTIFS(OFFSET('Program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diff)'!$C7))</f>
        <v>0</v>
      </c>
      <c r="F7">
        <f ca="1">IF(C7="","",COUNTIFS(OFFSET('Program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diff)'!$C7))</f>
        <v>0</v>
      </c>
      <c r="G7" s="47">
        <f t="shared" ca="1" si="5"/>
        <v>0</v>
      </c>
      <c r="H7" s="47"/>
      <c r="I7" s="51"/>
      <c r="J7" s="51"/>
      <c r="K7" s="64">
        <f t="shared" ca="1" si="6"/>
        <v>-150</v>
      </c>
      <c r="L7" s="64">
        <f t="shared" ca="1" si="0"/>
        <v>-130.0001</v>
      </c>
      <c r="M7" s="36">
        <f t="shared" ca="1" si="1"/>
        <v>0</v>
      </c>
      <c r="N7" s="36">
        <f t="shared" ca="1" si="2"/>
        <v>1</v>
      </c>
      <c r="O7" s="36">
        <f t="shared" ca="1" si="3"/>
        <v>0</v>
      </c>
      <c r="P7" s="4">
        <f t="shared" ca="1" si="7"/>
        <v>1</v>
      </c>
      <c r="Q7" s="61">
        <f t="shared" ca="1" si="8"/>
        <v>0</v>
      </c>
      <c r="R7" s="61">
        <f t="shared" ca="1" si="4"/>
        <v>1</v>
      </c>
      <c r="S7" s="61">
        <f t="shared" ca="1" si="4"/>
        <v>0</v>
      </c>
      <c r="Y7" s="152"/>
      <c r="Z7" s="152"/>
      <c r="AA7" s="152"/>
      <c r="AB7" s="152"/>
      <c r="AC7" s="152"/>
      <c r="AD7" s="152"/>
      <c r="AE7" s="152"/>
      <c r="AJ7" t="str">
        <f t="shared" ca="1" si="9"/>
        <v>not first</v>
      </c>
    </row>
    <row r="8" spans="1:36">
      <c r="B8">
        <v>6</v>
      </c>
      <c r="C8" s="62">
        <f ca="1">IFERROR(IF(C7+1&gt;MAX(OFFSET('Program and Results'!$T$1,MATCH('Data mining (ELO R diff)'!$A$2,'Program and Results'!$A:$A,0)-1,0,500,1)),"",'Data mining (ELO R diff)'!C7+1),"")</f>
        <v>-244</v>
      </c>
      <c r="D8" s="47">
        <f ca="1">IF(C8="","",COUNTIFS(OFFSET('Program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diff)'!$C8))</f>
        <v>0</v>
      </c>
      <c r="E8">
        <f ca="1">IF(C8="","",COUNTIFS(OFFSET('Program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diff)'!$C8))</f>
        <v>0</v>
      </c>
      <c r="F8">
        <f ca="1">IF(C8="","",COUNTIFS(OFFSET('Program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diff)'!$C8))</f>
        <v>0</v>
      </c>
      <c r="G8" s="47">
        <f t="shared" ca="1" si="5"/>
        <v>0</v>
      </c>
      <c r="H8" s="47"/>
      <c r="I8" s="51"/>
      <c r="J8" s="51"/>
      <c r="K8" s="64">
        <f t="shared" ca="1" si="6"/>
        <v>-130</v>
      </c>
      <c r="L8" s="64">
        <f t="shared" ca="1" si="0"/>
        <v>-110.0001</v>
      </c>
      <c r="M8" s="36">
        <f t="shared" ca="1" si="1"/>
        <v>2</v>
      </c>
      <c r="N8" s="36">
        <f t="shared" ca="1" si="2"/>
        <v>6</v>
      </c>
      <c r="O8" s="36">
        <f t="shared" ca="1" si="3"/>
        <v>1</v>
      </c>
      <c r="P8" s="4">
        <f t="shared" ca="1" si="7"/>
        <v>9</v>
      </c>
      <c r="Q8" s="61">
        <f t="shared" ca="1" si="8"/>
        <v>0.22222222222222221</v>
      </c>
      <c r="R8" s="61">
        <f t="shared" ca="1" si="4"/>
        <v>0.66666666666666663</v>
      </c>
      <c r="S8" s="61">
        <f t="shared" ca="1" si="4"/>
        <v>0.1111111111111111</v>
      </c>
      <c r="Y8" s="152"/>
      <c r="Z8" s="152"/>
      <c r="AA8" s="152"/>
      <c r="AB8" s="152"/>
      <c r="AC8" s="152"/>
      <c r="AD8" s="152"/>
      <c r="AE8" s="152"/>
      <c r="AJ8" t="str">
        <f t="shared" ca="1" si="9"/>
        <v>not first</v>
      </c>
    </row>
    <row r="9" spans="1:36">
      <c r="B9">
        <v>7</v>
      </c>
      <c r="C9" s="62">
        <f ca="1">IFERROR(IF(C8+1&gt;MAX(OFFSET('Program and Results'!$T$1,MATCH('Data mining (ELO R diff)'!$A$2,'Program and Results'!$A:$A,0)-1,0,500,1)),"",'Data mining (ELO R diff)'!C8+1),"")</f>
        <v>-243</v>
      </c>
      <c r="D9" s="47">
        <f ca="1">IF(C9="","",COUNTIFS(OFFSET('Program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diff)'!$C9))</f>
        <v>0</v>
      </c>
      <c r="E9">
        <f ca="1">IF(C9="","",COUNTIFS(OFFSET('Program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diff)'!$C9))</f>
        <v>0</v>
      </c>
      <c r="F9">
        <f ca="1">IF(C9="","",COUNTIFS(OFFSET('Program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diff)'!$C9))</f>
        <v>0</v>
      </c>
      <c r="G9" s="47">
        <f t="shared" ca="1" si="5"/>
        <v>0</v>
      </c>
      <c r="H9" s="47"/>
      <c r="I9" s="51"/>
      <c r="J9" s="51"/>
      <c r="K9" s="64">
        <f t="shared" ca="1" si="6"/>
        <v>-110</v>
      </c>
      <c r="L9" s="64">
        <f t="shared" ca="1" si="0"/>
        <v>-90.000100000000003</v>
      </c>
      <c r="M9" s="36">
        <f t="shared" ca="1" si="1"/>
        <v>4</v>
      </c>
      <c r="N9" s="36">
        <f t="shared" ca="1" si="2"/>
        <v>3</v>
      </c>
      <c r="O9" s="36">
        <f t="shared" ca="1" si="3"/>
        <v>2</v>
      </c>
      <c r="P9" s="4">
        <f t="shared" ca="1" si="7"/>
        <v>9</v>
      </c>
      <c r="Q9" s="61">
        <f t="shared" ca="1" si="8"/>
        <v>0.44444444444444442</v>
      </c>
      <c r="R9" s="61">
        <f t="shared" ca="1" si="4"/>
        <v>0.33333333333333331</v>
      </c>
      <c r="S9" s="61">
        <f t="shared" ca="1" si="4"/>
        <v>0.22222222222222221</v>
      </c>
      <c r="Y9" s="152"/>
      <c r="Z9" s="152"/>
      <c r="AA9" s="152"/>
      <c r="AB9" s="152"/>
      <c r="AC9" s="152"/>
      <c r="AD9" s="152"/>
      <c r="AE9" s="152"/>
      <c r="AJ9" t="str">
        <f t="shared" ca="1" si="9"/>
        <v>not first</v>
      </c>
    </row>
    <row r="10" spans="1:36">
      <c r="B10">
        <v>8</v>
      </c>
      <c r="C10" s="62">
        <f ca="1">IFERROR(IF(C9+1&gt;MAX(OFFSET('Program and Results'!$T$1,MATCH('Data mining (ELO R diff)'!$A$2,'Program and Results'!$A:$A,0)-1,0,500,1)),"",'Data mining (ELO R diff)'!C9+1),"")</f>
        <v>-242</v>
      </c>
      <c r="D10" s="47">
        <f ca="1">IF(C10="","",COUNTIFS(OFFSET('Program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diff)'!$C10))</f>
        <v>0</v>
      </c>
      <c r="E10">
        <f ca="1">IF(C10="","",COUNTIFS(OFFSET('Program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diff)'!$C10))</f>
        <v>0</v>
      </c>
      <c r="F10">
        <f ca="1">IF(C10="","",COUNTIFS(OFFSET('Program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diff)'!$C10))</f>
        <v>0</v>
      </c>
      <c r="G10" s="47">
        <f t="shared" ca="1" si="5"/>
        <v>0</v>
      </c>
      <c r="H10" s="47"/>
      <c r="I10" s="51"/>
      <c r="J10" s="51"/>
      <c r="K10" s="64">
        <f t="shared" ca="1" si="6"/>
        <v>-90</v>
      </c>
      <c r="L10" s="64">
        <f t="shared" ca="1" si="0"/>
        <v>-70.000100000000003</v>
      </c>
      <c r="M10" s="36">
        <f t="shared" ca="1" si="1"/>
        <v>1</v>
      </c>
      <c r="N10" s="36">
        <f t="shared" ca="1" si="2"/>
        <v>4</v>
      </c>
      <c r="O10" s="36">
        <f t="shared" ca="1" si="3"/>
        <v>2</v>
      </c>
      <c r="P10" s="4">
        <f t="shared" ca="1" si="7"/>
        <v>7</v>
      </c>
      <c r="Q10" s="61">
        <f t="shared" ca="1" si="8"/>
        <v>0.14285714285714285</v>
      </c>
      <c r="R10" s="61">
        <f t="shared" ca="1" si="4"/>
        <v>0.5714285714285714</v>
      </c>
      <c r="S10" s="61">
        <f t="shared" ca="1" si="4"/>
        <v>0.2857142857142857</v>
      </c>
      <c r="Y10" s="152"/>
      <c r="Z10" s="152"/>
      <c r="AA10" s="152"/>
      <c r="AB10" s="152"/>
      <c r="AC10" s="152"/>
      <c r="AD10" s="152"/>
      <c r="AE10" s="152"/>
    </row>
    <row r="11" spans="1:36">
      <c r="B11">
        <v>9</v>
      </c>
      <c r="C11" s="62">
        <f ca="1">IFERROR(IF(C10+1&gt;MAX(OFFSET('Program and Results'!$T$1,MATCH('Data mining (ELO R diff)'!$A$2,'Program and Results'!$A:$A,0)-1,0,500,1)),"",'Data mining (ELO R diff)'!C10+1),"")</f>
        <v>-241</v>
      </c>
      <c r="D11" s="47">
        <f ca="1">IF(C11="","",COUNTIFS(OFFSET('Program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diff)'!$C11))</f>
        <v>0</v>
      </c>
      <c r="E11">
        <f ca="1">IF(C11="","",COUNTIFS(OFFSET('Program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diff)'!$C11))</f>
        <v>0</v>
      </c>
      <c r="F11">
        <f ca="1">IF(C11="","",COUNTIFS(OFFSET('Program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diff)'!$C11))</f>
        <v>0</v>
      </c>
      <c r="G11" s="47">
        <f t="shared" ca="1" si="5"/>
        <v>0</v>
      </c>
      <c r="H11" s="47"/>
      <c r="I11" s="51"/>
      <c r="J11" s="51"/>
      <c r="K11" s="64">
        <f t="shared" ca="1" si="6"/>
        <v>-70</v>
      </c>
      <c r="L11" s="64">
        <f t="shared" ca="1" si="0"/>
        <v>-50.000100000000003</v>
      </c>
      <c r="M11" s="36">
        <f t="shared" ca="1" si="1"/>
        <v>7</v>
      </c>
      <c r="N11" s="36">
        <f t="shared" ca="1" si="2"/>
        <v>12</v>
      </c>
      <c r="O11" s="36">
        <f t="shared" ca="1" si="3"/>
        <v>6</v>
      </c>
      <c r="P11" s="4">
        <f t="shared" ca="1" si="7"/>
        <v>25</v>
      </c>
      <c r="Q11" s="61">
        <f t="shared" ca="1" si="8"/>
        <v>0.28000000000000003</v>
      </c>
      <c r="R11" s="61">
        <f t="shared" ca="1" si="4"/>
        <v>0.48</v>
      </c>
      <c r="S11" s="61">
        <f t="shared" ca="1" si="4"/>
        <v>0.24</v>
      </c>
      <c r="AJ11" t="str">
        <f ca="1">IF(G11=0,"not first",IF(G11&gt;0,"first",""))</f>
        <v>not first</v>
      </c>
    </row>
    <row r="12" spans="1:36">
      <c r="B12">
        <v>10</v>
      </c>
      <c r="C12" s="62">
        <f ca="1">IFERROR(IF(C11+1&gt;MAX(OFFSET('Program and Results'!$T$1,MATCH('Data mining (ELO R diff)'!$A$2,'Program and Results'!$A:$A,0)-1,0,500,1)),"",'Data mining (ELO R diff)'!C11+1),"")</f>
        <v>-240</v>
      </c>
      <c r="D12" s="47">
        <f ca="1">IF(C12="","",COUNTIFS(OFFSET('Program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diff)'!$C12))</f>
        <v>0</v>
      </c>
      <c r="E12">
        <f ca="1">IF(C12="","",COUNTIFS(OFFSET('Program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diff)'!$C12))</f>
        <v>0</v>
      </c>
      <c r="F12">
        <f ca="1">IF(C12="","",COUNTIFS(OFFSET('Program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diff)'!$C12))</f>
        <v>0</v>
      </c>
      <c r="G12" s="47">
        <f t="shared" ca="1" si="5"/>
        <v>0</v>
      </c>
      <c r="H12" s="47"/>
      <c r="I12" s="51"/>
      <c r="J12" s="51"/>
      <c r="K12" s="64">
        <f t="shared" ca="1" si="6"/>
        <v>-50</v>
      </c>
      <c r="L12" s="64">
        <f t="shared" ca="1" si="0"/>
        <v>-30.0001</v>
      </c>
      <c r="M12" s="36">
        <f t="shared" ca="1" si="1"/>
        <v>4</v>
      </c>
      <c r="N12" s="36">
        <f t="shared" ca="1" si="2"/>
        <v>10</v>
      </c>
      <c r="O12" s="36">
        <f t="shared" ca="1" si="3"/>
        <v>4</v>
      </c>
      <c r="P12" s="4">
        <f t="shared" ca="1" si="7"/>
        <v>18</v>
      </c>
      <c r="Q12" s="61">
        <f t="shared" ca="1" si="8"/>
        <v>0.22222222222222221</v>
      </c>
      <c r="R12" s="61">
        <f t="shared" ca="1" si="4"/>
        <v>0.55555555555555558</v>
      </c>
      <c r="S12" s="61">
        <f t="shared" ca="1" si="4"/>
        <v>0.22222222222222221</v>
      </c>
    </row>
    <row r="13" spans="1:36">
      <c r="B13">
        <v>11</v>
      </c>
      <c r="C13" s="62">
        <f ca="1">IFERROR(IF(C12+1&gt;MAX(OFFSET('Program and Results'!$T$1,MATCH('Data mining (ELO R diff)'!$A$2,'Program and Results'!$A:$A,0)-1,0,500,1)),"",'Data mining (ELO R diff)'!C12+1),"")</f>
        <v>-239</v>
      </c>
      <c r="D13" s="47">
        <f ca="1">IF(C13="","",COUNTIFS(OFFSET('Program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diff)'!$C13))</f>
        <v>0</v>
      </c>
      <c r="E13">
        <f ca="1">IF(C13="","",COUNTIFS(OFFSET('Program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diff)'!$C13))</f>
        <v>0</v>
      </c>
      <c r="F13">
        <f ca="1">IF(C13="","",COUNTIFS(OFFSET('Program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diff)'!$C13))</f>
        <v>0</v>
      </c>
      <c r="G13" s="47">
        <f t="shared" ca="1" si="5"/>
        <v>0</v>
      </c>
      <c r="H13" s="47"/>
      <c r="I13" s="51"/>
      <c r="J13" s="51"/>
      <c r="K13" s="64">
        <f t="shared" ca="1" si="6"/>
        <v>-30</v>
      </c>
      <c r="L13" s="64">
        <f t="shared" ca="1" si="0"/>
        <v>-10.0001</v>
      </c>
      <c r="M13" s="36">
        <f t="shared" ca="1" si="1"/>
        <v>8</v>
      </c>
      <c r="N13" s="36">
        <f t="shared" ca="1" si="2"/>
        <v>12</v>
      </c>
      <c r="O13" s="36">
        <f t="shared" ca="1" si="3"/>
        <v>5</v>
      </c>
      <c r="P13" s="4">
        <f t="shared" ca="1" si="7"/>
        <v>25</v>
      </c>
      <c r="Q13" s="61">
        <f t="shared" ca="1" si="8"/>
        <v>0.32</v>
      </c>
      <c r="R13" s="61">
        <f t="shared" ca="1" si="4"/>
        <v>0.48</v>
      </c>
      <c r="S13" s="61">
        <f t="shared" ca="1" si="4"/>
        <v>0.2</v>
      </c>
      <c r="AJ13" t="str">
        <f t="shared" ref="AJ13:AJ76" ca="1" si="10">IF(G13=0,"not first",IF(G13&gt;0,"first",""))</f>
        <v>not first</v>
      </c>
    </row>
    <row r="14" spans="1:36">
      <c r="B14">
        <v>12</v>
      </c>
      <c r="C14" s="62">
        <f ca="1">IFERROR(IF(C13+1&gt;MAX(OFFSET('Program and Results'!$T$1,MATCH('Data mining (ELO R diff)'!$A$2,'Program and Results'!$A:$A,0)-1,0,500,1)),"",'Data mining (ELO R diff)'!C13+1),"")</f>
        <v>-238</v>
      </c>
      <c r="D14" s="47">
        <f ca="1">IF(C14="","",COUNTIFS(OFFSET('Program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diff)'!$C14))</f>
        <v>0</v>
      </c>
      <c r="E14">
        <f ca="1">IF(C14="","",COUNTIFS(OFFSET('Program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diff)'!$C14))</f>
        <v>0</v>
      </c>
      <c r="F14">
        <f ca="1">IF(C14="","",COUNTIFS(OFFSET('Program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diff)'!$C14))</f>
        <v>0</v>
      </c>
      <c r="G14" s="47">
        <f t="shared" ca="1" si="5"/>
        <v>0</v>
      </c>
      <c r="H14" s="47"/>
      <c r="I14" s="51"/>
      <c r="J14" s="51"/>
      <c r="K14" s="64">
        <f t="shared" ca="1" si="6"/>
        <v>-10</v>
      </c>
      <c r="L14" s="64">
        <f t="shared" ca="1" si="0"/>
        <v>9.9999000000000002</v>
      </c>
      <c r="M14" s="36">
        <f t="shared" ca="1" si="1"/>
        <v>19</v>
      </c>
      <c r="N14" s="36">
        <f t="shared" ca="1" si="2"/>
        <v>10</v>
      </c>
      <c r="O14" s="36">
        <f t="shared" ca="1" si="3"/>
        <v>10</v>
      </c>
      <c r="P14" s="4">
        <f t="shared" ca="1" si="7"/>
        <v>39</v>
      </c>
      <c r="Q14" s="61">
        <f t="shared" ca="1" si="8"/>
        <v>0.48717948717948717</v>
      </c>
      <c r="R14" s="61">
        <f t="shared" ca="1" si="4"/>
        <v>0.25641025641025639</v>
      </c>
      <c r="S14" s="61">
        <f t="shared" ca="1" si="4"/>
        <v>0.25641025641025639</v>
      </c>
      <c r="AJ14" t="str">
        <f t="shared" ca="1" si="10"/>
        <v>not first</v>
      </c>
    </row>
    <row r="15" spans="1:36">
      <c r="B15">
        <v>13</v>
      </c>
      <c r="C15" s="62">
        <f ca="1">IFERROR(IF(C14+1&gt;MAX(OFFSET('Program and Results'!$T$1,MATCH('Data mining (ELO R diff)'!$A$2,'Program and Results'!$A:$A,0)-1,0,500,1)),"",'Data mining (ELO R diff)'!C14+1),"")</f>
        <v>-237</v>
      </c>
      <c r="D15" s="47">
        <f ca="1">IF(C15="","",COUNTIFS(OFFSET('Program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diff)'!$C15))</f>
        <v>0</v>
      </c>
      <c r="E15">
        <f ca="1">IF(C15="","",COUNTIFS(OFFSET('Program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diff)'!$C15))</f>
        <v>0</v>
      </c>
      <c r="F15">
        <f ca="1">IF(C15="","",COUNTIFS(OFFSET('Program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diff)'!$C15))</f>
        <v>0</v>
      </c>
      <c r="G15" s="47">
        <f t="shared" ca="1" si="5"/>
        <v>0</v>
      </c>
      <c r="H15" s="47"/>
      <c r="I15" s="51"/>
      <c r="J15" s="51"/>
      <c r="K15" s="64">
        <f t="shared" ca="1" si="6"/>
        <v>10</v>
      </c>
      <c r="L15" s="64">
        <f t="shared" ca="1" si="0"/>
        <v>29.9999</v>
      </c>
      <c r="M15" s="36">
        <f t="shared" ca="1" si="1"/>
        <v>16</v>
      </c>
      <c r="N15" s="36">
        <f t="shared" ca="1" si="2"/>
        <v>7</v>
      </c>
      <c r="O15" s="36">
        <f t="shared" ca="1" si="3"/>
        <v>10</v>
      </c>
      <c r="P15" s="4">
        <f t="shared" ca="1" si="7"/>
        <v>33</v>
      </c>
      <c r="Q15" s="61">
        <f t="shared" ca="1" si="8"/>
        <v>0.48484848484848486</v>
      </c>
      <c r="R15" s="61">
        <f t="shared" ca="1" si="4"/>
        <v>0.21212121212121213</v>
      </c>
      <c r="S15" s="61">
        <f t="shared" ca="1" si="4"/>
        <v>0.30303030303030304</v>
      </c>
      <c r="AJ15" t="str">
        <f t="shared" ca="1" si="10"/>
        <v>not first</v>
      </c>
    </row>
    <row r="16" spans="1:36">
      <c r="B16">
        <v>14</v>
      </c>
      <c r="C16" s="62">
        <f ca="1">IFERROR(IF(C15+1&gt;MAX(OFFSET('Program and Results'!$T$1,MATCH('Data mining (ELO R diff)'!$A$2,'Program and Results'!$A:$A,0)-1,0,500,1)),"",'Data mining (ELO R diff)'!C15+1),"")</f>
        <v>-236</v>
      </c>
      <c r="D16" s="47">
        <f ca="1">IF(C16="","",COUNTIFS(OFFSET('Program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diff)'!$C16))</f>
        <v>0</v>
      </c>
      <c r="E16">
        <f ca="1">IF(C16="","",COUNTIFS(OFFSET('Program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diff)'!$C16))</f>
        <v>0</v>
      </c>
      <c r="F16">
        <f ca="1">IF(C16="","",COUNTIFS(OFFSET('Program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diff)'!$C16))</f>
        <v>0</v>
      </c>
      <c r="G16" s="47">
        <f t="shared" ca="1" si="5"/>
        <v>0</v>
      </c>
      <c r="H16" s="47"/>
      <c r="I16" s="71"/>
      <c r="J16" s="51"/>
      <c r="K16" s="64">
        <f t="shared" ca="1" si="6"/>
        <v>30</v>
      </c>
      <c r="L16" s="64">
        <f t="shared" ca="1" si="0"/>
        <v>49.999899999999997</v>
      </c>
      <c r="M16" s="36">
        <f t="shared" ca="1" si="1"/>
        <v>14</v>
      </c>
      <c r="N16" s="36">
        <f t="shared" ca="1" si="2"/>
        <v>5</v>
      </c>
      <c r="O16" s="36">
        <f t="shared" ca="1" si="3"/>
        <v>7</v>
      </c>
      <c r="P16" s="4">
        <f t="shared" ca="1" si="7"/>
        <v>26</v>
      </c>
      <c r="Q16" s="61">
        <f t="shared" ca="1" si="8"/>
        <v>0.53846153846153844</v>
      </c>
      <c r="R16" s="61">
        <f t="shared" ca="1" si="4"/>
        <v>0.19230769230769232</v>
      </c>
      <c r="S16" s="61">
        <f t="shared" ca="1" si="4"/>
        <v>0.26923076923076922</v>
      </c>
      <c r="AJ16" t="str">
        <f t="shared" ca="1" si="10"/>
        <v>not first</v>
      </c>
    </row>
    <row r="17" spans="2:36">
      <c r="B17">
        <v>15</v>
      </c>
      <c r="C17" s="62">
        <f ca="1">IFERROR(IF(C16+1&gt;MAX(OFFSET('Program and Results'!$T$1,MATCH('Data mining (ELO R diff)'!$A$2,'Program and Results'!$A:$A,0)-1,0,500,1)),"",'Data mining (ELO R diff)'!C16+1),"")</f>
        <v>-235</v>
      </c>
      <c r="D17" s="47">
        <f ca="1">IF(C17="","",COUNTIFS(OFFSET('Program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diff)'!$C17))</f>
        <v>0</v>
      </c>
      <c r="E17">
        <f ca="1">IF(C17="","",COUNTIFS(OFFSET('Program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diff)'!$C17))</f>
        <v>0</v>
      </c>
      <c r="F17">
        <f ca="1">IF(C17="","",COUNTIFS(OFFSET('Program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diff)'!$C17))</f>
        <v>0</v>
      </c>
      <c r="G17" s="47">
        <f t="shared" ca="1" si="5"/>
        <v>0</v>
      </c>
      <c r="H17" s="47"/>
      <c r="I17" s="71"/>
      <c r="J17" s="51"/>
      <c r="K17" s="64">
        <f t="shared" ca="1" si="6"/>
        <v>50</v>
      </c>
      <c r="L17" s="64">
        <f t="shared" ca="1" si="0"/>
        <v>69.999899999999997</v>
      </c>
      <c r="M17" s="36">
        <f t="shared" ca="1" si="1"/>
        <v>14</v>
      </c>
      <c r="N17" s="36">
        <f t="shared" ca="1" si="2"/>
        <v>4</v>
      </c>
      <c r="O17" s="36">
        <f t="shared" ca="1" si="3"/>
        <v>5</v>
      </c>
      <c r="P17" s="4">
        <f t="shared" ca="1" si="7"/>
        <v>23</v>
      </c>
      <c r="Q17" s="61">
        <f t="shared" ca="1" si="8"/>
        <v>0.60869565217391308</v>
      </c>
      <c r="R17" s="61">
        <f t="shared" ca="1" si="4"/>
        <v>0.17391304347826086</v>
      </c>
      <c r="S17" s="61">
        <f t="shared" ca="1" si="4"/>
        <v>0.21739130434782608</v>
      </c>
      <c r="AJ17" t="str">
        <f t="shared" ca="1" si="10"/>
        <v>not first</v>
      </c>
    </row>
    <row r="18" spans="2:36">
      <c r="B18">
        <v>16</v>
      </c>
      <c r="C18" s="62">
        <f ca="1">IFERROR(IF(C17+1&gt;MAX(OFFSET('Program and Results'!$T$1,MATCH('Data mining (ELO R diff)'!$A$2,'Program and Results'!$A:$A,0)-1,0,500,1)),"",'Data mining (ELO R diff)'!C17+1),"")</f>
        <v>-234</v>
      </c>
      <c r="D18" s="47">
        <f ca="1">IF(C18="","",COUNTIFS(OFFSET('Program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diff)'!$C18))</f>
        <v>0</v>
      </c>
      <c r="E18">
        <f ca="1">IF(C18="","",COUNTIFS(OFFSET('Program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diff)'!$C18))</f>
        <v>0</v>
      </c>
      <c r="F18">
        <f ca="1">IF(C18="","",COUNTIFS(OFFSET('Program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diff)'!$C18))</f>
        <v>0</v>
      </c>
      <c r="G18" s="47">
        <f t="shared" ca="1" si="5"/>
        <v>0</v>
      </c>
      <c r="H18" s="47"/>
      <c r="I18" s="51"/>
      <c r="J18" s="51"/>
      <c r="K18" s="64">
        <f t="shared" ca="1" si="6"/>
        <v>70</v>
      </c>
      <c r="L18" s="64">
        <f t="shared" ca="1" si="0"/>
        <v>89.999899999999997</v>
      </c>
      <c r="M18" s="36">
        <f t="shared" ca="1" si="1"/>
        <v>6</v>
      </c>
      <c r="N18" s="36">
        <f t="shared" ca="1" si="2"/>
        <v>1</v>
      </c>
      <c r="O18" s="36">
        <f t="shared" ca="1" si="3"/>
        <v>1</v>
      </c>
      <c r="P18" s="4">
        <f t="shared" ca="1" si="7"/>
        <v>8</v>
      </c>
      <c r="Q18" s="61">
        <f t="shared" ca="1" si="8"/>
        <v>0.75</v>
      </c>
      <c r="R18" s="61">
        <f t="shared" ca="1" si="8"/>
        <v>0.125</v>
      </c>
      <c r="S18" s="61">
        <f t="shared" ca="1" si="8"/>
        <v>0.125</v>
      </c>
      <c r="AJ18" t="str">
        <f t="shared" ca="1" si="10"/>
        <v>not first</v>
      </c>
    </row>
    <row r="19" spans="2:36">
      <c r="B19">
        <v>17</v>
      </c>
      <c r="C19" s="62">
        <f ca="1">IFERROR(IF(C18+1&gt;MAX(OFFSET('Program and Results'!$T$1,MATCH('Data mining (ELO R diff)'!$A$2,'Program and Results'!$A:$A,0)-1,0,500,1)),"",'Data mining (ELO R diff)'!C18+1),"")</f>
        <v>-233</v>
      </c>
      <c r="D19" s="47">
        <f ca="1">IF(C19="","",COUNTIFS(OFFSET('Program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diff)'!$C19))</f>
        <v>0</v>
      </c>
      <c r="E19">
        <f ca="1">IF(C19="","",COUNTIFS(OFFSET('Program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diff)'!$C19))</f>
        <v>0</v>
      </c>
      <c r="F19">
        <f ca="1">IF(C19="","",COUNTIFS(OFFSET('Program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diff)'!$C19))</f>
        <v>0</v>
      </c>
      <c r="G19" s="47">
        <f t="shared" ca="1" si="5"/>
        <v>0</v>
      </c>
      <c r="H19" s="47"/>
      <c r="I19" s="51"/>
      <c r="J19" s="51"/>
      <c r="K19" s="64">
        <f t="shared" ca="1" si="6"/>
        <v>90</v>
      </c>
      <c r="L19" s="64">
        <f t="shared" ca="1" si="0"/>
        <v>109.9999</v>
      </c>
      <c r="M19" s="36">
        <f t="shared" ca="1" si="1"/>
        <v>9</v>
      </c>
      <c r="N19" s="36">
        <f t="shared" ca="1" si="2"/>
        <v>1</v>
      </c>
      <c r="O19" s="36">
        <f t="shared" ca="1" si="3"/>
        <v>1</v>
      </c>
      <c r="P19" s="4">
        <f t="shared" ca="1" si="7"/>
        <v>11</v>
      </c>
      <c r="Q19" s="61">
        <f t="shared" ca="1" si="8"/>
        <v>0.81818181818181823</v>
      </c>
      <c r="R19" s="61">
        <f t="shared" ca="1" si="8"/>
        <v>9.0909090909090912E-2</v>
      </c>
      <c r="S19" s="61">
        <f t="shared" ca="1" si="8"/>
        <v>9.0909090909090912E-2</v>
      </c>
      <c r="AJ19" t="str">
        <f t="shared" ca="1" si="10"/>
        <v>not first</v>
      </c>
    </row>
    <row r="20" spans="2:36" hidden="1">
      <c r="B20">
        <v>18</v>
      </c>
      <c r="C20" s="62">
        <f ca="1">IFERROR(IF(C19+1&gt;MAX(OFFSET('Program and Results'!$T$1,MATCH('Data mining (ELO R diff)'!$A$2,'Program and Results'!$A:$A,0)-1,0,500,1)),"",'Data mining (ELO R diff)'!C19+1),"")</f>
        <v>-232</v>
      </c>
      <c r="D20" s="47">
        <f ca="1">IF(C20="","",COUNTIFS(OFFSET('Program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diff)'!$C20))</f>
        <v>0</v>
      </c>
      <c r="E20">
        <f ca="1">IF(C20="","",COUNTIFS(OFFSET('Program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diff)'!$C20))</f>
        <v>0</v>
      </c>
      <c r="F20">
        <f ca="1">IF(C20="","",COUNTIFS(OFFSET('Program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diff)'!$C20))</f>
        <v>0</v>
      </c>
      <c r="G20" s="47">
        <f t="shared" ca="1" si="5"/>
        <v>0</v>
      </c>
      <c r="H20" s="47"/>
      <c r="I20" s="51"/>
      <c r="J20" s="51"/>
      <c r="K20" s="64">
        <f t="shared" ca="1" si="6"/>
        <v>110</v>
      </c>
      <c r="L20" s="64">
        <f t="shared" ca="1" si="0"/>
        <v>129.9999</v>
      </c>
      <c r="M20" s="36">
        <f t="shared" ca="1" si="1"/>
        <v>0</v>
      </c>
      <c r="N20" s="36">
        <f t="shared" ca="1" si="2"/>
        <v>0</v>
      </c>
      <c r="O20" s="36">
        <f t="shared" ca="1" si="3"/>
        <v>0</v>
      </c>
      <c r="P20" s="4">
        <f t="shared" ca="1" si="7"/>
        <v>0</v>
      </c>
      <c r="Q20" s="61" t="str">
        <f t="shared" ca="1" si="8"/>
        <v/>
      </c>
      <c r="R20" s="61" t="str">
        <f t="shared" ca="1" si="8"/>
        <v/>
      </c>
      <c r="S20" s="61" t="str">
        <f t="shared" ca="1" si="8"/>
        <v/>
      </c>
      <c r="AJ20" t="str">
        <f t="shared" ca="1" si="10"/>
        <v>not first</v>
      </c>
    </row>
    <row r="21" spans="2:36">
      <c r="B21">
        <v>19</v>
      </c>
      <c r="C21" s="62">
        <f ca="1">IFERROR(IF(C20+1&gt;MAX(OFFSET('Program and Results'!$T$1,MATCH('Data mining (ELO R diff)'!$A$2,'Program and Results'!$A:$A,0)-1,0,500,1)),"",'Data mining (ELO R diff)'!C20+1),"")</f>
        <v>-231</v>
      </c>
      <c r="D21" s="47">
        <f ca="1">IF(C21="","",COUNTIFS(OFFSET('Program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diff)'!$C21))</f>
        <v>0</v>
      </c>
      <c r="E21">
        <f ca="1">IF(C21="","",COUNTIFS(OFFSET('Program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diff)'!$C21))</f>
        <v>0</v>
      </c>
      <c r="F21">
        <f ca="1">IF(C21="","",COUNTIFS(OFFSET('Program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diff)'!$C21))</f>
        <v>0</v>
      </c>
      <c r="G21" s="47">
        <f t="shared" ca="1" si="5"/>
        <v>0</v>
      </c>
      <c r="H21" s="47"/>
      <c r="I21" s="51"/>
      <c r="J21" s="51"/>
      <c r="K21" s="64">
        <f t="shared" ca="1" si="6"/>
        <v>130</v>
      </c>
      <c r="L21" s="64">
        <f ca="1">IFERROR(IF(K21+1&gt;MAX($C$2:$C$500),"+",K21+($J$2-0.01%)),"")</f>
        <v>149.9999</v>
      </c>
      <c r="M21" s="36">
        <f t="shared" ca="1" si="1"/>
        <v>2</v>
      </c>
      <c r="N21" s="36">
        <f t="shared" ca="1" si="2"/>
        <v>1</v>
      </c>
      <c r="O21" s="36">
        <f t="shared" ca="1" si="3"/>
        <v>0</v>
      </c>
      <c r="P21" s="4">
        <f t="shared" ca="1" si="7"/>
        <v>3</v>
      </c>
      <c r="Q21" s="61">
        <f t="shared" ref="Q21:S84" ca="1" si="11">IFERROR(IF($P21="","",M21/$P21),"")</f>
        <v>0.66666666666666663</v>
      </c>
      <c r="R21" s="61">
        <f t="shared" ca="1" si="11"/>
        <v>0.33333333333333331</v>
      </c>
      <c r="S21" s="61">
        <f t="shared" ca="1" si="11"/>
        <v>0</v>
      </c>
      <c r="AJ21" t="str">
        <f t="shared" ca="1" si="10"/>
        <v>not first</v>
      </c>
    </row>
    <row r="22" spans="2:36">
      <c r="B22">
        <v>20</v>
      </c>
      <c r="C22" s="62">
        <f ca="1">IFERROR(IF(C21+1&gt;MAX(OFFSET('Program and Results'!$T$1,MATCH('Data mining (ELO R diff)'!$A$2,'Program and Results'!$A:$A,0)-1,0,500,1)),"",'Data mining (ELO R diff)'!C21+1),"")</f>
        <v>-230</v>
      </c>
      <c r="D22" s="47">
        <f ca="1">IF(C22="","",COUNTIFS(OFFSET('Program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diff)'!$C22))</f>
        <v>0</v>
      </c>
      <c r="E22">
        <f ca="1">IF(C22="","",COUNTIFS(OFFSET('Program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diff)'!$C22))</f>
        <v>0</v>
      </c>
      <c r="F22">
        <f ca="1">IF(C22="","",COUNTIFS(OFFSET('Program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diff)'!$C22))</f>
        <v>0</v>
      </c>
      <c r="G22" s="47">
        <f t="shared" ca="1" si="5"/>
        <v>0</v>
      </c>
      <c r="H22" s="47"/>
      <c r="I22" s="51"/>
      <c r="J22" s="51"/>
      <c r="K22" s="64">
        <f t="shared" ca="1" si="6"/>
        <v>150</v>
      </c>
      <c r="L22" s="64">
        <f t="shared" ref="L22:L85" ca="1" si="12">IFERROR(IF(K22+1&gt;MAX($C$2:$C$500),"+",K22+($J$2-0.01%)),"")</f>
        <v>169.9999</v>
      </c>
      <c r="M22" s="36">
        <f t="shared" ca="1" si="1"/>
        <v>4</v>
      </c>
      <c r="N22" s="36">
        <f t="shared" ca="1" si="2"/>
        <v>0</v>
      </c>
      <c r="O22" s="36">
        <f t="shared" ca="1" si="3"/>
        <v>0</v>
      </c>
      <c r="P22" s="4">
        <f t="shared" ca="1" si="7"/>
        <v>4</v>
      </c>
      <c r="Q22" s="61">
        <f t="shared" ca="1" si="11"/>
        <v>1</v>
      </c>
      <c r="R22" s="61">
        <f t="shared" ca="1" si="11"/>
        <v>0</v>
      </c>
      <c r="S22" s="61">
        <f t="shared" ca="1" si="11"/>
        <v>0</v>
      </c>
      <c r="AJ22" t="str">
        <f t="shared" ca="1" si="10"/>
        <v>not first</v>
      </c>
    </row>
    <row r="23" spans="2:36">
      <c r="B23">
        <v>21</v>
      </c>
      <c r="C23" s="62">
        <f ca="1">IFERROR(IF(C22+1&gt;MAX(OFFSET('Program and Results'!$T$1,MATCH('Data mining (ELO R diff)'!$A$2,'Program and Results'!$A:$A,0)-1,0,500,1)),"",'Data mining (ELO R diff)'!C22+1),"")</f>
        <v>-229</v>
      </c>
      <c r="D23" s="47">
        <f ca="1">IF(C23="","",COUNTIFS(OFFSET('Program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diff)'!$C23))</f>
        <v>0</v>
      </c>
      <c r="E23">
        <f ca="1">IF(C23="","",COUNTIFS(OFFSET('Program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diff)'!$C23))</f>
        <v>0</v>
      </c>
      <c r="F23">
        <f ca="1">IF(C23="","",COUNTIFS(OFFSET('Program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diff)'!$C23))</f>
        <v>0</v>
      </c>
      <c r="G23" s="47">
        <f t="shared" ca="1" si="5"/>
        <v>0</v>
      </c>
      <c r="H23" s="47"/>
      <c r="I23" s="51"/>
      <c r="J23" s="51"/>
      <c r="K23" s="64">
        <f t="shared" ref="K23:K86" ca="1" si="13">IFERROR(IF(K22+1&gt;MAX($C$2:$C$500),"",K22+$J$2),"")</f>
        <v>170</v>
      </c>
      <c r="L23" s="64">
        <f t="shared" ca="1" si="12"/>
        <v>189.9999</v>
      </c>
      <c r="M23" s="36">
        <f t="shared" ca="1" si="1"/>
        <v>2</v>
      </c>
      <c r="N23" s="36">
        <f t="shared" ca="1" si="2"/>
        <v>0</v>
      </c>
      <c r="O23" s="36">
        <f t="shared" ca="1" si="3"/>
        <v>0</v>
      </c>
      <c r="P23" s="4">
        <f t="shared" ca="1" si="7"/>
        <v>2</v>
      </c>
      <c r="Q23" s="61">
        <f t="shared" ca="1" si="11"/>
        <v>1</v>
      </c>
      <c r="R23" s="61">
        <f t="shared" ca="1" si="11"/>
        <v>0</v>
      </c>
      <c r="S23" s="61">
        <f t="shared" ca="1" si="11"/>
        <v>0</v>
      </c>
      <c r="AJ23" t="str">
        <f t="shared" ca="1" si="10"/>
        <v>not first</v>
      </c>
    </row>
    <row r="24" spans="2:36">
      <c r="B24">
        <v>22</v>
      </c>
      <c r="C24" s="62">
        <f ca="1">IFERROR(IF(C23+1&gt;MAX(OFFSET('Program and Results'!$T$1,MATCH('Data mining (ELO R diff)'!$A$2,'Program and Results'!$A:$A,0)-1,0,500,1)),"",'Data mining (ELO R diff)'!C23+1),"")</f>
        <v>-228</v>
      </c>
      <c r="D24" s="47">
        <f ca="1">IF(C24="","",COUNTIFS(OFFSET('Program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diff)'!$C24))</f>
        <v>0</v>
      </c>
      <c r="E24">
        <f ca="1">IF(C24="","",COUNTIFS(OFFSET('Program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diff)'!$C24))</f>
        <v>0</v>
      </c>
      <c r="F24">
        <f ca="1">IF(C24="","",COUNTIFS(OFFSET('Program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diff)'!$C24))</f>
        <v>0</v>
      </c>
      <c r="G24" s="47">
        <f t="shared" ca="1" si="5"/>
        <v>0</v>
      </c>
      <c r="H24" s="47"/>
      <c r="I24" s="51"/>
      <c r="J24" s="51"/>
      <c r="K24" s="64">
        <f t="shared" ca="1" si="13"/>
        <v>190</v>
      </c>
      <c r="L24" s="64">
        <f t="shared" ca="1" si="12"/>
        <v>209.9999</v>
      </c>
      <c r="M24" s="36">
        <f t="shared" ca="1" si="1"/>
        <v>0</v>
      </c>
      <c r="N24" s="36">
        <f t="shared" ca="1" si="2"/>
        <v>0</v>
      </c>
      <c r="O24" s="36">
        <f t="shared" ca="1" si="3"/>
        <v>1</v>
      </c>
      <c r="P24" s="4">
        <f t="shared" ca="1" si="7"/>
        <v>1</v>
      </c>
      <c r="Q24" s="61">
        <f t="shared" ca="1" si="11"/>
        <v>0</v>
      </c>
      <c r="R24" s="61">
        <f t="shared" ca="1" si="11"/>
        <v>0</v>
      </c>
      <c r="S24" s="61">
        <f t="shared" ca="1" si="11"/>
        <v>1</v>
      </c>
      <c r="AJ24" t="str">
        <f t="shared" ca="1" si="10"/>
        <v>not first</v>
      </c>
    </row>
    <row r="25" spans="2:36">
      <c r="B25">
        <v>23</v>
      </c>
      <c r="C25" s="62">
        <f ca="1">IFERROR(IF(C24+1&gt;MAX(OFFSET('Program and Results'!$T$1,MATCH('Data mining (ELO R diff)'!$A$2,'Program and Results'!$A:$A,0)-1,0,500,1)),"",'Data mining (ELO R diff)'!C24+1),"")</f>
        <v>-227</v>
      </c>
      <c r="D25" s="47">
        <f ca="1">IF(C25="","",COUNTIFS(OFFSET('Program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diff)'!$C25))</f>
        <v>0</v>
      </c>
      <c r="E25">
        <f ca="1">IF(C25="","",COUNTIFS(OFFSET('Program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diff)'!$C25))</f>
        <v>0</v>
      </c>
      <c r="F25">
        <f ca="1">IF(C25="","",COUNTIFS(OFFSET('Program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diff)'!$C25))</f>
        <v>0</v>
      </c>
      <c r="G25" s="47">
        <f t="shared" ca="1" si="5"/>
        <v>0</v>
      </c>
      <c r="H25" s="47"/>
      <c r="I25" s="51"/>
      <c r="J25" s="51"/>
      <c r="K25" s="64">
        <f t="shared" ca="1" si="13"/>
        <v>210</v>
      </c>
      <c r="L25" s="64">
        <f t="shared" ca="1" si="12"/>
        <v>229.9999</v>
      </c>
      <c r="M25" s="36">
        <f t="shared" ca="1" si="1"/>
        <v>1</v>
      </c>
      <c r="N25" s="36">
        <f t="shared" ca="1" si="2"/>
        <v>0</v>
      </c>
      <c r="O25" s="36">
        <f t="shared" ca="1" si="3"/>
        <v>0</v>
      </c>
      <c r="P25" s="4">
        <f t="shared" ca="1" si="7"/>
        <v>1</v>
      </c>
      <c r="Q25" s="61">
        <f t="shared" ca="1" si="11"/>
        <v>1</v>
      </c>
      <c r="R25" s="61">
        <f t="shared" ca="1" si="11"/>
        <v>0</v>
      </c>
      <c r="S25" s="61">
        <f t="shared" ca="1" si="11"/>
        <v>0</v>
      </c>
      <c r="AJ25" t="str">
        <f t="shared" ca="1" si="10"/>
        <v>not first</v>
      </c>
    </row>
    <row r="26" spans="2:36" hidden="1">
      <c r="B26">
        <v>24</v>
      </c>
      <c r="C26" s="62">
        <f ca="1">IFERROR(IF(C25+1&gt;MAX(OFFSET('Program and Results'!$T$1,MATCH('Data mining (ELO R diff)'!$A$2,'Program and Results'!$A:$A,0)-1,0,500,1)),"",'Data mining (ELO R diff)'!C25+1),"")</f>
        <v>-226</v>
      </c>
      <c r="D26" s="47">
        <f ca="1">IF(C26="","",COUNTIFS(OFFSET('Program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diff)'!$C26))</f>
        <v>0</v>
      </c>
      <c r="E26">
        <f ca="1">IF(C26="","",COUNTIFS(OFFSET('Program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diff)'!$C26))</f>
        <v>0</v>
      </c>
      <c r="F26">
        <f ca="1">IF(C26="","",COUNTIFS(OFFSET('Program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diff)'!$C26))</f>
        <v>0</v>
      </c>
      <c r="G26" s="47">
        <f t="shared" ca="1" si="5"/>
        <v>0</v>
      </c>
      <c r="H26" s="47"/>
      <c r="I26" s="51"/>
      <c r="J26" s="51"/>
      <c r="K26" s="64">
        <f t="shared" ca="1" si="13"/>
        <v>230</v>
      </c>
      <c r="L26" s="64" t="str">
        <f t="shared" ca="1" si="12"/>
        <v>+</v>
      </c>
      <c r="M26" s="36">
        <f t="shared" ca="1" si="1"/>
        <v>0</v>
      </c>
      <c r="N26" s="36">
        <f t="shared" ca="1" si="2"/>
        <v>0</v>
      </c>
      <c r="O26" s="36">
        <f t="shared" ca="1" si="3"/>
        <v>0</v>
      </c>
      <c r="P26" s="4">
        <f t="shared" ca="1" si="7"/>
        <v>0</v>
      </c>
      <c r="Q26" s="61" t="str">
        <f t="shared" ca="1" si="11"/>
        <v/>
      </c>
      <c r="R26" s="61" t="str">
        <f t="shared" ca="1" si="11"/>
        <v/>
      </c>
      <c r="S26" s="61" t="str">
        <f t="shared" ca="1" si="11"/>
        <v/>
      </c>
      <c r="AJ26" t="str">
        <f t="shared" ca="1" si="10"/>
        <v>not first</v>
      </c>
    </row>
    <row r="27" spans="2:36">
      <c r="B27">
        <v>25</v>
      </c>
      <c r="C27" s="62">
        <f ca="1">IFERROR(IF(C26+1&gt;MAX(OFFSET('Program and Results'!$T$1,MATCH('Data mining (ELO R diff)'!$A$2,'Program and Results'!$A:$A,0)-1,0,500,1)),"",'Data mining (ELO R diff)'!C26+1),"")</f>
        <v>-225</v>
      </c>
      <c r="D27" s="47">
        <f ca="1">IF(C27="","",COUNTIFS(OFFSET('Program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diff)'!$C27))</f>
        <v>0</v>
      </c>
      <c r="E27">
        <f ca="1">IF(C27="","",COUNTIFS(OFFSET('Program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diff)'!$C27))</f>
        <v>0</v>
      </c>
      <c r="F27">
        <f ca="1">IF(C27="","",COUNTIFS(OFFSET('Program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diff)'!$C27))</f>
        <v>0</v>
      </c>
      <c r="G27" s="47">
        <f t="shared" ca="1" si="5"/>
        <v>0</v>
      </c>
      <c r="H27" s="47"/>
      <c r="I27" s="51"/>
      <c r="J27" s="51"/>
      <c r="K27" s="64" t="str">
        <f t="shared" ca="1" si="13"/>
        <v/>
      </c>
      <c r="L27" s="64" t="str">
        <f t="shared" ca="1" si="12"/>
        <v/>
      </c>
      <c r="M27" s="36" t="str">
        <f t="shared" ca="1" si="1"/>
        <v/>
      </c>
      <c r="N27" s="36" t="str">
        <f t="shared" ca="1" si="2"/>
        <v/>
      </c>
      <c r="O27" s="36" t="str">
        <f t="shared" ca="1" si="3"/>
        <v/>
      </c>
      <c r="P27" s="4" t="str">
        <f t="shared" ca="1" si="7"/>
        <v/>
      </c>
      <c r="Q27" s="61" t="str">
        <f t="shared" ca="1" si="11"/>
        <v/>
      </c>
      <c r="R27" s="61" t="str">
        <f t="shared" ca="1" si="11"/>
        <v/>
      </c>
      <c r="S27" s="61" t="str">
        <f t="shared" ca="1" si="11"/>
        <v/>
      </c>
      <c r="AJ27" t="str">
        <f t="shared" ca="1" si="10"/>
        <v>not first</v>
      </c>
    </row>
    <row r="28" spans="2:36">
      <c r="B28">
        <v>26</v>
      </c>
      <c r="C28" s="62">
        <f ca="1">IFERROR(IF(C27+1&gt;MAX(OFFSET('Program and Results'!$T$1,MATCH('Data mining (ELO R diff)'!$A$2,'Program and Results'!$A:$A,0)-1,0,500,1)),"",'Data mining (ELO R diff)'!C27+1),"")</f>
        <v>-224</v>
      </c>
      <c r="D28" s="47">
        <f ca="1">IF(C28="","",COUNTIFS(OFFSET('Program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diff)'!$C28))</f>
        <v>0</v>
      </c>
      <c r="E28">
        <f ca="1">IF(C28="","",COUNTIFS(OFFSET('Program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diff)'!$C28))</f>
        <v>0</v>
      </c>
      <c r="F28">
        <f ca="1">IF(C28="","",COUNTIFS(OFFSET('Program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diff)'!$C28))</f>
        <v>0</v>
      </c>
      <c r="G28" s="47">
        <f t="shared" ca="1" si="5"/>
        <v>0</v>
      </c>
      <c r="H28" s="47"/>
      <c r="I28" s="51"/>
      <c r="J28" s="51"/>
      <c r="K28" s="64" t="str">
        <f t="shared" ca="1" si="13"/>
        <v/>
      </c>
      <c r="L28" s="64" t="str">
        <f t="shared" ca="1" si="12"/>
        <v/>
      </c>
      <c r="M28" s="36" t="str">
        <f t="shared" ca="1" si="1"/>
        <v/>
      </c>
      <c r="N28" s="36" t="str">
        <f t="shared" ca="1" si="2"/>
        <v/>
      </c>
      <c r="O28" s="36" t="str">
        <f t="shared" ca="1" si="3"/>
        <v/>
      </c>
      <c r="P28" s="4" t="str">
        <f t="shared" ca="1" si="7"/>
        <v/>
      </c>
      <c r="Q28" s="61" t="str">
        <f t="shared" ca="1" si="11"/>
        <v/>
      </c>
      <c r="R28" s="61" t="str">
        <f t="shared" ca="1" si="11"/>
        <v/>
      </c>
      <c r="S28" s="61" t="str">
        <f t="shared" ca="1" si="11"/>
        <v/>
      </c>
      <c r="AJ28" t="str">
        <f t="shared" ca="1" si="10"/>
        <v>not first</v>
      </c>
    </row>
    <row r="29" spans="2:36">
      <c r="B29">
        <v>27</v>
      </c>
      <c r="C29" s="62">
        <f ca="1">IFERROR(IF(C28+1&gt;MAX(OFFSET('Program and Results'!$T$1,MATCH('Data mining (ELO R diff)'!$A$2,'Program and Results'!$A:$A,0)-1,0,500,1)),"",'Data mining (ELO R diff)'!C28+1),"")</f>
        <v>-223</v>
      </c>
      <c r="D29" s="47">
        <f ca="1">IF(C29="","",COUNTIFS(OFFSET('Program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diff)'!$C29))</f>
        <v>0</v>
      </c>
      <c r="E29">
        <f ca="1">IF(C29="","",COUNTIFS(OFFSET('Program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diff)'!$C29))</f>
        <v>0</v>
      </c>
      <c r="F29">
        <f ca="1">IF(C29="","",COUNTIFS(OFFSET('Program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diff)'!$C29))</f>
        <v>0</v>
      </c>
      <c r="G29" s="47">
        <f t="shared" ca="1" si="5"/>
        <v>0</v>
      </c>
      <c r="H29" s="47"/>
      <c r="I29" s="51"/>
      <c r="J29" s="51"/>
      <c r="K29" s="64" t="str">
        <f t="shared" ca="1" si="13"/>
        <v/>
      </c>
      <c r="L29" s="64" t="str">
        <f t="shared" ca="1" si="12"/>
        <v/>
      </c>
      <c r="M29" s="36" t="str">
        <f ca="1">IFERROR(IF(L29="","",IF($L29="+",SUMIFS($D:$D,$C:$C,"&gt;="&amp;$K29),SUMIFS($D:$D,$C:$C,"&gt;="&amp;$K29,$C:$C,"&lt;="&amp;$L29))),"")</f>
        <v/>
      </c>
      <c r="N29" s="36" t="str">
        <f ca="1">IFERROR(IF(L29="","",IF($L29="+",SUMIFS($E:$E,$C:$C,"&gt;="&amp;$K29),SUMIFS($E:$E,$C:$C,"&gt;="&amp;$K29,$C:$C,"&lt;="&amp;$L29))),"")</f>
        <v/>
      </c>
      <c r="O29" s="36" t="str">
        <f ca="1">IFERROR(IF(L29="","",IF($L29="+",SUMIFS($F:$F,$C:$C,"&gt;="&amp;$K29),SUMIFS($F:$F,$C:$C,"&gt;="&amp;$K29,$C:$C,"&lt;="&amp;$L29))),"")</f>
        <v/>
      </c>
      <c r="P29" s="4" t="str">
        <f t="shared" ca="1" si="7"/>
        <v/>
      </c>
      <c r="Q29" s="61" t="str">
        <f t="shared" ca="1" si="11"/>
        <v/>
      </c>
      <c r="R29" s="61" t="str">
        <f t="shared" ca="1" si="11"/>
        <v/>
      </c>
      <c r="S29" s="61" t="str">
        <f t="shared" ca="1" si="11"/>
        <v/>
      </c>
      <c r="AJ29" t="str">
        <f t="shared" ca="1" si="10"/>
        <v>not first</v>
      </c>
    </row>
    <row r="30" spans="2:36">
      <c r="B30">
        <v>28</v>
      </c>
      <c r="C30" s="62">
        <f ca="1">IFERROR(IF(C29+1&gt;MAX(OFFSET('Program and Results'!$T$1,MATCH('Data mining (ELO R diff)'!$A$2,'Program and Results'!$A:$A,0)-1,0,500,1)),"",'Data mining (ELO R diff)'!C29+1),"")</f>
        <v>-222</v>
      </c>
      <c r="D30" s="47">
        <f ca="1">IF(C30="","",COUNTIFS(OFFSET('Program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diff)'!$C30))</f>
        <v>0</v>
      </c>
      <c r="E30">
        <f ca="1">IF(C30="","",COUNTIFS(OFFSET('Program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diff)'!$C30))</f>
        <v>0</v>
      </c>
      <c r="F30">
        <f ca="1">IF(C30="","",COUNTIFS(OFFSET('Program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diff)'!$C30))</f>
        <v>0</v>
      </c>
      <c r="G30" s="47">
        <f t="shared" ca="1" si="5"/>
        <v>0</v>
      </c>
      <c r="H30" s="47"/>
      <c r="I30" s="51"/>
      <c r="J30" s="51"/>
      <c r="K30" s="64" t="str">
        <f t="shared" ca="1" si="13"/>
        <v/>
      </c>
      <c r="L30" s="64" t="str">
        <f t="shared" ca="1" si="12"/>
        <v/>
      </c>
      <c r="M30" s="36" t="str">
        <f t="shared" ca="1" si="1"/>
        <v/>
      </c>
      <c r="N30" s="36" t="str">
        <f t="shared" ref="N30:N93" ca="1" si="14">IFERROR(IF(L30="","",IF($L30="+",SUMIFS($E:$E,$C:$C,"&gt;="&amp;$K30),SUMIFS($E:$E,$C:$C,"&gt;="&amp;$K30,$C:$C,"&lt;="&amp;$L30))),"")</f>
        <v/>
      </c>
      <c r="O30" s="36" t="str">
        <f t="shared" ref="O30:O93" ca="1" si="15">IFERROR(IF(L30="","",IF($L30="+",SUMIFS($F:$F,$C:$C,"&gt;="&amp;$K30),SUMIFS($F:$F,$C:$C,"&gt;="&amp;$K30,$C:$C,"&lt;="&amp;$L30))),"")</f>
        <v/>
      </c>
      <c r="P30" s="4" t="str">
        <f t="shared" ca="1" si="7"/>
        <v/>
      </c>
      <c r="Q30" s="61" t="str">
        <f t="shared" ca="1" si="11"/>
        <v/>
      </c>
      <c r="R30" s="61" t="str">
        <f t="shared" ca="1" si="11"/>
        <v/>
      </c>
      <c r="S30" s="61" t="str">
        <f t="shared" ca="1" si="11"/>
        <v/>
      </c>
      <c r="AJ30" t="str">
        <f t="shared" ca="1" si="10"/>
        <v>not first</v>
      </c>
    </row>
    <row r="31" spans="2:36">
      <c r="B31">
        <v>29</v>
      </c>
      <c r="C31" s="62">
        <f ca="1">IFERROR(IF(C30+1&gt;MAX(OFFSET('Program and Results'!$T$1,MATCH('Data mining (ELO R diff)'!$A$2,'Program and Results'!$A:$A,0)-1,0,500,1)),"",'Data mining (ELO R diff)'!C30+1),"")</f>
        <v>-221</v>
      </c>
      <c r="D31" s="47">
        <f ca="1">IF(C31="","",COUNTIFS(OFFSET('Program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diff)'!$C31))</f>
        <v>0</v>
      </c>
      <c r="E31">
        <f ca="1">IF(C31="","",COUNTIFS(OFFSET('Program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diff)'!$C31))</f>
        <v>0</v>
      </c>
      <c r="F31">
        <f ca="1">IF(C31="","",COUNTIFS(OFFSET('Program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diff)'!$C31))</f>
        <v>0</v>
      </c>
      <c r="G31" s="47">
        <f t="shared" ca="1" si="5"/>
        <v>0</v>
      </c>
      <c r="H31" s="47"/>
      <c r="I31" s="51"/>
      <c r="J31" s="51"/>
      <c r="K31" s="64" t="str">
        <f t="shared" ca="1" si="13"/>
        <v/>
      </c>
      <c r="L31" s="64" t="str">
        <f t="shared" ca="1" si="12"/>
        <v/>
      </c>
      <c r="M31" s="36" t="str">
        <f t="shared" ca="1" si="1"/>
        <v/>
      </c>
      <c r="N31" s="36" t="str">
        <f t="shared" ca="1" si="14"/>
        <v/>
      </c>
      <c r="O31" s="36" t="str">
        <f t="shared" ca="1" si="15"/>
        <v/>
      </c>
      <c r="P31" s="4" t="str">
        <f t="shared" ca="1" si="7"/>
        <v/>
      </c>
      <c r="Q31" s="61" t="str">
        <f t="shared" ca="1" si="11"/>
        <v/>
      </c>
      <c r="R31" s="61" t="str">
        <f t="shared" ca="1" si="11"/>
        <v/>
      </c>
      <c r="S31" s="61" t="str">
        <f t="shared" ca="1" si="11"/>
        <v/>
      </c>
      <c r="V31" s="35"/>
      <c r="AJ31" t="str">
        <f t="shared" ca="1" si="10"/>
        <v>not first</v>
      </c>
    </row>
    <row r="32" spans="2:36">
      <c r="B32">
        <v>30</v>
      </c>
      <c r="C32" s="62">
        <f ca="1">IFERROR(IF(C31+1&gt;MAX(OFFSET('Program and Results'!$T$1,MATCH('Data mining (ELO R diff)'!$A$2,'Program and Results'!$A:$A,0)-1,0,500,1)),"",'Data mining (ELO R diff)'!C31+1),"")</f>
        <v>-220</v>
      </c>
      <c r="D32" s="47">
        <f ca="1">IF(C32="","",COUNTIFS(OFFSET('Program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diff)'!$C32))</f>
        <v>0</v>
      </c>
      <c r="E32">
        <f ca="1">IF(C32="","",COUNTIFS(OFFSET('Program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diff)'!$C32))</f>
        <v>0</v>
      </c>
      <c r="F32">
        <f ca="1">IF(C32="","",COUNTIFS(OFFSET('Program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diff)'!$C32))</f>
        <v>0</v>
      </c>
      <c r="G32" s="47">
        <f t="shared" ca="1" si="5"/>
        <v>0</v>
      </c>
      <c r="H32" s="47"/>
      <c r="I32" s="51"/>
      <c r="J32" s="51"/>
      <c r="K32" s="64" t="str">
        <f t="shared" ca="1" si="13"/>
        <v/>
      </c>
      <c r="L32" s="64" t="str">
        <f t="shared" ca="1" si="12"/>
        <v/>
      </c>
      <c r="M32" s="36" t="str">
        <f t="shared" ca="1" si="1"/>
        <v/>
      </c>
      <c r="N32" s="36" t="str">
        <f t="shared" ca="1" si="14"/>
        <v/>
      </c>
      <c r="O32" s="36" t="str">
        <f t="shared" ca="1" si="15"/>
        <v/>
      </c>
      <c r="P32" s="4" t="str">
        <f t="shared" ca="1" si="7"/>
        <v/>
      </c>
      <c r="Q32" s="61" t="str">
        <f t="shared" ca="1" si="11"/>
        <v/>
      </c>
      <c r="R32" s="61" t="str">
        <f t="shared" ca="1" si="11"/>
        <v/>
      </c>
      <c r="S32" s="61" t="str">
        <f t="shared" ca="1" si="11"/>
        <v/>
      </c>
      <c r="AJ32" t="str">
        <f t="shared" ca="1" si="10"/>
        <v>not first</v>
      </c>
    </row>
    <row r="33" spans="2:36">
      <c r="B33">
        <v>31</v>
      </c>
      <c r="C33" s="62">
        <f ca="1">IFERROR(IF(C32+1&gt;MAX(OFFSET('Program and Results'!$T$1,MATCH('Data mining (ELO R diff)'!$A$2,'Program and Results'!$A:$A,0)-1,0,500,1)),"",'Data mining (ELO R diff)'!C32+1),"")</f>
        <v>-219</v>
      </c>
      <c r="D33" s="47">
        <f ca="1">IF(C33="","",COUNTIFS(OFFSET('Program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diff)'!$C33))</f>
        <v>0</v>
      </c>
      <c r="E33">
        <f ca="1">IF(C33="","",COUNTIFS(OFFSET('Program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diff)'!$C33))</f>
        <v>0</v>
      </c>
      <c r="F33">
        <f ca="1">IF(C33="","",COUNTIFS(OFFSET('Program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diff)'!$C33))</f>
        <v>0</v>
      </c>
      <c r="G33" s="47">
        <f t="shared" ca="1" si="5"/>
        <v>0</v>
      </c>
      <c r="H33" s="47"/>
      <c r="I33" s="51"/>
      <c r="J33" s="51"/>
      <c r="K33" s="64" t="str">
        <f t="shared" ca="1" si="13"/>
        <v/>
      </c>
      <c r="L33" s="64" t="str">
        <f t="shared" ca="1" si="12"/>
        <v/>
      </c>
      <c r="M33" s="36" t="str">
        <f t="shared" ca="1" si="1"/>
        <v/>
      </c>
      <c r="N33" s="36" t="str">
        <f t="shared" ca="1" si="14"/>
        <v/>
      </c>
      <c r="O33" s="36" t="str">
        <f t="shared" ca="1" si="15"/>
        <v/>
      </c>
      <c r="P33" s="4" t="str">
        <f t="shared" ca="1" si="7"/>
        <v/>
      </c>
      <c r="Q33" s="61" t="str">
        <f t="shared" ca="1" si="11"/>
        <v/>
      </c>
      <c r="R33" s="61" t="str">
        <f t="shared" ca="1" si="11"/>
        <v/>
      </c>
      <c r="S33" s="61" t="str">
        <f t="shared" ca="1" si="11"/>
        <v/>
      </c>
      <c r="U33" s="62"/>
      <c r="AJ33" t="str">
        <f t="shared" ca="1" si="10"/>
        <v>not first</v>
      </c>
    </row>
    <row r="34" spans="2:36">
      <c r="B34">
        <v>32</v>
      </c>
      <c r="C34" s="62">
        <f ca="1">IFERROR(IF(C33+1&gt;MAX(OFFSET('Program and Results'!$T$1,MATCH('Data mining (ELO R diff)'!$A$2,'Program and Results'!$A:$A,0)-1,0,500,1)),"",'Data mining (ELO R diff)'!C33+1),"")</f>
        <v>-218</v>
      </c>
      <c r="D34" s="47">
        <f ca="1">IF(C34="","",COUNTIFS(OFFSET('Program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diff)'!$C34))</f>
        <v>0</v>
      </c>
      <c r="E34">
        <f ca="1">IF(C34="","",COUNTIFS(OFFSET('Program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diff)'!$C34))</f>
        <v>0</v>
      </c>
      <c r="F34">
        <f ca="1">IF(C34="","",COUNTIFS(OFFSET('Program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diff)'!$C34))</f>
        <v>0</v>
      </c>
      <c r="G34" s="47">
        <f t="shared" ca="1" si="5"/>
        <v>0</v>
      </c>
      <c r="H34" s="47"/>
      <c r="I34" s="51"/>
      <c r="J34" s="51"/>
      <c r="K34" s="64" t="str">
        <f t="shared" ca="1" si="13"/>
        <v/>
      </c>
      <c r="L34" s="64" t="str">
        <f t="shared" ca="1" si="12"/>
        <v/>
      </c>
      <c r="M34" s="36" t="str">
        <f t="shared" ca="1" si="1"/>
        <v/>
      </c>
      <c r="N34" s="36" t="str">
        <f t="shared" ca="1" si="14"/>
        <v/>
      </c>
      <c r="O34" s="36" t="str">
        <f t="shared" ca="1" si="15"/>
        <v/>
      </c>
      <c r="P34" s="4" t="str">
        <f t="shared" ca="1" si="7"/>
        <v/>
      </c>
      <c r="Q34" s="61" t="str">
        <f t="shared" ca="1" si="11"/>
        <v/>
      </c>
      <c r="R34" s="61" t="str">
        <f t="shared" ca="1" si="11"/>
        <v/>
      </c>
      <c r="S34" s="61" t="str">
        <f t="shared" ca="1" si="11"/>
        <v/>
      </c>
      <c r="Y34" s="62"/>
      <c r="AJ34" t="str">
        <f t="shared" ca="1" si="10"/>
        <v>not first</v>
      </c>
    </row>
    <row r="35" spans="2:36">
      <c r="B35">
        <v>33</v>
      </c>
      <c r="C35" s="62">
        <f ca="1">IFERROR(IF(C34+1&gt;MAX(OFFSET('Program and Results'!$T$1,MATCH('Data mining (ELO R diff)'!$A$2,'Program and Results'!$A:$A,0)-1,0,500,1)),"",'Data mining (ELO R diff)'!C34+1),"")</f>
        <v>-217</v>
      </c>
      <c r="D35" s="47">
        <f ca="1">IF(C35="","",COUNTIFS(OFFSET('Program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diff)'!$C35))</f>
        <v>0</v>
      </c>
      <c r="E35">
        <f ca="1">IF(C35="","",COUNTIFS(OFFSET('Program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diff)'!$C35))</f>
        <v>0</v>
      </c>
      <c r="F35">
        <f ca="1">IF(C35="","",COUNTIFS(OFFSET('Program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diff)'!$C35))</f>
        <v>0</v>
      </c>
      <c r="G35" s="47">
        <f t="shared" ca="1" si="5"/>
        <v>0</v>
      </c>
      <c r="H35" s="47"/>
      <c r="I35" s="51"/>
      <c r="J35" s="51"/>
      <c r="K35" s="64" t="str">
        <f t="shared" ca="1" si="13"/>
        <v/>
      </c>
      <c r="L35" s="64" t="str">
        <f t="shared" ca="1" si="12"/>
        <v/>
      </c>
      <c r="M35" s="36" t="str">
        <f t="shared" ca="1" si="1"/>
        <v/>
      </c>
      <c r="N35" s="36" t="str">
        <f t="shared" ca="1" si="14"/>
        <v/>
      </c>
      <c r="O35" s="36" t="str">
        <f t="shared" ca="1" si="15"/>
        <v/>
      </c>
      <c r="P35" s="4" t="str">
        <f t="shared" ca="1" si="7"/>
        <v/>
      </c>
      <c r="Q35" s="61" t="str">
        <f t="shared" ca="1" si="11"/>
        <v/>
      </c>
      <c r="R35" s="61" t="str">
        <f t="shared" ca="1" si="11"/>
        <v/>
      </c>
      <c r="S35" s="61" t="str">
        <f t="shared" ca="1" si="11"/>
        <v/>
      </c>
      <c r="Y35" s="62"/>
      <c r="AJ35" t="str">
        <f t="shared" ca="1" si="10"/>
        <v>not first</v>
      </c>
    </row>
    <row r="36" spans="2:36">
      <c r="B36">
        <v>34</v>
      </c>
      <c r="C36" s="62">
        <f ca="1">IFERROR(IF(C35+1&gt;MAX(OFFSET('Program and Results'!$T$1,MATCH('Data mining (ELO R diff)'!$A$2,'Program and Results'!$A:$A,0)-1,0,500,1)),"",'Data mining (ELO R diff)'!C35+1),"")</f>
        <v>-216</v>
      </c>
      <c r="D36" s="47">
        <f ca="1">IF(C36="","",COUNTIFS(OFFSET('Program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diff)'!$C36))</f>
        <v>0</v>
      </c>
      <c r="E36">
        <f ca="1">IF(C36="","",COUNTIFS(OFFSET('Program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diff)'!$C36))</f>
        <v>0</v>
      </c>
      <c r="F36">
        <f ca="1">IF(C36="","",COUNTIFS(OFFSET('Program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diff)'!$C36))</f>
        <v>0</v>
      </c>
      <c r="G36" s="47">
        <f t="shared" ca="1" si="5"/>
        <v>0</v>
      </c>
      <c r="H36" s="47"/>
      <c r="I36" s="51"/>
      <c r="J36" s="51"/>
      <c r="K36" s="64" t="str">
        <f t="shared" ca="1" si="13"/>
        <v/>
      </c>
      <c r="L36" s="64" t="str">
        <f t="shared" ca="1" si="12"/>
        <v/>
      </c>
      <c r="M36" s="36" t="str">
        <f t="shared" ca="1" si="1"/>
        <v/>
      </c>
      <c r="N36" s="36" t="str">
        <f t="shared" ca="1" si="14"/>
        <v/>
      </c>
      <c r="O36" s="36" t="str">
        <f t="shared" ca="1" si="15"/>
        <v/>
      </c>
      <c r="P36" s="4" t="str">
        <f t="shared" ca="1" si="7"/>
        <v/>
      </c>
      <c r="Q36" s="61" t="str">
        <f t="shared" ca="1" si="11"/>
        <v/>
      </c>
      <c r="R36" s="61" t="str">
        <f t="shared" ca="1" si="11"/>
        <v/>
      </c>
      <c r="S36" s="61" t="str">
        <f t="shared" ca="1" si="11"/>
        <v/>
      </c>
      <c r="AJ36" t="str">
        <f t="shared" ca="1" si="10"/>
        <v>not first</v>
      </c>
    </row>
    <row r="37" spans="2:36">
      <c r="B37">
        <v>35</v>
      </c>
      <c r="C37" s="62">
        <f ca="1">IFERROR(IF(C36+1&gt;MAX(OFFSET('Program and Results'!$T$1,MATCH('Data mining (ELO R diff)'!$A$2,'Program and Results'!$A:$A,0)-1,0,500,1)),"",'Data mining (ELO R diff)'!C36+1),"")</f>
        <v>-215</v>
      </c>
      <c r="D37" s="47">
        <f ca="1">IF(C37="","",COUNTIFS(OFFSET('Program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diff)'!$C37))</f>
        <v>0</v>
      </c>
      <c r="E37">
        <f ca="1">IF(C37="","",COUNTIFS(OFFSET('Program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diff)'!$C37))</f>
        <v>0</v>
      </c>
      <c r="F37">
        <f ca="1">IF(C37="","",COUNTIFS(OFFSET('Program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diff)'!$C37))</f>
        <v>0</v>
      </c>
      <c r="G37" s="47">
        <f t="shared" ca="1" si="5"/>
        <v>0</v>
      </c>
      <c r="H37" s="47"/>
      <c r="I37" s="51"/>
      <c r="J37" s="51"/>
      <c r="K37" s="64" t="str">
        <f t="shared" ca="1" si="13"/>
        <v/>
      </c>
      <c r="L37" s="64" t="str">
        <f t="shared" ca="1" si="12"/>
        <v/>
      </c>
      <c r="M37" s="36" t="str">
        <f t="shared" ca="1" si="1"/>
        <v/>
      </c>
      <c r="N37" s="36" t="str">
        <f t="shared" ca="1" si="14"/>
        <v/>
      </c>
      <c r="O37" s="36" t="str">
        <f t="shared" ca="1" si="15"/>
        <v/>
      </c>
      <c r="P37" s="4" t="str">
        <f t="shared" ca="1" si="7"/>
        <v/>
      </c>
      <c r="Q37" s="61" t="str">
        <f t="shared" ca="1" si="11"/>
        <v/>
      </c>
      <c r="R37" s="61" t="str">
        <f t="shared" ca="1" si="11"/>
        <v/>
      </c>
      <c r="S37" s="61" t="str">
        <f t="shared" ca="1" si="11"/>
        <v/>
      </c>
      <c r="Y37" s="62"/>
      <c r="Z37" s="62"/>
      <c r="AJ37" t="str">
        <f t="shared" ca="1" si="10"/>
        <v>not first</v>
      </c>
    </row>
    <row r="38" spans="2:36">
      <c r="B38">
        <v>36</v>
      </c>
      <c r="C38" s="62">
        <f ca="1">IFERROR(IF(C37+1&gt;MAX(OFFSET('Program and Results'!$T$1,MATCH('Data mining (ELO R diff)'!$A$2,'Program and Results'!$A:$A,0)-1,0,500,1)),"",'Data mining (ELO R diff)'!C37+1),"")</f>
        <v>-214</v>
      </c>
      <c r="D38" s="47">
        <f ca="1">IF(C38="","",COUNTIFS(OFFSET('Program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diff)'!$C38))</f>
        <v>0</v>
      </c>
      <c r="E38">
        <f ca="1">IF(C38="","",COUNTIFS(OFFSET('Program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diff)'!$C38))</f>
        <v>0</v>
      </c>
      <c r="F38">
        <f ca="1">IF(C38="","",COUNTIFS(OFFSET('Program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diff)'!$C38))</f>
        <v>0</v>
      </c>
      <c r="G38" s="47">
        <f t="shared" ca="1" si="5"/>
        <v>0</v>
      </c>
      <c r="H38" s="47"/>
      <c r="I38" s="51"/>
      <c r="J38" s="51"/>
      <c r="K38" s="64" t="str">
        <f t="shared" ca="1" si="13"/>
        <v/>
      </c>
      <c r="L38" s="64" t="str">
        <f t="shared" ca="1" si="12"/>
        <v/>
      </c>
      <c r="M38" s="36" t="str">
        <f t="shared" ca="1" si="1"/>
        <v/>
      </c>
      <c r="N38" s="36" t="str">
        <f t="shared" ca="1" si="14"/>
        <v/>
      </c>
      <c r="O38" s="36" t="str">
        <f t="shared" ca="1" si="15"/>
        <v/>
      </c>
      <c r="P38" s="4" t="str">
        <f t="shared" ca="1" si="7"/>
        <v/>
      </c>
      <c r="Q38" s="61" t="str">
        <f t="shared" ca="1" si="11"/>
        <v/>
      </c>
      <c r="R38" s="61" t="str">
        <f t="shared" ca="1" si="11"/>
        <v/>
      </c>
      <c r="S38" s="61" t="str">
        <f t="shared" ca="1" si="11"/>
        <v/>
      </c>
      <c r="AJ38" t="str">
        <f t="shared" ca="1" si="10"/>
        <v>not first</v>
      </c>
    </row>
    <row r="39" spans="2:36">
      <c r="B39">
        <v>37</v>
      </c>
      <c r="C39" s="62">
        <f ca="1">IFERROR(IF(C38+1&gt;MAX(OFFSET('Program and Results'!$T$1,MATCH('Data mining (ELO R diff)'!$A$2,'Program and Results'!$A:$A,0)-1,0,500,1)),"",'Data mining (ELO R diff)'!C38+1),"")</f>
        <v>-213</v>
      </c>
      <c r="D39" s="47">
        <f ca="1">IF(C39="","",COUNTIFS(OFFSET('Program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diff)'!$C39))</f>
        <v>0</v>
      </c>
      <c r="E39">
        <f ca="1">IF(C39="","",COUNTIFS(OFFSET('Program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diff)'!$C39))</f>
        <v>1</v>
      </c>
      <c r="F39">
        <f ca="1">IF(C39="","",COUNTIFS(OFFSET('Program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diff)'!$C39))</f>
        <v>0</v>
      </c>
      <c r="G39" s="47">
        <f t="shared" ca="1" si="5"/>
        <v>1</v>
      </c>
      <c r="H39" s="47"/>
      <c r="I39" s="51"/>
      <c r="J39" s="51"/>
      <c r="K39" s="64" t="str">
        <f t="shared" ca="1" si="13"/>
        <v/>
      </c>
      <c r="L39" s="64" t="str">
        <f t="shared" ca="1" si="12"/>
        <v/>
      </c>
      <c r="M39" s="36" t="str">
        <f t="shared" ca="1" si="1"/>
        <v/>
      </c>
      <c r="N39" s="36" t="str">
        <f t="shared" ca="1" si="14"/>
        <v/>
      </c>
      <c r="O39" s="36" t="str">
        <f t="shared" ca="1" si="15"/>
        <v/>
      </c>
      <c r="P39" s="4" t="str">
        <f t="shared" ca="1" si="7"/>
        <v/>
      </c>
      <c r="Q39" s="61" t="str">
        <f t="shared" ca="1" si="11"/>
        <v/>
      </c>
      <c r="R39" s="61" t="str">
        <f t="shared" ca="1" si="11"/>
        <v/>
      </c>
      <c r="S39" s="61" t="str">
        <f t="shared" ca="1" si="11"/>
        <v/>
      </c>
      <c r="AJ39" t="str">
        <f t="shared" ca="1" si="10"/>
        <v>first</v>
      </c>
    </row>
    <row r="40" spans="2:36">
      <c r="B40">
        <v>38</v>
      </c>
      <c r="C40" s="62">
        <f ca="1">IFERROR(IF(C39+1&gt;MAX(OFFSET('Program and Results'!$T$1,MATCH('Data mining (ELO R diff)'!$A$2,'Program and Results'!$A:$A,0)-1,0,500,1)),"",'Data mining (ELO R diff)'!C39+1),"")</f>
        <v>-212</v>
      </c>
      <c r="D40" s="47">
        <f ca="1">IF(C40="","",COUNTIFS(OFFSET('Program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diff)'!$C40))</f>
        <v>0</v>
      </c>
      <c r="E40">
        <f ca="1">IF(C40="","",COUNTIFS(OFFSET('Program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diff)'!$C40))</f>
        <v>0</v>
      </c>
      <c r="F40">
        <f ca="1">IF(C40="","",COUNTIFS(OFFSET('Program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diff)'!$C40))</f>
        <v>0</v>
      </c>
      <c r="G40" s="47">
        <f t="shared" ca="1" si="5"/>
        <v>0</v>
      </c>
      <c r="H40" s="47"/>
      <c r="I40" s="51"/>
      <c r="J40" s="51"/>
      <c r="K40" s="64" t="str">
        <f t="shared" ca="1" si="13"/>
        <v/>
      </c>
      <c r="L40" s="64" t="str">
        <f t="shared" ca="1" si="12"/>
        <v/>
      </c>
      <c r="M40" s="36" t="str">
        <f t="shared" ca="1" si="1"/>
        <v/>
      </c>
      <c r="N40" s="36" t="str">
        <f t="shared" ca="1" si="14"/>
        <v/>
      </c>
      <c r="O40" s="36" t="str">
        <f t="shared" ca="1" si="15"/>
        <v/>
      </c>
      <c r="P40" s="4" t="str">
        <f t="shared" ca="1" si="7"/>
        <v/>
      </c>
      <c r="Q40" s="61" t="str">
        <f t="shared" ca="1" si="11"/>
        <v/>
      </c>
      <c r="R40" s="61" t="str">
        <f t="shared" ca="1" si="11"/>
        <v/>
      </c>
      <c r="S40" s="61" t="str">
        <f t="shared" ca="1" si="11"/>
        <v/>
      </c>
      <c r="AJ40" t="str">
        <f t="shared" ca="1" si="10"/>
        <v>not first</v>
      </c>
    </row>
    <row r="41" spans="2:36">
      <c r="B41">
        <v>39</v>
      </c>
      <c r="C41" s="62">
        <f ca="1">IFERROR(IF(C40+1&gt;MAX(OFFSET('Program and Results'!$T$1,MATCH('Data mining (ELO R diff)'!$A$2,'Program and Results'!$A:$A,0)-1,0,500,1)),"",'Data mining (ELO R diff)'!C40+1),"")</f>
        <v>-211</v>
      </c>
      <c r="D41" s="47">
        <f ca="1">IF(C41="","",COUNTIFS(OFFSET('Program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diff)'!$C41))</f>
        <v>0</v>
      </c>
      <c r="E41">
        <f ca="1">IF(C41="","",COUNTIFS(OFFSET('Program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diff)'!$C41))</f>
        <v>0</v>
      </c>
      <c r="F41">
        <f ca="1">IF(C41="","",COUNTIFS(OFFSET('Program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diff)'!$C41))</f>
        <v>0</v>
      </c>
      <c r="G41" s="47">
        <f t="shared" ca="1" si="5"/>
        <v>0</v>
      </c>
      <c r="H41" s="47"/>
      <c r="I41" s="51"/>
      <c r="J41" s="51"/>
      <c r="K41" s="64" t="str">
        <f t="shared" ca="1" si="13"/>
        <v/>
      </c>
      <c r="L41" s="64" t="str">
        <f t="shared" ca="1" si="12"/>
        <v/>
      </c>
      <c r="M41" s="36" t="str">
        <f t="shared" ca="1" si="1"/>
        <v/>
      </c>
      <c r="N41" s="36" t="str">
        <f t="shared" ca="1" si="14"/>
        <v/>
      </c>
      <c r="O41" s="36" t="str">
        <f t="shared" ca="1" si="15"/>
        <v/>
      </c>
      <c r="P41" s="4" t="str">
        <f t="shared" ca="1" si="7"/>
        <v/>
      </c>
      <c r="Q41" s="61" t="str">
        <f t="shared" ca="1" si="11"/>
        <v/>
      </c>
      <c r="R41" s="61" t="str">
        <f t="shared" ca="1" si="11"/>
        <v/>
      </c>
      <c r="S41" s="61" t="str">
        <f t="shared" ca="1" si="11"/>
        <v/>
      </c>
      <c r="AJ41" t="str">
        <f t="shared" ca="1" si="10"/>
        <v>not first</v>
      </c>
    </row>
    <row r="42" spans="2:36">
      <c r="B42">
        <v>40</v>
      </c>
      <c r="C42" s="62">
        <f ca="1">IFERROR(IF(C41+1&gt;MAX(OFFSET('Program and Results'!$T$1,MATCH('Data mining (ELO R diff)'!$A$2,'Program and Results'!$A:$A,0)-1,0,500,1)),"",'Data mining (ELO R diff)'!C41+1),"")</f>
        <v>-210</v>
      </c>
      <c r="D42" s="47">
        <f ca="1">IF(C42="","",COUNTIFS(OFFSET('Program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diff)'!$C42))</f>
        <v>0</v>
      </c>
      <c r="E42">
        <f ca="1">IF(C42="","",COUNTIFS(OFFSET('Program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diff)'!$C42))</f>
        <v>0</v>
      </c>
      <c r="F42">
        <f ca="1">IF(C42="","",COUNTIFS(OFFSET('Program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diff)'!$C42))</f>
        <v>0</v>
      </c>
      <c r="G42" s="47">
        <f t="shared" ca="1" si="5"/>
        <v>0</v>
      </c>
      <c r="H42" s="47"/>
      <c r="I42" s="51"/>
      <c r="J42" s="51"/>
      <c r="K42" s="64" t="str">
        <f t="shared" ca="1" si="13"/>
        <v/>
      </c>
      <c r="L42" s="64" t="str">
        <f t="shared" ca="1" si="12"/>
        <v/>
      </c>
      <c r="M42" s="36" t="str">
        <f t="shared" ca="1" si="1"/>
        <v/>
      </c>
      <c r="N42" s="36" t="str">
        <f t="shared" ca="1" si="14"/>
        <v/>
      </c>
      <c r="O42" s="36" t="str">
        <f t="shared" ca="1" si="15"/>
        <v/>
      </c>
      <c r="P42" s="4" t="str">
        <f t="shared" ca="1" si="7"/>
        <v/>
      </c>
      <c r="Q42" s="61" t="str">
        <f t="shared" ca="1" si="11"/>
        <v/>
      </c>
      <c r="R42" s="61" t="str">
        <f t="shared" ca="1" si="11"/>
        <v/>
      </c>
      <c r="S42" s="61" t="str">
        <f t="shared" ca="1" si="11"/>
        <v/>
      </c>
      <c r="AJ42" t="str">
        <f t="shared" ca="1" si="10"/>
        <v>not first</v>
      </c>
    </row>
    <row r="43" spans="2:36">
      <c r="B43">
        <v>41</v>
      </c>
      <c r="C43" s="62">
        <f ca="1">IFERROR(IF(C42+1&gt;MAX(OFFSET('Program and Results'!$T$1,MATCH('Data mining (ELO R diff)'!$A$2,'Program and Results'!$A:$A,0)-1,0,500,1)),"",'Data mining (ELO R diff)'!C42+1),"")</f>
        <v>-209</v>
      </c>
      <c r="D43" s="47">
        <f ca="1">IF(C43="","",COUNTIFS(OFFSET('Program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diff)'!$C43))</f>
        <v>0</v>
      </c>
      <c r="E43">
        <f ca="1">IF(C43="","",COUNTIFS(OFFSET('Program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diff)'!$C43))</f>
        <v>0</v>
      </c>
      <c r="F43">
        <f ca="1">IF(C43="","",COUNTIFS(OFFSET('Program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diff)'!$C43))</f>
        <v>0</v>
      </c>
      <c r="G43" s="47">
        <f t="shared" ca="1" si="5"/>
        <v>0</v>
      </c>
      <c r="H43" s="47"/>
      <c r="I43" s="51"/>
      <c r="J43" s="51"/>
      <c r="K43" s="64" t="str">
        <f t="shared" ca="1" si="13"/>
        <v/>
      </c>
      <c r="L43" s="64" t="str">
        <f t="shared" ca="1" si="12"/>
        <v/>
      </c>
      <c r="M43" s="36" t="str">
        <f t="shared" ca="1" si="1"/>
        <v/>
      </c>
      <c r="N43" s="36" t="str">
        <f t="shared" ca="1" si="14"/>
        <v/>
      </c>
      <c r="O43" s="36" t="str">
        <f t="shared" ca="1" si="15"/>
        <v/>
      </c>
      <c r="P43" s="4" t="str">
        <f t="shared" ca="1" si="7"/>
        <v/>
      </c>
      <c r="Q43" s="61" t="str">
        <f t="shared" ca="1" si="11"/>
        <v/>
      </c>
      <c r="R43" s="61" t="str">
        <f t="shared" ca="1" si="11"/>
        <v/>
      </c>
      <c r="S43" s="61" t="str">
        <f t="shared" ca="1" si="11"/>
        <v/>
      </c>
      <c r="AJ43" t="str">
        <f t="shared" ca="1" si="10"/>
        <v>not first</v>
      </c>
    </row>
    <row r="44" spans="2:36">
      <c r="B44">
        <v>42</v>
      </c>
      <c r="C44" s="62">
        <f ca="1">IFERROR(IF(C43+1&gt;MAX(OFFSET('Program and Results'!$T$1,MATCH('Data mining (ELO R diff)'!$A$2,'Program and Results'!$A:$A,0)-1,0,500,1)),"",'Data mining (ELO R diff)'!C43+1),"")</f>
        <v>-208</v>
      </c>
      <c r="D44" s="47">
        <f ca="1">IF(C44="","",COUNTIFS(OFFSET('Program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diff)'!$C44))</f>
        <v>0</v>
      </c>
      <c r="E44">
        <f ca="1">IF(C44="","",COUNTIFS(OFFSET('Program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diff)'!$C44))</f>
        <v>0</v>
      </c>
      <c r="F44">
        <f ca="1">IF(C44="","",COUNTIFS(OFFSET('Program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diff)'!$C44))</f>
        <v>0</v>
      </c>
      <c r="G44" s="47">
        <f t="shared" ca="1" si="5"/>
        <v>0</v>
      </c>
      <c r="H44" s="47"/>
      <c r="K44" s="64" t="str">
        <f t="shared" ca="1" si="13"/>
        <v/>
      </c>
      <c r="L44" s="64" t="str">
        <f t="shared" ca="1" si="12"/>
        <v/>
      </c>
      <c r="M44" s="36" t="str">
        <f t="shared" ca="1" si="1"/>
        <v/>
      </c>
      <c r="N44" s="36" t="str">
        <f t="shared" ca="1" si="14"/>
        <v/>
      </c>
      <c r="O44" s="36" t="str">
        <f t="shared" ca="1" si="15"/>
        <v/>
      </c>
      <c r="P44" s="4" t="str">
        <f t="shared" ca="1" si="7"/>
        <v/>
      </c>
      <c r="Q44" s="61" t="str">
        <f t="shared" ca="1" si="11"/>
        <v/>
      </c>
      <c r="R44" s="61" t="str">
        <f t="shared" ca="1" si="11"/>
        <v/>
      </c>
      <c r="S44" s="61" t="str">
        <f t="shared" ca="1" si="11"/>
        <v/>
      </c>
      <c r="AJ44" t="str">
        <f t="shared" ca="1" si="10"/>
        <v>not first</v>
      </c>
    </row>
    <row r="45" spans="2:36">
      <c r="B45">
        <v>43</v>
      </c>
      <c r="C45" s="62">
        <f ca="1">IFERROR(IF(C44+1&gt;MAX(OFFSET('Program and Results'!$T$1,MATCH('Data mining (ELO R diff)'!$A$2,'Program and Results'!$A:$A,0)-1,0,500,1)),"",'Data mining (ELO R diff)'!C44+1),"")</f>
        <v>-207</v>
      </c>
      <c r="D45" s="47">
        <f ca="1">IF(C45="","",COUNTIFS(OFFSET('Program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diff)'!$C45))</f>
        <v>0</v>
      </c>
      <c r="E45">
        <f ca="1">IF(C45="","",COUNTIFS(OFFSET('Program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diff)'!$C45))</f>
        <v>0</v>
      </c>
      <c r="F45">
        <f ca="1">IF(C45="","",COUNTIFS(OFFSET('Program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diff)'!$C45))</f>
        <v>0</v>
      </c>
      <c r="G45" s="47">
        <f t="shared" ca="1" si="5"/>
        <v>0</v>
      </c>
      <c r="H45" s="47"/>
      <c r="K45" s="64" t="str">
        <f t="shared" ca="1" si="13"/>
        <v/>
      </c>
      <c r="L45" s="64" t="str">
        <f t="shared" ca="1" si="12"/>
        <v/>
      </c>
      <c r="M45" s="36" t="str">
        <f t="shared" ca="1" si="1"/>
        <v/>
      </c>
      <c r="N45" s="36" t="str">
        <f t="shared" ca="1" si="14"/>
        <v/>
      </c>
      <c r="O45" s="36" t="str">
        <f t="shared" ca="1" si="15"/>
        <v/>
      </c>
      <c r="P45" s="4" t="str">
        <f t="shared" ca="1" si="7"/>
        <v/>
      </c>
      <c r="Q45" s="61" t="str">
        <f t="shared" ca="1" si="11"/>
        <v/>
      </c>
      <c r="R45" s="61" t="str">
        <f t="shared" ca="1" si="11"/>
        <v/>
      </c>
      <c r="S45" s="61" t="str">
        <f t="shared" ca="1" si="11"/>
        <v/>
      </c>
      <c r="AJ45" t="str">
        <f t="shared" ca="1" si="10"/>
        <v>not first</v>
      </c>
    </row>
    <row r="46" spans="2:36">
      <c r="B46">
        <v>44</v>
      </c>
      <c r="C46" s="62">
        <f ca="1">IFERROR(IF(C45+1&gt;MAX(OFFSET('Program and Results'!$T$1,MATCH('Data mining (ELO R diff)'!$A$2,'Program and Results'!$A:$A,0)-1,0,500,1)),"",'Data mining (ELO R diff)'!C45+1),"")</f>
        <v>-206</v>
      </c>
      <c r="D46" s="47">
        <f ca="1">IF(C46="","",COUNTIFS(OFFSET('Program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diff)'!$C46))</f>
        <v>0</v>
      </c>
      <c r="E46">
        <f ca="1">IF(C46="","",COUNTIFS(OFFSET('Program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diff)'!$C46))</f>
        <v>0</v>
      </c>
      <c r="F46">
        <f ca="1">IF(C46="","",COUNTIFS(OFFSET('Program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diff)'!$C46))</f>
        <v>0</v>
      </c>
      <c r="G46" s="47">
        <f t="shared" ca="1" si="5"/>
        <v>0</v>
      </c>
      <c r="H46" s="47"/>
      <c r="K46" s="64" t="str">
        <f t="shared" ca="1" si="13"/>
        <v/>
      </c>
      <c r="L46" s="64" t="str">
        <f t="shared" ca="1" si="12"/>
        <v/>
      </c>
      <c r="M46" s="36" t="str">
        <f t="shared" ca="1" si="1"/>
        <v/>
      </c>
      <c r="N46" s="36" t="str">
        <f t="shared" ca="1" si="14"/>
        <v/>
      </c>
      <c r="O46" s="36" t="str">
        <f t="shared" ca="1" si="15"/>
        <v/>
      </c>
      <c r="P46" s="4" t="str">
        <f t="shared" ca="1" si="7"/>
        <v/>
      </c>
      <c r="Q46" s="61" t="str">
        <f t="shared" ca="1" si="11"/>
        <v/>
      </c>
      <c r="R46" s="61" t="str">
        <f t="shared" ca="1" si="11"/>
        <v/>
      </c>
      <c r="S46" s="61" t="str">
        <f t="shared" ca="1" si="11"/>
        <v/>
      </c>
      <c r="AJ46" t="str">
        <f t="shared" ca="1" si="10"/>
        <v>not first</v>
      </c>
    </row>
    <row r="47" spans="2:36">
      <c r="B47">
        <v>45</v>
      </c>
      <c r="C47" s="62">
        <f ca="1">IFERROR(IF(C46+1&gt;MAX(OFFSET('Program and Results'!$T$1,MATCH('Data mining (ELO R diff)'!$A$2,'Program and Results'!$A:$A,0)-1,0,500,1)),"",'Data mining (ELO R diff)'!C46+1),"")</f>
        <v>-205</v>
      </c>
      <c r="D47" s="47">
        <f ca="1">IF(C47="","",COUNTIFS(OFFSET('Program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diff)'!$C47))</f>
        <v>0</v>
      </c>
      <c r="E47">
        <f ca="1">IF(C47="","",COUNTIFS(OFFSET('Program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diff)'!$C47))</f>
        <v>0</v>
      </c>
      <c r="F47">
        <f ca="1">IF(C47="","",COUNTIFS(OFFSET('Program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diff)'!$C47))</f>
        <v>0</v>
      </c>
      <c r="G47" s="47">
        <f t="shared" ca="1" si="5"/>
        <v>0</v>
      </c>
      <c r="H47" s="47"/>
      <c r="K47" s="64" t="str">
        <f t="shared" ca="1" si="13"/>
        <v/>
      </c>
      <c r="L47" s="64" t="str">
        <f t="shared" ca="1" si="12"/>
        <v/>
      </c>
      <c r="M47" s="36" t="str">
        <f t="shared" ca="1" si="1"/>
        <v/>
      </c>
      <c r="N47" s="36" t="str">
        <f t="shared" ca="1" si="14"/>
        <v/>
      </c>
      <c r="O47" s="36" t="str">
        <f t="shared" ca="1" si="15"/>
        <v/>
      </c>
      <c r="P47" s="4" t="str">
        <f t="shared" ca="1" si="7"/>
        <v/>
      </c>
      <c r="Q47" s="61" t="str">
        <f t="shared" ca="1" si="11"/>
        <v/>
      </c>
      <c r="R47" s="61" t="str">
        <f t="shared" ca="1" si="11"/>
        <v/>
      </c>
      <c r="S47" s="61" t="str">
        <f t="shared" ca="1" si="11"/>
        <v/>
      </c>
      <c r="AJ47" t="str">
        <f t="shared" ca="1" si="10"/>
        <v>not first</v>
      </c>
    </row>
    <row r="48" spans="2:36">
      <c r="B48">
        <v>46</v>
      </c>
      <c r="C48" s="62">
        <f ca="1">IFERROR(IF(C47+1&gt;MAX(OFFSET('Program and Results'!$T$1,MATCH('Data mining (ELO R diff)'!$A$2,'Program and Results'!$A:$A,0)-1,0,500,1)),"",'Data mining (ELO R diff)'!C47+1),"")</f>
        <v>-204</v>
      </c>
      <c r="D48" s="47">
        <f ca="1">IF(C48="","",COUNTIFS(OFFSET('Program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diff)'!$C48))</f>
        <v>0</v>
      </c>
      <c r="E48">
        <f ca="1">IF(C48="","",COUNTIFS(OFFSET('Program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diff)'!$C48))</f>
        <v>0</v>
      </c>
      <c r="F48">
        <f ca="1">IF(C48="","",COUNTIFS(OFFSET('Program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diff)'!$C48))</f>
        <v>0</v>
      </c>
      <c r="G48" s="47">
        <f t="shared" ca="1" si="5"/>
        <v>0</v>
      </c>
      <c r="H48" s="47"/>
      <c r="K48" s="64" t="str">
        <f t="shared" ca="1" si="13"/>
        <v/>
      </c>
      <c r="L48" s="64" t="str">
        <f t="shared" ca="1" si="12"/>
        <v/>
      </c>
      <c r="M48" s="36" t="str">
        <f t="shared" ca="1" si="1"/>
        <v/>
      </c>
      <c r="N48" s="36" t="str">
        <f t="shared" ca="1" si="14"/>
        <v/>
      </c>
      <c r="O48" s="36" t="str">
        <f t="shared" ca="1" si="15"/>
        <v/>
      </c>
      <c r="P48" s="4" t="str">
        <f t="shared" ca="1" si="7"/>
        <v/>
      </c>
      <c r="Q48" s="61" t="str">
        <f t="shared" ca="1" si="11"/>
        <v/>
      </c>
      <c r="R48" s="61" t="str">
        <f t="shared" ca="1" si="11"/>
        <v/>
      </c>
      <c r="S48" s="61" t="str">
        <f t="shared" ca="1" si="11"/>
        <v/>
      </c>
      <c r="AJ48" t="str">
        <f t="shared" ca="1" si="10"/>
        <v>not first</v>
      </c>
    </row>
    <row r="49" spans="2:36">
      <c r="B49">
        <v>47</v>
      </c>
      <c r="C49" s="62">
        <f ca="1">IFERROR(IF(C48+1&gt;MAX(OFFSET('Program and Results'!$T$1,MATCH('Data mining (ELO R diff)'!$A$2,'Program and Results'!$A:$A,0)-1,0,500,1)),"",'Data mining (ELO R diff)'!C48+1),"")</f>
        <v>-203</v>
      </c>
      <c r="D49" s="47">
        <f ca="1">IF(C49="","",COUNTIFS(OFFSET('Program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diff)'!$C49))</f>
        <v>0</v>
      </c>
      <c r="E49">
        <f ca="1">IF(C49="","",COUNTIFS(OFFSET('Program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diff)'!$C49))</f>
        <v>0</v>
      </c>
      <c r="F49">
        <f ca="1">IF(C49="","",COUNTIFS(OFFSET('Program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diff)'!$C49))</f>
        <v>0</v>
      </c>
      <c r="G49" s="47">
        <f t="shared" ca="1" si="5"/>
        <v>0</v>
      </c>
      <c r="H49" s="47"/>
      <c r="K49" s="64" t="str">
        <f t="shared" ca="1" si="13"/>
        <v/>
      </c>
      <c r="L49" s="64" t="str">
        <f t="shared" ca="1" si="12"/>
        <v/>
      </c>
      <c r="M49" s="36" t="str">
        <f t="shared" ca="1" si="1"/>
        <v/>
      </c>
      <c r="N49" s="36" t="str">
        <f t="shared" ca="1" si="14"/>
        <v/>
      </c>
      <c r="O49" s="36" t="str">
        <f t="shared" ca="1" si="15"/>
        <v/>
      </c>
      <c r="P49" s="4" t="str">
        <f t="shared" ca="1" si="7"/>
        <v/>
      </c>
      <c r="Q49" s="61" t="str">
        <f t="shared" ca="1" si="11"/>
        <v/>
      </c>
      <c r="R49" s="61" t="str">
        <f t="shared" ca="1" si="11"/>
        <v/>
      </c>
      <c r="S49" s="61" t="str">
        <f t="shared" ca="1" si="11"/>
        <v/>
      </c>
      <c r="AJ49" t="str">
        <f t="shared" ca="1" si="10"/>
        <v>not first</v>
      </c>
    </row>
    <row r="50" spans="2:36">
      <c r="B50">
        <v>48</v>
      </c>
      <c r="C50" s="62">
        <f ca="1">IFERROR(IF(C49+1&gt;MAX(OFFSET('Program and Results'!$T$1,MATCH('Data mining (ELO R diff)'!$A$2,'Program and Results'!$A:$A,0)-1,0,500,1)),"",'Data mining (ELO R diff)'!C49+1),"")</f>
        <v>-202</v>
      </c>
      <c r="D50" s="47">
        <f ca="1">IF(C50="","",COUNTIFS(OFFSET('Program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diff)'!$C50))</f>
        <v>0</v>
      </c>
      <c r="E50">
        <f ca="1">IF(C50="","",COUNTIFS(OFFSET('Program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diff)'!$C50))</f>
        <v>0</v>
      </c>
      <c r="F50">
        <f ca="1">IF(C50="","",COUNTIFS(OFFSET('Program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diff)'!$C50))</f>
        <v>0</v>
      </c>
      <c r="G50" s="47">
        <f t="shared" ca="1" si="5"/>
        <v>0</v>
      </c>
      <c r="H50" s="47"/>
      <c r="K50" s="64" t="str">
        <f t="shared" ca="1" si="13"/>
        <v/>
      </c>
      <c r="L50" s="64" t="str">
        <f t="shared" ca="1" si="12"/>
        <v/>
      </c>
      <c r="M50" s="36" t="str">
        <f t="shared" ca="1" si="1"/>
        <v/>
      </c>
      <c r="N50" s="36" t="str">
        <f t="shared" ca="1" si="14"/>
        <v/>
      </c>
      <c r="O50" s="36" t="str">
        <f t="shared" ca="1" si="15"/>
        <v/>
      </c>
      <c r="P50" s="4" t="str">
        <f t="shared" ca="1" si="7"/>
        <v/>
      </c>
      <c r="Q50" s="61" t="str">
        <f t="shared" ca="1" si="11"/>
        <v/>
      </c>
      <c r="R50" s="61" t="str">
        <f t="shared" ca="1" si="11"/>
        <v/>
      </c>
      <c r="S50" s="61" t="str">
        <f t="shared" ca="1" si="11"/>
        <v/>
      </c>
      <c r="AJ50" t="str">
        <f t="shared" ca="1" si="10"/>
        <v>not first</v>
      </c>
    </row>
    <row r="51" spans="2:36">
      <c r="B51">
        <v>49</v>
      </c>
      <c r="C51" s="62">
        <f ca="1">IFERROR(IF(C50+1&gt;MAX(OFFSET('Program and Results'!$T$1,MATCH('Data mining (ELO R diff)'!$A$2,'Program and Results'!$A:$A,0)-1,0,500,1)),"",'Data mining (ELO R diff)'!C50+1),"")</f>
        <v>-201</v>
      </c>
      <c r="D51" s="47">
        <f ca="1">IF(C51="","",COUNTIFS(OFFSET('Program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diff)'!$C51))</f>
        <v>0</v>
      </c>
      <c r="E51">
        <f ca="1">IF(C51="","",COUNTIFS(OFFSET('Program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diff)'!$C51))</f>
        <v>0</v>
      </c>
      <c r="F51">
        <f ca="1">IF(C51="","",COUNTIFS(OFFSET('Program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diff)'!$C51))</f>
        <v>0</v>
      </c>
      <c r="G51" s="47">
        <f t="shared" ca="1" si="5"/>
        <v>0</v>
      </c>
      <c r="H51" s="47"/>
      <c r="K51" s="64" t="str">
        <f t="shared" ca="1" si="13"/>
        <v/>
      </c>
      <c r="L51" s="64" t="str">
        <f t="shared" ca="1" si="12"/>
        <v/>
      </c>
      <c r="M51" s="36" t="str">
        <f t="shared" ca="1" si="1"/>
        <v/>
      </c>
      <c r="N51" s="36" t="str">
        <f t="shared" ca="1" si="14"/>
        <v/>
      </c>
      <c r="O51" s="36" t="str">
        <f t="shared" ca="1" si="15"/>
        <v/>
      </c>
      <c r="P51" s="4" t="str">
        <f t="shared" ca="1" si="7"/>
        <v/>
      </c>
      <c r="Q51" s="61" t="str">
        <f t="shared" ca="1" si="11"/>
        <v/>
      </c>
      <c r="R51" s="61" t="str">
        <f t="shared" ca="1" si="11"/>
        <v/>
      </c>
      <c r="S51" s="61" t="str">
        <f t="shared" ca="1" si="11"/>
        <v/>
      </c>
      <c r="AJ51" t="str">
        <f t="shared" ca="1" si="10"/>
        <v>not first</v>
      </c>
    </row>
    <row r="52" spans="2:36">
      <c r="B52">
        <v>50</v>
      </c>
      <c r="C52" s="62">
        <f ca="1">IFERROR(IF(C51+1&gt;MAX(OFFSET('Program and Results'!$T$1,MATCH('Data mining (ELO R diff)'!$A$2,'Program and Results'!$A:$A,0)-1,0,500,1)),"",'Data mining (ELO R diff)'!C51+1),"")</f>
        <v>-200</v>
      </c>
      <c r="D52" s="47">
        <f ca="1">IF(C52="","",COUNTIFS(OFFSET('Program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diff)'!$C52))</f>
        <v>0</v>
      </c>
      <c r="E52">
        <f ca="1">IF(C52="","",COUNTIFS(OFFSET('Program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diff)'!$C52))</f>
        <v>0</v>
      </c>
      <c r="F52">
        <f ca="1">IF(C52="","",COUNTIFS(OFFSET('Program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diff)'!$C52))</f>
        <v>0</v>
      </c>
      <c r="G52" s="47">
        <f t="shared" ca="1" si="5"/>
        <v>0</v>
      </c>
      <c r="H52" s="47"/>
      <c r="K52" s="64" t="str">
        <f t="shared" ca="1" si="13"/>
        <v/>
      </c>
      <c r="L52" s="64" t="str">
        <f t="shared" ca="1" si="12"/>
        <v/>
      </c>
      <c r="M52" s="36" t="str">
        <f t="shared" ca="1" si="1"/>
        <v/>
      </c>
      <c r="N52" s="36" t="str">
        <f t="shared" ca="1" si="14"/>
        <v/>
      </c>
      <c r="O52" s="36" t="str">
        <f t="shared" ca="1" si="15"/>
        <v/>
      </c>
      <c r="P52" s="4" t="str">
        <f t="shared" ca="1" si="7"/>
        <v/>
      </c>
      <c r="Q52" s="61" t="str">
        <f t="shared" ca="1" si="11"/>
        <v/>
      </c>
      <c r="R52" s="61" t="str">
        <f t="shared" ca="1" si="11"/>
        <v/>
      </c>
      <c r="S52" s="61" t="str">
        <f t="shared" ca="1" si="11"/>
        <v/>
      </c>
      <c r="AJ52" t="str">
        <f t="shared" ca="1" si="10"/>
        <v>not first</v>
      </c>
    </row>
    <row r="53" spans="2:36">
      <c r="B53">
        <v>51</v>
      </c>
      <c r="C53" s="62">
        <f ca="1">IFERROR(IF(C52+1&gt;MAX(OFFSET('Program and Results'!$T$1,MATCH('Data mining (ELO R diff)'!$A$2,'Program and Results'!$A:$A,0)-1,0,500,1)),"",'Data mining (ELO R diff)'!C52+1),"")</f>
        <v>-199</v>
      </c>
      <c r="D53" s="47">
        <f ca="1">IF(C53="","",COUNTIFS(OFFSET('Program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diff)'!$C53))</f>
        <v>0</v>
      </c>
      <c r="E53">
        <f ca="1">IF(C53="","",COUNTIFS(OFFSET('Program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diff)'!$C53))</f>
        <v>0</v>
      </c>
      <c r="F53">
        <f ca="1">IF(C53="","",COUNTIFS(OFFSET('Program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diff)'!$C53))</f>
        <v>0</v>
      </c>
      <c r="G53" s="47">
        <f t="shared" ca="1" si="5"/>
        <v>0</v>
      </c>
      <c r="H53" s="47"/>
      <c r="K53" s="64" t="str">
        <f t="shared" ca="1" si="13"/>
        <v/>
      </c>
      <c r="L53" s="64" t="str">
        <f t="shared" ca="1" si="12"/>
        <v/>
      </c>
      <c r="M53" s="36" t="str">
        <f t="shared" ca="1" si="1"/>
        <v/>
      </c>
      <c r="N53" s="36" t="str">
        <f t="shared" ca="1" si="14"/>
        <v/>
      </c>
      <c r="O53" s="36" t="str">
        <f t="shared" ca="1" si="15"/>
        <v/>
      </c>
      <c r="P53" s="4" t="str">
        <f t="shared" ca="1" si="7"/>
        <v/>
      </c>
      <c r="Q53" s="61" t="str">
        <f t="shared" ca="1" si="11"/>
        <v/>
      </c>
      <c r="R53" s="61" t="str">
        <f t="shared" ca="1" si="11"/>
        <v/>
      </c>
      <c r="S53" s="61" t="str">
        <f t="shared" ca="1" si="11"/>
        <v/>
      </c>
      <c r="AJ53" t="str">
        <f t="shared" ca="1" si="10"/>
        <v>not first</v>
      </c>
    </row>
    <row r="54" spans="2:36">
      <c r="B54">
        <v>52</v>
      </c>
      <c r="C54" s="62">
        <f ca="1">IFERROR(IF(C53+1&gt;MAX(OFFSET('Program and Results'!$T$1,MATCH('Data mining (ELO R diff)'!$A$2,'Program and Results'!$A:$A,0)-1,0,500,1)),"",'Data mining (ELO R diff)'!C53+1),"")</f>
        <v>-198</v>
      </c>
      <c r="D54" s="47">
        <f ca="1">IF(C54="","",COUNTIFS(OFFSET('Program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diff)'!$C54))</f>
        <v>0</v>
      </c>
      <c r="E54">
        <f ca="1">IF(C54="","",COUNTIFS(OFFSET('Program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diff)'!$C54))</f>
        <v>0</v>
      </c>
      <c r="F54">
        <f ca="1">IF(C54="","",COUNTIFS(OFFSET('Program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diff)'!$C54))</f>
        <v>0</v>
      </c>
      <c r="G54" s="47">
        <f t="shared" ca="1" si="5"/>
        <v>0</v>
      </c>
      <c r="H54" s="47"/>
      <c r="K54" s="64" t="str">
        <f t="shared" ca="1" si="13"/>
        <v/>
      </c>
      <c r="L54" s="64" t="str">
        <f t="shared" ca="1" si="12"/>
        <v/>
      </c>
      <c r="M54" s="36" t="str">
        <f t="shared" ca="1" si="1"/>
        <v/>
      </c>
      <c r="N54" s="36" t="str">
        <f t="shared" ca="1" si="14"/>
        <v/>
      </c>
      <c r="O54" s="36" t="str">
        <f t="shared" ca="1" si="15"/>
        <v/>
      </c>
      <c r="P54" s="4" t="str">
        <f t="shared" ca="1" si="7"/>
        <v/>
      </c>
      <c r="Q54" s="61" t="str">
        <f t="shared" ca="1" si="11"/>
        <v/>
      </c>
      <c r="R54" s="61" t="str">
        <f t="shared" ca="1" si="11"/>
        <v/>
      </c>
      <c r="S54" s="61" t="str">
        <f t="shared" ca="1" si="11"/>
        <v/>
      </c>
      <c r="AJ54" t="str">
        <f t="shared" ca="1" si="10"/>
        <v>not first</v>
      </c>
    </row>
    <row r="55" spans="2:36">
      <c r="B55">
        <v>53</v>
      </c>
      <c r="C55" s="62">
        <f ca="1">IFERROR(IF(C54+1&gt;MAX(OFFSET('Program and Results'!$T$1,MATCH('Data mining (ELO R diff)'!$A$2,'Program and Results'!$A:$A,0)-1,0,500,1)),"",'Data mining (ELO R diff)'!C54+1),"")</f>
        <v>-197</v>
      </c>
      <c r="D55" s="47">
        <f ca="1">IF(C55="","",COUNTIFS(OFFSET('Program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diff)'!$C55))</f>
        <v>0</v>
      </c>
      <c r="E55">
        <f ca="1">IF(C55="","",COUNTIFS(OFFSET('Program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diff)'!$C55))</f>
        <v>1</v>
      </c>
      <c r="F55">
        <f ca="1">IF(C55="","",COUNTIFS(OFFSET('Program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diff)'!$C55))</f>
        <v>0</v>
      </c>
      <c r="G55" s="47">
        <f t="shared" ca="1" si="5"/>
        <v>1</v>
      </c>
      <c r="H55" s="47"/>
      <c r="K55" s="64" t="str">
        <f t="shared" ca="1" si="13"/>
        <v/>
      </c>
      <c r="L55" s="64" t="str">
        <f t="shared" ca="1" si="12"/>
        <v/>
      </c>
      <c r="M55" s="36" t="str">
        <f t="shared" ca="1" si="1"/>
        <v/>
      </c>
      <c r="N55" s="36" t="str">
        <f t="shared" ca="1" si="14"/>
        <v/>
      </c>
      <c r="O55" s="36" t="str">
        <f t="shared" ca="1" si="15"/>
        <v/>
      </c>
      <c r="P55" s="4" t="str">
        <f t="shared" ca="1" si="7"/>
        <v/>
      </c>
      <c r="Q55" s="61" t="str">
        <f t="shared" ca="1" si="11"/>
        <v/>
      </c>
      <c r="R55" s="61" t="str">
        <f t="shared" ca="1" si="11"/>
        <v/>
      </c>
      <c r="S55" s="61" t="str">
        <f t="shared" ca="1" si="11"/>
        <v/>
      </c>
      <c r="AJ55" t="str">
        <f t="shared" ca="1" si="10"/>
        <v>first</v>
      </c>
    </row>
    <row r="56" spans="2:36">
      <c r="B56">
        <v>54</v>
      </c>
      <c r="C56" s="62">
        <f ca="1">IFERROR(IF(C55+1&gt;MAX(OFFSET('Program and Results'!$T$1,MATCH('Data mining (ELO R diff)'!$A$2,'Program and Results'!$A:$A,0)-1,0,500,1)),"",'Data mining (ELO R diff)'!C55+1),"")</f>
        <v>-196</v>
      </c>
      <c r="D56" s="47">
        <f ca="1">IF(C56="","",COUNTIFS(OFFSET('Program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diff)'!$C56))</f>
        <v>0</v>
      </c>
      <c r="E56">
        <f ca="1">IF(C56="","",COUNTIFS(OFFSET('Program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diff)'!$C56))</f>
        <v>0</v>
      </c>
      <c r="F56">
        <f ca="1">IF(C56="","",COUNTIFS(OFFSET('Program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diff)'!$C56))</f>
        <v>0</v>
      </c>
      <c r="G56" s="47">
        <f t="shared" ca="1" si="5"/>
        <v>0</v>
      </c>
      <c r="H56" s="47"/>
      <c r="K56" s="64" t="str">
        <f t="shared" ca="1" si="13"/>
        <v/>
      </c>
      <c r="L56" s="64" t="str">
        <f t="shared" ca="1" si="12"/>
        <v/>
      </c>
      <c r="M56" s="36" t="str">
        <f t="shared" ca="1" si="1"/>
        <v/>
      </c>
      <c r="N56" s="36" t="str">
        <f t="shared" ca="1" si="14"/>
        <v/>
      </c>
      <c r="O56" s="36" t="str">
        <f t="shared" ca="1" si="15"/>
        <v/>
      </c>
      <c r="P56" s="4" t="str">
        <f t="shared" ca="1" si="7"/>
        <v/>
      </c>
      <c r="Q56" s="61" t="str">
        <f t="shared" ca="1" si="11"/>
        <v/>
      </c>
      <c r="R56" s="61" t="str">
        <f t="shared" ca="1" si="11"/>
        <v/>
      </c>
      <c r="S56" s="61" t="str">
        <f t="shared" ca="1" si="11"/>
        <v/>
      </c>
      <c r="AJ56" t="str">
        <f t="shared" ca="1" si="10"/>
        <v>not first</v>
      </c>
    </row>
    <row r="57" spans="2:36">
      <c r="B57">
        <v>55</v>
      </c>
      <c r="C57" s="62">
        <f ca="1">IFERROR(IF(C56+1&gt;MAX(OFFSET('Program and Results'!$T$1,MATCH('Data mining (ELO R diff)'!$A$2,'Program and Results'!$A:$A,0)-1,0,500,1)),"",'Data mining (ELO R diff)'!C56+1),"")</f>
        <v>-195</v>
      </c>
      <c r="D57" s="47">
        <f ca="1">IF(C57="","",COUNTIFS(OFFSET('Program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diff)'!$C57))</f>
        <v>0</v>
      </c>
      <c r="E57">
        <f ca="1">IF(C57="","",COUNTIFS(OFFSET('Program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diff)'!$C57))</f>
        <v>0</v>
      </c>
      <c r="F57">
        <f ca="1">IF(C57="","",COUNTIFS(OFFSET('Program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diff)'!$C57))</f>
        <v>0</v>
      </c>
      <c r="G57" s="47">
        <f t="shared" ca="1" si="5"/>
        <v>0</v>
      </c>
      <c r="H57" s="47"/>
      <c r="K57" s="64" t="str">
        <f t="shared" ca="1" si="13"/>
        <v/>
      </c>
      <c r="L57" s="64" t="str">
        <f t="shared" ca="1" si="12"/>
        <v/>
      </c>
      <c r="M57" s="36" t="str">
        <f t="shared" ca="1" si="1"/>
        <v/>
      </c>
      <c r="N57" s="36" t="str">
        <f t="shared" ca="1" si="14"/>
        <v/>
      </c>
      <c r="O57" s="36" t="str">
        <f t="shared" ca="1" si="15"/>
        <v/>
      </c>
      <c r="P57" s="4" t="str">
        <f t="shared" ca="1" si="7"/>
        <v/>
      </c>
      <c r="Q57" s="61" t="str">
        <f t="shared" ca="1" si="11"/>
        <v/>
      </c>
      <c r="R57" s="61" t="str">
        <f t="shared" ca="1" si="11"/>
        <v/>
      </c>
      <c r="S57" s="61" t="str">
        <f t="shared" ca="1" si="11"/>
        <v/>
      </c>
      <c r="AJ57" t="str">
        <f t="shared" ca="1" si="10"/>
        <v>not first</v>
      </c>
    </row>
    <row r="58" spans="2:36">
      <c r="B58">
        <v>56</v>
      </c>
      <c r="C58" s="62">
        <f ca="1">IFERROR(IF(C57+1&gt;MAX(OFFSET('Program and Results'!$T$1,MATCH('Data mining (ELO R diff)'!$A$2,'Program and Results'!$A:$A,0)-1,0,500,1)),"",'Data mining (ELO R diff)'!C57+1),"")</f>
        <v>-194</v>
      </c>
      <c r="D58" s="47">
        <f ca="1">IF(C58="","",COUNTIFS(OFFSET('Program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diff)'!$C58))</f>
        <v>0</v>
      </c>
      <c r="E58">
        <f ca="1">IF(C58="","",COUNTIFS(OFFSET('Program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diff)'!$C58))</f>
        <v>0</v>
      </c>
      <c r="F58">
        <f ca="1">IF(C58="","",COUNTIFS(OFFSET('Program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diff)'!$C58))</f>
        <v>0</v>
      </c>
      <c r="G58" s="47">
        <f t="shared" ca="1" si="5"/>
        <v>0</v>
      </c>
      <c r="H58" s="47"/>
      <c r="K58" s="64" t="str">
        <f t="shared" ca="1" si="13"/>
        <v/>
      </c>
      <c r="L58" s="64" t="str">
        <f t="shared" ca="1" si="12"/>
        <v/>
      </c>
      <c r="M58" s="36" t="str">
        <f t="shared" ca="1" si="1"/>
        <v/>
      </c>
      <c r="N58" s="36" t="str">
        <f t="shared" ca="1" si="14"/>
        <v/>
      </c>
      <c r="O58" s="36" t="str">
        <f t="shared" ca="1" si="15"/>
        <v/>
      </c>
      <c r="P58" s="4" t="str">
        <f t="shared" ca="1" si="7"/>
        <v/>
      </c>
      <c r="Q58" s="61" t="str">
        <f t="shared" ca="1" si="11"/>
        <v/>
      </c>
      <c r="R58" s="61" t="str">
        <f t="shared" ca="1" si="11"/>
        <v/>
      </c>
      <c r="S58" s="61" t="str">
        <f t="shared" ca="1" si="11"/>
        <v/>
      </c>
      <c r="AJ58" t="str">
        <f t="shared" ca="1" si="10"/>
        <v>not first</v>
      </c>
    </row>
    <row r="59" spans="2:36">
      <c r="B59">
        <v>57</v>
      </c>
      <c r="C59" s="62">
        <f ca="1">IFERROR(IF(C58+1&gt;MAX(OFFSET('Program and Results'!$T$1,MATCH('Data mining (ELO R diff)'!$A$2,'Program and Results'!$A:$A,0)-1,0,500,1)),"",'Data mining (ELO R diff)'!C58+1),"")</f>
        <v>-193</v>
      </c>
      <c r="D59" s="47">
        <f ca="1">IF(C59="","",COUNTIFS(OFFSET('Program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diff)'!$C59))</f>
        <v>0</v>
      </c>
      <c r="E59">
        <f ca="1">IF(C59="","",COUNTIFS(OFFSET('Program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diff)'!$C59))</f>
        <v>0</v>
      </c>
      <c r="F59">
        <f ca="1">IF(C59="","",COUNTIFS(OFFSET('Program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diff)'!$C59))</f>
        <v>0</v>
      </c>
      <c r="G59" s="47">
        <f t="shared" ca="1" si="5"/>
        <v>0</v>
      </c>
      <c r="H59" s="47"/>
      <c r="K59" s="64" t="str">
        <f t="shared" ca="1" si="13"/>
        <v/>
      </c>
      <c r="L59" s="64" t="str">
        <f t="shared" ca="1" si="12"/>
        <v/>
      </c>
      <c r="M59" s="36" t="str">
        <f t="shared" ca="1" si="1"/>
        <v/>
      </c>
      <c r="N59" s="36" t="str">
        <f t="shared" ca="1" si="14"/>
        <v/>
      </c>
      <c r="O59" s="36" t="str">
        <f t="shared" ca="1" si="15"/>
        <v/>
      </c>
      <c r="P59" s="4" t="str">
        <f t="shared" ca="1" si="7"/>
        <v/>
      </c>
      <c r="Q59" s="61" t="str">
        <f t="shared" ca="1" si="11"/>
        <v/>
      </c>
      <c r="R59" s="61" t="str">
        <f t="shared" ca="1" si="11"/>
        <v/>
      </c>
      <c r="S59" s="61" t="str">
        <f t="shared" ca="1" si="11"/>
        <v/>
      </c>
      <c r="AJ59" t="str">
        <f t="shared" ca="1" si="10"/>
        <v>not first</v>
      </c>
    </row>
    <row r="60" spans="2:36">
      <c r="B60">
        <v>58</v>
      </c>
      <c r="C60" s="62">
        <f ca="1">IFERROR(IF(C59+1&gt;MAX(OFFSET('Program and Results'!$T$1,MATCH('Data mining (ELO R diff)'!$A$2,'Program and Results'!$A:$A,0)-1,0,500,1)),"",'Data mining (ELO R diff)'!C59+1),"")</f>
        <v>-192</v>
      </c>
      <c r="D60" s="47">
        <f ca="1">IF(C60="","",COUNTIFS(OFFSET('Program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diff)'!$C60))</f>
        <v>0</v>
      </c>
      <c r="E60">
        <f ca="1">IF(C60="","",COUNTIFS(OFFSET('Program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diff)'!$C60))</f>
        <v>0</v>
      </c>
      <c r="F60">
        <f ca="1">IF(C60="","",COUNTIFS(OFFSET('Program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diff)'!$C60))</f>
        <v>0</v>
      </c>
      <c r="G60" s="47">
        <f t="shared" ca="1" si="5"/>
        <v>0</v>
      </c>
      <c r="H60" s="47"/>
      <c r="K60" s="64" t="str">
        <f t="shared" ca="1" si="13"/>
        <v/>
      </c>
      <c r="L60" s="64" t="str">
        <f t="shared" ca="1" si="12"/>
        <v/>
      </c>
      <c r="M60" s="36" t="str">
        <f t="shared" ca="1" si="1"/>
        <v/>
      </c>
      <c r="N60" s="36" t="str">
        <f t="shared" ca="1" si="14"/>
        <v/>
      </c>
      <c r="O60" s="36" t="str">
        <f t="shared" ca="1" si="15"/>
        <v/>
      </c>
      <c r="P60" s="4" t="str">
        <f t="shared" ca="1" si="7"/>
        <v/>
      </c>
      <c r="Q60" s="61" t="str">
        <f t="shared" ca="1" si="11"/>
        <v/>
      </c>
      <c r="R60" s="61" t="str">
        <f t="shared" ca="1" si="11"/>
        <v/>
      </c>
      <c r="S60" s="61" t="str">
        <f t="shared" ca="1" si="11"/>
        <v/>
      </c>
      <c r="AJ60" t="str">
        <f t="shared" ca="1" si="10"/>
        <v>not first</v>
      </c>
    </row>
    <row r="61" spans="2:36">
      <c r="B61">
        <v>59</v>
      </c>
      <c r="C61" s="62">
        <f ca="1">IFERROR(IF(C60+1&gt;MAX(OFFSET('Program and Results'!$T$1,MATCH('Data mining (ELO R diff)'!$A$2,'Program and Results'!$A:$A,0)-1,0,500,1)),"",'Data mining (ELO R diff)'!C60+1),"")</f>
        <v>-191</v>
      </c>
      <c r="D61" s="47">
        <f ca="1">IF(C61="","",COUNTIFS(OFFSET('Program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diff)'!$C61))</f>
        <v>0</v>
      </c>
      <c r="E61">
        <f ca="1">IF(C61="","",COUNTIFS(OFFSET('Program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diff)'!$C61))</f>
        <v>0</v>
      </c>
      <c r="F61">
        <f ca="1">IF(C61="","",COUNTIFS(OFFSET('Program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diff)'!$C61))</f>
        <v>0</v>
      </c>
      <c r="G61" s="47">
        <f t="shared" ca="1" si="5"/>
        <v>0</v>
      </c>
      <c r="H61" s="47"/>
      <c r="K61" s="64" t="str">
        <f t="shared" ca="1" si="13"/>
        <v/>
      </c>
      <c r="L61" s="64" t="str">
        <f t="shared" ca="1" si="12"/>
        <v/>
      </c>
      <c r="M61" s="36" t="str">
        <f t="shared" ca="1" si="1"/>
        <v/>
      </c>
      <c r="N61" s="36" t="str">
        <f t="shared" ca="1" si="14"/>
        <v/>
      </c>
      <c r="O61" s="36" t="str">
        <f t="shared" ca="1" si="15"/>
        <v/>
      </c>
      <c r="P61" s="4" t="str">
        <f t="shared" ca="1" si="7"/>
        <v/>
      </c>
      <c r="Q61" s="61" t="str">
        <f t="shared" ca="1" si="11"/>
        <v/>
      </c>
      <c r="R61" s="61" t="str">
        <f t="shared" ca="1" si="11"/>
        <v/>
      </c>
      <c r="S61" s="61" t="str">
        <f t="shared" ca="1" si="11"/>
        <v/>
      </c>
      <c r="AJ61" t="str">
        <f t="shared" ca="1" si="10"/>
        <v>not first</v>
      </c>
    </row>
    <row r="62" spans="2:36">
      <c r="B62">
        <v>60</v>
      </c>
      <c r="C62" s="62">
        <f ca="1">IFERROR(IF(C61+1&gt;MAX(OFFSET('Program and Results'!$T$1,MATCH('Data mining (ELO R diff)'!$A$2,'Program and Results'!$A:$A,0)-1,0,500,1)),"",'Data mining (ELO R diff)'!C61+1),"")</f>
        <v>-190</v>
      </c>
      <c r="D62" s="47">
        <f ca="1">IF(C62="","",COUNTIFS(OFFSET('Program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diff)'!$C62))</f>
        <v>0</v>
      </c>
      <c r="E62">
        <f ca="1">IF(C62="","",COUNTIFS(OFFSET('Program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diff)'!$C62))</f>
        <v>0</v>
      </c>
      <c r="F62">
        <f ca="1">IF(C62="","",COUNTIFS(OFFSET('Program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diff)'!$C62))</f>
        <v>0</v>
      </c>
      <c r="G62" s="47">
        <f t="shared" ca="1" si="5"/>
        <v>0</v>
      </c>
      <c r="H62" s="47"/>
      <c r="K62" s="64" t="str">
        <f t="shared" ca="1" si="13"/>
        <v/>
      </c>
      <c r="L62" s="64" t="str">
        <f t="shared" ca="1" si="12"/>
        <v/>
      </c>
      <c r="M62" s="36" t="str">
        <f t="shared" ca="1" si="1"/>
        <v/>
      </c>
      <c r="N62" s="36" t="str">
        <f t="shared" ca="1" si="14"/>
        <v/>
      </c>
      <c r="O62" s="36" t="str">
        <f t="shared" ca="1" si="15"/>
        <v/>
      </c>
      <c r="P62" s="4" t="str">
        <f t="shared" ca="1" si="7"/>
        <v/>
      </c>
      <c r="Q62" s="61" t="str">
        <f t="shared" ca="1" si="11"/>
        <v/>
      </c>
      <c r="R62" s="61" t="str">
        <f t="shared" ca="1" si="11"/>
        <v/>
      </c>
      <c r="S62" s="61" t="str">
        <f t="shared" ca="1" si="11"/>
        <v/>
      </c>
      <c r="AJ62" t="str">
        <f t="shared" ca="1" si="10"/>
        <v>not first</v>
      </c>
    </row>
    <row r="63" spans="2:36">
      <c r="B63">
        <v>61</v>
      </c>
      <c r="C63" s="62">
        <f ca="1">IFERROR(IF(C62+1&gt;MAX(OFFSET('Program and Results'!$T$1,MATCH('Data mining (ELO R diff)'!$A$2,'Program and Results'!$A:$A,0)-1,0,500,1)),"",'Data mining (ELO R diff)'!C62+1),"")</f>
        <v>-189</v>
      </c>
      <c r="D63" s="47">
        <f ca="1">IF(C63="","",COUNTIFS(OFFSET('Program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diff)'!$C63))</f>
        <v>0</v>
      </c>
      <c r="E63">
        <f ca="1">IF(C63="","",COUNTIFS(OFFSET('Program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diff)'!$C63))</f>
        <v>0</v>
      </c>
      <c r="F63">
        <f ca="1">IF(C63="","",COUNTIFS(OFFSET('Program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diff)'!$C63))</f>
        <v>0</v>
      </c>
      <c r="G63" s="47">
        <f t="shared" ca="1" si="5"/>
        <v>0</v>
      </c>
      <c r="H63" s="47"/>
      <c r="K63" s="64" t="str">
        <f t="shared" ca="1" si="13"/>
        <v/>
      </c>
      <c r="L63" s="64" t="str">
        <f t="shared" ca="1" si="12"/>
        <v/>
      </c>
      <c r="M63" s="36" t="str">
        <f t="shared" ca="1" si="1"/>
        <v/>
      </c>
      <c r="N63" s="36" t="str">
        <f t="shared" ca="1" si="14"/>
        <v/>
      </c>
      <c r="O63" s="36" t="str">
        <f t="shared" ca="1" si="15"/>
        <v/>
      </c>
      <c r="P63" s="4" t="str">
        <f t="shared" ca="1" si="7"/>
        <v/>
      </c>
      <c r="Q63" s="61" t="str">
        <f t="shared" ca="1" si="11"/>
        <v/>
      </c>
      <c r="R63" s="61" t="str">
        <f t="shared" ca="1" si="11"/>
        <v/>
      </c>
      <c r="S63" s="61" t="str">
        <f t="shared" ca="1" si="11"/>
        <v/>
      </c>
      <c r="AJ63" t="str">
        <f t="shared" ca="1" si="10"/>
        <v>not first</v>
      </c>
    </row>
    <row r="64" spans="2:36">
      <c r="B64">
        <v>62</v>
      </c>
      <c r="C64" s="62">
        <f ca="1">IFERROR(IF(C63+1&gt;MAX(OFFSET('Program and Results'!$T$1,MATCH('Data mining (ELO R diff)'!$A$2,'Program and Results'!$A:$A,0)-1,0,500,1)),"",'Data mining (ELO R diff)'!C63+1),"")</f>
        <v>-188</v>
      </c>
      <c r="D64" s="47">
        <f ca="1">IF(C64="","",COUNTIFS(OFFSET('Program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diff)'!$C64))</f>
        <v>0</v>
      </c>
      <c r="E64">
        <f ca="1">IF(C64="","",COUNTIFS(OFFSET('Program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diff)'!$C64))</f>
        <v>0</v>
      </c>
      <c r="F64">
        <f ca="1">IF(C64="","",COUNTIFS(OFFSET('Program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diff)'!$C64))</f>
        <v>0</v>
      </c>
      <c r="G64" s="47">
        <f t="shared" ca="1" si="5"/>
        <v>0</v>
      </c>
      <c r="H64" s="47"/>
      <c r="K64" s="64" t="str">
        <f t="shared" ca="1" si="13"/>
        <v/>
      </c>
      <c r="L64" s="64" t="str">
        <f t="shared" ca="1" si="12"/>
        <v/>
      </c>
      <c r="M64" s="36" t="str">
        <f t="shared" ca="1" si="1"/>
        <v/>
      </c>
      <c r="N64" s="36" t="str">
        <f t="shared" ca="1" si="14"/>
        <v/>
      </c>
      <c r="O64" s="36" t="str">
        <f t="shared" ca="1" si="15"/>
        <v/>
      </c>
      <c r="P64" s="4" t="str">
        <f t="shared" ca="1" si="7"/>
        <v/>
      </c>
      <c r="Q64" s="61" t="str">
        <f t="shared" ca="1" si="11"/>
        <v/>
      </c>
      <c r="R64" s="61" t="str">
        <f t="shared" ca="1" si="11"/>
        <v/>
      </c>
      <c r="S64" s="61" t="str">
        <f t="shared" ca="1" si="11"/>
        <v/>
      </c>
      <c r="AJ64" t="str">
        <f t="shared" ca="1" si="10"/>
        <v>not first</v>
      </c>
    </row>
    <row r="65" spans="2:36">
      <c r="B65">
        <v>63</v>
      </c>
      <c r="C65" s="62">
        <f ca="1">IFERROR(IF(C64+1&gt;MAX(OFFSET('Program and Results'!$T$1,MATCH('Data mining (ELO R diff)'!$A$2,'Program and Results'!$A:$A,0)-1,0,500,1)),"",'Data mining (ELO R diff)'!C64+1),"")</f>
        <v>-187</v>
      </c>
      <c r="D65" s="47">
        <f ca="1">IF(C65="","",COUNTIFS(OFFSET('Program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diff)'!$C65))</f>
        <v>0</v>
      </c>
      <c r="E65">
        <f ca="1">IF(C65="","",COUNTIFS(OFFSET('Program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diff)'!$C65))</f>
        <v>0</v>
      </c>
      <c r="F65">
        <f ca="1">IF(C65="","",COUNTIFS(OFFSET('Program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diff)'!$C65))</f>
        <v>0</v>
      </c>
      <c r="G65" s="47">
        <f t="shared" ca="1" si="5"/>
        <v>0</v>
      </c>
      <c r="H65" s="47"/>
      <c r="K65" s="64" t="str">
        <f t="shared" ca="1" si="13"/>
        <v/>
      </c>
      <c r="L65" s="64" t="str">
        <f t="shared" ca="1" si="12"/>
        <v/>
      </c>
      <c r="M65" s="36" t="str">
        <f t="shared" ca="1" si="1"/>
        <v/>
      </c>
      <c r="N65" s="36" t="str">
        <f t="shared" ca="1" si="14"/>
        <v/>
      </c>
      <c r="O65" s="36" t="str">
        <f t="shared" ca="1" si="15"/>
        <v/>
      </c>
      <c r="P65" s="4" t="str">
        <f t="shared" ca="1" si="7"/>
        <v/>
      </c>
      <c r="Q65" s="61" t="str">
        <f t="shared" ca="1" si="11"/>
        <v/>
      </c>
      <c r="R65" s="61" t="str">
        <f t="shared" ca="1" si="11"/>
        <v/>
      </c>
      <c r="S65" s="61" t="str">
        <f t="shared" ca="1" si="11"/>
        <v/>
      </c>
      <c r="AJ65" t="str">
        <f t="shared" ca="1" si="10"/>
        <v>not first</v>
      </c>
    </row>
    <row r="66" spans="2:36">
      <c r="B66">
        <v>64</v>
      </c>
      <c r="C66" s="62">
        <f ca="1">IFERROR(IF(C65+1&gt;MAX(OFFSET('Program and Results'!$T$1,MATCH('Data mining (ELO R diff)'!$A$2,'Program and Results'!$A:$A,0)-1,0,500,1)),"",'Data mining (ELO R diff)'!C65+1),"")</f>
        <v>-186</v>
      </c>
      <c r="D66" s="47">
        <f ca="1">IF(C66="","",COUNTIFS(OFFSET('Program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diff)'!$C66))</f>
        <v>0</v>
      </c>
      <c r="E66">
        <f ca="1">IF(C66="","",COUNTIFS(OFFSET('Program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diff)'!$C66))</f>
        <v>0</v>
      </c>
      <c r="F66">
        <f ca="1">IF(C66="","",COUNTIFS(OFFSET('Program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diff)'!$C66))</f>
        <v>0</v>
      </c>
      <c r="G66" s="47">
        <f t="shared" ca="1" si="5"/>
        <v>0</v>
      </c>
      <c r="H66" s="47"/>
      <c r="K66" s="64" t="str">
        <f t="shared" ca="1" si="13"/>
        <v/>
      </c>
      <c r="L66" s="64" t="str">
        <f t="shared" ca="1" si="12"/>
        <v/>
      </c>
      <c r="M66" s="36" t="str">
        <f t="shared" ref="M66:M129" ca="1" si="16">IFERROR(IF(L66="","",IF($L66="+",SUMIFS($D:$D,$C:$C,"&gt;="&amp;$K66),SUMIFS($D:$D,$C:$C,"&gt;="&amp;$K66,$C:$C,"&lt;="&amp;$L66))),"")</f>
        <v/>
      </c>
      <c r="N66" s="36" t="str">
        <f t="shared" ca="1" si="14"/>
        <v/>
      </c>
      <c r="O66" s="36" t="str">
        <f t="shared" ca="1" si="15"/>
        <v/>
      </c>
      <c r="P66" s="4" t="str">
        <f t="shared" ca="1" si="7"/>
        <v/>
      </c>
      <c r="Q66" s="61" t="str">
        <f t="shared" ca="1" si="11"/>
        <v/>
      </c>
      <c r="R66" s="61" t="str">
        <f t="shared" ca="1" si="11"/>
        <v/>
      </c>
      <c r="S66" s="61" t="str">
        <f t="shared" ca="1" si="11"/>
        <v/>
      </c>
      <c r="AJ66" t="str">
        <f t="shared" ca="1" si="10"/>
        <v>not first</v>
      </c>
    </row>
    <row r="67" spans="2:36">
      <c r="B67">
        <v>65</v>
      </c>
      <c r="C67" s="62">
        <f ca="1">IFERROR(IF(C66+1&gt;MAX(OFFSET('Program and Results'!$T$1,MATCH('Data mining (ELO R diff)'!$A$2,'Program and Results'!$A:$A,0)-1,0,500,1)),"",'Data mining (ELO R diff)'!C66+1),"")</f>
        <v>-185</v>
      </c>
      <c r="D67" s="47">
        <f ca="1">IF(C67="","",COUNTIFS(OFFSET('Program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diff)'!$C67))</f>
        <v>0</v>
      </c>
      <c r="E67">
        <f ca="1">IF(C67="","",COUNTIFS(OFFSET('Program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diff)'!$C67))</f>
        <v>0</v>
      </c>
      <c r="F67">
        <f ca="1">IF(C67="","",COUNTIFS(OFFSET('Program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diff)'!$C67))</f>
        <v>0</v>
      </c>
      <c r="G67" s="47">
        <f t="shared" ref="G67:G130" ca="1" si="17">IF(C67="","",SUM(D67:F67))</f>
        <v>0</v>
      </c>
      <c r="H67" s="47"/>
      <c r="K67" s="64" t="str">
        <f t="shared" ca="1" si="13"/>
        <v/>
      </c>
      <c r="L67" s="64" t="str">
        <f t="shared" ca="1" si="12"/>
        <v/>
      </c>
      <c r="M67" s="36" t="str">
        <f t="shared" ca="1" si="16"/>
        <v/>
      </c>
      <c r="N67" s="36" t="str">
        <f t="shared" ca="1" si="14"/>
        <v/>
      </c>
      <c r="O67" s="36" t="str">
        <f t="shared" ca="1" si="15"/>
        <v/>
      </c>
      <c r="P67" s="4" t="str">
        <f t="shared" ref="P67:P130" ca="1" si="18">IF(K67="","",SUM(M67:O67))</f>
        <v/>
      </c>
      <c r="Q67" s="61" t="str">
        <f t="shared" ca="1" si="11"/>
        <v/>
      </c>
      <c r="R67" s="61" t="str">
        <f t="shared" ca="1" si="11"/>
        <v/>
      </c>
      <c r="S67" s="61" t="str">
        <f t="shared" ca="1" si="11"/>
        <v/>
      </c>
      <c r="AJ67" t="str">
        <f t="shared" ca="1" si="10"/>
        <v>not first</v>
      </c>
    </row>
    <row r="68" spans="2:36">
      <c r="B68">
        <v>66</v>
      </c>
      <c r="C68" s="62">
        <f ca="1">IFERROR(IF(C67+1&gt;MAX(OFFSET('Program and Results'!$T$1,MATCH('Data mining (ELO R diff)'!$A$2,'Program and Results'!$A:$A,0)-1,0,500,1)),"",'Data mining (ELO R diff)'!C67+1),"")</f>
        <v>-184</v>
      </c>
      <c r="D68" s="47">
        <f ca="1">IF(C68="","",COUNTIFS(OFFSET('Program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diff)'!$C68))</f>
        <v>0</v>
      </c>
      <c r="E68">
        <f ca="1">IF(C68="","",COUNTIFS(OFFSET('Program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diff)'!$C68))</f>
        <v>1</v>
      </c>
      <c r="F68">
        <f ca="1">IF(C68="","",COUNTIFS(OFFSET('Program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diff)'!$C68))</f>
        <v>0</v>
      </c>
      <c r="G68" s="47">
        <f t="shared" ca="1" si="17"/>
        <v>1</v>
      </c>
      <c r="H68" s="47"/>
      <c r="K68" s="64" t="str">
        <f t="shared" ca="1" si="13"/>
        <v/>
      </c>
      <c r="L68" s="64" t="str">
        <f t="shared" ca="1" si="12"/>
        <v/>
      </c>
      <c r="M68" s="36" t="str">
        <f t="shared" ca="1" si="16"/>
        <v/>
      </c>
      <c r="N68" s="36" t="str">
        <f t="shared" ca="1" si="14"/>
        <v/>
      </c>
      <c r="O68" s="36" t="str">
        <f t="shared" ca="1" si="15"/>
        <v/>
      </c>
      <c r="P68" s="4" t="str">
        <f t="shared" ca="1" si="18"/>
        <v/>
      </c>
      <c r="Q68" s="61" t="str">
        <f t="shared" ca="1" si="11"/>
        <v/>
      </c>
      <c r="R68" s="61" t="str">
        <f t="shared" ca="1" si="11"/>
        <v/>
      </c>
      <c r="S68" s="61" t="str">
        <f t="shared" ca="1" si="11"/>
        <v/>
      </c>
      <c r="AJ68" t="str">
        <f t="shared" ca="1" si="10"/>
        <v>first</v>
      </c>
    </row>
    <row r="69" spans="2:36">
      <c r="B69">
        <v>67</v>
      </c>
      <c r="C69" s="62">
        <f ca="1">IFERROR(IF(C68+1&gt;MAX(OFFSET('Program and Results'!$T$1,MATCH('Data mining (ELO R diff)'!$A$2,'Program and Results'!$A:$A,0)-1,0,500,1)),"",'Data mining (ELO R diff)'!C68+1),"")</f>
        <v>-183</v>
      </c>
      <c r="D69" s="47">
        <f ca="1">IF(C69="","",COUNTIFS(OFFSET('Program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diff)'!$C69))</f>
        <v>1</v>
      </c>
      <c r="E69">
        <f ca="1">IF(C69="","",COUNTIFS(OFFSET('Program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diff)'!$C69))</f>
        <v>0</v>
      </c>
      <c r="F69">
        <f ca="1">IF(C69="","",COUNTIFS(OFFSET('Program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diff)'!$C69))</f>
        <v>0</v>
      </c>
      <c r="G69" s="47">
        <f t="shared" ca="1" si="17"/>
        <v>1</v>
      </c>
      <c r="H69" s="47"/>
      <c r="K69" s="64" t="str">
        <f t="shared" ca="1" si="13"/>
        <v/>
      </c>
      <c r="L69" s="64" t="str">
        <f t="shared" ca="1" si="12"/>
        <v/>
      </c>
      <c r="M69" s="36" t="str">
        <f t="shared" ca="1" si="16"/>
        <v/>
      </c>
      <c r="N69" s="36" t="str">
        <f t="shared" ca="1" si="14"/>
        <v/>
      </c>
      <c r="O69" s="36" t="str">
        <f t="shared" ca="1" si="15"/>
        <v/>
      </c>
      <c r="P69" s="4" t="str">
        <f t="shared" ca="1" si="18"/>
        <v/>
      </c>
      <c r="Q69" s="61" t="str">
        <f t="shared" ca="1" si="11"/>
        <v/>
      </c>
      <c r="R69" s="61" t="str">
        <f t="shared" ca="1" si="11"/>
        <v/>
      </c>
      <c r="S69" s="61" t="str">
        <f t="shared" ca="1" si="11"/>
        <v/>
      </c>
      <c r="AJ69" t="str">
        <f t="shared" ca="1" si="10"/>
        <v>first</v>
      </c>
    </row>
    <row r="70" spans="2:36">
      <c r="B70">
        <v>68</v>
      </c>
      <c r="C70" s="62">
        <f ca="1">IFERROR(IF(C69+1&gt;MAX(OFFSET('Program and Results'!$T$1,MATCH('Data mining (ELO R diff)'!$A$2,'Program and Results'!$A:$A,0)-1,0,500,1)),"",'Data mining (ELO R diff)'!C69+1),"")</f>
        <v>-182</v>
      </c>
      <c r="D70" s="47">
        <f ca="1">IF(C70="","",COUNTIFS(OFFSET('Program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diff)'!$C70))</f>
        <v>0</v>
      </c>
      <c r="E70">
        <f ca="1">IF(C70="","",COUNTIFS(OFFSET('Program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diff)'!$C70))</f>
        <v>0</v>
      </c>
      <c r="F70">
        <f ca="1">IF(C70="","",COUNTIFS(OFFSET('Program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diff)'!$C70))</f>
        <v>0</v>
      </c>
      <c r="G70" s="47">
        <f t="shared" ca="1" si="17"/>
        <v>0</v>
      </c>
      <c r="H70" s="47"/>
      <c r="K70" s="64" t="str">
        <f t="shared" ca="1" si="13"/>
        <v/>
      </c>
      <c r="L70" s="64" t="str">
        <f t="shared" ca="1" si="12"/>
        <v/>
      </c>
      <c r="M70" s="36" t="str">
        <f t="shared" ca="1" si="16"/>
        <v/>
      </c>
      <c r="N70" s="36" t="str">
        <f t="shared" ca="1" si="14"/>
        <v/>
      </c>
      <c r="O70" s="36" t="str">
        <f t="shared" ca="1" si="15"/>
        <v/>
      </c>
      <c r="P70" s="4" t="str">
        <f t="shared" ca="1" si="18"/>
        <v/>
      </c>
      <c r="Q70" s="61" t="str">
        <f t="shared" ca="1" si="11"/>
        <v/>
      </c>
      <c r="R70" s="61" t="str">
        <f t="shared" ca="1" si="11"/>
        <v/>
      </c>
      <c r="S70" s="61" t="str">
        <f t="shared" ca="1" si="11"/>
        <v/>
      </c>
      <c r="AJ70" t="str">
        <f t="shared" ca="1" si="10"/>
        <v>not first</v>
      </c>
    </row>
    <row r="71" spans="2:36">
      <c r="B71">
        <v>69</v>
      </c>
      <c r="C71" s="62">
        <f ca="1">IFERROR(IF(C70+1&gt;MAX(OFFSET('Program and Results'!$T$1,MATCH('Data mining (ELO R diff)'!$A$2,'Program and Results'!$A:$A,0)-1,0,500,1)),"",'Data mining (ELO R diff)'!C70+1),"")</f>
        <v>-181</v>
      </c>
      <c r="D71" s="47">
        <f ca="1">IF(C71="","",COUNTIFS(OFFSET('Program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diff)'!$C71))</f>
        <v>0</v>
      </c>
      <c r="E71">
        <f ca="1">IF(C71="","",COUNTIFS(OFFSET('Program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diff)'!$C71))</f>
        <v>0</v>
      </c>
      <c r="F71">
        <f ca="1">IF(C71="","",COUNTIFS(OFFSET('Program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diff)'!$C71))</f>
        <v>0</v>
      </c>
      <c r="G71" s="47">
        <f t="shared" ca="1" si="17"/>
        <v>0</v>
      </c>
      <c r="H71" s="47"/>
      <c r="K71" s="64" t="str">
        <f t="shared" ca="1" si="13"/>
        <v/>
      </c>
      <c r="L71" s="64" t="str">
        <f t="shared" ca="1" si="12"/>
        <v/>
      </c>
      <c r="M71" s="36" t="str">
        <f t="shared" ca="1" si="16"/>
        <v/>
      </c>
      <c r="N71" s="36" t="str">
        <f t="shared" ca="1" si="14"/>
        <v/>
      </c>
      <c r="O71" s="36" t="str">
        <f t="shared" ca="1" si="15"/>
        <v/>
      </c>
      <c r="P71" s="4" t="str">
        <f t="shared" ca="1" si="18"/>
        <v/>
      </c>
      <c r="Q71" s="61" t="str">
        <f t="shared" ca="1" si="11"/>
        <v/>
      </c>
      <c r="R71" s="61" t="str">
        <f t="shared" ca="1" si="11"/>
        <v/>
      </c>
      <c r="S71" s="61" t="str">
        <f t="shared" ca="1" si="11"/>
        <v/>
      </c>
      <c r="AJ71" t="str">
        <f t="shared" ca="1" si="10"/>
        <v>not first</v>
      </c>
    </row>
    <row r="72" spans="2:36">
      <c r="B72">
        <v>70</v>
      </c>
      <c r="C72" s="62">
        <f ca="1">IFERROR(IF(C71+1&gt;MAX(OFFSET('Program and Results'!$T$1,MATCH('Data mining (ELO R diff)'!$A$2,'Program and Results'!$A:$A,0)-1,0,500,1)),"",'Data mining (ELO R diff)'!C71+1),"")</f>
        <v>-180</v>
      </c>
      <c r="D72" s="47">
        <f ca="1">IF(C72="","",COUNTIFS(OFFSET('Program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diff)'!$C72))</f>
        <v>0</v>
      </c>
      <c r="E72">
        <f ca="1">IF(C72="","",COUNTIFS(OFFSET('Program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diff)'!$C72))</f>
        <v>0</v>
      </c>
      <c r="F72">
        <f ca="1">IF(C72="","",COUNTIFS(OFFSET('Program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diff)'!$C72))</f>
        <v>0</v>
      </c>
      <c r="G72" s="47">
        <f t="shared" ca="1" si="17"/>
        <v>0</v>
      </c>
      <c r="H72" s="47"/>
      <c r="K72" s="64" t="str">
        <f t="shared" ca="1" si="13"/>
        <v/>
      </c>
      <c r="L72" s="64" t="str">
        <f t="shared" ca="1" si="12"/>
        <v/>
      </c>
      <c r="M72" s="36" t="str">
        <f t="shared" ca="1" si="16"/>
        <v/>
      </c>
      <c r="N72" s="36" t="str">
        <f t="shared" ca="1" si="14"/>
        <v/>
      </c>
      <c r="O72" s="36" t="str">
        <f t="shared" ca="1" si="15"/>
        <v/>
      </c>
      <c r="P72" s="4" t="str">
        <f t="shared" ca="1" si="18"/>
        <v/>
      </c>
      <c r="Q72" s="61" t="str">
        <f t="shared" ca="1" si="11"/>
        <v/>
      </c>
      <c r="R72" s="61" t="str">
        <f t="shared" ca="1" si="11"/>
        <v/>
      </c>
      <c r="S72" s="61" t="str">
        <f t="shared" ca="1" si="11"/>
        <v/>
      </c>
      <c r="AJ72" t="str">
        <f t="shared" ca="1" si="10"/>
        <v>not first</v>
      </c>
    </row>
    <row r="73" spans="2:36">
      <c r="B73">
        <v>71</v>
      </c>
      <c r="C73" s="62">
        <f ca="1">IFERROR(IF(C72+1&gt;MAX(OFFSET('Program and Results'!$T$1,MATCH('Data mining (ELO R diff)'!$A$2,'Program and Results'!$A:$A,0)-1,0,500,1)),"",'Data mining (ELO R diff)'!C72+1),"")</f>
        <v>-179</v>
      </c>
      <c r="D73" s="47">
        <f ca="1">IF(C73="","",COUNTIFS(OFFSET('Program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diff)'!$C73))</f>
        <v>0</v>
      </c>
      <c r="E73">
        <f ca="1">IF(C73="","",COUNTIFS(OFFSET('Program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diff)'!$C73))</f>
        <v>0</v>
      </c>
      <c r="F73">
        <f ca="1">IF(C73="","",COUNTIFS(OFFSET('Program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diff)'!$C73))</f>
        <v>0</v>
      </c>
      <c r="G73" s="47">
        <f t="shared" ca="1" si="17"/>
        <v>0</v>
      </c>
      <c r="H73" s="47"/>
      <c r="K73" s="64" t="str">
        <f t="shared" ca="1" si="13"/>
        <v/>
      </c>
      <c r="L73" s="64" t="str">
        <f t="shared" ca="1" si="12"/>
        <v/>
      </c>
      <c r="M73" s="36" t="str">
        <f t="shared" ca="1" si="16"/>
        <v/>
      </c>
      <c r="N73" s="36" t="str">
        <f t="shared" ca="1" si="14"/>
        <v/>
      </c>
      <c r="O73" s="36" t="str">
        <f t="shared" ca="1" si="15"/>
        <v/>
      </c>
      <c r="P73" s="4" t="str">
        <f t="shared" ca="1" si="18"/>
        <v/>
      </c>
      <c r="Q73" s="61" t="str">
        <f t="shared" ca="1" si="11"/>
        <v/>
      </c>
      <c r="R73" s="61" t="str">
        <f t="shared" ca="1" si="11"/>
        <v/>
      </c>
      <c r="S73" s="61" t="str">
        <f t="shared" ca="1" si="11"/>
        <v/>
      </c>
      <c r="AJ73" t="str">
        <f t="shared" ca="1" si="10"/>
        <v>not first</v>
      </c>
    </row>
    <row r="74" spans="2:36">
      <c r="B74">
        <v>72</v>
      </c>
      <c r="C74" s="62">
        <f ca="1">IFERROR(IF(C73+1&gt;MAX(OFFSET('Program and Results'!$T$1,MATCH('Data mining (ELO R diff)'!$A$2,'Program and Results'!$A:$A,0)-1,0,500,1)),"",'Data mining (ELO R diff)'!C73+1),"")</f>
        <v>-178</v>
      </c>
      <c r="D74" s="47">
        <f ca="1">IF(C74="","",COUNTIFS(OFFSET('Program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diff)'!$C74))</f>
        <v>0</v>
      </c>
      <c r="E74">
        <f ca="1">IF(C74="","",COUNTIFS(OFFSET('Program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diff)'!$C74))</f>
        <v>0</v>
      </c>
      <c r="F74">
        <f ca="1">IF(C74="","",COUNTIFS(OFFSET('Program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diff)'!$C74))</f>
        <v>0</v>
      </c>
      <c r="G74" s="47">
        <f t="shared" ca="1" si="17"/>
        <v>0</v>
      </c>
      <c r="H74" s="47"/>
      <c r="K74" s="64" t="str">
        <f t="shared" ca="1" si="13"/>
        <v/>
      </c>
      <c r="L74" s="64" t="str">
        <f t="shared" ca="1" si="12"/>
        <v/>
      </c>
      <c r="M74" s="36" t="str">
        <f t="shared" ca="1" si="16"/>
        <v/>
      </c>
      <c r="N74" s="36" t="str">
        <f t="shared" ca="1" si="14"/>
        <v/>
      </c>
      <c r="O74" s="36" t="str">
        <f t="shared" ca="1" si="15"/>
        <v/>
      </c>
      <c r="P74" s="4" t="str">
        <f t="shared" ca="1" si="18"/>
        <v/>
      </c>
      <c r="Q74" s="61" t="str">
        <f t="shared" ca="1" si="11"/>
        <v/>
      </c>
      <c r="R74" s="61" t="str">
        <f t="shared" ca="1" si="11"/>
        <v/>
      </c>
      <c r="S74" s="61" t="str">
        <f t="shared" ca="1" si="11"/>
        <v/>
      </c>
      <c r="AJ74" t="str">
        <f t="shared" ca="1" si="10"/>
        <v>not first</v>
      </c>
    </row>
    <row r="75" spans="2:36">
      <c r="B75">
        <v>73</v>
      </c>
      <c r="C75" s="62">
        <f ca="1">IFERROR(IF(C74+1&gt;MAX(OFFSET('Program and Results'!$T$1,MATCH('Data mining (ELO R diff)'!$A$2,'Program and Results'!$A:$A,0)-1,0,500,1)),"",'Data mining (ELO R diff)'!C74+1),"")</f>
        <v>-177</v>
      </c>
      <c r="D75" s="47">
        <f ca="1">IF(C75="","",COUNTIFS(OFFSET('Program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diff)'!$C75))</f>
        <v>0</v>
      </c>
      <c r="E75">
        <f ca="1">IF(C75="","",COUNTIFS(OFFSET('Program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diff)'!$C75))</f>
        <v>0</v>
      </c>
      <c r="F75">
        <f ca="1">IF(C75="","",COUNTIFS(OFFSET('Program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diff)'!$C75))</f>
        <v>0</v>
      </c>
      <c r="G75" s="47">
        <f t="shared" ca="1" si="17"/>
        <v>0</v>
      </c>
      <c r="H75" s="47"/>
      <c r="K75" s="64" t="str">
        <f t="shared" ca="1" si="13"/>
        <v/>
      </c>
      <c r="L75" s="64" t="str">
        <f t="shared" ca="1" si="12"/>
        <v/>
      </c>
      <c r="M75" s="36" t="str">
        <f t="shared" ca="1" si="16"/>
        <v/>
      </c>
      <c r="N75" s="36" t="str">
        <f t="shared" ca="1" si="14"/>
        <v/>
      </c>
      <c r="O75" s="36" t="str">
        <f t="shared" ca="1" si="15"/>
        <v/>
      </c>
      <c r="P75" s="4" t="str">
        <f t="shared" ca="1" si="18"/>
        <v/>
      </c>
      <c r="Q75" s="61" t="str">
        <f t="shared" ca="1" si="11"/>
        <v/>
      </c>
      <c r="R75" s="61" t="str">
        <f t="shared" ca="1" si="11"/>
        <v/>
      </c>
      <c r="S75" s="61" t="str">
        <f t="shared" ca="1" si="11"/>
        <v/>
      </c>
      <c r="AJ75" t="str">
        <f t="shared" ca="1" si="10"/>
        <v>not first</v>
      </c>
    </row>
    <row r="76" spans="2:36">
      <c r="B76">
        <v>74</v>
      </c>
      <c r="C76" s="62">
        <f ca="1">IFERROR(IF(C75+1&gt;MAX(OFFSET('Program and Results'!$T$1,MATCH('Data mining (ELO R diff)'!$A$2,'Program and Results'!$A:$A,0)-1,0,500,1)),"",'Data mining (ELO R diff)'!C75+1),"")</f>
        <v>-176</v>
      </c>
      <c r="D76" s="47">
        <f ca="1">IF(C76="","",COUNTIFS(OFFSET('Program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diff)'!$C76))</f>
        <v>0</v>
      </c>
      <c r="E76">
        <f ca="1">IF(C76="","",COUNTIFS(OFFSET('Program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diff)'!$C76))</f>
        <v>0</v>
      </c>
      <c r="F76">
        <f ca="1">IF(C76="","",COUNTIFS(OFFSET('Program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diff)'!$C76))</f>
        <v>0</v>
      </c>
      <c r="G76" s="47">
        <f t="shared" ca="1" si="17"/>
        <v>0</v>
      </c>
      <c r="H76" s="47"/>
      <c r="K76" s="64" t="str">
        <f t="shared" ca="1" si="13"/>
        <v/>
      </c>
      <c r="L76" s="64" t="str">
        <f t="shared" ca="1" si="12"/>
        <v/>
      </c>
      <c r="M76" s="36" t="str">
        <f t="shared" ca="1" si="16"/>
        <v/>
      </c>
      <c r="N76" s="36" t="str">
        <f t="shared" ca="1" si="14"/>
        <v/>
      </c>
      <c r="O76" s="36" t="str">
        <f t="shared" ca="1" si="15"/>
        <v/>
      </c>
      <c r="P76" s="4" t="str">
        <f t="shared" ca="1" si="18"/>
        <v/>
      </c>
      <c r="Q76" s="61" t="str">
        <f t="shared" ca="1" si="11"/>
        <v/>
      </c>
      <c r="R76" s="61" t="str">
        <f t="shared" ca="1" si="11"/>
        <v/>
      </c>
      <c r="S76" s="61" t="str">
        <f t="shared" ca="1" si="11"/>
        <v/>
      </c>
      <c r="AJ76" t="str">
        <f t="shared" ca="1" si="10"/>
        <v>not first</v>
      </c>
    </row>
    <row r="77" spans="2:36">
      <c r="B77">
        <v>75</v>
      </c>
      <c r="C77" s="62">
        <f ca="1">IFERROR(IF(C76+1&gt;MAX(OFFSET('Program and Results'!$T$1,MATCH('Data mining (ELO R diff)'!$A$2,'Program and Results'!$A:$A,0)-1,0,500,1)),"",'Data mining (ELO R diff)'!C76+1),"")</f>
        <v>-175</v>
      </c>
      <c r="D77" s="47">
        <f ca="1">IF(C77="","",COUNTIFS(OFFSET('Program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diff)'!$C77))</f>
        <v>0</v>
      </c>
      <c r="E77">
        <f ca="1">IF(C77="","",COUNTIFS(OFFSET('Program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diff)'!$C77))</f>
        <v>0</v>
      </c>
      <c r="F77">
        <f ca="1">IF(C77="","",COUNTIFS(OFFSET('Program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diff)'!$C77))</f>
        <v>0</v>
      </c>
      <c r="G77" s="47">
        <f t="shared" ca="1" si="17"/>
        <v>0</v>
      </c>
      <c r="H77" s="47"/>
      <c r="K77" s="64" t="str">
        <f t="shared" ca="1" si="13"/>
        <v/>
      </c>
      <c r="L77" s="64" t="str">
        <f t="shared" ca="1" si="12"/>
        <v/>
      </c>
      <c r="M77" s="36" t="str">
        <f t="shared" ca="1" si="16"/>
        <v/>
      </c>
      <c r="N77" s="36" t="str">
        <f t="shared" ca="1" si="14"/>
        <v/>
      </c>
      <c r="O77" s="36" t="str">
        <f t="shared" ca="1" si="15"/>
        <v/>
      </c>
      <c r="P77" s="4" t="str">
        <f t="shared" ca="1" si="18"/>
        <v/>
      </c>
      <c r="Q77" s="61" t="str">
        <f t="shared" ca="1" si="11"/>
        <v/>
      </c>
      <c r="R77" s="61" t="str">
        <f t="shared" ca="1" si="11"/>
        <v/>
      </c>
      <c r="S77" s="61" t="str">
        <f t="shared" ca="1" si="11"/>
        <v/>
      </c>
      <c r="AJ77" t="str">
        <f t="shared" ref="AJ77:AJ140" ca="1" si="19">IF(G77=0,"not first",IF(G77&gt;0,"first",""))</f>
        <v>not first</v>
      </c>
    </row>
    <row r="78" spans="2:36">
      <c r="B78">
        <v>76</v>
      </c>
      <c r="C78" s="62">
        <f ca="1">IFERROR(IF(C77+1&gt;MAX(OFFSET('Program and Results'!$T$1,MATCH('Data mining (ELO R diff)'!$A$2,'Program and Results'!$A:$A,0)-1,0,500,1)),"",'Data mining (ELO R diff)'!C77+1),"")</f>
        <v>-174</v>
      </c>
      <c r="D78" s="47">
        <f ca="1">IF(C78="","",COUNTIFS(OFFSET('Program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diff)'!$C78))</f>
        <v>0</v>
      </c>
      <c r="E78">
        <f ca="1">IF(C78="","",COUNTIFS(OFFSET('Program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diff)'!$C78))</f>
        <v>0</v>
      </c>
      <c r="F78">
        <f ca="1">IF(C78="","",COUNTIFS(OFFSET('Program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diff)'!$C78))</f>
        <v>0</v>
      </c>
      <c r="G78" s="47">
        <f t="shared" ca="1" si="17"/>
        <v>0</v>
      </c>
      <c r="H78" s="47"/>
      <c r="K78" s="64" t="str">
        <f t="shared" ca="1" si="13"/>
        <v/>
      </c>
      <c r="L78" s="64" t="str">
        <f t="shared" ca="1" si="12"/>
        <v/>
      </c>
      <c r="M78" s="36" t="str">
        <f t="shared" ca="1" si="16"/>
        <v/>
      </c>
      <c r="N78" s="36" t="str">
        <f t="shared" ca="1" si="14"/>
        <v/>
      </c>
      <c r="O78" s="36" t="str">
        <f t="shared" ca="1" si="15"/>
        <v/>
      </c>
      <c r="P78" s="4" t="str">
        <f t="shared" ca="1" si="18"/>
        <v/>
      </c>
      <c r="Q78" s="61" t="str">
        <f t="shared" ca="1" si="11"/>
        <v/>
      </c>
      <c r="R78" s="61" t="str">
        <f t="shared" ca="1" si="11"/>
        <v/>
      </c>
      <c r="S78" s="61" t="str">
        <f t="shared" ca="1" si="11"/>
        <v/>
      </c>
      <c r="AJ78" t="str">
        <f t="shared" ca="1" si="19"/>
        <v>not first</v>
      </c>
    </row>
    <row r="79" spans="2:36">
      <c r="B79">
        <v>77</v>
      </c>
      <c r="C79" s="62">
        <f ca="1">IFERROR(IF(C78+1&gt;MAX(OFFSET('Program and Results'!$T$1,MATCH('Data mining (ELO R diff)'!$A$2,'Program and Results'!$A:$A,0)-1,0,500,1)),"",'Data mining (ELO R diff)'!C78+1),"")</f>
        <v>-173</v>
      </c>
      <c r="D79" s="47">
        <f ca="1">IF(C79="","",COUNTIFS(OFFSET('Program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diff)'!$C79))</f>
        <v>0</v>
      </c>
      <c r="E79">
        <f ca="1">IF(C79="","",COUNTIFS(OFFSET('Program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diff)'!$C79))</f>
        <v>0</v>
      </c>
      <c r="F79">
        <f ca="1">IF(C79="","",COUNTIFS(OFFSET('Program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diff)'!$C79))</f>
        <v>0</v>
      </c>
      <c r="G79" s="47">
        <f t="shared" ca="1" si="17"/>
        <v>0</v>
      </c>
      <c r="H79" s="47"/>
      <c r="K79" s="64" t="str">
        <f t="shared" ca="1" si="13"/>
        <v/>
      </c>
      <c r="L79" s="64" t="str">
        <f t="shared" ca="1" si="12"/>
        <v/>
      </c>
      <c r="M79" s="36" t="str">
        <f t="shared" ca="1" si="16"/>
        <v/>
      </c>
      <c r="N79" s="36" t="str">
        <f t="shared" ca="1" si="14"/>
        <v/>
      </c>
      <c r="O79" s="36" t="str">
        <f t="shared" ca="1" si="15"/>
        <v/>
      </c>
      <c r="P79" s="4" t="str">
        <f t="shared" ca="1" si="18"/>
        <v/>
      </c>
      <c r="Q79" s="61" t="str">
        <f t="shared" ca="1" si="11"/>
        <v/>
      </c>
      <c r="R79" s="61" t="str">
        <f t="shared" ca="1" si="11"/>
        <v/>
      </c>
      <c r="S79" s="61" t="str">
        <f t="shared" ca="1" si="11"/>
        <v/>
      </c>
      <c r="AJ79" t="str">
        <f t="shared" ca="1" si="19"/>
        <v>not first</v>
      </c>
    </row>
    <row r="80" spans="2:36">
      <c r="B80">
        <v>78</v>
      </c>
      <c r="C80" s="62">
        <f ca="1">IFERROR(IF(C79+1&gt;MAX(OFFSET('Program and Results'!$T$1,MATCH('Data mining (ELO R diff)'!$A$2,'Program and Results'!$A:$A,0)-1,0,500,1)),"",'Data mining (ELO R diff)'!C79+1),"")</f>
        <v>-172</v>
      </c>
      <c r="D80" s="47">
        <f ca="1">IF(C80="","",COUNTIFS(OFFSET('Program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diff)'!$C80))</f>
        <v>0</v>
      </c>
      <c r="E80">
        <f ca="1">IF(C80="","",COUNTIFS(OFFSET('Program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diff)'!$C80))</f>
        <v>0</v>
      </c>
      <c r="F80">
        <f ca="1">IF(C80="","",COUNTIFS(OFFSET('Program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diff)'!$C80))</f>
        <v>0</v>
      </c>
      <c r="G80" s="47">
        <f t="shared" ca="1" si="17"/>
        <v>0</v>
      </c>
      <c r="H80" s="47"/>
      <c r="K80" s="64" t="str">
        <f t="shared" ca="1" si="13"/>
        <v/>
      </c>
      <c r="L80" s="64" t="str">
        <f t="shared" ca="1" si="12"/>
        <v/>
      </c>
      <c r="M80" s="36" t="str">
        <f t="shared" ca="1" si="16"/>
        <v/>
      </c>
      <c r="N80" s="36" t="str">
        <f t="shared" ca="1" si="14"/>
        <v/>
      </c>
      <c r="O80" s="36" t="str">
        <f t="shared" ca="1" si="15"/>
        <v/>
      </c>
      <c r="P80" s="4" t="str">
        <f t="shared" ca="1" si="18"/>
        <v/>
      </c>
      <c r="Q80" s="61" t="str">
        <f t="shared" ca="1" si="11"/>
        <v/>
      </c>
      <c r="R80" s="61" t="str">
        <f t="shared" ca="1" si="11"/>
        <v/>
      </c>
      <c r="S80" s="61" t="str">
        <f t="shared" ca="1" si="11"/>
        <v/>
      </c>
      <c r="AJ80" t="str">
        <f t="shared" ca="1" si="19"/>
        <v>not first</v>
      </c>
    </row>
    <row r="81" spans="2:36">
      <c r="B81">
        <v>79</v>
      </c>
      <c r="C81" s="62">
        <f ca="1">IFERROR(IF(C80+1&gt;MAX(OFFSET('Program and Results'!$T$1,MATCH('Data mining (ELO R diff)'!$A$2,'Program and Results'!$A:$A,0)-1,0,500,1)),"",'Data mining (ELO R diff)'!C80+1),"")</f>
        <v>-171</v>
      </c>
      <c r="D81" s="47">
        <f ca="1">IF(C81="","",COUNTIFS(OFFSET('Program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diff)'!$C81))</f>
        <v>0</v>
      </c>
      <c r="E81">
        <f ca="1">IF(C81="","",COUNTIFS(OFFSET('Program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diff)'!$C81))</f>
        <v>0</v>
      </c>
      <c r="F81">
        <f ca="1">IF(C81="","",COUNTIFS(OFFSET('Program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diff)'!$C81))</f>
        <v>0</v>
      </c>
      <c r="G81" s="47">
        <f t="shared" ca="1" si="17"/>
        <v>0</v>
      </c>
      <c r="H81" s="47"/>
      <c r="K81" s="64" t="str">
        <f t="shared" ca="1" si="13"/>
        <v/>
      </c>
      <c r="L81" s="64" t="str">
        <f t="shared" ca="1" si="12"/>
        <v/>
      </c>
      <c r="M81" s="36" t="str">
        <f t="shared" ca="1" si="16"/>
        <v/>
      </c>
      <c r="N81" s="36" t="str">
        <f t="shared" ca="1" si="14"/>
        <v/>
      </c>
      <c r="O81" s="36" t="str">
        <f t="shared" ca="1" si="15"/>
        <v/>
      </c>
      <c r="P81" s="4" t="str">
        <f t="shared" ca="1" si="18"/>
        <v/>
      </c>
      <c r="Q81" s="61" t="str">
        <f t="shared" ca="1" si="11"/>
        <v/>
      </c>
      <c r="R81" s="61" t="str">
        <f t="shared" ca="1" si="11"/>
        <v/>
      </c>
      <c r="S81" s="61" t="str">
        <f t="shared" ca="1" si="11"/>
        <v/>
      </c>
      <c r="AJ81" t="str">
        <f t="shared" ca="1" si="19"/>
        <v>not first</v>
      </c>
    </row>
    <row r="82" spans="2:36">
      <c r="B82">
        <v>80</v>
      </c>
      <c r="C82" s="62">
        <f ca="1">IFERROR(IF(C81+1&gt;MAX(OFFSET('Program and Results'!$T$1,MATCH('Data mining (ELO R diff)'!$A$2,'Program and Results'!$A:$A,0)-1,0,500,1)),"",'Data mining (ELO R diff)'!C81+1),"")</f>
        <v>-170</v>
      </c>
      <c r="D82" s="47">
        <f ca="1">IF(C82="","",COUNTIFS(OFFSET('Program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diff)'!$C82))</f>
        <v>0</v>
      </c>
      <c r="E82">
        <f ca="1">IF(C82="","",COUNTIFS(OFFSET('Program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diff)'!$C82))</f>
        <v>0</v>
      </c>
      <c r="F82">
        <f ca="1">IF(C82="","",COUNTIFS(OFFSET('Program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diff)'!$C82))</f>
        <v>0</v>
      </c>
      <c r="G82" s="47">
        <f t="shared" ca="1" si="17"/>
        <v>0</v>
      </c>
      <c r="H82" s="47"/>
      <c r="K82" s="64" t="str">
        <f t="shared" ca="1" si="13"/>
        <v/>
      </c>
      <c r="L82" s="64" t="str">
        <f t="shared" ca="1" si="12"/>
        <v/>
      </c>
      <c r="M82" s="36" t="str">
        <f t="shared" ca="1" si="16"/>
        <v/>
      </c>
      <c r="N82" s="36" t="str">
        <f t="shared" ca="1" si="14"/>
        <v/>
      </c>
      <c r="O82" s="36" t="str">
        <f t="shared" ca="1" si="15"/>
        <v/>
      </c>
      <c r="P82" s="4" t="str">
        <f t="shared" ca="1" si="18"/>
        <v/>
      </c>
      <c r="Q82" s="61" t="str">
        <f t="shared" ca="1" si="11"/>
        <v/>
      </c>
      <c r="R82" s="61" t="str">
        <f t="shared" ca="1" si="11"/>
        <v/>
      </c>
      <c r="S82" s="61" t="str">
        <f t="shared" ca="1" si="11"/>
        <v/>
      </c>
      <c r="AJ82" t="str">
        <f t="shared" ca="1" si="19"/>
        <v>not first</v>
      </c>
    </row>
    <row r="83" spans="2:36">
      <c r="B83">
        <v>81</v>
      </c>
      <c r="C83" s="62">
        <f ca="1">IFERROR(IF(C82+1&gt;MAX(OFFSET('Program and Results'!$T$1,MATCH('Data mining (ELO R diff)'!$A$2,'Program and Results'!$A:$A,0)-1,0,500,1)),"",'Data mining (ELO R diff)'!C82+1),"")</f>
        <v>-169</v>
      </c>
      <c r="D83" s="47">
        <f ca="1">IF(C83="","",COUNTIFS(OFFSET('Program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diff)'!$C83))</f>
        <v>0</v>
      </c>
      <c r="E83">
        <f ca="1">IF(C83="","",COUNTIFS(OFFSET('Program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diff)'!$C83))</f>
        <v>0</v>
      </c>
      <c r="F83">
        <f ca="1">IF(C83="","",COUNTIFS(OFFSET('Program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diff)'!$C83))</f>
        <v>0</v>
      </c>
      <c r="G83" s="47">
        <f t="shared" ca="1" si="17"/>
        <v>0</v>
      </c>
      <c r="H83" s="47"/>
      <c r="K83" s="64" t="str">
        <f t="shared" ca="1" si="13"/>
        <v/>
      </c>
      <c r="L83" s="64" t="str">
        <f t="shared" ca="1" si="12"/>
        <v/>
      </c>
      <c r="M83" s="36" t="str">
        <f t="shared" ca="1" si="16"/>
        <v/>
      </c>
      <c r="N83" s="36" t="str">
        <f t="shared" ca="1" si="14"/>
        <v/>
      </c>
      <c r="O83" s="36" t="str">
        <f t="shared" ca="1" si="15"/>
        <v/>
      </c>
      <c r="P83" s="4" t="str">
        <f t="shared" ca="1" si="18"/>
        <v/>
      </c>
      <c r="Q83" s="61" t="str">
        <f t="shared" ca="1" si="11"/>
        <v/>
      </c>
      <c r="R83" s="61" t="str">
        <f t="shared" ca="1" si="11"/>
        <v/>
      </c>
      <c r="S83" s="61" t="str">
        <f t="shared" ca="1" si="11"/>
        <v/>
      </c>
      <c r="AJ83" t="str">
        <f t="shared" ca="1" si="19"/>
        <v>not first</v>
      </c>
    </row>
    <row r="84" spans="2:36">
      <c r="B84">
        <v>82</v>
      </c>
      <c r="C84" s="62">
        <f ca="1">IFERROR(IF(C83+1&gt;MAX(OFFSET('Program and Results'!$T$1,MATCH('Data mining (ELO R diff)'!$A$2,'Program and Results'!$A:$A,0)-1,0,500,1)),"",'Data mining (ELO R diff)'!C83+1),"")</f>
        <v>-168</v>
      </c>
      <c r="D84" s="47">
        <f ca="1">IF(C84="","",COUNTIFS(OFFSET('Program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diff)'!$C84))</f>
        <v>0</v>
      </c>
      <c r="E84">
        <f ca="1">IF(C84="","",COUNTIFS(OFFSET('Program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diff)'!$C84))</f>
        <v>0</v>
      </c>
      <c r="F84">
        <f ca="1">IF(C84="","",COUNTIFS(OFFSET('Program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diff)'!$C84))</f>
        <v>0</v>
      </c>
      <c r="G84" s="47">
        <f t="shared" ca="1" si="17"/>
        <v>0</v>
      </c>
      <c r="H84" s="47"/>
      <c r="K84" s="64" t="str">
        <f t="shared" ca="1" si="13"/>
        <v/>
      </c>
      <c r="L84" s="64" t="str">
        <f t="shared" ca="1" si="12"/>
        <v/>
      </c>
      <c r="M84" s="36" t="str">
        <f t="shared" ca="1" si="16"/>
        <v/>
      </c>
      <c r="N84" s="36" t="str">
        <f t="shared" ca="1" si="14"/>
        <v/>
      </c>
      <c r="O84" s="36" t="str">
        <f t="shared" ca="1" si="15"/>
        <v/>
      </c>
      <c r="P84" s="4" t="str">
        <f t="shared" ca="1" si="18"/>
        <v/>
      </c>
      <c r="Q84" s="61" t="str">
        <f t="shared" ca="1" si="11"/>
        <v/>
      </c>
      <c r="R84" s="61" t="str">
        <f t="shared" ca="1" si="11"/>
        <v/>
      </c>
      <c r="S84" s="61" t="str">
        <f t="shared" ca="1" si="11"/>
        <v/>
      </c>
      <c r="AJ84" t="str">
        <f t="shared" ca="1" si="19"/>
        <v>not first</v>
      </c>
    </row>
    <row r="85" spans="2:36">
      <c r="B85">
        <v>83</v>
      </c>
      <c r="C85" s="62">
        <f ca="1">IFERROR(IF(C84+1&gt;MAX(OFFSET('Program and Results'!$T$1,MATCH('Data mining (ELO R diff)'!$A$2,'Program and Results'!$A:$A,0)-1,0,500,1)),"",'Data mining (ELO R diff)'!C84+1),"")</f>
        <v>-167</v>
      </c>
      <c r="D85" s="47">
        <f ca="1">IF(C85="","",COUNTIFS(OFFSET('Program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diff)'!$C85))</f>
        <v>0</v>
      </c>
      <c r="E85">
        <f ca="1">IF(C85="","",COUNTIFS(OFFSET('Program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diff)'!$C85))</f>
        <v>0</v>
      </c>
      <c r="F85">
        <f ca="1">IF(C85="","",COUNTIFS(OFFSET('Program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diff)'!$C85))</f>
        <v>0</v>
      </c>
      <c r="G85" s="47">
        <f t="shared" ca="1" si="17"/>
        <v>0</v>
      </c>
      <c r="H85" s="47"/>
      <c r="K85" s="64" t="str">
        <f t="shared" ca="1" si="13"/>
        <v/>
      </c>
      <c r="L85" s="64" t="str">
        <f t="shared" ca="1" si="12"/>
        <v/>
      </c>
      <c r="M85" s="36" t="str">
        <f t="shared" ca="1" si="16"/>
        <v/>
      </c>
      <c r="N85" s="36" t="str">
        <f t="shared" ca="1" si="14"/>
        <v/>
      </c>
      <c r="O85" s="36" t="str">
        <f t="shared" ca="1" si="15"/>
        <v/>
      </c>
      <c r="P85" s="4" t="str">
        <f t="shared" ca="1" si="18"/>
        <v/>
      </c>
      <c r="Q85" s="61" t="str">
        <f t="shared" ref="Q85:S148" ca="1" si="20">IFERROR(IF($P85="","",M85/$P85),"")</f>
        <v/>
      </c>
      <c r="R85" s="61" t="str">
        <f t="shared" ca="1" si="20"/>
        <v/>
      </c>
      <c r="S85" s="61" t="str">
        <f t="shared" ca="1" si="20"/>
        <v/>
      </c>
      <c r="AJ85" t="str">
        <f t="shared" ca="1" si="19"/>
        <v>not first</v>
      </c>
    </row>
    <row r="86" spans="2:36">
      <c r="B86">
        <v>84</v>
      </c>
      <c r="C86" s="62">
        <f ca="1">IFERROR(IF(C85+1&gt;MAX(OFFSET('Program and Results'!$T$1,MATCH('Data mining (ELO R diff)'!$A$2,'Program and Results'!$A:$A,0)-1,0,500,1)),"",'Data mining (ELO R diff)'!C85+1),"")</f>
        <v>-166</v>
      </c>
      <c r="D86" s="47">
        <f ca="1">IF(C86="","",COUNTIFS(OFFSET('Program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diff)'!$C86))</f>
        <v>0</v>
      </c>
      <c r="E86">
        <f ca="1">IF(C86="","",COUNTIFS(OFFSET('Program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diff)'!$C86))</f>
        <v>0</v>
      </c>
      <c r="F86">
        <f ca="1">IF(C86="","",COUNTIFS(OFFSET('Program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diff)'!$C86))</f>
        <v>0</v>
      </c>
      <c r="G86" s="47">
        <f t="shared" ca="1" si="17"/>
        <v>0</v>
      </c>
      <c r="H86" s="47"/>
      <c r="K86" s="64" t="str">
        <f t="shared" ca="1" si="13"/>
        <v/>
      </c>
      <c r="L86" s="64" t="str">
        <f t="shared" ref="L86:L149" ca="1" si="21">IFERROR(IF(K86+1&gt;MAX($C$2:$C$500),"+",K86+($J$2-0.01%)),"")</f>
        <v/>
      </c>
      <c r="M86" s="36" t="str">
        <f t="shared" ca="1" si="16"/>
        <v/>
      </c>
      <c r="N86" s="36" t="str">
        <f t="shared" ca="1" si="14"/>
        <v/>
      </c>
      <c r="O86" s="36" t="str">
        <f t="shared" ca="1" si="15"/>
        <v/>
      </c>
      <c r="P86" s="4" t="str">
        <f t="shared" ca="1" si="18"/>
        <v/>
      </c>
      <c r="Q86" s="61" t="str">
        <f t="shared" ca="1" si="20"/>
        <v/>
      </c>
      <c r="R86" s="61" t="str">
        <f t="shared" ca="1" si="20"/>
        <v/>
      </c>
      <c r="S86" s="61" t="str">
        <f t="shared" ca="1" si="20"/>
        <v/>
      </c>
      <c r="AJ86" t="str">
        <f t="shared" ca="1" si="19"/>
        <v>not first</v>
      </c>
    </row>
    <row r="87" spans="2:36">
      <c r="B87">
        <v>85</v>
      </c>
      <c r="C87" s="62">
        <f ca="1">IFERROR(IF(C86+1&gt;MAX(OFFSET('Program and Results'!$T$1,MATCH('Data mining (ELO R diff)'!$A$2,'Program and Results'!$A:$A,0)-1,0,500,1)),"",'Data mining (ELO R diff)'!C86+1),"")</f>
        <v>-165</v>
      </c>
      <c r="D87" s="47">
        <f ca="1">IF(C87="","",COUNTIFS(OFFSET('Program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diff)'!$C87))</f>
        <v>0</v>
      </c>
      <c r="E87">
        <f ca="1">IF(C87="","",COUNTIFS(OFFSET('Program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diff)'!$C87))</f>
        <v>0</v>
      </c>
      <c r="F87">
        <f ca="1">IF(C87="","",COUNTIFS(OFFSET('Program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diff)'!$C87))</f>
        <v>0</v>
      </c>
      <c r="G87" s="47">
        <f t="shared" ca="1" si="17"/>
        <v>0</v>
      </c>
      <c r="H87" s="47"/>
      <c r="K87" s="64" t="str">
        <f t="shared" ref="K87:K150" ca="1" si="22">IFERROR(IF(K86+1&gt;MAX($C$2:$C$500),"",K86+$J$2),"")</f>
        <v/>
      </c>
      <c r="L87" s="64" t="str">
        <f t="shared" ca="1" si="21"/>
        <v/>
      </c>
      <c r="M87" s="36" t="str">
        <f t="shared" ca="1" si="16"/>
        <v/>
      </c>
      <c r="N87" s="36" t="str">
        <f t="shared" ca="1" si="14"/>
        <v/>
      </c>
      <c r="O87" s="36" t="str">
        <f t="shared" ca="1" si="15"/>
        <v/>
      </c>
      <c r="P87" s="4" t="str">
        <f t="shared" ca="1" si="18"/>
        <v/>
      </c>
      <c r="Q87" s="61" t="str">
        <f t="shared" ca="1" si="20"/>
        <v/>
      </c>
      <c r="R87" s="61" t="str">
        <f t="shared" ca="1" si="20"/>
        <v/>
      </c>
      <c r="S87" s="61" t="str">
        <f t="shared" ca="1" si="20"/>
        <v/>
      </c>
      <c r="AJ87" t="str">
        <f t="shared" ca="1" si="19"/>
        <v>not first</v>
      </c>
    </row>
    <row r="88" spans="2:36">
      <c r="B88">
        <v>86</v>
      </c>
      <c r="C88" s="62">
        <f ca="1">IFERROR(IF(C87+1&gt;MAX(OFFSET('Program and Results'!$T$1,MATCH('Data mining (ELO R diff)'!$A$2,'Program and Results'!$A:$A,0)-1,0,500,1)),"",'Data mining (ELO R diff)'!C87+1),"")</f>
        <v>-164</v>
      </c>
      <c r="D88" s="47">
        <f ca="1">IF(C88="","",COUNTIFS(OFFSET('Program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diff)'!$C88))</f>
        <v>0</v>
      </c>
      <c r="E88">
        <f ca="1">IF(C88="","",COUNTIFS(OFFSET('Program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diff)'!$C88))</f>
        <v>0</v>
      </c>
      <c r="F88">
        <f ca="1">IF(C88="","",COUNTIFS(OFFSET('Program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diff)'!$C88))</f>
        <v>0</v>
      </c>
      <c r="G88" s="47">
        <f t="shared" ca="1" si="17"/>
        <v>0</v>
      </c>
      <c r="H88" s="47"/>
      <c r="K88" s="64" t="str">
        <f t="shared" ca="1" si="22"/>
        <v/>
      </c>
      <c r="L88" s="64" t="str">
        <f t="shared" ca="1" si="21"/>
        <v/>
      </c>
      <c r="M88" s="36" t="str">
        <f t="shared" ca="1" si="16"/>
        <v/>
      </c>
      <c r="N88" s="36" t="str">
        <f t="shared" ca="1" si="14"/>
        <v/>
      </c>
      <c r="O88" s="36" t="str">
        <f t="shared" ca="1" si="15"/>
        <v/>
      </c>
      <c r="P88" s="4" t="str">
        <f t="shared" ca="1" si="18"/>
        <v/>
      </c>
      <c r="Q88" s="61" t="str">
        <f t="shared" ca="1" si="20"/>
        <v/>
      </c>
      <c r="R88" s="61" t="str">
        <f t="shared" ca="1" si="20"/>
        <v/>
      </c>
      <c r="S88" s="61" t="str">
        <f t="shared" ca="1" si="20"/>
        <v/>
      </c>
      <c r="AJ88" t="str">
        <f t="shared" ca="1" si="19"/>
        <v>not first</v>
      </c>
    </row>
    <row r="89" spans="2:36">
      <c r="B89">
        <v>87</v>
      </c>
      <c r="C89" s="62">
        <f ca="1">IFERROR(IF(C88+1&gt;MAX(OFFSET('Program and Results'!$T$1,MATCH('Data mining (ELO R diff)'!$A$2,'Program and Results'!$A:$A,0)-1,0,500,1)),"",'Data mining (ELO R diff)'!C88+1),"")</f>
        <v>-163</v>
      </c>
      <c r="D89" s="47">
        <f ca="1">IF(C89="","",COUNTIFS(OFFSET('Program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diff)'!$C89))</f>
        <v>0</v>
      </c>
      <c r="E89">
        <f ca="1">IF(C89="","",COUNTIFS(OFFSET('Program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diff)'!$C89))</f>
        <v>0</v>
      </c>
      <c r="F89">
        <f ca="1">IF(C89="","",COUNTIFS(OFFSET('Program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diff)'!$C89))</f>
        <v>0</v>
      </c>
      <c r="G89" s="47">
        <f t="shared" ca="1" si="17"/>
        <v>0</v>
      </c>
      <c r="H89" s="47"/>
      <c r="K89" s="64" t="str">
        <f t="shared" ca="1" si="22"/>
        <v/>
      </c>
      <c r="L89" s="64" t="str">
        <f t="shared" ca="1" si="21"/>
        <v/>
      </c>
      <c r="M89" s="36" t="str">
        <f t="shared" ca="1" si="16"/>
        <v/>
      </c>
      <c r="N89" s="36" t="str">
        <f t="shared" ca="1" si="14"/>
        <v/>
      </c>
      <c r="O89" s="36" t="str">
        <f t="shared" ca="1" si="15"/>
        <v/>
      </c>
      <c r="P89" s="4" t="str">
        <f t="shared" ca="1" si="18"/>
        <v/>
      </c>
      <c r="Q89" s="61" t="str">
        <f t="shared" ca="1" si="20"/>
        <v/>
      </c>
      <c r="R89" s="61" t="str">
        <f t="shared" ca="1" si="20"/>
        <v/>
      </c>
      <c r="S89" s="61" t="str">
        <f t="shared" ca="1" si="20"/>
        <v/>
      </c>
      <c r="AJ89" t="str">
        <f t="shared" ca="1" si="19"/>
        <v>not first</v>
      </c>
    </row>
    <row r="90" spans="2:36">
      <c r="B90">
        <v>88</v>
      </c>
      <c r="C90" s="62">
        <f ca="1">IFERROR(IF(C89+1&gt;MAX(OFFSET('Program and Results'!$T$1,MATCH('Data mining (ELO R diff)'!$A$2,'Program and Results'!$A:$A,0)-1,0,500,1)),"",'Data mining (ELO R diff)'!C89+1),"")</f>
        <v>-162</v>
      </c>
      <c r="D90" s="47">
        <f ca="1">IF(C90="","",COUNTIFS(OFFSET('Program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diff)'!$C90))</f>
        <v>0</v>
      </c>
      <c r="E90">
        <f ca="1">IF(C90="","",COUNTIFS(OFFSET('Program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diff)'!$C90))</f>
        <v>0</v>
      </c>
      <c r="F90">
        <f ca="1">IF(C90="","",COUNTIFS(OFFSET('Program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diff)'!$C90))</f>
        <v>0</v>
      </c>
      <c r="G90" s="47">
        <f t="shared" ca="1" si="17"/>
        <v>0</v>
      </c>
      <c r="H90" s="47"/>
      <c r="K90" s="64" t="str">
        <f t="shared" ca="1" si="22"/>
        <v/>
      </c>
      <c r="L90" s="64" t="str">
        <f t="shared" ca="1" si="21"/>
        <v/>
      </c>
      <c r="M90" s="36" t="str">
        <f t="shared" ca="1" si="16"/>
        <v/>
      </c>
      <c r="N90" s="36" t="str">
        <f t="shared" ca="1" si="14"/>
        <v/>
      </c>
      <c r="O90" s="36" t="str">
        <f t="shared" ca="1" si="15"/>
        <v/>
      </c>
      <c r="P90" s="4" t="str">
        <f t="shared" ca="1" si="18"/>
        <v/>
      </c>
      <c r="Q90" s="61" t="str">
        <f t="shared" ca="1" si="20"/>
        <v/>
      </c>
      <c r="R90" s="61" t="str">
        <f t="shared" ca="1" si="20"/>
        <v/>
      </c>
      <c r="S90" s="61" t="str">
        <f t="shared" ca="1" si="20"/>
        <v/>
      </c>
      <c r="AJ90" t="str">
        <f t="shared" ca="1" si="19"/>
        <v>not first</v>
      </c>
    </row>
    <row r="91" spans="2:36">
      <c r="B91">
        <v>89</v>
      </c>
      <c r="C91" s="62">
        <f ca="1">IFERROR(IF(C90+1&gt;MAX(OFFSET('Program and Results'!$T$1,MATCH('Data mining (ELO R diff)'!$A$2,'Program and Results'!$A:$A,0)-1,0,500,1)),"",'Data mining (ELO R diff)'!C90+1),"")</f>
        <v>-161</v>
      </c>
      <c r="D91" s="47">
        <f ca="1">IF(C91="","",COUNTIFS(OFFSET('Program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diff)'!$C91))</f>
        <v>0</v>
      </c>
      <c r="E91">
        <f ca="1">IF(C91="","",COUNTIFS(OFFSET('Program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diff)'!$C91))</f>
        <v>0</v>
      </c>
      <c r="F91">
        <f ca="1">IF(C91="","",COUNTIFS(OFFSET('Program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diff)'!$C91))</f>
        <v>0</v>
      </c>
      <c r="G91" s="47">
        <f t="shared" ca="1" si="17"/>
        <v>0</v>
      </c>
      <c r="H91" s="47"/>
      <c r="K91" s="64" t="str">
        <f t="shared" ca="1" si="22"/>
        <v/>
      </c>
      <c r="L91" s="64" t="str">
        <f t="shared" ca="1" si="21"/>
        <v/>
      </c>
      <c r="M91" s="36" t="str">
        <f t="shared" ca="1" si="16"/>
        <v/>
      </c>
      <c r="N91" s="36" t="str">
        <f t="shared" ca="1" si="14"/>
        <v/>
      </c>
      <c r="O91" s="36" t="str">
        <f t="shared" ca="1" si="15"/>
        <v/>
      </c>
      <c r="P91" s="4" t="str">
        <f t="shared" ca="1" si="18"/>
        <v/>
      </c>
      <c r="Q91" s="61" t="str">
        <f t="shared" ca="1" si="20"/>
        <v/>
      </c>
      <c r="R91" s="61" t="str">
        <f t="shared" ca="1" si="20"/>
        <v/>
      </c>
      <c r="S91" s="61" t="str">
        <f t="shared" ca="1" si="20"/>
        <v/>
      </c>
      <c r="AJ91" t="str">
        <f t="shared" ca="1" si="19"/>
        <v>not first</v>
      </c>
    </row>
    <row r="92" spans="2:36">
      <c r="B92">
        <v>90</v>
      </c>
      <c r="C92" s="62">
        <f ca="1">IFERROR(IF(C91+1&gt;MAX(OFFSET('Program and Results'!$T$1,MATCH('Data mining (ELO R diff)'!$A$2,'Program and Results'!$A:$A,0)-1,0,500,1)),"",'Data mining (ELO R diff)'!C91+1),"")</f>
        <v>-160</v>
      </c>
      <c r="D92" s="47">
        <f ca="1">IF(C92="","",COUNTIFS(OFFSET('Program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diff)'!$C92))</f>
        <v>0</v>
      </c>
      <c r="E92">
        <f ca="1">IF(C92="","",COUNTIFS(OFFSET('Program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diff)'!$C92))</f>
        <v>0</v>
      </c>
      <c r="F92">
        <f ca="1">IF(C92="","",COUNTIFS(OFFSET('Program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diff)'!$C92))</f>
        <v>0</v>
      </c>
      <c r="G92" s="47">
        <f t="shared" ca="1" si="17"/>
        <v>0</v>
      </c>
      <c r="H92" s="47"/>
      <c r="K92" s="64" t="str">
        <f t="shared" ca="1" si="22"/>
        <v/>
      </c>
      <c r="L92" s="64" t="str">
        <f t="shared" ca="1" si="21"/>
        <v/>
      </c>
      <c r="M92" s="36" t="str">
        <f t="shared" ca="1" si="16"/>
        <v/>
      </c>
      <c r="N92" s="36" t="str">
        <f t="shared" ca="1" si="14"/>
        <v/>
      </c>
      <c r="O92" s="36" t="str">
        <f t="shared" ca="1" si="15"/>
        <v/>
      </c>
      <c r="P92" s="4" t="str">
        <f t="shared" ca="1" si="18"/>
        <v/>
      </c>
      <c r="Q92" s="61" t="str">
        <f t="shared" ca="1" si="20"/>
        <v/>
      </c>
      <c r="R92" s="61" t="str">
        <f t="shared" ca="1" si="20"/>
        <v/>
      </c>
      <c r="S92" s="61" t="str">
        <f t="shared" ca="1" si="20"/>
        <v/>
      </c>
      <c r="AJ92" t="str">
        <f t="shared" ca="1" si="19"/>
        <v>not first</v>
      </c>
    </row>
    <row r="93" spans="2:36">
      <c r="B93">
        <v>91</v>
      </c>
      <c r="C93" s="62">
        <f ca="1">IFERROR(IF(C92+1&gt;MAX(OFFSET('Program and Results'!$T$1,MATCH('Data mining (ELO R diff)'!$A$2,'Program and Results'!$A:$A,0)-1,0,500,1)),"",'Data mining (ELO R diff)'!C92+1),"")</f>
        <v>-159</v>
      </c>
      <c r="D93" s="47">
        <f ca="1">IF(C93="","",COUNTIFS(OFFSET('Program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diff)'!$C93))</f>
        <v>0</v>
      </c>
      <c r="E93">
        <f ca="1">IF(C93="","",COUNTIFS(OFFSET('Program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diff)'!$C93))</f>
        <v>0</v>
      </c>
      <c r="F93">
        <f ca="1">IF(C93="","",COUNTIFS(OFFSET('Program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diff)'!$C93))</f>
        <v>0</v>
      </c>
      <c r="G93" s="47">
        <f t="shared" ca="1" si="17"/>
        <v>0</v>
      </c>
      <c r="H93" s="47"/>
      <c r="K93" s="64" t="str">
        <f t="shared" ca="1" si="22"/>
        <v/>
      </c>
      <c r="L93" s="64" t="str">
        <f t="shared" ca="1" si="21"/>
        <v/>
      </c>
      <c r="M93" s="36" t="str">
        <f t="shared" ca="1" si="16"/>
        <v/>
      </c>
      <c r="N93" s="36" t="str">
        <f t="shared" ca="1" si="14"/>
        <v/>
      </c>
      <c r="O93" s="36" t="str">
        <f t="shared" ca="1" si="15"/>
        <v/>
      </c>
      <c r="P93" s="4" t="str">
        <f t="shared" ca="1" si="18"/>
        <v/>
      </c>
      <c r="Q93" s="61" t="str">
        <f t="shared" ca="1" si="20"/>
        <v/>
      </c>
      <c r="R93" s="61" t="str">
        <f t="shared" ca="1" si="20"/>
        <v/>
      </c>
      <c r="S93" s="61" t="str">
        <f t="shared" ca="1" si="20"/>
        <v/>
      </c>
      <c r="AJ93" t="str">
        <f t="shared" ca="1" si="19"/>
        <v>not first</v>
      </c>
    </row>
    <row r="94" spans="2:36">
      <c r="B94">
        <v>92</v>
      </c>
      <c r="C94" s="62">
        <f ca="1">IFERROR(IF(C93+1&gt;MAX(OFFSET('Program and Results'!$T$1,MATCH('Data mining (ELO R diff)'!$A$2,'Program and Results'!$A:$A,0)-1,0,500,1)),"",'Data mining (ELO R diff)'!C93+1),"")</f>
        <v>-158</v>
      </c>
      <c r="D94" s="47">
        <f ca="1">IF(C94="","",COUNTIFS(OFFSET('Program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diff)'!$C94))</f>
        <v>0</v>
      </c>
      <c r="E94">
        <f ca="1">IF(C94="","",COUNTIFS(OFFSET('Program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diff)'!$C94))</f>
        <v>1</v>
      </c>
      <c r="F94">
        <f ca="1">IF(C94="","",COUNTIFS(OFFSET('Program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diff)'!$C94))</f>
        <v>0</v>
      </c>
      <c r="G94" s="47">
        <f t="shared" ca="1" si="17"/>
        <v>1</v>
      </c>
      <c r="H94" s="47"/>
      <c r="K94" s="64" t="str">
        <f t="shared" ca="1" si="22"/>
        <v/>
      </c>
      <c r="L94" s="64" t="str">
        <f t="shared" ca="1" si="21"/>
        <v/>
      </c>
      <c r="M94" s="36" t="str">
        <f t="shared" ca="1" si="16"/>
        <v/>
      </c>
      <c r="N94" s="36" t="str">
        <f t="shared" ref="N94:N157" ca="1" si="23">IFERROR(IF(L94="","",IF($L94="+",SUMIFS($E:$E,$C:$C,"&gt;="&amp;$K94),SUMIFS($E:$E,$C:$C,"&gt;="&amp;$K94,$C:$C,"&lt;="&amp;$L94))),"")</f>
        <v/>
      </c>
      <c r="O94" s="36" t="str">
        <f t="shared" ref="O94:O157" ca="1" si="24">IFERROR(IF(L94="","",IF($L94="+",SUMIFS($F:$F,$C:$C,"&gt;="&amp;$K94),SUMIFS($F:$F,$C:$C,"&gt;="&amp;$K94,$C:$C,"&lt;="&amp;$L94))),"")</f>
        <v/>
      </c>
      <c r="P94" s="4" t="str">
        <f t="shared" ca="1" si="18"/>
        <v/>
      </c>
      <c r="Q94" s="61" t="str">
        <f t="shared" ca="1" si="20"/>
        <v/>
      </c>
      <c r="R94" s="61" t="str">
        <f t="shared" ca="1" si="20"/>
        <v/>
      </c>
      <c r="S94" s="61" t="str">
        <f t="shared" ca="1" si="20"/>
        <v/>
      </c>
      <c r="AJ94" t="str">
        <f t="shared" ca="1" si="19"/>
        <v>first</v>
      </c>
    </row>
    <row r="95" spans="2:36">
      <c r="B95">
        <v>93</v>
      </c>
      <c r="C95" s="62">
        <f ca="1">IFERROR(IF(C94+1&gt;MAX(OFFSET('Program and Results'!$T$1,MATCH('Data mining (ELO R diff)'!$A$2,'Program and Results'!$A:$A,0)-1,0,500,1)),"",'Data mining (ELO R diff)'!C94+1),"")</f>
        <v>-157</v>
      </c>
      <c r="D95" s="47">
        <f ca="1">IF(C95="","",COUNTIFS(OFFSET('Program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diff)'!$C95))</f>
        <v>1</v>
      </c>
      <c r="E95">
        <f ca="1">IF(C95="","",COUNTIFS(OFFSET('Program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diff)'!$C95))</f>
        <v>0</v>
      </c>
      <c r="F95">
        <f ca="1">IF(C95="","",COUNTIFS(OFFSET('Program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diff)'!$C95))</f>
        <v>0</v>
      </c>
      <c r="G95" s="47">
        <f t="shared" ca="1" si="17"/>
        <v>1</v>
      </c>
      <c r="H95" s="47"/>
      <c r="K95" s="64" t="str">
        <f t="shared" ca="1" si="22"/>
        <v/>
      </c>
      <c r="L95" s="64" t="str">
        <f t="shared" ca="1" si="21"/>
        <v/>
      </c>
      <c r="M95" s="36" t="str">
        <f t="shared" ca="1" si="16"/>
        <v/>
      </c>
      <c r="N95" s="36" t="str">
        <f t="shared" ca="1" si="23"/>
        <v/>
      </c>
      <c r="O95" s="36" t="str">
        <f t="shared" ca="1" si="24"/>
        <v/>
      </c>
      <c r="P95" s="4" t="str">
        <f t="shared" ca="1" si="18"/>
        <v/>
      </c>
      <c r="Q95" s="61" t="str">
        <f t="shared" ca="1" si="20"/>
        <v/>
      </c>
      <c r="R95" s="61" t="str">
        <f t="shared" ca="1" si="20"/>
        <v/>
      </c>
      <c r="S95" s="61" t="str">
        <f t="shared" ca="1" si="20"/>
        <v/>
      </c>
      <c r="AJ95" t="str">
        <f t="shared" ca="1" si="19"/>
        <v>first</v>
      </c>
    </row>
    <row r="96" spans="2:36">
      <c r="B96">
        <v>94</v>
      </c>
      <c r="C96" s="62">
        <f ca="1">IFERROR(IF(C95+1&gt;MAX(OFFSET('Program and Results'!$T$1,MATCH('Data mining (ELO R diff)'!$A$2,'Program and Results'!$A:$A,0)-1,0,500,1)),"",'Data mining (ELO R diff)'!C95+1),"")</f>
        <v>-156</v>
      </c>
      <c r="D96" s="47">
        <f ca="1">IF(C96="","",COUNTIFS(OFFSET('Program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diff)'!$C96))</f>
        <v>0</v>
      </c>
      <c r="E96">
        <f ca="1">IF(C96="","",COUNTIFS(OFFSET('Program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diff)'!$C96))</f>
        <v>0</v>
      </c>
      <c r="F96">
        <f ca="1">IF(C96="","",COUNTIFS(OFFSET('Program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diff)'!$C96))</f>
        <v>0</v>
      </c>
      <c r="G96" s="47">
        <f t="shared" ca="1" si="17"/>
        <v>0</v>
      </c>
      <c r="H96" s="47"/>
      <c r="K96" s="64" t="str">
        <f t="shared" ca="1" si="22"/>
        <v/>
      </c>
      <c r="L96" s="64" t="str">
        <f t="shared" ca="1" si="21"/>
        <v/>
      </c>
      <c r="M96" s="36" t="str">
        <f t="shared" ca="1" si="16"/>
        <v/>
      </c>
      <c r="N96" s="36" t="str">
        <f t="shared" ca="1" si="23"/>
        <v/>
      </c>
      <c r="O96" s="36" t="str">
        <f t="shared" ca="1" si="24"/>
        <v/>
      </c>
      <c r="P96" s="4" t="str">
        <f t="shared" ca="1" si="18"/>
        <v/>
      </c>
      <c r="Q96" s="61" t="str">
        <f t="shared" ca="1" si="20"/>
        <v/>
      </c>
      <c r="R96" s="61" t="str">
        <f t="shared" ca="1" si="20"/>
        <v/>
      </c>
      <c r="S96" s="61" t="str">
        <f t="shared" ca="1" si="20"/>
        <v/>
      </c>
      <c r="AJ96" t="str">
        <f t="shared" ca="1" si="19"/>
        <v>not first</v>
      </c>
    </row>
    <row r="97" spans="2:36">
      <c r="B97">
        <v>95</v>
      </c>
      <c r="C97" s="62">
        <f ca="1">IFERROR(IF(C96+1&gt;MAX(OFFSET('Program and Results'!$T$1,MATCH('Data mining (ELO R diff)'!$A$2,'Program and Results'!$A:$A,0)-1,0,500,1)),"",'Data mining (ELO R diff)'!C96+1),"")</f>
        <v>-155</v>
      </c>
      <c r="D97" s="47">
        <f ca="1">IF(C97="","",COUNTIFS(OFFSET('Program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diff)'!$C97))</f>
        <v>0</v>
      </c>
      <c r="E97">
        <f ca="1">IF(C97="","",COUNTIFS(OFFSET('Program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diff)'!$C97))</f>
        <v>0</v>
      </c>
      <c r="F97">
        <f ca="1">IF(C97="","",COUNTIFS(OFFSET('Program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diff)'!$C97))</f>
        <v>0</v>
      </c>
      <c r="G97" s="47">
        <f t="shared" ca="1" si="17"/>
        <v>0</v>
      </c>
      <c r="H97" s="47"/>
      <c r="K97" s="64" t="str">
        <f t="shared" ca="1" si="22"/>
        <v/>
      </c>
      <c r="L97" s="64" t="str">
        <f t="shared" ca="1" si="21"/>
        <v/>
      </c>
      <c r="M97" s="36" t="str">
        <f t="shared" ca="1" si="16"/>
        <v/>
      </c>
      <c r="N97" s="36" t="str">
        <f t="shared" ca="1" si="23"/>
        <v/>
      </c>
      <c r="O97" s="36" t="str">
        <f t="shared" ca="1" si="24"/>
        <v/>
      </c>
      <c r="P97" s="4" t="str">
        <f t="shared" ca="1" si="18"/>
        <v/>
      </c>
      <c r="Q97" s="61" t="str">
        <f t="shared" ca="1" si="20"/>
        <v/>
      </c>
      <c r="R97" s="61" t="str">
        <f t="shared" ca="1" si="20"/>
        <v/>
      </c>
      <c r="S97" s="61" t="str">
        <f t="shared" ca="1" si="20"/>
        <v/>
      </c>
      <c r="AJ97" t="str">
        <f t="shared" ca="1" si="19"/>
        <v>not first</v>
      </c>
    </row>
    <row r="98" spans="2:36">
      <c r="B98">
        <v>96</v>
      </c>
      <c r="C98" s="62">
        <f ca="1">IFERROR(IF(C97+1&gt;MAX(OFFSET('Program and Results'!$T$1,MATCH('Data mining (ELO R diff)'!$A$2,'Program and Results'!$A:$A,0)-1,0,500,1)),"",'Data mining (ELO R diff)'!C97+1),"")</f>
        <v>-154</v>
      </c>
      <c r="D98" s="47">
        <f ca="1">IF(C98="","",COUNTIFS(OFFSET('Program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diff)'!$C98))</f>
        <v>0</v>
      </c>
      <c r="E98">
        <f ca="1">IF(C98="","",COUNTIFS(OFFSET('Program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diff)'!$C98))</f>
        <v>0</v>
      </c>
      <c r="F98">
        <f ca="1">IF(C98="","",COUNTIFS(OFFSET('Program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diff)'!$C98))</f>
        <v>0</v>
      </c>
      <c r="G98" s="47">
        <f t="shared" ca="1" si="17"/>
        <v>0</v>
      </c>
      <c r="H98" s="47"/>
      <c r="K98" s="64" t="str">
        <f t="shared" ca="1" si="22"/>
        <v/>
      </c>
      <c r="L98" s="64" t="str">
        <f t="shared" ca="1" si="21"/>
        <v/>
      </c>
      <c r="M98" s="36" t="str">
        <f t="shared" ca="1" si="16"/>
        <v/>
      </c>
      <c r="N98" s="36" t="str">
        <f t="shared" ca="1" si="23"/>
        <v/>
      </c>
      <c r="O98" s="36" t="str">
        <f t="shared" ca="1" si="24"/>
        <v/>
      </c>
      <c r="P98" s="4" t="str">
        <f t="shared" ca="1" si="18"/>
        <v/>
      </c>
      <c r="Q98" s="61" t="str">
        <f t="shared" ca="1" si="20"/>
        <v/>
      </c>
      <c r="R98" s="61" t="str">
        <f t="shared" ca="1" si="20"/>
        <v/>
      </c>
      <c r="S98" s="61" t="str">
        <f t="shared" ca="1" si="20"/>
        <v/>
      </c>
      <c r="AJ98" t="str">
        <f t="shared" ca="1" si="19"/>
        <v>not first</v>
      </c>
    </row>
    <row r="99" spans="2:36">
      <c r="B99">
        <v>97</v>
      </c>
      <c r="C99" s="62">
        <f ca="1">IFERROR(IF(C98+1&gt;MAX(OFFSET('Program and Results'!$T$1,MATCH('Data mining (ELO R diff)'!$A$2,'Program and Results'!$A:$A,0)-1,0,500,1)),"",'Data mining (ELO R diff)'!C98+1),"")</f>
        <v>-153</v>
      </c>
      <c r="D99" s="47">
        <f ca="1">IF(C99="","",COUNTIFS(OFFSET('Program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diff)'!$C99))</f>
        <v>0</v>
      </c>
      <c r="E99">
        <f ca="1">IF(C99="","",COUNTIFS(OFFSET('Program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diff)'!$C99))</f>
        <v>0</v>
      </c>
      <c r="F99">
        <f ca="1">IF(C99="","",COUNTIFS(OFFSET('Program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diff)'!$C99))</f>
        <v>0</v>
      </c>
      <c r="G99" s="47">
        <f t="shared" ca="1" si="17"/>
        <v>0</v>
      </c>
      <c r="H99" s="47"/>
      <c r="K99" s="64" t="str">
        <f t="shared" ca="1" si="22"/>
        <v/>
      </c>
      <c r="L99" s="64" t="str">
        <f t="shared" ca="1" si="21"/>
        <v/>
      </c>
      <c r="M99" s="36" t="str">
        <f t="shared" ca="1" si="16"/>
        <v/>
      </c>
      <c r="N99" s="36" t="str">
        <f t="shared" ca="1" si="23"/>
        <v/>
      </c>
      <c r="O99" s="36" t="str">
        <f t="shared" ca="1" si="24"/>
        <v/>
      </c>
      <c r="P99" s="4" t="str">
        <f t="shared" ca="1" si="18"/>
        <v/>
      </c>
      <c r="Q99" s="61" t="str">
        <f t="shared" ca="1" si="20"/>
        <v/>
      </c>
      <c r="R99" s="61" t="str">
        <f t="shared" ca="1" si="20"/>
        <v/>
      </c>
      <c r="S99" s="61" t="str">
        <f t="shared" ca="1" si="20"/>
        <v/>
      </c>
      <c r="AJ99" t="str">
        <f t="shared" ca="1" si="19"/>
        <v>not first</v>
      </c>
    </row>
    <row r="100" spans="2:36">
      <c r="B100">
        <v>98</v>
      </c>
      <c r="C100" s="62">
        <f ca="1">IFERROR(IF(C99+1&gt;MAX(OFFSET('Program and Results'!$T$1,MATCH('Data mining (ELO R diff)'!$A$2,'Program and Results'!$A:$A,0)-1,0,500,1)),"",'Data mining (ELO R diff)'!C99+1),"")</f>
        <v>-152</v>
      </c>
      <c r="D100" s="47">
        <f ca="1">IF(C100="","",COUNTIFS(OFFSET('Program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diff)'!$C100))</f>
        <v>0</v>
      </c>
      <c r="E100">
        <f ca="1">IF(C100="","",COUNTIFS(OFFSET('Program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diff)'!$C100))</f>
        <v>0</v>
      </c>
      <c r="F100">
        <f ca="1">IF(C100="","",COUNTIFS(OFFSET('Program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diff)'!$C100))</f>
        <v>0</v>
      </c>
      <c r="G100" s="47">
        <f t="shared" ca="1" si="17"/>
        <v>0</v>
      </c>
      <c r="H100" s="47"/>
      <c r="K100" s="64" t="str">
        <f t="shared" ca="1" si="22"/>
        <v/>
      </c>
      <c r="L100" s="64" t="str">
        <f t="shared" ca="1" si="21"/>
        <v/>
      </c>
      <c r="M100" s="36" t="str">
        <f t="shared" ca="1" si="16"/>
        <v/>
      </c>
      <c r="N100" s="36" t="str">
        <f t="shared" ca="1" si="23"/>
        <v/>
      </c>
      <c r="O100" s="36" t="str">
        <f t="shared" ca="1" si="24"/>
        <v/>
      </c>
      <c r="P100" s="4" t="str">
        <f t="shared" ca="1" si="18"/>
        <v/>
      </c>
      <c r="Q100" s="61" t="str">
        <f t="shared" ca="1" si="20"/>
        <v/>
      </c>
      <c r="R100" s="61" t="str">
        <f t="shared" ca="1" si="20"/>
        <v/>
      </c>
      <c r="S100" s="61" t="str">
        <f t="shared" ca="1" si="20"/>
        <v/>
      </c>
      <c r="AJ100" t="str">
        <f t="shared" ca="1" si="19"/>
        <v>not first</v>
      </c>
    </row>
    <row r="101" spans="2:36">
      <c r="B101">
        <v>99</v>
      </c>
      <c r="C101" s="62">
        <f ca="1">IFERROR(IF(C100+1&gt;MAX(OFFSET('Program and Results'!$T$1,MATCH('Data mining (ELO R diff)'!$A$2,'Program and Results'!$A:$A,0)-1,0,500,1)),"",'Data mining (ELO R diff)'!C100+1),"")</f>
        <v>-151</v>
      </c>
      <c r="D101" s="47">
        <f ca="1">IF(C101="","",COUNTIFS(OFFSET('Program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diff)'!$C101))</f>
        <v>0</v>
      </c>
      <c r="E101">
        <f ca="1">IF(C101="","",COUNTIFS(OFFSET('Program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diff)'!$C101))</f>
        <v>0</v>
      </c>
      <c r="F101">
        <f ca="1">IF(C101="","",COUNTIFS(OFFSET('Program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diff)'!$C101))</f>
        <v>0</v>
      </c>
      <c r="G101" s="47">
        <f t="shared" ca="1" si="17"/>
        <v>0</v>
      </c>
      <c r="H101" s="47"/>
      <c r="K101" s="64" t="str">
        <f t="shared" ca="1" si="22"/>
        <v/>
      </c>
      <c r="L101" s="64" t="str">
        <f t="shared" ca="1" si="21"/>
        <v/>
      </c>
      <c r="M101" s="36" t="str">
        <f t="shared" ca="1" si="16"/>
        <v/>
      </c>
      <c r="N101" s="36" t="str">
        <f t="shared" ca="1" si="23"/>
        <v/>
      </c>
      <c r="O101" s="36" t="str">
        <f t="shared" ca="1" si="24"/>
        <v/>
      </c>
      <c r="P101" s="4" t="str">
        <f t="shared" ca="1" si="18"/>
        <v/>
      </c>
      <c r="Q101" s="61" t="str">
        <f t="shared" ca="1" si="20"/>
        <v/>
      </c>
      <c r="R101" s="61" t="str">
        <f t="shared" ca="1" si="20"/>
        <v/>
      </c>
      <c r="S101" s="61" t="str">
        <f t="shared" ca="1" si="20"/>
        <v/>
      </c>
      <c r="AJ101" t="str">
        <f t="shared" ca="1" si="19"/>
        <v>not first</v>
      </c>
    </row>
    <row r="102" spans="2:36">
      <c r="B102">
        <v>100</v>
      </c>
      <c r="C102" s="62">
        <f ca="1">IFERROR(IF(C101+1&gt;MAX(OFFSET('Program and Results'!$T$1,MATCH('Data mining (ELO R diff)'!$A$2,'Program and Results'!$A:$A,0)-1,0,500,1)),"",'Data mining (ELO R diff)'!C101+1),"")</f>
        <v>-150</v>
      </c>
      <c r="D102" s="47">
        <f ca="1">IF(C102="","",COUNTIFS(OFFSET('Program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diff)'!$C102))</f>
        <v>0</v>
      </c>
      <c r="E102">
        <f ca="1">IF(C102="","",COUNTIFS(OFFSET('Program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diff)'!$C102))</f>
        <v>0</v>
      </c>
      <c r="F102">
        <f ca="1">IF(C102="","",COUNTIFS(OFFSET('Program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diff)'!$C102))</f>
        <v>0</v>
      </c>
      <c r="G102" s="47">
        <f t="shared" ca="1" si="17"/>
        <v>0</v>
      </c>
      <c r="H102" s="47"/>
      <c r="K102" s="64" t="str">
        <f t="shared" ca="1" si="22"/>
        <v/>
      </c>
      <c r="L102" s="64" t="str">
        <f t="shared" ca="1" si="21"/>
        <v/>
      </c>
      <c r="M102" s="36" t="str">
        <f t="shared" ca="1" si="16"/>
        <v/>
      </c>
      <c r="N102" s="36" t="str">
        <f t="shared" ca="1" si="23"/>
        <v/>
      </c>
      <c r="O102" s="36" t="str">
        <f t="shared" ca="1" si="24"/>
        <v/>
      </c>
      <c r="P102" s="4" t="str">
        <f t="shared" ca="1" si="18"/>
        <v/>
      </c>
      <c r="Q102" s="61" t="str">
        <f t="shared" ca="1" si="20"/>
        <v/>
      </c>
      <c r="R102" s="61" t="str">
        <f t="shared" ca="1" si="20"/>
        <v/>
      </c>
      <c r="S102" s="61" t="str">
        <f t="shared" ca="1" si="20"/>
        <v/>
      </c>
      <c r="AJ102" t="str">
        <f t="shared" ca="1" si="19"/>
        <v>not first</v>
      </c>
    </row>
    <row r="103" spans="2:36">
      <c r="B103">
        <v>101</v>
      </c>
      <c r="C103" s="62">
        <f ca="1">IFERROR(IF(C102+1&gt;MAX(OFFSET('Program and Results'!$T$1,MATCH('Data mining (ELO R diff)'!$A$2,'Program and Results'!$A:$A,0)-1,0,500,1)),"",'Data mining (ELO R diff)'!C102+1),"")</f>
        <v>-149</v>
      </c>
      <c r="D103" s="47">
        <f ca="1">IF(C103="","",COUNTIFS(OFFSET('Program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diff)'!$C103))</f>
        <v>0</v>
      </c>
      <c r="E103">
        <f ca="1">IF(C103="","",COUNTIFS(OFFSET('Program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diff)'!$C103))</f>
        <v>0</v>
      </c>
      <c r="F103">
        <f ca="1">IF(C103="","",COUNTIFS(OFFSET('Program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diff)'!$C103))</f>
        <v>0</v>
      </c>
      <c r="G103" s="47">
        <f t="shared" ca="1" si="17"/>
        <v>0</v>
      </c>
      <c r="H103" s="47"/>
      <c r="K103" s="64" t="str">
        <f t="shared" ca="1" si="22"/>
        <v/>
      </c>
      <c r="L103" s="64" t="str">
        <f t="shared" ca="1" si="21"/>
        <v/>
      </c>
      <c r="M103" s="36" t="str">
        <f t="shared" ca="1" si="16"/>
        <v/>
      </c>
      <c r="N103" s="36" t="str">
        <f t="shared" ca="1" si="23"/>
        <v/>
      </c>
      <c r="O103" s="36" t="str">
        <f t="shared" ca="1" si="24"/>
        <v/>
      </c>
      <c r="P103" s="4" t="str">
        <f t="shared" ca="1" si="18"/>
        <v/>
      </c>
      <c r="Q103" s="61" t="str">
        <f t="shared" ca="1" si="20"/>
        <v/>
      </c>
      <c r="R103" s="61" t="str">
        <f t="shared" ca="1" si="20"/>
        <v/>
      </c>
      <c r="S103" s="61" t="str">
        <f t="shared" ca="1" si="20"/>
        <v/>
      </c>
      <c r="AJ103" t="str">
        <f t="shared" ca="1" si="19"/>
        <v>not first</v>
      </c>
    </row>
    <row r="104" spans="2:36">
      <c r="B104">
        <v>102</v>
      </c>
      <c r="C104" s="62">
        <f ca="1">IFERROR(IF(C103+1&gt;MAX(OFFSET('Program and Results'!$T$1,MATCH('Data mining (ELO R diff)'!$A$2,'Program and Results'!$A:$A,0)-1,0,500,1)),"",'Data mining (ELO R diff)'!C103+1),"")</f>
        <v>-148</v>
      </c>
      <c r="D104" s="47">
        <f ca="1">IF(C104="","",COUNTIFS(OFFSET('Program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diff)'!$C104))</f>
        <v>0</v>
      </c>
      <c r="E104">
        <f ca="1">IF(C104="","",COUNTIFS(OFFSET('Program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diff)'!$C104))</f>
        <v>0</v>
      </c>
      <c r="F104">
        <f ca="1">IF(C104="","",COUNTIFS(OFFSET('Program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diff)'!$C104))</f>
        <v>0</v>
      </c>
      <c r="G104" s="47">
        <f t="shared" ca="1" si="17"/>
        <v>0</v>
      </c>
      <c r="H104" s="47"/>
      <c r="K104" s="64" t="str">
        <f t="shared" ca="1" si="22"/>
        <v/>
      </c>
      <c r="L104" s="64" t="str">
        <f t="shared" ca="1" si="21"/>
        <v/>
      </c>
      <c r="M104" s="36" t="str">
        <f t="shared" ca="1" si="16"/>
        <v/>
      </c>
      <c r="N104" s="36" t="str">
        <f t="shared" ca="1" si="23"/>
        <v/>
      </c>
      <c r="O104" s="36" t="str">
        <f t="shared" ca="1" si="24"/>
        <v/>
      </c>
      <c r="P104" s="4" t="str">
        <f t="shared" ca="1" si="18"/>
        <v/>
      </c>
      <c r="Q104" s="61" t="str">
        <f t="shared" ca="1" si="20"/>
        <v/>
      </c>
      <c r="R104" s="61" t="str">
        <f t="shared" ca="1" si="20"/>
        <v/>
      </c>
      <c r="S104" s="61" t="str">
        <f t="shared" ca="1" si="20"/>
        <v/>
      </c>
      <c r="AJ104" t="str">
        <f t="shared" ca="1" si="19"/>
        <v>not first</v>
      </c>
    </row>
    <row r="105" spans="2:36">
      <c r="B105">
        <v>103</v>
      </c>
      <c r="C105" s="62">
        <f ca="1">IFERROR(IF(C104+1&gt;MAX(OFFSET('Program and Results'!$T$1,MATCH('Data mining (ELO R diff)'!$A$2,'Program and Results'!$A:$A,0)-1,0,500,1)),"",'Data mining (ELO R diff)'!C104+1),"")</f>
        <v>-147</v>
      </c>
      <c r="D105" s="47">
        <f ca="1">IF(C105="","",COUNTIFS(OFFSET('Program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diff)'!$C105))</f>
        <v>0</v>
      </c>
      <c r="E105">
        <f ca="1">IF(C105="","",COUNTIFS(OFFSET('Program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diff)'!$C105))</f>
        <v>0</v>
      </c>
      <c r="F105">
        <f ca="1">IF(C105="","",COUNTIFS(OFFSET('Program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diff)'!$C105))</f>
        <v>0</v>
      </c>
      <c r="G105" s="47">
        <f t="shared" ca="1" si="17"/>
        <v>0</v>
      </c>
      <c r="H105" s="47"/>
      <c r="K105" s="64" t="str">
        <f t="shared" ca="1" si="22"/>
        <v/>
      </c>
      <c r="L105" s="64" t="str">
        <f t="shared" ca="1" si="21"/>
        <v/>
      </c>
      <c r="M105" s="36" t="str">
        <f t="shared" ca="1" si="16"/>
        <v/>
      </c>
      <c r="N105" s="36" t="str">
        <f t="shared" ca="1" si="23"/>
        <v/>
      </c>
      <c r="O105" s="36" t="str">
        <f t="shared" ca="1" si="24"/>
        <v/>
      </c>
      <c r="P105" s="4" t="str">
        <f t="shared" ca="1" si="18"/>
        <v/>
      </c>
      <c r="Q105" s="61" t="str">
        <f t="shared" ca="1" si="20"/>
        <v/>
      </c>
      <c r="R105" s="61" t="str">
        <f t="shared" ca="1" si="20"/>
        <v/>
      </c>
      <c r="S105" s="61" t="str">
        <f t="shared" ca="1" si="20"/>
        <v/>
      </c>
      <c r="AJ105" t="str">
        <f t="shared" ca="1" si="19"/>
        <v>not first</v>
      </c>
    </row>
    <row r="106" spans="2:36">
      <c r="B106">
        <v>104</v>
      </c>
      <c r="C106" s="62">
        <f ca="1">IFERROR(IF(C105+1&gt;MAX(OFFSET('Program and Results'!$T$1,MATCH('Data mining (ELO R diff)'!$A$2,'Program and Results'!$A:$A,0)-1,0,500,1)),"",'Data mining (ELO R diff)'!C105+1),"")</f>
        <v>-146</v>
      </c>
      <c r="D106" s="47">
        <f ca="1">IF(C106="","",COUNTIFS(OFFSET('Program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diff)'!$C106))</f>
        <v>0</v>
      </c>
      <c r="E106">
        <f ca="1">IF(C106="","",COUNTIFS(OFFSET('Program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diff)'!$C106))</f>
        <v>0</v>
      </c>
      <c r="F106">
        <f ca="1">IF(C106="","",COUNTIFS(OFFSET('Program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diff)'!$C106))</f>
        <v>0</v>
      </c>
      <c r="G106" s="47">
        <f t="shared" ca="1" si="17"/>
        <v>0</v>
      </c>
      <c r="H106" s="47"/>
      <c r="K106" s="64" t="str">
        <f t="shared" ca="1" si="22"/>
        <v/>
      </c>
      <c r="L106" s="64" t="str">
        <f t="shared" ca="1" si="21"/>
        <v/>
      </c>
      <c r="M106" s="36" t="str">
        <f t="shared" ca="1" si="16"/>
        <v/>
      </c>
      <c r="N106" s="36" t="str">
        <f t="shared" ca="1" si="23"/>
        <v/>
      </c>
      <c r="O106" s="36" t="str">
        <f t="shared" ca="1" si="24"/>
        <v/>
      </c>
      <c r="P106" s="4" t="str">
        <f t="shared" ca="1" si="18"/>
        <v/>
      </c>
      <c r="Q106" s="61" t="str">
        <f t="shared" ca="1" si="20"/>
        <v/>
      </c>
      <c r="R106" s="61" t="str">
        <f t="shared" ca="1" si="20"/>
        <v/>
      </c>
      <c r="S106" s="61" t="str">
        <f t="shared" ca="1" si="20"/>
        <v/>
      </c>
      <c r="AJ106" t="str">
        <f t="shared" ca="1" si="19"/>
        <v>not first</v>
      </c>
    </row>
    <row r="107" spans="2:36">
      <c r="B107">
        <v>105</v>
      </c>
      <c r="C107" s="62">
        <f ca="1">IFERROR(IF(C106+1&gt;MAX(OFFSET('Program and Results'!$T$1,MATCH('Data mining (ELO R diff)'!$A$2,'Program and Results'!$A:$A,0)-1,0,500,1)),"",'Data mining (ELO R diff)'!C106+1),"")</f>
        <v>-145</v>
      </c>
      <c r="D107" s="47">
        <f ca="1">IF(C107="","",COUNTIFS(OFFSET('Program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diff)'!$C107))</f>
        <v>0</v>
      </c>
      <c r="E107">
        <f ca="1">IF(C107="","",COUNTIFS(OFFSET('Program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diff)'!$C107))</f>
        <v>0</v>
      </c>
      <c r="F107">
        <f ca="1">IF(C107="","",COUNTIFS(OFFSET('Program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diff)'!$C107))</f>
        <v>0</v>
      </c>
      <c r="G107" s="47">
        <f t="shared" ca="1" si="17"/>
        <v>0</v>
      </c>
      <c r="H107" s="47"/>
      <c r="K107" s="64" t="str">
        <f t="shared" ca="1" si="22"/>
        <v/>
      </c>
      <c r="L107" s="64" t="str">
        <f t="shared" ca="1" si="21"/>
        <v/>
      </c>
      <c r="M107" s="36" t="str">
        <f t="shared" ca="1" si="16"/>
        <v/>
      </c>
      <c r="N107" s="36" t="str">
        <f t="shared" ca="1" si="23"/>
        <v/>
      </c>
      <c r="O107" s="36" t="str">
        <f t="shared" ca="1" si="24"/>
        <v/>
      </c>
      <c r="P107" s="4" t="str">
        <f t="shared" ca="1" si="18"/>
        <v/>
      </c>
      <c r="Q107" s="61" t="str">
        <f t="shared" ca="1" si="20"/>
        <v/>
      </c>
      <c r="R107" s="61" t="str">
        <f t="shared" ca="1" si="20"/>
        <v/>
      </c>
      <c r="S107" s="61" t="str">
        <f t="shared" ca="1" si="20"/>
        <v/>
      </c>
      <c r="AJ107" t="str">
        <f t="shared" ca="1" si="19"/>
        <v>not first</v>
      </c>
    </row>
    <row r="108" spans="2:36">
      <c r="B108">
        <v>106</v>
      </c>
      <c r="C108" s="62">
        <f ca="1">IFERROR(IF(C107+1&gt;MAX(OFFSET('Program and Results'!$T$1,MATCH('Data mining (ELO R diff)'!$A$2,'Program and Results'!$A:$A,0)-1,0,500,1)),"",'Data mining (ELO R diff)'!C107+1),"")</f>
        <v>-144</v>
      </c>
      <c r="D108" s="47">
        <f ca="1">IF(C108="","",COUNTIFS(OFFSET('Program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diff)'!$C108))</f>
        <v>0</v>
      </c>
      <c r="E108">
        <f ca="1">IF(C108="","",COUNTIFS(OFFSET('Program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diff)'!$C108))</f>
        <v>0</v>
      </c>
      <c r="F108">
        <f ca="1">IF(C108="","",COUNTIFS(OFFSET('Program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diff)'!$C108))</f>
        <v>0</v>
      </c>
      <c r="G108" s="47">
        <f t="shared" ca="1" si="17"/>
        <v>0</v>
      </c>
      <c r="H108" s="47"/>
      <c r="K108" s="64" t="str">
        <f t="shared" ca="1" si="22"/>
        <v/>
      </c>
      <c r="L108" s="64" t="str">
        <f t="shared" ca="1" si="21"/>
        <v/>
      </c>
      <c r="M108" s="36" t="str">
        <f t="shared" ca="1" si="16"/>
        <v/>
      </c>
      <c r="N108" s="36" t="str">
        <f t="shared" ca="1" si="23"/>
        <v/>
      </c>
      <c r="O108" s="36" t="str">
        <f t="shared" ca="1" si="24"/>
        <v/>
      </c>
      <c r="P108" s="4" t="str">
        <f t="shared" ca="1" si="18"/>
        <v/>
      </c>
      <c r="Q108" s="61" t="str">
        <f t="shared" ca="1" si="20"/>
        <v/>
      </c>
      <c r="R108" s="61" t="str">
        <f t="shared" ca="1" si="20"/>
        <v/>
      </c>
      <c r="S108" s="61" t="str">
        <f t="shared" ca="1" si="20"/>
        <v/>
      </c>
      <c r="AJ108" t="str">
        <f t="shared" ca="1" si="19"/>
        <v>not first</v>
      </c>
    </row>
    <row r="109" spans="2:36">
      <c r="B109">
        <v>107</v>
      </c>
      <c r="C109" s="62">
        <f ca="1">IFERROR(IF(C108+1&gt;MAX(OFFSET('Program and Results'!$T$1,MATCH('Data mining (ELO R diff)'!$A$2,'Program and Results'!$A:$A,0)-1,0,500,1)),"",'Data mining (ELO R diff)'!C108+1),"")</f>
        <v>-143</v>
      </c>
      <c r="D109" s="47">
        <f ca="1">IF(C109="","",COUNTIFS(OFFSET('Program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diff)'!$C109))</f>
        <v>0</v>
      </c>
      <c r="E109">
        <f ca="1">IF(C109="","",COUNTIFS(OFFSET('Program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diff)'!$C109))</f>
        <v>0</v>
      </c>
      <c r="F109">
        <f ca="1">IF(C109="","",COUNTIFS(OFFSET('Program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diff)'!$C109))</f>
        <v>0</v>
      </c>
      <c r="G109" s="47">
        <f t="shared" ca="1" si="17"/>
        <v>0</v>
      </c>
      <c r="H109" s="47"/>
      <c r="K109" s="64" t="str">
        <f t="shared" ca="1" si="22"/>
        <v/>
      </c>
      <c r="L109" s="64" t="str">
        <f t="shared" ca="1" si="21"/>
        <v/>
      </c>
      <c r="M109" s="36" t="str">
        <f t="shared" ca="1" si="16"/>
        <v/>
      </c>
      <c r="N109" s="36" t="str">
        <f t="shared" ca="1" si="23"/>
        <v/>
      </c>
      <c r="O109" s="36" t="str">
        <f t="shared" ca="1" si="24"/>
        <v/>
      </c>
      <c r="P109" s="4" t="str">
        <f t="shared" ca="1" si="18"/>
        <v/>
      </c>
      <c r="Q109" s="61" t="str">
        <f t="shared" ca="1" si="20"/>
        <v/>
      </c>
      <c r="R109" s="61" t="str">
        <f t="shared" ca="1" si="20"/>
        <v/>
      </c>
      <c r="S109" s="61" t="str">
        <f t="shared" ca="1" si="20"/>
        <v/>
      </c>
      <c r="AJ109" t="str">
        <f t="shared" ca="1" si="19"/>
        <v>not first</v>
      </c>
    </row>
    <row r="110" spans="2:36">
      <c r="B110">
        <v>108</v>
      </c>
      <c r="C110" s="62">
        <f ca="1">IFERROR(IF(C109+1&gt;MAX(OFFSET('Program and Results'!$T$1,MATCH('Data mining (ELO R diff)'!$A$2,'Program and Results'!$A:$A,0)-1,0,500,1)),"",'Data mining (ELO R diff)'!C109+1),"")</f>
        <v>-142</v>
      </c>
      <c r="D110" s="47">
        <f ca="1">IF(C110="","",COUNTIFS(OFFSET('Program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diff)'!$C110))</f>
        <v>0</v>
      </c>
      <c r="E110">
        <f ca="1">IF(C110="","",COUNTIFS(OFFSET('Program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diff)'!$C110))</f>
        <v>0</v>
      </c>
      <c r="F110">
        <f ca="1">IF(C110="","",COUNTIFS(OFFSET('Program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diff)'!$C110))</f>
        <v>0</v>
      </c>
      <c r="G110" s="47">
        <f t="shared" ca="1" si="17"/>
        <v>0</v>
      </c>
      <c r="H110" s="47"/>
      <c r="K110" s="64" t="str">
        <f t="shared" ca="1" si="22"/>
        <v/>
      </c>
      <c r="L110" s="64" t="str">
        <f t="shared" ca="1" si="21"/>
        <v/>
      </c>
      <c r="M110" s="36" t="str">
        <f t="shared" ca="1" si="16"/>
        <v/>
      </c>
      <c r="N110" s="36" t="str">
        <f t="shared" ca="1" si="23"/>
        <v/>
      </c>
      <c r="O110" s="36" t="str">
        <f t="shared" ca="1" si="24"/>
        <v/>
      </c>
      <c r="P110" s="4" t="str">
        <f t="shared" ca="1" si="18"/>
        <v/>
      </c>
      <c r="Q110" s="61" t="str">
        <f t="shared" ca="1" si="20"/>
        <v/>
      </c>
      <c r="R110" s="61" t="str">
        <f t="shared" ca="1" si="20"/>
        <v/>
      </c>
      <c r="S110" s="61" t="str">
        <f t="shared" ca="1" si="20"/>
        <v/>
      </c>
      <c r="AJ110" t="str">
        <f t="shared" ca="1" si="19"/>
        <v>not first</v>
      </c>
    </row>
    <row r="111" spans="2:36">
      <c r="B111">
        <v>109</v>
      </c>
      <c r="C111" s="62">
        <f ca="1">IFERROR(IF(C110+1&gt;MAX(OFFSET('Program and Results'!$T$1,MATCH('Data mining (ELO R diff)'!$A$2,'Program and Results'!$A:$A,0)-1,0,500,1)),"",'Data mining (ELO R diff)'!C110+1),"")</f>
        <v>-141</v>
      </c>
      <c r="D111" s="47">
        <f ca="1">IF(C111="","",COUNTIFS(OFFSET('Program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diff)'!$C111))</f>
        <v>0</v>
      </c>
      <c r="E111">
        <f ca="1">IF(C111="","",COUNTIFS(OFFSET('Program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diff)'!$C111))</f>
        <v>0</v>
      </c>
      <c r="F111">
        <f ca="1">IF(C111="","",COUNTIFS(OFFSET('Program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diff)'!$C111))</f>
        <v>0</v>
      </c>
      <c r="G111" s="47">
        <f t="shared" ca="1" si="17"/>
        <v>0</v>
      </c>
      <c r="H111" s="47"/>
      <c r="K111" s="64" t="str">
        <f t="shared" ca="1" si="22"/>
        <v/>
      </c>
      <c r="L111" s="64" t="str">
        <f t="shared" ca="1" si="21"/>
        <v/>
      </c>
      <c r="M111" s="36" t="str">
        <f t="shared" ca="1" si="16"/>
        <v/>
      </c>
      <c r="N111" s="36" t="str">
        <f t="shared" ca="1" si="23"/>
        <v/>
      </c>
      <c r="O111" s="36" t="str">
        <f t="shared" ca="1" si="24"/>
        <v/>
      </c>
      <c r="P111" s="4" t="str">
        <f t="shared" ca="1" si="18"/>
        <v/>
      </c>
      <c r="Q111" s="61" t="str">
        <f t="shared" ca="1" si="20"/>
        <v/>
      </c>
      <c r="R111" s="61" t="str">
        <f t="shared" ca="1" si="20"/>
        <v/>
      </c>
      <c r="S111" s="61" t="str">
        <f t="shared" ca="1" si="20"/>
        <v/>
      </c>
      <c r="AJ111" t="str">
        <f t="shared" ca="1" si="19"/>
        <v>not first</v>
      </c>
    </row>
    <row r="112" spans="2:36">
      <c r="B112">
        <v>110</v>
      </c>
      <c r="C112" s="62">
        <f ca="1">IFERROR(IF(C111+1&gt;MAX(OFFSET('Program and Results'!$T$1,MATCH('Data mining (ELO R diff)'!$A$2,'Program and Results'!$A:$A,0)-1,0,500,1)),"",'Data mining (ELO R diff)'!C111+1),"")</f>
        <v>-140</v>
      </c>
      <c r="D112" s="47">
        <f ca="1">IF(C112="","",COUNTIFS(OFFSET('Program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diff)'!$C112))</f>
        <v>0</v>
      </c>
      <c r="E112">
        <f ca="1">IF(C112="","",COUNTIFS(OFFSET('Program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diff)'!$C112))</f>
        <v>0</v>
      </c>
      <c r="F112">
        <f ca="1">IF(C112="","",COUNTIFS(OFFSET('Program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diff)'!$C112))</f>
        <v>0</v>
      </c>
      <c r="G112" s="47">
        <f t="shared" ca="1" si="17"/>
        <v>0</v>
      </c>
      <c r="H112" s="47"/>
      <c r="K112" s="64" t="str">
        <f t="shared" ca="1" si="22"/>
        <v/>
      </c>
      <c r="L112" s="64" t="str">
        <f t="shared" ca="1" si="21"/>
        <v/>
      </c>
      <c r="M112" s="36" t="str">
        <f t="shared" ca="1" si="16"/>
        <v/>
      </c>
      <c r="N112" s="36" t="str">
        <f t="shared" ca="1" si="23"/>
        <v/>
      </c>
      <c r="O112" s="36" t="str">
        <f t="shared" ca="1" si="24"/>
        <v/>
      </c>
      <c r="P112" s="4" t="str">
        <f t="shared" ca="1" si="18"/>
        <v/>
      </c>
      <c r="Q112" s="61" t="str">
        <f t="shared" ca="1" si="20"/>
        <v/>
      </c>
      <c r="R112" s="61" t="str">
        <f t="shared" ca="1" si="20"/>
        <v/>
      </c>
      <c r="S112" s="61" t="str">
        <f t="shared" ca="1" si="20"/>
        <v/>
      </c>
      <c r="AJ112" t="str">
        <f t="shared" ca="1" si="19"/>
        <v>not first</v>
      </c>
    </row>
    <row r="113" spans="2:36">
      <c r="B113">
        <v>111</v>
      </c>
      <c r="C113" s="62">
        <f ca="1">IFERROR(IF(C112+1&gt;MAX(OFFSET('Program and Results'!$T$1,MATCH('Data mining (ELO R diff)'!$A$2,'Program and Results'!$A:$A,0)-1,0,500,1)),"",'Data mining (ELO R diff)'!C112+1),"")</f>
        <v>-139</v>
      </c>
      <c r="D113" s="47">
        <f ca="1">IF(C113="","",COUNTIFS(OFFSET('Program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diff)'!$C113))</f>
        <v>0</v>
      </c>
      <c r="E113">
        <f ca="1">IF(C113="","",COUNTIFS(OFFSET('Program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diff)'!$C113))</f>
        <v>0</v>
      </c>
      <c r="F113">
        <f ca="1">IF(C113="","",COUNTIFS(OFFSET('Program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diff)'!$C113))</f>
        <v>0</v>
      </c>
      <c r="G113" s="47">
        <f t="shared" ca="1" si="17"/>
        <v>0</v>
      </c>
      <c r="H113" s="47"/>
      <c r="K113" s="64" t="str">
        <f t="shared" ca="1" si="22"/>
        <v/>
      </c>
      <c r="L113" s="64" t="str">
        <f t="shared" ca="1" si="21"/>
        <v/>
      </c>
      <c r="M113" s="36" t="str">
        <f t="shared" ca="1" si="16"/>
        <v/>
      </c>
      <c r="N113" s="36" t="str">
        <f t="shared" ca="1" si="23"/>
        <v/>
      </c>
      <c r="O113" s="36" t="str">
        <f t="shared" ca="1" si="24"/>
        <v/>
      </c>
      <c r="P113" s="4" t="str">
        <f t="shared" ca="1" si="18"/>
        <v/>
      </c>
      <c r="Q113" s="61" t="str">
        <f t="shared" ca="1" si="20"/>
        <v/>
      </c>
      <c r="R113" s="61" t="str">
        <f t="shared" ca="1" si="20"/>
        <v/>
      </c>
      <c r="S113" s="61" t="str">
        <f t="shared" ca="1" si="20"/>
        <v/>
      </c>
      <c r="AJ113" t="str">
        <f t="shared" ca="1" si="19"/>
        <v>not first</v>
      </c>
    </row>
    <row r="114" spans="2:36">
      <c r="B114">
        <v>112</v>
      </c>
      <c r="C114" s="62">
        <f ca="1">IFERROR(IF(C113+1&gt;MAX(OFFSET('Program and Results'!$T$1,MATCH('Data mining (ELO R diff)'!$A$2,'Program and Results'!$A:$A,0)-1,0,500,1)),"",'Data mining (ELO R diff)'!C113+1),"")</f>
        <v>-138</v>
      </c>
      <c r="D114" s="47">
        <f ca="1">IF(C114="","",COUNTIFS(OFFSET('Program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diff)'!$C114))</f>
        <v>0</v>
      </c>
      <c r="E114">
        <f ca="1">IF(C114="","",COUNTIFS(OFFSET('Program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diff)'!$C114))</f>
        <v>0</v>
      </c>
      <c r="F114">
        <f ca="1">IF(C114="","",COUNTIFS(OFFSET('Program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diff)'!$C114))</f>
        <v>0</v>
      </c>
      <c r="G114" s="47">
        <f t="shared" ca="1" si="17"/>
        <v>0</v>
      </c>
      <c r="H114" s="47"/>
      <c r="K114" s="64" t="str">
        <f t="shared" ca="1" si="22"/>
        <v/>
      </c>
      <c r="L114" s="64" t="str">
        <f t="shared" ca="1" si="21"/>
        <v/>
      </c>
      <c r="M114" s="36" t="str">
        <f t="shared" ca="1" si="16"/>
        <v/>
      </c>
      <c r="N114" s="36" t="str">
        <f t="shared" ca="1" si="23"/>
        <v/>
      </c>
      <c r="O114" s="36" t="str">
        <f t="shared" ca="1" si="24"/>
        <v/>
      </c>
      <c r="P114" s="4" t="str">
        <f t="shared" ca="1" si="18"/>
        <v/>
      </c>
      <c r="Q114" s="61" t="str">
        <f t="shared" ca="1" si="20"/>
        <v/>
      </c>
      <c r="R114" s="61" t="str">
        <f t="shared" ca="1" si="20"/>
        <v/>
      </c>
      <c r="S114" s="61" t="str">
        <f t="shared" ca="1" si="20"/>
        <v/>
      </c>
      <c r="AJ114" t="str">
        <f t="shared" ca="1" si="19"/>
        <v>not first</v>
      </c>
    </row>
    <row r="115" spans="2:36">
      <c r="B115">
        <v>113</v>
      </c>
      <c r="C115" s="62">
        <f ca="1">IFERROR(IF(C114+1&gt;MAX(OFFSET('Program and Results'!$T$1,MATCH('Data mining (ELO R diff)'!$A$2,'Program and Results'!$A:$A,0)-1,0,500,1)),"",'Data mining (ELO R diff)'!C114+1),"")</f>
        <v>-137</v>
      </c>
      <c r="D115" s="47">
        <f ca="1">IF(C115="","",COUNTIFS(OFFSET('Program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diff)'!$C115))</f>
        <v>0</v>
      </c>
      <c r="E115">
        <f ca="1">IF(C115="","",COUNTIFS(OFFSET('Program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diff)'!$C115))</f>
        <v>0</v>
      </c>
      <c r="F115">
        <f ca="1">IF(C115="","",COUNTIFS(OFFSET('Program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diff)'!$C115))</f>
        <v>0</v>
      </c>
      <c r="G115" s="47">
        <f t="shared" ca="1" si="17"/>
        <v>0</v>
      </c>
      <c r="H115" s="47"/>
      <c r="K115" s="64" t="str">
        <f t="shared" ca="1" si="22"/>
        <v/>
      </c>
      <c r="L115" s="64" t="str">
        <f t="shared" ca="1" si="21"/>
        <v/>
      </c>
      <c r="M115" s="36" t="str">
        <f t="shared" ca="1" si="16"/>
        <v/>
      </c>
      <c r="N115" s="36" t="str">
        <f t="shared" ca="1" si="23"/>
        <v/>
      </c>
      <c r="O115" s="36" t="str">
        <f t="shared" ca="1" si="24"/>
        <v/>
      </c>
      <c r="P115" s="4" t="str">
        <f t="shared" ca="1" si="18"/>
        <v/>
      </c>
      <c r="Q115" s="61" t="str">
        <f t="shared" ca="1" si="20"/>
        <v/>
      </c>
      <c r="R115" s="61" t="str">
        <f t="shared" ca="1" si="20"/>
        <v/>
      </c>
      <c r="S115" s="61" t="str">
        <f t="shared" ca="1" si="20"/>
        <v/>
      </c>
      <c r="AJ115" t="str">
        <f t="shared" ca="1" si="19"/>
        <v>not first</v>
      </c>
    </row>
    <row r="116" spans="2:36">
      <c r="B116">
        <v>114</v>
      </c>
      <c r="C116" s="62">
        <f ca="1">IFERROR(IF(C115+1&gt;MAX(OFFSET('Program and Results'!$T$1,MATCH('Data mining (ELO R diff)'!$A$2,'Program and Results'!$A:$A,0)-1,0,500,1)),"",'Data mining (ELO R diff)'!C115+1),"")</f>
        <v>-136</v>
      </c>
      <c r="D116" s="47">
        <f ca="1">IF(C116="","",COUNTIFS(OFFSET('Program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diff)'!$C116))</f>
        <v>0</v>
      </c>
      <c r="E116">
        <f ca="1">IF(C116="","",COUNTIFS(OFFSET('Program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diff)'!$C116))</f>
        <v>0</v>
      </c>
      <c r="F116">
        <f ca="1">IF(C116="","",COUNTIFS(OFFSET('Program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diff)'!$C116))</f>
        <v>0</v>
      </c>
      <c r="G116" s="47">
        <f t="shared" ca="1" si="17"/>
        <v>0</v>
      </c>
      <c r="H116" s="47"/>
      <c r="K116" s="64" t="str">
        <f t="shared" ca="1" si="22"/>
        <v/>
      </c>
      <c r="L116" s="64" t="str">
        <f t="shared" ca="1" si="21"/>
        <v/>
      </c>
      <c r="M116" s="36" t="str">
        <f t="shared" ca="1" si="16"/>
        <v/>
      </c>
      <c r="N116" s="36" t="str">
        <f t="shared" ca="1" si="23"/>
        <v/>
      </c>
      <c r="O116" s="36" t="str">
        <f t="shared" ca="1" si="24"/>
        <v/>
      </c>
      <c r="P116" s="4" t="str">
        <f t="shared" ca="1" si="18"/>
        <v/>
      </c>
      <c r="Q116" s="61" t="str">
        <f t="shared" ca="1" si="20"/>
        <v/>
      </c>
      <c r="R116" s="61" t="str">
        <f t="shared" ca="1" si="20"/>
        <v/>
      </c>
      <c r="S116" s="61" t="str">
        <f t="shared" ca="1" si="20"/>
        <v/>
      </c>
      <c r="AJ116" t="str">
        <f t="shared" ca="1" si="19"/>
        <v>not first</v>
      </c>
    </row>
    <row r="117" spans="2:36">
      <c r="B117">
        <v>115</v>
      </c>
      <c r="C117" s="62">
        <f ca="1">IFERROR(IF(C116+1&gt;MAX(OFFSET('Program and Results'!$T$1,MATCH('Data mining (ELO R diff)'!$A$2,'Program and Results'!$A:$A,0)-1,0,500,1)),"",'Data mining (ELO R diff)'!C116+1),"")</f>
        <v>-135</v>
      </c>
      <c r="D117" s="47">
        <f ca="1">IF(C117="","",COUNTIFS(OFFSET('Program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diff)'!$C117))</f>
        <v>0</v>
      </c>
      <c r="E117">
        <f ca="1">IF(C117="","",COUNTIFS(OFFSET('Program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diff)'!$C117))</f>
        <v>1</v>
      </c>
      <c r="F117">
        <f ca="1">IF(C117="","",COUNTIFS(OFFSET('Program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diff)'!$C117))</f>
        <v>0</v>
      </c>
      <c r="G117" s="47">
        <f t="shared" ca="1" si="17"/>
        <v>1</v>
      </c>
      <c r="H117" s="47"/>
      <c r="K117" s="64" t="str">
        <f t="shared" ca="1" si="22"/>
        <v/>
      </c>
      <c r="L117" s="64" t="str">
        <f t="shared" ca="1" si="21"/>
        <v/>
      </c>
      <c r="M117" s="36" t="str">
        <f t="shared" ca="1" si="16"/>
        <v/>
      </c>
      <c r="N117" s="36" t="str">
        <f t="shared" ca="1" si="23"/>
        <v/>
      </c>
      <c r="O117" s="36" t="str">
        <f t="shared" ca="1" si="24"/>
        <v/>
      </c>
      <c r="P117" s="4" t="str">
        <f t="shared" ca="1" si="18"/>
        <v/>
      </c>
      <c r="Q117" s="61" t="str">
        <f t="shared" ca="1" si="20"/>
        <v/>
      </c>
      <c r="R117" s="61" t="str">
        <f t="shared" ca="1" si="20"/>
        <v/>
      </c>
      <c r="S117" s="61" t="str">
        <f t="shared" ca="1" si="20"/>
        <v/>
      </c>
      <c r="AJ117" t="str">
        <f t="shared" ca="1" si="19"/>
        <v>first</v>
      </c>
    </row>
    <row r="118" spans="2:36">
      <c r="B118">
        <v>116</v>
      </c>
      <c r="C118" s="62">
        <f ca="1">IFERROR(IF(C117+1&gt;MAX(OFFSET('Program and Results'!$T$1,MATCH('Data mining (ELO R diff)'!$A$2,'Program and Results'!$A:$A,0)-1,0,500,1)),"",'Data mining (ELO R diff)'!C117+1),"")</f>
        <v>-134</v>
      </c>
      <c r="D118" s="47">
        <f ca="1">IF(C118="","",COUNTIFS(OFFSET('Program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diff)'!$C118))</f>
        <v>0</v>
      </c>
      <c r="E118">
        <f ca="1">IF(C118="","",COUNTIFS(OFFSET('Program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diff)'!$C118))</f>
        <v>0</v>
      </c>
      <c r="F118">
        <f ca="1">IF(C118="","",COUNTIFS(OFFSET('Program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diff)'!$C118))</f>
        <v>0</v>
      </c>
      <c r="G118" s="47">
        <f t="shared" ca="1" si="17"/>
        <v>0</v>
      </c>
      <c r="H118" s="47"/>
      <c r="K118" s="64" t="str">
        <f t="shared" ca="1" si="22"/>
        <v/>
      </c>
      <c r="L118" s="64" t="str">
        <f t="shared" ca="1" si="21"/>
        <v/>
      </c>
      <c r="M118" s="36" t="str">
        <f t="shared" ca="1" si="16"/>
        <v/>
      </c>
      <c r="N118" s="36" t="str">
        <f t="shared" ca="1" si="23"/>
        <v/>
      </c>
      <c r="O118" s="36" t="str">
        <f t="shared" ca="1" si="24"/>
        <v/>
      </c>
      <c r="P118" s="4" t="str">
        <f t="shared" ca="1" si="18"/>
        <v/>
      </c>
      <c r="Q118" s="61" t="str">
        <f t="shared" ca="1" si="20"/>
        <v/>
      </c>
      <c r="R118" s="61" t="str">
        <f t="shared" ca="1" si="20"/>
        <v/>
      </c>
      <c r="S118" s="61" t="str">
        <f t="shared" ca="1" si="20"/>
        <v/>
      </c>
      <c r="AJ118" t="str">
        <f t="shared" ca="1" si="19"/>
        <v>not first</v>
      </c>
    </row>
    <row r="119" spans="2:36">
      <c r="B119">
        <v>117</v>
      </c>
      <c r="C119" s="62">
        <f ca="1">IFERROR(IF(C118+1&gt;MAX(OFFSET('Program and Results'!$T$1,MATCH('Data mining (ELO R diff)'!$A$2,'Program and Results'!$A:$A,0)-1,0,500,1)),"",'Data mining (ELO R diff)'!C118+1),"")</f>
        <v>-133</v>
      </c>
      <c r="D119" s="47">
        <f ca="1">IF(C119="","",COUNTIFS(OFFSET('Program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diff)'!$C119))</f>
        <v>0</v>
      </c>
      <c r="E119">
        <f ca="1">IF(C119="","",COUNTIFS(OFFSET('Program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diff)'!$C119))</f>
        <v>0</v>
      </c>
      <c r="F119">
        <f ca="1">IF(C119="","",COUNTIFS(OFFSET('Program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diff)'!$C119))</f>
        <v>0</v>
      </c>
      <c r="G119" s="47">
        <f t="shared" ca="1" si="17"/>
        <v>0</v>
      </c>
      <c r="H119" s="47"/>
      <c r="K119" s="64" t="str">
        <f t="shared" ca="1" si="22"/>
        <v/>
      </c>
      <c r="L119" s="64" t="str">
        <f t="shared" ca="1" si="21"/>
        <v/>
      </c>
      <c r="M119" s="36" t="str">
        <f t="shared" ca="1" si="16"/>
        <v/>
      </c>
      <c r="N119" s="36" t="str">
        <f t="shared" ca="1" si="23"/>
        <v/>
      </c>
      <c r="O119" s="36" t="str">
        <f t="shared" ca="1" si="24"/>
        <v/>
      </c>
      <c r="P119" s="4" t="str">
        <f t="shared" ca="1" si="18"/>
        <v/>
      </c>
      <c r="Q119" s="61" t="str">
        <f t="shared" ca="1" si="20"/>
        <v/>
      </c>
      <c r="R119" s="61" t="str">
        <f t="shared" ca="1" si="20"/>
        <v/>
      </c>
      <c r="S119" s="61" t="str">
        <f t="shared" ca="1" si="20"/>
        <v/>
      </c>
      <c r="AJ119" t="str">
        <f t="shared" ca="1" si="19"/>
        <v>not first</v>
      </c>
    </row>
    <row r="120" spans="2:36">
      <c r="B120">
        <v>118</v>
      </c>
      <c r="C120" s="62">
        <f ca="1">IFERROR(IF(C119+1&gt;MAX(OFFSET('Program and Results'!$T$1,MATCH('Data mining (ELO R diff)'!$A$2,'Program and Results'!$A:$A,0)-1,0,500,1)),"",'Data mining (ELO R diff)'!C119+1),"")</f>
        <v>-132</v>
      </c>
      <c r="D120" s="47">
        <f ca="1">IF(C120="","",COUNTIFS(OFFSET('Program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diff)'!$C120))</f>
        <v>0</v>
      </c>
      <c r="E120">
        <f ca="1">IF(C120="","",COUNTIFS(OFFSET('Program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diff)'!$C120))</f>
        <v>0</v>
      </c>
      <c r="F120">
        <f ca="1">IF(C120="","",COUNTIFS(OFFSET('Program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diff)'!$C120))</f>
        <v>0</v>
      </c>
      <c r="G120" s="47">
        <f t="shared" ca="1" si="17"/>
        <v>0</v>
      </c>
      <c r="H120" s="47"/>
      <c r="K120" s="64" t="str">
        <f t="shared" ca="1" si="22"/>
        <v/>
      </c>
      <c r="L120" s="64" t="str">
        <f t="shared" ca="1" si="21"/>
        <v/>
      </c>
      <c r="M120" s="36" t="str">
        <f t="shared" ca="1" si="16"/>
        <v/>
      </c>
      <c r="N120" s="36" t="str">
        <f t="shared" ca="1" si="23"/>
        <v/>
      </c>
      <c r="O120" s="36" t="str">
        <f t="shared" ca="1" si="24"/>
        <v/>
      </c>
      <c r="P120" s="4" t="str">
        <f t="shared" ca="1" si="18"/>
        <v/>
      </c>
      <c r="Q120" s="61" t="str">
        <f t="shared" ca="1" si="20"/>
        <v/>
      </c>
      <c r="R120" s="61" t="str">
        <f t="shared" ca="1" si="20"/>
        <v/>
      </c>
      <c r="S120" s="61" t="str">
        <f t="shared" ca="1" si="20"/>
        <v/>
      </c>
      <c r="AJ120" t="str">
        <f t="shared" ca="1" si="19"/>
        <v>not first</v>
      </c>
    </row>
    <row r="121" spans="2:36">
      <c r="B121">
        <v>119</v>
      </c>
      <c r="C121" s="62">
        <f ca="1">IFERROR(IF(C120+1&gt;MAX(OFFSET('Program and Results'!$T$1,MATCH('Data mining (ELO R diff)'!$A$2,'Program and Results'!$A:$A,0)-1,0,500,1)),"",'Data mining (ELO R diff)'!C120+1),"")</f>
        <v>-131</v>
      </c>
      <c r="D121" s="47">
        <f ca="1">IF(C121="","",COUNTIFS(OFFSET('Program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diff)'!$C121))</f>
        <v>0</v>
      </c>
      <c r="E121">
        <f ca="1">IF(C121="","",COUNTIFS(OFFSET('Program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diff)'!$C121))</f>
        <v>0</v>
      </c>
      <c r="F121">
        <f ca="1">IF(C121="","",COUNTIFS(OFFSET('Program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diff)'!$C121))</f>
        <v>0</v>
      </c>
      <c r="G121" s="47">
        <f t="shared" ca="1" si="17"/>
        <v>0</v>
      </c>
      <c r="H121" s="47"/>
      <c r="K121" s="64" t="str">
        <f t="shared" ca="1" si="22"/>
        <v/>
      </c>
      <c r="L121" s="64" t="str">
        <f t="shared" ca="1" si="21"/>
        <v/>
      </c>
      <c r="M121" s="36" t="str">
        <f t="shared" ca="1" si="16"/>
        <v/>
      </c>
      <c r="N121" s="36" t="str">
        <f t="shared" ca="1" si="23"/>
        <v/>
      </c>
      <c r="O121" s="36" t="str">
        <f t="shared" ca="1" si="24"/>
        <v/>
      </c>
      <c r="P121" s="4" t="str">
        <f t="shared" ca="1" si="18"/>
        <v/>
      </c>
      <c r="Q121" s="61" t="str">
        <f t="shared" ca="1" si="20"/>
        <v/>
      </c>
      <c r="R121" s="61" t="str">
        <f t="shared" ca="1" si="20"/>
        <v/>
      </c>
      <c r="S121" s="61" t="str">
        <f t="shared" ca="1" si="20"/>
        <v/>
      </c>
      <c r="AJ121" t="str">
        <f t="shared" ca="1" si="19"/>
        <v>not first</v>
      </c>
    </row>
    <row r="122" spans="2:36">
      <c r="B122">
        <v>120</v>
      </c>
      <c r="C122" s="62">
        <f ca="1">IFERROR(IF(C121+1&gt;MAX(OFFSET('Program and Results'!$T$1,MATCH('Data mining (ELO R diff)'!$A$2,'Program and Results'!$A:$A,0)-1,0,500,1)),"",'Data mining (ELO R diff)'!C121+1),"")</f>
        <v>-130</v>
      </c>
      <c r="D122" s="47">
        <f ca="1">IF(C122="","",COUNTIFS(OFFSET('Program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diff)'!$C122))</f>
        <v>0</v>
      </c>
      <c r="E122">
        <f ca="1">IF(C122="","",COUNTIFS(OFFSET('Program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diff)'!$C122))</f>
        <v>1</v>
      </c>
      <c r="F122">
        <f ca="1">IF(C122="","",COUNTIFS(OFFSET('Program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diff)'!$C122))</f>
        <v>0</v>
      </c>
      <c r="G122" s="47">
        <f t="shared" ca="1" si="17"/>
        <v>1</v>
      </c>
      <c r="H122" s="47"/>
      <c r="K122" s="64" t="str">
        <f t="shared" ca="1" si="22"/>
        <v/>
      </c>
      <c r="L122" s="64" t="str">
        <f t="shared" ca="1" si="21"/>
        <v/>
      </c>
      <c r="M122" s="36" t="str">
        <f t="shared" ca="1" si="16"/>
        <v/>
      </c>
      <c r="N122" s="36" t="str">
        <f t="shared" ca="1" si="23"/>
        <v/>
      </c>
      <c r="O122" s="36" t="str">
        <f t="shared" ca="1" si="24"/>
        <v/>
      </c>
      <c r="P122" s="4" t="str">
        <f t="shared" ca="1" si="18"/>
        <v/>
      </c>
      <c r="Q122" s="61" t="str">
        <f t="shared" ca="1" si="20"/>
        <v/>
      </c>
      <c r="R122" s="61" t="str">
        <f t="shared" ca="1" si="20"/>
        <v/>
      </c>
      <c r="S122" s="61" t="str">
        <f t="shared" ca="1" si="20"/>
        <v/>
      </c>
      <c r="AJ122" t="str">
        <f t="shared" ca="1" si="19"/>
        <v>first</v>
      </c>
    </row>
    <row r="123" spans="2:36">
      <c r="B123">
        <v>121</v>
      </c>
      <c r="C123" s="62">
        <f ca="1">IFERROR(IF(C122+1&gt;MAX(OFFSET('Program and Results'!$T$1,MATCH('Data mining (ELO R diff)'!$A$2,'Program and Results'!$A:$A,0)-1,0,500,1)),"",'Data mining (ELO R diff)'!C122+1),"")</f>
        <v>-129</v>
      </c>
      <c r="D123" s="47">
        <f ca="1">IF(C123="","",COUNTIFS(OFFSET('Program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diff)'!$C123))</f>
        <v>1</v>
      </c>
      <c r="E123">
        <f ca="1">IF(C123="","",COUNTIFS(OFFSET('Program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diff)'!$C123))</f>
        <v>0</v>
      </c>
      <c r="F123">
        <f ca="1">IF(C123="","",COUNTIFS(OFFSET('Program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diff)'!$C123))</f>
        <v>0</v>
      </c>
      <c r="G123" s="47">
        <f t="shared" ca="1" si="17"/>
        <v>1</v>
      </c>
      <c r="H123" s="47"/>
      <c r="K123" s="64" t="str">
        <f t="shared" ca="1" si="22"/>
        <v/>
      </c>
      <c r="L123" s="64" t="str">
        <f t="shared" ca="1" si="21"/>
        <v/>
      </c>
      <c r="M123" s="36" t="str">
        <f t="shared" ca="1" si="16"/>
        <v/>
      </c>
      <c r="N123" s="36" t="str">
        <f t="shared" ca="1" si="23"/>
        <v/>
      </c>
      <c r="O123" s="36" t="str">
        <f t="shared" ca="1" si="24"/>
        <v/>
      </c>
      <c r="P123" s="4" t="str">
        <f t="shared" ca="1" si="18"/>
        <v/>
      </c>
      <c r="Q123" s="61" t="str">
        <f t="shared" ca="1" si="20"/>
        <v/>
      </c>
      <c r="R123" s="61" t="str">
        <f t="shared" ca="1" si="20"/>
        <v/>
      </c>
      <c r="S123" s="61" t="str">
        <f t="shared" ca="1" si="20"/>
        <v/>
      </c>
      <c r="AJ123" t="str">
        <f t="shared" ca="1" si="19"/>
        <v>first</v>
      </c>
    </row>
    <row r="124" spans="2:36">
      <c r="B124">
        <v>122</v>
      </c>
      <c r="C124" s="62">
        <f ca="1">IFERROR(IF(C123+1&gt;MAX(OFFSET('Program and Results'!$T$1,MATCH('Data mining (ELO R diff)'!$A$2,'Program and Results'!$A:$A,0)-1,0,500,1)),"",'Data mining (ELO R diff)'!C123+1),"")</f>
        <v>-128</v>
      </c>
      <c r="D124" s="47">
        <f ca="1">IF(C124="","",COUNTIFS(OFFSET('Program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diff)'!$C124))</f>
        <v>0</v>
      </c>
      <c r="E124">
        <f ca="1">IF(C124="","",COUNTIFS(OFFSET('Program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diff)'!$C124))</f>
        <v>0</v>
      </c>
      <c r="F124">
        <f ca="1">IF(C124="","",COUNTIFS(OFFSET('Program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diff)'!$C124))</f>
        <v>0</v>
      </c>
      <c r="G124" s="47">
        <f t="shared" ca="1" si="17"/>
        <v>0</v>
      </c>
      <c r="H124" s="47"/>
      <c r="K124" s="64" t="str">
        <f t="shared" ca="1" si="22"/>
        <v/>
      </c>
      <c r="L124" s="64" t="str">
        <f t="shared" ca="1" si="21"/>
        <v/>
      </c>
      <c r="M124" s="36" t="str">
        <f t="shared" ca="1" si="16"/>
        <v/>
      </c>
      <c r="N124" s="36" t="str">
        <f t="shared" ca="1" si="23"/>
        <v/>
      </c>
      <c r="O124" s="36" t="str">
        <f t="shared" ca="1" si="24"/>
        <v/>
      </c>
      <c r="P124" s="4" t="str">
        <f t="shared" ca="1" si="18"/>
        <v/>
      </c>
      <c r="Q124" s="61" t="str">
        <f t="shared" ca="1" si="20"/>
        <v/>
      </c>
      <c r="R124" s="61" t="str">
        <f t="shared" ca="1" si="20"/>
        <v/>
      </c>
      <c r="S124" s="61" t="str">
        <f t="shared" ca="1" si="20"/>
        <v/>
      </c>
      <c r="AJ124" t="str">
        <f t="shared" ca="1" si="19"/>
        <v>not first</v>
      </c>
    </row>
    <row r="125" spans="2:36">
      <c r="B125">
        <v>123</v>
      </c>
      <c r="C125" s="62">
        <f ca="1">IFERROR(IF(C124+1&gt;MAX(OFFSET('Program and Results'!$T$1,MATCH('Data mining (ELO R diff)'!$A$2,'Program and Results'!$A:$A,0)-1,0,500,1)),"",'Data mining (ELO R diff)'!C124+1),"")</f>
        <v>-127</v>
      </c>
      <c r="D125" s="47">
        <f ca="1">IF(C125="","",COUNTIFS(OFFSET('Program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diff)'!$C125))</f>
        <v>0</v>
      </c>
      <c r="E125">
        <f ca="1">IF(C125="","",COUNTIFS(OFFSET('Program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diff)'!$C125))</f>
        <v>2</v>
      </c>
      <c r="F125">
        <f ca="1">IF(C125="","",COUNTIFS(OFFSET('Program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diff)'!$C125))</f>
        <v>0</v>
      </c>
      <c r="G125" s="47">
        <f t="shared" ca="1" si="17"/>
        <v>2</v>
      </c>
      <c r="H125" s="47"/>
      <c r="K125" s="64" t="str">
        <f t="shared" ca="1" si="22"/>
        <v/>
      </c>
      <c r="L125" s="64" t="str">
        <f t="shared" ca="1" si="21"/>
        <v/>
      </c>
      <c r="M125" s="36" t="str">
        <f t="shared" ca="1" si="16"/>
        <v/>
      </c>
      <c r="N125" s="36" t="str">
        <f t="shared" ca="1" si="23"/>
        <v/>
      </c>
      <c r="O125" s="36" t="str">
        <f t="shared" ca="1" si="24"/>
        <v/>
      </c>
      <c r="P125" s="4" t="str">
        <f t="shared" ca="1" si="18"/>
        <v/>
      </c>
      <c r="Q125" s="61" t="str">
        <f t="shared" ca="1" si="20"/>
        <v/>
      </c>
      <c r="R125" s="61" t="str">
        <f t="shared" ca="1" si="20"/>
        <v/>
      </c>
      <c r="S125" s="61" t="str">
        <f t="shared" ca="1" si="20"/>
        <v/>
      </c>
      <c r="AJ125" t="str">
        <f t="shared" ca="1" si="19"/>
        <v>first</v>
      </c>
    </row>
    <row r="126" spans="2:36">
      <c r="B126">
        <v>124</v>
      </c>
      <c r="C126" s="62">
        <f ca="1">IFERROR(IF(C125+1&gt;MAX(OFFSET('Program and Results'!$T$1,MATCH('Data mining (ELO R diff)'!$A$2,'Program and Results'!$A:$A,0)-1,0,500,1)),"",'Data mining (ELO R diff)'!C125+1),"")</f>
        <v>-126</v>
      </c>
      <c r="D126" s="47">
        <f ca="1">IF(C126="","",COUNTIFS(OFFSET('Program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diff)'!$C126))</f>
        <v>0</v>
      </c>
      <c r="E126">
        <f ca="1">IF(C126="","",COUNTIFS(OFFSET('Program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diff)'!$C126))</f>
        <v>0</v>
      </c>
      <c r="F126">
        <f ca="1">IF(C126="","",COUNTIFS(OFFSET('Program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diff)'!$C126))</f>
        <v>0</v>
      </c>
      <c r="G126" s="47">
        <f t="shared" ca="1" si="17"/>
        <v>0</v>
      </c>
      <c r="H126" s="47"/>
      <c r="K126" s="64" t="str">
        <f t="shared" ca="1" si="22"/>
        <v/>
      </c>
      <c r="L126" s="64" t="str">
        <f t="shared" ca="1" si="21"/>
        <v/>
      </c>
      <c r="M126" s="36" t="str">
        <f t="shared" ca="1" si="16"/>
        <v/>
      </c>
      <c r="N126" s="36" t="str">
        <f t="shared" ca="1" si="23"/>
        <v/>
      </c>
      <c r="O126" s="36" t="str">
        <f t="shared" ca="1" si="24"/>
        <v/>
      </c>
      <c r="P126" s="4" t="str">
        <f t="shared" ca="1" si="18"/>
        <v/>
      </c>
      <c r="Q126" s="61" t="str">
        <f t="shared" ca="1" si="20"/>
        <v/>
      </c>
      <c r="R126" s="61" t="str">
        <f t="shared" ca="1" si="20"/>
        <v/>
      </c>
      <c r="S126" s="61" t="str">
        <f t="shared" ca="1" si="20"/>
        <v/>
      </c>
      <c r="AJ126" t="str">
        <f t="shared" ca="1" si="19"/>
        <v>not first</v>
      </c>
    </row>
    <row r="127" spans="2:36">
      <c r="B127">
        <v>125</v>
      </c>
      <c r="C127" s="62">
        <f ca="1">IFERROR(IF(C126+1&gt;MAX(OFFSET('Program and Results'!$T$1,MATCH('Data mining (ELO R diff)'!$A$2,'Program and Results'!$A:$A,0)-1,0,500,1)),"",'Data mining (ELO R diff)'!C126+1),"")</f>
        <v>-125</v>
      </c>
      <c r="D127" s="47">
        <f ca="1">IF(C127="","",COUNTIFS(OFFSET('Program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diff)'!$C127))</f>
        <v>0</v>
      </c>
      <c r="E127">
        <f ca="1">IF(C127="","",COUNTIFS(OFFSET('Program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diff)'!$C127))</f>
        <v>0</v>
      </c>
      <c r="F127">
        <f ca="1">IF(C127="","",COUNTIFS(OFFSET('Program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diff)'!$C127))</f>
        <v>0</v>
      </c>
      <c r="G127" s="47">
        <f t="shared" ca="1" si="17"/>
        <v>0</v>
      </c>
      <c r="H127" s="47"/>
      <c r="K127" s="64" t="str">
        <f t="shared" ca="1" si="22"/>
        <v/>
      </c>
      <c r="L127" s="64" t="str">
        <f t="shared" ca="1" si="21"/>
        <v/>
      </c>
      <c r="M127" s="36" t="str">
        <f t="shared" ca="1" si="16"/>
        <v/>
      </c>
      <c r="N127" s="36" t="str">
        <f t="shared" ca="1" si="23"/>
        <v/>
      </c>
      <c r="O127" s="36" t="str">
        <f t="shared" ca="1" si="24"/>
        <v/>
      </c>
      <c r="P127" s="4" t="str">
        <f t="shared" ca="1" si="18"/>
        <v/>
      </c>
      <c r="Q127" s="61" t="str">
        <f t="shared" ca="1" si="20"/>
        <v/>
      </c>
      <c r="R127" s="61" t="str">
        <f t="shared" ca="1" si="20"/>
        <v/>
      </c>
      <c r="S127" s="61" t="str">
        <f t="shared" ca="1" si="20"/>
        <v/>
      </c>
      <c r="AJ127" t="str">
        <f t="shared" ca="1" si="19"/>
        <v>not first</v>
      </c>
    </row>
    <row r="128" spans="2:36">
      <c r="B128">
        <v>126</v>
      </c>
      <c r="C128" s="62">
        <f ca="1">IFERROR(IF(C127+1&gt;MAX(OFFSET('Program and Results'!$T$1,MATCH('Data mining (ELO R diff)'!$A$2,'Program and Results'!$A:$A,0)-1,0,500,1)),"",'Data mining (ELO R diff)'!C127+1),"")</f>
        <v>-124</v>
      </c>
      <c r="D128" s="47">
        <f ca="1">IF(C128="","",COUNTIFS(OFFSET('Program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diff)'!$C128))</f>
        <v>0</v>
      </c>
      <c r="E128">
        <f ca="1">IF(C128="","",COUNTIFS(OFFSET('Program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diff)'!$C128))</f>
        <v>2</v>
      </c>
      <c r="F128">
        <f ca="1">IF(C128="","",COUNTIFS(OFFSET('Program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diff)'!$C128))</f>
        <v>0</v>
      </c>
      <c r="G128" s="47">
        <f t="shared" ca="1" si="17"/>
        <v>2</v>
      </c>
      <c r="H128" s="47"/>
      <c r="K128" s="64" t="str">
        <f t="shared" ca="1" si="22"/>
        <v/>
      </c>
      <c r="L128" s="64" t="str">
        <f t="shared" ca="1" si="21"/>
        <v/>
      </c>
      <c r="M128" s="36" t="str">
        <f t="shared" ca="1" si="16"/>
        <v/>
      </c>
      <c r="N128" s="36" t="str">
        <f t="shared" ca="1" si="23"/>
        <v/>
      </c>
      <c r="O128" s="36" t="str">
        <f t="shared" ca="1" si="24"/>
        <v/>
      </c>
      <c r="P128" s="4" t="str">
        <f t="shared" ca="1" si="18"/>
        <v/>
      </c>
      <c r="Q128" s="61" t="str">
        <f t="shared" ca="1" si="20"/>
        <v/>
      </c>
      <c r="R128" s="61" t="str">
        <f t="shared" ca="1" si="20"/>
        <v/>
      </c>
      <c r="S128" s="61" t="str">
        <f t="shared" ca="1" si="20"/>
        <v/>
      </c>
      <c r="AJ128" t="str">
        <f t="shared" ca="1" si="19"/>
        <v>first</v>
      </c>
    </row>
    <row r="129" spans="2:36">
      <c r="B129">
        <v>127</v>
      </c>
      <c r="C129" s="62">
        <f ca="1">IFERROR(IF(C128+1&gt;MAX(OFFSET('Program and Results'!$T$1,MATCH('Data mining (ELO R diff)'!$A$2,'Program and Results'!$A:$A,0)-1,0,500,1)),"",'Data mining (ELO R diff)'!C128+1),"")</f>
        <v>-123</v>
      </c>
      <c r="D129" s="47">
        <f ca="1">IF(C129="","",COUNTIFS(OFFSET('Program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diff)'!$C129))</f>
        <v>0</v>
      </c>
      <c r="E129">
        <f ca="1">IF(C129="","",COUNTIFS(OFFSET('Program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diff)'!$C129))</f>
        <v>0</v>
      </c>
      <c r="F129">
        <f ca="1">IF(C129="","",COUNTIFS(OFFSET('Program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diff)'!$C129))</f>
        <v>1</v>
      </c>
      <c r="G129" s="47">
        <f t="shared" ca="1" si="17"/>
        <v>1</v>
      </c>
      <c r="H129" s="47"/>
      <c r="K129" s="64" t="str">
        <f t="shared" ca="1" si="22"/>
        <v/>
      </c>
      <c r="L129" s="64" t="str">
        <f t="shared" ca="1" si="21"/>
        <v/>
      </c>
      <c r="M129" s="36" t="str">
        <f t="shared" ca="1" si="16"/>
        <v/>
      </c>
      <c r="N129" s="36" t="str">
        <f t="shared" ca="1" si="23"/>
        <v/>
      </c>
      <c r="O129" s="36" t="str">
        <f t="shared" ca="1" si="24"/>
        <v/>
      </c>
      <c r="P129" s="4" t="str">
        <f t="shared" ca="1" si="18"/>
        <v/>
      </c>
      <c r="Q129" s="61" t="str">
        <f t="shared" ca="1" si="20"/>
        <v/>
      </c>
      <c r="R129" s="61" t="str">
        <f t="shared" ca="1" si="20"/>
        <v/>
      </c>
      <c r="S129" s="61" t="str">
        <f t="shared" ca="1" si="20"/>
        <v/>
      </c>
      <c r="AJ129" t="str">
        <f t="shared" ca="1" si="19"/>
        <v>first</v>
      </c>
    </row>
    <row r="130" spans="2:36">
      <c r="B130">
        <v>128</v>
      </c>
      <c r="C130" s="62">
        <f ca="1">IFERROR(IF(C129+1&gt;MAX(OFFSET('Program and Results'!$T$1,MATCH('Data mining (ELO R diff)'!$A$2,'Program and Results'!$A:$A,0)-1,0,500,1)),"",'Data mining (ELO R diff)'!C129+1),"")</f>
        <v>-122</v>
      </c>
      <c r="D130" s="47">
        <f ca="1">IF(C130="","",COUNTIFS(OFFSET('Program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diff)'!$C130))</f>
        <v>0</v>
      </c>
      <c r="E130">
        <f ca="1">IF(C130="","",COUNTIFS(OFFSET('Program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diff)'!$C130))</f>
        <v>0</v>
      </c>
      <c r="F130">
        <f ca="1">IF(C130="","",COUNTIFS(OFFSET('Program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diff)'!$C130))</f>
        <v>0</v>
      </c>
      <c r="G130" s="47">
        <f t="shared" ca="1" si="17"/>
        <v>0</v>
      </c>
      <c r="H130" s="47"/>
      <c r="K130" s="64" t="str">
        <f t="shared" ca="1" si="22"/>
        <v/>
      </c>
      <c r="L130" s="64" t="str">
        <f t="shared" ca="1" si="21"/>
        <v/>
      </c>
      <c r="M130" s="36" t="str">
        <f t="shared" ref="M130:M193" ca="1" si="25">IFERROR(IF(L130="","",IF($L130="+",SUMIFS($D:$D,$C:$C,"&gt;="&amp;$K130),SUMIFS($D:$D,$C:$C,"&gt;="&amp;$K130,$C:$C,"&lt;="&amp;$L130))),"")</f>
        <v/>
      </c>
      <c r="N130" s="36" t="str">
        <f t="shared" ca="1" si="23"/>
        <v/>
      </c>
      <c r="O130" s="36" t="str">
        <f t="shared" ca="1" si="24"/>
        <v/>
      </c>
      <c r="P130" s="4" t="str">
        <f t="shared" ca="1" si="18"/>
        <v/>
      </c>
      <c r="Q130" s="61" t="str">
        <f t="shared" ca="1" si="20"/>
        <v/>
      </c>
      <c r="R130" s="61" t="str">
        <f t="shared" ca="1" si="20"/>
        <v/>
      </c>
      <c r="S130" s="61" t="str">
        <f t="shared" ca="1" si="20"/>
        <v/>
      </c>
      <c r="AJ130" t="str">
        <f t="shared" ca="1" si="19"/>
        <v>not first</v>
      </c>
    </row>
    <row r="131" spans="2:36">
      <c r="B131">
        <v>129</v>
      </c>
      <c r="C131" s="62">
        <f ca="1">IFERROR(IF(C130+1&gt;MAX(OFFSET('Program and Results'!$T$1,MATCH('Data mining (ELO R diff)'!$A$2,'Program and Results'!$A:$A,0)-1,0,500,1)),"",'Data mining (ELO R diff)'!C130+1),"")</f>
        <v>-121</v>
      </c>
      <c r="D131" s="47">
        <f ca="1">IF(C131="","",COUNTIFS(OFFSET('Program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diff)'!$C131))</f>
        <v>0</v>
      </c>
      <c r="E131">
        <f ca="1">IF(C131="","",COUNTIFS(OFFSET('Program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diff)'!$C131))</f>
        <v>0</v>
      </c>
      <c r="F131">
        <f ca="1">IF(C131="","",COUNTIFS(OFFSET('Program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diff)'!$C131))</f>
        <v>0</v>
      </c>
      <c r="G131" s="47">
        <f t="shared" ref="G131:G194" ca="1" si="26">IF(C131="","",SUM(D131:F131))</f>
        <v>0</v>
      </c>
      <c r="H131" s="47"/>
      <c r="K131" s="64" t="str">
        <f t="shared" ca="1" si="22"/>
        <v/>
      </c>
      <c r="L131" s="64" t="str">
        <f t="shared" ca="1" si="21"/>
        <v/>
      </c>
      <c r="M131" s="36" t="str">
        <f t="shared" ca="1" si="25"/>
        <v/>
      </c>
      <c r="N131" s="36" t="str">
        <f t="shared" ca="1" si="23"/>
        <v/>
      </c>
      <c r="O131" s="36" t="str">
        <f t="shared" ca="1" si="24"/>
        <v/>
      </c>
      <c r="P131" s="4" t="str">
        <f t="shared" ref="P131:P194" ca="1" si="27">IF(K131="","",SUM(M131:O131))</f>
        <v/>
      </c>
      <c r="Q131" s="61" t="str">
        <f t="shared" ca="1" si="20"/>
        <v/>
      </c>
      <c r="R131" s="61" t="str">
        <f t="shared" ca="1" si="20"/>
        <v/>
      </c>
      <c r="S131" s="61" t="str">
        <f t="shared" ca="1" si="20"/>
        <v/>
      </c>
      <c r="AJ131" t="str">
        <f t="shared" ca="1" si="19"/>
        <v>not first</v>
      </c>
    </row>
    <row r="132" spans="2:36">
      <c r="B132">
        <v>130</v>
      </c>
      <c r="C132" s="62">
        <f ca="1">IFERROR(IF(C131+1&gt;MAX(OFFSET('Program and Results'!$T$1,MATCH('Data mining (ELO R diff)'!$A$2,'Program and Results'!$A:$A,0)-1,0,500,1)),"",'Data mining (ELO R diff)'!C131+1),"")</f>
        <v>-120</v>
      </c>
      <c r="D132" s="47">
        <f ca="1">IF(C132="","",COUNTIFS(OFFSET('Program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diff)'!$C132))</f>
        <v>1</v>
      </c>
      <c r="E132">
        <f ca="1">IF(C132="","",COUNTIFS(OFFSET('Program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diff)'!$C132))</f>
        <v>0</v>
      </c>
      <c r="F132">
        <f ca="1">IF(C132="","",COUNTIFS(OFFSET('Program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diff)'!$C132))</f>
        <v>0</v>
      </c>
      <c r="G132" s="47">
        <f t="shared" ca="1" si="26"/>
        <v>1</v>
      </c>
      <c r="H132" s="47"/>
      <c r="K132" s="64" t="str">
        <f t="shared" ca="1" si="22"/>
        <v/>
      </c>
      <c r="L132" s="64" t="str">
        <f t="shared" ca="1" si="21"/>
        <v/>
      </c>
      <c r="M132" s="36" t="str">
        <f t="shared" ca="1" si="25"/>
        <v/>
      </c>
      <c r="N132" s="36" t="str">
        <f t="shared" ca="1" si="23"/>
        <v/>
      </c>
      <c r="O132" s="36" t="str">
        <f t="shared" ca="1" si="24"/>
        <v/>
      </c>
      <c r="P132" s="4" t="str">
        <f t="shared" ca="1" si="27"/>
        <v/>
      </c>
      <c r="Q132" s="61" t="str">
        <f t="shared" ca="1" si="20"/>
        <v/>
      </c>
      <c r="R132" s="61" t="str">
        <f t="shared" ca="1" si="20"/>
        <v/>
      </c>
      <c r="S132" s="61" t="str">
        <f t="shared" ca="1" si="20"/>
        <v/>
      </c>
      <c r="AJ132" t="str">
        <f t="shared" ca="1" si="19"/>
        <v>first</v>
      </c>
    </row>
    <row r="133" spans="2:36">
      <c r="B133">
        <v>131</v>
      </c>
      <c r="C133" s="62">
        <f ca="1">IFERROR(IF(C132+1&gt;MAX(OFFSET('Program and Results'!$T$1,MATCH('Data mining (ELO R diff)'!$A$2,'Program and Results'!$A:$A,0)-1,0,500,1)),"",'Data mining (ELO R diff)'!C132+1),"")</f>
        <v>-119</v>
      </c>
      <c r="D133" s="47">
        <f ca="1">IF(C133="","",COUNTIFS(OFFSET('Program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diff)'!$C133))</f>
        <v>0</v>
      </c>
      <c r="E133">
        <f ca="1">IF(C133="","",COUNTIFS(OFFSET('Program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diff)'!$C133))</f>
        <v>0</v>
      </c>
      <c r="F133">
        <f ca="1">IF(C133="","",COUNTIFS(OFFSET('Program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diff)'!$C133))</f>
        <v>0</v>
      </c>
      <c r="G133" s="47">
        <f t="shared" ca="1" si="26"/>
        <v>0</v>
      </c>
      <c r="H133" s="47"/>
      <c r="K133" s="64" t="str">
        <f t="shared" ca="1" si="22"/>
        <v/>
      </c>
      <c r="L133" s="64" t="str">
        <f t="shared" ca="1" si="21"/>
        <v/>
      </c>
      <c r="M133" s="36" t="str">
        <f t="shared" ca="1" si="25"/>
        <v/>
      </c>
      <c r="N133" s="36" t="str">
        <f t="shared" ca="1" si="23"/>
        <v/>
      </c>
      <c r="O133" s="36" t="str">
        <f t="shared" ca="1" si="24"/>
        <v/>
      </c>
      <c r="P133" s="4" t="str">
        <f t="shared" ca="1" si="27"/>
        <v/>
      </c>
      <c r="Q133" s="61" t="str">
        <f t="shared" ca="1" si="20"/>
        <v/>
      </c>
      <c r="R133" s="61" t="str">
        <f t="shared" ca="1" si="20"/>
        <v/>
      </c>
      <c r="S133" s="61" t="str">
        <f t="shared" ca="1" si="20"/>
        <v/>
      </c>
      <c r="AJ133" t="str">
        <f t="shared" ca="1" si="19"/>
        <v>not first</v>
      </c>
    </row>
    <row r="134" spans="2:36">
      <c r="B134">
        <v>132</v>
      </c>
      <c r="C134" s="62">
        <f ca="1">IFERROR(IF(C133+1&gt;MAX(OFFSET('Program and Results'!$T$1,MATCH('Data mining (ELO R diff)'!$A$2,'Program and Results'!$A:$A,0)-1,0,500,1)),"",'Data mining (ELO R diff)'!C133+1),"")</f>
        <v>-118</v>
      </c>
      <c r="D134" s="47">
        <f ca="1">IF(C134="","",COUNTIFS(OFFSET('Program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diff)'!$C134))</f>
        <v>0</v>
      </c>
      <c r="E134">
        <f ca="1">IF(C134="","",COUNTIFS(OFFSET('Program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diff)'!$C134))</f>
        <v>0</v>
      </c>
      <c r="F134">
        <f ca="1">IF(C134="","",COUNTIFS(OFFSET('Program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diff)'!$C134))</f>
        <v>0</v>
      </c>
      <c r="G134" s="47">
        <f t="shared" ca="1" si="26"/>
        <v>0</v>
      </c>
      <c r="H134" s="47"/>
      <c r="K134" s="64" t="str">
        <f t="shared" ca="1" si="22"/>
        <v/>
      </c>
      <c r="L134" s="64" t="str">
        <f t="shared" ca="1" si="21"/>
        <v/>
      </c>
      <c r="M134" s="36" t="str">
        <f t="shared" ca="1" si="25"/>
        <v/>
      </c>
      <c r="N134" s="36" t="str">
        <f t="shared" ca="1" si="23"/>
        <v/>
      </c>
      <c r="O134" s="36" t="str">
        <f t="shared" ca="1" si="24"/>
        <v/>
      </c>
      <c r="P134" s="4" t="str">
        <f t="shared" ca="1" si="27"/>
        <v/>
      </c>
      <c r="Q134" s="61" t="str">
        <f t="shared" ca="1" si="20"/>
        <v/>
      </c>
      <c r="R134" s="61" t="str">
        <f t="shared" ca="1" si="20"/>
        <v/>
      </c>
      <c r="S134" s="61" t="str">
        <f t="shared" ca="1" si="20"/>
        <v/>
      </c>
      <c r="AJ134" t="str">
        <f t="shared" ca="1" si="19"/>
        <v>not first</v>
      </c>
    </row>
    <row r="135" spans="2:36">
      <c r="B135">
        <v>133</v>
      </c>
      <c r="C135" s="62">
        <f ca="1">IFERROR(IF(C134+1&gt;MAX(OFFSET('Program and Results'!$T$1,MATCH('Data mining (ELO R diff)'!$A$2,'Program and Results'!$A:$A,0)-1,0,500,1)),"",'Data mining (ELO R diff)'!C134+1),"")</f>
        <v>-117</v>
      </c>
      <c r="D135" s="47">
        <f ca="1">IF(C135="","",COUNTIFS(OFFSET('Program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diff)'!$C135))</f>
        <v>0</v>
      </c>
      <c r="E135">
        <f ca="1">IF(C135="","",COUNTIFS(OFFSET('Program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diff)'!$C135))</f>
        <v>0</v>
      </c>
      <c r="F135">
        <f ca="1">IF(C135="","",COUNTIFS(OFFSET('Program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diff)'!$C135))</f>
        <v>0</v>
      </c>
      <c r="G135" s="47">
        <f t="shared" ca="1" si="26"/>
        <v>0</v>
      </c>
      <c r="H135" s="47"/>
      <c r="K135" s="64" t="str">
        <f t="shared" ca="1" si="22"/>
        <v/>
      </c>
      <c r="L135" s="64" t="str">
        <f t="shared" ca="1" si="21"/>
        <v/>
      </c>
      <c r="M135" s="36" t="str">
        <f t="shared" ca="1" si="25"/>
        <v/>
      </c>
      <c r="N135" s="36" t="str">
        <f t="shared" ca="1" si="23"/>
        <v/>
      </c>
      <c r="O135" s="36" t="str">
        <f t="shared" ca="1" si="24"/>
        <v/>
      </c>
      <c r="P135" s="4" t="str">
        <f t="shared" ca="1" si="27"/>
        <v/>
      </c>
      <c r="Q135" s="61" t="str">
        <f t="shared" ca="1" si="20"/>
        <v/>
      </c>
      <c r="R135" s="61" t="str">
        <f t="shared" ca="1" si="20"/>
        <v/>
      </c>
      <c r="S135" s="61" t="str">
        <f t="shared" ca="1" si="20"/>
        <v/>
      </c>
      <c r="AJ135" t="str">
        <f t="shared" ca="1" si="19"/>
        <v>not first</v>
      </c>
    </row>
    <row r="136" spans="2:36">
      <c r="B136">
        <v>134</v>
      </c>
      <c r="C136" s="62">
        <f ca="1">IFERROR(IF(C135+1&gt;MAX(OFFSET('Program and Results'!$T$1,MATCH('Data mining (ELO R diff)'!$A$2,'Program and Results'!$A:$A,0)-1,0,500,1)),"",'Data mining (ELO R diff)'!C135+1),"")</f>
        <v>-116</v>
      </c>
      <c r="D136" s="47">
        <f ca="1">IF(C136="","",COUNTIFS(OFFSET('Program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diff)'!$C136))</f>
        <v>0</v>
      </c>
      <c r="E136">
        <f ca="1">IF(C136="","",COUNTIFS(OFFSET('Program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diff)'!$C136))</f>
        <v>0</v>
      </c>
      <c r="F136">
        <f ca="1">IF(C136="","",COUNTIFS(OFFSET('Program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diff)'!$C136))</f>
        <v>0</v>
      </c>
      <c r="G136" s="47">
        <f t="shared" ca="1" si="26"/>
        <v>0</v>
      </c>
      <c r="H136" s="47"/>
      <c r="K136" s="64" t="str">
        <f t="shared" ca="1" si="22"/>
        <v/>
      </c>
      <c r="L136" s="64" t="str">
        <f t="shared" ca="1" si="21"/>
        <v/>
      </c>
      <c r="M136" s="36" t="str">
        <f t="shared" ca="1" si="25"/>
        <v/>
      </c>
      <c r="N136" s="36" t="str">
        <f t="shared" ca="1" si="23"/>
        <v/>
      </c>
      <c r="O136" s="36" t="str">
        <f t="shared" ca="1" si="24"/>
        <v/>
      </c>
      <c r="P136" s="4" t="str">
        <f t="shared" ca="1" si="27"/>
        <v/>
      </c>
      <c r="Q136" s="61" t="str">
        <f t="shared" ca="1" si="20"/>
        <v/>
      </c>
      <c r="R136" s="61" t="str">
        <f t="shared" ca="1" si="20"/>
        <v/>
      </c>
      <c r="S136" s="61" t="str">
        <f t="shared" ca="1" si="20"/>
        <v/>
      </c>
      <c r="AJ136" t="str">
        <f t="shared" ca="1" si="19"/>
        <v>not first</v>
      </c>
    </row>
    <row r="137" spans="2:36">
      <c r="B137">
        <v>135</v>
      </c>
      <c r="C137" s="62">
        <f ca="1">IFERROR(IF(C136+1&gt;MAX(OFFSET('Program and Results'!$T$1,MATCH('Data mining (ELO R diff)'!$A$2,'Program and Results'!$A:$A,0)-1,0,500,1)),"",'Data mining (ELO R diff)'!C136+1),"")</f>
        <v>-115</v>
      </c>
      <c r="D137" s="47">
        <f ca="1">IF(C137="","",COUNTIFS(OFFSET('Program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diff)'!$C137))</f>
        <v>0</v>
      </c>
      <c r="E137">
        <f ca="1">IF(C137="","",COUNTIFS(OFFSET('Program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diff)'!$C137))</f>
        <v>0</v>
      </c>
      <c r="F137">
        <f ca="1">IF(C137="","",COUNTIFS(OFFSET('Program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diff)'!$C137))</f>
        <v>0</v>
      </c>
      <c r="G137" s="47">
        <f t="shared" ca="1" si="26"/>
        <v>0</v>
      </c>
      <c r="H137" s="47"/>
      <c r="K137" s="64" t="str">
        <f t="shared" ca="1" si="22"/>
        <v/>
      </c>
      <c r="L137" s="64" t="str">
        <f t="shared" ca="1" si="21"/>
        <v/>
      </c>
      <c r="M137" s="36" t="str">
        <f t="shared" ca="1" si="25"/>
        <v/>
      </c>
      <c r="N137" s="36" t="str">
        <f t="shared" ca="1" si="23"/>
        <v/>
      </c>
      <c r="O137" s="36" t="str">
        <f t="shared" ca="1" si="24"/>
        <v/>
      </c>
      <c r="P137" s="4" t="str">
        <f t="shared" ca="1" si="27"/>
        <v/>
      </c>
      <c r="Q137" s="61" t="str">
        <f t="shared" ca="1" si="20"/>
        <v/>
      </c>
      <c r="R137" s="61" t="str">
        <f t="shared" ca="1" si="20"/>
        <v/>
      </c>
      <c r="S137" s="61" t="str">
        <f t="shared" ca="1" si="20"/>
        <v/>
      </c>
      <c r="AJ137" t="str">
        <f t="shared" ca="1" si="19"/>
        <v>not first</v>
      </c>
    </row>
    <row r="138" spans="2:36">
      <c r="B138">
        <v>136</v>
      </c>
      <c r="C138" s="62">
        <f ca="1">IFERROR(IF(C137+1&gt;MAX(OFFSET('Program and Results'!$T$1,MATCH('Data mining (ELO R diff)'!$A$2,'Program and Results'!$A:$A,0)-1,0,500,1)),"",'Data mining (ELO R diff)'!C137+1),"")</f>
        <v>-114</v>
      </c>
      <c r="D138" s="47">
        <f ca="1">IF(C138="","",COUNTIFS(OFFSET('Program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diff)'!$C138))</f>
        <v>0</v>
      </c>
      <c r="E138">
        <f ca="1">IF(C138="","",COUNTIFS(OFFSET('Program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diff)'!$C138))</f>
        <v>0</v>
      </c>
      <c r="F138">
        <f ca="1">IF(C138="","",COUNTIFS(OFFSET('Program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diff)'!$C138))</f>
        <v>0</v>
      </c>
      <c r="G138" s="47">
        <f t="shared" ca="1" si="26"/>
        <v>0</v>
      </c>
      <c r="H138" s="47"/>
      <c r="K138" s="64" t="str">
        <f t="shared" ca="1" si="22"/>
        <v/>
      </c>
      <c r="L138" s="64" t="str">
        <f t="shared" ca="1" si="21"/>
        <v/>
      </c>
      <c r="M138" s="36" t="str">
        <f t="shared" ca="1" si="25"/>
        <v/>
      </c>
      <c r="N138" s="36" t="str">
        <f t="shared" ca="1" si="23"/>
        <v/>
      </c>
      <c r="O138" s="36" t="str">
        <f t="shared" ca="1" si="24"/>
        <v/>
      </c>
      <c r="P138" s="4" t="str">
        <f t="shared" ca="1" si="27"/>
        <v/>
      </c>
      <c r="Q138" s="61" t="str">
        <f t="shared" ca="1" si="20"/>
        <v/>
      </c>
      <c r="R138" s="61" t="str">
        <f t="shared" ca="1" si="20"/>
        <v/>
      </c>
      <c r="S138" s="61" t="str">
        <f t="shared" ca="1" si="20"/>
        <v/>
      </c>
      <c r="AJ138" t="str">
        <f t="shared" ca="1" si="19"/>
        <v>not first</v>
      </c>
    </row>
    <row r="139" spans="2:36">
      <c r="B139">
        <v>137</v>
      </c>
      <c r="C139" s="62">
        <f ca="1">IFERROR(IF(C138+1&gt;MAX(OFFSET('Program and Results'!$T$1,MATCH('Data mining (ELO R diff)'!$A$2,'Program and Results'!$A:$A,0)-1,0,500,1)),"",'Data mining (ELO R diff)'!C138+1),"")</f>
        <v>-113</v>
      </c>
      <c r="D139" s="47">
        <f ca="1">IF(C139="","",COUNTIFS(OFFSET('Program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diff)'!$C139))</f>
        <v>0</v>
      </c>
      <c r="E139">
        <f ca="1">IF(C139="","",COUNTIFS(OFFSET('Program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diff)'!$C139))</f>
        <v>0</v>
      </c>
      <c r="F139">
        <f ca="1">IF(C139="","",COUNTIFS(OFFSET('Program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diff)'!$C139))</f>
        <v>0</v>
      </c>
      <c r="G139" s="47">
        <f t="shared" ca="1" si="26"/>
        <v>0</v>
      </c>
      <c r="H139" s="47"/>
      <c r="K139" s="64" t="str">
        <f t="shared" ca="1" si="22"/>
        <v/>
      </c>
      <c r="L139" s="64" t="str">
        <f t="shared" ca="1" si="21"/>
        <v/>
      </c>
      <c r="M139" s="36" t="str">
        <f t="shared" ca="1" si="25"/>
        <v/>
      </c>
      <c r="N139" s="36" t="str">
        <f t="shared" ca="1" si="23"/>
        <v/>
      </c>
      <c r="O139" s="36" t="str">
        <f t="shared" ca="1" si="24"/>
        <v/>
      </c>
      <c r="P139" s="4" t="str">
        <f t="shared" ca="1" si="27"/>
        <v/>
      </c>
      <c r="Q139" s="61" t="str">
        <f t="shared" ca="1" si="20"/>
        <v/>
      </c>
      <c r="R139" s="61" t="str">
        <f t="shared" ca="1" si="20"/>
        <v/>
      </c>
      <c r="S139" s="61" t="str">
        <f t="shared" ca="1" si="20"/>
        <v/>
      </c>
      <c r="AJ139" t="str">
        <f t="shared" ca="1" si="19"/>
        <v>not first</v>
      </c>
    </row>
    <row r="140" spans="2:36">
      <c r="B140">
        <v>138</v>
      </c>
      <c r="C140" s="62">
        <f ca="1">IFERROR(IF(C139+1&gt;MAX(OFFSET('Program and Results'!$T$1,MATCH('Data mining (ELO R diff)'!$A$2,'Program and Results'!$A:$A,0)-1,0,500,1)),"",'Data mining (ELO R diff)'!C139+1),"")</f>
        <v>-112</v>
      </c>
      <c r="D140" s="47">
        <f ca="1">IF(C140="","",COUNTIFS(OFFSET('Program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diff)'!$C140))</f>
        <v>0</v>
      </c>
      <c r="E140">
        <f ca="1">IF(C140="","",COUNTIFS(OFFSET('Program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diff)'!$C140))</f>
        <v>0</v>
      </c>
      <c r="F140">
        <f ca="1">IF(C140="","",COUNTIFS(OFFSET('Program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diff)'!$C140))</f>
        <v>0</v>
      </c>
      <c r="G140" s="47">
        <f t="shared" ca="1" si="26"/>
        <v>0</v>
      </c>
      <c r="H140" s="47"/>
      <c r="K140" s="64" t="str">
        <f t="shared" ca="1" si="22"/>
        <v/>
      </c>
      <c r="L140" s="64" t="str">
        <f t="shared" ca="1" si="21"/>
        <v/>
      </c>
      <c r="M140" s="36" t="str">
        <f t="shared" ca="1" si="25"/>
        <v/>
      </c>
      <c r="N140" s="36" t="str">
        <f t="shared" ca="1" si="23"/>
        <v/>
      </c>
      <c r="O140" s="36" t="str">
        <f t="shared" ca="1" si="24"/>
        <v/>
      </c>
      <c r="P140" s="4" t="str">
        <f t="shared" ca="1" si="27"/>
        <v/>
      </c>
      <c r="Q140" s="61" t="str">
        <f t="shared" ca="1" si="20"/>
        <v/>
      </c>
      <c r="R140" s="61" t="str">
        <f t="shared" ca="1" si="20"/>
        <v/>
      </c>
      <c r="S140" s="61" t="str">
        <f t="shared" ca="1" si="20"/>
        <v/>
      </c>
      <c r="AJ140" t="str">
        <f t="shared" ca="1" si="19"/>
        <v>not first</v>
      </c>
    </row>
    <row r="141" spans="2:36">
      <c r="B141">
        <v>139</v>
      </c>
      <c r="C141" s="62">
        <f ca="1">IFERROR(IF(C140+1&gt;MAX(OFFSET('Program and Results'!$T$1,MATCH('Data mining (ELO R diff)'!$A$2,'Program and Results'!$A:$A,0)-1,0,500,1)),"",'Data mining (ELO R diff)'!C140+1),"")</f>
        <v>-111</v>
      </c>
      <c r="D141" s="47">
        <f ca="1">IF(C141="","",COUNTIFS(OFFSET('Program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diff)'!$C141))</f>
        <v>0</v>
      </c>
      <c r="E141">
        <f ca="1">IF(C141="","",COUNTIFS(OFFSET('Program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diff)'!$C141))</f>
        <v>1</v>
      </c>
      <c r="F141">
        <f ca="1">IF(C141="","",COUNTIFS(OFFSET('Program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diff)'!$C141))</f>
        <v>0</v>
      </c>
      <c r="G141" s="47">
        <f t="shared" ca="1" si="26"/>
        <v>1</v>
      </c>
      <c r="H141" s="47"/>
      <c r="K141" s="64" t="str">
        <f t="shared" ca="1" si="22"/>
        <v/>
      </c>
      <c r="L141" s="64" t="str">
        <f t="shared" ca="1" si="21"/>
        <v/>
      </c>
      <c r="M141" s="36" t="str">
        <f t="shared" ca="1" si="25"/>
        <v/>
      </c>
      <c r="N141" s="36" t="str">
        <f t="shared" ca="1" si="23"/>
        <v/>
      </c>
      <c r="O141" s="36" t="str">
        <f t="shared" ca="1" si="24"/>
        <v/>
      </c>
      <c r="P141" s="4" t="str">
        <f t="shared" ca="1" si="27"/>
        <v/>
      </c>
      <c r="Q141" s="61" t="str">
        <f t="shared" ca="1" si="20"/>
        <v/>
      </c>
      <c r="R141" s="61" t="str">
        <f t="shared" ca="1" si="20"/>
        <v/>
      </c>
      <c r="S141" s="61" t="str">
        <f t="shared" ca="1" si="20"/>
        <v/>
      </c>
      <c r="AJ141" t="str">
        <f t="shared" ref="AJ141:AJ204" ca="1" si="28">IF(G141=0,"not first",IF(G141&gt;0,"first",""))</f>
        <v>first</v>
      </c>
    </row>
    <row r="142" spans="2:36">
      <c r="B142">
        <v>140</v>
      </c>
      <c r="C142" s="62">
        <f ca="1">IFERROR(IF(C141+1&gt;MAX(OFFSET('Program and Results'!$T$1,MATCH('Data mining (ELO R diff)'!$A$2,'Program and Results'!$A:$A,0)-1,0,500,1)),"",'Data mining (ELO R diff)'!C141+1),"")</f>
        <v>-110</v>
      </c>
      <c r="D142" s="47">
        <f ca="1">IF(C142="","",COUNTIFS(OFFSET('Program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diff)'!$C142))</f>
        <v>1</v>
      </c>
      <c r="E142">
        <f ca="1">IF(C142="","",COUNTIFS(OFFSET('Program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diff)'!$C142))</f>
        <v>0</v>
      </c>
      <c r="F142">
        <f ca="1">IF(C142="","",COUNTIFS(OFFSET('Program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diff)'!$C142))</f>
        <v>0</v>
      </c>
      <c r="G142" s="47">
        <f t="shared" ca="1" si="26"/>
        <v>1</v>
      </c>
      <c r="H142" s="47"/>
      <c r="K142" s="64" t="str">
        <f t="shared" ca="1" si="22"/>
        <v/>
      </c>
      <c r="L142" s="64" t="str">
        <f t="shared" ca="1" si="21"/>
        <v/>
      </c>
      <c r="M142" s="36" t="str">
        <f t="shared" ca="1" si="25"/>
        <v/>
      </c>
      <c r="N142" s="36" t="str">
        <f t="shared" ca="1" si="23"/>
        <v/>
      </c>
      <c r="O142" s="36" t="str">
        <f t="shared" ca="1" si="24"/>
        <v/>
      </c>
      <c r="P142" s="4" t="str">
        <f t="shared" ca="1" si="27"/>
        <v/>
      </c>
      <c r="Q142" s="61" t="str">
        <f t="shared" ca="1" si="20"/>
        <v/>
      </c>
      <c r="R142" s="61" t="str">
        <f t="shared" ca="1" si="20"/>
        <v/>
      </c>
      <c r="S142" s="61" t="str">
        <f t="shared" ca="1" si="20"/>
        <v/>
      </c>
      <c r="AJ142" t="str">
        <f t="shared" ca="1" si="28"/>
        <v>first</v>
      </c>
    </row>
    <row r="143" spans="2:36">
      <c r="B143">
        <v>141</v>
      </c>
      <c r="C143" s="62">
        <f ca="1">IFERROR(IF(C142+1&gt;MAX(OFFSET('Program and Results'!$T$1,MATCH('Data mining (ELO R diff)'!$A$2,'Program and Results'!$A:$A,0)-1,0,500,1)),"",'Data mining (ELO R diff)'!C142+1),"")</f>
        <v>-109</v>
      </c>
      <c r="D143" s="47">
        <f ca="1">IF(C143="","",COUNTIFS(OFFSET('Program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diff)'!$C143))</f>
        <v>0</v>
      </c>
      <c r="E143">
        <f ca="1">IF(C143="","",COUNTIFS(OFFSET('Program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diff)'!$C143))</f>
        <v>0</v>
      </c>
      <c r="F143">
        <f ca="1">IF(C143="","",COUNTIFS(OFFSET('Program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diff)'!$C143))</f>
        <v>0</v>
      </c>
      <c r="G143" s="47">
        <f t="shared" ca="1" si="26"/>
        <v>0</v>
      </c>
      <c r="H143" s="47"/>
      <c r="K143" s="64" t="str">
        <f t="shared" ca="1" si="22"/>
        <v/>
      </c>
      <c r="L143" s="64" t="str">
        <f t="shared" ca="1" si="21"/>
        <v/>
      </c>
      <c r="M143" s="36" t="str">
        <f t="shared" ca="1" si="25"/>
        <v/>
      </c>
      <c r="N143" s="36" t="str">
        <f t="shared" ca="1" si="23"/>
        <v/>
      </c>
      <c r="O143" s="36" t="str">
        <f t="shared" ca="1" si="24"/>
        <v/>
      </c>
      <c r="P143" s="4" t="str">
        <f t="shared" ca="1" si="27"/>
        <v/>
      </c>
      <c r="Q143" s="61" t="str">
        <f t="shared" ca="1" si="20"/>
        <v/>
      </c>
      <c r="R143" s="61" t="str">
        <f t="shared" ca="1" si="20"/>
        <v/>
      </c>
      <c r="S143" s="61" t="str">
        <f t="shared" ca="1" si="20"/>
        <v/>
      </c>
      <c r="AJ143" t="str">
        <f t="shared" ca="1" si="28"/>
        <v>not first</v>
      </c>
    </row>
    <row r="144" spans="2:36">
      <c r="B144">
        <v>142</v>
      </c>
      <c r="C144" s="62">
        <f ca="1">IFERROR(IF(C143+1&gt;MAX(OFFSET('Program and Results'!$T$1,MATCH('Data mining (ELO R diff)'!$A$2,'Program and Results'!$A:$A,0)-1,0,500,1)),"",'Data mining (ELO R diff)'!C143+1),"")</f>
        <v>-108</v>
      </c>
      <c r="D144" s="47">
        <f ca="1">IF(C144="","",COUNTIFS(OFFSET('Program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diff)'!$C144))</f>
        <v>0</v>
      </c>
      <c r="E144">
        <f ca="1">IF(C144="","",COUNTIFS(OFFSET('Program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diff)'!$C144))</f>
        <v>0</v>
      </c>
      <c r="F144">
        <f ca="1">IF(C144="","",COUNTIFS(OFFSET('Program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diff)'!$C144))</f>
        <v>0</v>
      </c>
      <c r="G144" s="47">
        <f t="shared" ca="1" si="26"/>
        <v>0</v>
      </c>
      <c r="H144" s="47"/>
      <c r="K144" s="64" t="str">
        <f t="shared" ca="1" si="22"/>
        <v/>
      </c>
      <c r="L144" s="64" t="str">
        <f t="shared" ca="1" si="21"/>
        <v/>
      </c>
      <c r="M144" s="36" t="str">
        <f t="shared" ca="1" si="25"/>
        <v/>
      </c>
      <c r="N144" s="36" t="str">
        <f t="shared" ca="1" si="23"/>
        <v/>
      </c>
      <c r="O144" s="36" t="str">
        <f t="shared" ca="1" si="24"/>
        <v/>
      </c>
      <c r="P144" s="4" t="str">
        <f t="shared" ca="1" si="27"/>
        <v/>
      </c>
      <c r="Q144" s="61" t="str">
        <f t="shared" ca="1" si="20"/>
        <v/>
      </c>
      <c r="R144" s="61" t="str">
        <f t="shared" ca="1" si="20"/>
        <v/>
      </c>
      <c r="S144" s="61" t="str">
        <f t="shared" ca="1" si="20"/>
        <v/>
      </c>
      <c r="AJ144" t="str">
        <f t="shared" ca="1" si="28"/>
        <v>not first</v>
      </c>
    </row>
    <row r="145" spans="2:36">
      <c r="B145">
        <v>143</v>
      </c>
      <c r="C145" s="62">
        <f ca="1">IFERROR(IF(C144+1&gt;MAX(OFFSET('Program and Results'!$T$1,MATCH('Data mining (ELO R diff)'!$A$2,'Program and Results'!$A:$A,0)-1,0,500,1)),"",'Data mining (ELO R diff)'!C144+1),"")</f>
        <v>-107</v>
      </c>
      <c r="D145" s="47">
        <f ca="1">IF(C145="","",COUNTIFS(OFFSET('Program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diff)'!$C145))</f>
        <v>0</v>
      </c>
      <c r="E145">
        <f ca="1">IF(C145="","",COUNTIFS(OFFSET('Program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diff)'!$C145))</f>
        <v>0</v>
      </c>
      <c r="F145">
        <f ca="1">IF(C145="","",COUNTIFS(OFFSET('Program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diff)'!$C145))</f>
        <v>0</v>
      </c>
      <c r="G145" s="47">
        <f t="shared" ca="1" si="26"/>
        <v>0</v>
      </c>
      <c r="H145" s="47"/>
      <c r="K145" s="64" t="str">
        <f t="shared" ca="1" si="22"/>
        <v/>
      </c>
      <c r="L145" s="64" t="str">
        <f t="shared" ca="1" si="21"/>
        <v/>
      </c>
      <c r="M145" s="36" t="str">
        <f t="shared" ca="1" si="25"/>
        <v/>
      </c>
      <c r="N145" s="36" t="str">
        <f t="shared" ca="1" si="23"/>
        <v/>
      </c>
      <c r="O145" s="36" t="str">
        <f t="shared" ca="1" si="24"/>
        <v/>
      </c>
      <c r="P145" s="4" t="str">
        <f t="shared" ca="1" si="27"/>
        <v/>
      </c>
      <c r="Q145" s="61" t="str">
        <f t="shared" ca="1" si="20"/>
        <v/>
      </c>
      <c r="R145" s="61" t="str">
        <f t="shared" ca="1" si="20"/>
        <v/>
      </c>
      <c r="S145" s="61" t="str">
        <f t="shared" ca="1" si="20"/>
        <v/>
      </c>
      <c r="AJ145" t="str">
        <f t="shared" ca="1" si="28"/>
        <v>not first</v>
      </c>
    </row>
    <row r="146" spans="2:36">
      <c r="B146">
        <v>144</v>
      </c>
      <c r="C146" s="62">
        <f ca="1">IFERROR(IF(C145+1&gt;MAX(OFFSET('Program and Results'!$T$1,MATCH('Data mining (ELO R diff)'!$A$2,'Program and Results'!$A:$A,0)-1,0,500,1)),"",'Data mining (ELO R diff)'!C145+1),"")</f>
        <v>-106</v>
      </c>
      <c r="D146" s="47">
        <f ca="1">IF(C146="","",COUNTIFS(OFFSET('Program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diff)'!$C146))</f>
        <v>0</v>
      </c>
      <c r="E146">
        <f ca="1">IF(C146="","",COUNTIFS(OFFSET('Program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diff)'!$C146))</f>
        <v>0</v>
      </c>
      <c r="F146">
        <f ca="1">IF(C146="","",COUNTIFS(OFFSET('Program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diff)'!$C146))</f>
        <v>0</v>
      </c>
      <c r="G146" s="47">
        <f t="shared" ca="1" si="26"/>
        <v>0</v>
      </c>
      <c r="H146" s="47"/>
      <c r="K146" s="64" t="str">
        <f t="shared" ca="1" si="22"/>
        <v/>
      </c>
      <c r="L146" s="64" t="str">
        <f t="shared" ca="1" si="21"/>
        <v/>
      </c>
      <c r="M146" s="36" t="str">
        <f t="shared" ca="1" si="25"/>
        <v/>
      </c>
      <c r="N146" s="36" t="str">
        <f t="shared" ca="1" si="23"/>
        <v/>
      </c>
      <c r="O146" s="36" t="str">
        <f t="shared" ca="1" si="24"/>
        <v/>
      </c>
      <c r="P146" s="4" t="str">
        <f t="shared" ca="1" si="27"/>
        <v/>
      </c>
      <c r="Q146" s="61" t="str">
        <f t="shared" ca="1" si="20"/>
        <v/>
      </c>
      <c r="R146" s="61" t="str">
        <f t="shared" ca="1" si="20"/>
        <v/>
      </c>
      <c r="S146" s="61" t="str">
        <f t="shared" ca="1" si="20"/>
        <v/>
      </c>
      <c r="AJ146" t="str">
        <f t="shared" ca="1" si="28"/>
        <v>not first</v>
      </c>
    </row>
    <row r="147" spans="2:36">
      <c r="B147">
        <v>145</v>
      </c>
      <c r="C147" s="62">
        <f ca="1">IFERROR(IF(C146+1&gt;MAX(OFFSET('Program and Results'!$T$1,MATCH('Data mining (ELO R diff)'!$A$2,'Program and Results'!$A:$A,0)-1,0,500,1)),"",'Data mining (ELO R diff)'!C146+1),"")</f>
        <v>-105</v>
      </c>
      <c r="D147" s="47">
        <f ca="1">IF(C147="","",COUNTIFS(OFFSET('Program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diff)'!$C147))</f>
        <v>1</v>
      </c>
      <c r="E147">
        <f ca="1">IF(C147="","",COUNTIFS(OFFSET('Program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diff)'!$C147))</f>
        <v>0</v>
      </c>
      <c r="F147">
        <f ca="1">IF(C147="","",COUNTIFS(OFFSET('Program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diff)'!$C147))</f>
        <v>0</v>
      </c>
      <c r="G147" s="47">
        <f t="shared" ca="1" si="26"/>
        <v>1</v>
      </c>
      <c r="H147" s="47"/>
      <c r="K147" s="64" t="str">
        <f t="shared" ca="1" si="22"/>
        <v/>
      </c>
      <c r="L147" s="64" t="str">
        <f t="shared" ca="1" si="21"/>
        <v/>
      </c>
      <c r="M147" s="36" t="str">
        <f t="shared" ca="1" si="25"/>
        <v/>
      </c>
      <c r="N147" s="36" t="str">
        <f t="shared" ca="1" si="23"/>
        <v/>
      </c>
      <c r="O147" s="36" t="str">
        <f t="shared" ca="1" si="24"/>
        <v/>
      </c>
      <c r="P147" s="4" t="str">
        <f t="shared" ca="1" si="27"/>
        <v/>
      </c>
      <c r="Q147" s="61" t="str">
        <f t="shared" ca="1" si="20"/>
        <v/>
      </c>
      <c r="R147" s="61" t="str">
        <f t="shared" ca="1" si="20"/>
        <v/>
      </c>
      <c r="S147" s="61" t="str">
        <f t="shared" ca="1" si="20"/>
        <v/>
      </c>
      <c r="AJ147" t="str">
        <f t="shared" ca="1" si="28"/>
        <v>first</v>
      </c>
    </row>
    <row r="148" spans="2:36">
      <c r="B148">
        <v>146</v>
      </c>
      <c r="C148" s="62">
        <f ca="1">IFERROR(IF(C147+1&gt;MAX(OFFSET('Program and Results'!$T$1,MATCH('Data mining (ELO R diff)'!$A$2,'Program and Results'!$A:$A,0)-1,0,500,1)),"",'Data mining (ELO R diff)'!C147+1),"")</f>
        <v>-104</v>
      </c>
      <c r="D148" s="47">
        <f ca="1">IF(C148="","",COUNTIFS(OFFSET('Program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diff)'!$C148))</f>
        <v>0</v>
      </c>
      <c r="E148">
        <f ca="1">IF(C148="","",COUNTIFS(OFFSET('Program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diff)'!$C148))</f>
        <v>0</v>
      </c>
      <c r="F148">
        <f ca="1">IF(C148="","",COUNTIFS(OFFSET('Program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diff)'!$C148))</f>
        <v>0</v>
      </c>
      <c r="G148" s="47">
        <f t="shared" ca="1" si="26"/>
        <v>0</v>
      </c>
      <c r="H148" s="47"/>
      <c r="K148" s="64" t="str">
        <f t="shared" ca="1" si="22"/>
        <v/>
      </c>
      <c r="L148" s="64" t="str">
        <f t="shared" ca="1" si="21"/>
        <v/>
      </c>
      <c r="M148" s="36" t="str">
        <f t="shared" ca="1" si="25"/>
        <v/>
      </c>
      <c r="N148" s="36" t="str">
        <f t="shared" ca="1" si="23"/>
        <v/>
      </c>
      <c r="O148" s="36" t="str">
        <f t="shared" ca="1" si="24"/>
        <v/>
      </c>
      <c r="P148" s="4" t="str">
        <f t="shared" ca="1" si="27"/>
        <v/>
      </c>
      <c r="Q148" s="61" t="str">
        <f t="shared" ca="1" si="20"/>
        <v/>
      </c>
      <c r="R148" s="61" t="str">
        <f t="shared" ca="1" si="20"/>
        <v/>
      </c>
      <c r="S148" s="61" t="str">
        <f t="shared" ca="1" si="20"/>
        <v/>
      </c>
      <c r="AJ148" t="str">
        <f t="shared" ca="1" si="28"/>
        <v>not first</v>
      </c>
    </row>
    <row r="149" spans="2:36">
      <c r="B149">
        <v>147</v>
      </c>
      <c r="C149" s="62">
        <f ca="1">IFERROR(IF(C148+1&gt;MAX(OFFSET('Program and Results'!$T$1,MATCH('Data mining (ELO R diff)'!$A$2,'Program and Results'!$A:$A,0)-1,0,500,1)),"",'Data mining (ELO R diff)'!C148+1),"")</f>
        <v>-103</v>
      </c>
      <c r="D149" s="47">
        <f ca="1">IF(C149="","",COUNTIFS(OFFSET('Program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diff)'!$C149))</f>
        <v>0</v>
      </c>
      <c r="E149">
        <f ca="1">IF(C149="","",COUNTIFS(OFFSET('Program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diff)'!$C149))</f>
        <v>0</v>
      </c>
      <c r="F149">
        <f ca="1">IF(C149="","",COUNTIFS(OFFSET('Program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diff)'!$C149))</f>
        <v>0</v>
      </c>
      <c r="G149" s="47">
        <f t="shared" ca="1" si="26"/>
        <v>0</v>
      </c>
      <c r="H149" s="47"/>
      <c r="K149" s="64" t="str">
        <f t="shared" ca="1" si="22"/>
        <v/>
      </c>
      <c r="L149" s="64" t="str">
        <f t="shared" ca="1" si="21"/>
        <v/>
      </c>
      <c r="M149" s="36" t="str">
        <f t="shared" ca="1" si="25"/>
        <v/>
      </c>
      <c r="N149" s="36" t="str">
        <f t="shared" ca="1" si="23"/>
        <v/>
      </c>
      <c r="O149" s="36" t="str">
        <f t="shared" ca="1" si="24"/>
        <v/>
      </c>
      <c r="P149" s="4" t="str">
        <f t="shared" ca="1" si="27"/>
        <v/>
      </c>
      <c r="Q149" s="61" t="str">
        <f t="shared" ref="Q149:S212" ca="1" si="29">IFERROR(IF($P149="","",M149/$P149),"")</f>
        <v/>
      </c>
      <c r="R149" s="61" t="str">
        <f t="shared" ca="1" si="29"/>
        <v/>
      </c>
      <c r="S149" s="61" t="str">
        <f t="shared" ca="1" si="29"/>
        <v/>
      </c>
      <c r="AJ149" t="str">
        <f t="shared" ca="1" si="28"/>
        <v>not first</v>
      </c>
    </row>
    <row r="150" spans="2:36">
      <c r="B150">
        <v>148</v>
      </c>
      <c r="C150" s="62">
        <f ca="1">IFERROR(IF(C149+1&gt;MAX(OFFSET('Program and Results'!$T$1,MATCH('Data mining (ELO R diff)'!$A$2,'Program and Results'!$A:$A,0)-1,0,500,1)),"",'Data mining (ELO R diff)'!C149+1),"")</f>
        <v>-102</v>
      </c>
      <c r="D150" s="47">
        <f ca="1">IF(C150="","",COUNTIFS(OFFSET('Program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diff)'!$C150))</f>
        <v>0</v>
      </c>
      <c r="E150">
        <f ca="1">IF(C150="","",COUNTIFS(OFFSET('Program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diff)'!$C150))</f>
        <v>0</v>
      </c>
      <c r="F150">
        <f ca="1">IF(C150="","",COUNTIFS(OFFSET('Program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diff)'!$C150))</f>
        <v>0</v>
      </c>
      <c r="G150" s="47">
        <f t="shared" ca="1" si="26"/>
        <v>0</v>
      </c>
      <c r="H150" s="47"/>
      <c r="K150" s="64" t="str">
        <f t="shared" ca="1" si="22"/>
        <v/>
      </c>
      <c r="L150" s="64" t="str">
        <f t="shared" ref="L150:L213" ca="1" si="30">IFERROR(IF(K150+1&gt;MAX($C$2:$C$500),"+",K150+($J$2-0.01%)),"")</f>
        <v/>
      </c>
      <c r="M150" s="36" t="str">
        <f t="shared" ca="1" si="25"/>
        <v/>
      </c>
      <c r="N150" s="36" t="str">
        <f t="shared" ca="1" si="23"/>
        <v/>
      </c>
      <c r="O150" s="36" t="str">
        <f t="shared" ca="1" si="24"/>
        <v/>
      </c>
      <c r="P150" s="4" t="str">
        <f t="shared" ca="1" si="27"/>
        <v/>
      </c>
      <c r="Q150" s="61" t="str">
        <f t="shared" ca="1" si="29"/>
        <v/>
      </c>
      <c r="R150" s="61" t="str">
        <f t="shared" ca="1" si="29"/>
        <v/>
      </c>
      <c r="S150" s="61" t="str">
        <f t="shared" ca="1" si="29"/>
        <v/>
      </c>
      <c r="AJ150" t="str">
        <f t="shared" ca="1" si="28"/>
        <v>not first</v>
      </c>
    </row>
    <row r="151" spans="2:36">
      <c r="B151">
        <v>149</v>
      </c>
      <c r="C151" s="62">
        <f ca="1">IFERROR(IF(C150+1&gt;MAX(OFFSET('Program and Results'!$T$1,MATCH('Data mining (ELO R diff)'!$A$2,'Program and Results'!$A:$A,0)-1,0,500,1)),"",'Data mining (ELO R diff)'!C150+1),"")</f>
        <v>-101</v>
      </c>
      <c r="D151" s="47">
        <f ca="1">IF(C151="","",COUNTIFS(OFFSET('Program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diff)'!$C151))</f>
        <v>0</v>
      </c>
      <c r="E151">
        <f ca="1">IF(C151="","",COUNTIFS(OFFSET('Program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diff)'!$C151))</f>
        <v>0</v>
      </c>
      <c r="F151">
        <f ca="1">IF(C151="","",COUNTIFS(OFFSET('Program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diff)'!$C151))</f>
        <v>1</v>
      </c>
      <c r="G151" s="47">
        <f t="shared" ca="1" si="26"/>
        <v>1</v>
      </c>
      <c r="H151" s="47"/>
      <c r="K151" s="64" t="str">
        <f t="shared" ref="K151:K214" ca="1" si="31">IFERROR(IF(K150+1&gt;MAX($C$2:$C$500),"",K150+$J$2),"")</f>
        <v/>
      </c>
      <c r="L151" s="64" t="str">
        <f t="shared" ca="1" si="30"/>
        <v/>
      </c>
      <c r="M151" s="36" t="str">
        <f t="shared" ca="1" si="25"/>
        <v/>
      </c>
      <c r="N151" s="36" t="str">
        <f t="shared" ca="1" si="23"/>
        <v/>
      </c>
      <c r="O151" s="36" t="str">
        <f t="shared" ca="1" si="24"/>
        <v/>
      </c>
      <c r="P151" s="4" t="str">
        <f t="shared" ca="1" si="27"/>
        <v/>
      </c>
      <c r="Q151" s="61" t="str">
        <f t="shared" ca="1" si="29"/>
        <v/>
      </c>
      <c r="R151" s="61" t="str">
        <f t="shared" ca="1" si="29"/>
        <v/>
      </c>
      <c r="S151" s="61" t="str">
        <f t="shared" ca="1" si="29"/>
        <v/>
      </c>
      <c r="AJ151" t="str">
        <f t="shared" ca="1" si="28"/>
        <v>first</v>
      </c>
    </row>
    <row r="152" spans="2:36">
      <c r="B152">
        <v>150</v>
      </c>
      <c r="C152" s="62">
        <f ca="1">IFERROR(IF(C151+1&gt;MAX(OFFSET('Program and Results'!$T$1,MATCH('Data mining (ELO R diff)'!$A$2,'Program and Results'!$A:$A,0)-1,0,500,1)),"",'Data mining (ELO R diff)'!C151+1),"")</f>
        <v>-100</v>
      </c>
      <c r="D152" s="47">
        <f ca="1">IF(C152="","",COUNTIFS(OFFSET('Program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diff)'!$C152))</f>
        <v>0</v>
      </c>
      <c r="E152">
        <f ca="1">IF(C152="","",COUNTIFS(OFFSET('Program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diff)'!$C152))</f>
        <v>0</v>
      </c>
      <c r="F152">
        <f ca="1">IF(C152="","",COUNTIFS(OFFSET('Program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diff)'!$C152))</f>
        <v>0</v>
      </c>
      <c r="G152" s="47">
        <f t="shared" ca="1" si="26"/>
        <v>0</v>
      </c>
      <c r="H152" s="47"/>
      <c r="K152" s="64" t="str">
        <f t="shared" ca="1" si="31"/>
        <v/>
      </c>
      <c r="L152" s="64" t="str">
        <f t="shared" ca="1" si="30"/>
        <v/>
      </c>
      <c r="M152" s="36" t="str">
        <f t="shared" ca="1" si="25"/>
        <v/>
      </c>
      <c r="N152" s="36" t="str">
        <f t="shared" ca="1" si="23"/>
        <v/>
      </c>
      <c r="O152" s="36" t="str">
        <f t="shared" ca="1" si="24"/>
        <v/>
      </c>
      <c r="P152" s="4" t="str">
        <f t="shared" ca="1" si="27"/>
        <v/>
      </c>
      <c r="Q152" s="61" t="str">
        <f t="shared" ca="1" si="29"/>
        <v/>
      </c>
      <c r="R152" s="61" t="str">
        <f t="shared" ca="1" si="29"/>
        <v/>
      </c>
      <c r="S152" s="61" t="str">
        <f t="shared" ca="1" si="29"/>
        <v/>
      </c>
      <c r="AJ152" t="str">
        <f t="shared" ca="1" si="28"/>
        <v>not first</v>
      </c>
    </row>
    <row r="153" spans="2:36">
      <c r="B153">
        <v>151</v>
      </c>
      <c r="C153" s="62">
        <f ca="1">IFERROR(IF(C152+1&gt;MAX(OFFSET('Program and Results'!$T$1,MATCH('Data mining (ELO R diff)'!$A$2,'Program and Results'!$A:$A,0)-1,0,500,1)),"",'Data mining (ELO R diff)'!C152+1),"")</f>
        <v>-99</v>
      </c>
      <c r="D153" s="47">
        <f ca="1">IF(C153="","",COUNTIFS(OFFSET('Program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diff)'!$C153))</f>
        <v>0</v>
      </c>
      <c r="E153">
        <f ca="1">IF(C153="","",COUNTIFS(OFFSET('Program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diff)'!$C153))</f>
        <v>0</v>
      </c>
      <c r="F153">
        <f ca="1">IF(C153="","",COUNTIFS(OFFSET('Program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diff)'!$C153))</f>
        <v>0</v>
      </c>
      <c r="G153" s="47">
        <f t="shared" ca="1" si="26"/>
        <v>0</v>
      </c>
      <c r="H153" s="47"/>
      <c r="K153" s="64" t="str">
        <f t="shared" ca="1" si="31"/>
        <v/>
      </c>
      <c r="L153" s="64" t="str">
        <f t="shared" ca="1" si="30"/>
        <v/>
      </c>
      <c r="M153" s="36" t="str">
        <f t="shared" ca="1" si="25"/>
        <v/>
      </c>
      <c r="N153" s="36" t="str">
        <f t="shared" ca="1" si="23"/>
        <v/>
      </c>
      <c r="O153" s="36" t="str">
        <f t="shared" ca="1" si="24"/>
        <v/>
      </c>
      <c r="P153" s="4" t="str">
        <f t="shared" ca="1" si="27"/>
        <v/>
      </c>
      <c r="Q153" s="61" t="str">
        <f t="shared" ca="1" si="29"/>
        <v/>
      </c>
      <c r="R153" s="61" t="str">
        <f t="shared" ca="1" si="29"/>
        <v/>
      </c>
      <c r="S153" s="61" t="str">
        <f t="shared" ca="1" si="29"/>
        <v/>
      </c>
      <c r="AJ153" t="str">
        <f t="shared" ca="1" si="28"/>
        <v>not first</v>
      </c>
    </row>
    <row r="154" spans="2:36">
      <c r="B154">
        <v>152</v>
      </c>
      <c r="C154" s="62">
        <f ca="1">IFERROR(IF(C153+1&gt;MAX(OFFSET('Program and Results'!$T$1,MATCH('Data mining (ELO R diff)'!$A$2,'Program and Results'!$A:$A,0)-1,0,500,1)),"",'Data mining (ELO R diff)'!C153+1),"")</f>
        <v>-98</v>
      </c>
      <c r="D154" s="47">
        <f ca="1">IF(C154="","",COUNTIFS(OFFSET('Program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diff)'!$C154))</f>
        <v>0</v>
      </c>
      <c r="E154">
        <f ca="1">IF(C154="","",COUNTIFS(OFFSET('Program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diff)'!$C154))</f>
        <v>0</v>
      </c>
      <c r="F154">
        <f ca="1">IF(C154="","",COUNTIFS(OFFSET('Program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diff)'!$C154))</f>
        <v>0</v>
      </c>
      <c r="G154" s="47">
        <f t="shared" ca="1" si="26"/>
        <v>0</v>
      </c>
      <c r="H154" s="47"/>
      <c r="K154" s="64" t="str">
        <f t="shared" ca="1" si="31"/>
        <v/>
      </c>
      <c r="L154" s="64" t="str">
        <f t="shared" ca="1" si="30"/>
        <v/>
      </c>
      <c r="M154" s="36" t="str">
        <f t="shared" ca="1" si="25"/>
        <v/>
      </c>
      <c r="N154" s="36" t="str">
        <f t="shared" ca="1" si="23"/>
        <v/>
      </c>
      <c r="O154" s="36" t="str">
        <f t="shared" ca="1" si="24"/>
        <v/>
      </c>
      <c r="P154" s="4" t="str">
        <f t="shared" ca="1" si="27"/>
        <v/>
      </c>
      <c r="Q154" s="61" t="str">
        <f t="shared" ca="1" si="29"/>
        <v/>
      </c>
      <c r="R154" s="61" t="str">
        <f t="shared" ca="1" si="29"/>
        <v/>
      </c>
      <c r="S154" s="61" t="str">
        <f t="shared" ca="1" si="29"/>
        <v/>
      </c>
      <c r="AJ154" t="str">
        <f t="shared" ca="1" si="28"/>
        <v>not first</v>
      </c>
    </row>
    <row r="155" spans="2:36">
      <c r="B155">
        <v>153</v>
      </c>
      <c r="C155" s="62">
        <f ca="1">IFERROR(IF(C154+1&gt;MAX(OFFSET('Program and Results'!$T$1,MATCH('Data mining (ELO R diff)'!$A$2,'Program and Results'!$A:$A,0)-1,0,500,1)),"",'Data mining (ELO R diff)'!C154+1),"")</f>
        <v>-97</v>
      </c>
      <c r="D155" s="47">
        <f ca="1">IF(C155="","",COUNTIFS(OFFSET('Program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diff)'!$C155))</f>
        <v>0</v>
      </c>
      <c r="E155">
        <f ca="1">IF(C155="","",COUNTIFS(OFFSET('Program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diff)'!$C155))</f>
        <v>1</v>
      </c>
      <c r="F155">
        <f ca="1">IF(C155="","",COUNTIFS(OFFSET('Program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diff)'!$C155))</f>
        <v>0</v>
      </c>
      <c r="G155" s="47">
        <f t="shared" ca="1" si="26"/>
        <v>1</v>
      </c>
      <c r="H155" s="47"/>
      <c r="K155" s="64" t="str">
        <f t="shared" ca="1" si="31"/>
        <v/>
      </c>
      <c r="L155" s="64" t="str">
        <f t="shared" ca="1" si="30"/>
        <v/>
      </c>
      <c r="M155" s="36" t="str">
        <f t="shared" ca="1" si="25"/>
        <v/>
      </c>
      <c r="N155" s="36" t="str">
        <f t="shared" ca="1" si="23"/>
        <v/>
      </c>
      <c r="O155" s="36" t="str">
        <f t="shared" ca="1" si="24"/>
        <v/>
      </c>
      <c r="P155" s="4" t="str">
        <f t="shared" ca="1" si="27"/>
        <v/>
      </c>
      <c r="Q155" s="61" t="str">
        <f t="shared" ca="1" si="29"/>
        <v/>
      </c>
      <c r="R155" s="61" t="str">
        <f t="shared" ca="1" si="29"/>
        <v/>
      </c>
      <c r="S155" s="61" t="str">
        <f t="shared" ca="1" si="29"/>
        <v/>
      </c>
      <c r="AJ155" t="str">
        <f t="shared" ca="1" si="28"/>
        <v>first</v>
      </c>
    </row>
    <row r="156" spans="2:36">
      <c r="B156">
        <v>154</v>
      </c>
      <c r="C156" s="62">
        <f ca="1">IFERROR(IF(C155+1&gt;MAX(OFFSET('Program and Results'!$T$1,MATCH('Data mining (ELO R diff)'!$A$2,'Program and Results'!$A:$A,0)-1,0,500,1)),"",'Data mining (ELO R diff)'!C155+1),"")</f>
        <v>-96</v>
      </c>
      <c r="D156" s="47">
        <f ca="1">IF(C156="","",COUNTIFS(OFFSET('Program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diff)'!$C156))</f>
        <v>0</v>
      </c>
      <c r="E156">
        <f ca="1">IF(C156="","",COUNTIFS(OFFSET('Program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diff)'!$C156))</f>
        <v>0</v>
      </c>
      <c r="F156">
        <f ca="1">IF(C156="","",COUNTIFS(OFFSET('Program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diff)'!$C156))</f>
        <v>0</v>
      </c>
      <c r="G156" s="47">
        <f t="shared" ca="1" si="26"/>
        <v>0</v>
      </c>
      <c r="H156" s="47"/>
      <c r="K156" s="64" t="str">
        <f t="shared" ca="1" si="31"/>
        <v/>
      </c>
      <c r="L156" s="64" t="str">
        <f t="shared" ca="1" si="30"/>
        <v/>
      </c>
      <c r="M156" s="36" t="str">
        <f t="shared" ca="1" si="25"/>
        <v/>
      </c>
      <c r="N156" s="36" t="str">
        <f t="shared" ca="1" si="23"/>
        <v/>
      </c>
      <c r="O156" s="36" t="str">
        <f t="shared" ca="1" si="24"/>
        <v/>
      </c>
      <c r="P156" s="4" t="str">
        <f t="shared" ca="1" si="27"/>
        <v/>
      </c>
      <c r="Q156" s="61" t="str">
        <f t="shared" ca="1" si="29"/>
        <v/>
      </c>
      <c r="R156" s="61" t="str">
        <f t="shared" ca="1" si="29"/>
        <v/>
      </c>
      <c r="S156" s="61" t="str">
        <f t="shared" ca="1" si="29"/>
        <v/>
      </c>
      <c r="AJ156" t="str">
        <f t="shared" ca="1" si="28"/>
        <v>not first</v>
      </c>
    </row>
    <row r="157" spans="2:36">
      <c r="B157">
        <v>155</v>
      </c>
      <c r="C157" s="62">
        <f ca="1">IFERROR(IF(C156+1&gt;MAX(OFFSET('Program and Results'!$T$1,MATCH('Data mining (ELO R diff)'!$A$2,'Program and Results'!$A:$A,0)-1,0,500,1)),"",'Data mining (ELO R diff)'!C156+1),"")</f>
        <v>-95</v>
      </c>
      <c r="D157" s="47">
        <f ca="1">IF(C157="","",COUNTIFS(OFFSET('Program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diff)'!$C157))</f>
        <v>1</v>
      </c>
      <c r="E157">
        <f ca="1">IF(C157="","",COUNTIFS(OFFSET('Program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diff)'!$C157))</f>
        <v>0</v>
      </c>
      <c r="F157">
        <f ca="1">IF(C157="","",COUNTIFS(OFFSET('Program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diff)'!$C157))</f>
        <v>0</v>
      </c>
      <c r="G157" s="47">
        <f t="shared" ca="1" si="26"/>
        <v>1</v>
      </c>
      <c r="H157" s="47"/>
      <c r="K157" s="64" t="str">
        <f t="shared" ca="1" si="31"/>
        <v/>
      </c>
      <c r="L157" s="64" t="str">
        <f t="shared" ca="1" si="30"/>
        <v/>
      </c>
      <c r="M157" s="36" t="str">
        <f t="shared" ca="1" si="25"/>
        <v/>
      </c>
      <c r="N157" s="36" t="str">
        <f t="shared" ca="1" si="23"/>
        <v/>
      </c>
      <c r="O157" s="36" t="str">
        <f t="shared" ca="1" si="24"/>
        <v/>
      </c>
      <c r="P157" s="4" t="str">
        <f t="shared" ca="1" si="27"/>
        <v/>
      </c>
      <c r="Q157" s="61" t="str">
        <f t="shared" ca="1" si="29"/>
        <v/>
      </c>
      <c r="R157" s="61" t="str">
        <f t="shared" ca="1" si="29"/>
        <v/>
      </c>
      <c r="S157" s="61" t="str">
        <f t="shared" ca="1" si="29"/>
        <v/>
      </c>
      <c r="AJ157" t="str">
        <f t="shared" ca="1" si="28"/>
        <v>first</v>
      </c>
    </row>
    <row r="158" spans="2:36">
      <c r="B158">
        <v>156</v>
      </c>
      <c r="C158" s="62">
        <f ca="1">IFERROR(IF(C157+1&gt;MAX(OFFSET('Program and Results'!$T$1,MATCH('Data mining (ELO R diff)'!$A$2,'Program and Results'!$A:$A,0)-1,0,500,1)),"",'Data mining (ELO R diff)'!C157+1),"")</f>
        <v>-94</v>
      </c>
      <c r="D158" s="47">
        <f ca="1">IF(C158="","",COUNTIFS(OFFSET('Program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diff)'!$C158))</f>
        <v>0</v>
      </c>
      <c r="E158">
        <f ca="1">IF(C158="","",COUNTIFS(OFFSET('Program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diff)'!$C158))</f>
        <v>0</v>
      </c>
      <c r="F158">
        <f ca="1">IF(C158="","",COUNTIFS(OFFSET('Program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diff)'!$C158))</f>
        <v>0</v>
      </c>
      <c r="G158" s="47">
        <f t="shared" ca="1" si="26"/>
        <v>0</v>
      </c>
      <c r="H158" s="47"/>
      <c r="K158" s="64" t="str">
        <f t="shared" ca="1" si="31"/>
        <v/>
      </c>
      <c r="L158" s="64" t="str">
        <f t="shared" ca="1" si="30"/>
        <v/>
      </c>
      <c r="M158" s="36" t="str">
        <f t="shared" ca="1" si="25"/>
        <v/>
      </c>
      <c r="N158" s="36" t="str">
        <f t="shared" ref="N158:N221" ca="1" si="32">IFERROR(IF(L158="","",IF($L158="+",SUMIFS($E:$E,$C:$C,"&gt;="&amp;$K158),SUMIFS($E:$E,$C:$C,"&gt;="&amp;$K158,$C:$C,"&lt;="&amp;$L158))),"")</f>
        <v/>
      </c>
      <c r="O158" s="36" t="str">
        <f t="shared" ref="O158:O221" ca="1" si="33">IFERROR(IF(L158="","",IF($L158="+",SUMIFS($F:$F,$C:$C,"&gt;="&amp;$K158),SUMIFS($F:$F,$C:$C,"&gt;="&amp;$K158,$C:$C,"&lt;="&amp;$L158))),"")</f>
        <v/>
      </c>
      <c r="P158" s="4" t="str">
        <f t="shared" ca="1" si="27"/>
        <v/>
      </c>
      <c r="Q158" s="61" t="str">
        <f t="shared" ca="1" si="29"/>
        <v/>
      </c>
      <c r="R158" s="61" t="str">
        <f t="shared" ca="1" si="29"/>
        <v/>
      </c>
      <c r="S158" s="61" t="str">
        <f t="shared" ca="1" si="29"/>
        <v/>
      </c>
      <c r="AJ158" t="str">
        <f t="shared" ca="1" si="28"/>
        <v>not first</v>
      </c>
    </row>
    <row r="159" spans="2:36">
      <c r="B159">
        <v>157</v>
      </c>
      <c r="C159" s="62">
        <f ca="1">IFERROR(IF(C158+1&gt;MAX(OFFSET('Program and Results'!$T$1,MATCH('Data mining (ELO R diff)'!$A$2,'Program and Results'!$A:$A,0)-1,0,500,1)),"",'Data mining (ELO R diff)'!C158+1),"")</f>
        <v>-93</v>
      </c>
      <c r="D159" s="47">
        <f ca="1">IF(C159="","",COUNTIFS(OFFSET('Program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diff)'!$C159))</f>
        <v>0</v>
      </c>
      <c r="E159">
        <f ca="1">IF(C159="","",COUNTIFS(OFFSET('Program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diff)'!$C159))</f>
        <v>0</v>
      </c>
      <c r="F159">
        <f ca="1">IF(C159="","",COUNTIFS(OFFSET('Program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diff)'!$C159))</f>
        <v>1</v>
      </c>
      <c r="G159" s="47">
        <f t="shared" ca="1" si="26"/>
        <v>1</v>
      </c>
      <c r="H159" s="47"/>
      <c r="K159" s="64" t="str">
        <f t="shared" ca="1" si="31"/>
        <v/>
      </c>
      <c r="L159" s="64" t="str">
        <f t="shared" ca="1" si="30"/>
        <v/>
      </c>
      <c r="M159" s="36" t="str">
        <f t="shared" ca="1" si="25"/>
        <v/>
      </c>
      <c r="N159" s="36" t="str">
        <f t="shared" ca="1" si="32"/>
        <v/>
      </c>
      <c r="O159" s="36" t="str">
        <f t="shared" ca="1" si="33"/>
        <v/>
      </c>
      <c r="P159" s="4" t="str">
        <f t="shared" ca="1" si="27"/>
        <v/>
      </c>
      <c r="Q159" s="61" t="str">
        <f t="shared" ca="1" si="29"/>
        <v/>
      </c>
      <c r="R159" s="61" t="str">
        <f t="shared" ca="1" si="29"/>
        <v/>
      </c>
      <c r="S159" s="61" t="str">
        <f t="shared" ca="1" si="29"/>
        <v/>
      </c>
      <c r="V159" s="62"/>
      <c r="W159" s="62"/>
      <c r="AJ159" t="str">
        <f t="shared" ca="1" si="28"/>
        <v>first</v>
      </c>
    </row>
    <row r="160" spans="2:36">
      <c r="B160">
        <v>158</v>
      </c>
      <c r="C160" s="62">
        <f ca="1">IFERROR(IF(C159+1&gt;MAX(OFFSET('Program and Results'!$T$1,MATCH('Data mining (ELO R diff)'!$A$2,'Program and Results'!$A:$A,0)-1,0,500,1)),"",'Data mining (ELO R diff)'!C159+1),"")</f>
        <v>-92</v>
      </c>
      <c r="D160" s="47">
        <f ca="1">IF(C160="","",COUNTIFS(OFFSET('Program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diff)'!$C160))</f>
        <v>0</v>
      </c>
      <c r="E160">
        <f ca="1">IF(C160="","",COUNTIFS(OFFSET('Program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diff)'!$C160))</f>
        <v>1</v>
      </c>
      <c r="F160">
        <f ca="1">IF(C160="","",COUNTIFS(OFFSET('Program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diff)'!$C160))</f>
        <v>0</v>
      </c>
      <c r="G160" s="47">
        <f t="shared" ca="1" si="26"/>
        <v>1</v>
      </c>
      <c r="H160" s="47"/>
      <c r="K160" s="64" t="str">
        <f t="shared" ca="1" si="31"/>
        <v/>
      </c>
      <c r="L160" s="64" t="str">
        <f t="shared" ca="1" si="30"/>
        <v/>
      </c>
      <c r="M160" s="36" t="str">
        <f t="shared" ca="1" si="25"/>
        <v/>
      </c>
      <c r="N160" s="36" t="str">
        <f t="shared" ca="1" si="32"/>
        <v/>
      </c>
      <c r="O160" s="36" t="str">
        <f t="shared" ca="1" si="33"/>
        <v/>
      </c>
      <c r="P160" s="4" t="str">
        <f t="shared" ca="1" si="27"/>
        <v/>
      </c>
      <c r="Q160" s="61" t="str">
        <f t="shared" ca="1" si="29"/>
        <v/>
      </c>
      <c r="R160" s="61" t="str">
        <f t="shared" ca="1" si="29"/>
        <v/>
      </c>
      <c r="S160" s="61" t="str">
        <f t="shared" ca="1" si="29"/>
        <v/>
      </c>
      <c r="T160" s="62"/>
      <c r="U160" s="62"/>
      <c r="AJ160" t="str">
        <f t="shared" ca="1" si="28"/>
        <v>first</v>
      </c>
    </row>
    <row r="161" spans="2:36">
      <c r="B161">
        <v>159</v>
      </c>
      <c r="C161" s="62">
        <f ca="1">IFERROR(IF(C160+1&gt;MAX(OFFSET('Program and Results'!$T$1,MATCH('Data mining (ELO R diff)'!$A$2,'Program and Results'!$A:$A,0)-1,0,500,1)),"",'Data mining (ELO R diff)'!C160+1),"")</f>
        <v>-91</v>
      </c>
      <c r="D161" s="47">
        <f ca="1">IF(C161="","",COUNTIFS(OFFSET('Program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diff)'!$C161))</f>
        <v>1</v>
      </c>
      <c r="E161">
        <f ca="1">IF(C161="","",COUNTIFS(OFFSET('Program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diff)'!$C161))</f>
        <v>1</v>
      </c>
      <c r="F161">
        <f ca="1">IF(C161="","",COUNTIFS(OFFSET('Program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diff)'!$C161))</f>
        <v>0</v>
      </c>
      <c r="G161" s="47">
        <f t="shared" ca="1" si="26"/>
        <v>2</v>
      </c>
      <c r="H161" s="47"/>
      <c r="K161" s="64" t="str">
        <f t="shared" ca="1" si="31"/>
        <v/>
      </c>
      <c r="L161" s="64" t="str">
        <f t="shared" ca="1" si="30"/>
        <v/>
      </c>
      <c r="M161" s="36" t="str">
        <f t="shared" ca="1" si="25"/>
        <v/>
      </c>
      <c r="N161" s="36" t="str">
        <f t="shared" ca="1" si="32"/>
        <v/>
      </c>
      <c r="O161" s="36" t="str">
        <f t="shared" ca="1" si="33"/>
        <v/>
      </c>
      <c r="P161" s="4" t="str">
        <f t="shared" ca="1" si="27"/>
        <v/>
      </c>
      <c r="Q161" s="61" t="str">
        <f t="shared" ca="1" si="29"/>
        <v/>
      </c>
      <c r="R161" s="61" t="str">
        <f t="shared" ca="1" si="29"/>
        <v/>
      </c>
      <c r="S161" s="61" t="str">
        <f t="shared" ca="1" si="29"/>
        <v/>
      </c>
      <c r="AJ161" t="str">
        <f t="shared" ca="1" si="28"/>
        <v>first</v>
      </c>
    </row>
    <row r="162" spans="2:36">
      <c r="B162">
        <v>160</v>
      </c>
      <c r="C162" s="62">
        <f ca="1">IFERROR(IF(C161+1&gt;MAX(OFFSET('Program and Results'!$T$1,MATCH('Data mining (ELO R diff)'!$A$2,'Program and Results'!$A:$A,0)-1,0,500,1)),"",'Data mining (ELO R diff)'!C161+1),"")</f>
        <v>-90</v>
      </c>
      <c r="D162" s="47">
        <f ca="1">IF(C162="","",COUNTIFS(OFFSET('Program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diff)'!$C162))</f>
        <v>0</v>
      </c>
      <c r="E162">
        <f ca="1">IF(C162="","",COUNTIFS(OFFSET('Program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diff)'!$C162))</f>
        <v>0</v>
      </c>
      <c r="F162">
        <f ca="1">IF(C162="","",COUNTIFS(OFFSET('Program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diff)'!$C162))</f>
        <v>0</v>
      </c>
      <c r="G162" s="47">
        <f t="shared" ca="1" si="26"/>
        <v>0</v>
      </c>
      <c r="H162" s="47"/>
      <c r="K162" s="64" t="str">
        <f t="shared" ca="1" si="31"/>
        <v/>
      </c>
      <c r="L162" s="64" t="str">
        <f t="shared" ca="1" si="30"/>
        <v/>
      </c>
      <c r="M162" s="36" t="str">
        <f t="shared" ca="1" si="25"/>
        <v/>
      </c>
      <c r="N162" s="36" t="str">
        <f t="shared" ca="1" si="32"/>
        <v/>
      </c>
      <c r="O162" s="36" t="str">
        <f t="shared" ca="1" si="33"/>
        <v/>
      </c>
      <c r="P162" s="4" t="str">
        <f t="shared" ca="1" si="27"/>
        <v/>
      </c>
      <c r="Q162" s="61" t="str">
        <f t="shared" ca="1" si="29"/>
        <v/>
      </c>
      <c r="R162" s="61" t="str">
        <f t="shared" ca="1" si="29"/>
        <v/>
      </c>
      <c r="S162" s="61" t="str">
        <f t="shared" ca="1" si="29"/>
        <v/>
      </c>
      <c r="AJ162" t="str">
        <f t="shared" ca="1" si="28"/>
        <v>not first</v>
      </c>
    </row>
    <row r="163" spans="2:36">
      <c r="B163">
        <v>161</v>
      </c>
      <c r="C163" s="62">
        <f ca="1">IFERROR(IF(C162+1&gt;MAX(OFFSET('Program and Results'!$T$1,MATCH('Data mining (ELO R diff)'!$A$2,'Program and Results'!$A:$A,0)-1,0,500,1)),"",'Data mining (ELO R diff)'!C162+1),"")</f>
        <v>-89</v>
      </c>
      <c r="D163" s="47">
        <f ca="1">IF(C163="","",COUNTIFS(OFFSET('Program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diff)'!$C163))</f>
        <v>0</v>
      </c>
      <c r="E163">
        <f ca="1">IF(C163="","",COUNTIFS(OFFSET('Program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diff)'!$C163))</f>
        <v>0</v>
      </c>
      <c r="F163">
        <f ca="1">IF(C163="","",COUNTIFS(OFFSET('Program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diff)'!$C163))</f>
        <v>0</v>
      </c>
      <c r="G163" s="47">
        <f t="shared" ca="1" si="26"/>
        <v>0</v>
      </c>
      <c r="H163" s="47"/>
      <c r="K163" s="64" t="str">
        <f t="shared" ca="1" si="31"/>
        <v/>
      </c>
      <c r="L163" s="64" t="str">
        <f t="shared" ca="1" si="30"/>
        <v/>
      </c>
      <c r="M163" s="36" t="str">
        <f t="shared" ca="1" si="25"/>
        <v/>
      </c>
      <c r="N163" s="36" t="str">
        <f t="shared" ca="1" si="32"/>
        <v/>
      </c>
      <c r="O163" s="36" t="str">
        <f t="shared" ca="1" si="33"/>
        <v/>
      </c>
      <c r="P163" s="4" t="str">
        <f t="shared" ca="1" si="27"/>
        <v/>
      </c>
      <c r="Q163" s="61" t="str">
        <f t="shared" ca="1" si="29"/>
        <v/>
      </c>
      <c r="R163" s="61" t="str">
        <f t="shared" ca="1" si="29"/>
        <v/>
      </c>
      <c r="S163" s="61" t="str">
        <f t="shared" ca="1" si="29"/>
        <v/>
      </c>
      <c r="AJ163" t="str">
        <f t="shared" ca="1" si="28"/>
        <v>not first</v>
      </c>
    </row>
    <row r="164" spans="2:36">
      <c r="B164">
        <v>162</v>
      </c>
      <c r="C164" s="62">
        <f ca="1">IFERROR(IF(C163+1&gt;MAX(OFFSET('Program and Results'!$T$1,MATCH('Data mining (ELO R diff)'!$A$2,'Program and Results'!$A:$A,0)-1,0,500,1)),"",'Data mining (ELO R diff)'!C163+1),"")</f>
        <v>-88</v>
      </c>
      <c r="D164" s="47">
        <f ca="1">IF(C164="","",COUNTIFS(OFFSET('Program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diff)'!$C164))</f>
        <v>0</v>
      </c>
      <c r="E164">
        <f ca="1">IF(C164="","",COUNTIFS(OFFSET('Program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diff)'!$C164))</f>
        <v>0</v>
      </c>
      <c r="F164">
        <f ca="1">IF(C164="","",COUNTIFS(OFFSET('Program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diff)'!$C164))</f>
        <v>0</v>
      </c>
      <c r="G164" s="47">
        <f t="shared" ca="1" si="26"/>
        <v>0</v>
      </c>
      <c r="H164" s="47"/>
      <c r="K164" s="64" t="str">
        <f t="shared" ca="1" si="31"/>
        <v/>
      </c>
      <c r="L164" s="64" t="str">
        <f t="shared" ca="1" si="30"/>
        <v/>
      </c>
      <c r="M164" s="36" t="str">
        <f t="shared" ca="1" si="25"/>
        <v/>
      </c>
      <c r="N164" s="36" t="str">
        <f t="shared" ca="1" si="32"/>
        <v/>
      </c>
      <c r="O164" s="36" t="str">
        <f t="shared" ca="1" si="33"/>
        <v/>
      </c>
      <c r="P164" s="4" t="str">
        <f t="shared" ca="1" si="27"/>
        <v/>
      </c>
      <c r="Q164" s="61" t="str">
        <f t="shared" ca="1" si="29"/>
        <v/>
      </c>
      <c r="R164" s="61" t="str">
        <f t="shared" ca="1" si="29"/>
        <v/>
      </c>
      <c r="S164" s="61" t="str">
        <f t="shared" ca="1" si="29"/>
        <v/>
      </c>
      <c r="AJ164" t="str">
        <f t="shared" ca="1" si="28"/>
        <v>not first</v>
      </c>
    </row>
    <row r="165" spans="2:36">
      <c r="B165">
        <v>163</v>
      </c>
      <c r="C165" s="62">
        <f ca="1">IFERROR(IF(C164+1&gt;MAX(OFFSET('Program and Results'!$T$1,MATCH('Data mining (ELO R diff)'!$A$2,'Program and Results'!$A:$A,0)-1,0,500,1)),"",'Data mining (ELO R diff)'!C164+1),"")</f>
        <v>-87</v>
      </c>
      <c r="D165" s="47">
        <f ca="1">IF(C165="","",COUNTIFS(OFFSET('Program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diff)'!$C165))</f>
        <v>0</v>
      </c>
      <c r="E165">
        <f ca="1">IF(C165="","",COUNTIFS(OFFSET('Program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diff)'!$C165))</f>
        <v>0</v>
      </c>
      <c r="F165">
        <f ca="1">IF(C165="","",COUNTIFS(OFFSET('Program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diff)'!$C165))</f>
        <v>0</v>
      </c>
      <c r="G165" s="47">
        <f t="shared" ca="1" si="26"/>
        <v>0</v>
      </c>
      <c r="H165" s="47"/>
      <c r="K165" s="64" t="str">
        <f t="shared" ca="1" si="31"/>
        <v/>
      </c>
      <c r="L165" s="64" t="str">
        <f t="shared" ca="1" si="30"/>
        <v/>
      </c>
      <c r="M165" s="36" t="str">
        <f t="shared" ca="1" si="25"/>
        <v/>
      </c>
      <c r="N165" s="36" t="str">
        <f t="shared" ca="1" si="32"/>
        <v/>
      </c>
      <c r="O165" s="36" t="str">
        <f t="shared" ca="1" si="33"/>
        <v/>
      </c>
      <c r="P165" s="4" t="str">
        <f t="shared" ca="1" si="27"/>
        <v/>
      </c>
      <c r="Q165" s="61" t="str">
        <f t="shared" ca="1" si="29"/>
        <v/>
      </c>
      <c r="R165" s="61" t="str">
        <f t="shared" ca="1" si="29"/>
        <v/>
      </c>
      <c r="S165" s="61" t="str">
        <f t="shared" ca="1" si="29"/>
        <v/>
      </c>
      <c r="AJ165" t="str">
        <f t="shared" ca="1" si="28"/>
        <v>not first</v>
      </c>
    </row>
    <row r="166" spans="2:36">
      <c r="B166">
        <v>164</v>
      </c>
      <c r="C166" s="62">
        <f ca="1">IFERROR(IF(C165+1&gt;MAX(OFFSET('Program and Results'!$T$1,MATCH('Data mining (ELO R diff)'!$A$2,'Program and Results'!$A:$A,0)-1,0,500,1)),"",'Data mining (ELO R diff)'!C165+1),"")</f>
        <v>-86</v>
      </c>
      <c r="D166" s="47">
        <f ca="1">IF(C166="","",COUNTIFS(OFFSET('Program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diff)'!$C166))</f>
        <v>0</v>
      </c>
      <c r="E166">
        <f ca="1">IF(C166="","",COUNTIFS(OFFSET('Program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diff)'!$C166))</f>
        <v>0</v>
      </c>
      <c r="F166">
        <f ca="1">IF(C166="","",COUNTIFS(OFFSET('Program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diff)'!$C166))</f>
        <v>0</v>
      </c>
      <c r="G166" s="47">
        <f t="shared" ca="1" si="26"/>
        <v>0</v>
      </c>
      <c r="H166" s="47"/>
      <c r="K166" s="64" t="str">
        <f t="shared" ca="1" si="31"/>
        <v/>
      </c>
      <c r="L166" s="64" t="str">
        <f t="shared" ca="1" si="30"/>
        <v/>
      </c>
      <c r="M166" s="36" t="str">
        <f t="shared" ca="1" si="25"/>
        <v/>
      </c>
      <c r="N166" s="36" t="str">
        <f t="shared" ca="1" si="32"/>
        <v/>
      </c>
      <c r="O166" s="36" t="str">
        <f t="shared" ca="1" si="33"/>
        <v/>
      </c>
      <c r="P166" s="4" t="str">
        <f t="shared" ca="1" si="27"/>
        <v/>
      </c>
      <c r="Q166" s="61" t="str">
        <f t="shared" ca="1" si="29"/>
        <v/>
      </c>
      <c r="R166" s="61" t="str">
        <f t="shared" ca="1" si="29"/>
        <v/>
      </c>
      <c r="S166" s="61" t="str">
        <f t="shared" ca="1" si="29"/>
        <v/>
      </c>
      <c r="AJ166" t="str">
        <f t="shared" ca="1" si="28"/>
        <v>not first</v>
      </c>
    </row>
    <row r="167" spans="2:36">
      <c r="B167">
        <v>165</v>
      </c>
      <c r="C167" s="62">
        <f ca="1">IFERROR(IF(C166+1&gt;MAX(OFFSET('Program and Results'!$T$1,MATCH('Data mining (ELO R diff)'!$A$2,'Program and Results'!$A:$A,0)-1,0,500,1)),"",'Data mining (ELO R diff)'!C166+1),"")</f>
        <v>-85</v>
      </c>
      <c r="D167" s="47">
        <f ca="1">IF(C167="","",COUNTIFS(OFFSET('Program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diff)'!$C167))</f>
        <v>0</v>
      </c>
      <c r="E167">
        <f ca="1">IF(C167="","",COUNTIFS(OFFSET('Program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diff)'!$C167))</f>
        <v>0</v>
      </c>
      <c r="F167">
        <f ca="1">IF(C167="","",COUNTIFS(OFFSET('Program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diff)'!$C167))</f>
        <v>0</v>
      </c>
      <c r="G167" s="47">
        <f t="shared" ca="1" si="26"/>
        <v>0</v>
      </c>
      <c r="H167" s="47"/>
      <c r="K167" s="64" t="str">
        <f t="shared" ca="1" si="31"/>
        <v/>
      </c>
      <c r="L167" s="64" t="str">
        <f t="shared" ca="1" si="30"/>
        <v/>
      </c>
      <c r="M167" s="36" t="str">
        <f t="shared" ca="1" si="25"/>
        <v/>
      </c>
      <c r="N167" s="36" t="str">
        <f t="shared" ca="1" si="32"/>
        <v/>
      </c>
      <c r="O167" s="36" t="str">
        <f t="shared" ca="1" si="33"/>
        <v/>
      </c>
      <c r="P167" s="4" t="str">
        <f t="shared" ca="1" si="27"/>
        <v/>
      </c>
      <c r="Q167" s="61" t="str">
        <f t="shared" ca="1" si="29"/>
        <v/>
      </c>
      <c r="R167" s="61" t="str">
        <f t="shared" ca="1" si="29"/>
        <v/>
      </c>
      <c r="S167" s="61" t="str">
        <f t="shared" ca="1" si="29"/>
        <v/>
      </c>
      <c r="AJ167" t="str">
        <f t="shared" ca="1" si="28"/>
        <v>not first</v>
      </c>
    </row>
    <row r="168" spans="2:36">
      <c r="B168">
        <v>166</v>
      </c>
      <c r="C168" s="62">
        <f ca="1">IFERROR(IF(C167+1&gt;MAX(OFFSET('Program and Results'!$T$1,MATCH('Data mining (ELO R diff)'!$A$2,'Program and Results'!$A:$A,0)-1,0,500,1)),"",'Data mining (ELO R diff)'!C167+1),"")</f>
        <v>-84</v>
      </c>
      <c r="D168" s="47">
        <f ca="1">IF(C168="","",COUNTIFS(OFFSET('Program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diff)'!$C168))</f>
        <v>0</v>
      </c>
      <c r="E168">
        <f ca="1">IF(C168="","",COUNTIFS(OFFSET('Program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diff)'!$C168))</f>
        <v>1</v>
      </c>
      <c r="F168">
        <f ca="1">IF(C168="","",COUNTIFS(OFFSET('Program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diff)'!$C168))</f>
        <v>0</v>
      </c>
      <c r="G168" s="47">
        <f t="shared" ca="1" si="26"/>
        <v>1</v>
      </c>
      <c r="H168" s="47"/>
      <c r="K168" s="64" t="str">
        <f t="shared" ca="1" si="31"/>
        <v/>
      </c>
      <c r="L168" s="64" t="str">
        <f t="shared" ca="1" si="30"/>
        <v/>
      </c>
      <c r="M168" s="36" t="str">
        <f t="shared" ca="1" si="25"/>
        <v/>
      </c>
      <c r="N168" s="36" t="str">
        <f t="shared" ca="1" si="32"/>
        <v/>
      </c>
      <c r="O168" s="36" t="str">
        <f t="shared" ca="1" si="33"/>
        <v/>
      </c>
      <c r="P168" s="4" t="str">
        <f t="shared" ca="1" si="27"/>
        <v/>
      </c>
      <c r="Q168" s="61" t="str">
        <f t="shared" ca="1" si="29"/>
        <v/>
      </c>
      <c r="R168" s="61" t="str">
        <f t="shared" ca="1" si="29"/>
        <v/>
      </c>
      <c r="S168" s="61" t="str">
        <f t="shared" ca="1" si="29"/>
        <v/>
      </c>
      <c r="AJ168" t="str">
        <f t="shared" ca="1" si="28"/>
        <v>first</v>
      </c>
    </row>
    <row r="169" spans="2:36">
      <c r="B169">
        <v>167</v>
      </c>
      <c r="C169" s="62">
        <f ca="1">IFERROR(IF(C168+1&gt;MAX(OFFSET('Program and Results'!$T$1,MATCH('Data mining (ELO R diff)'!$A$2,'Program and Results'!$A:$A,0)-1,0,500,1)),"",'Data mining (ELO R diff)'!C168+1),"")</f>
        <v>-83</v>
      </c>
      <c r="D169" s="47">
        <f ca="1">IF(C169="","",COUNTIFS(OFFSET('Program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diff)'!$C169))</f>
        <v>0</v>
      </c>
      <c r="E169">
        <f ca="1">IF(C169="","",COUNTIFS(OFFSET('Program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diff)'!$C169))</f>
        <v>0</v>
      </c>
      <c r="F169">
        <f ca="1">IF(C169="","",COUNTIFS(OFFSET('Program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diff)'!$C169))</f>
        <v>0</v>
      </c>
      <c r="G169" s="47">
        <f t="shared" ca="1" si="26"/>
        <v>0</v>
      </c>
      <c r="H169" s="47"/>
      <c r="K169" s="64" t="str">
        <f t="shared" ca="1" si="31"/>
        <v/>
      </c>
      <c r="L169" s="64" t="str">
        <f t="shared" ca="1" si="30"/>
        <v/>
      </c>
      <c r="M169" s="36" t="str">
        <f t="shared" ca="1" si="25"/>
        <v/>
      </c>
      <c r="N169" s="36" t="str">
        <f t="shared" ca="1" si="32"/>
        <v/>
      </c>
      <c r="O169" s="36" t="str">
        <f t="shared" ca="1" si="33"/>
        <v/>
      </c>
      <c r="P169" s="4" t="str">
        <f t="shared" ca="1" si="27"/>
        <v/>
      </c>
      <c r="Q169" s="61" t="str">
        <f t="shared" ca="1" si="29"/>
        <v/>
      </c>
      <c r="R169" s="61" t="str">
        <f t="shared" ca="1" si="29"/>
        <v/>
      </c>
      <c r="S169" s="61" t="str">
        <f t="shared" ca="1" si="29"/>
        <v/>
      </c>
      <c r="AJ169" t="str">
        <f t="shared" ca="1" si="28"/>
        <v>not first</v>
      </c>
    </row>
    <row r="170" spans="2:36">
      <c r="B170">
        <v>168</v>
      </c>
      <c r="C170" s="62">
        <f ca="1">IFERROR(IF(C169+1&gt;MAX(OFFSET('Program and Results'!$T$1,MATCH('Data mining (ELO R diff)'!$A$2,'Program and Results'!$A:$A,0)-1,0,500,1)),"",'Data mining (ELO R diff)'!C169+1),"")</f>
        <v>-82</v>
      </c>
      <c r="D170" s="47">
        <f ca="1">IF(C170="","",COUNTIFS(OFFSET('Program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diff)'!$C170))</f>
        <v>0</v>
      </c>
      <c r="E170">
        <f ca="1">IF(C170="","",COUNTIFS(OFFSET('Program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diff)'!$C170))</f>
        <v>0</v>
      </c>
      <c r="F170">
        <f ca="1">IF(C170="","",COUNTIFS(OFFSET('Program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diff)'!$C170))</f>
        <v>0</v>
      </c>
      <c r="G170" s="47">
        <f t="shared" ca="1" si="26"/>
        <v>0</v>
      </c>
      <c r="H170" s="47"/>
      <c r="K170" s="64" t="str">
        <f t="shared" ca="1" si="31"/>
        <v/>
      </c>
      <c r="L170" s="64" t="str">
        <f t="shared" ca="1" si="30"/>
        <v/>
      </c>
      <c r="M170" s="36" t="str">
        <f t="shared" ca="1" si="25"/>
        <v/>
      </c>
      <c r="N170" s="36" t="str">
        <f t="shared" ca="1" si="32"/>
        <v/>
      </c>
      <c r="O170" s="36" t="str">
        <f t="shared" ca="1" si="33"/>
        <v/>
      </c>
      <c r="P170" s="4" t="str">
        <f t="shared" ca="1" si="27"/>
        <v/>
      </c>
      <c r="Q170" s="61" t="str">
        <f t="shared" ca="1" si="29"/>
        <v/>
      </c>
      <c r="R170" s="61" t="str">
        <f t="shared" ca="1" si="29"/>
        <v/>
      </c>
      <c r="S170" s="61" t="str">
        <f t="shared" ca="1" si="29"/>
        <v/>
      </c>
      <c r="AJ170" t="str">
        <f t="shared" ca="1" si="28"/>
        <v>not first</v>
      </c>
    </row>
    <row r="171" spans="2:36">
      <c r="B171">
        <v>169</v>
      </c>
      <c r="C171" s="62">
        <f ca="1">IFERROR(IF(C170+1&gt;MAX(OFFSET('Program and Results'!$T$1,MATCH('Data mining (ELO R diff)'!$A$2,'Program and Results'!$A:$A,0)-1,0,500,1)),"",'Data mining (ELO R diff)'!C170+1),"")</f>
        <v>-81</v>
      </c>
      <c r="D171" s="47">
        <f ca="1">IF(C171="","",COUNTIFS(OFFSET('Program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diff)'!$C171))</f>
        <v>0</v>
      </c>
      <c r="E171">
        <f ca="1">IF(C171="","",COUNTIFS(OFFSET('Program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diff)'!$C171))</f>
        <v>0</v>
      </c>
      <c r="F171">
        <f ca="1">IF(C171="","",COUNTIFS(OFFSET('Program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diff)'!$C171))</f>
        <v>0</v>
      </c>
      <c r="G171" s="47">
        <f t="shared" ca="1" si="26"/>
        <v>0</v>
      </c>
      <c r="H171" s="47"/>
      <c r="K171" s="64" t="str">
        <f t="shared" ca="1" si="31"/>
        <v/>
      </c>
      <c r="L171" s="64" t="str">
        <f t="shared" ca="1" si="30"/>
        <v/>
      </c>
      <c r="M171" s="36" t="str">
        <f t="shared" ca="1" si="25"/>
        <v/>
      </c>
      <c r="N171" s="36" t="str">
        <f t="shared" ca="1" si="32"/>
        <v/>
      </c>
      <c r="O171" s="36" t="str">
        <f t="shared" ca="1" si="33"/>
        <v/>
      </c>
      <c r="P171" s="4" t="str">
        <f t="shared" ca="1" si="27"/>
        <v/>
      </c>
      <c r="Q171" s="61" t="str">
        <f t="shared" ca="1" si="29"/>
        <v/>
      </c>
      <c r="R171" s="61" t="str">
        <f t="shared" ca="1" si="29"/>
        <v/>
      </c>
      <c r="S171" s="61" t="str">
        <f t="shared" ca="1" si="29"/>
        <v/>
      </c>
      <c r="AJ171" t="str">
        <f t="shared" ca="1" si="28"/>
        <v>not first</v>
      </c>
    </row>
    <row r="172" spans="2:36">
      <c r="B172">
        <v>170</v>
      </c>
      <c r="C172" s="62">
        <f ca="1">IFERROR(IF(C171+1&gt;MAX(OFFSET('Program and Results'!$T$1,MATCH('Data mining (ELO R diff)'!$A$2,'Program and Results'!$A:$A,0)-1,0,500,1)),"",'Data mining (ELO R diff)'!C171+1),"")</f>
        <v>-80</v>
      </c>
      <c r="D172" s="47">
        <f ca="1">IF(C172="","",COUNTIFS(OFFSET('Program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diff)'!$C172))</f>
        <v>0</v>
      </c>
      <c r="E172">
        <f ca="1">IF(C172="","",COUNTIFS(OFFSET('Program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diff)'!$C172))</f>
        <v>0</v>
      </c>
      <c r="F172">
        <f ca="1">IF(C172="","",COUNTIFS(OFFSET('Program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diff)'!$C172))</f>
        <v>0</v>
      </c>
      <c r="G172" s="47">
        <f t="shared" ca="1" si="26"/>
        <v>0</v>
      </c>
      <c r="H172" s="47"/>
      <c r="K172" s="64" t="str">
        <f t="shared" ca="1" si="31"/>
        <v/>
      </c>
      <c r="L172" s="64" t="str">
        <f t="shared" ca="1" si="30"/>
        <v/>
      </c>
      <c r="M172" s="36" t="str">
        <f t="shared" ca="1" si="25"/>
        <v/>
      </c>
      <c r="N172" s="36" t="str">
        <f t="shared" ca="1" si="32"/>
        <v/>
      </c>
      <c r="O172" s="36" t="str">
        <f t="shared" ca="1" si="33"/>
        <v/>
      </c>
      <c r="P172" s="4" t="str">
        <f t="shared" ca="1" si="27"/>
        <v/>
      </c>
      <c r="Q172" s="61" t="str">
        <f t="shared" ca="1" si="29"/>
        <v/>
      </c>
      <c r="R172" s="61" t="str">
        <f t="shared" ca="1" si="29"/>
        <v/>
      </c>
      <c r="S172" s="61" t="str">
        <f t="shared" ca="1" si="29"/>
        <v/>
      </c>
      <c r="AJ172" t="str">
        <f t="shared" ca="1" si="28"/>
        <v>not first</v>
      </c>
    </row>
    <row r="173" spans="2:36">
      <c r="B173">
        <v>171</v>
      </c>
      <c r="C173" s="62">
        <f ca="1">IFERROR(IF(C172+1&gt;MAX(OFFSET('Program and Results'!$T$1,MATCH('Data mining (ELO R diff)'!$A$2,'Program and Results'!$A:$A,0)-1,0,500,1)),"",'Data mining (ELO R diff)'!C172+1),"")</f>
        <v>-79</v>
      </c>
      <c r="D173" s="47">
        <f ca="1">IF(C173="","",COUNTIFS(OFFSET('Program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diff)'!$C173))</f>
        <v>0</v>
      </c>
      <c r="E173">
        <f ca="1">IF(C173="","",COUNTIFS(OFFSET('Program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diff)'!$C173))</f>
        <v>0</v>
      </c>
      <c r="F173">
        <f ca="1">IF(C173="","",COUNTIFS(OFFSET('Program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diff)'!$C173))</f>
        <v>0</v>
      </c>
      <c r="G173" s="47">
        <f t="shared" ca="1" si="26"/>
        <v>0</v>
      </c>
      <c r="H173" s="47"/>
      <c r="K173" s="64" t="str">
        <f t="shared" ca="1" si="31"/>
        <v/>
      </c>
      <c r="L173" s="64" t="str">
        <f t="shared" ca="1" si="30"/>
        <v/>
      </c>
      <c r="M173" s="36" t="str">
        <f t="shared" ca="1" si="25"/>
        <v/>
      </c>
      <c r="N173" s="36" t="str">
        <f t="shared" ca="1" si="32"/>
        <v/>
      </c>
      <c r="O173" s="36" t="str">
        <f t="shared" ca="1" si="33"/>
        <v/>
      </c>
      <c r="P173" s="4" t="str">
        <f t="shared" ca="1" si="27"/>
        <v/>
      </c>
      <c r="Q173" s="61" t="str">
        <f t="shared" ca="1" si="29"/>
        <v/>
      </c>
      <c r="R173" s="61" t="str">
        <f t="shared" ca="1" si="29"/>
        <v/>
      </c>
      <c r="S173" s="61" t="str">
        <f t="shared" ca="1" si="29"/>
        <v/>
      </c>
      <c r="AJ173" t="str">
        <f t="shared" ca="1" si="28"/>
        <v>not first</v>
      </c>
    </row>
    <row r="174" spans="2:36">
      <c r="B174">
        <v>172</v>
      </c>
      <c r="C174" s="62">
        <f ca="1">IFERROR(IF(C173+1&gt;MAX(OFFSET('Program and Results'!$T$1,MATCH('Data mining (ELO R diff)'!$A$2,'Program and Results'!$A:$A,0)-1,0,500,1)),"",'Data mining (ELO R diff)'!C173+1),"")</f>
        <v>-78</v>
      </c>
      <c r="D174" s="47">
        <f ca="1">IF(C174="","",COUNTIFS(OFFSET('Program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diff)'!$C174))</f>
        <v>0</v>
      </c>
      <c r="E174">
        <f ca="1">IF(C174="","",COUNTIFS(OFFSET('Program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diff)'!$C174))</f>
        <v>0</v>
      </c>
      <c r="F174">
        <f ca="1">IF(C174="","",COUNTIFS(OFFSET('Program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diff)'!$C174))</f>
        <v>1</v>
      </c>
      <c r="G174" s="47">
        <f t="shared" ca="1" si="26"/>
        <v>1</v>
      </c>
      <c r="H174" s="47"/>
      <c r="K174" s="64" t="str">
        <f t="shared" ca="1" si="31"/>
        <v/>
      </c>
      <c r="L174" s="64" t="str">
        <f t="shared" ca="1" si="30"/>
        <v/>
      </c>
      <c r="M174" s="36" t="str">
        <f t="shared" ca="1" si="25"/>
        <v/>
      </c>
      <c r="N174" s="36" t="str">
        <f t="shared" ca="1" si="32"/>
        <v/>
      </c>
      <c r="O174" s="36" t="str">
        <f t="shared" ca="1" si="33"/>
        <v/>
      </c>
      <c r="P174" s="4" t="str">
        <f t="shared" ca="1" si="27"/>
        <v/>
      </c>
      <c r="Q174" s="61" t="str">
        <f t="shared" ca="1" si="29"/>
        <v/>
      </c>
      <c r="R174" s="61" t="str">
        <f t="shared" ca="1" si="29"/>
        <v/>
      </c>
      <c r="S174" s="61" t="str">
        <f t="shared" ca="1" si="29"/>
        <v/>
      </c>
      <c r="AJ174" t="str">
        <f t="shared" ca="1" si="28"/>
        <v>first</v>
      </c>
    </row>
    <row r="175" spans="2:36">
      <c r="B175">
        <v>173</v>
      </c>
      <c r="C175" s="62">
        <f ca="1">IFERROR(IF(C174+1&gt;MAX(OFFSET('Program and Results'!$T$1,MATCH('Data mining (ELO R diff)'!$A$2,'Program and Results'!$A:$A,0)-1,0,500,1)),"",'Data mining (ELO R diff)'!C174+1),"")</f>
        <v>-77</v>
      </c>
      <c r="D175" s="47">
        <f ca="1">IF(C175="","",COUNTIFS(OFFSET('Program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diff)'!$C175))</f>
        <v>0</v>
      </c>
      <c r="E175">
        <f ca="1">IF(C175="","",COUNTIFS(OFFSET('Program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diff)'!$C175))</f>
        <v>1</v>
      </c>
      <c r="F175">
        <f ca="1">IF(C175="","",COUNTIFS(OFFSET('Program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diff)'!$C175))</f>
        <v>0</v>
      </c>
      <c r="G175" s="47">
        <f t="shared" ca="1" si="26"/>
        <v>1</v>
      </c>
      <c r="H175" s="47"/>
      <c r="K175" s="64" t="str">
        <f t="shared" ca="1" si="31"/>
        <v/>
      </c>
      <c r="L175" s="64" t="str">
        <f t="shared" ca="1" si="30"/>
        <v/>
      </c>
      <c r="M175" s="36" t="str">
        <f t="shared" ca="1" si="25"/>
        <v/>
      </c>
      <c r="N175" s="36" t="str">
        <f t="shared" ca="1" si="32"/>
        <v/>
      </c>
      <c r="O175" s="36" t="str">
        <f t="shared" ca="1" si="33"/>
        <v/>
      </c>
      <c r="P175" s="4" t="str">
        <f t="shared" ca="1" si="27"/>
        <v/>
      </c>
      <c r="Q175" s="61" t="str">
        <f t="shared" ca="1" si="29"/>
        <v/>
      </c>
      <c r="R175" s="61" t="str">
        <f t="shared" ca="1" si="29"/>
        <v/>
      </c>
      <c r="S175" s="61" t="str">
        <f t="shared" ca="1" si="29"/>
        <v/>
      </c>
      <c r="AJ175" t="str">
        <f t="shared" ca="1" si="28"/>
        <v>first</v>
      </c>
    </row>
    <row r="176" spans="2:36">
      <c r="B176">
        <v>174</v>
      </c>
      <c r="C176" s="62">
        <f ca="1">IFERROR(IF(C175+1&gt;MAX(OFFSET('Program and Results'!$T$1,MATCH('Data mining (ELO R diff)'!$A$2,'Program and Results'!$A:$A,0)-1,0,500,1)),"",'Data mining (ELO R diff)'!C175+1),"")</f>
        <v>-76</v>
      </c>
      <c r="D176" s="47">
        <f ca="1">IF(C176="","",COUNTIFS(OFFSET('Program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diff)'!$C176))</f>
        <v>0</v>
      </c>
      <c r="E176">
        <f ca="1">IF(C176="","",COUNTIFS(OFFSET('Program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diff)'!$C176))</f>
        <v>1</v>
      </c>
      <c r="F176">
        <f ca="1">IF(C176="","",COUNTIFS(OFFSET('Program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diff)'!$C176))</f>
        <v>0</v>
      </c>
      <c r="G176" s="47">
        <f t="shared" ca="1" si="26"/>
        <v>1</v>
      </c>
      <c r="H176" s="47"/>
      <c r="K176" s="64" t="str">
        <f t="shared" ca="1" si="31"/>
        <v/>
      </c>
      <c r="L176" s="64" t="str">
        <f t="shared" ca="1" si="30"/>
        <v/>
      </c>
      <c r="M176" s="36" t="str">
        <f t="shared" ca="1" si="25"/>
        <v/>
      </c>
      <c r="N176" s="36" t="str">
        <f t="shared" ca="1" si="32"/>
        <v/>
      </c>
      <c r="O176" s="36" t="str">
        <f t="shared" ca="1" si="33"/>
        <v/>
      </c>
      <c r="P176" s="4" t="str">
        <f t="shared" ca="1" si="27"/>
        <v/>
      </c>
      <c r="Q176" s="61" t="str">
        <f t="shared" ca="1" si="29"/>
        <v/>
      </c>
      <c r="R176" s="61" t="str">
        <f t="shared" ca="1" si="29"/>
        <v/>
      </c>
      <c r="S176" s="61" t="str">
        <f t="shared" ca="1" si="29"/>
        <v/>
      </c>
      <c r="AJ176" t="str">
        <f t="shared" ca="1" si="28"/>
        <v>first</v>
      </c>
    </row>
    <row r="177" spans="2:36">
      <c r="B177">
        <v>175</v>
      </c>
      <c r="C177" s="62">
        <f ca="1">IFERROR(IF(C176+1&gt;MAX(OFFSET('Program and Results'!$T$1,MATCH('Data mining (ELO R diff)'!$A$2,'Program and Results'!$A:$A,0)-1,0,500,1)),"",'Data mining (ELO R diff)'!C176+1),"")</f>
        <v>-75</v>
      </c>
      <c r="D177" s="47">
        <f ca="1">IF(C177="","",COUNTIFS(OFFSET('Program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diff)'!$C177))</f>
        <v>0</v>
      </c>
      <c r="E177">
        <f ca="1">IF(C177="","",COUNTIFS(OFFSET('Program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diff)'!$C177))</f>
        <v>0</v>
      </c>
      <c r="F177">
        <f ca="1">IF(C177="","",COUNTIFS(OFFSET('Program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diff)'!$C177))</f>
        <v>0</v>
      </c>
      <c r="G177" s="47">
        <f t="shared" ca="1" si="26"/>
        <v>0</v>
      </c>
      <c r="H177" s="47"/>
      <c r="K177" s="64" t="str">
        <f t="shared" ca="1" si="31"/>
        <v/>
      </c>
      <c r="L177" s="64" t="str">
        <f t="shared" ca="1" si="30"/>
        <v/>
      </c>
      <c r="M177" s="36" t="str">
        <f t="shared" ca="1" si="25"/>
        <v/>
      </c>
      <c r="N177" s="36" t="str">
        <f t="shared" ca="1" si="32"/>
        <v/>
      </c>
      <c r="O177" s="36" t="str">
        <f t="shared" ca="1" si="33"/>
        <v/>
      </c>
      <c r="P177" s="4" t="str">
        <f t="shared" ca="1" si="27"/>
        <v/>
      </c>
      <c r="Q177" s="61" t="str">
        <f t="shared" ca="1" si="29"/>
        <v/>
      </c>
      <c r="R177" s="61" t="str">
        <f t="shared" ca="1" si="29"/>
        <v/>
      </c>
      <c r="S177" s="61" t="str">
        <f t="shared" ca="1" si="29"/>
        <v/>
      </c>
      <c r="AJ177" t="str">
        <f t="shared" ca="1" si="28"/>
        <v>not first</v>
      </c>
    </row>
    <row r="178" spans="2:36">
      <c r="B178">
        <v>176</v>
      </c>
      <c r="C178" s="62">
        <f ca="1">IFERROR(IF(C177+1&gt;MAX(OFFSET('Program and Results'!$T$1,MATCH('Data mining (ELO R diff)'!$A$2,'Program and Results'!$A:$A,0)-1,0,500,1)),"",'Data mining (ELO R diff)'!C177+1),"")</f>
        <v>-74</v>
      </c>
      <c r="D178" s="47">
        <f ca="1">IF(C178="","",COUNTIFS(OFFSET('Program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diff)'!$C178))</f>
        <v>1</v>
      </c>
      <c r="E178">
        <f ca="1">IF(C178="","",COUNTIFS(OFFSET('Program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diff)'!$C178))</f>
        <v>0</v>
      </c>
      <c r="F178">
        <f ca="1">IF(C178="","",COUNTIFS(OFFSET('Program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diff)'!$C178))</f>
        <v>0</v>
      </c>
      <c r="G178" s="47">
        <f t="shared" ca="1" si="26"/>
        <v>1</v>
      </c>
      <c r="H178" s="47"/>
      <c r="K178" s="64" t="str">
        <f t="shared" ca="1" si="31"/>
        <v/>
      </c>
      <c r="L178" s="64" t="str">
        <f t="shared" ca="1" si="30"/>
        <v/>
      </c>
      <c r="M178" s="36" t="str">
        <f t="shared" ca="1" si="25"/>
        <v/>
      </c>
      <c r="N178" s="36" t="str">
        <f t="shared" ca="1" si="32"/>
        <v/>
      </c>
      <c r="O178" s="36" t="str">
        <f t="shared" ca="1" si="33"/>
        <v/>
      </c>
      <c r="P178" s="4" t="str">
        <f t="shared" ca="1" si="27"/>
        <v/>
      </c>
      <c r="Q178" s="61" t="str">
        <f t="shared" ca="1" si="29"/>
        <v/>
      </c>
      <c r="R178" s="61" t="str">
        <f t="shared" ca="1" si="29"/>
        <v/>
      </c>
      <c r="S178" s="61" t="str">
        <f t="shared" ca="1" si="29"/>
        <v/>
      </c>
      <c r="AJ178" t="str">
        <f t="shared" ca="1" si="28"/>
        <v>first</v>
      </c>
    </row>
    <row r="179" spans="2:36">
      <c r="B179">
        <v>177</v>
      </c>
      <c r="C179" s="62">
        <f ca="1">IFERROR(IF(C178+1&gt;MAX(OFFSET('Program and Results'!$T$1,MATCH('Data mining (ELO R diff)'!$A$2,'Program and Results'!$A:$A,0)-1,0,500,1)),"",'Data mining (ELO R diff)'!C178+1),"")</f>
        <v>-73</v>
      </c>
      <c r="D179" s="47">
        <f ca="1">IF(C179="","",COUNTIFS(OFFSET('Program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diff)'!$C179))</f>
        <v>0</v>
      </c>
      <c r="E179">
        <f ca="1">IF(C179="","",COUNTIFS(OFFSET('Program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diff)'!$C179))</f>
        <v>1</v>
      </c>
      <c r="F179">
        <f ca="1">IF(C179="","",COUNTIFS(OFFSET('Program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diff)'!$C179))</f>
        <v>0</v>
      </c>
      <c r="G179" s="47">
        <f t="shared" ca="1" si="26"/>
        <v>1</v>
      </c>
      <c r="H179" s="47"/>
      <c r="K179" s="64" t="str">
        <f t="shared" ca="1" si="31"/>
        <v/>
      </c>
      <c r="L179" s="64" t="str">
        <f t="shared" ca="1" si="30"/>
        <v/>
      </c>
      <c r="M179" s="36" t="str">
        <f t="shared" ca="1" si="25"/>
        <v/>
      </c>
      <c r="N179" s="36" t="str">
        <f t="shared" ca="1" si="32"/>
        <v/>
      </c>
      <c r="O179" s="36" t="str">
        <f t="shared" ca="1" si="33"/>
        <v/>
      </c>
      <c r="P179" s="4" t="str">
        <f t="shared" ca="1" si="27"/>
        <v/>
      </c>
      <c r="Q179" s="61" t="str">
        <f t="shared" ca="1" si="29"/>
        <v/>
      </c>
      <c r="R179" s="61" t="str">
        <f t="shared" ca="1" si="29"/>
        <v/>
      </c>
      <c r="S179" s="61" t="str">
        <f t="shared" ca="1" si="29"/>
        <v/>
      </c>
      <c r="AJ179" t="str">
        <f t="shared" ca="1" si="28"/>
        <v>first</v>
      </c>
    </row>
    <row r="180" spans="2:36">
      <c r="B180">
        <v>178</v>
      </c>
      <c r="C180" s="62">
        <f ca="1">IFERROR(IF(C179+1&gt;MAX(OFFSET('Program and Results'!$T$1,MATCH('Data mining (ELO R diff)'!$A$2,'Program and Results'!$A:$A,0)-1,0,500,1)),"",'Data mining (ELO R diff)'!C179+1),"")</f>
        <v>-72</v>
      </c>
      <c r="D180" s="47">
        <f ca="1">IF(C180="","",COUNTIFS(OFFSET('Program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diff)'!$C180))</f>
        <v>0</v>
      </c>
      <c r="E180">
        <f ca="1">IF(C180="","",COUNTIFS(OFFSET('Program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diff)'!$C180))</f>
        <v>0</v>
      </c>
      <c r="F180">
        <f ca="1">IF(C180="","",COUNTIFS(OFFSET('Program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diff)'!$C180))</f>
        <v>0</v>
      </c>
      <c r="G180" s="47">
        <f t="shared" ca="1" si="26"/>
        <v>0</v>
      </c>
      <c r="H180" s="47"/>
      <c r="K180" s="64" t="str">
        <f t="shared" ca="1" si="31"/>
        <v/>
      </c>
      <c r="L180" s="64" t="str">
        <f t="shared" ca="1" si="30"/>
        <v/>
      </c>
      <c r="M180" s="36" t="str">
        <f t="shared" ca="1" si="25"/>
        <v/>
      </c>
      <c r="N180" s="36" t="str">
        <f t="shared" ca="1" si="32"/>
        <v/>
      </c>
      <c r="O180" s="36" t="str">
        <f t="shared" ca="1" si="33"/>
        <v/>
      </c>
      <c r="P180" s="4" t="str">
        <f t="shared" ca="1" si="27"/>
        <v/>
      </c>
      <c r="Q180" s="61" t="str">
        <f t="shared" ca="1" si="29"/>
        <v/>
      </c>
      <c r="R180" s="61" t="str">
        <f t="shared" ca="1" si="29"/>
        <v/>
      </c>
      <c r="S180" s="61" t="str">
        <f t="shared" ca="1" si="29"/>
        <v/>
      </c>
      <c r="AJ180" t="str">
        <f t="shared" ca="1" si="28"/>
        <v>not first</v>
      </c>
    </row>
    <row r="181" spans="2:36">
      <c r="B181">
        <v>179</v>
      </c>
      <c r="C181" s="62">
        <f ca="1">IFERROR(IF(C180+1&gt;MAX(OFFSET('Program and Results'!$T$1,MATCH('Data mining (ELO R diff)'!$A$2,'Program and Results'!$A:$A,0)-1,0,500,1)),"",'Data mining (ELO R diff)'!C180+1),"")</f>
        <v>-71</v>
      </c>
      <c r="D181" s="47">
        <f ca="1">IF(C181="","",COUNTIFS(OFFSET('Program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diff)'!$C181))</f>
        <v>0</v>
      </c>
      <c r="E181">
        <f ca="1">IF(C181="","",COUNTIFS(OFFSET('Program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diff)'!$C181))</f>
        <v>0</v>
      </c>
      <c r="F181">
        <f ca="1">IF(C181="","",COUNTIFS(OFFSET('Program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diff)'!$C181))</f>
        <v>1</v>
      </c>
      <c r="G181" s="47">
        <f t="shared" ca="1" si="26"/>
        <v>1</v>
      </c>
      <c r="H181" s="47"/>
      <c r="K181" s="64" t="str">
        <f t="shared" ca="1" si="31"/>
        <v/>
      </c>
      <c r="L181" s="64" t="str">
        <f t="shared" ca="1" si="30"/>
        <v/>
      </c>
      <c r="M181" s="36" t="str">
        <f t="shared" ca="1" si="25"/>
        <v/>
      </c>
      <c r="N181" s="36" t="str">
        <f t="shared" ca="1" si="32"/>
        <v/>
      </c>
      <c r="O181" s="36" t="str">
        <f t="shared" ca="1" si="33"/>
        <v/>
      </c>
      <c r="P181" s="4" t="str">
        <f t="shared" ca="1" si="27"/>
        <v/>
      </c>
      <c r="Q181" s="61" t="str">
        <f t="shared" ca="1" si="29"/>
        <v/>
      </c>
      <c r="R181" s="61" t="str">
        <f t="shared" ca="1" si="29"/>
        <v/>
      </c>
      <c r="S181" s="61" t="str">
        <f t="shared" ca="1" si="29"/>
        <v/>
      </c>
      <c r="AJ181" t="str">
        <f t="shared" ca="1" si="28"/>
        <v>first</v>
      </c>
    </row>
    <row r="182" spans="2:36">
      <c r="B182">
        <v>180</v>
      </c>
      <c r="C182" s="62">
        <f ca="1">IFERROR(IF(C181+1&gt;MAX(OFFSET('Program and Results'!$T$1,MATCH('Data mining (ELO R diff)'!$A$2,'Program and Results'!$A:$A,0)-1,0,500,1)),"",'Data mining (ELO R diff)'!C181+1),"")</f>
        <v>-70</v>
      </c>
      <c r="D182" s="47">
        <f ca="1">IF(C182="","",COUNTIFS(OFFSET('Program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diff)'!$C182))</f>
        <v>0</v>
      </c>
      <c r="E182">
        <f ca="1">IF(C182="","",COUNTIFS(OFFSET('Program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diff)'!$C182))</f>
        <v>1</v>
      </c>
      <c r="F182">
        <f ca="1">IF(C182="","",COUNTIFS(OFFSET('Program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diff)'!$C182))</f>
        <v>0</v>
      </c>
      <c r="G182" s="47">
        <f t="shared" ca="1" si="26"/>
        <v>1</v>
      </c>
      <c r="H182" s="47"/>
      <c r="K182" s="64" t="str">
        <f t="shared" ca="1" si="31"/>
        <v/>
      </c>
      <c r="L182" s="64" t="str">
        <f t="shared" ca="1" si="30"/>
        <v/>
      </c>
      <c r="M182" s="36" t="str">
        <f t="shared" ca="1" si="25"/>
        <v/>
      </c>
      <c r="N182" s="36" t="str">
        <f t="shared" ca="1" si="32"/>
        <v/>
      </c>
      <c r="O182" s="36" t="str">
        <f t="shared" ca="1" si="33"/>
        <v/>
      </c>
      <c r="P182" s="4" t="str">
        <f t="shared" ca="1" si="27"/>
        <v/>
      </c>
      <c r="Q182" s="61" t="str">
        <f t="shared" ca="1" si="29"/>
        <v/>
      </c>
      <c r="R182" s="61" t="str">
        <f t="shared" ca="1" si="29"/>
        <v/>
      </c>
      <c r="S182" s="61" t="str">
        <f t="shared" ca="1" si="29"/>
        <v/>
      </c>
      <c r="AJ182" t="str">
        <f t="shared" ca="1" si="28"/>
        <v>first</v>
      </c>
    </row>
    <row r="183" spans="2:36">
      <c r="B183">
        <v>181</v>
      </c>
      <c r="C183" s="62">
        <f ca="1">IFERROR(IF(C182+1&gt;MAX(OFFSET('Program and Results'!$T$1,MATCH('Data mining (ELO R diff)'!$A$2,'Program and Results'!$A:$A,0)-1,0,500,1)),"",'Data mining (ELO R diff)'!C182+1),"")</f>
        <v>-69</v>
      </c>
      <c r="D183" s="47">
        <f ca="1">IF(C183="","",COUNTIFS(OFFSET('Program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diff)'!$C183))</f>
        <v>0</v>
      </c>
      <c r="E183">
        <f ca="1">IF(C183="","",COUNTIFS(OFFSET('Program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diff)'!$C183))</f>
        <v>2</v>
      </c>
      <c r="F183">
        <f ca="1">IF(C183="","",COUNTIFS(OFFSET('Program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diff)'!$C183))</f>
        <v>1</v>
      </c>
      <c r="G183" s="47">
        <f t="shared" ca="1" si="26"/>
        <v>3</v>
      </c>
      <c r="H183" s="47"/>
      <c r="K183" s="64" t="str">
        <f t="shared" ca="1" si="31"/>
        <v/>
      </c>
      <c r="L183" s="64" t="str">
        <f t="shared" ca="1" si="30"/>
        <v/>
      </c>
      <c r="M183" s="36" t="str">
        <f t="shared" ca="1" si="25"/>
        <v/>
      </c>
      <c r="N183" s="36" t="str">
        <f t="shared" ca="1" si="32"/>
        <v/>
      </c>
      <c r="O183" s="36" t="str">
        <f t="shared" ca="1" si="33"/>
        <v/>
      </c>
      <c r="P183" s="4" t="str">
        <f t="shared" ca="1" si="27"/>
        <v/>
      </c>
      <c r="Q183" s="61" t="str">
        <f t="shared" ca="1" si="29"/>
        <v/>
      </c>
      <c r="R183" s="61" t="str">
        <f t="shared" ca="1" si="29"/>
        <v/>
      </c>
      <c r="S183" s="61" t="str">
        <f t="shared" ca="1" si="29"/>
        <v/>
      </c>
      <c r="AJ183" t="str">
        <f t="shared" ca="1" si="28"/>
        <v>first</v>
      </c>
    </row>
    <row r="184" spans="2:36">
      <c r="B184">
        <v>182</v>
      </c>
      <c r="C184" s="62">
        <f ca="1">IFERROR(IF(C183+1&gt;MAX(OFFSET('Program and Results'!$T$1,MATCH('Data mining (ELO R diff)'!$A$2,'Program and Results'!$A:$A,0)-1,0,500,1)),"",'Data mining (ELO R diff)'!C183+1),"")</f>
        <v>-68</v>
      </c>
      <c r="D184" s="47">
        <f ca="1">IF(C184="","",COUNTIFS(OFFSET('Program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diff)'!$C184))</f>
        <v>0</v>
      </c>
      <c r="E184">
        <f ca="1">IF(C184="","",COUNTIFS(OFFSET('Program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diff)'!$C184))</f>
        <v>1</v>
      </c>
      <c r="F184">
        <f ca="1">IF(C184="","",COUNTIFS(OFFSET('Program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diff)'!$C184))</f>
        <v>1</v>
      </c>
      <c r="G184" s="47">
        <f t="shared" ca="1" si="26"/>
        <v>2</v>
      </c>
      <c r="H184" s="47"/>
      <c r="K184" s="64" t="str">
        <f t="shared" ca="1" si="31"/>
        <v/>
      </c>
      <c r="L184" s="64" t="str">
        <f t="shared" ca="1" si="30"/>
        <v/>
      </c>
      <c r="M184" s="36" t="str">
        <f t="shared" ca="1" si="25"/>
        <v/>
      </c>
      <c r="N184" s="36" t="str">
        <f t="shared" ca="1" si="32"/>
        <v/>
      </c>
      <c r="O184" s="36" t="str">
        <f t="shared" ca="1" si="33"/>
        <v/>
      </c>
      <c r="P184" s="4" t="str">
        <f t="shared" ca="1" si="27"/>
        <v/>
      </c>
      <c r="Q184" s="61" t="str">
        <f t="shared" ca="1" si="29"/>
        <v/>
      </c>
      <c r="R184" s="61" t="str">
        <f t="shared" ca="1" si="29"/>
        <v/>
      </c>
      <c r="S184" s="61" t="str">
        <f t="shared" ca="1" si="29"/>
        <v/>
      </c>
      <c r="AJ184" t="str">
        <f t="shared" ca="1" si="28"/>
        <v>first</v>
      </c>
    </row>
    <row r="185" spans="2:36">
      <c r="B185">
        <v>183</v>
      </c>
      <c r="C185" s="62">
        <f ca="1">IFERROR(IF(C184+1&gt;MAX(OFFSET('Program and Results'!$T$1,MATCH('Data mining (ELO R diff)'!$A$2,'Program and Results'!$A:$A,0)-1,0,500,1)),"",'Data mining (ELO R diff)'!C184+1),"")</f>
        <v>-67</v>
      </c>
      <c r="D185" s="47">
        <f ca="1">IF(C185="","",COUNTIFS(OFFSET('Program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diff)'!$C185))</f>
        <v>0</v>
      </c>
      <c r="E185">
        <f ca="1">IF(C185="","",COUNTIFS(OFFSET('Program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diff)'!$C185))</f>
        <v>0</v>
      </c>
      <c r="F185">
        <f ca="1">IF(C185="","",COUNTIFS(OFFSET('Program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diff)'!$C185))</f>
        <v>0</v>
      </c>
      <c r="G185" s="47">
        <f t="shared" ca="1" si="26"/>
        <v>0</v>
      </c>
      <c r="H185" s="47"/>
      <c r="K185" s="64" t="str">
        <f t="shared" ca="1" si="31"/>
        <v/>
      </c>
      <c r="L185" s="64" t="str">
        <f t="shared" ca="1" si="30"/>
        <v/>
      </c>
      <c r="M185" s="36" t="str">
        <f t="shared" ca="1" si="25"/>
        <v/>
      </c>
      <c r="N185" s="36" t="str">
        <f t="shared" ca="1" si="32"/>
        <v/>
      </c>
      <c r="O185" s="36" t="str">
        <f t="shared" ca="1" si="33"/>
        <v/>
      </c>
      <c r="P185" s="4" t="str">
        <f t="shared" ca="1" si="27"/>
        <v/>
      </c>
      <c r="Q185" s="61" t="str">
        <f t="shared" ca="1" si="29"/>
        <v/>
      </c>
      <c r="R185" s="61" t="str">
        <f t="shared" ca="1" si="29"/>
        <v/>
      </c>
      <c r="S185" s="61" t="str">
        <f t="shared" ca="1" si="29"/>
        <v/>
      </c>
      <c r="AJ185" t="str">
        <f t="shared" ca="1" si="28"/>
        <v>not first</v>
      </c>
    </row>
    <row r="186" spans="2:36">
      <c r="B186">
        <v>184</v>
      </c>
      <c r="C186" s="62">
        <f ca="1">IFERROR(IF(C185+1&gt;MAX(OFFSET('Program and Results'!$T$1,MATCH('Data mining (ELO R diff)'!$A$2,'Program and Results'!$A:$A,0)-1,0,500,1)),"",'Data mining (ELO R diff)'!C185+1),"")</f>
        <v>-66</v>
      </c>
      <c r="D186" s="47">
        <f ca="1">IF(C186="","",COUNTIFS(OFFSET('Program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diff)'!$C186))</f>
        <v>0</v>
      </c>
      <c r="E186">
        <f ca="1">IF(C186="","",COUNTIFS(OFFSET('Program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diff)'!$C186))</f>
        <v>1</v>
      </c>
      <c r="F186">
        <f ca="1">IF(C186="","",COUNTIFS(OFFSET('Program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diff)'!$C186))</f>
        <v>0</v>
      </c>
      <c r="G186" s="47">
        <f t="shared" ca="1" si="26"/>
        <v>1</v>
      </c>
      <c r="H186" s="47"/>
      <c r="K186" s="64" t="str">
        <f t="shared" ca="1" si="31"/>
        <v/>
      </c>
      <c r="L186" s="64" t="str">
        <f t="shared" ca="1" si="30"/>
        <v/>
      </c>
      <c r="M186" s="36" t="str">
        <f t="shared" ca="1" si="25"/>
        <v/>
      </c>
      <c r="N186" s="36" t="str">
        <f t="shared" ca="1" si="32"/>
        <v/>
      </c>
      <c r="O186" s="36" t="str">
        <f t="shared" ca="1" si="33"/>
        <v/>
      </c>
      <c r="P186" s="4" t="str">
        <f t="shared" ca="1" si="27"/>
        <v/>
      </c>
      <c r="Q186" s="61" t="str">
        <f t="shared" ca="1" si="29"/>
        <v/>
      </c>
      <c r="R186" s="61" t="str">
        <f t="shared" ca="1" si="29"/>
        <v/>
      </c>
      <c r="S186" s="61" t="str">
        <f t="shared" ca="1" si="29"/>
        <v/>
      </c>
      <c r="AJ186" t="str">
        <f t="shared" ca="1" si="28"/>
        <v>first</v>
      </c>
    </row>
    <row r="187" spans="2:36">
      <c r="B187">
        <v>185</v>
      </c>
      <c r="C187" s="62">
        <f ca="1">IFERROR(IF(C186+1&gt;MAX(OFFSET('Program and Results'!$T$1,MATCH('Data mining (ELO R diff)'!$A$2,'Program and Results'!$A:$A,0)-1,0,500,1)),"",'Data mining (ELO R diff)'!C186+1),"")</f>
        <v>-65</v>
      </c>
      <c r="D187" s="47">
        <f ca="1">IF(C187="","",COUNTIFS(OFFSET('Program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diff)'!$C187))</f>
        <v>1</v>
      </c>
      <c r="E187">
        <f ca="1">IF(C187="","",COUNTIFS(OFFSET('Program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diff)'!$C187))</f>
        <v>0</v>
      </c>
      <c r="F187">
        <f ca="1">IF(C187="","",COUNTIFS(OFFSET('Program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diff)'!$C187))</f>
        <v>1</v>
      </c>
      <c r="G187" s="47">
        <f t="shared" ca="1" si="26"/>
        <v>2</v>
      </c>
      <c r="H187" s="47"/>
      <c r="K187" s="64" t="str">
        <f t="shared" ca="1" si="31"/>
        <v/>
      </c>
      <c r="L187" s="64" t="str">
        <f t="shared" ca="1" si="30"/>
        <v/>
      </c>
      <c r="M187" s="36" t="str">
        <f t="shared" ca="1" si="25"/>
        <v/>
      </c>
      <c r="N187" s="36" t="str">
        <f t="shared" ca="1" si="32"/>
        <v/>
      </c>
      <c r="O187" s="36" t="str">
        <f t="shared" ca="1" si="33"/>
        <v/>
      </c>
      <c r="P187" s="4" t="str">
        <f t="shared" ca="1" si="27"/>
        <v/>
      </c>
      <c r="Q187" s="61" t="str">
        <f t="shared" ca="1" si="29"/>
        <v/>
      </c>
      <c r="R187" s="61" t="str">
        <f t="shared" ca="1" si="29"/>
        <v/>
      </c>
      <c r="S187" s="61" t="str">
        <f t="shared" ca="1" si="29"/>
        <v/>
      </c>
      <c r="AJ187" t="str">
        <f t="shared" ca="1" si="28"/>
        <v>first</v>
      </c>
    </row>
    <row r="188" spans="2:36">
      <c r="B188">
        <v>186</v>
      </c>
      <c r="C188" s="62">
        <f ca="1">IFERROR(IF(C187+1&gt;MAX(OFFSET('Program and Results'!$T$1,MATCH('Data mining (ELO R diff)'!$A$2,'Program and Results'!$A:$A,0)-1,0,500,1)),"",'Data mining (ELO R diff)'!C187+1),"")</f>
        <v>-64</v>
      </c>
      <c r="D188" s="47">
        <f ca="1">IF(C188="","",COUNTIFS(OFFSET('Program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diff)'!$C188))</f>
        <v>0</v>
      </c>
      <c r="E188">
        <f ca="1">IF(C188="","",COUNTIFS(OFFSET('Program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diff)'!$C188))</f>
        <v>0</v>
      </c>
      <c r="F188">
        <f ca="1">IF(C188="","",COUNTIFS(OFFSET('Program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diff)'!$C188))</f>
        <v>1</v>
      </c>
      <c r="G188" s="47">
        <f t="shared" ca="1" si="26"/>
        <v>1</v>
      </c>
      <c r="H188" s="47"/>
      <c r="K188" s="64" t="str">
        <f t="shared" ca="1" si="31"/>
        <v/>
      </c>
      <c r="L188" s="64" t="str">
        <f t="shared" ca="1" si="30"/>
        <v/>
      </c>
      <c r="M188" s="36" t="str">
        <f t="shared" ca="1" si="25"/>
        <v/>
      </c>
      <c r="N188" s="36" t="str">
        <f t="shared" ca="1" si="32"/>
        <v/>
      </c>
      <c r="O188" s="36" t="str">
        <f t="shared" ca="1" si="33"/>
        <v/>
      </c>
      <c r="P188" s="4" t="str">
        <f t="shared" ca="1" si="27"/>
        <v/>
      </c>
      <c r="Q188" s="61" t="str">
        <f t="shared" ca="1" si="29"/>
        <v/>
      </c>
      <c r="R188" s="61" t="str">
        <f t="shared" ca="1" si="29"/>
        <v/>
      </c>
      <c r="S188" s="61" t="str">
        <f t="shared" ca="1" si="29"/>
        <v/>
      </c>
      <c r="AJ188" t="str">
        <f t="shared" ca="1" si="28"/>
        <v>first</v>
      </c>
    </row>
    <row r="189" spans="2:36">
      <c r="B189">
        <v>187</v>
      </c>
      <c r="C189" s="62">
        <f ca="1">IFERROR(IF(C188+1&gt;MAX(OFFSET('Program and Results'!$T$1,MATCH('Data mining (ELO R diff)'!$A$2,'Program and Results'!$A:$A,0)-1,0,500,1)),"",'Data mining (ELO R diff)'!C188+1),"")</f>
        <v>-63</v>
      </c>
      <c r="D189" s="47">
        <f ca="1">IF(C189="","",COUNTIFS(OFFSET('Program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diff)'!$C189))</f>
        <v>1</v>
      </c>
      <c r="E189">
        <f ca="1">IF(C189="","",COUNTIFS(OFFSET('Program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diff)'!$C189))</f>
        <v>0</v>
      </c>
      <c r="F189">
        <f ca="1">IF(C189="","",COUNTIFS(OFFSET('Program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diff)'!$C189))</f>
        <v>1</v>
      </c>
      <c r="G189" s="47">
        <f t="shared" ca="1" si="26"/>
        <v>2</v>
      </c>
      <c r="H189" s="47"/>
      <c r="K189" s="64" t="str">
        <f t="shared" ca="1" si="31"/>
        <v/>
      </c>
      <c r="L189" s="64" t="str">
        <f t="shared" ca="1" si="30"/>
        <v/>
      </c>
      <c r="M189" s="36" t="str">
        <f t="shared" ca="1" si="25"/>
        <v/>
      </c>
      <c r="N189" s="36" t="str">
        <f t="shared" ca="1" si="32"/>
        <v/>
      </c>
      <c r="O189" s="36" t="str">
        <f t="shared" ca="1" si="33"/>
        <v/>
      </c>
      <c r="P189" s="4" t="str">
        <f t="shared" ca="1" si="27"/>
        <v/>
      </c>
      <c r="Q189" s="61" t="str">
        <f t="shared" ca="1" si="29"/>
        <v/>
      </c>
      <c r="R189" s="61" t="str">
        <f t="shared" ca="1" si="29"/>
        <v/>
      </c>
      <c r="S189" s="61" t="str">
        <f t="shared" ca="1" si="29"/>
        <v/>
      </c>
      <c r="AJ189" t="str">
        <f t="shared" ca="1" si="28"/>
        <v>first</v>
      </c>
    </row>
    <row r="190" spans="2:36">
      <c r="B190">
        <v>188</v>
      </c>
      <c r="C190" s="62">
        <f ca="1">IFERROR(IF(C189+1&gt;MAX(OFFSET('Program and Results'!$T$1,MATCH('Data mining (ELO R diff)'!$A$2,'Program and Results'!$A:$A,0)-1,0,500,1)),"",'Data mining (ELO R diff)'!C189+1),"")</f>
        <v>-62</v>
      </c>
      <c r="D190" s="47">
        <f ca="1">IF(C190="","",COUNTIFS(OFFSET('Program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diff)'!$C190))</f>
        <v>0</v>
      </c>
      <c r="E190">
        <f ca="1">IF(C190="","",COUNTIFS(OFFSET('Program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diff)'!$C190))</f>
        <v>0</v>
      </c>
      <c r="F190">
        <f ca="1">IF(C190="","",COUNTIFS(OFFSET('Program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diff)'!$C190))</f>
        <v>0</v>
      </c>
      <c r="G190" s="47">
        <f t="shared" ca="1" si="26"/>
        <v>0</v>
      </c>
      <c r="H190" s="47"/>
      <c r="K190" s="64" t="str">
        <f t="shared" ca="1" si="31"/>
        <v/>
      </c>
      <c r="L190" s="64" t="str">
        <f t="shared" ca="1" si="30"/>
        <v/>
      </c>
      <c r="M190" s="36" t="str">
        <f t="shared" ca="1" si="25"/>
        <v/>
      </c>
      <c r="N190" s="36" t="str">
        <f t="shared" ca="1" si="32"/>
        <v/>
      </c>
      <c r="O190" s="36" t="str">
        <f t="shared" ca="1" si="33"/>
        <v/>
      </c>
      <c r="P190" s="4" t="str">
        <f t="shared" ca="1" si="27"/>
        <v/>
      </c>
      <c r="Q190" s="61" t="str">
        <f t="shared" ca="1" si="29"/>
        <v/>
      </c>
      <c r="R190" s="61" t="str">
        <f t="shared" ca="1" si="29"/>
        <v/>
      </c>
      <c r="S190" s="61" t="str">
        <f t="shared" ca="1" si="29"/>
        <v/>
      </c>
      <c r="AJ190" t="str">
        <f t="shared" ca="1" si="28"/>
        <v>not first</v>
      </c>
    </row>
    <row r="191" spans="2:36">
      <c r="B191">
        <v>189</v>
      </c>
      <c r="C191" s="62">
        <f ca="1">IFERROR(IF(C190+1&gt;MAX(OFFSET('Program and Results'!$T$1,MATCH('Data mining (ELO R diff)'!$A$2,'Program and Results'!$A:$A,0)-1,0,500,1)),"",'Data mining (ELO R diff)'!C190+1),"")</f>
        <v>-61</v>
      </c>
      <c r="D191" s="47">
        <f ca="1">IF(C191="","",COUNTIFS(OFFSET('Program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diff)'!$C191))</f>
        <v>0</v>
      </c>
      <c r="E191">
        <f ca="1">IF(C191="","",COUNTIFS(OFFSET('Program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diff)'!$C191))</f>
        <v>0</v>
      </c>
      <c r="F191">
        <f ca="1">IF(C191="","",COUNTIFS(OFFSET('Program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diff)'!$C191))</f>
        <v>0</v>
      </c>
      <c r="G191" s="47">
        <f t="shared" ca="1" si="26"/>
        <v>0</v>
      </c>
      <c r="H191" s="47"/>
      <c r="K191" s="64" t="str">
        <f t="shared" ca="1" si="31"/>
        <v/>
      </c>
      <c r="L191" s="64" t="str">
        <f t="shared" ca="1" si="30"/>
        <v/>
      </c>
      <c r="M191" s="36" t="str">
        <f t="shared" ca="1" si="25"/>
        <v/>
      </c>
      <c r="N191" s="36" t="str">
        <f t="shared" ca="1" si="32"/>
        <v/>
      </c>
      <c r="O191" s="36" t="str">
        <f t="shared" ca="1" si="33"/>
        <v/>
      </c>
      <c r="P191" s="4" t="str">
        <f t="shared" ca="1" si="27"/>
        <v/>
      </c>
      <c r="Q191" s="61" t="str">
        <f t="shared" ca="1" si="29"/>
        <v/>
      </c>
      <c r="R191" s="61" t="str">
        <f t="shared" ca="1" si="29"/>
        <v/>
      </c>
      <c r="S191" s="61" t="str">
        <f t="shared" ca="1" si="29"/>
        <v/>
      </c>
      <c r="AJ191" t="str">
        <f t="shared" ca="1" si="28"/>
        <v>not first</v>
      </c>
    </row>
    <row r="192" spans="2:36">
      <c r="B192">
        <v>190</v>
      </c>
      <c r="C192" s="62">
        <f ca="1">IFERROR(IF(C191+1&gt;MAX(OFFSET('Program and Results'!$T$1,MATCH('Data mining (ELO R diff)'!$A$2,'Program and Results'!$A:$A,0)-1,0,500,1)),"",'Data mining (ELO R diff)'!C191+1),"")</f>
        <v>-60</v>
      </c>
      <c r="D192" s="47">
        <f ca="1">IF(C192="","",COUNTIFS(OFFSET('Program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diff)'!$C192))</f>
        <v>0</v>
      </c>
      <c r="E192">
        <f ca="1">IF(C192="","",COUNTIFS(OFFSET('Program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diff)'!$C192))</f>
        <v>0</v>
      </c>
      <c r="F192">
        <f ca="1">IF(C192="","",COUNTIFS(OFFSET('Program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diff)'!$C192))</f>
        <v>0</v>
      </c>
      <c r="G192" s="47">
        <f t="shared" ca="1" si="26"/>
        <v>0</v>
      </c>
      <c r="H192" s="47"/>
      <c r="K192" s="64" t="str">
        <f t="shared" ca="1" si="31"/>
        <v/>
      </c>
      <c r="L192" s="64" t="str">
        <f t="shared" ca="1" si="30"/>
        <v/>
      </c>
      <c r="M192" s="36" t="str">
        <f t="shared" ca="1" si="25"/>
        <v/>
      </c>
      <c r="N192" s="36" t="str">
        <f t="shared" ca="1" si="32"/>
        <v/>
      </c>
      <c r="O192" s="36" t="str">
        <f t="shared" ca="1" si="33"/>
        <v/>
      </c>
      <c r="P192" s="4" t="str">
        <f t="shared" ca="1" si="27"/>
        <v/>
      </c>
      <c r="Q192" s="61" t="str">
        <f t="shared" ca="1" si="29"/>
        <v/>
      </c>
      <c r="R192" s="61" t="str">
        <f t="shared" ca="1" si="29"/>
        <v/>
      </c>
      <c r="S192" s="61" t="str">
        <f t="shared" ca="1" si="29"/>
        <v/>
      </c>
      <c r="AJ192" t="str">
        <f t="shared" ca="1" si="28"/>
        <v>not first</v>
      </c>
    </row>
    <row r="193" spans="2:36">
      <c r="B193">
        <v>191</v>
      </c>
      <c r="C193" s="62">
        <f ca="1">IFERROR(IF(C192+1&gt;MAX(OFFSET('Program and Results'!$T$1,MATCH('Data mining (ELO R diff)'!$A$2,'Program and Results'!$A:$A,0)-1,0,500,1)),"",'Data mining (ELO R diff)'!C192+1),"")</f>
        <v>-59</v>
      </c>
      <c r="D193" s="47">
        <f ca="1">IF(C193="","",COUNTIFS(OFFSET('Program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diff)'!$C193))</f>
        <v>1</v>
      </c>
      <c r="E193">
        <f ca="1">IF(C193="","",COUNTIFS(OFFSET('Program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diff)'!$C193))</f>
        <v>0</v>
      </c>
      <c r="F193">
        <f ca="1">IF(C193="","",COUNTIFS(OFFSET('Program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diff)'!$C193))</f>
        <v>1</v>
      </c>
      <c r="G193" s="47">
        <f t="shared" ca="1" si="26"/>
        <v>2</v>
      </c>
      <c r="H193" s="47"/>
      <c r="K193" s="64" t="str">
        <f t="shared" ca="1" si="31"/>
        <v/>
      </c>
      <c r="L193" s="64" t="str">
        <f t="shared" ca="1" si="30"/>
        <v/>
      </c>
      <c r="M193" s="36" t="str">
        <f t="shared" ca="1" si="25"/>
        <v/>
      </c>
      <c r="N193" s="36" t="str">
        <f t="shared" ca="1" si="32"/>
        <v/>
      </c>
      <c r="O193" s="36" t="str">
        <f t="shared" ca="1" si="33"/>
        <v/>
      </c>
      <c r="P193" s="4" t="str">
        <f t="shared" ca="1" si="27"/>
        <v/>
      </c>
      <c r="Q193" s="61" t="str">
        <f t="shared" ca="1" si="29"/>
        <v/>
      </c>
      <c r="R193" s="61" t="str">
        <f t="shared" ca="1" si="29"/>
        <v/>
      </c>
      <c r="S193" s="61" t="str">
        <f t="shared" ca="1" si="29"/>
        <v/>
      </c>
      <c r="AJ193" t="str">
        <f t="shared" ca="1" si="28"/>
        <v>first</v>
      </c>
    </row>
    <row r="194" spans="2:36">
      <c r="B194">
        <v>192</v>
      </c>
      <c r="C194" s="62">
        <f ca="1">IFERROR(IF(C193+1&gt;MAX(OFFSET('Program and Results'!$T$1,MATCH('Data mining (ELO R diff)'!$A$2,'Program and Results'!$A:$A,0)-1,0,500,1)),"",'Data mining (ELO R diff)'!C193+1),"")</f>
        <v>-58</v>
      </c>
      <c r="D194" s="47">
        <f ca="1">IF(C194="","",COUNTIFS(OFFSET('Program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diff)'!$C194))</f>
        <v>0</v>
      </c>
      <c r="E194">
        <f ca="1">IF(C194="","",COUNTIFS(OFFSET('Program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diff)'!$C194))</f>
        <v>1</v>
      </c>
      <c r="F194">
        <f ca="1">IF(C194="","",COUNTIFS(OFFSET('Program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diff)'!$C194))</f>
        <v>0</v>
      </c>
      <c r="G194" s="47">
        <f t="shared" ca="1" si="26"/>
        <v>1</v>
      </c>
      <c r="H194" s="47"/>
      <c r="K194" s="64" t="str">
        <f t="shared" ca="1" si="31"/>
        <v/>
      </c>
      <c r="L194" s="64" t="str">
        <f t="shared" ca="1" si="30"/>
        <v/>
      </c>
      <c r="M194" s="36" t="str">
        <f t="shared" ref="M194:M257" ca="1" si="34">IFERROR(IF(L194="","",IF($L194="+",SUMIFS($D:$D,$C:$C,"&gt;="&amp;$K194),SUMIFS($D:$D,$C:$C,"&gt;="&amp;$K194,$C:$C,"&lt;="&amp;$L194))),"")</f>
        <v/>
      </c>
      <c r="N194" s="36" t="str">
        <f t="shared" ca="1" si="32"/>
        <v/>
      </c>
      <c r="O194" s="36" t="str">
        <f t="shared" ca="1" si="33"/>
        <v/>
      </c>
      <c r="P194" s="4" t="str">
        <f t="shared" ca="1" si="27"/>
        <v/>
      </c>
      <c r="Q194" s="61" t="str">
        <f t="shared" ca="1" si="29"/>
        <v/>
      </c>
      <c r="R194" s="61" t="str">
        <f t="shared" ca="1" si="29"/>
        <v/>
      </c>
      <c r="S194" s="61" t="str">
        <f t="shared" ca="1" si="29"/>
        <v/>
      </c>
      <c r="AJ194" t="str">
        <f t="shared" ca="1" si="28"/>
        <v>first</v>
      </c>
    </row>
    <row r="195" spans="2:36">
      <c r="B195">
        <v>193</v>
      </c>
      <c r="C195" s="62">
        <f ca="1">IFERROR(IF(C194+1&gt;MAX(OFFSET('Program and Results'!$T$1,MATCH('Data mining (ELO R diff)'!$A$2,'Program and Results'!$A:$A,0)-1,0,500,1)),"",'Data mining (ELO R diff)'!C194+1),"")</f>
        <v>-57</v>
      </c>
      <c r="D195" s="47">
        <f ca="1">IF(C195="","",COUNTIFS(OFFSET('Program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diff)'!$C195))</f>
        <v>0</v>
      </c>
      <c r="E195">
        <f ca="1">IF(C195="","",COUNTIFS(OFFSET('Program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diff)'!$C195))</f>
        <v>2</v>
      </c>
      <c r="F195">
        <f ca="1">IF(C195="","",COUNTIFS(OFFSET('Program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diff)'!$C195))</f>
        <v>0</v>
      </c>
      <c r="G195" s="47">
        <f t="shared" ref="G195:G258" ca="1" si="35">IF(C195="","",SUM(D195:F195))</f>
        <v>2</v>
      </c>
      <c r="H195" s="47"/>
      <c r="K195" s="64" t="str">
        <f t="shared" ca="1" si="31"/>
        <v/>
      </c>
      <c r="L195" s="64" t="str">
        <f t="shared" ca="1" si="30"/>
        <v/>
      </c>
      <c r="M195" s="36" t="str">
        <f t="shared" ca="1" si="34"/>
        <v/>
      </c>
      <c r="N195" s="36" t="str">
        <f t="shared" ca="1" si="32"/>
        <v/>
      </c>
      <c r="O195" s="36" t="str">
        <f t="shared" ca="1" si="33"/>
        <v/>
      </c>
      <c r="P195" s="4" t="str">
        <f t="shared" ref="P195:P258" ca="1" si="36">IF(K195="","",SUM(M195:O195))</f>
        <v/>
      </c>
      <c r="Q195" s="61" t="str">
        <f t="shared" ca="1" si="29"/>
        <v/>
      </c>
      <c r="R195" s="61" t="str">
        <f t="shared" ca="1" si="29"/>
        <v/>
      </c>
      <c r="S195" s="61" t="str">
        <f t="shared" ca="1" si="29"/>
        <v/>
      </c>
      <c r="AJ195" t="str">
        <f t="shared" ca="1" si="28"/>
        <v>first</v>
      </c>
    </row>
    <row r="196" spans="2:36">
      <c r="B196">
        <v>194</v>
      </c>
      <c r="C196" s="62">
        <f ca="1">IFERROR(IF(C195+1&gt;MAX(OFFSET('Program and Results'!$T$1,MATCH('Data mining (ELO R diff)'!$A$2,'Program and Results'!$A:$A,0)-1,0,500,1)),"",'Data mining (ELO R diff)'!C195+1),"")</f>
        <v>-56</v>
      </c>
      <c r="D196" s="47">
        <f ca="1">IF(C196="","",COUNTIFS(OFFSET('Program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diff)'!$C196))</f>
        <v>0</v>
      </c>
      <c r="E196">
        <f ca="1">IF(C196="","",COUNTIFS(OFFSET('Program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diff)'!$C196))</f>
        <v>1</v>
      </c>
      <c r="F196">
        <f ca="1">IF(C196="","",COUNTIFS(OFFSET('Program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diff)'!$C196))</f>
        <v>0</v>
      </c>
      <c r="G196" s="47">
        <f t="shared" ca="1" si="35"/>
        <v>1</v>
      </c>
      <c r="H196" s="47"/>
      <c r="K196" s="64" t="str">
        <f t="shared" ca="1" si="31"/>
        <v/>
      </c>
      <c r="L196" s="64" t="str">
        <f t="shared" ca="1" si="30"/>
        <v/>
      </c>
      <c r="M196" s="36" t="str">
        <f t="shared" ca="1" si="34"/>
        <v/>
      </c>
      <c r="N196" s="36" t="str">
        <f t="shared" ca="1" si="32"/>
        <v/>
      </c>
      <c r="O196" s="36" t="str">
        <f t="shared" ca="1" si="33"/>
        <v/>
      </c>
      <c r="P196" s="4" t="str">
        <f t="shared" ca="1" si="36"/>
        <v/>
      </c>
      <c r="Q196" s="61" t="str">
        <f t="shared" ca="1" si="29"/>
        <v/>
      </c>
      <c r="R196" s="61" t="str">
        <f t="shared" ca="1" si="29"/>
        <v/>
      </c>
      <c r="S196" s="61" t="str">
        <f t="shared" ca="1" si="29"/>
        <v/>
      </c>
      <c r="AJ196" t="str">
        <f t="shared" ca="1" si="28"/>
        <v>first</v>
      </c>
    </row>
    <row r="197" spans="2:36">
      <c r="B197">
        <v>195</v>
      </c>
      <c r="C197" s="62">
        <f ca="1">IFERROR(IF(C196+1&gt;MAX(OFFSET('Program and Results'!$T$1,MATCH('Data mining (ELO R diff)'!$A$2,'Program and Results'!$A:$A,0)-1,0,500,1)),"",'Data mining (ELO R diff)'!C196+1),"")</f>
        <v>-55</v>
      </c>
      <c r="D197" s="47">
        <f ca="1">IF(C197="","",COUNTIFS(OFFSET('Program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diff)'!$C197))</f>
        <v>1</v>
      </c>
      <c r="E197">
        <f ca="1">IF(C197="","",COUNTIFS(OFFSET('Program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diff)'!$C197))</f>
        <v>2</v>
      </c>
      <c r="F197">
        <f ca="1">IF(C197="","",COUNTIFS(OFFSET('Program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diff)'!$C197))</f>
        <v>0</v>
      </c>
      <c r="G197" s="47">
        <f t="shared" ca="1" si="35"/>
        <v>3</v>
      </c>
      <c r="H197" s="47"/>
      <c r="K197" s="64" t="str">
        <f t="shared" ca="1" si="31"/>
        <v/>
      </c>
      <c r="L197" s="64" t="str">
        <f t="shared" ca="1" si="30"/>
        <v/>
      </c>
      <c r="M197" s="36" t="str">
        <f t="shared" ca="1" si="34"/>
        <v/>
      </c>
      <c r="N197" s="36" t="str">
        <f t="shared" ca="1" si="32"/>
        <v/>
      </c>
      <c r="O197" s="36" t="str">
        <f t="shared" ca="1" si="33"/>
        <v/>
      </c>
      <c r="P197" s="4" t="str">
        <f t="shared" ca="1" si="36"/>
        <v/>
      </c>
      <c r="Q197" s="61" t="str">
        <f t="shared" ca="1" si="29"/>
        <v/>
      </c>
      <c r="R197" s="61" t="str">
        <f t="shared" ca="1" si="29"/>
        <v/>
      </c>
      <c r="S197" s="61" t="str">
        <f t="shared" ca="1" si="29"/>
        <v/>
      </c>
      <c r="AJ197" t="str">
        <f t="shared" ca="1" si="28"/>
        <v>first</v>
      </c>
    </row>
    <row r="198" spans="2:36">
      <c r="B198">
        <v>196</v>
      </c>
      <c r="C198" s="62">
        <f ca="1">IFERROR(IF(C197+1&gt;MAX(OFFSET('Program and Results'!$T$1,MATCH('Data mining (ELO R diff)'!$A$2,'Program and Results'!$A:$A,0)-1,0,500,1)),"",'Data mining (ELO R diff)'!C197+1),"")</f>
        <v>-54</v>
      </c>
      <c r="D198" s="47">
        <f ca="1">IF(C198="","",COUNTIFS(OFFSET('Program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diff)'!$C198))</f>
        <v>0</v>
      </c>
      <c r="E198">
        <f ca="1">IF(C198="","",COUNTIFS(OFFSET('Program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diff)'!$C198))</f>
        <v>0</v>
      </c>
      <c r="F198">
        <f ca="1">IF(C198="","",COUNTIFS(OFFSET('Program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diff)'!$C198))</f>
        <v>0</v>
      </c>
      <c r="G198" s="47">
        <f t="shared" ca="1" si="35"/>
        <v>0</v>
      </c>
      <c r="H198" s="47"/>
      <c r="K198" s="64" t="str">
        <f t="shared" ca="1" si="31"/>
        <v/>
      </c>
      <c r="L198" s="64" t="str">
        <f t="shared" ca="1" si="30"/>
        <v/>
      </c>
      <c r="M198" s="36" t="str">
        <f t="shared" ca="1" si="34"/>
        <v/>
      </c>
      <c r="N198" s="36" t="str">
        <f t="shared" ca="1" si="32"/>
        <v/>
      </c>
      <c r="O198" s="36" t="str">
        <f t="shared" ca="1" si="33"/>
        <v/>
      </c>
      <c r="P198" s="4" t="str">
        <f t="shared" ca="1" si="36"/>
        <v/>
      </c>
      <c r="Q198" s="61" t="str">
        <f t="shared" ca="1" si="29"/>
        <v/>
      </c>
      <c r="R198" s="61" t="str">
        <f t="shared" ca="1" si="29"/>
        <v/>
      </c>
      <c r="S198" s="61" t="str">
        <f t="shared" ca="1" si="29"/>
        <v/>
      </c>
      <c r="AJ198" t="str">
        <f t="shared" ca="1" si="28"/>
        <v>not first</v>
      </c>
    </row>
    <row r="199" spans="2:36">
      <c r="B199">
        <v>197</v>
      </c>
      <c r="C199" s="62">
        <f ca="1">IFERROR(IF(C198+1&gt;MAX(OFFSET('Program and Results'!$T$1,MATCH('Data mining (ELO R diff)'!$A$2,'Program and Results'!$A:$A,0)-1,0,500,1)),"",'Data mining (ELO R diff)'!C198+1),"")</f>
        <v>-53</v>
      </c>
      <c r="D199" s="47">
        <f ca="1">IF(C199="","",COUNTIFS(OFFSET('Program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diff)'!$C199))</f>
        <v>3</v>
      </c>
      <c r="E199">
        <f ca="1">IF(C199="","",COUNTIFS(OFFSET('Program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diff)'!$C199))</f>
        <v>1</v>
      </c>
      <c r="F199">
        <f ca="1">IF(C199="","",COUNTIFS(OFFSET('Program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diff)'!$C199))</f>
        <v>0</v>
      </c>
      <c r="G199" s="47">
        <f t="shared" ca="1" si="35"/>
        <v>4</v>
      </c>
      <c r="H199" s="47"/>
      <c r="K199" s="64" t="str">
        <f t="shared" ca="1" si="31"/>
        <v/>
      </c>
      <c r="L199" s="64" t="str">
        <f t="shared" ca="1" si="30"/>
        <v/>
      </c>
      <c r="M199" s="36" t="str">
        <f t="shared" ca="1" si="34"/>
        <v/>
      </c>
      <c r="N199" s="36" t="str">
        <f t="shared" ca="1" si="32"/>
        <v/>
      </c>
      <c r="O199" s="36" t="str">
        <f t="shared" ca="1" si="33"/>
        <v/>
      </c>
      <c r="P199" s="4" t="str">
        <f t="shared" ca="1" si="36"/>
        <v/>
      </c>
      <c r="Q199" s="61" t="str">
        <f t="shared" ca="1" si="29"/>
        <v/>
      </c>
      <c r="R199" s="61" t="str">
        <f t="shared" ca="1" si="29"/>
        <v/>
      </c>
      <c r="S199" s="61" t="str">
        <f t="shared" ca="1" si="29"/>
        <v/>
      </c>
      <c r="AJ199" t="str">
        <f t="shared" ca="1" si="28"/>
        <v>first</v>
      </c>
    </row>
    <row r="200" spans="2:36">
      <c r="B200">
        <v>198</v>
      </c>
      <c r="C200" s="62">
        <f ca="1">IFERROR(IF(C199+1&gt;MAX(OFFSET('Program and Results'!$T$1,MATCH('Data mining (ELO R diff)'!$A$2,'Program and Results'!$A:$A,0)-1,0,500,1)),"",'Data mining (ELO R diff)'!C199+1),"")</f>
        <v>-52</v>
      </c>
      <c r="D200" s="47">
        <f ca="1">IF(C200="","",COUNTIFS(OFFSET('Program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diff)'!$C200))</f>
        <v>0</v>
      </c>
      <c r="E200">
        <f ca="1">IF(C200="","",COUNTIFS(OFFSET('Program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diff)'!$C200))</f>
        <v>0</v>
      </c>
      <c r="F200">
        <f ca="1">IF(C200="","",COUNTIFS(OFFSET('Program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diff)'!$C200))</f>
        <v>0</v>
      </c>
      <c r="G200" s="47">
        <f t="shared" ca="1" si="35"/>
        <v>0</v>
      </c>
      <c r="H200" s="47"/>
      <c r="K200" s="64" t="str">
        <f t="shared" ca="1" si="31"/>
        <v/>
      </c>
      <c r="L200" s="64" t="str">
        <f t="shared" ca="1" si="30"/>
        <v/>
      </c>
      <c r="M200" s="36" t="str">
        <f t="shared" ca="1" si="34"/>
        <v/>
      </c>
      <c r="N200" s="36" t="str">
        <f t="shared" ca="1" si="32"/>
        <v/>
      </c>
      <c r="O200" s="36" t="str">
        <f t="shared" ca="1" si="33"/>
        <v/>
      </c>
      <c r="P200" s="4" t="str">
        <f t="shared" ca="1" si="36"/>
        <v/>
      </c>
      <c r="Q200" s="61" t="str">
        <f t="shared" ca="1" si="29"/>
        <v/>
      </c>
      <c r="R200" s="61" t="str">
        <f t="shared" ca="1" si="29"/>
        <v/>
      </c>
      <c r="S200" s="61" t="str">
        <f t="shared" ca="1" si="29"/>
        <v/>
      </c>
      <c r="AJ200" t="str">
        <f t="shared" ca="1" si="28"/>
        <v>not first</v>
      </c>
    </row>
    <row r="201" spans="2:36">
      <c r="B201">
        <v>199</v>
      </c>
      <c r="C201" s="62">
        <f ca="1">IFERROR(IF(C200+1&gt;MAX(OFFSET('Program and Results'!$T$1,MATCH('Data mining (ELO R diff)'!$A$2,'Program and Results'!$A:$A,0)-1,0,500,1)),"",'Data mining (ELO R diff)'!C200+1),"")</f>
        <v>-51</v>
      </c>
      <c r="D201" s="47">
        <f ca="1">IF(C201="","",COUNTIFS(OFFSET('Program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diff)'!$C201))</f>
        <v>0</v>
      </c>
      <c r="E201">
        <f ca="1">IF(C201="","",COUNTIFS(OFFSET('Program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diff)'!$C201))</f>
        <v>0</v>
      </c>
      <c r="F201">
        <f ca="1">IF(C201="","",COUNTIFS(OFFSET('Program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diff)'!$C201))</f>
        <v>0</v>
      </c>
      <c r="G201" s="47">
        <f t="shared" ca="1" si="35"/>
        <v>0</v>
      </c>
      <c r="H201" s="47"/>
      <c r="K201" s="64" t="str">
        <f t="shared" ca="1" si="31"/>
        <v/>
      </c>
      <c r="L201" s="64" t="str">
        <f t="shared" ca="1" si="30"/>
        <v/>
      </c>
      <c r="M201" s="36" t="str">
        <f t="shared" ca="1" si="34"/>
        <v/>
      </c>
      <c r="N201" s="36" t="str">
        <f t="shared" ca="1" si="32"/>
        <v/>
      </c>
      <c r="O201" s="36" t="str">
        <f t="shared" ca="1" si="33"/>
        <v/>
      </c>
      <c r="P201" s="4" t="str">
        <f t="shared" ca="1" si="36"/>
        <v/>
      </c>
      <c r="Q201" s="61" t="str">
        <f t="shared" ca="1" si="29"/>
        <v/>
      </c>
      <c r="R201" s="61" t="str">
        <f t="shared" ca="1" si="29"/>
        <v/>
      </c>
      <c r="S201" s="61" t="str">
        <f t="shared" ca="1" si="29"/>
        <v/>
      </c>
      <c r="AJ201" t="str">
        <f t="shared" ca="1" si="28"/>
        <v>not first</v>
      </c>
    </row>
    <row r="202" spans="2:36">
      <c r="B202">
        <v>200</v>
      </c>
      <c r="C202" s="62">
        <f ca="1">IFERROR(IF(C201+1&gt;MAX(OFFSET('Program and Results'!$T$1,MATCH('Data mining (ELO R diff)'!$A$2,'Program and Results'!$A:$A,0)-1,0,500,1)),"",'Data mining (ELO R diff)'!C201+1),"")</f>
        <v>-50</v>
      </c>
      <c r="D202" s="47">
        <f ca="1">IF(C202="","",COUNTIFS(OFFSET('Program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diff)'!$C202))</f>
        <v>0</v>
      </c>
      <c r="E202">
        <f ca="1">IF(C202="","",COUNTIFS(OFFSET('Program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diff)'!$C202))</f>
        <v>0</v>
      </c>
      <c r="F202">
        <f ca="1">IF(C202="","",COUNTIFS(OFFSET('Program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diff)'!$C202))</f>
        <v>1</v>
      </c>
      <c r="G202" s="47">
        <f t="shared" ca="1" si="35"/>
        <v>1</v>
      </c>
      <c r="H202" s="47"/>
      <c r="K202" s="64" t="str">
        <f t="shared" ca="1" si="31"/>
        <v/>
      </c>
      <c r="L202" s="64" t="str">
        <f t="shared" ca="1" si="30"/>
        <v/>
      </c>
      <c r="M202" s="36" t="str">
        <f t="shared" ca="1" si="34"/>
        <v/>
      </c>
      <c r="N202" s="36" t="str">
        <f t="shared" ca="1" si="32"/>
        <v/>
      </c>
      <c r="O202" s="36" t="str">
        <f t="shared" ca="1" si="33"/>
        <v/>
      </c>
      <c r="P202" s="4" t="str">
        <f t="shared" ca="1" si="36"/>
        <v/>
      </c>
      <c r="Q202" s="61" t="str">
        <f t="shared" ca="1" si="29"/>
        <v/>
      </c>
      <c r="R202" s="61" t="str">
        <f t="shared" ca="1" si="29"/>
        <v/>
      </c>
      <c r="S202" s="61" t="str">
        <f t="shared" ca="1" si="29"/>
        <v/>
      </c>
      <c r="AJ202" t="str">
        <f t="shared" ca="1" si="28"/>
        <v>first</v>
      </c>
    </row>
    <row r="203" spans="2:36">
      <c r="B203">
        <v>201</v>
      </c>
      <c r="C203" s="62">
        <f ca="1">IFERROR(IF(C202+1&gt;MAX(OFFSET('Program and Results'!$T$1,MATCH('Data mining (ELO R diff)'!$A$2,'Program and Results'!$A:$A,0)-1,0,500,1)),"",'Data mining (ELO R diff)'!C202+1),"")</f>
        <v>-49</v>
      </c>
      <c r="D203" s="47">
        <f ca="1">IF(C203="","",COUNTIFS(OFFSET('Program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diff)'!$C203))</f>
        <v>1</v>
      </c>
      <c r="E203">
        <f ca="1">IF(C203="","",COUNTIFS(OFFSET('Program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diff)'!$C203))</f>
        <v>0</v>
      </c>
      <c r="F203">
        <f ca="1">IF(C203="","",COUNTIFS(OFFSET('Program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diff)'!$C203))</f>
        <v>0</v>
      </c>
      <c r="G203" s="47">
        <f t="shared" ca="1" si="35"/>
        <v>1</v>
      </c>
      <c r="H203" s="47"/>
      <c r="K203" s="64" t="str">
        <f t="shared" ca="1" si="31"/>
        <v/>
      </c>
      <c r="L203" s="64" t="str">
        <f t="shared" ca="1" si="30"/>
        <v/>
      </c>
      <c r="M203" s="36" t="str">
        <f t="shared" ca="1" si="34"/>
        <v/>
      </c>
      <c r="N203" s="36" t="str">
        <f t="shared" ca="1" si="32"/>
        <v/>
      </c>
      <c r="O203" s="36" t="str">
        <f t="shared" ca="1" si="33"/>
        <v/>
      </c>
      <c r="P203" s="4" t="str">
        <f t="shared" ca="1" si="36"/>
        <v/>
      </c>
      <c r="Q203" s="61" t="str">
        <f t="shared" ca="1" si="29"/>
        <v/>
      </c>
      <c r="R203" s="61" t="str">
        <f t="shared" ca="1" si="29"/>
        <v/>
      </c>
      <c r="S203" s="61" t="str">
        <f t="shared" ca="1" si="29"/>
        <v/>
      </c>
      <c r="AJ203" t="str">
        <f t="shared" ca="1" si="28"/>
        <v>first</v>
      </c>
    </row>
    <row r="204" spans="2:36">
      <c r="B204">
        <v>202</v>
      </c>
      <c r="C204" s="62">
        <f ca="1">IFERROR(IF(C203+1&gt;MAX(OFFSET('Program and Results'!$T$1,MATCH('Data mining (ELO R diff)'!$A$2,'Program and Results'!$A:$A,0)-1,0,500,1)),"",'Data mining (ELO R diff)'!C203+1),"")</f>
        <v>-48</v>
      </c>
      <c r="D204" s="47">
        <f ca="1">IF(C204="","",COUNTIFS(OFFSET('Program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diff)'!$C204))</f>
        <v>1</v>
      </c>
      <c r="E204">
        <f ca="1">IF(C204="","",COUNTIFS(OFFSET('Program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diff)'!$C204))</f>
        <v>1</v>
      </c>
      <c r="F204">
        <f ca="1">IF(C204="","",COUNTIFS(OFFSET('Program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diff)'!$C204))</f>
        <v>0</v>
      </c>
      <c r="G204" s="47">
        <f t="shared" ca="1" si="35"/>
        <v>2</v>
      </c>
      <c r="H204" s="47"/>
      <c r="K204" s="64" t="str">
        <f t="shared" ca="1" si="31"/>
        <v/>
      </c>
      <c r="L204" s="64" t="str">
        <f t="shared" ca="1" si="30"/>
        <v/>
      </c>
      <c r="M204" s="36" t="str">
        <f t="shared" ca="1" si="34"/>
        <v/>
      </c>
      <c r="N204" s="36" t="str">
        <f t="shared" ca="1" si="32"/>
        <v/>
      </c>
      <c r="O204" s="36" t="str">
        <f t="shared" ca="1" si="33"/>
        <v/>
      </c>
      <c r="P204" s="4" t="str">
        <f t="shared" ca="1" si="36"/>
        <v/>
      </c>
      <c r="Q204" s="61" t="str">
        <f t="shared" ca="1" si="29"/>
        <v/>
      </c>
      <c r="R204" s="61" t="str">
        <f t="shared" ca="1" si="29"/>
        <v/>
      </c>
      <c r="S204" s="61" t="str">
        <f t="shared" ca="1" si="29"/>
        <v/>
      </c>
      <c r="AJ204" t="str">
        <f t="shared" ca="1" si="28"/>
        <v>first</v>
      </c>
    </row>
    <row r="205" spans="2:36">
      <c r="B205">
        <v>203</v>
      </c>
      <c r="C205" s="62">
        <f ca="1">IFERROR(IF(C204+1&gt;MAX(OFFSET('Program and Results'!$T$1,MATCH('Data mining (ELO R diff)'!$A$2,'Program and Results'!$A:$A,0)-1,0,500,1)),"",'Data mining (ELO R diff)'!C204+1),"")</f>
        <v>-47</v>
      </c>
      <c r="D205" s="47">
        <f ca="1">IF(C205="","",COUNTIFS(OFFSET('Program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diff)'!$C205))</f>
        <v>1</v>
      </c>
      <c r="E205">
        <f ca="1">IF(C205="","",COUNTIFS(OFFSET('Program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diff)'!$C205))</f>
        <v>2</v>
      </c>
      <c r="F205">
        <f ca="1">IF(C205="","",COUNTIFS(OFFSET('Program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diff)'!$C205))</f>
        <v>0</v>
      </c>
      <c r="G205" s="47">
        <f t="shared" ca="1" si="35"/>
        <v>3</v>
      </c>
      <c r="H205" s="47"/>
      <c r="K205" s="64" t="str">
        <f t="shared" ca="1" si="31"/>
        <v/>
      </c>
      <c r="L205" s="64" t="str">
        <f t="shared" ca="1" si="30"/>
        <v/>
      </c>
      <c r="M205" s="36" t="str">
        <f t="shared" ca="1" si="34"/>
        <v/>
      </c>
      <c r="N205" s="36" t="str">
        <f t="shared" ca="1" si="32"/>
        <v/>
      </c>
      <c r="O205" s="36" t="str">
        <f t="shared" ca="1" si="33"/>
        <v/>
      </c>
      <c r="P205" s="4" t="str">
        <f t="shared" ca="1" si="36"/>
        <v/>
      </c>
      <c r="Q205" s="61" t="str">
        <f t="shared" ca="1" si="29"/>
        <v/>
      </c>
      <c r="R205" s="61" t="str">
        <f t="shared" ca="1" si="29"/>
        <v/>
      </c>
      <c r="S205" s="61" t="str">
        <f t="shared" ca="1" si="29"/>
        <v/>
      </c>
      <c r="AJ205" t="str">
        <f t="shared" ref="AJ205:AJ268" ca="1" si="37">IF(G205=0,"not first",IF(G205&gt;0,"first",""))</f>
        <v>first</v>
      </c>
    </row>
    <row r="206" spans="2:36">
      <c r="B206">
        <v>204</v>
      </c>
      <c r="C206" s="62">
        <f ca="1">IFERROR(IF(C205+1&gt;MAX(OFFSET('Program and Results'!$T$1,MATCH('Data mining (ELO R diff)'!$A$2,'Program and Results'!$A:$A,0)-1,0,500,1)),"",'Data mining (ELO R diff)'!C205+1),"")</f>
        <v>-46</v>
      </c>
      <c r="D206" s="47">
        <f ca="1">IF(C206="","",COUNTIFS(OFFSET('Program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diff)'!$C206))</f>
        <v>0</v>
      </c>
      <c r="E206">
        <f ca="1">IF(C206="","",COUNTIFS(OFFSET('Program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diff)'!$C206))</f>
        <v>2</v>
      </c>
      <c r="F206">
        <f ca="1">IF(C206="","",COUNTIFS(OFFSET('Program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diff)'!$C206))</f>
        <v>0</v>
      </c>
      <c r="G206" s="47">
        <f t="shared" ca="1" si="35"/>
        <v>2</v>
      </c>
      <c r="H206" s="47"/>
      <c r="K206" s="64" t="str">
        <f t="shared" ca="1" si="31"/>
        <v/>
      </c>
      <c r="L206" s="64" t="str">
        <f t="shared" ca="1" si="30"/>
        <v/>
      </c>
      <c r="M206" s="36" t="str">
        <f t="shared" ca="1" si="34"/>
        <v/>
      </c>
      <c r="N206" s="36" t="str">
        <f t="shared" ca="1" si="32"/>
        <v/>
      </c>
      <c r="O206" s="36" t="str">
        <f t="shared" ca="1" si="33"/>
        <v/>
      </c>
      <c r="P206" s="4" t="str">
        <f t="shared" ca="1" si="36"/>
        <v/>
      </c>
      <c r="Q206" s="61" t="str">
        <f t="shared" ca="1" si="29"/>
        <v/>
      </c>
      <c r="R206" s="61" t="str">
        <f t="shared" ca="1" si="29"/>
        <v/>
      </c>
      <c r="S206" s="61" t="str">
        <f t="shared" ca="1" si="29"/>
        <v/>
      </c>
      <c r="AJ206" t="str">
        <f t="shared" ca="1" si="37"/>
        <v>first</v>
      </c>
    </row>
    <row r="207" spans="2:36">
      <c r="B207">
        <v>205</v>
      </c>
      <c r="C207" s="62">
        <f ca="1">IFERROR(IF(C206+1&gt;MAX(OFFSET('Program and Results'!$T$1,MATCH('Data mining (ELO R diff)'!$A$2,'Program and Results'!$A:$A,0)-1,0,500,1)),"",'Data mining (ELO R diff)'!C206+1),"")</f>
        <v>-45</v>
      </c>
      <c r="D207" s="47">
        <f ca="1">IF(C207="","",COUNTIFS(OFFSET('Program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diff)'!$C207))</f>
        <v>0</v>
      </c>
      <c r="E207">
        <f ca="1">IF(C207="","",COUNTIFS(OFFSET('Program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diff)'!$C207))</f>
        <v>0</v>
      </c>
      <c r="F207">
        <f ca="1">IF(C207="","",COUNTIFS(OFFSET('Program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diff)'!$C207))</f>
        <v>0</v>
      </c>
      <c r="G207" s="47">
        <f t="shared" ca="1" si="35"/>
        <v>0</v>
      </c>
      <c r="H207" s="47"/>
      <c r="K207" s="64" t="str">
        <f t="shared" ca="1" si="31"/>
        <v/>
      </c>
      <c r="L207" s="64" t="str">
        <f t="shared" ca="1" si="30"/>
        <v/>
      </c>
      <c r="M207" s="36" t="str">
        <f t="shared" ca="1" si="34"/>
        <v/>
      </c>
      <c r="N207" s="36" t="str">
        <f t="shared" ca="1" si="32"/>
        <v/>
      </c>
      <c r="O207" s="36" t="str">
        <f t="shared" ca="1" si="33"/>
        <v/>
      </c>
      <c r="P207" s="4" t="str">
        <f t="shared" ca="1" si="36"/>
        <v/>
      </c>
      <c r="Q207" s="61" t="str">
        <f t="shared" ca="1" si="29"/>
        <v/>
      </c>
      <c r="R207" s="61" t="str">
        <f t="shared" ca="1" si="29"/>
        <v/>
      </c>
      <c r="S207" s="61" t="str">
        <f t="shared" ca="1" si="29"/>
        <v/>
      </c>
      <c r="AJ207" t="str">
        <f t="shared" ca="1" si="37"/>
        <v>not first</v>
      </c>
    </row>
    <row r="208" spans="2:36">
      <c r="B208">
        <v>206</v>
      </c>
      <c r="C208" s="62">
        <f ca="1">IFERROR(IF(C207+1&gt;MAX(OFFSET('Program and Results'!$T$1,MATCH('Data mining (ELO R diff)'!$A$2,'Program and Results'!$A:$A,0)-1,0,500,1)),"",'Data mining (ELO R diff)'!C207+1),"")</f>
        <v>-44</v>
      </c>
      <c r="D208" s="47">
        <f ca="1">IF(C208="","",COUNTIFS(OFFSET('Program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diff)'!$C208))</f>
        <v>0</v>
      </c>
      <c r="E208">
        <f ca="1">IF(C208="","",COUNTIFS(OFFSET('Program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diff)'!$C208))</f>
        <v>1</v>
      </c>
      <c r="F208">
        <f ca="1">IF(C208="","",COUNTIFS(OFFSET('Program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diff)'!$C208))</f>
        <v>0</v>
      </c>
      <c r="G208" s="47">
        <f t="shared" ca="1" si="35"/>
        <v>1</v>
      </c>
      <c r="H208" s="47"/>
      <c r="K208" s="64" t="str">
        <f t="shared" ca="1" si="31"/>
        <v/>
      </c>
      <c r="L208" s="64" t="str">
        <f t="shared" ca="1" si="30"/>
        <v/>
      </c>
      <c r="M208" s="36" t="str">
        <f t="shared" ca="1" si="34"/>
        <v/>
      </c>
      <c r="N208" s="36" t="str">
        <f t="shared" ca="1" si="32"/>
        <v/>
      </c>
      <c r="O208" s="36" t="str">
        <f t="shared" ca="1" si="33"/>
        <v/>
      </c>
      <c r="P208" s="4" t="str">
        <f t="shared" ca="1" si="36"/>
        <v/>
      </c>
      <c r="Q208" s="61" t="str">
        <f t="shared" ca="1" si="29"/>
        <v/>
      </c>
      <c r="R208" s="61" t="str">
        <f t="shared" ca="1" si="29"/>
        <v/>
      </c>
      <c r="S208" s="61" t="str">
        <f t="shared" ca="1" si="29"/>
        <v/>
      </c>
      <c r="AJ208" t="str">
        <f t="shared" ca="1" si="37"/>
        <v>first</v>
      </c>
    </row>
    <row r="209" spans="2:36">
      <c r="B209">
        <v>207</v>
      </c>
      <c r="C209" s="62">
        <f ca="1">IFERROR(IF(C208+1&gt;MAX(OFFSET('Program and Results'!$T$1,MATCH('Data mining (ELO R diff)'!$A$2,'Program and Results'!$A:$A,0)-1,0,500,1)),"",'Data mining (ELO R diff)'!C208+1),"")</f>
        <v>-43</v>
      </c>
      <c r="D209" s="47">
        <f ca="1">IF(C209="","",COUNTIFS(OFFSET('Program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diff)'!$C209))</f>
        <v>1</v>
      </c>
      <c r="E209">
        <f ca="1">IF(C209="","",COUNTIFS(OFFSET('Program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diff)'!$C209))</f>
        <v>0</v>
      </c>
      <c r="F209">
        <f ca="1">IF(C209="","",COUNTIFS(OFFSET('Program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diff)'!$C209))</f>
        <v>1</v>
      </c>
      <c r="G209" s="47">
        <f t="shared" ca="1" si="35"/>
        <v>2</v>
      </c>
      <c r="H209" s="47"/>
      <c r="K209" s="64" t="str">
        <f t="shared" ca="1" si="31"/>
        <v/>
      </c>
      <c r="L209" s="64" t="str">
        <f t="shared" ca="1" si="30"/>
        <v/>
      </c>
      <c r="M209" s="36" t="str">
        <f t="shared" ca="1" si="34"/>
        <v/>
      </c>
      <c r="N209" s="36" t="str">
        <f t="shared" ca="1" si="32"/>
        <v/>
      </c>
      <c r="O209" s="36" t="str">
        <f t="shared" ca="1" si="33"/>
        <v/>
      </c>
      <c r="P209" s="4" t="str">
        <f t="shared" ca="1" si="36"/>
        <v/>
      </c>
      <c r="Q209" s="61" t="str">
        <f t="shared" ca="1" si="29"/>
        <v/>
      </c>
      <c r="R209" s="61" t="str">
        <f t="shared" ca="1" si="29"/>
        <v/>
      </c>
      <c r="S209" s="61" t="str">
        <f t="shared" ca="1" si="29"/>
        <v/>
      </c>
      <c r="AJ209" t="str">
        <f t="shared" ca="1" si="37"/>
        <v>first</v>
      </c>
    </row>
    <row r="210" spans="2:36">
      <c r="B210">
        <v>208</v>
      </c>
      <c r="C210" s="62">
        <f ca="1">IFERROR(IF(C209+1&gt;MAX(OFFSET('Program and Results'!$T$1,MATCH('Data mining (ELO R diff)'!$A$2,'Program and Results'!$A:$A,0)-1,0,500,1)),"",'Data mining (ELO R diff)'!C209+1),"")</f>
        <v>-42</v>
      </c>
      <c r="D210" s="47">
        <f ca="1">IF(C210="","",COUNTIFS(OFFSET('Program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diff)'!$C210))</f>
        <v>0</v>
      </c>
      <c r="E210">
        <f ca="1">IF(C210="","",COUNTIFS(OFFSET('Program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diff)'!$C210))</f>
        <v>0</v>
      </c>
      <c r="F210">
        <f ca="1">IF(C210="","",COUNTIFS(OFFSET('Program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diff)'!$C210))</f>
        <v>0</v>
      </c>
      <c r="G210" s="47">
        <f t="shared" ca="1" si="35"/>
        <v>0</v>
      </c>
      <c r="H210" s="47"/>
      <c r="K210" s="64" t="str">
        <f t="shared" ca="1" si="31"/>
        <v/>
      </c>
      <c r="L210" s="64" t="str">
        <f t="shared" ca="1" si="30"/>
        <v/>
      </c>
      <c r="M210" s="36" t="str">
        <f t="shared" ca="1" si="34"/>
        <v/>
      </c>
      <c r="N210" s="36" t="str">
        <f t="shared" ca="1" si="32"/>
        <v/>
      </c>
      <c r="O210" s="36" t="str">
        <f t="shared" ca="1" si="33"/>
        <v/>
      </c>
      <c r="P210" s="4" t="str">
        <f t="shared" ca="1" si="36"/>
        <v/>
      </c>
      <c r="Q210" s="61" t="str">
        <f t="shared" ca="1" si="29"/>
        <v/>
      </c>
      <c r="R210" s="61" t="str">
        <f t="shared" ca="1" si="29"/>
        <v/>
      </c>
      <c r="S210" s="61" t="str">
        <f t="shared" ca="1" si="29"/>
        <v/>
      </c>
      <c r="AJ210" t="str">
        <f t="shared" ca="1" si="37"/>
        <v>not first</v>
      </c>
    </row>
    <row r="211" spans="2:36">
      <c r="B211">
        <v>209</v>
      </c>
      <c r="C211" s="62">
        <f ca="1">IFERROR(IF(C210+1&gt;MAX(OFFSET('Program and Results'!$T$1,MATCH('Data mining (ELO R diff)'!$A$2,'Program and Results'!$A:$A,0)-1,0,500,1)),"",'Data mining (ELO R diff)'!C210+1),"")</f>
        <v>-41</v>
      </c>
      <c r="D211" s="47">
        <f ca="1">IF(C211="","",COUNTIFS(OFFSET('Program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diff)'!$C211))</f>
        <v>0</v>
      </c>
      <c r="E211">
        <f ca="1">IF(C211="","",COUNTIFS(OFFSET('Program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diff)'!$C211))</f>
        <v>1</v>
      </c>
      <c r="F211">
        <f ca="1">IF(C211="","",COUNTIFS(OFFSET('Program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diff)'!$C211))</f>
        <v>0</v>
      </c>
      <c r="G211" s="47">
        <f t="shared" ca="1" si="35"/>
        <v>1</v>
      </c>
      <c r="H211" s="47"/>
      <c r="K211" s="64" t="str">
        <f t="shared" ca="1" si="31"/>
        <v/>
      </c>
      <c r="L211" s="64" t="str">
        <f t="shared" ca="1" si="30"/>
        <v/>
      </c>
      <c r="M211" s="36" t="str">
        <f t="shared" ca="1" si="34"/>
        <v/>
      </c>
      <c r="N211" s="36" t="str">
        <f t="shared" ca="1" si="32"/>
        <v/>
      </c>
      <c r="O211" s="36" t="str">
        <f t="shared" ca="1" si="33"/>
        <v/>
      </c>
      <c r="P211" s="4" t="str">
        <f t="shared" ca="1" si="36"/>
        <v/>
      </c>
      <c r="Q211" s="61" t="str">
        <f t="shared" ca="1" si="29"/>
        <v/>
      </c>
      <c r="R211" s="61" t="str">
        <f t="shared" ca="1" si="29"/>
        <v/>
      </c>
      <c r="S211" s="61" t="str">
        <f t="shared" ca="1" si="29"/>
        <v/>
      </c>
      <c r="AJ211" t="str">
        <f t="shared" ca="1" si="37"/>
        <v>first</v>
      </c>
    </row>
    <row r="212" spans="2:36">
      <c r="B212">
        <v>210</v>
      </c>
      <c r="C212" s="62">
        <f ca="1">IFERROR(IF(C211+1&gt;MAX(OFFSET('Program and Results'!$T$1,MATCH('Data mining (ELO R diff)'!$A$2,'Program and Results'!$A:$A,0)-1,0,500,1)),"",'Data mining (ELO R diff)'!C211+1),"")</f>
        <v>-40</v>
      </c>
      <c r="D212" s="47">
        <f ca="1">IF(C212="","",COUNTIFS(OFFSET('Program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diff)'!$C212))</f>
        <v>0</v>
      </c>
      <c r="E212">
        <f ca="1">IF(C212="","",COUNTIFS(OFFSET('Program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diff)'!$C212))</f>
        <v>0</v>
      </c>
      <c r="F212">
        <f ca="1">IF(C212="","",COUNTIFS(OFFSET('Program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diff)'!$C212))</f>
        <v>0</v>
      </c>
      <c r="G212" s="47">
        <f t="shared" ca="1" si="35"/>
        <v>0</v>
      </c>
      <c r="H212" s="47"/>
      <c r="K212" s="64" t="str">
        <f t="shared" ca="1" si="31"/>
        <v/>
      </c>
      <c r="L212" s="64" t="str">
        <f t="shared" ca="1" si="30"/>
        <v/>
      </c>
      <c r="M212" s="36" t="str">
        <f t="shared" ca="1" si="34"/>
        <v/>
      </c>
      <c r="N212" s="36" t="str">
        <f t="shared" ca="1" si="32"/>
        <v/>
      </c>
      <c r="O212" s="36" t="str">
        <f t="shared" ca="1" si="33"/>
        <v/>
      </c>
      <c r="P212" s="4" t="str">
        <f t="shared" ca="1" si="36"/>
        <v/>
      </c>
      <c r="Q212" s="61" t="str">
        <f t="shared" ca="1" si="29"/>
        <v/>
      </c>
      <c r="R212" s="61" t="str">
        <f t="shared" ca="1" si="29"/>
        <v/>
      </c>
      <c r="S212" s="61" t="str">
        <f t="shared" ca="1" si="29"/>
        <v/>
      </c>
      <c r="AJ212" t="str">
        <f t="shared" ca="1" si="37"/>
        <v>not first</v>
      </c>
    </row>
    <row r="213" spans="2:36">
      <c r="B213">
        <v>211</v>
      </c>
      <c r="C213" s="62">
        <f ca="1">IFERROR(IF(C212+1&gt;MAX(OFFSET('Program and Results'!$T$1,MATCH('Data mining (ELO R diff)'!$A$2,'Program and Results'!$A:$A,0)-1,0,500,1)),"",'Data mining (ELO R diff)'!C212+1),"")</f>
        <v>-39</v>
      </c>
      <c r="D213" s="47">
        <f ca="1">IF(C213="","",COUNTIFS(OFFSET('Program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diff)'!$C213))</f>
        <v>0</v>
      </c>
      <c r="E213">
        <f ca="1">IF(C213="","",COUNTIFS(OFFSET('Program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diff)'!$C213))</f>
        <v>0</v>
      </c>
      <c r="F213">
        <f ca="1">IF(C213="","",COUNTIFS(OFFSET('Program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diff)'!$C213))</f>
        <v>0</v>
      </c>
      <c r="G213" s="47">
        <f t="shared" ca="1" si="35"/>
        <v>0</v>
      </c>
      <c r="H213" s="47"/>
      <c r="K213" s="64" t="str">
        <f t="shared" ca="1" si="31"/>
        <v/>
      </c>
      <c r="L213" s="64" t="str">
        <f t="shared" ca="1" si="30"/>
        <v/>
      </c>
      <c r="M213" s="36" t="str">
        <f t="shared" ca="1" si="34"/>
        <v/>
      </c>
      <c r="N213" s="36" t="str">
        <f t="shared" ca="1" si="32"/>
        <v/>
      </c>
      <c r="O213" s="36" t="str">
        <f t="shared" ca="1" si="33"/>
        <v/>
      </c>
      <c r="P213" s="4" t="str">
        <f t="shared" ca="1" si="36"/>
        <v/>
      </c>
      <c r="Q213" s="61" t="str">
        <f t="shared" ref="Q213:S276" ca="1" si="38">IFERROR(IF($P213="","",M213/$P213),"")</f>
        <v/>
      </c>
      <c r="R213" s="61" t="str">
        <f t="shared" ca="1" si="38"/>
        <v/>
      </c>
      <c r="S213" s="61" t="str">
        <f t="shared" ca="1" si="38"/>
        <v/>
      </c>
      <c r="AJ213" t="str">
        <f t="shared" ca="1" si="37"/>
        <v>not first</v>
      </c>
    </row>
    <row r="214" spans="2:36">
      <c r="B214">
        <v>212</v>
      </c>
      <c r="C214" s="62">
        <f ca="1">IFERROR(IF(C213+1&gt;MAX(OFFSET('Program and Results'!$T$1,MATCH('Data mining (ELO R diff)'!$A$2,'Program and Results'!$A:$A,0)-1,0,500,1)),"",'Data mining (ELO R diff)'!C213+1),"")</f>
        <v>-38</v>
      </c>
      <c r="D214" s="47">
        <f ca="1">IF(C214="","",COUNTIFS(OFFSET('Program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diff)'!$C214))</f>
        <v>0</v>
      </c>
      <c r="E214">
        <f ca="1">IF(C214="","",COUNTIFS(OFFSET('Program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diff)'!$C214))</f>
        <v>0</v>
      </c>
      <c r="F214">
        <f ca="1">IF(C214="","",COUNTIFS(OFFSET('Program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diff)'!$C214))</f>
        <v>0</v>
      </c>
      <c r="G214" s="47">
        <f t="shared" ca="1" si="35"/>
        <v>0</v>
      </c>
      <c r="H214" s="47"/>
      <c r="K214" s="64" t="str">
        <f t="shared" ca="1" si="31"/>
        <v/>
      </c>
      <c r="L214" s="64" t="str">
        <f t="shared" ref="L214:L277" ca="1" si="39">IFERROR(IF(K214+1&gt;MAX($C$2:$C$500),"+",K214+($J$2-0.01%)),"")</f>
        <v/>
      </c>
      <c r="M214" s="36" t="str">
        <f t="shared" ca="1" si="34"/>
        <v/>
      </c>
      <c r="N214" s="36" t="str">
        <f t="shared" ca="1" si="32"/>
        <v/>
      </c>
      <c r="O214" s="36" t="str">
        <f t="shared" ca="1" si="33"/>
        <v/>
      </c>
      <c r="P214" s="4" t="str">
        <f t="shared" ca="1" si="36"/>
        <v/>
      </c>
      <c r="Q214" s="61" t="str">
        <f t="shared" ca="1" si="38"/>
        <v/>
      </c>
      <c r="R214" s="61" t="str">
        <f t="shared" ca="1" si="38"/>
        <v/>
      </c>
      <c r="S214" s="61" t="str">
        <f t="shared" ca="1" si="38"/>
        <v/>
      </c>
      <c r="AJ214" t="str">
        <f t="shared" ca="1" si="37"/>
        <v>not first</v>
      </c>
    </row>
    <row r="215" spans="2:36">
      <c r="B215">
        <v>213</v>
      </c>
      <c r="C215" s="62">
        <f ca="1">IFERROR(IF(C214+1&gt;MAX(OFFSET('Program and Results'!$T$1,MATCH('Data mining (ELO R diff)'!$A$2,'Program and Results'!$A:$A,0)-1,0,500,1)),"",'Data mining (ELO R diff)'!C214+1),"")</f>
        <v>-37</v>
      </c>
      <c r="D215" s="47">
        <f ca="1">IF(C215="","",COUNTIFS(OFFSET('Program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diff)'!$C215))</f>
        <v>0</v>
      </c>
      <c r="E215">
        <f ca="1">IF(C215="","",COUNTIFS(OFFSET('Program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diff)'!$C215))</f>
        <v>0</v>
      </c>
      <c r="F215">
        <f ca="1">IF(C215="","",COUNTIFS(OFFSET('Program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diff)'!$C215))</f>
        <v>0</v>
      </c>
      <c r="G215" s="47">
        <f t="shared" ca="1" si="35"/>
        <v>0</v>
      </c>
      <c r="H215" s="47"/>
      <c r="K215" s="64" t="str">
        <f t="shared" ref="K215:K278" ca="1" si="40">IFERROR(IF(K214+1&gt;MAX($C$2:$C$500),"",K214+$J$2),"")</f>
        <v/>
      </c>
      <c r="L215" s="64" t="str">
        <f t="shared" ca="1" si="39"/>
        <v/>
      </c>
      <c r="M215" s="36" t="str">
        <f t="shared" ca="1" si="34"/>
        <v/>
      </c>
      <c r="N215" s="36" t="str">
        <f t="shared" ca="1" si="32"/>
        <v/>
      </c>
      <c r="O215" s="36" t="str">
        <f t="shared" ca="1" si="33"/>
        <v/>
      </c>
      <c r="P215" s="4" t="str">
        <f t="shared" ca="1" si="36"/>
        <v/>
      </c>
      <c r="Q215" s="61" t="str">
        <f t="shared" ca="1" si="38"/>
        <v/>
      </c>
      <c r="R215" s="61" t="str">
        <f t="shared" ca="1" si="38"/>
        <v/>
      </c>
      <c r="S215" s="61" t="str">
        <f t="shared" ca="1" si="38"/>
        <v/>
      </c>
      <c r="AJ215" t="str">
        <f t="shared" ca="1" si="37"/>
        <v>not first</v>
      </c>
    </row>
    <row r="216" spans="2:36">
      <c r="B216">
        <v>214</v>
      </c>
      <c r="C216" s="62">
        <f ca="1">IFERROR(IF(C215+1&gt;MAX(OFFSET('Program and Results'!$T$1,MATCH('Data mining (ELO R diff)'!$A$2,'Program and Results'!$A:$A,0)-1,0,500,1)),"",'Data mining (ELO R diff)'!C215+1),"")</f>
        <v>-36</v>
      </c>
      <c r="D216" s="47">
        <f ca="1">IF(C216="","",COUNTIFS(OFFSET('Program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diff)'!$C216))</f>
        <v>0</v>
      </c>
      <c r="E216">
        <f ca="1">IF(C216="","",COUNTIFS(OFFSET('Program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diff)'!$C216))</f>
        <v>1</v>
      </c>
      <c r="F216">
        <f ca="1">IF(C216="","",COUNTIFS(OFFSET('Program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diff)'!$C216))</f>
        <v>0</v>
      </c>
      <c r="G216" s="47">
        <f t="shared" ca="1" si="35"/>
        <v>1</v>
      </c>
      <c r="H216" s="47"/>
      <c r="K216" s="64" t="str">
        <f t="shared" ca="1" si="40"/>
        <v/>
      </c>
      <c r="L216" s="64" t="str">
        <f t="shared" ca="1" si="39"/>
        <v/>
      </c>
      <c r="M216" s="36" t="str">
        <f t="shared" ca="1" si="34"/>
        <v/>
      </c>
      <c r="N216" s="36" t="str">
        <f t="shared" ca="1" si="32"/>
        <v/>
      </c>
      <c r="O216" s="36" t="str">
        <f t="shared" ca="1" si="33"/>
        <v/>
      </c>
      <c r="P216" s="4" t="str">
        <f t="shared" ca="1" si="36"/>
        <v/>
      </c>
      <c r="Q216" s="61" t="str">
        <f t="shared" ca="1" si="38"/>
        <v/>
      </c>
      <c r="R216" s="61" t="str">
        <f t="shared" ca="1" si="38"/>
        <v/>
      </c>
      <c r="S216" s="61" t="str">
        <f t="shared" ca="1" si="38"/>
        <v/>
      </c>
      <c r="AJ216" t="str">
        <f t="shared" ca="1" si="37"/>
        <v>first</v>
      </c>
    </row>
    <row r="217" spans="2:36">
      <c r="B217">
        <v>215</v>
      </c>
      <c r="C217" s="62">
        <f ca="1">IFERROR(IF(C216+1&gt;MAX(OFFSET('Program and Results'!$T$1,MATCH('Data mining (ELO R diff)'!$A$2,'Program and Results'!$A:$A,0)-1,0,500,1)),"",'Data mining (ELO R diff)'!C216+1),"")</f>
        <v>-35</v>
      </c>
      <c r="D217" s="47">
        <f ca="1">IF(C217="","",COUNTIFS(OFFSET('Program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diff)'!$C217))</f>
        <v>0</v>
      </c>
      <c r="E217">
        <f ca="1">IF(C217="","",COUNTIFS(OFFSET('Program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diff)'!$C217))</f>
        <v>1</v>
      </c>
      <c r="F217">
        <f ca="1">IF(C217="","",COUNTIFS(OFFSET('Program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diff)'!$C217))</f>
        <v>1</v>
      </c>
      <c r="G217" s="47">
        <f t="shared" ca="1" si="35"/>
        <v>2</v>
      </c>
      <c r="H217" s="47"/>
      <c r="K217" s="64" t="str">
        <f t="shared" ca="1" si="40"/>
        <v/>
      </c>
      <c r="L217" s="64" t="str">
        <f t="shared" ca="1" si="39"/>
        <v/>
      </c>
      <c r="M217" s="36" t="str">
        <f t="shared" ca="1" si="34"/>
        <v/>
      </c>
      <c r="N217" s="36" t="str">
        <f t="shared" ca="1" si="32"/>
        <v/>
      </c>
      <c r="O217" s="36" t="str">
        <f t="shared" ca="1" si="33"/>
        <v/>
      </c>
      <c r="P217" s="4" t="str">
        <f t="shared" ca="1" si="36"/>
        <v/>
      </c>
      <c r="Q217" s="61" t="str">
        <f t="shared" ca="1" si="38"/>
        <v/>
      </c>
      <c r="R217" s="61" t="str">
        <f t="shared" ca="1" si="38"/>
        <v/>
      </c>
      <c r="S217" s="61" t="str">
        <f t="shared" ca="1" si="38"/>
        <v/>
      </c>
      <c r="AJ217" t="str">
        <f t="shared" ca="1" si="37"/>
        <v>first</v>
      </c>
    </row>
    <row r="218" spans="2:36">
      <c r="B218">
        <v>216</v>
      </c>
      <c r="C218" s="62">
        <f ca="1">IFERROR(IF(C217+1&gt;MAX(OFFSET('Program and Results'!$T$1,MATCH('Data mining (ELO R diff)'!$A$2,'Program and Results'!$A:$A,0)-1,0,500,1)),"",'Data mining (ELO R diff)'!C217+1),"")</f>
        <v>-34</v>
      </c>
      <c r="D218" s="47">
        <f ca="1">IF(C218="","",COUNTIFS(OFFSET('Program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diff)'!$C218))</f>
        <v>0</v>
      </c>
      <c r="E218">
        <f ca="1">IF(C218="","",COUNTIFS(OFFSET('Program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diff)'!$C218))</f>
        <v>1</v>
      </c>
      <c r="F218">
        <f ca="1">IF(C218="","",COUNTIFS(OFFSET('Program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diff)'!$C218))</f>
        <v>1</v>
      </c>
      <c r="G218" s="47">
        <f t="shared" ca="1" si="35"/>
        <v>2</v>
      </c>
      <c r="H218" s="47"/>
      <c r="K218" s="64" t="str">
        <f t="shared" ca="1" si="40"/>
        <v/>
      </c>
      <c r="L218" s="64" t="str">
        <f t="shared" ca="1" si="39"/>
        <v/>
      </c>
      <c r="M218" s="36" t="str">
        <f t="shared" ca="1" si="34"/>
        <v/>
      </c>
      <c r="N218" s="36" t="str">
        <f t="shared" ca="1" si="32"/>
        <v/>
      </c>
      <c r="O218" s="36" t="str">
        <f t="shared" ca="1" si="33"/>
        <v/>
      </c>
      <c r="P218" s="4" t="str">
        <f t="shared" ca="1" si="36"/>
        <v/>
      </c>
      <c r="Q218" s="61" t="str">
        <f t="shared" ca="1" si="38"/>
        <v/>
      </c>
      <c r="R218" s="61" t="str">
        <f t="shared" ca="1" si="38"/>
        <v/>
      </c>
      <c r="S218" s="61" t="str">
        <f t="shared" ca="1" si="38"/>
        <v/>
      </c>
      <c r="AJ218" t="str">
        <f t="shared" ca="1" si="37"/>
        <v>first</v>
      </c>
    </row>
    <row r="219" spans="2:36">
      <c r="B219">
        <v>217</v>
      </c>
      <c r="C219" s="62">
        <f ca="1">IFERROR(IF(C218+1&gt;MAX(OFFSET('Program and Results'!$T$1,MATCH('Data mining (ELO R diff)'!$A$2,'Program and Results'!$A:$A,0)-1,0,500,1)),"",'Data mining (ELO R diff)'!C218+1),"")</f>
        <v>-33</v>
      </c>
      <c r="D219" s="47">
        <f ca="1">IF(C219="","",COUNTIFS(OFFSET('Program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diff)'!$C219))</f>
        <v>0</v>
      </c>
      <c r="E219">
        <f ca="1">IF(C219="","",COUNTIFS(OFFSET('Program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diff)'!$C219))</f>
        <v>0</v>
      </c>
      <c r="F219">
        <f ca="1">IF(C219="","",COUNTIFS(OFFSET('Program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diff)'!$C219))</f>
        <v>0</v>
      </c>
      <c r="G219" s="47">
        <f t="shared" ca="1" si="35"/>
        <v>0</v>
      </c>
      <c r="H219" s="47"/>
      <c r="K219" s="64" t="str">
        <f t="shared" ca="1" si="40"/>
        <v/>
      </c>
      <c r="L219" s="64" t="str">
        <f t="shared" ca="1" si="39"/>
        <v/>
      </c>
      <c r="M219" s="36" t="str">
        <f t="shared" ca="1" si="34"/>
        <v/>
      </c>
      <c r="N219" s="36" t="str">
        <f t="shared" ca="1" si="32"/>
        <v/>
      </c>
      <c r="O219" s="36" t="str">
        <f t="shared" ca="1" si="33"/>
        <v/>
      </c>
      <c r="P219" s="4" t="str">
        <f t="shared" ca="1" si="36"/>
        <v/>
      </c>
      <c r="Q219" s="61" t="str">
        <f t="shared" ca="1" si="38"/>
        <v/>
      </c>
      <c r="R219" s="61" t="str">
        <f t="shared" ca="1" si="38"/>
        <v/>
      </c>
      <c r="S219" s="61" t="str">
        <f t="shared" ca="1" si="38"/>
        <v/>
      </c>
      <c r="AJ219" t="str">
        <f t="shared" ca="1" si="37"/>
        <v>not first</v>
      </c>
    </row>
    <row r="220" spans="2:36">
      <c r="B220">
        <v>218</v>
      </c>
      <c r="C220" s="62">
        <f ca="1">IFERROR(IF(C219+1&gt;MAX(OFFSET('Program and Results'!$T$1,MATCH('Data mining (ELO R diff)'!$A$2,'Program and Results'!$A:$A,0)-1,0,500,1)),"",'Data mining (ELO R diff)'!C219+1),"")</f>
        <v>-32</v>
      </c>
      <c r="D220" s="47">
        <f ca="1">IF(C220="","",COUNTIFS(OFFSET('Program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diff)'!$C220))</f>
        <v>0</v>
      </c>
      <c r="E220">
        <f ca="1">IF(C220="","",COUNTIFS(OFFSET('Program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diff)'!$C220))</f>
        <v>0</v>
      </c>
      <c r="F220">
        <f ca="1">IF(C220="","",COUNTIFS(OFFSET('Program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diff)'!$C220))</f>
        <v>0</v>
      </c>
      <c r="G220" s="47">
        <f t="shared" ca="1" si="35"/>
        <v>0</v>
      </c>
      <c r="H220" s="47"/>
      <c r="K220" s="64" t="str">
        <f t="shared" ca="1" si="40"/>
        <v/>
      </c>
      <c r="L220" s="64" t="str">
        <f t="shared" ca="1" si="39"/>
        <v/>
      </c>
      <c r="M220" s="36" t="str">
        <f t="shared" ca="1" si="34"/>
        <v/>
      </c>
      <c r="N220" s="36" t="str">
        <f t="shared" ca="1" si="32"/>
        <v/>
      </c>
      <c r="O220" s="36" t="str">
        <f t="shared" ca="1" si="33"/>
        <v/>
      </c>
      <c r="P220" s="4" t="str">
        <f t="shared" ca="1" si="36"/>
        <v/>
      </c>
      <c r="Q220" s="61" t="str">
        <f t="shared" ca="1" si="38"/>
        <v/>
      </c>
      <c r="R220" s="61" t="str">
        <f t="shared" ca="1" si="38"/>
        <v/>
      </c>
      <c r="S220" s="61" t="str">
        <f t="shared" ca="1" si="38"/>
        <v/>
      </c>
      <c r="AJ220" t="str">
        <f t="shared" ca="1" si="37"/>
        <v>not first</v>
      </c>
    </row>
    <row r="221" spans="2:36">
      <c r="B221">
        <v>219</v>
      </c>
      <c r="C221" s="62">
        <f ca="1">IFERROR(IF(C220+1&gt;MAX(OFFSET('Program and Results'!$T$1,MATCH('Data mining (ELO R diff)'!$A$2,'Program and Results'!$A:$A,0)-1,0,500,1)),"",'Data mining (ELO R diff)'!C220+1),"")</f>
        <v>-31</v>
      </c>
      <c r="D221" s="47">
        <f ca="1">IF(C221="","",COUNTIFS(OFFSET('Program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diff)'!$C221))</f>
        <v>0</v>
      </c>
      <c r="E221">
        <f ca="1">IF(C221="","",COUNTIFS(OFFSET('Program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diff)'!$C221))</f>
        <v>0</v>
      </c>
      <c r="F221">
        <f ca="1">IF(C221="","",COUNTIFS(OFFSET('Program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diff)'!$C221))</f>
        <v>0</v>
      </c>
      <c r="G221" s="47">
        <f t="shared" ca="1" si="35"/>
        <v>0</v>
      </c>
      <c r="H221" s="47"/>
      <c r="K221" s="64" t="str">
        <f t="shared" ca="1" si="40"/>
        <v/>
      </c>
      <c r="L221" s="64" t="str">
        <f t="shared" ca="1" si="39"/>
        <v/>
      </c>
      <c r="M221" s="36" t="str">
        <f t="shared" ca="1" si="34"/>
        <v/>
      </c>
      <c r="N221" s="36" t="str">
        <f t="shared" ca="1" si="32"/>
        <v/>
      </c>
      <c r="O221" s="36" t="str">
        <f t="shared" ca="1" si="33"/>
        <v/>
      </c>
      <c r="P221" s="4" t="str">
        <f t="shared" ca="1" si="36"/>
        <v/>
      </c>
      <c r="Q221" s="61" t="str">
        <f t="shared" ca="1" si="38"/>
        <v/>
      </c>
      <c r="R221" s="61" t="str">
        <f t="shared" ca="1" si="38"/>
        <v/>
      </c>
      <c r="S221" s="61" t="str">
        <f t="shared" ca="1" si="38"/>
        <v/>
      </c>
      <c r="AJ221" t="str">
        <f t="shared" ca="1" si="37"/>
        <v>not first</v>
      </c>
    </row>
    <row r="222" spans="2:36">
      <c r="B222">
        <v>220</v>
      </c>
      <c r="C222" s="62">
        <f ca="1">IFERROR(IF(C221+1&gt;MAX(OFFSET('Program and Results'!$T$1,MATCH('Data mining (ELO R diff)'!$A$2,'Program and Results'!$A:$A,0)-1,0,500,1)),"",'Data mining (ELO R diff)'!C221+1),"")</f>
        <v>-30</v>
      </c>
      <c r="D222" s="47">
        <f ca="1">IF(C222="","",COUNTIFS(OFFSET('Program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diff)'!$C222))</f>
        <v>0</v>
      </c>
      <c r="E222">
        <f ca="1">IF(C222="","",COUNTIFS(OFFSET('Program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diff)'!$C222))</f>
        <v>0</v>
      </c>
      <c r="F222">
        <f ca="1">IF(C222="","",COUNTIFS(OFFSET('Program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diff)'!$C222))</f>
        <v>1</v>
      </c>
      <c r="G222" s="47">
        <f t="shared" ca="1" si="35"/>
        <v>1</v>
      </c>
      <c r="H222" s="47"/>
      <c r="K222" s="64" t="str">
        <f t="shared" ca="1" si="40"/>
        <v/>
      </c>
      <c r="L222" s="64" t="str">
        <f t="shared" ca="1" si="39"/>
        <v/>
      </c>
      <c r="M222" s="36" t="str">
        <f t="shared" ca="1" si="34"/>
        <v/>
      </c>
      <c r="N222" s="36" t="str">
        <f t="shared" ref="N222:N285" ca="1" si="41">IFERROR(IF(L222="","",IF($L222="+",SUMIFS($E:$E,$C:$C,"&gt;="&amp;$K222),SUMIFS($E:$E,$C:$C,"&gt;="&amp;$K222,$C:$C,"&lt;="&amp;$L222))),"")</f>
        <v/>
      </c>
      <c r="O222" s="36" t="str">
        <f t="shared" ref="O222:O285" ca="1" si="42">IFERROR(IF(L222="","",IF($L222="+",SUMIFS($F:$F,$C:$C,"&gt;="&amp;$K222),SUMIFS($F:$F,$C:$C,"&gt;="&amp;$K222,$C:$C,"&lt;="&amp;$L222))),"")</f>
        <v/>
      </c>
      <c r="P222" s="4" t="str">
        <f t="shared" ca="1" si="36"/>
        <v/>
      </c>
      <c r="Q222" s="61" t="str">
        <f t="shared" ca="1" si="38"/>
        <v/>
      </c>
      <c r="R222" s="61" t="str">
        <f t="shared" ca="1" si="38"/>
        <v/>
      </c>
      <c r="S222" s="61" t="str">
        <f t="shared" ca="1" si="38"/>
        <v/>
      </c>
      <c r="AJ222" t="str">
        <f t="shared" ca="1" si="37"/>
        <v>first</v>
      </c>
    </row>
    <row r="223" spans="2:36">
      <c r="B223">
        <v>221</v>
      </c>
      <c r="C223" s="62">
        <f ca="1">IFERROR(IF(C222+1&gt;MAX(OFFSET('Program and Results'!$T$1,MATCH('Data mining (ELO R diff)'!$A$2,'Program and Results'!$A:$A,0)-1,0,500,1)),"",'Data mining (ELO R diff)'!C222+1),"")</f>
        <v>-29</v>
      </c>
      <c r="D223" s="47">
        <f ca="1">IF(C223="","",COUNTIFS(OFFSET('Program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diff)'!$C223))</f>
        <v>0</v>
      </c>
      <c r="E223">
        <f ca="1">IF(C223="","",COUNTIFS(OFFSET('Program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diff)'!$C223))</f>
        <v>1</v>
      </c>
      <c r="F223">
        <f ca="1">IF(C223="","",COUNTIFS(OFFSET('Program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diff)'!$C223))</f>
        <v>1</v>
      </c>
      <c r="G223" s="47">
        <f t="shared" ca="1" si="35"/>
        <v>2</v>
      </c>
      <c r="H223" s="47"/>
      <c r="K223" s="64" t="str">
        <f t="shared" ca="1" si="40"/>
        <v/>
      </c>
      <c r="L223" s="64" t="str">
        <f t="shared" ca="1" si="39"/>
        <v/>
      </c>
      <c r="M223" s="36" t="str">
        <f t="shared" ca="1" si="34"/>
        <v/>
      </c>
      <c r="N223" s="36" t="str">
        <f t="shared" ca="1" si="41"/>
        <v/>
      </c>
      <c r="O223" s="36" t="str">
        <f t="shared" ca="1" si="42"/>
        <v/>
      </c>
      <c r="P223" s="4" t="str">
        <f t="shared" ca="1" si="36"/>
        <v/>
      </c>
      <c r="Q223" s="61" t="str">
        <f t="shared" ca="1" si="38"/>
        <v/>
      </c>
      <c r="R223" s="61" t="str">
        <f t="shared" ca="1" si="38"/>
        <v/>
      </c>
      <c r="S223" s="61" t="str">
        <f t="shared" ca="1" si="38"/>
        <v/>
      </c>
      <c r="AJ223" t="str">
        <f t="shared" ca="1" si="37"/>
        <v>first</v>
      </c>
    </row>
    <row r="224" spans="2:36">
      <c r="B224">
        <v>222</v>
      </c>
      <c r="C224" s="62">
        <f ca="1">IFERROR(IF(C223+1&gt;MAX(OFFSET('Program and Results'!$T$1,MATCH('Data mining (ELO R diff)'!$A$2,'Program and Results'!$A:$A,0)-1,0,500,1)),"",'Data mining (ELO R diff)'!C223+1),"")</f>
        <v>-28</v>
      </c>
      <c r="D224" s="47">
        <f ca="1">IF(C224="","",COUNTIFS(OFFSET('Program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diff)'!$C224))</f>
        <v>0</v>
      </c>
      <c r="E224">
        <f ca="1">IF(C224="","",COUNTIFS(OFFSET('Program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diff)'!$C224))</f>
        <v>0</v>
      </c>
      <c r="F224">
        <f ca="1">IF(C224="","",COUNTIFS(OFFSET('Program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diff)'!$C224))</f>
        <v>0</v>
      </c>
      <c r="G224" s="47">
        <f t="shared" ca="1" si="35"/>
        <v>0</v>
      </c>
      <c r="H224" s="47"/>
      <c r="K224" s="64" t="str">
        <f t="shared" ca="1" si="40"/>
        <v/>
      </c>
      <c r="L224" s="64" t="str">
        <f t="shared" ca="1" si="39"/>
        <v/>
      </c>
      <c r="M224" s="36" t="str">
        <f t="shared" ca="1" si="34"/>
        <v/>
      </c>
      <c r="N224" s="36" t="str">
        <f t="shared" ca="1" si="41"/>
        <v/>
      </c>
      <c r="O224" s="36" t="str">
        <f t="shared" ca="1" si="42"/>
        <v/>
      </c>
      <c r="P224" s="4" t="str">
        <f t="shared" ca="1" si="36"/>
        <v/>
      </c>
      <c r="Q224" s="61" t="str">
        <f t="shared" ca="1" si="38"/>
        <v/>
      </c>
      <c r="R224" s="61" t="str">
        <f t="shared" ca="1" si="38"/>
        <v/>
      </c>
      <c r="S224" s="61" t="str">
        <f t="shared" ca="1" si="38"/>
        <v/>
      </c>
      <c r="AJ224" t="str">
        <f t="shared" ca="1" si="37"/>
        <v>not first</v>
      </c>
    </row>
    <row r="225" spans="2:36">
      <c r="B225">
        <v>223</v>
      </c>
      <c r="C225" s="62">
        <f ca="1">IFERROR(IF(C224+1&gt;MAX(OFFSET('Program and Results'!$T$1,MATCH('Data mining (ELO R diff)'!$A$2,'Program and Results'!$A:$A,0)-1,0,500,1)),"",'Data mining (ELO R diff)'!C224+1),"")</f>
        <v>-27</v>
      </c>
      <c r="D225" s="47">
        <f ca="1">IF(C225="","",COUNTIFS(OFFSET('Program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diff)'!$C225))</f>
        <v>0</v>
      </c>
      <c r="E225">
        <f ca="1">IF(C225="","",COUNTIFS(OFFSET('Program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diff)'!$C225))</f>
        <v>0</v>
      </c>
      <c r="F225">
        <f ca="1">IF(C225="","",COUNTIFS(OFFSET('Program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diff)'!$C225))</f>
        <v>1</v>
      </c>
      <c r="G225" s="47">
        <f t="shared" ca="1" si="35"/>
        <v>1</v>
      </c>
      <c r="H225" s="47"/>
      <c r="K225" s="64" t="str">
        <f t="shared" ca="1" si="40"/>
        <v/>
      </c>
      <c r="L225" s="64" t="str">
        <f t="shared" ca="1" si="39"/>
        <v/>
      </c>
      <c r="M225" s="36" t="str">
        <f t="shared" ca="1" si="34"/>
        <v/>
      </c>
      <c r="N225" s="36" t="str">
        <f t="shared" ca="1" si="41"/>
        <v/>
      </c>
      <c r="O225" s="36" t="str">
        <f t="shared" ca="1" si="42"/>
        <v/>
      </c>
      <c r="P225" s="4" t="str">
        <f t="shared" ca="1" si="36"/>
        <v/>
      </c>
      <c r="Q225" s="61" t="str">
        <f t="shared" ca="1" si="38"/>
        <v/>
      </c>
      <c r="R225" s="61" t="str">
        <f t="shared" ca="1" si="38"/>
        <v/>
      </c>
      <c r="S225" s="61" t="str">
        <f t="shared" ca="1" si="38"/>
        <v/>
      </c>
      <c r="AJ225" t="str">
        <f t="shared" ca="1" si="37"/>
        <v>first</v>
      </c>
    </row>
    <row r="226" spans="2:36">
      <c r="B226">
        <v>224</v>
      </c>
      <c r="C226" s="62">
        <f ca="1">IFERROR(IF(C225+1&gt;MAX(OFFSET('Program and Results'!$T$1,MATCH('Data mining (ELO R diff)'!$A$2,'Program and Results'!$A:$A,0)-1,0,500,1)),"",'Data mining (ELO R diff)'!C225+1),"")</f>
        <v>-26</v>
      </c>
      <c r="D226" s="47">
        <f ca="1">IF(C226="","",COUNTIFS(OFFSET('Program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diff)'!$C226))</f>
        <v>0</v>
      </c>
      <c r="E226">
        <f ca="1">IF(C226="","",COUNTIFS(OFFSET('Program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diff)'!$C226))</f>
        <v>0</v>
      </c>
      <c r="F226">
        <f ca="1">IF(C226="","",COUNTIFS(OFFSET('Program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diff)'!$C226))</f>
        <v>0</v>
      </c>
      <c r="G226" s="47">
        <f t="shared" ca="1" si="35"/>
        <v>0</v>
      </c>
      <c r="H226" s="47"/>
      <c r="K226" s="64" t="str">
        <f t="shared" ca="1" si="40"/>
        <v/>
      </c>
      <c r="L226" s="64" t="str">
        <f t="shared" ca="1" si="39"/>
        <v/>
      </c>
      <c r="M226" s="36" t="str">
        <f t="shared" ca="1" si="34"/>
        <v/>
      </c>
      <c r="N226" s="36" t="str">
        <f t="shared" ca="1" si="41"/>
        <v/>
      </c>
      <c r="O226" s="36" t="str">
        <f t="shared" ca="1" si="42"/>
        <v/>
      </c>
      <c r="P226" s="4" t="str">
        <f t="shared" ca="1" si="36"/>
        <v/>
      </c>
      <c r="Q226" s="61" t="str">
        <f t="shared" ca="1" si="38"/>
        <v/>
      </c>
      <c r="R226" s="61" t="str">
        <f t="shared" ca="1" si="38"/>
        <v/>
      </c>
      <c r="S226" s="61" t="str">
        <f t="shared" ca="1" si="38"/>
        <v/>
      </c>
      <c r="AJ226" t="str">
        <f t="shared" ca="1" si="37"/>
        <v>not first</v>
      </c>
    </row>
    <row r="227" spans="2:36">
      <c r="B227">
        <v>225</v>
      </c>
      <c r="C227" s="62">
        <f ca="1">IFERROR(IF(C226+1&gt;MAX(OFFSET('Program and Results'!$T$1,MATCH('Data mining (ELO R diff)'!$A$2,'Program and Results'!$A:$A,0)-1,0,500,1)),"",'Data mining (ELO R diff)'!C226+1),"")</f>
        <v>-25</v>
      </c>
      <c r="D227" s="47">
        <f ca="1">IF(C227="","",COUNTIFS(OFFSET('Program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diff)'!$C227))</f>
        <v>0</v>
      </c>
      <c r="E227">
        <f ca="1">IF(C227="","",COUNTIFS(OFFSET('Program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diff)'!$C227))</f>
        <v>0</v>
      </c>
      <c r="F227">
        <f ca="1">IF(C227="","",COUNTIFS(OFFSET('Program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diff)'!$C227))</f>
        <v>0</v>
      </c>
      <c r="G227" s="47">
        <f t="shared" ca="1" si="35"/>
        <v>0</v>
      </c>
      <c r="H227" s="47"/>
      <c r="K227" s="64" t="str">
        <f t="shared" ca="1" si="40"/>
        <v/>
      </c>
      <c r="L227" s="64" t="str">
        <f t="shared" ca="1" si="39"/>
        <v/>
      </c>
      <c r="M227" s="36" t="str">
        <f t="shared" ca="1" si="34"/>
        <v/>
      </c>
      <c r="N227" s="36" t="str">
        <f t="shared" ca="1" si="41"/>
        <v/>
      </c>
      <c r="O227" s="36" t="str">
        <f t="shared" ca="1" si="42"/>
        <v/>
      </c>
      <c r="P227" s="4" t="str">
        <f t="shared" ca="1" si="36"/>
        <v/>
      </c>
      <c r="Q227" s="61" t="str">
        <f t="shared" ca="1" si="38"/>
        <v/>
      </c>
      <c r="R227" s="61" t="str">
        <f t="shared" ca="1" si="38"/>
        <v/>
      </c>
      <c r="S227" s="61" t="str">
        <f t="shared" ca="1" si="38"/>
        <v/>
      </c>
      <c r="AJ227" t="str">
        <f t="shared" ca="1" si="37"/>
        <v>not first</v>
      </c>
    </row>
    <row r="228" spans="2:36">
      <c r="B228">
        <v>226</v>
      </c>
      <c r="C228" s="62">
        <f ca="1">IFERROR(IF(C227+1&gt;MAX(OFFSET('Program and Results'!$T$1,MATCH('Data mining (ELO R diff)'!$A$2,'Program and Results'!$A:$A,0)-1,0,500,1)),"",'Data mining (ELO R diff)'!C227+1),"")</f>
        <v>-24</v>
      </c>
      <c r="D228" s="47">
        <f ca="1">IF(C228="","",COUNTIFS(OFFSET('Program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diff)'!$C228))</f>
        <v>0</v>
      </c>
      <c r="E228">
        <f ca="1">IF(C228="","",COUNTIFS(OFFSET('Program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diff)'!$C228))</f>
        <v>2</v>
      </c>
      <c r="F228">
        <f ca="1">IF(C228="","",COUNTIFS(OFFSET('Program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diff)'!$C228))</f>
        <v>0</v>
      </c>
      <c r="G228" s="47">
        <f t="shared" ca="1" si="35"/>
        <v>2</v>
      </c>
      <c r="H228" s="47"/>
      <c r="K228" s="64" t="str">
        <f t="shared" ca="1" si="40"/>
        <v/>
      </c>
      <c r="L228" s="64" t="str">
        <f t="shared" ca="1" si="39"/>
        <v/>
      </c>
      <c r="M228" s="36" t="str">
        <f t="shared" ca="1" si="34"/>
        <v/>
      </c>
      <c r="N228" s="36" t="str">
        <f t="shared" ca="1" si="41"/>
        <v/>
      </c>
      <c r="O228" s="36" t="str">
        <f t="shared" ca="1" si="42"/>
        <v/>
      </c>
      <c r="P228" s="4" t="str">
        <f t="shared" ca="1" si="36"/>
        <v/>
      </c>
      <c r="Q228" s="61" t="str">
        <f t="shared" ca="1" si="38"/>
        <v/>
      </c>
      <c r="R228" s="61" t="str">
        <f t="shared" ca="1" si="38"/>
        <v/>
      </c>
      <c r="S228" s="61" t="str">
        <f t="shared" ca="1" si="38"/>
        <v/>
      </c>
      <c r="AJ228" t="str">
        <f t="shared" ca="1" si="37"/>
        <v>first</v>
      </c>
    </row>
    <row r="229" spans="2:36">
      <c r="B229">
        <v>227</v>
      </c>
      <c r="C229" s="62">
        <f ca="1">IFERROR(IF(C228+1&gt;MAX(OFFSET('Program and Results'!$T$1,MATCH('Data mining (ELO R diff)'!$A$2,'Program and Results'!$A:$A,0)-1,0,500,1)),"",'Data mining (ELO R diff)'!C228+1),"")</f>
        <v>-23</v>
      </c>
      <c r="D229" s="47">
        <f ca="1">IF(C229="","",COUNTIFS(OFFSET('Program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diff)'!$C229))</f>
        <v>0</v>
      </c>
      <c r="E229">
        <f ca="1">IF(C229="","",COUNTIFS(OFFSET('Program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diff)'!$C229))</f>
        <v>0</v>
      </c>
      <c r="F229">
        <f ca="1">IF(C229="","",COUNTIFS(OFFSET('Program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diff)'!$C229))</f>
        <v>0</v>
      </c>
      <c r="G229" s="47">
        <f t="shared" ca="1" si="35"/>
        <v>0</v>
      </c>
      <c r="H229" s="47"/>
      <c r="K229" s="64" t="str">
        <f t="shared" ca="1" si="40"/>
        <v/>
      </c>
      <c r="L229" s="64" t="str">
        <f t="shared" ca="1" si="39"/>
        <v/>
      </c>
      <c r="M229" s="36" t="str">
        <f t="shared" ca="1" si="34"/>
        <v/>
      </c>
      <c r="N229" s="36" t="str">
        <f t="shared" ca="1" si="41"/>
        <v/>
      </c>
      <c r="O229" s="36" t="str">
        <f t="shared" ca="1" si="42"/>
        <v/>
      </c>
      <c r="P229" s="4" t="str">
        <f t="shared" ca="1" si="36"/>
        <v/>
      </c>
      <c r="Q229" s="61" t="str">
        <f t="shared" ca="1" si="38"/>
        <v/>
      </c>
      <c r="R229" s="61" t="str">
        <f t="shared" ca="1" si="38"/>
        <v/>
      </c>
      <c r="S229" s="61" t="str">
        <f t="shared" ca="1" si="38"/>
        <v/>
      </c>
      <c r="AJ229" t="str">
        <f t="shared" ca="1" si="37"/>
        <v>not first</v>
      </c>
    </row>
    <row r="230" spans="2:36">
      <c r="B230">
        <v>228</v>
      </c>
      <c r="C230" s="62">
        <f ca="1">IFERROR(IF(C229+1&gt;MAX(OFFSET('Program and Results'!$T$1,MATCH('Data mining (ELO R diff)'!$A$2,'Program and Results'!$A:$A,0)-1,0,500,1)),"",'Data mining (ELO R diff)'!C229+1),"")</f>
        <v>-22</v>
      </c>
      <c r="D230" s="47">
        <f ca="1">IF(C230="","",COUNTIFS(OFFSET('Program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diff)'!$C230))</f>
        <v>0</v>
      </c>
      <c r="E230">
        <f ca="1">IF(C230="","",COUNTIFS(OFFSET('Program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diff)'!$C230))</f>
        <v>0</v>
      </c>
      <c r="F230">
        <f ca="1">IF(C230="","",COUNTIFS(OFFSET('Program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diff)'!$C230))</f>
        <v>0</v>
      </c>
      <c r="G230" s="47">
        <f t="shared" ca="1" si="35"/>
        <v>0</v>
      </c>
      <c r="H230" s="47"/>
      <c r="K230" s="64" t="str">
        <f t="shared" ca="1" si="40"/>
        <v/>
      </c>
      <c r="L230" s="64" t="str">
        <f t="shared" ca="1" si="39"/>
        <v/>
      </c>
      <c r="M230" s="36" t="str">
        <f t="shared" ca="1" si="34"/>
        <v/>
      </c>
      <c r="N230" s="36" t="str">
        <f t="shared" ca="1" si="41"/>
        <v/>
      </c>
      <c r="O230" s="36" t="str">
        <f t="shared" ca="1" si="42"/>
        <v/>
      </c>
      <c r="P230" s="4" t="str">
        <f t="shared" ca="1" si="36"/>
        <v/>
      </c>
      <c r="Q230" s="61" t="str">
        <f t="shared" ca="1" si="38"/>
        <v/>
      </c>
      <c r="R230" s="61" t="str">
        <f t="shared" ca="1" si="38"/>
        <v/>
      </c>
      <c r="S230" s="61" t="str">
        <f t="shared" ca="1" si="38"/>
        <v/>
      </c>
      <c r="AJ230" t="str">
        <f t="shared" ca="1" si="37"/>
        <v>not first</v>
      </c>
    </row>
    <row r="231" spans="2:36">
      <c r="B231">
        <v>229</v>
      </c>
      <c r="C231" s="62">
        <f ca="1">IFERROR(IF(C230+1&gt;MAX(OFFSET('Program and Results'!$T$1,MATCH('Data mining (ELO R diff)'!$A$2,'Program and Results'!$A:$A,0)-1,0,500,1)),"",'Data mining (ELO R diff)'!C230+1),"")</f>
        <v>-21</v>
      </c>
      <c r="D231" s="47">
        <f ca="1">IF(C231="","",COUNTIFS(OFFSET('Program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diff)'!$C231))</f>
        <v>0</v>
      </c>
      <c r="E231">
        <f ca="1">IF(C231="","",COUNTIFS(OFFSET('Program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diff)'!$C231))</f>
        <v>0</v>
      </c>
      <c r="F231">
        <f ca="1">IF(C231="","",COUNTIFS(OFFSET('Program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diff)'!$C231))</f>
        <v>0</v>
      </c>
      <c r="G231" s="47">
        <f t="shared" ca="1" si="35"/>
        <v>0</v>
      </c>
      <c r="H231" s="47"/>
      <c r="K231" s="64" t="str">
        <f t="shared" ca="1" si="40"/>
        <v/>
      </c>
      <c r="L231" s="64" t="str">
        <f t="shared" ca="1" si="39"/>
        <v/>
      </c>
      <c r="M231" s="36" t="str">
        <f t="shared" ca="1" si="34"/>
        <v/>
      </c>
      <c r="N231" s="36" t="str">
        <f t="shared" ca="1" si="41"/>
        <v/>
      </c>
      <c r="O231" s="36" t="str">
        <f t="shared" ca="1" si="42"/>
        <v/>
      </c>
      <c r="P231" s="4" t="str">
        <f t="shared" ca="1" si="36"/>
        <v/>
      </c>
      <c r="Q231" s="61" t="str">
        <f t="shared" ca="1" si="38"/>
        <v/>
      </c>
      <c r="R231" s="61" t="str">
        <f t="shared" ca="1" si="38"/>
        <v/>
      </c>
      <c r="S231" s="61" t="str">
        <f t="shared" ca="1" si="38"/>
        <v/>
      </c>
      <c r="AJ231" t="str">
        <f t="shared" ca="1" si="37"/>
        <v>not first</v>
      </c>
    </row>
    <row r="232" spans="2:36">
      <c r="B232">
        <v>230</v>
      </c>
      <c r="C232" s="62">
        <f ca="1">IFERROR(IF(C231+1&gt;MAX(OFFSET('Program and Results'!$T$1,MATCH('Data mining (ELO R diff)'!$A$2,'Program and Results'!$A:$A,0)-1,0,500,1)),"",'Data mining (ELO R diff)'!C231+1),"")</f>
        <v>-20</v>
      </c>
      <c r="D232" s="47">
        <f ca="1">IF(C232="","",COUNTIFS(OFFSET('Program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diff)'!$C232))</f>
        <v>1</v>
      </c>
      <c r="E232">
        <f ca="1">IF(C232="","",COUNTIFS(OFFSET('Program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diff)'!$C232))</f>
        <v>0</v>
      </c>
      <c r="F232">
        <f ca="1">IF(C232="","",COUNTIFS(OFFSET('Program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diff)'!$C232))</f>
        <v>0</v>
      </c>
      <c r="G232" s="47">
        <f t="shared" ca="1" si="35"/>
        <v>1</v>
      </c>
      <c r="H232" s="47"/>
      <c r="K232" s="64" t="str">
        <f t="shared" ca="1" si="40"/>
        <v/>
      </c>
      <c r="L232" s="64" t="str">
        <f t="shared" ca="1" si="39"/>
        <v/>
      </c>
      <c r="M232" s="36" t="str">
        <f t="shared" ca="1" si="34"/>
        <v/>
      </c>
      <c r="N232" s="36" t="str">
        <f t="shared" ca="1" si="41"/>
        <v/>
      </c>
      <c r="O232" s="36" t="str">
        <f t="shared" ca="1" si="42"/>
        <v/>
      </c>
      <c r="P232" s="4" t="str">
        <f t="shared" ca="1" si="36"/>
        <v/>
      </c>
      <c r="Q232" s="61" t="str">
        <f t="shared" ca="1" si="38"/>
        <v/>
      </c>
      <c r="R232" s="61" t="str">
        <f t="shared" ca="1" si="38"/>
        <v/>
      </c>
      <c r="S232" s="61" t="str">
        <f t="shared" ca="1" si="38"/>
        <v/>
      </c>
      <c r="AJ232" t="str">
        <f t="shared" ca="1" si="37"/>
        <v>first</v>
      </c>
    </row>
    <row r="233" spans="2:36">
      <c r="B233">
        <v>231</v>
      </c>
      <c r="C233" s="62">
        <f ca="1">IFERROR(IF(C232+1&gt;MAX(OFFSET('Program and Results'!$T$1,MATCH('Data mining (ELO R diff)'!$A$2,'Program and Results'!$A:$A,0)-1,0,500,1)),"",'Data mining (ELO R diff)'!C232+1),"")</f>
        <v>-19</v>
      </c>
      <c r="D233" s="47">
        <f ca="1">IF(C233="","",COUNTIFS(OFFSET('Program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diff)'!$C233))</f>
        <v>0</v>
      </c>
      <c r="E233">
        <f ca="1">IF(C233="","",COUNTIFS(OFFSET('Program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diff)'!$C233))</f>
        <v>0</v>
      </c>
      <c r="F233">
        <f ca="1">IF(C233="","",COUNTIFS(OFFSET('Program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diff)'!$C233))</f>
        <v>0</v>
      </c>
      <c r="G233" s="47">
        <f t="shared" ca="1" si="35"/>
        <v>0</v>
      </c>
      <c r="H233" s="47"/>
      <c r="K233" s="64" t="str">
        <f t="shared" ca="1" si="40"/>
        <v/>
      </c>
      <c r="L233" s="64" t="str">
        <f t="shared" ca="1" si="39"/>
        <v/>
      </c>
      <c r="M233" s="36" t="str">
        <f t="shared" ca="1" si="34"/>
        <v/>
      </c>
      <c r="N233" s="36" t="str">
        <f t="shared" ca="1" si="41"/>
        <v/>
      </c>
      <c r="O233" s="36" t="str">
        <f t="shared" ca="1" si="42"/>
        <v/>
      </c>
      <c r="P233" s="4" t="str">
        <f t="shared" ca="1" si="36"/>
        <v/>
      </c>
      <c r="Q233" s="61" t="str">
        <f t="shared" ca="1" si="38"/>
        <v/>
      </c>
      <c r="R233" s="61" t="str">
        <f t="shared" ca="1" si="38"/>
        <v/>
      </c>
      <c r="S233" s="61" t="str">
        <f t="shared" ca="1" si="38"/>
        <v/>
      </c>
      <c r="AJ233" t="str">
        <f t="shared" ca="1" si="37"/>
        <v>not first</v>
      </c>
    </row>
    <row r="234" spans="2:36">
      <c r="B234">
        <v>232</v>
      </c>
      <c r="C234" s="62">
        <f ca="1">IFERROR(IF(C233+1&gt;MAX(OFFSET('Program and Results'!$T$1,MATCH('Data mining (ELO R diff)'!$A$2,'Program and Results'!$A:$A,0)-1,0,500,1)),"",'Data mining (ELO R diff)'!C233+1),"")</f>
        <v>-18</v>
      </c>
      <c r="D234" s="47">
        <f ca="1">IF(C234="","",COUNTIFS(OFFSET('Program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diff)'!$C234))</f>
        <v>0</v>
      </c>
      <c r="E234">
        <f ca="1">IF(C234="","",COUNTIFS(OFFSET('Program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diff)'!$C234))</f>
        <v>2</v>
      </c>
      <c r="F234">
        <f ca="1">IF(C234="","",COUNTIFS(OFFSET('Program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diff)'!$C234))</f>
        <v>1</v>
      </c>
      <c r="G234" s="47">
        <f t="shared" ca="1" si="35"/>
        <v>3</v>
      </c>
      <c r="H234" s="47"/>
      <c r="K234" s="64" t="str">
        <f t="shared" ca="1" si="40"/>
        <v/>
      </c>
      <c r="L234" s="64" t="str">
        <f t="shared" ca="1" si="39"/>
        <v/>
      </c>
      <c r="M234" s="36" t="str">
        <f t="shared" ca="1" si="34"/>
        <v/>
      </c>
      <c r="N234" s="36" t="str">
        <f t="shared" ca="1" si="41"/>
        <v/>
      </c>
      <c r="O234" s="36" t="str">
        <f t="shared" ca="1" si="42"/>
        <v/>
      </c>
      <c r="P234" s="4" t="str">
        <f t="shared" ca="1" si="36"/>
        <v/>
      </c>
      <c r="Q234" s="61" t="str">
        <f t="shared" ca="1" si="38"/>
        <v/>
      </c>
      <c r="R234" s="61" t="str">
        <f t="shared" ca="1" si="38"/>
        <v/>
      </c>
      <c r="S234" s="61" t="str">
        <f t="shared" ca="1" si="38"/>
        <v/>
      </c>
      <c r="AJ234" t="str">
        <f t="shared" ca="1" si="37"/>
        <v>first</v>
      </c>
    </row>
    <row r="235" spans="2:36">
      <c r="B235">
        <v>233</v>
      </c>
      <c r="C235" s="62">
        <f ca="1">IFERROR(IF(C234+1&gt;MAX(OFFSET('Program and Results'!$T$1,MATCH('Data mining (ELO R diff)'!$A$2,'Program and Results'!$A:$A,0)-1,0,500,1)),"",'Data mining (ELO R diff)'!C234+1),"")</f>
        <v>-17</v>
      </c>
      <c r="D235" s="47">
        <f ca="1">IF(C235="","",COUNTIFS(OFFSET('Program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diff)'!$C235))</f>
        <v>0</v>
      </c>
      <c r="E235">
        <f ca="1">IF(C235="","",COUNTIFS(OFFSET('Program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diff)'!$C235))</f>
        <v>1</v>
      </c>
      <c r="F235">
        <f ca="1">IF(C235="","",COUNTIFS(OFFSET('Program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diff)'!$C235))</f>
        <v>0</v>
      </c>
      <c r="G235" s="47">
        <f t="shared" ca="1" si="35"/>
        <v>1</v>
      </c>
      <c r="H235" s="47"/>
      <c r="K235" s="64" t="str">
        <f t="shared" ca="1" si="40"/>
        <v/>
      </c>
      <c r="L235" s="64" t="str">
        <f t="shared" ca="1" si="39"/>
        <v/>
      </c>
      <c r="M235" s="36" t="str">
        <f t="shared" ca="1" si="34"/>
        <v/>
      </c>
      <c r="N235" s="36" t="str">
        <f t="shared" ca="1" si="41"/>
        <v/>
      </c>
      <c r="O235" s="36" t="str">
        <f t="shared" ca="1" si="42"/>
        <v/>
      </c>
      <c r="P235" s="4" t="str">
        <f t="shared" ca="1" si="36"/>
        <v/>
      </c>
      <c r="Q235" s="61" t="str">
        <f t="shared" ca="1" si="38"/>
        <v/>
      </c>
      <c r="R235" s="61" t="str">
        <f t="shared" ca="1" si="38"/>
        <v/>
      </c>
      <c r="S235" s="61" t="str">
        <f t="shared" ca="1" si="38"/>
        <v/>
      </c>
      <c r="AJ235" t="str">
        <f t="shared" ca="1" si="37"/>
        <v>first</v>
      </c>
    </row>
    <row r="236" spans="2:36">
      <c r="B236">
        <v>234</v>
      </c>
      <c r="C236" s="62">
        <f ca="1">IFERROR(IF(C235+1&gt;MAX(OFFSET('Program and Results'!$T$1,MATCH('Data mining (ELO R diff)'!$A$2,'Program and Results'!$A:$A,0)-1,0,500,1)),"",'Data mining (ELO R diff)'!C235+1),"")</f>
        <v>-16</v>
      </c>
      <c r="D236" s="47">
        <f ca="1">IF(C236="","",COUNTIFS(OFFSET('Program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diff)'!$C236))</f>
        <v>1</v>
      </c>
      <c r="E236">
        <f ca="1">IF(C236="","",COUNTIFS(OFFSET('Program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diff)'!$C236))</f>
        <v>0</v>
      </c>
      <c r="F236">
        <f ca="1">IF(C236="","",COUNTIFS(OFFSET('Program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diff)'!$C236))</f>
        <v>0</v>
      </c>
      <c r="G236" s="47">
        <f t="shared" ca="1" si="35"/>
        <v>1</v>
      </c>
      <c r="H236" s="47"/>
      <c r="K236" s="64" t="str">
        <f t="shared" ca="1" si="40"/>
        <v/>
      </c>
      <c r="L236" s="64" t="str">
        <f t="shared" ca="1" si="39"/>
        <v/>
      </c>
      <c r="M236" s="36" t="str">
        <f t="shared" ca="1" si="34"/>
        <v/>
      </c>
      <c r="N236" s="36" t="str">
        <f t="shared" ca="1" si="41"/>
        <v/>
      </c>
      <c r="O236" s="36" t="str">
        <f t="shared" ca="1" si="42"/>
        <v/>
      </c>
      <c r="P236" s="4" t="str">
        <f t="shared" ca="1" si="36"/>
        <v/>
      </c>
      <c r="Q236" s="61" t="str">
        <f t="shared" ca="1" si="38"/>
        <v/>
      </c>
      <c r="R236" s="61" t="str">
        <f t="shared" ca="1" si="38"/>
        <v/>
      </c>
      <c r="S236" s="61" t="str">
        <f t="shared" ca="1" si="38"/>
        <v/>
      </c>
      <c r="AJ236" t="str">
        <f t="shared" ca="1" si="37"/>
        <v>first</v>
      </c>
    </row>
    <row r="237" spans="2:36">
      <c r="B237">
        <v>235</v>
      </c>
      <c r="C237" s="62">
        <f ca="1">IFERROR(IF(C236+1&gt;MAX(OFFSET('Program and Results'!$T$1,MATCH('Data mining (ELO R diff)'!$A$2,'Program and Results'!$A:$A,0)-1,0,500,1)),"",'Data mining (ELO R diff)'!C236+1),"")</f>
        <v>-15</v>
      </c>
      <c r="D237" s="47">
        <f ca="1">IF(C237="","",COUNTIFS(OFFSET('Program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diff)'!$C237))</f>
        <v>2</v>
      </c>
      <c r="E237">
        <f ca="1">IF(C237="","",COUNTIFS(OFFSET('Program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diff)'!$C237))</f>
        <v>4</v>
      </c>
      <c r="F237">
        <f ca="1">IF(C237="","",COUNTIFS(OFFSET('Program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diff)'!$C237))</f>
        <v>0</v>
      </c>
      <c r="G237" s="47">
        <f t="shared" ca="1" si="35"/>
        <v>6</v>
      </c>
      <c r="H237" s="47"/>
      <c r="K237" s="64" t="str">
        <f t="shared" ca="1" si="40"/>
        <v/>
      </c>
      <c r="L237" s="64" t="str">
        <f t="shared" ca="1" si="39"/>
        <v/>
      </c>
      <c r="M237" s="36" t="str">
        <f t="shared" ca="1" si="34"/>
        <v/>
      </c>
      <c r="N237" s="36" t="str">
        <f t="shared" ca="1" si="41"/>
        <v/>
      </c>
      <c r="O237" s="36" t="str">
        <f t="shared" ca="1" si="42"/>
        <v/>
      </c>
      <c r="P237" s="4" t="str">
        <f t="shared" ca="1" si="36"/>
        <v/>
      </c>
      <c r="Q237" s="61" t="str">
        <f t="shared" ca="1" si="38"/>
        <v/>
      </c>
      <c r="R237" s="61" t="str">
        <f t="shared" ca="1" si="38"/>
        <v/>
      </c>
      <c r="S237" s="61" t="str">
        <f t="shared" ca="1" si="38"/>
        <v/>
      </c>
      <c r="AJ237" t="str">
        <f t="shared" ca="1" si="37"/>
        <v>first</v>
      </c>
    </row>
    <row r="238" spans="2:36">
      <c r="B238">
        <v>236</v>
      </c>
      <c r="C238" s="62">
        <f ca="1">IFERROR(IF(C237+1&gt;MAX(OFFSET('Program and Results'!$T$1,MATCH('Data mining (ELO R diff)'!$A$2,'Program and Results'!$A:$A,0)-1,0,500,1)),"",'Data mining (ELO R diff)'!C237+1),"")</f>
        <v>-14</v>
      </c>
      <c r="D238" s="47">
        <f ca="1">IF(C238="","",COUNTIFS(OFFSET('Program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diff)'!$C238))</f>
        <v>1</v>
      </c>
      <c r="E238">
        <f ca="1">IF(C238="","",COUNTIFS(OFFSET('Program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diff)'!$C238))</f>
        <v>0</v>
      </c>
      <c r="F238">
        <f ca="1">IF(C238="","",COUNTIFS(OFFSET('Program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diff)'!$C238))</f>
        <v>0</v>
      </c>
      <c r="G238" s="47">
        <f t="shared" ca="1" si="35"/>
        <v>1</v>
      </c>
      <c r="H238" s="47"/>
      <c r="K238" s="64" t="str">
        <f t="shared" ca="1" si="40"/>
        <v/>
      </c>
      <c r="L238" s="64" t="str">
        <f t="shared" ca="1" si="39"/>
        <v/>
      </c>
      <c r="M238" s="36" t="str">
        <f t="shared" ca="1" si="34"/>
        <v/>
      </c>
      <c r="N238" s="36" t="str">
        <f t="shared" ca="1" si="41"/>
        <v/>
      </c>
      <c r="O238" s="36" t="str">
        <f t="shared" ca="1" si="42"/>
        <v/>
      </c>
      <c r="P238" s="4" t="str">
        <f t="shared" ca="1" si="36"/>
        <v/>
      </c>
      <c r="Q238" s="61" t="str">
        <f t="shared" ca="1" si="38"/>
        <v/>
      </c>
      <c r="R238" s="61" t="str">
        <f t="shared" ca="1" si="38"/>
        <v/>
      </c>
      <c r="S238" s="61" t="str">
        <f t="shared" ca="1" si="38"/>
        <v/>
      </c>
      <c r="AJ238" t="str">
        <f t="shared" ca="1" si="37"/>
        <v>first</v>
      </c>
    </row>
    <row r="239" spans="2:36">
      <c r="B239">
        <v>237</v>
      </c>
      <c r="C239" s="62">
        <f ca="1">IFERROR(IF(C238+1&gt;MAX(OFFSET('Program and Results'!$T$1,MATCH('Data mining (ELO R diff)'!$A$2,'Program and Results'!$A:$A,0)-1,0,500,1)),"",'Data mining (ELO R diff)'!C238+1),"")</f>
        <v>-13</v>
      </c>
      <c r="D239" s="47">
        <f ca="1">IF(C239="","",COUNTIFS(OFFSET('Program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diff)'!$C239))</f>
        <v>2</v>
      </c>
      <c r="E239">
        <f ca="1">IF(C239="","",COUNTIFS(OFFSET('Program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diff)'!$C239))</f>
        <v>1</v>
      </c>
      <c r="F239">
        <f ca="1">IF(C239="","",COUNTIFS(OFFSET('Program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diff)'!$C239))</f>
        <v>0</v>
      </c>
      <c r="G239" s="47">
        <f t="shared" ca="1" si="35"/>
        <v>3</v>
      </c>
      <c r="H239" s="47"/>
      <c r="K239" s="64" t="str">
        <f t="shared" ca="1" si="40"/>
        <v/>
      </c>
      <c r="L239" s="64" t="str">
        <f t="shared" ca="1" si="39"/>
        <v/>
      </c>
      <c r="M239" s="36" t="str">
        <f t="shared" ca="1" si="34"/>
        <v/>
      </c>
      <c r="N239" s="36" t="str">
        <f t="shared" ca="1" si="41"/>
        <v/>
      </c>
      <c r="O239" s="36" t="str">
        <f t="shared" ca="1" si="42"/>
        <v/>
      </c>
      <c r="P239" s="4" t="str">
        <f t="shared" ca="1" si="36"/>
        <v/>
      </c>
      <c r="Q239" s="61" t="str">
        <f t="shared" ca="1" si="38"/>
        <v/>
      </c>
      <c r="R239" s="61" t="str">
        <f t="shared" ca="1" si="38"/>
        <v/>
      </c>
      <c r="S239" s="61" t="str">
        <f t="shared" ca="1" si="38"/>
        <v/>
      </c>
      <c r="AJ239" t="str">
        <f t="shared" ca="1" si="37"/>
        <v>first</v>
      </c>
    </row>
    <row r="240" spans="2:36">
      <c r="B240">
        <v>238</v>
      </c>
      <c r="C240" s="62">
        <f ca="1">IFERROR(IF(C239+1&gt;MAX(OFFSET('Program and Results'!$T$1,MATCH('Data mining (ELO R diff)'!$A$2,'Program and Results'!$A:$A,0)-1,0,500,1)),"",'Data mining (ELO R diff)'!C239+1),"")</f>
        <v>-12</v>
      </c>
      <c r="D240" s="47">
        <f ca="1">IF(C240="","",COUNTIFS(OFFSET('Program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diff)'!$C240))</f>
        <v>0</v>
      </c>
      <c r="E240">
        <f ca="1">IF(C240="","",COUNTIFS(OFFSET('Program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diff)'!$C240))</f>
        <v>1</v>
      </c>
      <c r="F240">
        <f ca="1">IF(C240="","",COUNTIFS(OFFSET('Program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diff)'!$C240))</f>
        <v>1</v>
      </c>
      <c r="G240" s="47">
        <f t="shared" ca="1" si="35"/>
        <v>2</v>
      </c>
      <c r="H240" s="47"/>
      <c r="K240" s="64" t="str">
        <f t="shared" ca="1" si="40"/>
        <v/>
      </c>
      <c r="L240" s="64" t="str">
        <f t="shared" ca="1" si="39"/>
        <v/>
      </c>
      <c r="M240" s="36" t="str">
        <f t="shared" ca="1" si="34"/>
        <v/>
      </c>
      <c r="N240" s="36" t="str">
        <f t="shared" ca="1" si="41"/>
        <v/>
      </c>
      <c r="O240" s="36" t="str">
        <f t="shared" ca="1" si="42"/>
        <v/>
      </c>
      <c r="P240" s="4" t="str">
        <f t="shared" ca="1" si="36"/>
        <v/>
      </c>
      <c r="Q240" s="61" t="str">
        <f t="shared" ca="1" si="38"/>
        <v/>
      </c>
      <c r="R240" s="61" t="str">
        <f t="shared" ca="1" si="38"/>
        <v/>
      </c>
      <c r="S240" s="61" t="str">
        <f t="shared" ca="1" si="38"/>
        <v/>
      </c>
      <c r="AJ240" t="str">
        <f t="shared" ca="1" si="37"/>
        <v>first</v>
      </c>
    </row>
    <row r="241" spans="2:36">
      <c r="B241">
        <v>239</v>
      </c>
      <c r="C241" s="62">
        <f ca="1">IFERROR(IF(C240+1&gt;MAX(OFFSET('Program and Results'!$T$1,MATCH('Data mining (ELO R diff)'!$A$2,'Program and Results'!$A:$A,0)-1,0,500,1)),"",'Data mining (ELO R diff)'!C240+1),"")</f>
        <v>-11</v>
      </c>
      <c r="D241" s="47">
        <f ca="1">IF(C241="","",COUNTIFS(OFFSET('Program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diff)'!$C241))</f>
        <v>1</v>
      </c>
      <c r="E241">
        <f ca="1">IF(C241="","",COUNTIFS(OFFSET('Program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diff)'!$C241))</f>
        <v>0</v>
      </c>
      <c r="F241">
        <f ca="1">IF(C241="","",COUNTIFS(OFFSET('Program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diff)'!$C241))</f>
        <v>0</v>
      </c>
      <c r="G241" s="47">
        <f t="shared" ca="1" si="35"/>
        <v>1</v>
      </c>
      <c r="H241" s="47"/>
      <c r="K241" s="64" t="str">
        <f t="shared" ca="1" si="40"/>
        <v/>
      </c>
      <c r="L241" s="64" t="str">
        <f t="shared" ca="1" si="39"/>
        <v/>
      </c>
      <c r="M241" s="36" t="str">
        <f t="shared" ca="1" si="34"/>
        <v/>
      </c>
      <c r="N241" s="36" t="str">
        <f t="shared" ca="1" si="41"/>
        <v/>
      </c>
      <c r="O241" s="36" t="str">
        <f t="shared" ca="1" si="42"/>
        <v/>
      </c>
      <c r="P241" s="4" t="str">
        <f t="shared" ca="1" si="36"/>
        <v/>
      </c>
      <c r="Q241" s="61" t="str">
        <f t="shared" ca="1" si="38"/>
        <v/>
      </c>
      <c r="R241" s="61" t="str">
        <f t="shared" ca="1" si="38"/>
        <v/>
      </c>
      <c r="S241" s="61" t="str">
        <f t="shared" ca="1" si="38"/>
        <v/>
      </c>
      <c r="AJ241" t="str">
        <f t="shared" ca="1" si="37"/>
        <v>first</v>
      </c>
    </row>
    <row r="242" spans="2:36">
      <c r="B242">
        <v>240</v>
      </c>
      <c r="C242" s="62">
        <f ca="1">IFERROR(IF(C241+1&gt;MAX(OFFSET('Program and Results'!$T$1,MATCH('Data mining (ELO R diff)'!$A$2,'Program and Results'!$A:$A,0)-1,0,500,1)),"",'Data mining (ELO R diff)'!C241+1),"")</f>
        <v>-10</v>
      </c>
      <c r="D242" s="47">
        <f ca="1">IF(C242="","",COUNTIFS(OFFSET('Program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diff)'!$C242))</f>
        <v>1</v>
      </c>
      <c r="E242">
        <f ca="1">IF(C242="","",COUNTIFS(OFFSET('Program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diff)'!$C242))</f>
        <v>0</v>
      </c>
      <c r="F242">
        <f ca="1">IF(C242="","",COUNTIFS(OFFSET('Program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diff)'!$C242))</f>
        <v>0</v>
      </c>
      <c r="G242" s="47">
        <f t="shared" ca="1" si="35"/>
        <v>1</v>
      </c>
      <c r="H242" s="47"/>
      <c r="K242" s="64" t="str">
        <f t="shared" ca="1" si="40"/>
        <v/>
      </c>
      <c r="L242" s="64" t="str">
        <f t="shared" ca="1" si="39"/>
        <v/>
      </c>
      <c r="M242" s="36" t="str">
        <f t="shared" ca="1" si="34"/>
        <v/>
      </c>
      <c r="N242" s="36" t="str">
        <f t="shared" ca="1" si="41"/>
        <v/>
      </c>
      <c r="O242" s="36" t="str">
        <f t="shared" ca="1" si="42"/>
        <v/>
      </c>
      <c r="P242" s="4" t="str">
        <f t="shared" ca="1" si="36"/>
        <v/>
      </c>
      <c r="Q242" s="61" t="str">
        <f t="shared" ca="1" si="38"/>
        <v/>
      </c>
      <c r="R242" s="61" t="str">
        <f t="shared" ca="1" si="38"/>
        <v/>
      </c>
      <c r="S242" s="61" t="str">
        <f t="shared" ca="1" si="38"/>
        <v/>
      </c>
      <c r="AJ242" t="str">
        <f t="shared" ca="1" si="37"/>
        <v>first</v>
      </c>
    </row>
    <row r="243" spans="2:36">
      <c r="B243">
        <v>241</v>
      </c>
      <c r="C243" s="62">
        <f ca="1">IFERROR(IF(C242+1&gt;MAX(OFFSET('Program and Results'!$T$1,MATCH('Data mining (ELO R diff)'!$A$2,'Program and Results'!$A:$A,0)-1,0,500,1)),"",'Data mining (ELO R diff)'!C242+1),"")</f>
        <v>-9</v>
      </c>
      <c r="D243" s="47">
        <f ca="1">IF(C243="","",COUNTIFS(OFFSET('Program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diff)'!$C243))</f>
        <v>1</v>
      </c>
      <c r="E243">
        <f ca="1">IF(C243="","",COUNTIFS(OFFSET('Program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diff)'!$C243))</f>
        <v>0</v>
      </c>
      <c r="F243">
        <f ca="1">IF(C243="","",COUNTIFS(OFFSET('Program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diff)'!$C243))</f>
        <v>1</v>
      </c>
      <c r="G243" s="47">
        <f t="shared" ca="1" si="35"/>
        <v>2</v>
      </c>
      <c r="H243" s="47"/>
      <c r="K243" s="64" t="str">
        <f t="shared" ca="1" si="40"/>
        <v/>
      </c>
      <c r="L243" s="64" t="str">
        <f t="shared" ca="1" si="39"/>
        <v/>
      </c>
      <c r="M243" s="36" t="str">
        <f t="shared" ca="1" si="34"/>
        <v/>
      </c>
      <c r="N243" s="36" t="str">
        <f t="shared" ca="1" si="41"/>
        <v/>
      </c>
      <c r="O243" s="36" t="str">
        <f t="shared" ca="1" si="42"/>
        <v/>
      </c>
      <c r="P243" s="4" t="str">
        <f t="shared" ca="1" si="36"/>
        <v/>
      </c>
      <c r="Q243" s="61" t="str">
        <f t="shared" ca="1" si="38"/>
        <v/>
      </c>
      <c r="R243" s="61" t="str">
        <f t="shared" ca="1" si="38"/>
        <v/>
      </c>
      <c r="S243" s="61" t="str">
        <f t="shared" ca="1" si="38"/>
        <v/>
      </c>
      <c r="AJ243" t="str">
        <f t="shared" ca="1" si="37"/>
        <v>first</v>
      </c>
    </row>
    <row r="244" spans="2:36">
      <c r="B244">
        <v>242</v>
      </c>
      <c r="C244" s="62">
        <f ca="1">IFERROR(IF(C243+1&gt;MAX(OFFSET('Program and Results'!$T$1,MATCH('Data mining (ELO R diff)'!$A$2,'Program and Results'!$A:$A,0)-1,0,500,1)),"",'Data mining (ELO R diff)'!C243+1),"")</f>
        <v>-8</v>
      </c>
      <c r="D244" s="47">
        <f ca="1">IF(C244="","",COUNTIFS(OFFSET('Program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diff)'!$C244))</f>
        <v>0</v>
      </c>
      <c r="E244">
        <f ca="1">IF(C244="","",COUNTIFS(OFFSET('Program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diff)'!$C244))</f>
        <v>0</v>
      </c>
      <c r="F244">
        <f ca="1">IF(C244="","",COUNTIFS(OFFSET('Program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diff)'!$C244))</f>
        <v>0</v>
      </c>
      <c r="G244" s="47">
        <f t="shared" ca="1" si="35"/>
        <v>0</v>
      </c>
      <c r="H244" s="47"/>
      <c r="K244" s="64" t="str">
        <f t="shared" ca="1" si="40"/>
        <v/>
      </c>
      <c r="L244" s="64" t="str">
        <f t="shared" ca="1" si="39"/>
        <v/>
      </c>
      <c r="M244" s="36" t="str">
        <f t="shared" ca="1" si="34"/>
        <v/>
      </c>
      <c r="N244" s="36" t="str">
        <f t="shared" ca="1" si="41"/>
        <v/>
      </c>
      <c r="O244" s="36" t="str">
        <f t="shared" ca="1" si="42"/>
        <v/>
      </c>
      <c r="P244" s="4" t="str">
        <f t="shared" ca="1" si="36"/>
        <v/>
      </c>
      <c r="Q244" s="61" t="str">
        <f t="shared" ca="1" si="38"/>
        <v/>
      </c>
      <c r="R244" s="61" t="str">
        <f t="shared" ca="1" si="38"/>
        <v/>
      </c>
      <c r="S244" s="61" t="str">
        <f t="shared" ca="1" si="38"/>
        <v/>
      </c>
      <c r="AJ244" t="str">
        <f t="shared" ca="1" si="37"/>
        <v>not first</v>
      </c>
    </row>
    <row r="245" spans="2:36">
      <c r="B245">
        <v>243</v>
      </c>
      <c r="C245" s="62">
        <f ca="1">IFERROR(IF(C244+1&gt;MAX(OFFSET('Program and Results'!$T$1,MATCH('Data mining (ELO R diff)'!$A$2,'Program and Results'!$A:$A,0)-1,0,500,1)),"",'Data mining (ELO R diff)'!C244+1),"")</f>
        <v>-7</v>
      </c>
      <c r="D245" s="47">
        <f ca="1">IF(C245="","",COUNTIFS(OFFSET('Program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diff)'!$C245))</f>
        <v>0</v>
      </c>
      <c r="E245">
        <f ca="1">IF(C245="","",COUNTIFS(OFFSET('Program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diff)'!$C245))</f>
        <v>0</v>
      </c>
      <c r="F245">
        <f ca="1">IF(C245="","",COUNTIFS(OFFSET('Program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diff)'!$C245))</f>
        <v>2</v>
      </c>
      <c r="G245" s="47">
        <f t="shared" ca="1" si="35"/>
        <v>2</v>
      </c>
      <c r="H245" s="47"/>
      <c r="K245" s="64" t="str">
        <f t="shared" ca="1" si="40"/>
        <v/>
      </c>
      <c r="L245" s="64" t="str">
        <f t="shared" ca="1" si="39"/>
        <v/>
      </c>
      <c r="M245" s="36" t="str">
        <f t="shared" ca="1" si="34"/>
        <v/>
      </c>
      <c r="N245" s="36" t="str">
        <f t="shared" ca="1" si="41"/>
        <v/>
      </c>
      <c r="O245" s="36" t="str">
        <f t="shared" ca="1" si="42"/>
        <v/>
      </c>
      <c r="P245" s="4" t="str">
        <f t="shared" ca="1" si="36"/>
        <v/>
      </c>
      <c r="Q245" s="61" t="str">
        <f t="shared" ca="1" si="38"/>
        <v/>
      </c>
      <c r="R245" s="61" t="str">
        <f t="shared" ca="1" si="38"/>
        <v/>
      </c>
      <c r="S245" s="61" t="str">
        <f t="shared" ca="1" si="38"/>
        <v/>
      </c>
      <c r="AJ245" t="str">
        <f t="shared" ca="1" si="37"/>
        <v>first</v>
      </c>
    </row>
    <row r="246" spans="2:36">
      <c r="B246">
        <v>244</v>
      </c>
      <c r="C246" s="62">
        <f ca="1">IFERROR(IF(C245+1&gt;MAX(OFFSET('Program and Results'!$T$1,MATCH('Data mining (ELO R diff)'!$A$2,'Program and Results'!$A:$A,0)-1,0,500,1)),"",'Data mining (ELO R diff)'!C245+1),"")</f>
        <v>-6</v>
      </c>
      <c r="D246" s="47">
        <f ca="1">IF(C246="","",COUNTIFS(OFFSET('Program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diff)'!$C246))</f>
        <v>1</v>
      </c>
      <c r="E246">
        <f ca="1">IF(C246="","",COUNTIFS(OFFSET('Program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diff)'!$C246))</f>
        <v>1</v>
      </c>
      <c r="F246">
        <f ca="1">IF(C246="","",COUNTIFS(OFFSET('Program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diff)'!$C246))</f>
        <v>0</v>
      </c>
      <c r="G246" s="47">
        <f t="shared" ca="1" si="35"/>
        <v>2</v>
      </c>
      <c r="H246" s="47"/>
      <c r="K246" s="64" t="str">
        <f t="shared" ca="1" si="40"/>
        <v/>
      </c>
      <c r="L246" s="64" t="str">
        <f t="shared" ca="1" si="39"/>
        <v/>
      </c>
      <c r="M246" s="36" t="str">
        <f t="shared" ca="1" si="34"/>
        <v/>
      </c>
      <c r="N246" s="36" t="str">
        <f t="shared" ca="1" si="41"/>
        <v/>
      </c>
      <c r="O246" s="36" t="str">
        <f t="shared" ca="1" si="42"/>
        <v/>
      </c>
      <c r="P246" s="4" t="str">
        <f t="shared" ca="1" si="36"/>
        <v/>
      </c>
      <c r="Q246" s="61" t="str">
        <f t="shared" ca="1" si="38"/>
        <v/>
      </c>
      <c r="R246" s="61" t="str">
        <f t="shared" ca="1" si="38"/>
        <v/>
      </c>
      <c r="S246" s="61" t="str">
        <f t="shared" ca="1" si="38"/>
        <v/>
      </c>
      <c r="AJ246" t="str">
        <f t="shared" ca="1" si="37"/>
        <v>first</v>
      </c>
    </row>
    <row r="247" spans="2:36">
      <c r="B247">
        <v>245</v>
      </c>
      <c r="C247" s="62">
        <f ca="1">IFERROR(IF(C246+1&gt;MAX(OFFSET('Program and Results'!$T$1,MATCH('Data mining (ELO R diff)'!$A$2,'Program and Results'!$A:$A,0)-1,0,500,1)),"",'Data mining (ELO R diff)'!C246+1),"")</f>
        <v>-5</v>
      </c>
      <c r="D247" s="47">
        <f ca="1">IF(C247="","",COUNTIFS(OFFSET('Program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diff)'!$C247))</f>
        <v>2</v>
      </c>
      <c r="E247">
        <f ca="1">IF(C247="","",COUNTIFS(OFFSET('Program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diff)'!$C247))</f>
        <v>2</v>
      </c>
      <c r="F247">
        <f ca="1">IF(C247="","",COUNTIFS(OFFSET('Program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diff)'!$C247))</f>
        <v>0</v>
      </c>
      <c r="G247" s="47">
        <f t="shared" ca="1" si="35"/>
        <v>4</v>
      </c>
      <c r="H247" s="47"/>
      <c r="K247" s="64" t="str">
        <f t="shared" ca="1" si="40"/>
        <v/>
      </c>
      <c r="L247" s="64" t="str">
        <f t="shared" ca="1" si="39"/>
        <v/>
      </c>
      <c r="M247" s="36" t="str">
        <f t="shared" ca="1" si="34"/>
        <v/>
      </c>
      <c r="N247" s="36" t="str">
        <f t="shared" ca="1" si="41"/>
        <v/>
      </c>
      <c r="O247" s="36" t="str">
        <f t="shared" ca="1" si="42"/>
        <v/>
      </c>
      <c r="P247" s="4" t="str">
        <f t="shared" ca="1" si="36"/>
        <v/>
      </c>
      <c r="Q247" s="61" t="str">
        <f t="shared" ca="1" si="38"/>
        <v/>
      </c>
      <c r="R247" s="61" t="str">
        <f t="shared" ca="1" si="38"/>
        <v/>
      </c>
      <c r="S247" s="61" t="str">
        <f t="shared" ca="1" si="38"/>
        <v/>
      </c>
      <c r="AJ247" t="str">
        <f t="shared" ca="1" si="37"/>
        <v>first</v>
      </c>
    </row>
    <row r="248" spans="2:36">
      <c r="B248">
        <v>246</v>
      </c>
      <c r="C248" s="62">
        <f ca="1">IFERROR(IF(C247+1&gt;MAX(OFFSET('Program and Results'!$T$1,MATCH('Data mining (ELO R diff)'!$A$2,'Program and Results'!$A:$A,0)-1,0,500,1)),"",'Data mining (ELO R diff)'!C247+1),"")</f>
        <v>-4</v>
      </c>
      <c r="D248" s="47">
        <f ca="1">IF(C248="","",COUNTIFS(OFFSET('Program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diff)'!$C248))</f>
        <v>2</v>
      </c>
      <c r="E248">
        <f ca="1">IF(C248="","",COUNTIFS(OFFSET('Program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diff)'!$C248))</f>
        <v>0</v>
      </c>
      <c r="F248">
        <f ca="1">IF(C248="","",COUNTIFS(OFFSET('Program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diff)'!$C248))</f>
        <v>0</v>
      </c>
      <c r="G248" s="47">
        <f t="shared" ca="1" si="35"/>
        <v>2</v>
      </c>
      <c r="H248" s="47"/>
      <c r="K248" s="64" t="str">
        <f t="shared" ca="1" si="40"/>
        <v/>
      </c>
      <c r="L248" s="64" t="str">
        <f t="shared" ca="1" si="39"/>
        <v/>
      </c>
      <c r="M248" s="36" t="str">
        <f t="shared" ca="1" si="34"/>
        <v/>
      </c>
      <c r="N248" s="36" t="str">
        <f t="shared" ca="1" si="41"/>
        <v/>
      </c>
      <c r="O248" s="36" t="str">
        <f t="shared" ca="1" si="42"/>
        <v/>
      </c>
      <c r="P248" s="4" t="str">
        <f t="shared" ca="1" si="36"/>
        <v/>
      </c>
      <c r="Q248" s="61" t="str">
        <f t="shared" ca="1" si="38"/>
        <v/>
      </c>
      <c r="R248" s="61" t="str">
        <f t="shared" ca="1" si="38"/>
        <v/>
      </c>
      <c r="S248" s="61" t="str">
        <f t="shared" ca="1" si="38"/>
        <v/>
      </c>
      <c r="AJ248" t="str">
        <f t="shared" ca="1" si="37"/>
        <v>first</v>
      </c>
    </row>
    <row r="249" spans="2:36">
      <c r="B249">
        <v>247</v>
      </c>
      <c r="C249" s="62">
        <f ca="1">IFERROR(IF(C248+1&gt;MAX(OFFSET('Program and Results'!$T$1,MATCH('Data mining (ELO R diff)'!$A$2,'Program and Results'!$A:$A,0)-1,0,500,1)),"",'Data mining (ELO R diff)'!C248+1),"")</f>
        <v>-3</v>
      </c>
      <c r="D249" s="47">
        <f ca="1">IF(C249="","",COUNTIFS(OFFSET('Program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diff)'!$C249))</f>
        <v>1</v>
      </c>
      <c r="E249">
        <f ca="1">IF(C249="","",COUNTIFS(OFFSET('Program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diff)'!$C249))</f>
        <v>1</v>
      </c>
      <c r="F249">
        <f ca="1">IF(C249="","",COUNTIFS(OFFSET('Program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diff)'!$C249))</f>
        <v>0</v>
      </c>
      <c r="G249" s="47">
        <f t="shared" ca="1" si="35"/>
        <v>2</v>
      </c>
      <c r="H249" s="47"/>
      <c r="K249" s="64" t="str">
        <f t="shared" ca="1" si="40"/>
        <v/>
      </c>
      <c r="L249" s="64" t="str">
        <f t="shared" ca="1" si="39"/>
        <v/>
      </c>
      <c r="M249" s="36" t="str">
        <f t="shared" ca="1" si="34"/>
        <v/>
      </c>
      <c r="N249" s="36" t="str">
        <f t="shared" ca="1" si="41"/>
        <v/>
      </c>
      <c r="O249" s="36" t="str">
        <f t="shared" ca="1" si="42"/>
        <v/>
      </c>
      <c r="P249" s="4" t="str">
        <f t="shared" ca="1" si="36"/>
        <v/>
      </c>
      <c r="Q249" s="61" t="str">
        <f t="shared" ca="1" si="38"/>
        <v/>
      </c>
      <c r="R249" s="61" t="str">
        <f t="shared" ca="1" si="38"/>
        <v/>
      </c>
      <c r="S249" s="61" t="str">
        <f t="shared" ca="1" si="38"/>
        <v/>
      </c>
      <c r="AJ249" t="str">
        <f t="shared" ca="1" si="37"/>
        <v>first</v>
      </c>
    </row>
    <row r="250" spans="2:36">
      <c r="B250">
        <v>248</v>
      </c>
      <c r="C250" s="62">
        <f ca="1">IFERROR(IF(C249+1&gt;MAX(OFFSET('Program and Results'!$T$1,MATCH('Data mining (ELO R diff)'!$A$2,'Program and Results'!$A:$A,0)-1,0,500,1)),"",'Data mining (ELO R diff)'!C249+1),"")</f>
        <v>-2</v>
      </c>
      <c r="D250" s="47">
        <f ca="1">IF(C250="","",COUNTIFS(OFFSET('Program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diff)'!$C250))</f>
        <v>0</v>
      </c>
      <c r="E250">
        <f ca="1">IF(C250="","",COUNTIFS(OFFSET('Program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diff)'!$C250))</f>
        <v>0</v>
      </c>
      <c r="F250">
        <f ca="1">IF(C250="","",COUNTIFS(OFFSET('Program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diff)'!$C250))</f>
        <v>0</v>
      </c>
      <c r="G250" s="47">
        <f t="shared" ca="1" si="35"/>
        <v>0</v>
      </c>
      <c r="H250" s="47"/>
      <c r="K250" s="64" t="str">
        <f t="shared" ca="1" si="40"/>
        <v/>
      </c>
      <c r="L250" s="64" t="str">
        <f t="shared" ca="1" si="39"/>
        <v/>
      </c>
      <c r="M250" s="36" t="str">
        <f t="shared" ca="1" si="34"/>
        <v/>
      </c>
      <c r="N250" s="36" t="str">
        <f t="shared" ca="1" si="41"/>
        <v/>
      </c>
      <c r="O250" s="36" t="str">
        <f t="shared" ca="1" si="42"/>
        <v/>
      </c>
      <c r="P250" s="4" t="str">
        <f t="shared" ca="1" si="36"/>
        <v/>
      </c>
      <c r="Q250" s="61" t="str">
        <f t="shared" ca="1" si="38"/>
        <v/>
      </c>
      <c r="R250" s="61" t="str">
        <f t="shared" ca="1" si="38"/>
        <v/>
      </c>
      <c r="S250" s="61" t="str">
        <f t="shared" ca="1" si="38"/>
        <v/>
      </c>
      <c r="AJ250" t="str">
        <f t="shared" ca="1" si="37"/>
        <v>not first</v>
      </c>
    </row>
    <row r="251" spans="2:36">
      <c r="B251">
        <v>249</v>
      </c>
      <c r="C251" s="62">
        <f ca="1">IFERROR(IF(C250+1&gt;MAX(OFFSET('Program and Results'!$T$1,MATCH('Data mining (ELO R diff)'!$A$2,'Program and Results'!$A:$A,0)-1,0,500,1)),"",'Data mining (ELO R diff)'!C250+1),"")</f>
        <v>-1</v>
      </c>
      <c r="D251" s="47">
        <f ca="1">IF(C251="","",COUNTIFS(OFFSET('Program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diff)'!$C251))</f>
        <v>1</v>
      </c>
      <c r="E251">
        <f ca="1">IF(C251="","",COUNTIFS(OFFSET('Program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diff)'!$C251))</f>
        <v>0</v>
      </c>
      <c r="F251">
        <f ca="1">IF(C251="","",COUNTIFS(OFFSET('Program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diff)'!$C251))</f>
        <v>0</v>
      </c>
      <c r="G251" s="47">
        <f t="shared" ca="1" si="35"/>
        <v>1</v>
      </c>
      <c r="H251" s="47"/>
      <c r="K251" s="64" t="str">
        <f t="shared" ca="1" si="40"/>
        <v/>
      </c>
      <c r="L251" s="64" t="str">
        <f t="shared" ca="1" si="39"/>
        <v/>
      </c>
      <c r="M251" s="36" t="str">
        <f t="shared" ca="1" si="34"/>
        <v/>
      </c>
      <c r="N251" s="36" t="str">
        <f t="shared" ca="1" si="41"/>
        <v/>
      </c>
      <c r="O251" s="36" t="str">
        <f t="shared" ca="1" si="42"/>
        <v/>
      </c>
      <c r="P251" s="4" t="str">
        <f t="shared" ca="1" si="36"/>
        <v/>
      </c>
      <c r="Q251" s="61" t="str">
        <f t="shared" ca="1" si="38"/>
        <v/>
      </c>
      <c r="R251" s="61" t="str">
        <f t="shared" ca="1" si="38"/>
        <v/>
      </c>
      <c r="S251" s="61" t="str">
        <f t="shared" ca="1" si="38"/>
        <v/>
      </c>
      <c r="AJ251" t="str">
        <f t="shared" ca="1" si="37"/>
        <v>first</v>
      </c>
    </row>
    <row r="252" spans="2:36">
      <c r="B252">
        <v>250</v>
      </c>
      <c r="C252" s="62">
        <f ca="1">IFERROR(IF(C251+1&gt;MAX(OFFSET('Program and Results'!$T$1,MATCH('Data mining (ELO R diff)'!$A$2,'Program and Results'!$A:$A,0)-1,0,500,1)),"",'Data mining (ELO R diff)'!C251+1),"")</f>
        <v>0</v>
      </c>
      <c r="D252" s="47">
        <f ca="1">IF(C252="","",COUNTIFS(OFFSET('Program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diff)'!$C252))</f>
        <v>1</v>
      </c>
      <c r="E252">
        <f ca="1">IF(C252="","",COUNTIFS(OFFSET('Program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diff)'!$C252))</f>
        <v>0</v>
      </c>
      <c r="F252">
        <f ca="1">IF(C252="","",COUNTIFS(OFFSET('Program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diff)'!$C252))</f>
        <v>0</v>
      </c>
      <c r="G252" s="47">
        <f t="shared" ca="1" si="35"/>
        <v>1</v>
      </c>
      <c r="H252" s="47"/>
      <c r="K252" s="64" t="str">
        <f t="shared" ca="1" si="40"/>
        <v/>
      </c>
      <c r="L252" s="64" t="str">
        <f t="shared" ca="1" si="39"/>
        <v/>
      </c>
      <c r="M252" s="36" t="str">
        <f t="shared" ca="1" si="34"/>
        <v/>
      </c>
      <c r="N252" s="36" t="str">
        <f t="shared" ca="1" si="41"/>
        <v/>
      </c>
      <c r="O252" s="36" t="str">
        <f t="shared" ca="1" si="42"/>
        <v/>
      </c>
      <c r="P252" s="4" t="str">
        <f t="shared" ca="1" si="36"/>
        <v/>
      </c>
      <c r="Q252" s="61" t="str">
        <f t="shared" ca="1" si="38"/>
        <v/>
      </c>
      <c r="R252" s="61" t="str">
        <f t="shared" ca="1" si="38"/>
        <v/>
      </c>
      <c r="S252" s="61" t="str">
        <f t="shared" ca="1" si="38"/>
        <v/>
      </c>
      <c r="AJ252" t="str">
        <f t="shared" ca="1" si="37"/>
        <v>first</v>
      </c>
    </row>
    <row r="253" spans="2:36">
      <c r="B253">
        <v>251</v>
      </c>
      <c r="C253" s="62">
        <f ca="1">IFERROR(IF(C252+1&gt;MAX(OFFSET('Program and Results'!$T$1,MATCH('Data mining (ELO R diff)'!$A$2,'Program and Results'!$A:$A,0)-1,0,500,1)),"",'Data mining (ELO R diff)'!C252+1),"")</f>
        <v>1</v>
      </c>
      <c r="D253" s="47">
        <f ca="1">IF(C253="","",COUNTIFS(OFFSET('Program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diff)'!$C253))</f>
        <v>2</v>
      </c>
      <c r="E253">
        <f ca="1">IF(C253="","",COUNTIFS(OFFSET('Program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diff)'!$C253))</f>
        <v>1</v>
      </c>
      <c r="F253">
        <f ca="1">IF(C253="","",COUNTIFS(OFFSET('Program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diff)'!$C253))</f>
        <v>2</v>
      </c>
      <c r="G253" s="47">
        <f t="shared" ca="1" si="35"/>
        <v>5</v>
      </c>
      <c r="H253" s="47"/>
      <c r="K253" s="64" t="str">
        <f t="shared" ca="1" si="40"/>
        <v/>
      </c>
      <c r="L253" s="64" t="str">
        <f t="shared" ca="1" si="39"/>
        <v/>
      </c>
      <c r="M253" s="36" t="str">
        <f t="shared" ca="1" si="34"/>
        <v/>
      </c>
      <c r="N253" s="36" t="str">
        <f t="shared" ca="1" si="41"/>
        <v/>
      </c>
      <c r="O253" s="36" t="str">
        <f t="shared" ca="1" si="42"/>
        <v/>
      </c>
      <c r="P253" s="4" t="str">
        <f t="shared" ca="1" si="36"/>
        <v/>
      </c>
      <c r="Q253" s="61" t="str">
        <f t="shared" ca="1" si="38"/>
        <v/>
      </c>
      <c r="R253" s="61" t="str">
        <f t="shared" ca="1" si="38"/>
        <v/>
      </c>
      <c r="S253" s="61" t="str">
        <f t="shared" ca="1" si="38"/>
        <v/>
      </c>
      <c r="AJ253" t="str">
        <f t="shared" ca="1" si="37"/>
        <v>first</v>
      </c>
    </row>
    <row r="254" spans="2:36">
      <c r="B254">
        <v>252</v>
      </c>
      <c r="C254" s="62">
        <f ca="1">IFERROR(IF(C253+1&gt;MAX(OFFSET('Program and Results'!$T$1,MATCH('Data mining (ELO R diff)'!$A$2,'Program and Results'!$A:$A,0)-1,0,500,1)),"",'Data mining (ELO R diff)'!C253+1),"")</f>
        <v>2</v>
      </c>
      <c r="D254" s="47">
        <f ca="1">IF(C254="","",COUNTIFS(OFFSET('Program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diff)'!$C254))</f>
        <v>1</v>
      </c>
      <c r="E254">
        <f ca="1">IF(C254="","",COUNTIFS(OFFSET('Program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diff)'!$C254))</f>
        <v>0</v>
      </c>
      <c r="F254">
        <f ca="1">IF(C254="","",COUNTIFS(OFFSET('Program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diff)'!$C254))</f>
        <v>0</v>
      </c>
      <c r="G254" s="47">
        <f t="shared" ca="1" si="35"/>
        <v>1</v>
      </c>
      <c r="H254" s="47"/>
      <c r="K254" s="64" t="str">
        <f t="shared" ca="1" si="40"/>
        <v/>
      </c>
      <c r="L254" s="64" t="str">
        <f t="shared" ca="1" si="39"/>
        <v/>
      </c>
      <c r="M254" s="36" t="str">
        <f t="shared" ca="1" si="34"/>
        <v/>
      </c>
      <c r="N254" s="36" t="str">
        <f t="shared" ca="1" si="41"/>
        <v/>
      </c>
      <c r="O254" s="36" t="str">
        <f t="shared" ca="1" si="42"/>
        <v/>
      </c>
      <c r="P254" s="4" t="str">
        <f t="shared" ca="1" si="36"/>
        <v/>
      </c>
      <c r="Q254" s="61" t="str">
        <f t="shared" ca="1" si="38"/>
        <v/>
      </c>
      <c r="R254" s="61" t="str">
        <f t="shared" ca="1" si="38"/>
        <v/>
      </c>
      <c r="S254" s="61" t="str">
        <f t="shared" ca="1" si="38"/>
        <v/>
      </c>
      <c r="AJ254" t="str">
        <f t="shared" ca="1" si="37"/>
        <v>first</v>
      </c>
    </row>
    <row r="255" spans="2:36">
      <c r="B255">
        <v>253</v>
      </c>
      <c r="C255" s="62">
        <f ca="1">IFERROR(IF(C254+1&gt;MAX(OFFSET('Program and Results'!$T$1,MATCH('Data mining (ELO R diff)'!$A$2,'Program and Results'!$A:$A,0)-1,0,500,1)),"",'Data mining (ELO R diff)'!C254+1),"")</f>
        <v>3</v>
      </c>
      <c r="D255" s="47">
        <f ca="1">IF(C255="","",COUNTIFS(OFFSET('Program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diff)'!$C255))</f>
        <v>1</v>
      </c>
      <c r="E255">
        <f ca="1">IF(C255="","",COUNTIFS(OFFSET('Program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diff)'!$C255))</f>
        <v>2</v>
      </c>
      <c r="F255">
        <f ca="1">IF(C255="","",COUNTIFS(OFFSET('Program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diff)'!$C255))</f>
        <v>0</v>
      </c>
      <c r="G255" s="47">
        <f t="shared" ca="1" si="35"/>
        <v>3</v>
      </c>
      <c r="H255" s="47"/>
      <c r="K255" s="64" t="str">
        <f t="shared" ca="1" si="40"/>
        <v/>
      </c>
      <c r="L255" s="64" t="str">
        <f t="shared" ca="1" si="39"/>
        <v/>
      </c>
      <c r="M255" s="36" t="str">
        <f t="shared" ca="1" si="34"/>
        <v/>
      </c>
      <c r="N255" s="36" t="str">
        <f t="shared" ca="1" si="41"/>
        <v/>
      </c>
      <c r="O255" s="36" t="str">
        <f t="shared" ca="1" si="42"/>
        <v/>
      </c>
      <c r="P255" s="4" t="str">
        <f t="shared" ca="1" si="36"/>
        <v/>
      </c>
      <c r="Q255" s="61" t="str">
        <f t="shared" ca="1" si="38"/>
        <v/>
      </c>
      <c r="R255" s="61" t="str">
        <f t="shared" ca="1" si="38"/>
        <v/>
      </c>
      <c r="S255" s="61" t="str">
        <f t="shared" ca="1" si="38"/>
        <v/>
      </c>
      <c r="AJ255" t="str">
        <f t="shared" ca="1" si="37"/>
        <v>first</v>
      </c>
    </row>
    <row r="256" spans="2:36">
      <c r="B256">
        <v>254</v>
      </c>
      <c r="C256" s="62">
        <f ca="1">IFERROR(IF(C255+1&gt;MAX(OFFSET('Program and Results'!$T$1,MATCH('Data mining (ELO R diff)'!$A$2,'Program and Results'!$A:$A,0)-1,0,500,1)),"",'Data mining (ELO R diff)'!C255+1),"")</f>
        <v>4</v>
      </c>
      <c r="D256" s="47">
        <f ca="1">IF(C256="","",COUNTIFS(OFFSET('Program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diff)'!$C256))</f>
        <v>1</v>
      </c>
      <c r="E256">
        <f ca="1">IF(C256="","",COUNTIFS(OFFSET('Program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diff)'!$C256))</f>
        <v>1</v>
      </c>
      <c r="F256">
        <f ca="1">IF(C256="","",COUNTIFS(OFFSET('Program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diff)'!$C256))</f>
        <v>3</v>
      </c>
      <c r="G256" s="47">
        <f t="shared" ca="1" si="35"/>
        <v>5</v>
      </c>
      <c r="H256" s="47"/>
      <c r="K256" s="64" t="str">
        <f t="shared" ca="1" si="40"/>
        <v/>
      </c>
      <c r="L256" s="64" t="str">
        <f t="shared" ca="1" si="39"/>
        <v/>
      </c>
      <c r="M256" s="36" t="str">
        <f t="shared" ca="1" si="34"/>
        <v/>
      </c>
      <c r="N256" s="36" t="str">
        <f t="shared" ca="1" si="41"/>
        <v/>
      </c>
      <c r="O256" s="36" t="str">
        <f t="shared" ca="1" si="42"/>
        <v/>
      </c>
      <c r="P256" s="4" t="str">
        <f t="shared" ca="1" si="36"/>
        <v/>
      </c>
      <c r="Q256" s="61" t="str">
        <f t="shared" ca="1" si="38"/>
        <v/>
      </c>
      <c r="R256" s="61" t="str">
        <f t="shared" ca="1" si="38"/>
        <v/>
      </c>
      <c r="S256" s="61" t="str">
        <f t="shared" ca="1" si="38"/>
        <v/>
      </c>
      <c r="AJ256" t="str">
        <f t="shared" ca="1" si="37"/>
        <v>first</v>
      </c>
    </row>
    <row r="257" spans="2:36">
      <c r="B257">
        <v>255</v>
      </c>
      <c r="C257" s="62">
        <f ca="1">IFERROR(IF(C256+1&gt;MAX(OFFSET('Program and Results'!$T$1,MATCH('Data mining (ELO R diff)'!$A$2,'Program and Results'!$A:$A,0)-1,0,500,1)),"",'Data mining (ELO R diff)'!C256+1),"")</f>
        <v>5</v>
      </c>
      <c r="D257" s="47">
        <f ca="1">IF(C257="","",COUNTIFS(OFFSET('Program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diff)'!$C257))</f>
        <v>2</v>
      </c>
      <c r="E257">
        <f ca="1">IF(C257="","",COUNTIFS(OFFSET('Program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diff)'!$C257))</f>
        <v>1</v>
      </c>
      <c r="F257">
        <f ca="1">IF(C257="","",COUNTIFS(OFFSET('Program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diff)'!$C257))</f>
        <v>0</v>
      </c>
      <c r="G257" s="47">
        <f t="shared" ca="1" si="35"/>
        <v>3</v>
      </c>
      <c r="H257" s="47"/>
      <c r="K257" s="64" t="str">
        <f t="shared" ca="1" si="40"/>
        <v/>
      </c>
      <c r="L257" s="64" t="str">
        <f t="shared" ca="1" si="39"/>
        <v/>
      </c>
      <c r="M257" s="36" t="str">
        <f t="shared" ca="1" si="34"/>
        <v/>
      </c>
      <c r="N257" s="36" t="str">
        <f t="shared" ca="1" si="41"/>
        <v/>
      </c>
      <c r="O257" s="36" t="str">
        <f t="shared" ca="1" si="42"/>
        <v/>
      </c>
      <c r="P257" s="4" t="str">
        <f t="shared" ca="1" si="36"/>
        <v/>
      </c>
      <c r="Q257" s="61" t="str">
        <f t="shared" ca="1" si="38"/>
        <v/>
      </c>
      <c r="R257" s="61" t="str">
        <f t="shared" ca="1" si="38"/>
        <v/>
      </c>
      <c r="S257" s="61" t="str">
        <f t="shared" ca="1" si="38"/>
        <v/>
      </c>
      <c r="AJ257" t="str">
        <f t="shared" ca="1" si="37"/>
        <v>first</v>
      </c>
    </row>
    <row r="258" spans="2:36">
      <c r="B258">
        <v>256</v>
      </c>
      <c r="C258" s="62">
        <f ca="1">IFERROR(IF(C257+1&gt;MAX(OFFSET('Program and Results'!$T$1,MATCH('Data mining (ELO R diff)'!$A$2,'Program and Results'!$A:$A,0)-1,0,500,1)),"",'Data mining (ELO R diff)'!C257+1),"")</f>
        <v>6</v>
      </c>
      <c r="D258" s="47">
        <f ca="1">IF(C258="","",COUNTIFS(OFFSET('Program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diff)'!$C258))</f>
        <v>0</v>
      </c>
      <c r="E258">
        <f ca="1">IF(C258="","",COUNTIFS(OFFSET('Program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diff)'!$C258))</f>
        <v>0</v>
      </c>
      <c r="F258">
        <f ca="1">IF(C258="","",COUNTIFS(OFFSET('Program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diff)'!$C258))</f>
        <v>1</v>
      </c>
      <c r="G258" s="47">
        <f t="shared" ca="1" si="35"/>
        <v>1</v>
      </c>
      <c r="H258" s="47"/>
      <c r="K258" s="64" t="str">
        <f t="shared" ca="1" si="40"/>
        <v/>
      </c>
      <c r="L258" s="64" t="str">
        <f t="shared" ca="1" si="39"/>
        <v/>
      </c>
      <c r="M258" s="36" t="str">
        <f t="shared" ref="M258:M321" ca="1" si="43">IFERROR(IF(L258="","",IF($L258="+",SUMIFS($D:$D,$C:$C,"&gt;="&amp;$K258),SUMIFS($D:$D,$C:$C,"&gt;="&amp;$K258,$C:$C,"&lt;="&amp;$L258))),"")</f>
        <v/>
      </c>
      <c r="N258" s="36" t="str">
        <f t="shared" ca="1" si="41"/>
        <v/>
      </c>
      <c r="O258" s="36" t="str">
        <f t="shared" ca="1" si="42"/>
        <v/>
      </c>
      <c r="P258" s="4" t="str">
        <f t="shared" ca="1" si="36"/>
        <v/>
      </c>
      <c r="Q258" s="61" t="str">
        <f t="shared" ca="1" si="38"/>
        <v/>
      </c>
      <c r="R258" s="61" t="str">
        <f t="shared" ca="1" si="38"/>
        <v/>
      </c>
      <c r="S258" s="61" t="str">
        <f t="shared" ca="1" si="38"/>
        <v/>
      </c>
      <c r="AJ258" t="str">
        <f t="shared" ca="1" si="37"/>
        <v>first</v>
      </c>
    </row>
    <row r="259" spans="2:36">
      <c r="B259">
        <v>257</v>
      </c>
      <c r="C259" s="62">
        <f ca="1">IFERROR(IF(C258+1&gt;MAX(OFFSET('Program and Results'!$T$1,MATCH('Data mining (ELO R diff)'!$A$2,'Program and Results'!$A:$A,0)-1,0,500,1)),"",'Data mining (ELO R diff)'!C258+1),"")</f>
        <v>7</v>
      </c>
      <c r="D259" s="47">
        <f ca="1">IF(C259="","",COUNTIFS(OFFSET('Program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diff)'!$C259))</f>
        <v>0</v>
      </c>
      <c r="E259">
        <f ca="1">IF(C259="","",COUNTIFS(OFFSET('Program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diff)'!$C259))</f>
        <v>0</v>
      </c>
      <c r="F259">
        <f ca="1">IF(C259="","",COUNTIFS(OFFSET('Program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diff)'!$C259))</f>
        <v>1</v>
      </c>
      <c r="G259" s="47">
        <f t="shared" ref="G259:G322" ca="1" si="44">IF(C259="","",SUM(D259:F259))</f>
        <v>1</v>
      </c>
      <c r="H259" s="47"/>
      <c r="K259" s="64" t="str">
        <f t="shared" ca="1" si="40"/>
        <v/>
      </c>
      <c r="L259" s="64" t="str">
        <f t="shared" ca="1" si="39"/>
        <v/>
      </c>
      <c r="M259" s="36" t="str">
        <f t="shared" ca="1" si="43"/>
        <v/>
      </c>
      <c r="N259" s="36" t="str">
        <f t="shared" ca="1" si="41"/>
        <v/>
      </c>
      <c r="O259" s="36" t="str">
        <f t="shared" ca="1" si="42"/>
        <v/>
      </c>
      <c r="P259" s="4" t="str">
        <f t="shared" ref="P259:P322" ca="1" si="45">IF(K259="","",SUM(M259:O259))</f>
        <v/>
      </c>
      <c r="Q259" s="61" t="str">
        <f t="shared" ca="1" si="38"/>
        <v/>
      </c>
      <c r="R259" s="61" t="str">
        <f t="shared" ca="1" si="38"/>
        <v/>
      </c>
      <c r="S259" s="61" t="str">
        <f t="shared" ca="1" si="38"/>
        <v/>
      </c>
      <c r="AJ259" t="str">
        <f t="shared" ca="1" si="37"/>
        <v>first</v>
      </c>
    </row>
    <row r="260" spans="2:36">
      <c r="B260">
        <v>258</v>
      </c>
      <c r="C260" s="62">
        <f ca="1">IFERROR(IF(C259+1&gt;MAX(OFFSET('Program and Results'!$T$1,MATCH('Data mining (ELO R diff)'!$A$2,'Program and Results'!$A:$A,0)-1,0,500,1)),"",'Data mining (ELO R diff)'!C259+1),"")</f>
        <v>8</v>
      </c>
      <c r="D260" s="47">
        <f ca="1">IF(C260="","",COUNTIFS(OFFSET('Program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diff)'!$C260))</f>
        <v>0</v>
      </c>
      <c r="E260">
        <f ca="1">IF(C260="","",COUNTIFS(OFFSET('Program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diff)'!$C260))</f>
        <v>0</v>
      </c>
      <c r="F260">
        <f ca="1">IF(C260="","",COUNTIFS(OFFSET('Program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diff)'!$C260))</f>
        <v>0</v>
      </c>
      <c r="G260" s="47">
        <f t="shared" ca="1" si="44"/>
        <v>0</v>
      </c>
      <c r="H260" s="47"/>
      <c r="K260" s="64" t="str">
        <f t="shared" ca="1" si="40"/>
        <v/>
      </c>
      <c r="L260" s="64" t="str">
        <f t="shared" ca="1" si="39"/>
        <v/>
      </c>
      <c r="M260" s="36" t="str">
        <f t="shared" ca="1" si="43"/>
        <v/>
      </c>
      <c r="N260" s="36" t="str">
        <f t="shared" ca="1" si="41"/>
        <v/>
      </c>
      <c r="O260" s="36" t="str">
        <f t="shared" ca="1" si="42"/>
        <v/>
      </c>
      <c r="P260" s="4" t="str">
        <f t="shared" ca="1" si="45"/>
        <v/>
      </c>
      <c r="Q260" s="61" t="str">
        <f t="shared" ca="1" si="38"/>
        <v/>
      </c>
      <c r="R260" s="61" t="str">
        <f t="shared" ca="1" si="38"/>
        <v/>
      </c>
      <c r="S260" s="61" t="str">
        <f t="shared" ca="1" si="38"/>
        <v/>
      </c>
      <c r="AJ260" t="str">
        <f t="shared" ca="1" si="37"/>
        <v>not first</v>
      </c>
    </row>
    <row r="261" spans="2:36">
      <c r="B261">
        <v>259</v>
      </c>
      <c r="C261" s="62">
        <f ca="1">IFERROR(IF(C260+1&gt;MAX(OFFSET('Program and Results'!$T$1,MATCH('Data mining (ELO R diff)'!$A$2,'Program and Results'!$A:$A,0)-1,0,500,1)),"",'Data mining (ELO R diff)'!C260+1),"")</f>
        <v>9</v>
      </c>
      <c r="D261" s="47">
        <f ca="1">IF(C261="","",COUNTIFS(OFFSET('Program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diff)'!$C261))</f>
        <v>2</v>
      </c>
      <c r="E261">
        <f ca="1">IF(C261="","",COUNTIFS(OFFSET('Program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diff)'!$C261))</f>
        <v>1</v>
      </c>
      <c r="F261">
        <f ca="1">IF(C261="","",COUNTIFS(OFFSET('Program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diff)'!$C261))</f>
        <v>0</v>
      </c>
      <c r="G261" s="47">
        <f t="shared" ca="1" si="44"/>
        <v>3</v>
      </c>
      <c r="H261" s="47"/>
      <c r="K261" s="64" t="str">
        <f t="shared" ca="1" si="40"/>
        <v/>
      </c>
      <c r="L261" s="64" t="str">
        <f t="shared" ca="1" si="39"/>
        <v/>
      </c>
      <c r="M261" s="36" t="str">
        <f t="shared" ca="1" si="43"/>
        <v/>
      </c>
      <c r="N261" s="36" t="str">
        <f t="shared" ca="1" si="41"/>
        <v/>
      </c>
      <c r="O261" s="36" t="str">
        <f t="shared" ca="1" si="42"/>
        <v/>
      </c>
      <c r="P261" s="4" t="str">
        <f t="shared" ca="1" si="45"/>
        <v/>
      </c>
      <c r="Q261" s="61" t="str">
        <f t="shared" ca="1" si="38"/>
        <v/>
      </c>
      <c r="R261" s="61" t="str">
        <f t="shared" ca="1" si="38"/>
        <v/>
      </c>
      <c r="S261" s="61" t="str">
        <f t="shared" ca="1" si="38"/>
        <v/>
      </c>
      <c r="AJ261" t="str">
        <f t="shared" ca="1" si="37"/>
        <v>first</v>
      </c>
    </row>
    <row r="262" spans="2:36">
      <c r="B262">
        <v>260</v>
      </c>
      <c r="C262" s="62">
        <f ca="1">IFERROR(IF(C261+1&gt;MAX(OFFSET('Program and Results'!$T$1,MATCH('Data mining (ELO R diff)'!$A$2,'Program and Results'!$A:$A,0)-1,0,500,1)),"",'Data mining (ELO R diff)'!C261+1),"")</f>
        <v>10</v>
      </c>
      <c r="D262" s="47">
        <f ca="1">IF(C262="","",COUNTIFS(OFFSET('Program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diff)'!$C262))</f>
        <v>0</v>
      </c>
      <c r="E262">
        <f ca="1">IF(C262="","",COUNTIFS(OFFSET('Program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diff)'!$C262))</f>
        <v>1</v>
      </c>
      <c r="F262">
        <f ca="1">IF(C262="","",COUNTIFS(OFFSET('Program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diff)'!$C262))</f>
        <v>0</v>
      </c>
      <c r="G262" s="47">
        <f t="shared" ca="1" si="44"/>
        <v>1</v>
      </c>
      <c r="H262" s="47"/>
      <c r="K262" s="64" t="str">
        <f t="shared" ca="1" si="40"/>
        <v/>
      </c>
      <c r="L262" s="64" t="str">
        <f t="shared" ca="1" si="39"/>
        <v/>
      </c>
      <c r="M262" s="36" t="str">
        <f t="shared" ca="1" si="43"/>
        <v/>
      </c>
      <c r="N262" s="36" t="str">
        <f t="shared" ca="1" si="41"/>
        <v/>
      </c>
      <c r="O262" s="36" t="str">
        <f t="shared" ca="1" si="42"/>
        <v/>
      </c>
      <c r="P262" s="4" t="str">
        <f t="shared" ca="1" si="45"/>
        <v/>
      </c>
      <c r="Q262" s="61" t="str">
        <f t="shared" ca="1" si="38"/>
        <v/>
      </c>
      <c r="R262" s="61" t="str">
        <f t="shared" ca="1" si="38"/>
        <v/>
      </c>
      <c r="S262" s="61" t="str">
        <f t="shared" ca="1" si="38"/>
        <v/>
      </c>
      <c r="AJ262" t="str">
        <f t="shared" ca="1" si="37"/>
        <v>first</v>
      </c>
    </row>
    <row r="263" spans="2:36">
      <c r="B263">
        <v>261</v>
      </c>
      <c r="C263" s="62">
        <f ca="1">IFERROR(IF(C262+1&gt;MAX(OFFSET('Program and Results'!$T$1,MATCH('Data mining (ELO R diff)'!$A$2,'Program and Results'!$A:$A,0)-1,0,500,1)),"",'Data mining (ELO R diff)'!C262+1),"")</f>
        <v>11</v>
      </c>
      <c r="D263" s="47">
        <f ca="1">IF(C263="","",COUNTIFS(OFFSET('Program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diff)'!$C263))</f>
        <v>1</v>
      </c>
      <c r="E263">
        <f ca="1">IF(C263="","",COUNTIFS(OFFSET('Program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diff)'!$C263))</f>
        <v>0</v>
      </c>
      <c r="F263">
        <f ca="1">IF(C263="","",COUNTIFS(OFFSET('Program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diff)'!$C263))</f>
        <v>0</v>
      </c>
      <c r="G263" s="47">
        <f t="shared" ca="1" si="44"/>
        <v>1</v>
      </c>
      <c r="H263" s="47"/>
      <c r="K263" s="64" t="str">
        <f t="shared" ca="1" si="40"/>
        <v/>
      </c>
      <c r="L263" s="64" t="str">
        <f t="shared" ca="1" si="39"/>
        <v/>
      </c>
      <c r="M263" s="36" t="str">
        <f t="shared" ca="1" si="43"/>
        <v/>
      </c>
      <c r="N263" s="36" t="str">
        <f t="shared" ca="1" si="41"/>
        <v/>
      </c>
      <c r="O263" s="36" t="str">
        <f t="shared" ca="1" si="42"/>
        <v/>
      </c>
      <c r="P263" s="4" t="str">
        <f t="shared" ca="1" si="45"/>
        <v/>
      </c>
      <c r="Q263" s="61" t="str">
        <f t="shared" ca="1" si="38"/>
        <v/>
      </c>
      <c r="R263" s="61" t="str">
        <f t="shared" ca="1" si="38"/>
        <v/>
      </c>
      <c r="S263" s="61" t="str">
        <f t="shared" ca="1" si="38"/>
        <v/>
      </c>
      <c r="AJ263" t="str">
        <f t="shared" ca="1" si="37"/>
        <v>first</v>
      </c>
    </row>
    <row r="264" spans="2:36">
      <c r="B264">
        <v>262</v>
      </c>
      <c r="C264" s="62">
        <f ca="1">IFERROR(IF(C263+1&gt;MAX(OFFSET('Program and Results'!$T$1,MATCH('Data mining (ELO R diff)'!$A$2,'Program and Results'!$A:$A,0)-1,0,500,1)),"",'Data mining (ELO R diff)'!C263+1),"")</f>
        <v>12</v>
      </c>
      <c r="D264" s="47">
        <f ca="1">IF(C264="","",COUNTIFS(OFFSET('Program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diff)'!$C264))</f>
        <v>0</v>
      </c>
      <c r="E264">
        <f ca="1">IF(C264="","",COUNTIFS(OFFSET('Program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diff)'!$C264))</f>
        <v>0</v>
      </c>
      <c r="F264">
        <f ca="1">IF(C264="","",COUNTIFS(OFFSET('Program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diff)'!$C264))</f>
        <v>1</v>
      </c>
      <c r="G264" s="47">
        <f t="shared" ca="1" si="44"/>
        <v>1</v>
      </c>
      <c r="H264" s="47"/>
      <c r="K264" s="64" t="str">
        <f t="shared" ca="1" si="40"/>
        <v/>
      </c>
      <c r="L264" s="64" t="str">
        <f t="shared" ca="1" si="39"/>
        <v/>
      </c>
      <c r="M264" s="36" t="str">
        <f t="shared" ca="1" si="43"/>
        <v/>
      </c>
      <c r="N264" s="36" t="str">
        <f t="shared" ca="1" si="41"/>
        <v/>
      </c>
      <c r="O264" s="36" t="str">
        <f t="shared" ca="1" si="42"/>
        <v/>
      </c>
      <c r="P264" s="4" t="str">
        <f t="shared" ca="1" si="45"/>
        <v/>
      </c>
      <c r="Q264" s="61" t="str">
        <f t="shared" ca="1" si="38"/>
        <v/>
      </c>
      <c r="R264" s="61" t="str">
        <f t="shared" ca="1" si="38"/>
        <v/>
      </c>
      <c r="S264" s="61" t="str">
        <f t="shared" ca="1" si="38"/>
        <v/>
      </c>
      <c r="AJ264" t="str">
        <f t="shared" ca="1" si="37"/>
        <v>first</v>
      </c>
    </row>
    <row r="265" spans="2:36">
      <c r="B265">
        <v>263</v>
      </c>
      <c r="C265" s="62">
        <f ca="1">IFERROR(IF(C264+1&gt;MAX(OFFSET('Program and Results'!$T$1,MATCH('Data mining (ELO R diff)'!$A$2,'Program and Results'!$A:$A,0)-1,0,500,1)),"",'Data mining (ELO R diff)'!C264+1),"")</f>
        <v>13</v>
      </c>
      <c r="D265" s="47">
        <f ca="1">IF(C265="","",COUNTIFS(OFFSET('Program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diff)'!$C265))</f>
        <v>0</v>
      </c>
      <c r="E265">
        <f ca="1">IF(C265="","",COUNTIFS(OFFSET('Program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diff)'!$C265))</f>
        <v>1</v>
      </c>
      <c r="F265">
        <f ca="1">IF(C265="","",COUNTIFS(OFFSET('Program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diff)'!$C265))</f>
        <v>0</v>
      </c>
      <c r="G265" s="47">
        <f t="shared" ca="1" si="44"/>
        <v>1</v>
      </c>
      <c r="H265" s="47"/>
      <c r="K265" s="64" t="str">
        <f t="shared" ca="1" si="40"/>
        <v/>
      </c>
      <c r="L265" s="64" t="str">
        <f t="shared" ca="1" si="39"/>
        <v/>
      </c>
      <c r="M265" s="36" t="str">
        <f t="shared" ca="1" si="43"/>
        <v/>
      </c>
      <c r="N265" s="36" t="str">
        <f t="shared" ca="1" si="41"/>
        <v/>
      </c>
      <c r="O265" s="36" t="str">
        <f t="shared" ca="1" si="42"/>
        <v/>
      </c>
      <c r="P265" s="4" t="str">
        <f t="shared" ca="1" si="45"/>
        <v/>
      </c>
      <c r="Q265" s="61" t="str">
        <f t="shared" ca="1" si="38"/>
        <v/>
      </c>
      <c r="R265" s="61" t="str">
        <f t="shared" ca="1" si="38"/>
        <v/>
      </c>
      <c r="S265" s="61" t="str">
        <f t="shared" ca="1" si="38"/>
        <v/>
      </c>
      <c r="AJ265" t="str">
        <f t="shared" ca="1" si="37"/>
        <v>first</v>
      </c>
    </row>
    <row r="266" spans="2:36">
      <c r="B266">
        <v>264</v>
      </c>
      <c r="C266" s="62">
        <f ca="1">IFERROR(IF(C265+1&gt;MAX(OFFSET('Program and Results'!$T$1,MATCH('Data mining (ELO R diff)'!$A$2,'Program and Results'!$A:$A,0)-1,0,500,1)),"",'Data mining (ELO R diff)'!C265+1),"")</f>
        <v>14</v>
      </c>
      <c r="D266" s="47">
        <f ca="1">IF(C266="","",COUNTIFS(OFFSET('Program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diff)'!$C266))</f>
        <v>3</v>
      </c>
      <c r="E266">
        <f ca="1">IF(C266="","",COUNTIFS(OFFSET('Program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diff)'!$C266))</f>
        <v>0</v>
      </c>
      <c r="F266">
        <f ca="1">IF(C266="","",COUNTIFS(OFFSET('Program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diff)'!$C266))</f>
        <v>1</v>
      </c>
      <c r="G266" s="47">
        <f t="shared" ca="1" si="44"/>
        <v>4</v>
      </c>
      <c r="H266" s="47"/>
      <c r="K266" s="64" t="str">
        <f t="shared" ca="1" si="40"/>
        <v/>
      </c>
      <c r="L266" s="64" t="str">
        <f t="shared" ca="1" si="39"/>
        <v/>
      </c>
      <c r="M266" s="36" t="str">
        <f t="shared" ca="1" si="43"/>
        <v/>
      </c>
      <c r="N266" s="36" t="str">
        <f t="shared" ca="1" si="41"/>
        <v/>
      </c>
      <c r="O266" s="36" t="str">
        <f t="shared" ca="1" si="42"/>
        <v/>
      </c>
      <c r="P266" s="4" t="str">
        <f t="shared" ca="1" si="45"/>
        <v/>
      </c>
      <c r="Q266" s="61" t="str">
        <f t="shared" ca="1" si="38"/>
        <v/>
      </c>
      <c r="R266" s="61" t="str">
        <f t="shared" ca="1" si="38"/>
        <v/>
      </c>
      <c r="S266" s="61" t="str">
        <f t="shared" ca="1" si="38"/>
        <v/>
      </c>
      <c r="AJ266" t="str">
        <f t="shared" ca="1" si="37"/>
        <v>first</v>
      </c>
    </row>
    <row r="267" spans="2:36">
      <c r="B267">
        <v>265</v>
      </c>
      <c r="C267" s="62">
        <f ca="1">IFERROR(IF(C266+1&gt;MAX(OFFSET('Program and Results'!$T$1,MATCH('Data mining (ELO R diff)'!$A$2,'Program and Results'!$A:$A,0)-1,0,500,1)),"",'Data mining (ELO R diff)'!C266+1),"")</f>
        <v>15</v>
      </c>
      <c r="D267" s="47">
        <f ca="1">IF(C267="","",COUNTIFS(OFFSET('Program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diff)'!$C267))</f>
        <v>2</v>
      </c>
      <c r="E267">
        <f ca="1">IF(C267="","",COUNTIFS(OFFSET('Program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diff)'!$C267))</f>
        <v>2</v>
      </c>
      <c r="F267">
        <f ca="1">IF(C267="","",COUNTIFS(OFFSET('Program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diff)'!$C267))</f>
        <v>0</v>
      </c>
      <c r="G267" s="47">
        <f t="shared" ca="1" si="44"/>
        <v>4</v>
      </c>
      <c r="H267" s="47"/>
      <c r="K267" s="64" t="str">
        <f t="shared" ca="1" si="40"/>
        <v/>
      </c>
      <c r="L267" s="64" t="str">
        <f t="shared" ca="1" si="39"/>
        <v/>
      </c>
      <c r="M267" s="36" t="str">
        <f t="shared" ca="1" si="43"/>
        <v/>
      </c>
      <c r="N267" s="36" t="str">
        <f t="shared" ca="1" si="41"/>
        <v/>
      </c>
      <c r="O267" s="36" t="str">
        <f t="shared" ca="1" si="42"/>
        <v/>
      </c>
      <c r="P267" s="4" t="str">
        <f t="shared" ca="1" si="45"/>
        <v/>
      </c>
      <c r="Q267" s="61" t="str">
        <f t="shared" ca="1" si="38"/>
        <v/>
      </c>
      <c r="R267" s="61" t="str">
        <f t="shared" ca="1" si="38"/>
        <v/>
      </c>
      <c r="S267" s="61" t="str">
        <f t="shared" ca="1" si="38"/>
        <v/>
      </c>
      <c r="AJ267" t="str">
        <f t="shared" ca="1" si="37"/>
        <v>first</v>
      </c>
    </row>
    <row r="268" spans="2:36">
      <c r="B268">
        <v>266</v>
      </c>
      <c r="C268" s="62">
        <f ca="1">IFERROR(IF(C267+1&gt;MAX(OFFSET('Program and Results'!$T$1,MATCH('Data mining (ELO R diff)'!$A$2,'Program and Results'!$A:$A,0)-1,0,500,1)),"",'Data mining (ELO R diff)'!C267+1),"")</f>
        <v>16</v>
      </c>
      <c r="D268" s="47">
        <f ca="1">IF(C268="","",COUNTIFS(OFFSET('Program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diff)'!$C268))</f>
        <v>0</v>
      </c>
      <c r="E268">
        <f ca="1">IF(C268="","",COUNTIFS(OFFSET('Program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diff)'!$C268))</f>
        <v>0</v>
      </c>
      <c r="F268">
        <f ca="1">IF(C268="","",COUNTIFS(OFFSET('Program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diff)'!$C268))</f>
        <v>0</v>
      </c>
      <c r="G268" s="47">
        <f t="shared" ca="1" si="44"/>
        <v>0</v>
      </c>
      <c r="H268" s="47"/>
      <c r="K268" s="64" t="str">
        <f t="shared" ca="1" si="40"/>
        <v/>
      </c>
      <c r="L268" s="64" t="str">
        <f t="shared" ca="1" si="39"/>
        <v/>
      </c>
      <c r="M268" s="36" t="str">
        <f t="shared" ca="1" si="43"/>
        <v/>
      </c>
      <c r="N268" s="36" t="str">
        <f t="shared" ca="1" si="41"/>
        <v/>
      </c>
      <c r="O268" s="36" t="str">
        <f t="shared" ca="1" si="42"/>
        <v/>
      </c>
      <c r="P268" s="4" t="str">
        <f t="shared" ca="1" si="45"/>
        <v/>
      </c>
      <c r="Q268" s="61" t="str">
        <f t="shared" ca="1" si="38"/>
        <v/>
      </c>
      <c r="R268" s="61" t="str">
        <f t="shared" ca="1" si="38"/>
        <v/>
      </c>
      <c r="S268" s="61" t="str">
        <f t="shared" ca="1" si="38"/>
        <v/>
      </c>
      <c r="AJ268" t="str">
        <f t="shared" ca="1" si="37"/>
        <v>not first</v>
      </c>
    </row>
    <row r="269" spans="2:36">
      <c r="B269">
        <v>267</v>
      </c>
      <c r="C269" s="62">
        <f ca="1">IFERROR(IF(C268+1&gt;MAX(OFFSET('Program and Results'!$T$1,MATCH('Data mining (ELO R diff)'!$A$2,'Program and Results'!$A:$A,0)-1,0,500,1)),"",'Data mining (ELO R diff)'!C268+1),"")</f>
        <v>17</v>
      </c>
      <c r="D269" s="47">
        <f ca="1">IF(C269="","",COUNTIFS(OFFSET('Program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diff)'!$C269))</f>
        <v>2</v>
      </c>
      <c r="E269">
        <f ca="1">IF(C269="","",COUNTIFS(OFFSET('Program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diff)'!$C269))</f>
        <v>0</v>
      </c>
      <c r="F269">
        <f ca="1">IF(C269="","",COUNTIFS(OFFSET('Program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diff)'!$C269))</f>
        <v>3</v>
      </c>
      <c r="G269" s="47">
        <f t="shared" ca="1" si="44"/>
        <v>5</v>
      </c>
      <c r="H269" s="47"/>
      <c r="K269" s="64" t="str">
        <f t="shared" ca="1" si="40"/>
        <v/>
      </c>
      <c r="L269" s="64" t="str">
        <f t="shared" ca="1" si="39"/>
        <v/>
      </c>
      <c r="M269" s="36" t="str">
        <f t="shared" ca="1" si="43"/>
        <v/>
      </c>
      <c r="N269" s="36" t="str">
        <f t="shared" ca="1" si="41"/>
        <v/>
      </c>
      <c r="O269" s="36" t="str">
        <f t="shared" ca="1" si="42"/>
        <v/>
      </c>
      <c r="P269" s="4" t="str">
        <f t="shared" ca="1" si="45"/>
        <v/>
      </c>
      <c r="Q269" s="61" t="str">
        <f t="shared" ca="1" si="38"/>
        <v/>
      </c>
      <c r="R269" s="61" t="str">
        <f t="shared" ca="1" si="38"/>
        <v/>
      </c>
      <c r="S269" s="61" t="str">
        <f t="shared" ca="1" si="38"/>
        <v/>
      </c>
      <c r="AJ269" t="str">
        <f t="shared" ref="AJ269:AJ332" ca="1" si="46">IF(G269=0,"not first",IF(G269&gt;0,"first",""))</f>
        <v>first</v>
      </c>
    </row>
    <row r="270" spans="2:36">
      <c r="B270">
        <v>268</v>
      </c>
      <c r="C270" s="62">
        <f ca="1">IFERROR(IF(C269+1&gt;MAX(OFFSET('Program and Results'!$T$1,MATCH('Data mining (ELO R diff)'!$A$2,'Program and Results'!$A:$A,0)-1,0,500,1)),"",'Data mining (ELO R diff)'!C269+1),"")</f>
        <v>18</v>
      </c>
      <c r="D270" s="47">
        <f ca="1">IF(C270="","",COUNTIFS(OFFSET('Program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diff)'!$C270))</f>
        <v>1</v>
      </c>
      <c r="E270">
        <f ca="1">IF(C270="","",COUNTIFS(OFFSET('Program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diff)'!$C270))</f>
        <v>1</v>
      </c>
      <c r="F270">
        <f ca="1">IF(C270="","",COUNTIFS(OFFSET('Program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diff)'!$C270))</f>
        <v>0</v>
      </c>
      <c r="G270" s="47">
        <f t="shared" ca="1" si="44"/>
        <v>2</v>
      </c>
      <c r="H270" s="47"/>
      <c r="K270" s="64" t="str">
        <f t="shared" ca="1" si="40"/>
        <v/>
      </c>
      <c r="L270" s="64" t="str">
        <f t="shared" ca="1" si="39"/>
        <v/>
      </c>
      <c r="M270" s="36" t="str">
        <f t="shared" ca="1" si="43"/>
        <v/>
      </c>
      <c r="N270" s="36" t="str">
        <f t="shared" ca="1" si="41"/>
        <v/>
      </c>
      <c r="O270" s="36" t="str">
        <f t="shared" ca="1" si="42"/>
        <v/>
      </c>
      <c r="P270" s="4" t="str">
        <f t="shared" ca="1" si="45"/>
        <v/>
      </c>
      <c r="Q270" s="61" t="str">
        <f t="shared" ca="1" si="38"/>
        <v/>
      </c>
      <c r="R270" s="61" t="str">
        <f t="shared" ca="1" si="38"/>
        <v/>
      </c>
      <c r="S270" s="61" t="str">
        <f t="shared" ca="1" si="38"/>
        <v/>
      </c>
      <c r="AJ270" t="str">
        <f t="shared" ca="1" si="46"/>
        <v>first</v>
      </c>
    </row>
    <row r="271" spans="2:36">
      <c r="B271">
        <v>269</v>
      </c>
      <c r="C271" s="62">
        <f ca="1">IFERROR(IF(C270+1&gt;MAX(OFFSET('Program and Results'!$T$1,MATCH('Data mining (ELO R diff)'!$A$2,'Program and Results'!$A:$A,0)-1,0,500,1)),"",'Data mining (ELO R diff)'!C270+1),"")</f>
        <v>19</v>
      </c>
      <c r="D271" s="47">
        <f ca="1">IF(C271="","",COUNTIFS(OFFSET('Program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diff)'!$C271))</f>
        <v>2</v>
      </c>
      <c r="E271">
        <f ca="1">IF(C271="","",COUNTIFS(OFFSET('Program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diff)'!$C271))</f>
        <v>0</v>
      </c>
      <c r="F271">
        <f ca="1">IF(C271="","",COUNTIFS(OFFSET('Program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diff)'!$C271))</f>
        <v>0</v>
      </c>
      <c r="G271" s="47">
        <f t="shared" ca="1" si="44"/>
        <v>2</v>
      </c>
      <c r="H271" s="47"/>
      <c r="K271" s="64" t="str">
        <f t="shared" ca="1" si="40"/>
        <v/>
      </c>
      <c r="L271" s="64" t="str">
        <f t="shared" ca="1" si="39"/>
        <v/>
      </c>
      <c r="M271" s="36" t="str">
        <f t="shared" ca="1" si="43"/>
        <v/>
      </c>
      <c r="N271" s="36" t="str">
        <f t="shared" ca="1" si="41"/>
        <v/>
      </c>
      <c r="O271" s="36" t="str">
        <f t="shared" ca="1" si="42"/>
        <v/>
      </c>
      <c r="P271" s="4" t="str">
        <f t="shared" ca="1" si="45"/>
        <v/>
      </c>
      <c r="Q271" s="61" t="str">
        <f t="shared" ca="1" si="38"/>
        <v/>
      </c>
      <c r="R271" s="61" t="str">
        <f t="shared" ca="1" si="38"/>
        <v/>
      </c>
      <c r="S271" s="61" t="str">
        <f t="shared" ca="1" si="38"/>
        <v/>
      </c>
      <c r="AJ271" t="str">
        <f t="shared" ca="1" si="46"/>
        <v>first</v>
      </c>
    </row>
    <row r="272" spans="2:36">
      <c r="B272">
        <v>270</v>
      </c>
      <c r="C272" s="62">
        <f ca="1">IFERROR(IF(C271+1&gt;MAX(OFFSET('Program and Results'!$T$1,MATCH('Data mining (ELO R diff)'!$A$2,'Program and Results'!$A:$A,0)-1,0,500,1)),"",'Data mining (ELO R diff)'!C271+1),"")</f>
        <v>20</v>
      </c>
      <c r="D272" s="47">
        <f ca="1">IF(C272="","",COUNTIFS(OFFSET('Program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diff)'!$C272))</f>
        <v>1</v>
      </c>
      <c r="E272">
        <f ca="1">IF(C272="","",COUNTIFS(OFFSET('Program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diff)'!$C272))</f>
        <v>0</v>
      </c>
      <c r="F272">
        <f ca="1">IF(C272="","",COUNTIFS(OFFSET('Program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diff)'!$C272))</f>
        <v>0</v>
      </c>
      <c r="G272" s="47">
        <f t="shared" ca="1" si="44"/>
        <v>1</v>
      </c>
      <c r="H272" s="47"/>
      <c r="K272" s="64" t="str">
        <f t="shared" ca="1" si="40"/>
        <v/>
      </c>
      <c r="L272" s="64" t="str">
        <f t="shared" ca="1" si="39"/>
        <v/>
      </c>
      <c r="M272" s="36" t="str">
        <f t="shared" ca="1" si="43"/>
        <v/>
      </c>
      <c r="N272" s="36" t="str">
        <f t="shared" ca="1" si="41"/>
        <v/>
      </c>
      <c r="O272" s="36" t="str">
        <f t="shared" ca="1" si="42"/>
        <v/>
      </c>
      <c r="P272" s="4" t="str">
        <f t="shared" ca="1" si="45"/>
        <v/>
      </c>
      <c r="Q272" s="61" t="str">
        <f t="shared" ca="1" si="38"/>
        <v/>
      </c>
      <c r="R272" s="61" t="str">
        <f t="shared" ca="1" si="38"/>
        <v/>
      </c>
      <c r="S272" s="61" t="str">
        <f t="shared" ca="1" si="38"/>
        <v/>
      </c>
      <c r="AJ272" t="str">
        <f t="shared" ca="1" si="46"/>
        <v>first</v>
      </c>
    </row>
    <row r="273" spans="2:36">
      <c r="B273">
        <v>271</v>
      </c>
      <c r="C273" s="62">
        <f ca="1">IFERROR(IF(C272+1&gt;MAX(OFFSET('Program and Results'!$T$1,MATCH('Data mining (ELO R diff)'!$A$2,'Program and Results'!$A:$A,0)-1,0,500,1)),"",'Data mining (ELO R diff)'!C272+1),"")</f>
        <v>21</v>
      </c>
      <c r="D273" s="47">
        <f ca="1">IF(C273="","",COUNTIFS(OFFSET('Program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diff)'!$C273))</f>
        <v>0</v>
      </c>
      <c r="E273">
        <f ca="1">IF(C273="","",COUNTIFS(OFFSET('Program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diff)'!$C273))</f>
        <v>1</v>
      </c>
      <c r="F273">
        <f ca="1">IF(C273="","",COUNTIFS(OFFSET('Program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diff)'!$C273))</f>
        <v>0</v>
      </c>
      <c r="G273" s="47">
        <f t="shared" ca="1" si="44"/>
        <v>1</v>
      </c>
      <c r="H273" s="47"/>
      <c r="K273" s="64" t="str">
        <f t="shared" ca="1" si="40"/>
        <v/>
      </c>
      <c r="L273" s="64" t="str">
        <f t="shared" ca="1" si="39"/>
        <v/>
      </c>
      <c r="M273" s="36" t="str">
        <f t="shared" ca="1" si="43"/>
        <v/>
      </c>
      <c r="N273" s="36" t="str">
        <f t="shared" ca="1" si="41"/>
        <v/>
      </c>
      <c r="O273" s="36" t="str">
        <f t="shared" ca="1" si="42"/>
        <v/>
      </c>
      <c r="P273" s="4" t="str">
        <f t="shared" ca="1" si="45"/>
        <v/>
      </c>
      <c r="Q273" s="61" t="str">
        <f t="shared" ca="1" si="38"/>
        <v/>
      </c>
      <c r="R273" s="61" t="str">
        <f t="shared" ca="1" si="38"/>
        <v/>
      </c>
      <c r="S273" s="61" t="str">
        <f t="shared" ca="1" si="38"/>
        <v/>
      </c>
      <c r="AJ273" t="str">
        <f t="shared" ca="1" si="46"/>
        <v>first</v>
      </c>
    </row>
    <row r="274" spans="2:36">
      <c r="B274">
        <v>272</v>
      </c>
      <c r="C274" s="62">
        <f ca="1">IFERROR(IF(C273+1&gt;MAX(OFFSET('Program and Results'!$T$1,MATCH('Data mining (ELO R diff)'!$A$2,'Program and Results'!$A:$A,0)-1,0,500,1)),"",'Data mining (ELO R diff)'!C273+1),"")</f>
        <v>22</v>
      </c>
      <c r="D274" s="47">
        <f ca="1">IF(C274="","",COUNTIFS(OFFSET('Program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diff)'!$C274))</f>
        <v>0</v>
      </c>
      <c r="E274">
        <f ca="1">IF(C274="","",COUNTIFS(OFFSET('Program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diff)'!$C274))</f>
        <v>0</v>
      </c>
      <c r="F274">
        <f ca="1">IF(C274="","",COUNTIFS(OFFSET('Program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diff)'!$C274))</f>
        <v>0</v>
      </c>
      <c r="G274" s="47">
        <f t="shared" ca="1" si="44"/>
        <v>0</v>
      </c>
      <c r="H274" s="47"/>
      <c r="K274" s="64" t="str">
        <f t="shared" ca="1" si="40"/>
        <v/>
      </c>
      <c r="L274" s="64" t="str">
        <f t="shared" ca="1" si="39"/>
        <v/>
      </c>
      <c r="M274" s="36" t="str">
        <f t="shared" ca="1" si="43"/>
        <v/>
      </c>
      <c r="N274" s="36" t="str">
        <f t="shared" ca="1" si="41"/>
        <v/>
      </c>
      <c r="O274" s="36" t="str">
        <f t="shared" ca="1" si="42"/>
        <v/>
      </c>
      <c r="P274" s="4" t="str">
        <f t="shared" ca="1" si="45"/>
        <v/>
      </c>
      <c r="Q274" s="61" t="str">
        <f t="shared" ca="1" si="38"/>
        <v/>
      </c>
      <c r="R274" s="61" t="str">
        <f t="shared" ca="1" si="38"/>
        <v/>
      </c>
      <c r="S274" s="61" t="str">
        <f t="shared" ca="1" si="38"/>
        <v/>
      </c>
      <c r="AJ274" t="str">
        <f t="shared" ca="1" si="46"/>
        <v>not first</v>
      </c>
    </row>
    <row r="275" spans="2:36">
      <c r="B275">
        <v>273</v>
      </c>
      <c r="C275" s="62">
        <f ca="1">IFERROR(IF(C274+1&gt;MAX(OFFSET('Program and Results'!$T$1,MATCH('Data mining (ELO R diff)'!$A$2,'Program and Results'!$A:$A,0)-1,0,500,1)),"",'Data mining (ELO R diff)'!C274+1),"")</f>
        <v>23</v>
      </c>
      <c r="D275" s="47">
        <f ca="1">IF(C275="","",COUNTIFS(OFFSET('Program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diff)'!$C275))</f>
        <v>0</v>
      </c>
      <c r="E275">
        <f ca="1">IF(C275="","",COUNTIFS(OFFSET('Program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diff)'!$C275))</f>
        <v>0</v>
      </c>
      <c r="F275">
        <f ca="1">IF(C275="","",COUNTIFS(OFFSET('Program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diff)'!$C275))</f>
        <v>2</v>
      </c>
      <c r="G275" s="47">
        <f t="shared" ca="1" si="44"/>
        <v>2</v>
      </c>
      <c r="H275" s="47"/>
      <c r="K275" s="64" t="str">
        <f t="shared" ca="1" si="40"/>
        <v/>
      </c>
      <c r="L275" s="64" t="str">
        <f t="shared" ca="1" si="39"/>
        <v/>
      </c>
      <c r="M275" s="36" t="str">
        <f t="shared" ca="1" si="43"/>
        <v/>
      </c>
      <c r="N275" s="36" t="str">
        <f t="shared" ca="1" si="41"/>
        <v/>
      </c>
      <c r="O275" s="36" t="str">
        <f t="shared" ca="1" si="42"/>
        <v/>
      </c>
      <c r="P275" s="4" t="str">
        <f t="shared" ca="1" si="45"/>
        <v/>
      </c>
      <c r="Q275" s="61" t="str">
        <f t="shared" ca="1" si="38"/>
        <v/>
      </c>
      <c r="R275" s="61" t="str">
        <f t="shared" ca="1" si="38"/>
        <v/>
      </c>
      <c r="S275" s="61" t="str">
        <f t="shared" ca="1" si="38"/>
        <v/>
      </c>
      <c r="AJ275" t="str">
        <f t="shared" ca="1" si="46"/>
        <v>first</v>
      </c>
    </row>
    <row r="276" spans="2:36">
      <c r="B276">
        <v>274</v>
      </c>
      <c r="C276" s="62">
        <f ca="1">IFERROR(IF(C275+1&gt;MAX(OFFSET('Program and Results'!$T$1,MATCH('Data mining (ELO R diff)'!$A$2,'Program and Results'!$A:$A,0)-1,0,500,1)),"",'Data mining (ELO R diff)'!C275+1),"")</f>
        <v>24</v>
      </c>
      <c r="D276" s="47">
        <f ca="1">IF(C276="","",COUNTIFS(OFFSET('Program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diff)'!$C276))</f>
        <v>1</v>
      </c>
      <c r="E276">
        <f ca="1">IF(C276="","",COUNTIFS(OFFSET('Program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diff)'!$C276))</f>
        <v>0</v>
      </c>
      <c r="F276">
        <f ca="1">IF(C276="","",COUNTIFS(OFFSET('Program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diff)'!$C276))</f>
        <v>2</v>
      </c>
      <c r="G276" s="47">
        <f t="shared" ca="1" si="44"/>
        <v>3</v>
      </c>
      <c r="H276" s="47"/>
      <c r="K276" s="64" t="str">
        <f t="shared" ca="1" si="40"/>
        <v/>
      </c>
      <c r="L276" s="64" t="str">
        <f t="shared" ca="1" si="39"/>
        <v/>
      </c>
      <c r="M276" s="36" t="str">
        <f t="shared" ca="1" si="43"/>
        <v/>
      </c>
      <c r="N276" s="36" t="str">
        <f t="shared" ca="1" si="41"/>
        <v/>
      </c>
      <c r="O276" s="36" t="str">
        <f t="shared" ca="1" si="42"/>
        <v/>
      </c>
      <c r="P276" s="4" t="str">
        <f t="shared" ca="1" si="45"/>
        <v/>
      </c>
      <c r="Q276" s="61" t="str">
        <f t="shared" ca="1" si="38"/>
        <v/>
      </c>
      <c r="R276" s="61" t="str">
        <f t="shared" ca="1" si="38"/>
        <v/>
      </c>
      <c r="S276" s="61" t="str">
        <f t="shared" ca="1" si="38"/>
        <v/>
      </c>
      <c r="AJ276" t="str">
        <f t="shared" ca="1" si="46"/>
        <v>first</v>
      </c>
    </row>
    <row r="277" spans="2:36">
      <c r="B277">
        <v>275</v>
      </c>
      <c r="C277" s="62">
        <f ca="1">IFERROR(IF(C276+1&gt;MAX(OFFSET('Program and Results'!$T$1,MATCH('Data mining (ELO R diff)'!$A$2,'Program and Results'!$A:$A,0)-1,0,500,1)),"",'Data mining (ELO R diff)'!C276+1),"")</f>
        <v>25</v>
      </c>
      <c r="D277" s="47">
        <f ca="1">IF(C277="","",COUNTIFS(OFFSET('Program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diff)'!$C277))</f>
        <v>0</v>
      </c>
      <c r="E277">
        <f ca="1">IF(C277="","",COUNTIFS(OFFSET('Program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diff)'!$C277))</f>
        <v>0</v>
      </c>
      <c r="F277">
        <f ca="1">IF(C277="","",COUNTIFS(OFFSET('Program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diff)'!$C277))</f>
        <v>1</v>
      </c>
      <c r="G277" s="47">
        <f t="shared" ca="1" si="44"/>
        <v>1</v>
      </c>
      <c r="H277" s="47"/>
      <c r="K277" s="64" t="str">
        <f t="shared" ca="1" si="40"/>
        <v/>
      </c>
      <c r="L277" s="64" t="str">
        <f t="shared" ca="1" si="39"/>
        <v/>
      </c>
      <c r="M277" s="36" t="str">
        <f t="shared" ca="1" si="43"/>
        <v/>
      </c>
      <c r="N277" s="36" t="str">
        <f t="shared" ca="1" si="41"/>
        <v/>
      </c>
      <c r="O277" s="36" t="str">
        <f t="shared" ca="1" si="42"/>
        <v/>
      </c>
      <c r="P277" s="4" t="str">
        <f t="shared" ca="1" si="45"/>
        <v/>
      </c>
      <c r="Q277" s="61" t="str">
        <f t="shared" ref="Q277:S340" ca="1" si="47">IFERROR(IF($P277="","",M277/$P277),"")</f>
        <v/>
      </c>
      <c r="R277" s="61" t="str">
        <f t="shared" ca="1" si="47"/>
        <v/>
      </c>
      <c r="S277" s="61" t="str">
        <f t="shared" ca="1" si="47"/>
        <v/>
      </c>
      <c r="AJ277" t="str">
        <f t="shared" ca="1" si="46"/>
        <v>first</v>
      </c>
    </row>
    <row r="278" spans="2:36">
      <c r="B278">
        <v>276</v>
      </c>
      <c r="C278" s="62">
        <f ca="1">IFERROR(IF(C277+1&gt;MAX(OFFSET('Program and Results'!$T$1,MATCH('Data mining (ELO R diff)'!$A$2,'Program and Results'!$A:$A,0)-1,0,500,1)),"",'Data mining (ELO R diff)'!C277+1),"")</f>
        <v>26</v>
      </c>
      <c r="D278" s="47">
        <f ca="1">IF(C278="","",COUNTIFS(OFFSET('Program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diff)'!$C278))</f>
        <v>0</v>
      </c>
      <c r="E278">
        <f ca="1">IF(C278="","",COUNTIFS(OFFSET('Program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diff)'!$C278))</f>
        <v>0</v>
      </c>
      <c r="F278">
        <f ca="1">IF(C278="","",COUNTIFS(OFFSET('Program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diff)'!$C278))</f>
        <v>0</v>
      </c>
      <c r="G278" s="47">
        <f t="shared" ca="1" si="44"/>
        <v>0</v>
      </c>
      <c r="H278" s="47"/>
      <c r="K278" s="64" t="str">
        <f t="shared" ca="1" si="40"/>
        <v/>
      </c>
      <c r="L278" s="64" t="str">
        <f t="shared" ref="L278:L341" ca="1" si="48">IFERROR(IF(K278+1&gt;MAX($C$2:$C$500),"+",K278+($J$2-0.01%)),"")</f>
        <v/>
      </c>
      <c r="M278" s="36" t="str">
        <f t="shared" ca="1" si="43"/>
        <v/>
      </c>
      <c r="N278" s="36" t="str">
        <f t="shared" ca="1" si="41"/>
        <v/>
      </c>
      <c r="O278" s="36" t="str">
        <f t="shared" ca="1" si="42"/>
        <v/>
      </c>
      <c r="P278" s="4" t="str">
        <f t="shared" ca="1" si="45"/>
        <v/>
      </c>
      <c r="Q278" s="61" t="str">
        <f t="shared" ca="1" si="47"/>
        <v/>
      </c>
      <c r="R278" s="61" t="str">
        <f t="shared" ca="1" si="47"/>
        <v/>
      </c>
      <c r="S278" s="61" t="str">
        <f t="shared" ca="1" si="47"/>
        <v/>
      </c>
      <c r="AJ278" t="str">
        <f t="shared" ca="1" si="46"/>
        <v>not first</v>
      </c>
    </row>
    <row r="279" spans="2:36">
      <c r="B279">
        <v>277</v>
      </c>
      <c r="C279" s="62">
        <f ca="1">IFERROR(IF(C278+1&gt;MAX(OFFSET('Program and Results'!$T$1,MATCH('Data mining (ELO R diff)'!$A$2,'Program and Results'!$A:$A,0)-1,0,500,1)),"",'Data mining (ELO R diff)'!C278+1),"")</f>
        <v>27</v>
      </c>
      <c r="D279" s="47">
        <f ca="1">IF(C279="","",COUNTIFS(OFFSET('Program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diff)'!$C279))</f>
        <v>0</v>
      </c>
      <c r="E279">
        <f ca="1">IF(C279="","",COUNTIFS(OFFSET('Program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diff)'!$C279))</f>
        <v>0</v>
      </c>
      <c r="F279">
        <f ca="1">IF(C279="","",COUNTIFS(OFFSET('Program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diff)'!$C279))</f>
        <v>0</v>
      </c>
      <c r="G279" s="47">
        <f t="shared" ca="1" si="44"/>
        <v>0</v>
      </c>
      <c r="H279" s="47"/>
      <c r="K279" s="64" t="str">
        <f t="shared" ref="K279:K342" ca="1" si="49">IFERROR(IF(K278+1&gt;MAX($C$2:$C$500),"",K278+$J$2),"")</f>
        <v/>
      </c>
      <c r="L279" s="64" t="str">
        <f t="shared" ca="1" si="48"/>
        <v/>
      </c>
      <c r="M279" s="36" t="str">
        <f t="shared" ca="1" si="43"/>
        <v/>
      </c>
      <c r="N279" s="36" t="str">
        <f t="shared" ca="1" si="41"/>
        <v/>
      </c>
      <c r="O279" s="36" t="str">
        <f t="shared" ca="1" si="42"/>
        <v/>
      </c>
      <c r="P279" s="4" t="str">
        <f t="shared" ca="1" si="45"/>
        <v/>
      </c>
      <c r="Q279" s="61" t="str">
        <f t="shared" ca="1" si="47"/>
        <v/>
      </c>
      <c r="R279" s="61" t="str">
        <f t="shared" ca="1" si="47"/>
        <v/>
      </c>
      <c r="S279" s="61" t="str">
        <f t="shared" ca="1" si="47"/>
        <v/>
      </c>
      <c r="AJ279" t="str">
        <f t="shared" ca="1" si="46"/>
        <v>not first</v>
      </c>
    </row>
    <row r="280" spans="2:36">
      <c r="B280">
        <v>278</v>
      </c>
      <c r="C280" s="62">
        <f ca="1">IFERROR(IF(C279+1&gt;MAX(OFFSET('Program and Results'!$T$1,MATCH('Data mining (ELO R diff)'!$A$2,'Program and Results'!$A:$A,0)-1,0,500,1)),"",'Data mining (ELO R diff)'!C279+1),"")</f>
        <v>28</v>
      </c>
      <c r="D280" s="47">
        <f ca="1">IF(C280="","",COUNTIFS(OFFSET('Program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diff)'!$C280))</f>
        <v>0</v>
      </c>
      <c r="E280">
        <f ca="1">IF(C280="","",COUNTIFS(OFFSET('Program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diff)'!$C280))</f>
        <v>1</v>
      </c>
      <c r="F280">
        <f ca="1">IF(C280="","",COUNTIFS(OFFSET('Program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diff)'!$C280))</f>
        <v>0</v>
      </c>
      <c r="G280" s="47">
        <f t="shared" ca="1" si="44"/>
        <v>1</v>
      </c>
      <c r="H280" s="47"/>
      <c r="K280" s="64" t="str">
        <f t="shared" ca="1" si="49"/>
        <v/>
      </c>
      <c r="L280" s="64" t="str">
        <f t="shared" ca="1" si="48"/>
        <v/>
      </c>
      <c r="M280" s="36" t="str">
        <f t="shared" ca="1" si="43"/>
        <v/>
      </c>
      <c r="N280" s="36" t="str">
        <f t="shared" ca="1" si="41"/>
        <v/>
      </c>
      <c r="O280" s="36" t="str">
        <f t="shared" ca="1" si="42"/>
        <v/>
      </c>
      <c r="P280" s="4" t="str">
        <f t="shared" ca="1" si="45"/>
        <v/>
      </c>
      <c r="Q280" s="61" t="str">
        <f t="shared" ca="1" si="47"/>
        <v/>
      </c>
      <c r="R280" s="61" t="str">
        <f t="shared" ca="1" si="47"/>
        <v/>
      </c>
      <c r="S280" s="61" t="str">
        <f t="shared" ca="1" si="47"/>
        <v/>
      </c>
      <c r="AJ280" t="str">
        <f t="shared" ca="1" si="46"/>
        <v>first</v>
      </c>
    </row>
    <row r="281" spans="2:36">
      <c r="B281">
        <v>279</v>
      </c>
      <c r="C281" s="62">
        <f ca="1">IFERROR(IF(C280+1&gt;MAX(OFFSET('Program and Results'!$T$1,MATCH('Data mining (ELO R diff)'!$A$2,'Program and Results'!$A:$A,0)-1,0,500,1)),"",'Data mining (ELO R diff)'!C280+1),"")</f>
        <v>29</v>
      </c>
      <c r="D281" s="47">
        <f ca="1">IF(C281="","",COUNTIFS(OFFSET('Program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diff)'!$C281))</f>
        <v>3</v>
      </c>
      <c r="E281">
        <f ca="1">IF(C281="","",COUNTIFS(OFFSET('Program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diff)'!$C281))</f>
        <v>0</v>
      </c>
      <c r="F281">
        <f ca="1">IF(C281="","",COUNTIFS(OFFSET('Program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diff)'!$C281))</f>
        <v>0</v>
      </c>
      <c r="G281" s="47">
        <f t="shared" ca="1" si="44"/>
        <v>3</v>
      </c>
      <c r="H281" s="47"/>
      <c r="K281" s="64" t="str">
        <f t="shared" ca="1" si="49"/>
        <v/>
      </c>
      <c r="L281" s="64" t="str">
        <f t="shared" ca="1" si="48"/>
        <v/>
      </c>
      <c r="M281" s="36" t="str">
        <f t="shared" ca="1" si="43"/>
        <v/>
      </c>
      <c r="N281" s="36" t="str">
        <f t="shared" ca="1" si="41"/>
        <v/>
      </c>
      <c r="O281" s="36" t="str">
        <f t="shared" ca="1" si="42"/>
        <v/>
      </c>
      <c r="P281" s="4" t="str">
        <f t="shared" ca="1" si="45"/>
        <v/>
      </c>
      <c r="Q281" s="61" t="str">
        <f t="shared" ca="1" si="47"/>
        <v/>
      </c>
      <c r="R281" s="61" t="str">
        <f t="shared" ca="1" si="47"/>
        <v/>
      </c>
      <c r="S281" s="61" t="str">
        <f t="shared" ca="1" si="47"/>
        <v/>
      </c>
      <c r="AJ281" t="str">
        <f t="shared" ca="1" si="46"/>
        <v>first</v>
      </c>
    </row>
    <row r="282" spans="2:36">
      <c r="B282">
        <v>280</v>
      </c>
      <c r="C282" s="62">
        <f ca="1">IFERROR(IF(C281+1&gt;MAX(OFFSET('Program and Results'!$T$1,MATCH('Data mining (ELO R diff)'!$A$2,'Program and Results'!$A:$A,0)-1,0,500,1)),"",'Data mining (ELO R diff)'!C281+1),"")</f>
        <v>30</v>
      </c>
      <c r="D282" s="47">
        <f ca="1">IF(C282="","",COUNTIFS(OFFSET('Program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diff)'!$C282))</f>
        <v>0</v>
      </c>
      <c r="E282">
        <f ca="1">IF(C282="","",COUNTIFS(OFFSET('Program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diff)'!$C282))</f>
        <v>0</v>
      </c>
      <c r="F282">
        <f ca="1">IF(C282="","",COUNTIFS(OFFSET('Program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diff)'!$C282))</f>
        <v>1</v>
      </c>
      <c r="G282" s="47">
        <f t="shared" ca="1" si="44"/>
        <v>1</v>
      </c>
      <c r="H282" s="47"/>
      <c r="K282" s="64" t="str">
        <f t="shared" ca="1" si="49"/>
        <v/>
      </c>
      <c r="L282" s="64" t="str">
        <f t="shared" ca="1" si="48"/>
        <v/>
      </c>
      <c r="M282" s="36" t="str">
        <f t="shared" ca="1" si="43"/>
        <v/>
      </c>
      <c r="N282" s="36" t="str">
        <f t="shared" ca="1" si="41"/>
        <v/>
      </c>
      <c r="O282" s="36" t="str">
        <f t="shared" ca="1" si="42"/>
        <v/>
      </c>
      <c r="P282" s="4" t="str">
        <f t="shared" ca="1" si="45"/>
        <v/>
      </c>
      <c r="Q282" s="61" t="str">
        <f t="shared" ca="1" si="47"/>
        <v/>
      </c>
      <c r="R282" s="61" t="str">
        <f t="shared" ca="1" si="47"/>
        <v/>
      </c>
      <c r="S282" s="61" t="str">
        <f t="shared" ca="1" si="47"/>
        <v/>
      </c>
      <c r="AJ282" t="str">
        <f t="shared" ca="1" si="46"/>
        <v>first</v>
      </c>
    </row>
    <row r="283" spans="2:36">
      <c r="B283">
        <v>281</v>
      </c>
      <c r="C283" s="62">
        <f ca="1">IFERROR(IF(C282+1&gt;MAX(OFFSET('Program and Results'!$T$1,MATCH('Data mining (ELO R diff)'!$A$2,'Program and Results'!$A:$A,0)-1,0,500,1)),"",'Data mining (ELO R diff)'!C282+1),"")</f>
        <v>31</v>
      </c>
      <c r="D283" s="47">
        <f ca="1">IF(C283="","",COUNTIFS(OFFSET('Program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diff)'!$C283))</f>
        <v>0</v>
      </c>
      <c r="E283">
        <f ca="1">IF(C283="","",COUNTIFS(OFFSET('Program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diff)'!$C283))</f>
        <v>0</v>
      </c>
      <c r="F283">
        <f ca="1">IF(C283="","",COUNTIFS(OFFSET('Program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diff)'!$C283))</f>
        <v>2</v>
      </c>
      <c r="G283" s="47">
        <f t="shared" ca="1" si="44"/>
        <v>2</v>
      </c>
      <c r="H283" s="47"/>
      <c r="K283" s="64" t="str">
        <f t="shared" ca="1" si="49"/>
        <v/>
      </c>
      <c r="L283" s="64" t="str">
        <f t="shared" ca="1" si="48"/>
        <v/>
      </c>
      <c r="M283" s="36" t="str">
        <f t="shared" ca="1" si="43"/>
        <v/>
      </c>
      <c r="N283" s="36" t="str">
        <f t="shared" ca="1" si="41"/>
        <v/>
      </c>
      <c r="O283" s="36" t="str">
        <f t="shared" ca="1" si="42"/>
        <v/>
      </c>
      <c r="P283" s="4" t="str">
        <f t="shared" ca="1" si="45"/>
        <v/>
      </c>
      <c r="Q283" s="61" t="str">
        <f t="shared" ca="1" si="47"/>
        <v/>
      </c>
      <c r="R283" s="61" t="str">
        <f t="shared" ca="1" si="47"/>
        <v/>
      </c>
      <c r="S283" s="61" t="str">
        <f t="shared" ca="1" si="47"/>
        <v/>
      </c>
      <c r="AJ283" t="str">
        <f t="shared" ca="1" si="46"/>
        <v>first</v>
      </c>
    </row>
    <row r="284" spans="2:36">
      <c r="B284">
        <v>282</v>
      </c>
      <c r="C284" s="62">
        <f ca="1">IFERROR(IF(C283+1&gt;MAX(OFFSET('Program and Results'!$T$1,MATCH('Data mining (ELO R diff)'!$A$2,'Program and Results'!$A:$A,0)-1,0,500,1)),"",'Data mining (ELO R diff)'!C283+1),"")</f>
        <v>32</v>
      </c>
      <c r="D284" s="47">
        <f ca="1">IF(C284="","",COUNTIFS(OFFSET('Program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diff)'!$C284))</f>
        <v>0</v>
      </c>
      <c r="E284">
        <f ca="1">IF(C284="","",COUNTIFS(OFFSET('Program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diff)'!$C284))</f>
        <v>0</v>
      </c>
      <c r="F284">
        <f ca="1">IF(C284="","",COUNTIFS(OFFSET('Program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diff)'!$C284))</f>
        <v>0</v>
      </c>
      <c r="G284" s="47">
        <f t="shared" ca="1" si="44"/>
        <v>0</v>
      </c>
      <c r="H284" s="47"/>
      <c r="K284" s="64" t="str">
        <f t="shared" ca="1" si="49"/>
        <v/>
      </c>
      <c r="L284" s="64" t="str">
        <f t="shared" ca="1" si="48"/>
        <v/>
      </c>
      <c r="M284" s="36" t="str">
        <f t="shared" ca="1" si="43"/>
        <v/>
      </c>
      <c r="N284" s="36" t="str">
        <f t="shared" ca="1" si="41"/>
        <v/>
      </c>
      <c r="O284" s="36" t="str">
        <f t="shared" ca="1" si="42"/>
        <v/>
      </c>
      <c r="P284" s="4" t="str">
        <f t="shared" ca="1" si="45"/>
        <v/>
      </c>
      <c r="Q284" s="61" t="str">
        <f t="shared" ca="1" si="47"/>
        <v/>
      </c>
      <c r="R284" s="61" t="str">
        <f t="shared" ca="1" si="47"/>
        <v/>
      </c>
      <c r="S284" s="61" t="str">
        <f t="shared" ca="1" si="47"/>
        <v/>
      </c>
      <c r="AJ284" t="str">
        <f t="shared" ca="1" si="46"/>
        <v>not first</v>
      </c>
    </row>
    <row r="285" spans="2:36">
      <c r="B285">
        <v>283</v>
      </c>
      <c r="C285" s="62">
        <f ca="1">IFERROR(IF(C284+1&gt;MAX(OFFSET('Program and Results'!$T$1,MATCH('Data mining (ELO R diff)'!$A$2,'Program and Results'!$A:$A,0)-1,0,500,1)),"",'Data mining (ELO R diff)'!C284+1),"")</f>
        <v>33</v>
      </c>
      <c r="D285" s="47">
        <f ca="1">IF(C285="","",COUNTIFS(OFFSET('Program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diff)'!$C285))</f>
        <v>1</v>
      </c>
      <c r="E285">
        <f ca="1">IF(C285="","",COUNTIFS(OFFSET('Program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diff)'!$C285))</f>
        <v>0</v>
      </c>
      <c r="F285">
        <f ca="1">IF(C285="","",COUNTIFS(OFFSET('Program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diff)'!$C285))</f>
        <v>0</v>
      </c>
      <c r="G285" s="47">
        <f t="shared" ca="1" si="44"/>
        <v>1</v>
      </c>
      <c r="H285" s="47"/>
      <c r="K285" s="64" t="str">
        <f t="shared" ca="1" si="49"/>
        <v/>
      </c>
      <c r="L285" s="64" t="str">
        <f t="shared" ca="1" si="48"/>
        <v/>
      </c>
      <c r="M285" s="36" t="str">
        <f t="shared" ca="1" si="43"/>
        <v/>
      </c>
      <c r="N285" s="36" t="str">
        <f t="shared" ca="1" si="41"/>
        <v/>
      </c>
      <c r="O285" s="36" t="str">
        <f t="shared" ca="1" si="42"/>
        <v/>
      </c>
      <c r="P285" s="4" t="str">
        <f t="shared" ca="1" si="45"/>
        <v/>
      </c>
      <c r="Q285" s="61" t="str">
        <f t="shared" ca="1" si="47"/>
        <v/>
      </c>
      <c r="R285" s="61" t="str">
        <f t="shared" ca="1" si="47"/>
        <v/>
      </c>
      <c r="S285" s="61" t="str">
        <f t="shared" ca="1" si="47"/>
        <v/>
      </c>
      <c r="AJ285" t="str">
        <f t="shared" ca="1" si="46"/>
        <v>first</v>
      </c>
    </row>
    <row r="286" spans="2:36">
      <c r="B286">
        <v>284</v>
      </c>
      <c r="C286" s="62">
        <f ca="1">IFERROR(IF(C285+1&gt;MAX(OFFSET('Program and Results'!$T$1,MATCH('Data mining (ELO R diff)'!$A$2,'Program and Results'!$A:$A,0)-1,0,500,1)),"",'Data mining (ELO R diff)'!C285+1),"")</f>
        <v>34</v>
      </c>
      <c r="D286" s="47">
        <f ca="1">IF(C286="","",COUNTIFS(OFFSET('Program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diff)'!$C286))</f>
        <v>2</v>
      </c>
      <c r="E286">
        <f ca="1">IF(C286="","",COUNTIFS(OFFSET('Program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diff)'!$C286))</f>
        <v>0</v>
      </c>
      <c r="F286">
        <f ca="1">IF(C286="","",COUNTIFS(OFFSET('Program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diff)'!$C286))</f>
        <v>1</v>
      </c>
      <c r="G286" s="47">
        <f t="shared" ca="1" si="44"/>
        <v>3</v>
      </c>
      <c r="H286" s="47"/>
      <c r="K286" s="64" t="str">
        <f t="shared" ca="1" si="49"/>
        <v/>
      </c>
      <c r="L286" s="64" t="str">
        <f t="shared" ca="1" si="48"/>
        <v/>
      </c>
      <c r="M286" s="36" t="str">
        <f t="shared" ca="1" si="43"/>
        <v/>
      </c>
      <c r="N286" s="36" t="str">
        <f t="shared" ref="N286:N349" ca="1" si="50">IFERROR(IF(L286="","",IF($L286="+",SUMIFS($E:$E,$C:$C,"&gt;="&amp;$K286),SUMIFS($E:$E,$C:$C,"&gt;="&amp;$K286,$C:$C,"&lt;="&amp;$L286))),"")</f>
        <v/>
      </c>
      <c r="O286" s="36" t="str">
        <f t="shared" ref="O286:O349" ca="1" si="51">IFERROR(IF(L286="","",IF($L286="+",SUMIFS($F:$F,$C:$C,"&gt;="&amp;$K286),SUMIFS($F:$F,$C:$C,"&gt;="&amp;$K286,$C:$C,"&lt;="&amp;$L286))),"")</f>
        <v/>
      </c>
      <c r="P286" s="4" t="str">
        <f t="shared" ca="1" si="45"/>
        <v/>
      </c>
      <c r="Q286" s="61" t="str">
        <f t="shared" ca="1" si="47"/>
        <v/>
      </c>
      <c r="R286" s="61" t="str">
        <f t="shared" ca="1" si="47"/>
        <v/>
      </c>
      <c r="S286" s="61" t="str">
        <f t="shared" ca="1" si="47"/>
        <v/>
      </c>
      <c r="AJ286" t="str">
        <f t="shared" ca="1" si="46"/>
        <v>first</v>
      </c>
    </row>
    <row r="287" spans="2:36">
      <c r="B287">
        <v>285</v>
      </c>
      <c r="C287" s="62">
        <f ca="1">IFERROR(IF(C286+1&gt;MAX(OFFSET('Program and Results'!$T$1,MATCH('Data mining (ELO R diff)'!$A$2,'Program and Results'!$A:$A,0)-1,0,500,1)),"",'Data mining (ELO R diff)'!C286+1),"")</f>
        <v>35</v>
      </c>
      <c r="D287" s="47">
        <f ca="1">IF(C287="","",COUNTIFS(OFFSET('Program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diff)'!$C287))</f>
        <v>1</v>
      </c>
      <c r="E287">
        <f ca="1">IF(C287="","",COUNTIFS(OFFSET('Program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diff)'!$C287))</f>
        <v>0</v>
      </c>
      <c r="F287">
        <f ca="1">IF(C287="","",COUNTIFS(OFFSET('Program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diff)'!$C287))</f>
        <v>0</v>
      </c>
      <c r="G287" s="47">
        <f t="shared" ca="1" si="44"/>
        <v>1</v>
      </c>
      <c r="H287" s="47"/>
      <c r="K287" s="64" t="str">
        <f t="shared" ca="1" si="49"/>
        <v/>
      </c>
      <c r="L287" s="64" t="str">
        <f t="shared" ca="1" si="48"/>
        <v/>
      </c>
      <c r="M287" s="36" t="str">
        <f t="shared" ca="1" si="43"/>
        <v/>
      </c>
      <c r="N287" s="36" t="str">
        <f t="shared" ca="1" si="50"/>
        <v/>
      </c>
      <c r="O287" s="36" t="str">
        <f t="shared" ca="1" si="51"/>
        <v/>
      </c>
      <c r="P287" s="4" t="str">
        <f t="shared" ca="1" si="45"/>
        <v/>
      </c>
      <c r="Q287" s="61" t="str">
        <f t="shared" ca="1" si="47"/>
        <v/>
      </c>
      <c r="R287" s="61" t="str">
        <f t="shared" ca="1" si="47"/>
        <v/>
      </c>
      <c r="S287" s="61" t="str">
        <f t="shared" ca="1" si="47"/>
        <v/>
      </c>
      <c r="AJ287" t="str">
        <f t="shared" ca="1" si="46"/>
        <v>first</v>
      </c>
    </row>
    <row r="288" spans="2:36">
      <c r="B288">
        <v>286</v>
      </c>
      <c r="C288" s="62">
        <f ca="1">IFERROR(IF(C287+1&gt;MAX(OFFSET('Program and Results'!$T$1,MATCH('Data mining (ELO R diff)'!$A$2,'Program and Results'!$A:$A,0)-1,0,500,1)),"",'Data mining (ELO R diff)'!C287+1),"")</f>
        <v>36</v>
      </c>
      <c r="D288" s="47">
        <f ca="1">IF(C288="","",COUNTIFS(OFFSET('Program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diff)'!$C288))</f>
        <v>2</v>
      </c>
      <c r="E288">
        <f ca="1">IF(C288="","",COUNTIFS(OFFSET('Program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diff)'!$C288))</f>
        <v>1</v>
      </c>
      <c r="F288">
        <f ca="1">IF(C288="","",COUNTIFS(OFFSET('Program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diff)'!$C288))</f>
        <v>0</v>
      </c>
      <c r="G288" s="47">
        <f t="shared" ca="1" si="44"/>
        <v>3</v>
      </c>
      <c r="H288" s="47"/>
      <c r="K288" s="64" t="str">
        <f t="shared" ca="1" si="49"/>
        <v/>
      </c>
      <c r="L288" s="64" t="str">
        <f t="shared" ca="1" si="48"/>
        <v/>
      </c>
      <c r="M288" s="36" t="str">
        <f t="shared" ca="1" si="43"/>
        <v/>
      </c>
      <c r="N288" s="36" t="str">
        <f t="shared" ca="1" si="50"/>
        <v/>
      </c>
      <c r="O288" s="36" t="str">
        <f t="shared" ca="1" si="51"/>
        <v/>
      </c>
      <c r="P288" s="4" t="str">
        <f t="shared" ca="1" si="45"/>
        <v/>
      </c>
      <c r="Q288" s="61" t="str">
        <f t="shared" ca="1" si="47"/>
        <v/>
      </c>
      <c r="R288" s="61" t="str">
        <f t="shared" ca="1" si="47"/>
        <v/>
      </c>
      <c r="S288" s="61" t="str">
        <f t="shared" ca="1" si="47"/>
        <v/>
      </c>
      <c r="AJ288" t="str">
        <f t="shared" ca="1" si="46"/>
        <v>first</v>
      </c>
    </row>
    <row r="289" spans="2:36">
      <c r="B289">
        <v>287</v>
      </c>
      <c r="C289" s="62">
        <f ca="1">IFERROR(IF(C288+1&gt;MAX(OFFSET('Program and Results'!$T$1,MATCH('Data mining (ELO R diff)'!$A$2,'Program and Results'!$A:$A,0)-1,0,500,1)),"",'Data mining (ELO R diff)'!C288+1),"")</f>
        <v>37</v>
      </c>
      <c r="D289" s="47">
        <f ca="1">IF(C289="","",COUNTIFS(OFFSET('Program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diff)'!$C289))</f>
        <v>1</v>
      </c>
      <c r="E289">
        <f ca="1">IF(C289="","",COUNTIFS(OFFSET('Program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diff)'!$C289))</f>
        <v>0</v>
      </c>
      <c r="F289">
        <f ca="1">IF(C289="","",COUNTIFS(OFFSET('Program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diff)'!$C289))</f>
        <v>0</v>
      </c>
      <c r="G289" s="47">
        <f t="shared" ca="1" si="44"/>
        <v>1</v>
      </c>
      <c r="H289" s="47"/>
      <c r="K289" s="64" t="str">
        <f t="shared" ca="1" si="49"/>
        <v/>
      </c>
      <c r="L289" s="64" t="str">
        <f t="shared" ca="1" si="48"/>
        <v/>
      </c>
      <c r="M289" s="36" t="str">
        <f t="shared" ca="1" si="43"/>
        <v/>
      </c>
      <c r="N289" s="36" t="str">
        <f t="shared" ca="1" si="50"/>
        <v/>
      </c>
      <c r="O289" s="36" t="str">
        <f t="shared" ca="1" si="51"/>
        <v/>
      </c>
      <c r="P289" s="4" t="str">
        <f t="shared" ca="1" si="45"/>
        <v/>
      </c>
      <c r="Q289" s="61" t="str">
        <f t="shared" ca="1" si="47"/>
        <v/>
      </c>
      <c r="R289" s="61" t="str">
        <f t="shared" ca="1" si="47"/>
        <v/>
      </c>
      <c r="S289" s="61" t="str">
        <f t="shared" ca="1" si="47"/>
        <v/>
      </c>
      <c r="AJ289" t="str">
        <f t="shared" ca="1" si="46"/>
        <v>first</v>
      </c>
    </row>
    <row r="290" spans="2:36">
      <c r="B290">
        <v>288</v>
      </c>
      <c r="C290" s="62">
        <f ca="1">IFERROR(IF(C289+1&gt;MAX(OFFSET('Program and Results'!$T$1,MATCH('Data mining (ELO R diff)'!$A$2,'Program and Results'!$A:$A,0)-1,0,500,1)),"",'Data mining (ELO R diff)'!C289+1),"")</f>
        <v>38</v>
      </c>
      <c r="D290" s="47">
        <f ca="1">IF(C290="","",COUNTIFS(OFFSET('Program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diff)'!$C290))</f>
        <v>1</v>
      </c>
      <c r="E290">
        <f ca="1">IF(C290="","",COUNTIFS(OFFSET('Program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diff)'!$C290))</f>
        <v>0</v>
      </c>
      <c r="F290">
        <f ca="1">IF(C290="","",COUNTIFS(OFFSET('Program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diff)'!$C290))</f>
        <v>0</v>
      </c>
      <c r="G290" s="47">
        <f t="shared" ca="1" si="44"/>
        <v>1</v>
      </c>
      <c r="H290" s="47"/>
      <c r="K290" s="64" t="str">
        <f t="shared" ca="1" si="49"/>
        <v/>
      </c>
      <c r="L290" s="64" t="str">
        <f t="shared" ca="1" si="48"/>
        <v/>
      </c>
      <c r="M290" s="36" t="str">
        <f t="shared" ca="1" si="43"/>
        <v/>
      </c>
      <c r="N290" s="36" t="str">
        <f t="shared" ca="1" si="50"/>
        <v/>
      </c>
      <c r="O290" s="36" t="str">
        <f t="shared" ca="1" si="51"/>
        <v/>
      </c>
      <c r="P290" s="4" t="str">
        <f t="shared" ca="1" si="45"/>
        <v/>
      </c>
      <c r="Q290" s="61" t="str">
        <f t="shared" ca="1" si="47"/>
        <v/>
      </c>
      <c r="R290" s="61" t="str">
        <f t="shared" ca="1" si="47"/>
        <v/>
      </c>
      <c r="S290" s="61" t="str">
        <f t="shared" ca="1" si="47"/>
        <v/>
      </c>
      <c r="AJ290" t="str">
        <f t="shared" ca="1" si="46"/>
        <v>first</v>
      </c>
    </row>
    <row r="291" spans="2:36">
      <c r="B291">
        <v>289</v>
      </c>
      <c r="C291" s="62">
        <f ca="1">IFERROR(IF(C290+1&gt;MAX(OFFSET('Program and Results'!$T$1,MATCH('Data mining (ELO R diff)'!$A$2,'Program and Results'!$A:$A,0)-1,0,500,1)),"",'Data mining (ELO R diff)'!C290+1),"")</f>
        <v>39</v>
      </c>
      <c r="D291" s="47">
        <f ca="1">IF(C291="","",COUNTIFS(OFFSET('Program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diff)'!$C291))</f>
        <v>0</v>
      </c>
      <c r="E291">
        <f ca="1">IF(C291="","",COUNTIFS(OFFSET('Program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diff)'!$C291))</f>
        <v>0</v>
      </c>
      <c r="F291">
        <f ca="1">IF(C291="","",COUNTIFS(OFFSET('Program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diff)'!$C291))</f>
        <v>3</v>
      </c>
      <c r="G291" s="47">
        <f t="shared" ca="1" si="44"/>
        <v>3</v>
      </c>
      <c r="H291" s="47"/>
      <c r="K291" s="64" t="str">
        <f t="shared" ca="1" si="49"/>
        <v/>
      </c>
      <c r="L291" s="64" t="str">
        <f t="shared" ca="1" si="48"/>
        <v/>
      </c>
      <c r="M291" s="36" t="str">
        <f t="shared" ca="1" si="43"/>
        <v/>
      </c>
      <c r="N291" s="36" t="str">
        <f t="shared" ca="1" si="50"/>
        <v/>
      </c>
      <c r="O291" s="36" t="str">
        <f t="shared" ca="1" si="51"/>
        <v/>
      </c>
      <c r="P291" s="4" t="str">
        <f t="shared" ca="1" si="45"/>
        <v/>
      </c>
      <c r="Q291" s="61" t="str">
        <f t="shared" ca="1" si="47"/>
        <v/>
      </c>
      <c r="R291" s="61" t="str">
        <f t="shared" ca="1" si="47"/>
        <v/>
      </c>
      <c r="S291" s="61" t="str">
        <f t="shared" ca="1" si="47"/>
        <v/>
      </c>
      <c r="AJ291" t="str">
        <f t="shared" ca="1" si="46"/>
        <v>first</v>
      </c>
    </row>
    <row r="292" spans="2:36">
      <c r="B292">
        <v>290</v>
      </c>
      <c r="C292" s="62">
        <f ca="1">IFERROR(IF(C291+1&gt;MAX(OFFSET('Program and Results'!$T$1,MATCH('Data mining (ELO R diff)'!$A$2,'Program and Results'!$A:$A,0)-1,0,500,1)),"",'Data mining (ELO R diff)'!C291+1),"")</f>
        <v>40</v>
      </c>
      <c r="D292" s="47">
        <f ca="1">IF(C292="","",COUNTIFS(OFFSET('Program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diff)'!$C292))</f>
        <v>0</v>
      </c>
      <c r="E292">
        <f ca="1">IF(C292="","",COUNTIFS(OFFSET('Program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diff)'!$C292))</f>
        <v>0</v>
      </c>
      <c r="F292">
        <f ca="1">IF(C292="","",COUNTIFS(OFFSET('Program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diff)'!$C292))</f>
        <v>0</v>
      </c>
      <c r="G292" s="47">
        <f t="shared" ca="1" si="44"/>
        <v>0</v>
      </c>
      <c r="H292" s="47"/>
      <c r="K292" s="64" t="str">
        <f t="shared" ca="1" si="49"/>
        <v/>
      </c>
      <c r="L292" s="64" t="str">
        <f t="shared" ca="1" si="48"/>
        <v/>
      </c>
      <c r="M292" s="36" t="str">
        <f t="shared" ca="1" si="43"/>
        <v/>
      </c>
      <c r="N292" s="36" t="str">
        <f t="shared" ca="1" si="50"/>
        <v/>
      </c>
      <c r="O292" s="36" t="str">
        <f t="shared" ca="1" si="51"/>
        <v/>
      </c>
      <c r="P292" s="4" t="str">
        <f t="shared" ca="1" si="45"/>
        <v/>
      </c>
      <c r="Q292" s="61" t="str">
        <f t="shared" ca="1" si="47"/>
        <v/>
      </c>
      <c r="R292" s="61" t="str">
        <f t="shared" ca="1" si="47"/>
        <v/>
      </c>
      <c r="S292" s="61" t="str">
        <f t="shared" ca="1" si="47"/>
        <v/>
      </c>
      <c r="AJ292" t="str">
        <f t="shared" ca="1" si="46"/>
        <v>not first</v>
      </c>
    </row>
    <row r="293" spans="2:36">
      <c r="B293">
        <v>291</v>
      </c>
      <c r="C293" s="62">
        <f ca="1">IFERROR(IF(C292+1&gt;MAX(OFFSET('Program and Results'!$T$1,MATCH('Data mining (ELO R diff)'!$A$2,'Program and Results'!$A:$A,0)-1,0,500,1)),"",'Data mining (ELO R diff)'!C292+1),"")</f>
        <v>41</v>
      </c>
      <c r="D293" s="47">
        <f ca="1">IF(C293="","",COUNTIFS(OFFSET('Program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diff)'!$C293))</f>
        <v>0</v>
      </c>
      <c r="E293">
        <f ca="1">IF(C293="","",COUNTIFS(OFFSET('Program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diff)'!$C293))</f>
        <v>0</v>
      </c>
      <c r="F293">
        <f ca="1">IF(C293="","",COUNTIFS(OFFSET('Program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diff)'!$C293))</f>
        <v>0</v>
      </c>
      <c r="G293" s="47">
        <f t="shared" ca="1" si="44"/>
        <v>0</v>
      </c>
      <c r="H293" s="47"/>
      <c r="K293" s="64" t="str">
        <f t="shared" ca="1" si="49"/>
        <v/>
      </c>
      <c r="L293" s="64" t="str">
        <f t="shared" ca="1" si="48"/>
        <v/>
      </c>
      <c r="M293" s="36" t="str">
        <f t="shared" ca="1" si="43"/>
        <v/>
      </c>
      <c r="N293" s="36" t="str">
        <f t="shared" ca="1" si="50"/>
        <v/>
      </c>
      <c r="O293" s="36" t="str">
        <f t="shared" ca="1" si="51"/>
        <v/>
      </c>
      <c r="P293" s="4" t="str">
        <f t="shared" ca="1" si="45"/>
        <v/>
      </c>
      <c r="Q293" s="61" t="str">
        <f t="shared" ca="1" si="47"/>
        <v/>
      </c>
      <c r="R293" s="61" t="str">
        <f t="shared" ca="1" si="47"/>
        <v/>
      </c>
      <c r="S293" s="61" t="str">
        <f t="shared" ca="1" si="47"/>
        <v/>
      </c>
      <c r="AJ293" t="str">
        <f t="shared" ca="1" si="46"/>
        <v>not first</v>
      </c>
    </row>
    <row r="294" spans="2:36">
      <c r="B294">
        <v>292</v>
      </c>
      <c r="C294" s="62">
        <f ca="1">IFERROR(IF(C293+1&gt;MAX(OFFSET('Program and Results'!$T$1,MATCH('Data mining (ELO R diff)'!$A$2,'Program and Results'!$A:$A,0)-1,0,500,1)),"",'Data mining (ELO R diff)'!C293+1),"")</f>
        <v>42</v>
      </c>
      <c r="D294" s="47">
        <f ca="1">IF(C294="","",COUNTIFS(OFFSET('Program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diff)'!$C294))</f>
        <v>1</v>
      </c>
      <c r="E294">
        <f ca="1">IF(C294="","",COUNTIFS(OFFSET('Program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diff)'!$C294))</f>
        <v>1</v>
      </c>
      <c r="F294">
        <f ca="1">IF(C294="","",COUNTIFS(OFFSET('Program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diff)'!$C294))</f>
        <v>0</v>
      </c>
      <c r="G294" s="47">
        <f t="shared" ca="1" si="44"/>
        <v>2</v>
      </c>
      <c r="H294" s="47"/>
      <c r="K294" s="64" t="str">
        <f t="shared" ca="1" si="49"/>
        <v/>
      </c>
      <c r="L294" s="64" t="str">
        <f t="shared" ca="1" si="48"/>
        <v/>
      </c>
      <c r="M294" s="36" t="str">
        <f t="shared" ca="1" si="43"/>
        <v/>
      </c>
      <c r="N294" s="36" t="str">
        <f t="shared" ca="1" si="50"/>
        <v/>
      </c>
      <c r="O294" s="36" t="str">
        <f t="shared" ca="1" si="51"/>
        <v/>
      </c>
      <c r="P294" s="4" t="str">
        <f t="shared" ca="1" si="45"/>
        <v/>
      </c>
      <c r="Q294" s="61" t="str">
        <f t="shared" ca="1" si="47"/>
        <v/>
      </c>
      <c r="R294" s="61" t="str">
        <f t="shared" ca="1" si="47"/>
        <v/>
      </c>
      <c r="S294" s="61" t="str">
        <f t="shared" ca="1" si="47"/>
        <v/>
      </c>
      <c r="AJ294" t="str">
        <f t="shared" ca="1" si="46"/>
        <v>first</v>
      </c>
    </row>
    <row r="295" spans="2:36">
      <c r="B295">
        <v>293</v>
      </c>
      <c r="C295" s="62">
        <f ca="1">IFERROR(IF(C294+1&gt;MAX(OFFSET('Program and Results'!$T$1,MATCH('Data mining (ELO R diff)'!$A$2,'Program and Results'!$A:$A,0)-1,0,500,1)),"",'Data mining (ELO R diff)'!C294+1),"")</f>
        <v>43</v>
      </c>
      <c r="D295" s="47">
        <f ca="1">IF(C295="","",COUNTIFS(OFFSET('Program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diff)'!$C295))</f>
        <v>1</v>
      </c>
      <c r="E295">
        <f ca="1">IF(C295="","",COUNTIFS(OFFSET('Program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diff)'!$C295))</f>
        <v>0</v>
      </c>
      <c r="F295">
        <f ca="1">IF(C295="","",COUNTIFS(OFFSET('Program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diff)'!$C295))</f>
        <v>0</v>
      </c>
      <c r="G295" s="47">
        <f t="shared" ca="1" si="44"/>
        <v>1</v>
      </c>
      <c r="H295" s="47"/>
      <c r="K295" s="64" t="str">
        <f t="shared" ca="1" si="49"/>
        <v/>
      </c>
      <c r="L295" s="64" t="str">
        <f t="shared" ca="1" si="48"/>
        <v/>
      </c>
      <c r="M295" s="36" t="str">
        <f t="shared" ca="1" si="43"/>
        <v/>
      </c>
      <c r="N295" s="36" t="str">
        <f t="shared" ca="1" si="50"/>
        <v/>
      </c>
      <c r="O295" s="36" t="str">
        <f t="shared" ca="1" si="51"/>
        <v/>
      </c>
      <c r="P295" s="4" t="str">
        <f t="shared" ca="1" si="45"/>
        <v/>
      </c>
      <c r="Q295" s="61" t="str">
        <f t="shared" ca="1" si="47"/>
        <v/>
      </c>
      <c r="R295" s="61" t="str">
        <f t="shared" ca="1" si="47"/>
        <v/>
      </c>
      <c r="S295" s="61" t="str">
        <f t="shared" ca="1" si="47"/>
        <v/>
      </c>
      <c r="AJ295" t="str">
        <f t="shared" ca="1" si="46"/>
        <v>first</v>
      </c>
    </row>
    <row r="296" spans="2:36">
      <c r="B296">
        <v>294</v>
      </c>
      <c r="C296" s="62">
        <f ca="1">IFERROR(IF(C295+1&gt;MAX(OFFSET('Program and Results'!$T$1,MATCH('Data mining (ELO R diff)'!$A$2,'Program and Results'!$A:$A,0)-1,0,500,1)),"",'Data mining (ELO R diff)'!C295+1),"")</f>
        <v>44</v>
      </c>
      <c r="D296" s="47">
        <f ca="1">IF(C296="","",COUNTIFS(OFFSET('Program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diff)'!$C296))</f>
        <v>1</v>
      </c>
      <c r="E296">
        <f ca="1">IF(C296="","",COUNTIFS(OFFSET('Program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diff)'!$C296))</f>
        <v>1</v>
      </c>
      <c r="F296">
        <f ca="1">IF(C296="","",COUNTIFS(OFFSET('Program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diff)'!$C296))</f>
        <v>0</v>
      </c>
      <c r="G296" s="47">
        <f t="shared" ca="1" si="44"/>
        <v>2</v>
      </c>
      <c r="H296" s="47"/>
      <c r="K296" s="64" t="str">
        <f t="shared" ca="1" si="49"/>
        <v/>
      </c>
      <c r="L296" s="64" t="str">
        <f t="shared" ca="1" si="48"/>
        <v/>
      </c>
      <c r="M296" s="36" t="str">
        <f t="shared" ca="1" si="43"/>
        <v/>
      </c>
      <c r="N296" s="36" t="str">
        <f t="shared" ca="1" si="50"/>
        <v/>
      </c>
      <c r="O296" s="36" t="str">
        <f t="shared" ca="1" si="51"/>
        <v/>
      </c>
      <c r="P296" s="4" t="str">
        <f t="shared" ca="1" si="45"/>
        <v/>
      </c>
      <c r="Q296" s="61" t="str">
        <f t="shared" ca="1" si="47"/>
        <v/>
      </c>
      <c r="R296" s="61" t="str">
        <f t="shared" ca="1" si="47"/>
        <v/>
      </c>
      <c r="S296" s="61" t="str">
        <f t="shared" ca="1" si="47"/>
        <v/>
      </c>
      <c r="AJ296" t="str">
        <f t="shared" ca="1" si="46"/>
        <v>first</v>
      </c>
    </row>
    <row r="297" spans="2:36">
      <c r="B297">
        <v>295</v>
      </c>
      <c r="C297" s="62">
        <f ca="1">IFERROR(IF(C296+1&gt;MAX(OFFSET('Program and Results'!$T$1,MATCH('Data mining (ELO R diff)'!$A$2,'Program and Results'!$A:$A,0)-1,0,500,1)),"",'Data mining (ELO R diff)'!C296+1),"")</f>
        <v>45</v>
      </c>
      <c r="D297" s="47">
        <f ca="1">IF(C297="","",COUNTIFS(OFFSET('Program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diff)'!$C297))</f>
        <v>1</v>
      </c>
      <c r="E297">
        <f ca="1">IF(C297="","",COUNTIFS(OFFSET('Program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diff)'!$C297))</f>
        <v>0</v>
      </c>
      <c r="F297">
        <f ca="1">IF(C297="","",COUNTIFS(OFFSET('Program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diff)'!$C297))</f>
        <v>0</v>
      </c>
      <c r="G297" s="47">
        <f t="shared" ca="1" si="44"/>
        <v>1</v>
      </c>
      <c r="H297" s="47"/>
      <c r="K297" s="64" t="str">
        <f t="shared" ca="1" si="49"/>
        <v/>
      </c>
      <c r="L297" s="64" t="str">
        <f t="shared" ca="1" si="48"/>
        <v/>
      </c>
      <c r="M297" s="36" t="str">
        <f t="shared" ca="1" si="43"/>
        <v/>
      </c>
      <c r="N297" s="36" t="str">
        <f t="shared" ca="1" si="50"/>
        <v/>
      </c>
      <c r="O297" s="36" t="str">
        <f t="shared" ca="1" si="51"/>
        <v/>
      </c>
      <c r="P297" s="4" t="str">
        <f t="shared" ca="1" si="45"/>
        <v/>
      </c>
      <c r="Q297" s="61" t="str">
        <f t="shared" ca="1" si="47"/>
        <v/>
      </c>
      <c r="R297" s="61" t="str">
        <f t="shared" ca="1" si="47"/>
        <v/>
      </c>
      <c r="S297" s="61" t="str">
        <f t="shared" ca="1" si="47"/>
        <v/>
      </c>
      <c r="AJ297" t="str">
        <f t="shared" ca="1" si="46"/>
        <v>first</v>
      </c>
    </row>
    <row r="298" spans="2:36">
      <c r="B298">
        <v>296</v>
      </c>
      <c r="C298" s="62">
        <f ca="1">IFERROR(IF(C297+1&gt;MAX(OFFSET('Program and Results'!$T$1,MATCH('Data mining (ELO R diff)'!$A$2,'Program and Results'!$A:$A,0)-1,0,500,1)),"",'Data mining (ELO R diff)'!C297+1),"")</f>
        <v>46</v>
      </c>
      <c r="D298" s="47">
        <f ca="1">IF(C298="","",COUNTIFS(OFFSET('Program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diff)'!$C298))</f>
        <v>1</v>
      </c>
      <c r="E298">
        <f ca="1">IF(C298="","",COUNTIFS(OFFSET('Program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diff)'!$C298))</f>
        <v>0</v>
      </c>
      <c r="F298">
        <f ca="1">IF(C298="","",COUNTIFS(OFFSET('Program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diff)'!$C298))</f>
        <v>0</v>
      </c>
      <c r="G298" s="47">
        <f t="shared" ca="1" si="44"/>
        <v>1</v>
      </c>
      <c r="H298" s="47"/>
      <c r="K298" s="64" t="str">
        <f t="shared" ca="1" si="49"/>
        <v/>
      </c>
      <c r="L298" s="64" t="str">
        <f t="shared" ca="1" si="48"/>
        <v/>
      </c>
      <c r="M298" s="36" t="str">
        <f t="shared" ca="1" si="43"/>
        <v/>
      </c>
      <c r="N298" s="36" t="str">
        <f t="shared" ca="1" si="50"/>
        <v/>
      </c>
      <c r="O298" s="36" t="str">
        <f t="shared" ca="1" si="51"/>
        <v/>
      </c>
      <c r="P298" s="4" t="str">
        <f t="shared" ca="1" si="45"/>
        <v/>
      </c>
      <c r="Q298" s="61" t="str">
        <f t="shared" ca="1" si="47"/>
        <v/>
      </c>
      <c r="R298" s="61" t="str">
        <f t="shared" ca="1" si="47"/>
        <v/>
      </c>
      <c r="S298" s="61" t="str">
        <f t="shared" ca="1" si="47"/>
        <v/>
      </c>
      <c r="AJ298" t="str">
        <f t="shared" ca="1" si="46"/>
        <v>first</v>
      </c>
    </row>
    <row r="299" spans="2:36">
      <c r="B299">
        <v>297</v>
      </c>
      <c r="C299" s="62">
        <f ca="1">IFERROR(IF(C298+1&gt;MAX(OFFSET('Program and Results'!$T$1,MATCH('Data mining (ELO R diff)'!$A$2,'Program and Results'!$A:$A,0)-1,0,500,1)),"",'Data mining (ELO R diff)'!C298+1),"")</f>
        <v>47</v>
      </c>
      <c r="D299" s="47">
        <f ca="1">IF(C299="","",COUNTIFS(OFFSET('Program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diff)'!$C299))</f>
        <v>0</v>
      </c>
      <c r="E299">
        <f ca="1">IF(C299="","",COUNTIFS(OFFSET('Program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diff)'!$C299))</f>
        <v>0</v>
      </c>
      <c r="F299">
        <f ca="1">IF(C299="","",COUNTIFS(OFFSET('Program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diff)'!$C299))</f>
        <v>0</v>
      </c>
      <c r="G299" s="47">
        <f t="shared" ca="1" si="44"/>
        <v>0</v>
      </c>
      <c r="H299" s="47"/>
      <c r="K299" s="64" t="str">
        <f t="shared" ca="1" si="49"/>
        <v/>
      </c>
      <c r="L299" s="64" t="str">
        <f t="shared" ca="1" si="48"/>
        <v/>
      </c>
      <c r="M299" s="36" t="str">
        <f t="shared" ca="1" si="43"/>
        <v/>
      </c>
      <c r="N299" s="36" t="str">
        <f t="shared" ca="1" si="50"/>
        <v/>
      </c>
      <c r="O299" s="36" t="str">
        <f t="shared" ca="1" si="51"/>
        <v/>
      </c>
      <c r="P299" s="4" t="str">
        <f t="shared" ca="1" si="45"/>
        <v/>
      </c>
      <c r="Q299" s="61" t="str">
        <f t="shared" ca="1" si="47"/>
        <v/>
      </c>
      <c r="R299" s="61" t="str">
        <f t="shared" ca="1" si="47"/>
        <v/>
      </c>
      <c r="S299" s="61" t="str">
        <f t="shared" ca="1" si="47"/>
        <v/>
      </c>
      <c r="AJ299" t="str">
        <f t="shared" ca="1" si="46"/>
        <v>not first</v>
      </c>
    </row>
    <row r="300" spans="2:36">
      <c r="B300">
        <v>298</v>
      </c>
      <c r="C300" s="62">
        <f ca="1">IFERROR(IF(C299+1&gt;MAX(OFFSET('Program and Results'!$T$1,MATCH('Data mining (ELO R diff)'!$A$2,'Program and Results'!$A:$A,0)-1,0,500,1)),"",'Data mining (ELO R diff)'!C299+1),"")</f>
        <v>48</v>
      </c>
      <c r="D300" s="47">
        <f ca="1">IF(C300="","",COUNTIFS(OFFSET('Program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diff)'!$C300))</f>
        <v>1</v>
      </c>
      <c r="E300">
        <f ca="1">IF(C300="","",COUNTIFS(OFFSET('Program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diff)'!$C300))</f>
        <v>1</v>
      </c>
      <c r="F300">
        <f ca="1">IF(C300="","",COUNTIFS(OFFSET('Program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diff)'!$C300))</f>
        <v>0</v>
      </c>
      <c r="G300" s="47">
        <f t="shared" ca="1" si="44"/>
        <v>2</v>
      </c>
      <c r="H300" s="47"/>
      <c r="K300" s="64" t="str">
        <f t="shared" ca="1" si="49"/>
        <v/>
      </c>
      <c r="L300" s="64" t="str">
        <f t="shared" ca="1" si="48"/>
        <v/>
      </c>
      <c r="M300" s="36" t="str">
        <f t="shared" ca="1" si="43"/>
        <v/>
      </c>
      <c r="N300" s="36" t="str">
        <f t="shared" ca="1" si="50"/>
        <v/>
      </c>
      <c r="O300" s="36" t="str">
        <f t="shared" ca="1" si="51"/>
        <v/>
      </c>
      <c r="P300" s="4" t="str">
        <f t="shared" ca="1" si="45"/>
        <v/>
      </c>
      <c r="Q300" s="61" t="str">
        <f t="shared" ca="1" si="47"/>
        <v/>
      </c>
      <c r="R300" s="61" t="str">
        <f t="shared" ca="1" si="47"/>
        <v/>
      </c>
      <c r="S300" s="61" t="str">
        <f t="shared" ca="1" si="47"/>
        <v/>
      </c>
      <c r="AJ300" t="str">
        <f t="shared" ca="1" si="46"/>
        <v>first</v>
      </c>
    </row>
    <row r="301" spans="2:36">
      <c r="B301">
        <v>299</v>
      </c>
      <c r="C301" s="62">
        <f ca="1">IFERROR(IF(C300+1&gt;MAX(OFFSET('Program and Results'!$T$1,MATCH('Data mining (ELO R diff)'!$A$2,'Program and Results'!$A:$A,0)-1,0,500,1)),"",'Data mining (ELO R diff)'!C300+1),"")</f>
        <v>49</v>
      </c>
      <c r="D301" s="47">
        <f ca="1">IF(C301="","",COUNTIFS(OFFSET('Program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diff)'!$C301))</f>
        <v>0</v>
      </c>
      <c r="E301">
        <f ca="1">IF(C301="","",COUNTIFS(OFFSET('Program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diff)'!$C301))</f>
        <v>1</v>
      </c>
      <c r="F301">
        <f ca="1">IF(C301="","",COUNTIFS(OFFSET('Program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diff)'!$C301))</f>
        <v>0</v>
      </c>
      <c r="G301" s="47">
        <f t="shared" ca="1" si="44"/>
        <v>1</v>
      </c>
      <c r="H301" s="47"/>
      <c r="K301" s="64" t="str">
        <f t="shared" ca="1" si="49"/>
        <v/>
      </c>
      <c r="L301" s="64" t="str">
        <f t="shared" ca="1" si="48"/>
        <v/>
      </c>
      <c r="M301" s="36" t="str">
        <f t="shared" ca="1" si="43"/>
        <v/>
      </c>
      <c r="N301" s="36" t="str">
        <f t="shared" ca="1" si="50"/>
        <v/>
      </c>
      <c r="O301" s="36" t="str">
        <f t="shared" ca="1" si="51"/>
        <v/>
      </c>
      <c r="P301" s="4" t="str">
        <f t="shared" ca="1" si="45"/>
        <v/>
      </c>
      <c r="Q301" s="61" t="str">
        <f t="shared" ca="1" si="47"/>
        <v/>
      </c>
      <c r="R301" s="61" t="str">
        <f t="shared" ca="1" si="47"/>
        <v/>
      </c>
      <c r="S301" s="61" t="str">
        <f t="shared" ca="1" si="47"/>
        <v/>
      </c>
      <c r="AJ301" t="str">
        <f t="shared" ca="1" si="46"/>
        <v>first</v>
      </c>
    </row>
    <row r="302" spans="2:36">
      <c r="B302">
        <v>300</v>
      </c>
      <c r="C302" s="62">
        <f ca="1">IFERROR(IF(C301+1&gt;MAX(OFFSET('Program and Results'!$T$1,MATCH('Data mining (ELO R diff)'!$A$2,'Program and Results'!$A:$A,0)-1,0,500,1)),"",'Data mining (ELO R diff)'!C301+1),"")</f>
        <v>50</v>
      </c>
      <c r="D302" s="47">
        <f ca="1">IF(C302="","",COUNTIFS(OFFSET('Program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diff)'!$C302))</f>
        <v>0</v>
      </c>
      <c r="E302">
        <f ca="1">IF(C302="","",COUNTIFS(OFFSET('Program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diff)'!$C302))</f>
        <v>0</v>
      </c>
      <c r="F302">
        <f ca="1">IF(C302="","",COUNTIFS(OFFSET('Program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diff)'!$C302))</f>
        <v>0</v>
      </c>
      <c r="G302" s="47">
        <f t="shared" ca="1" si="44"/>
        <v>0</v>
      </c>
      <c r="H302" s="47"/>
      <c r="K302" s="64" t="str">
        <f t="shared" ca="1" si="49"/>
        <v/>
      </c>
      <c r="L302" s="64" t="str">
        <f t="shared" ca="1" si="48"/>
        <v/>
      </c>
      <c r="M302" s="36" t="str">
        <f t="shared" ca="1" si="43"/>
        <v/>
      </c>
      <c r="N302" s="36" t="str">
        <f t="shared" ca="1" si="50"/>
        <v/>
      </c>
      <c r="O302" s="36" t="str">
        <f t="shared" ca="1" si="51"/>
        <v/>
      </c>
      <c r="P302" s="4" t="str">
        <f t="shared" ca="1" si="45"/>
        <v/>
      </c>
      <c r="Q302" s="61" t="str">
        <f t="shared" ca="1" si="47"/>
        <v/>
      </c>
      <c r="R302" s="61" t="str">
        <f t="shared" ca="1" si="47"/>
        <v/>
      </c>
      <c r="S302" s="61" t="str">
        <f t="shared" ca="1" si="47"/>
        <v/>
      </c>
      <c r="AJ302" t="str">
        <f t="shared" ca="1" si="46"/>
        <v>not first</v>
      </c>
    </row>
    <row r="303" spans="2:36">
      <c r="B303">
        <v>301</v>
      </c>
      <c r="C303" s="62">
        <f ca="1">IFERROR(IF(C302+1&gt;MAX(OFFSET('Program and Results'!$T$1,MATCH('Data mining (ELO R diff)'!$A$2,'Program and Results'!$A:$A,0)-1,0,500,1)),"",'Data mining (ELO R diff)'!C302+1),"")</f>
        <v>51</v>
      </c>
      <c r="D303" s="47">
        <f ca="1">IF(C303="","",COUNTIFS(OFFSET('Program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diff)'!$C303))</f>
        <v>0</v>
      </c>
      <c r="E303">
        <f ca="1">IF(C303="","",COUNTIFS(OFFSET('Program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diff)'!$C303))</f>
        <v>0</v>
      </c>
      <c r="F303">
        <f ca="1">IF(C303="","",COUNTIFS(OFFSET('Program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diff)'!$C303))</f>
        <v>0</v>
      </c>
      <c r="G303" s="47">
        <f t="shared" ca="1" si="44"/>
        <v>0</v>
      </c>
      <c r="H303" s="47"/>
      <c r="K303" s="64" t="str">
        <f t="shared" ca="1" si="49"/>
        <v/>
      </c>
      <c r="L303" s="64" t="str">
        <f t="shared" ca="1" si="48"/>
        <v/>
      </c>
      <c r="M303" s="36" t="str">
        <f t="shared" ca="1" si="43"/>
        <v/>
      </c>
      <c r="N303" s="36" t="str">
        <f t="shared" ca="1" si="50"/>
        <v/>
      </c>
      <c r="O303" s="36" t="str">
        <f t="shared" ca="1" si="51"/>
        <v/>
      </c>
      <c r="P303" s="4" t="str">
        <f t="shared" ca="1" si="45"/>
        <v/>
      </c>
      <c r="Q303" s="61" t="str">
        <f t="shared" ca="1" si="47"/>
        <v/>
      </c>
      <c r="R303" s="61" t="str">
        <f t="shared" ca="1" si="47"/>
        <v/>
      </c>
      <c r="S303" s="61" t="str">
        <f t="shared" ca="1" si="47"/>
        <v/>
      </c>
      <c r="AJ303" t="str">
        <f t="shared" ca="1" si="46"/>
        <v>not first</v>
      </c>
    </row>
    <row r="304" spans="2:36">
      <c r="B304">
        <v>302</v>
      </c>
      <c r="C304" s="62">
        <f ca="1">IFERROR(IF(C303+1&gt;MAX(OFFSET('Program and Results'!$T$1,MATCH('Data mining (ELO R diff)'!$A$2,'Program and Results'!$A:$A,0)-1,0,500,1)),"",'Data mining (ELO R diff)'!C303+1),"")</f>
        <v>52</v>
      </c>
      <c r="D304" s="47">
        <f ca="1">IF(C304="","",COUNTIFS(OFFSET('Program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diff)'!$C304))</f>
        <v>0</v>
      </c>
      <c r="E304">
        <f ca="1">IF(C304="","",COUNTIFS(OFFSET('Program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diff)'!$C304))</f>
        <v>1</v>
      </c>
      <c r="F304">
        <f ca="1">IF(C304="","",COUNTIFS(OFFSET('Program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diff)'!$C304))</f>
        <v>1</v>
      </c>
      <c r="G304" s="47">
        <f t="shared" ca="1" si="44"/>
        <v>2</v>
      </c>
      <c r="H304" s="47"/>
      <c r="K304" s="64" t="str">
        <f t="shared" ca="1" si="49"/>
        <v/>
      </c>
      <c r="L304" s="64" t="str">
        <f t="shared" ca="1" si="48"/>
        <v/>
      </c>
      <c r="M304" s="36" t="str">
        <f t="shared" ca="1" si="43"/>
        <v/>
      </c>
      <c r="N304" s="36" t="str">
        <f t="shared" ca="1" si="50"/>
        <v/>
      </c>
      <c r="O304" s="36" t="str">
        <f t="shared" ca="1" si="51"/>
        <v/>
      </c>
      <c r="P304" s="4" t="str">
        <f t="shared" ca="1" si="45"/>
        <v/>
      </c>
      <c r="Q304" s="61" t="str">
        <f t="shared" ca="1" si="47"/>
        <v/>
      </c>
      <c r="R304" s="61" t="str">
        <f t="shared" ca="1" si="47"/>
        <v/>
      </c>
      <c r="S304" s="61" t="str">
        <f t="shared" ca="1" si="47"/>
        <v/>
      </c>
      <c r="AJ304" t="str">
        <f t="shared" ca="1" si="46"/>
        <v>first</v>
      </c>
    </row>
    <row r="305" spans="2:36">
      <c r="B305">
        <v>303</v>
      </c>
      <c r="C305" s="62">
        <f ca="1">IFERROR(IF(C304+1&gt;MAX(OFFSET('Program and Results'!$T$1,MATCH('Data mining (ELO R diff)'!$A$2,'Program and Results'!$A:$A,0)-1,0,500,1)),"",'Data mining (ELO R diff)'!C304+1),"")</f>
        <v>53</v>
      </c>
      <c r="D305" s="47">
        <f ca="1">IF(C305="","",COUNTIFS(OFFSET('Program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diff)'!$C305))</f>
        <v>0</v>
      </c>
      <c r="E305">
        <f ca="1">IF(C305="","",COUNTIFS(OFFSET('Program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diff)'!$C305))</f>
        <v>1</v>
      </c>
      <c r="F305">
        <f ca="1">IF(C305="","",COUNTIFS(OFFSET('Program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diff)'!$C305))</f>
        <v>1</v>
      </c>
      <c r="G305" s="47">
        <f t="shared" ca="1" si="44"/>
        <v>2</v>
      </c>
      <c r="H305" s="47"/>
      <c r="K305" s="64" t="str">
        <f t="shared" ca="1" si="49"/>
        <v/>
      </c>
      <c r="L305" s="64" t="str">
        <f t="shared" ca="1" si="48"/>
        <v/>
      </c>
      <c r="M305" s="36" t="str">
        <f t="shared" ca="1" si="43"/>
        <v/>
      </c>
      <c r="N305" s="36" t="str">
        <f t="shared" ca="1" si="50"/>
        <v/>
      </c>
      <c r="O305" s="36" t="str">
        <f t="shared" ca="1" si="51"/>
        <v/>
      </c>
      <c r="P305" s="4" t="str">
        <f t="shared" ca="1" si="45"/>
        <v/>
      </c>
      <c r="Q305" s="61" t="str">
        <f t="shared" ca="1" si="47"/>
        <v/>
      </c>
      <c r="R305" s="61" t="str">
        <f t="shared" ca="1" si="47"/>
        <v/>
      </c>
      <c r="S305" s="61" t="str">
        <f t="shared" ca="1" si="47"/>
        <v/>
      </c>
      <c r="AJ305" t="str">
        <f t="shared" ca="1" si="46"/>
        <v>first</v>
      </c>
    </row>
    <row r="306" spans="2:36">
      <c r="B306">
        <v>304</v>
      </c>
      <c r="C306" s="62">
        <f ca="1">IFERROR(IF(C305+1&gt;MAX(OFFSET('Program and Results'!$T$1,MATCH('Data mining (ELO R diff)'!$A$2,'Program and Results'!$A:$A,0)-1,0,500,1)),"",'Data mining (ELO R diff)'!C305+1),"")</f>
        <v>54</v>
      </c>
      <c r="D306" s="47">
        <f ca="1">IF(C306="","",COUNTIFS(OFFSET('Program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diff)'!$C306))</f>
        <v>2</v>
      </c>
      <c r="E306">
        <f ca="1">IF(C306="","",COUNTIFS(OFFSET('Program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diff)'!$C306))</f>
        <v>1</v>
      </c>
      <c r="F306">
        <f ca="1">IF(C306="","",COUNTIFS(OFFSET('Program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diff)'!$C306))</f>
        <v>0</v>
      </c>
      <c r="G306" s="47">
        <f t="shared" ca="1" si="44"/>
        <v>3</v>
      </c>
      <c r="H306" s="47"/>
      <c r="K306" s="64" t="str">
        <f t="shared" ca="1" si="49"/>
        <v/>
      </c>
      <c r="L306" s="64" t="str">
        <f t="shared" ca="1" si="48"/>
        <v/>
      </c>
      <c r="M306" s="36" t="str">
        <f t="shared" ca="1" si="43"/>
        <v/>
      </c>
      <c r="N306" s="36" t="str">
        <f t="shared" ca="1" si="50"/>
        <v/>
      </c>
      <c r="O306" s="36" t="str">
        <f t="shared" ca="1" si="51"/>
        <v/>
      </c>
      <c r="P306" s="4" t="str">
        <f t="shared" ca="1" si="45"/>
        <v/>
      </c>
      <c r="Q306" s="61" t="str">
        <f t="shared" ca="1" si="47"/>
        <v/>
      </c>
      <c r="R306" s="61" t="str">
        <f t="shared" ca="1" si="47"/>
        <v/>
      </c>
      <c r="S306" s="61" t="str">
        <f t="shared" ca="1" si="47"/>
        <v/>
      </c>
      <c r="AJ306" t="str">
        <f t="shared" ca="1" si="46"/>
        <v>first</v>
      </c>
    </row>
    <row r="307" spans="2:36">
      <c r="B307">
        <v>305</v>
      </c>
      <c r="C307" s="62">
        <f ca="1">IFERROR(IF(C306+1&gt;MAX(OFFSET('Program and Results'!$T$1,MATCH('Data mining (ELO R diff)'!$A$2,'Program and Results'!$A:$A,0)-1,0,500,1)),"",'Data mining (ELO R diff)'!C306+1),"")</f>
        <v>55</v>
      </c>
      <c r="D307" s="47">
        <f ca="1">IF(C307="","",COUNTIFS(OFFSET('Program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diff)'!$C307))</f>
        <v>0</v>
      </c>
      <c r="E307">
        <f ca="1">IF(C307="","",COUNTIFS(OFFSET('Program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diff)'!$C307))</f>
        <v>0</v>
      </c>
      <c r="F307">
        <f ca="1">IF(C307="","",COUNTIFS(OFFSET('Program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diff)'!$C307))</f>
        <v>0</v>
      </c>
      <c r="G307" s="47">
        <f t="shared" ca="1" si="44"/>
        <v>0</v>
      </c>
      <c r="H307" s="47"/>
      <c r="K307" s="64" t="str">
        <f t="shared" ca="1" si="49"/>
        <v/>
      </c>
      <c r="L307" s="64" t="str">
        <f t="shared" ca="1" si="48"/>
        <v/>
      </c>
      <c r="M307" s="36" t="str">
        <f t="shared" ca="1" si="43"/>
        <v/>
      </c>
      <c r="N307" s="36" t="str">
        <f t="shared" ca="1" si="50"/>
        <v/>
      </c>
      <c r="O307" s="36" t="str">
        <f t="shared" ca="1" si="51"/>
        <v/>
      </c>
      <c r="P307" s="4" t="str">
        <f t="shared" ca="1" si="45"/>
        <v/>
      </c>
      <c r="Q307" s="61" t="str">
        <f t="shared" ca="1" si="47"/>
        <v/>
      </c>
      <c r="R307" s="61" t="str">
        <f t="shared" ca="1" si="47"/>
        <v/>
      </c>
      <c r="S307" s="61" t="str">
        <f t="shared" ca="1" si="47"/>
        <v/>
      </c>
      <c r="AJ307" t="str">
        <f t="shared" ca="1" si="46"/>
        <v>not first</v>
      </c>
    </row>
    <row r="308" spans="2:36">
      <c r="B308">
        <v>306</v>
      </c>
      <c r="C308" s="62">
        <f ca="1">IFERROR(IF(C307+1&gt;MAX(OFFSET('Program and Results'!$T$1,MATCH('Data mining (ELO R diff)'!$A$2,'Program and Results'!$A:$A,0)-1,0,500,1)),"",'Data mining (ELO R diff)'!C307+1),"")</f>
        <v>56</v>
      </c>
      <c r="D308" s="47">
        <f ca="1">IF(C308="","",COUNTIFS(OFFSET('Program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diff)'!$C308))</f>
        <v>1</v>
      </c>
      <c r="E308">
        <f ca="1">IF(C308="","",COUNTIFS(OFFSET('Program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diff)'!$C308))</f>
        <v>0</v>
      </c>
      <c r="F308">
        <f ca="1">IF(C308="","",COUNTIFS(OFFSET('Program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diff)'!$C308))</f>
        <v>0</v>
      </c>
      <c r="G308" s="47">
        <f t="shared" ca="1" si="44"/>
        <v>1</v>
      </c>
      <c r="H308" s="47"/>
      <c r="K308" s="64" t="str">
        <f t="shared" ca="1" si="49"/>
        <v/>
      </c>
      <c r="L308" s="64" t="str">
        <f t="shared" ca="1" si="48"/>
        <v/>
      </c>
      <c r="M308" s="36" t="str">
        <f t="shared" ca="1" si="43"/>
        <v/>
      </c>
      <c r="N308" s="36" t="str">
        <f t="shared" ca="1" si="50"/>
        <v/>
      </c>
      <c r="O308" s="36" t="str">
        <f t="shared" ca="1" si="51"/>
        <v/>
      </c>
      <c r="P308" s="4" t="str">
        <f t="shared" ca="1" si="45"/>
        <v/>
      </c>
      <c r="Q308" s="61" t="str">
        <f t="shared" ca="1" si="47"/>
        <v/>
      </c>
      <c r="R308" s="61" t="str">
        <f t="shared" ca="1" si="47"/>
        <v/>
      </c>
      <c r="S308" s="61" t="str">
        <f t="shared" ca="1" si="47"/>
        <v/>
      </c>
      <c r="AJ308" t="str">
        <f t="shared" ca="1" si="46"/>
        <v>first</v>
      </c>
    </row>
    <row r="309" spans="2:36">
      <c r="B309">
        <v>307</v>
      </c>
      <c r="C309" s="62">
        <f ca="1">IFERROR(IF(C308+1&gt;MAX(OFFSET('Program and Results'!$T$1,MATCH('Data mining (ELO R diff)'!$A$2,'Program and Results'!$A:$A,0)-1,0,500,1)),"",'Data mining (ELO R diff)'!C308+1),"")</f>
        <v>57</v>
      </c>
      <c r="D309" s="47">
        <f ca="1">IF(C309="","",COUNTIFS(OFFSET('Program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diff)'!$C309))</f>
        <v>1</v>
      </c>
      <c r="E309">
        <f ca="1">IF(C309="","",COUNTIFS(OFFSET('Program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diff)'!$C309))</f>
        <v>0</v>
      </c>
      <c r="F309">
        <f ca="1">IF(C309="","",COUNTIFS(OFFSET('Program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diff)'!$C309))</f>
        <v>0</v>
      </c>
      <c r="G309" s="47">
        <f t="shared" ca="1" si="44"/>
        <v>1</v>
      </c>
      <c r="H309" s="47"/>
      <c r="K309" s="64" t="str">
        <f t="shared" ca="1" si="49"/>
        <v/>
      </c>
      <c r="L309" s="64" t="str">
        <f t="shared" ca="1" si="48"/>
        <v/>
      </c>
      <c r="M309" s="36" t="str">
        <f t="shared" ca="1" si="43"/>
        <v/>
      </c>
      <c r="N309" s="36" t="str">
        <f t="shared" ca="1" si="50"/>
        <v/>
      </c>
      <c r="O309" s="36" t="str">
        <f t="shared" ca="1" si="51"/>
        <v/>
      </c>
      <c r="P309" s="4" t="str">
        <f t="shared" ca="1" si="45"/>
        <v/>
      </c>
      <c r="Q309" s="61" t="str">
        <f t="shared" ca="1" si="47"/>
        <v/>
      </c>
      <c r="R309" s="61" t="str">
        <f t="shared" ca="1" si="47"/>
        <v/>
      </c>
      <c r="S309" s="61" t="str">
        <f t="shared" ca="1" si="47"/>
        <v/>
      </c>
      <c r="AJ309" t="str">
        <f t="shared" ca="1" si="46"/>
        <v>first</v>
      </c>
    </row>
    <row r="310" spans="2:36">
      <c r="B310">
        <v>308</v>
      </c>
      <c r="C310" s="62">
        <f ca="1">IFERROR(IF(C309+1&gt;MAX(OFFSET('Program and Results'!$T$1,MATCH('Data mining (ELO R diff)'!$A$2,'Program and Results'!$A:$A,0)-1,0,500,1)),"",'Data mining (ELO R diff)'!C309+1),"")</f>
        <v>58</v>
      </c>
      <c r="D310" s="47">
        <f ca="1">IF(C310="","",COUNTIFS(OFFSET('Program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diff)'!$C310))</f>
        <v>0</v>
      </c>
      <c r="E310">
        <f ca="1">IF(C310="","",COUNTIFS(OFFSET('Program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diff)'!$C310))</f>
        <v>0</v>
      </c>
      <c r="F310">
        <f ca="1">IF(C310="","",COUNTIFS(OFFSET('Program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diff)'!$C310))</f>
        <v>0</v>
      </c>
      <c r="G310" s="47">
        <f t="shared" ca="1" si="44"/>
        <v>0</v>
      </c>
      <c r="H310" s="47"/>
      <c r="K310" s="64" t="str">
        <f t="shared" ca="1" si="49"/>
        <v/>
      </c>
      <c r="L310" s="64" t="str">
        <f t="shared" ca="1" si="48"/>
        <v/>
      </c>
      <c r="M310" s="36" t="str">
        <f t="shared" ca="1" si="43"/>
        <v/>
      </c>
      <c r="N310" s="36" t="str">
        <f t="shared" ca="1" si="50"/>
        <v/>
      </c>
      <c r="O310" s="36" t="str">
        <f t="shared" ca="1" si="51"/>
        <v/>
      </c>
      <c r="P310" s="4" t="str">
        <f t="shared" ca="1" si="45"/>
        <v/>
      </c>
      <c r="Q310" s="61" t="str">
        <f t="shared" ca="1" si="47"/>
        <v/>
      </c>
      <c r="R310" s="61" t="str">
        <f t="shared" ca="1" si="47"/>
        <v/>
      </c>
      <c r="S310" s="61" t="str">
        <f t="shared" ca="1" si="47"/>
        <v/>
      </c>
      <c r="AJ310" t="str">
        <f t="shared" ca="1" si="46"/>
        <v>not first</v>
      </c>
    </row>
    <row r="311" spans="2:36">
      <c r="B311">
        <v>309</v>
      </c>
      <c r="C311" s="62">
        <f ca="1">IFERROR(IF(C310+1&gt;MAX(OFFSET('Program and Results'!$T$1,MATCH('Data mining (ELO R diff)'!$A$2,'Program and Results'!$A:$A,0)-1,0,500,1)),"",'Data mining (ELO R diff)'!C310+1),"")</f>
        <v>59</v>
      </c>
      <c r="D311" s="47">
        <f ca="1">IF(C311="","",COUNTIFS(OFFSET('Program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diff)'!$C311))</f>
        <v>1</v>
      </c>
      <c r="E311">
        <f ca="1">IF(C311="","",COUNTIFS(OFFSET('Program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diff)'!$C311))</f>
        <v>0</v>
      </c>
      <c r="F311">
        <f ca="1">IF(C311="","",COUNTIFS(OFFSET('Program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diff)'!$C311))</f>
        <v>0</v>
      </c>
      <c r="G311" s="47">
        <f t="shared" ca="1" si="44"/>
        <v>1</v>
      </c>
      <c r="H311" s="47"/>
      <c r="K311" s="64" t="str">
        <f t="shared" ca="1" si="49"/>
        <v/>
      </c>
      <c r="L311" s="64" t="str">
        <f t="shared" ca="1" si="48"/>
        <v/>
      </c>
      <c r="M311" s="36" t="str">
        <f t="shared" ca="1" si="43"/>
        <v/>
      </c>
      <c r="N311" s="36" t="str">
        <f t="shared" ca="1" si="50"/>
        <v/>
      </c>
      <c r="O311" s="36" t="str">
        <f t="shared" ca="1" si="51"/>
        <v/>
      </c>
      <c r="P311" s="4" t="str">
        <f t="shared" ca="1" si="45"/>
        <v/>
      </c>
      <c r="Q311" s="61" t="str">
        <f t="shared" ca="1" si="47"/>
        <v/>
      </c>
      <c r="R311" s="61" t="str">
        <f t="shared" ca="1" si="47"/>
        <v/>
      </c>
      <c r="S311" s="61" t="str">
        <f t="shared" ca="1" si="47"/>
        <v/>
      </c>
      <c r="AJ311" t="str">
        <f t="shared" ca="1" si="46"/>
        <v>first</v>
      </c>
    </row>
    <row r="312" spans="2:36">
      <c r="B312">
        <v>310</v>
      </c>
      <c r="C312" s="62">
        <f ca="1">IFERROR(IF(C311+1&gt;MAX(OFFSET('Program and Results'!$T$1,MATCH('Data mining (ELO R diff)'!$A$2,'Program and Results'!$A:$A,0)-1,0,500,1)),"",'Data mining (ELO R diff)'!C311+1),"")</f>
        <v>60</v>
      </c>
      <c r="D312" s="47">
        <f ca="1">IF(C312="","",COUNTIFS(OFFSET('Program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diff)'!$C312))</f>
        <v>2</v>
      </c>
      <c r="E312">
        <f ca="1">IF(C312="","",COUNTIFS(OFFSET('Program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diff)'!$C312))</f>
        <v>0</v>
      </c>
      <c r="F312">
        <f ca="1">IF(C312="","",COUNTIFS(OFFSET('Program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diff)'!$C312))</f>
        <v>0</v>
      </c>
      <c r="G312" s="47">
        <f t="shared" ca="1" si="44"/>
        <v>2</v>
      </c>
      <c r="H312" s="47"/>
      <c r="K312" s="64" t="str">
        <f t="shared" ca="1" si="49"/>
        <v/>
      </c>
      <c r="L312" s="64" t="str">
        <f t="shared" ca="1" si="48"/>
        <v/>
      </c>
      <c r="M312" s="36" t="str">
        <f t="shared" ca="1" si="43"/>
        <v/>
      </c>
      <c r="N312" s="36" t="str">
        <f t="shared" ca="1" si="50"/>
        <v/>
      </c>
      <c r="O312" s="36" t="str">
        <f t="shared" ca="1" si="51"/>
        <v/>
      </c>
      <c r="P312" s="4" t="str">
        <f t="shared" ca="1" si="45"/>
        <v/>
      </c>
      <c r="Q312" s="61" t="str">
        <f t="shared" ca="1" si="47"/>
        <v/>
      </c>
      <c r="R312" s="61" t="str">
        <f t="shared" ca="1" si="47"/>
        <v/>
      </c>
      <c r="S312" s="61" t="str">
        <f t="shared" ca="1" si="47"/>
        <v/>
      </c>
      <c r="AJ312" t="str">
        <f t="shared" ca="1" si="46"/>
        <v>first</v>
      </c>
    </row>
    <row r="313" spans="2:36">
      <c r="B313">
        <v>311</v>
      </c>
      <c r="C313" s="62">
        <f ca="1">IFERROR(IF(C312+1&gt;MAX(OFFSET('Program and Results'!$T$1,MATCH('Data mining (ELO R diff)'!$A$2,'Program and Results'!$A:$A,0)-1,0,500,1)),"",'Data mining (ELO R diff)'!C312+1),"")</f>
        <v>61</v>
      </c>
      <c r="D313" s="47">
        <f ca="1">IF(C313="","",COUNTIFS(OFFSET('Program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diff)'!$C313))</f>
        <v>0</v>
      </c>
      <c r="E313">
        <f ca="1">IF(C313="","",COUNTIFS(OFFSET('Program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diff)'!$C313))</f>
        <v>0</v>
      </c>
      <c r="F313">
        <f ca="1">IF(C313="","",COUNTIFS(OFFSET('Program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diff)'!$C313))</f>
        <v>0</v>
      </c>
      <c r="G313" s="47">
        <f t="shared" ca="1" si="44"/>
        <v>0</v>
      </c>
      <c r="H313" s="47"/>
      <c r="K313" s="64" t="str">
        <f t="shared" ca="1" si="49"/>
        <v/>
      </c>
      <c r="L313" s="64" t="str">
        <f t="shared" ca="1" si="48"/>
        <v/>
      </c>
      <c r="M313" s="36" t="str">
        <f t="shared" ca="1" si="43"/>
        <v/>
      </c>
      <c r="N313" s="36" t="str">
        <f t="shared" ca="1" si="50"/>
        <v/>
      </c>
      <c r="O313" s="36" t="str">
        <f t="shared" ca="1" si="51"/>
        <v/>
      </c>
      <c r="P313" s="4" t="str">
        <f t="shared" ca="1" si="45"/>
        <v/>
      </c>
      <c r="Q313" s="61" t="str">
        <f t="shared" ca="1" si="47"/>
        <v/>
      </c>
      <c r="R313" s="61" t="str">
        <f t="shared" ca="1" si="47"/>
        <v/>
      </c>
      <c r="S313" s="61" t="str">
        <f t="shared" ca="1" si="47"/>
        <v/>
      </c>
      <c r="AJ313" t="str">
        <f t="shared" ca="1" si="46"/>
        <v>not first</v>
      </c>
    </row>
    <row r="314" spans="2:36">
      <c r="B314">
        <v>312</v>
      </c>
      <c r="C314" s="62">
        <f ca="1">IFERROR(IF(C313+1&gt;MAX(OFFSET('Program and Results'!$T$1,MATCH('Data mining (ELO R diff)'!$A$2,'Program and Results'!$A:$A,0)-1,0,500,1)),"",'Data mining (ELO R diff)'!C313+1),"")</f>
        <v>62</v>
      </c>
      <c r="D314" s="47">
        <f ca="1">IF(C314="","",COUNTIFS(OFFSET('Program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diff)'!$C314))</f>
        <v>0</v>
      </c>
      <c r="E314">
        <f ca="1">IF(C314="","",COUNTIFS(OFFSET('Program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diff)'!$C314))</f>
        <v>0</v>
      </c>
      <c r="F314">
        <f ca="1">IF(C314="","",COUNTIFS(OFFSET('Program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diff)'!$C314))</f>
        <v>2</v>
      </c>
      <c r="G314" s="47">
        <f t="shared" ca="1" si="44"/>
        <v>2</v>
      </c>
      <c r="H314" s="47"/>
      <c r="K314" s="64" t="str">
        <f t="shared" ca="1" si="49"/>
        <v/>
      </c>
      <c r="L314" s="64" t="str">
        <f t="shared" ca="1" si="48"/>
        <v/>
      </c>
      <c r="M314" s="36" t="str">
        <f t="shared" ca="1" si="43"/>
        <v/>
      </c>
      <c r="N314" s="36" t="str">
        <f t="shared" ca="1" si="50"/>
        <v/>
      </c>
      <c r="O314" s="36" t="str">
        <f t="shared" ca="1" si="51"/>
        <v/>
      </c>
      <c r="P314" s="4" t="str">
        <f t="shared" ca="1" si="45"/>
        <v/>
      </c>
      <c r="Q314" s="61" t="str">
        <f t="shared" ca="1" si="47"/>
        <v/>
      </c>
      <c r="R314" s="61" t="str">
        <f t="shared" ca="1" si="47"/>
        <v/>
      </c>
      <c r="S314" s="61" t="str">
        <f t="shared" ca="1" si="47"/>
        <v/>
      </c>
      <c r="AJ314" t="str">
        <f t="shared" ca="1" si="46"/>
        <v>first</v>
      </c>
    </row>
    <row r="315" spans="2:36">
      <c r="B315">
        <v>313</v>
      </c>
      <c r="C315" s="62">
        <f ca="1">IFERROR(IF(C314+1&gt;MAX(OFFSET('Program and Results'!$T$1,MATCH('Data mining (ELO R diff)'!$A$2,'Program and Results'!$A:$A,0)-1,0,500,1)),"",'Data mining (ELO R diff)'!C314+1),"")</f>
        <v>63</v>
      </c>
      <c r="D315" s="47">
        <f ca="1">IF(C315="","",COUNTIFS(OFFSET('Program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diff)'!$C315))</f>
        <v>0</v>
      </c>
      <c r="E315">
        <f ca="1">IF(C315="","",COUNTIFS(OFFSET('Program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diff)'!$C315))</f>
        <v>0</v>
      </c>
      <c r="F315">
        <f ca="1">IF(C315="","",COUNTIFS(OFFSET('Program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diff)'!$C315))</f>
        <v>0</v>
      </c>
      <c r="G315" s="47">
        <f t="shared" ca="1" si="44"/>
        <v>0</v>
      </c>
      <c r="H315" s="47"/>
      <c r="K315" s="64" t="str">
        <f t="shared" ca="1" si="49"/>
        <v/>
      </c>
      <c r="L315" s="64" t="str">
        <f t="shared" ca="1" si="48"/>
        <v/>
      </c>
      <c r="M315" s="36" t="str">
        <f t="shared" ca="1" si="43"/>
        <v/>
      </c>
      <c r="N315" s="36" t="str">
        <f t="shared" ca="1" si="50"/>
        <v/>
      </c>
      <c r="O315" s="36" t="str">
        <f t="shared" ca="1" si="51"/>
        <v/>
      </c>
      <c r="P315" s="4" t="str">
        <f t="shared" ca="1" si="45"/>
        <v/>
      </c>
      <c r="Q315" s="61" t="str">
        <f t="shared" ca="1" si="47"/>
        <v/>
      </c>
      <c r="R315" s="61" t="str">
        <f t="shared" ca="1" si="47"/>
        <v/>
      </c>
      <c r="S315" s="61" t="str">
        <f t="shared" ca="1" si="47"/>
        <v/>
      </c>
      <c r="AJ315" t="str">
        <f t="shared" ca="1" si="46"/>
        <v>not first</v>
      </c>
    </row>
    <row r="316" spans="2:36">
      <c r="B316">
        <v>314</v>
      </c>
      <c r="C316" s="62">
        <f ca="1">IFERROR(IF(C315+1&gt;MAX(OFFSET('Program and Results'!$T$1,MATCH('Data mining (ELO R diff)'!$A$2,'Program and Results'!$A:$A,0)-1,0,500,1)),"",'Data mining (ELO R diff)'!C315+1),"")</f>
        <v>64</v>
      </c>
      <c r="D316" s="47">
        <f ca="1">IF(C316="","",COUNTIFS(OFFSET('Program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diff)'!$C316))</f>
        <v>0</v>
      </c>
      <c r="E316">
        <f ca="1">IF(C316="","",COUNTIFS(OFFSET('Program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diff)'!$C316))</f>
        <v>1</v>
      </c>
      <c r="F316">
        <f ca="1">IF(C316="","",COUNTIFS(OFFSET('Program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diff)'!$C316))</f>
        <v>1</v>
      </c>
      <c r="G316" s="47">
        <f t="shared" ca="1" si="44"/>
        <v>2</v>
      </c>
      <c r="H316" s="47"/>
      <c r="K316" s="64" t="str">
        <f t="shared" ca="1" si="49"/>
        <v/>
      </c>
      <c r="L316" s="64" t="str">
        <f t="shared" ca="1" si="48"/>
        <v/>
      </c>
      <c r="M316" s="36" t="str">
        <f t="shared" ca="1" si="43"/>
        <v/>
      </c>
      <c r="N316" s="36" t="str">
        <f t="shared" ca="1" si="50"/>
        <v/>
      </c>
      <c r="O316" s="36" t="str">
        <f t="shared" ca="1" si="51"/>
        <v/>
      </c>
      <c r="P316" s="4" t="str">
        <f t="shared" ca="1" si="45"/>
        <v/>
      </c>
      <c r="Q316" s="61" t="str">
        <f t="shared" ca="1" si="47"/>
        <v/>
      </c>
      <c r="R316" s="61" t="str">
        <f t="shared" ca="1" si="47"/>
        <v/>
      </c>
      <c r="S316" s="61" t="str">
        <f t="shared" ca="1" si="47"/>
        <v/>
      </c>
      <c r="AJ316" t="str">
        <f t="shared" ca="1" si="46"/>
        <v>first</v>
      </c>
    </row>
    <row r="317" spans="2:36">
      <c r="B317">
        <v>315</v>
      </c>
      <c r="C317" s="62">
        <f ca="1">IFERROR(IF(C316+1&gt;MAX(OFFSET('Program and Results'!$T$1,MATCH('Data mining (ELO R diff)'!$A$2,'Program and Results'!$A:$A,0)-1,0,500,1)),"",'Data mining (ELO R diff)'!C316+1),"")</f>
        <v>65</v>
      </c>
      <c r="D317" s="47">
        <f ca="1">IF(C317="","",COUNTIFS(OFFSET('Program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diff)'!$C317))</f>
        <v>1</v>
      </c>
      <c r="E317">
        <f ca="1">IF(C317="","",COUNTIFS(OFFSET('Program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diff)'!$C317))</f>
        <v>0</v>
      </c>
      <c r="F317">
        <f ca="1">IF(C317="","",COUNTIFS(OFFSET('Program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diff)'!$C317))</f>
        <v>0</v>
      </c>
      <c r="G317" s="47">
        <f t="shared" ca="1" si="44"/>
        <v>1</v>
      </c>
      <c r="H317" s="47"/>
      <c r="K317" s="64" t="str">
        <f t="shared" ca="1" si="49"/>
        <v/>
      </c>
      <c r="L317" s="64" t="str">
        <f t="shared" ca="1" si="48"/>
        <v/>
      </c>
      <c r="M317" s="36" t="str">
        <f t="shared" ca="1" si="43"/>
        <v/>
      </c>
      <c r="N317" s="36" t="str">
        <f t="shared" ca="1" si="50"/>
        <v/>
      </c>
      <c r="O317" s="36" t="str">
        <f t="shared" ca="1" si="51"/>
        <v/>
      </c>
      <c r="P317" s="4" t="str">
        <f t="shared" ca="1" si="45"/>
        <v/>
      </c>
      <c r="Q317" s="61" t="str">
        <f t="shared" ca="1" si="47"/>
        <v/>
      </c>
      <c r="R317" s="61" t="str">
        <f t="shared" ca="1" si="47"/>
        <v/>
      </c>
      <c r="S317" s="61" t="str">
        <f t="shared" ca="1" si="47"/>
        <v/>
      </c>
      <c r="AJ317" t="str">
        <f t="shared" ca="1" si="46"/>
        <v>first</v>
      </c>
    </row>
    <row r="318" spans="2:36">
      <c r="B318">
        <v>316</v>
      </c>
      <c r="C318" s="62">
        <f ca="1">IFERROR(IF(C317+1&gt;MAX(OFFSET('Program and Results'!$T$1,MATCH('Data mining (ELO R diff)'!$A$2,'Program and Results'!$A:$A,0)-1,0,500,1)),"",'Data mining (ELO R diff)'!C317+1),"")</f>
        <v>66</v>
      </c>
      <c r="D318" s="47">
        <f ca="1">IF(C318="","",COUNTIFS(OFFSET('Program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diff)'!$C318))</f>
        <v>1</v>
      </c>
      <c r="E318">
        <f ca="1">IF(C318="","",COUNTIFS(OFFSET('Program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diff)'!$C318))</f>
        <v>0</v>
      </c>
      <c r="F318">
        <f ca="1">IF(C318="","",COUNTIFS(OFFSET('Program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diff)'!$C318))</f>
        <v>0</v>
      </c>
      <c r="G318" s="47">
        <f t="shared" ca="1" si="44"/>
        <v>1</v>
      </c>
      <c r="H318" s="47"/>
      <c r="K318" s="64" t="str">
        <f t="shared" ca="1" si="49"/>
        <v/>
      </c>
      <c r="L318" s="64" t="str">
        <f t="shared" ca="1" si="48"/>
        <v/>
      </c>
      <c r="M318" s="36" t="str">
        <f t="shared" ca="1" si="43"/>
        <v/>
      </c>
      <c r="N318" s="36" t="str">
        <f t="shared" ca="1" si="50"/>
        <v/>
      </c>
      <c r="O318" s="36" t="str">
        <f t="shared" ca="1" si="51"/>
        <v/>
      </c>
      <c r="P318" s="4" t="str">
        <f t="shared" ca="1" si="45"/>
        <v/>
      </c>
      <c r="Q318" s="61" t="str">
        <f t="shared" ca="1" si="47"/>
        <v/>
      </c>
      <c r="R318" s="61" t="str">
        <f t="shared" ca="1" si="47"/>
        <v/>
      </c>
      <c r="S318" s="61" t="str">
        <f t="shared" ca="1" si="47"/>
        <v/>
      </c>
      <c r="AJ318" t="str">
        <f t="shared" ca="1" si="46"/>
        <v>first</v>
      </c>
    </row>
    <row r="319" spans="2:36">
      <c r="B319">
        <v>317</v>
      </c>
      <c r="C319" s="62">
        <f ca="1">IFERROR(IF(C318+1&gt;MAX(OFFSET('Program and Results'!$T$1,MATCH('Data mining (ELO R diff)'!$A$2,'Program and Results'!$A:$A,0)-1,0,500,1)),"",'Data mining (ELO R diff)'!C318+1),"")</f>
        <v>67</v>
      </c>
      <c r="D319" s="47">
        <f ca="1">IF(C319="","",COUNTIFS(OFFSET('Program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diff)'!$C319))</f>
        <v>0</v>
      </c>
      <c r="E319">
        <f ca="1">IF(C319="","",COUNTIFS(OFFSET('Program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diff)'!$C319))</f>
        <v>0</v>
      </c>
      <c r="F319">
        <f ca="1">IF(C319="","",COUNTIFS(OFFSET('Program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diff)'!$C319))</f>
        <v>0</v>
      </c>
      <c r="G319" s="47">
        <f t="shared" ca="1" si="44"/>
        <v>0</v>
      </c>
      <c r="H319" s="47"/>
      <c r="K319" s="64" t="str">
        <f t="shared" ca="1" si="49"/>
        <v/>
      </c>
      <c r="L319" s="64" t="str">
        <f t="shared" ca="1" si="48"/>
        <v/>
      </c>
      <c r="M319" s="36" t="str">
        <f t="shared" ca="1" si="43"/>
        <v/>
      </c>
      <c r="N319" s="36" t="str">
        <f t="shared" ca="1" si="50"/>
        <v/>
      </c>
      <c r="O319" s="36" t="str">
        <f t="shared" ca="1" si="51"/>
        <v/>
      </c>
      <c r="P319" s="4" t="str">
        <f t="shared" ca="1" si="45"/>
        <v/>
      </c>
      <c r="Q319" s="61" t="str">
        <f t="shared" ca="1" si="47"/>
        <v/>
      </c>
      <c r="R319" s="61" t="str">
        <f t="shared" ca="1" si="47"/>
        <v/>
      </c>
      <c r="S319" s="61" t="str">
        <f t="shared" ca="1" si="47"/>
        <v/>
      </c>
      <c r="AJ319" t="str">
        <f t="shared" ca="1" si="46"/>
        <v>not first</v>
      </c>
    </row>
    <row r="320" spans="2:36">
      <c r="B320">
        <v>318</v>
      </c>
      <c r="C320" s="62">
        <f ca="1">IFERROR(IF(C319+1&gt;MAX(OFFSET('Program and Results'!$T$1,MATCH('Data mining (ELO R diff)'!$A$2,'Program and Results'!$A:$A,0)-1,0,500,1)),"",'Data mining (ELO R diff)'!C319+1),"")</f>
        <v>68</v>
      </c>
      <c r="D320" s="47">
        <f ca="1">IF(C320="","",COUNTIFS(OFFSET('Program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diff)'!$C320))</f>
        <v>3</v>
      </c>
      <c r="E320">
        <f ca="1">IF(C320="","",COUNTIFS(OFFSET('Program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diff)'!$C320))</f>
        <v>0</v>
      </c>
      <c r="F320">
        <f ca="1">IF(C320="","",COUNTIFS(OFFSET('Program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diff)'!$C320))</f>
        <v>0</v>
      </c>
      <c r="G320" s="47">
        <f t="shared" ca="1" si="44"/>
        <v>3</v>
      </c>
      <c r="H320" s="47"/>
      <c r="K320" s="64" t="str">
        <f t="shared" ca="1" si="49"/>
        <v/>
      </c>
      <c r="L320" s="64" t="str">
        <f t="shared" ca="1" si="48"/>
        <v/>
      </c>
      <c r="M320" s="36" t="str">
        <f t="shared" ca="1" si="43"/>
        <v/>
      </c>
      <c r="N320" s="36" t="str">
        <f t="shared" ca="1" si="50"/>
        <v/>
      </c>
      <c r="O320" s="36" t="str">
        <f t="shared" ca="1" si="51"/>
        <v/>
      </c>
      <c r="P320" s="4" t="str">
        <f t="shared" ca="1" si="45"/>
        <v/>
      </c>
      <c r="Q320" s="61" t="str">
        <f t="shared" ca="1" si="47"/>
        <v/>
      </c>
      <c r="R320" s="61" t="str">
        <f t="shared" ca="1" si="47"/>
        <v/>
      </c>
      <c r="S320" s="61" t="str">
        <f t="shared" ca="1" si="47"/>
        <v/>
      </c>
      <c r="AJ320" t="str">
        <f t="shared" ca="1" si="46"/>
        <v>first</v>
      </c>
    </row>
    <row r="321" spans="2:36">
      <c r="B321">
        <v>319</v>
      </c>
      <c r="C321" s="62">
        <f ca="1">IFERROR(IF(C320+1&gt;MAX(OFFSET('Program and Results'!$T$1,MATCH('Data mining (ELO R diff)'!$A$2,'Program and Results'!$A:$A,0)-1,0,500,1)),"",'Data mining (ELO R diff)'!C320+1),"")</f>
        <v>69</v>
      </c>
      <c r="D321" s="47">
        <f ca="1">IF(C321="","",COUNTIFS(OFFSET('Program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diff)'!$C321))</f>
        <v>2</v>
      </c>
      <c r="E321">
        <f ca="1">IF(C321="","",COUNTIFS(OFFSET('Program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diff)'!$C321))</f>
        <v>0</v>
      </c>
      <c r="F321">
        <f ca="1">IF(C321="","",COUNTIFS(OFFSET('Program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diff)'!$C321))</f>
        <v>0</v>
      </c>
      <c r="G321" s="47">
        <f t="shared" ca="1" si="44"/>
        <v>2</v>
      </c>
      <c r="H321" s="47"/>
      <c r="K321" s="64" t="str">
        <f t="shared" ca="1" si="49"/>
        <v/>
      </c>
      <c r="L321" s="64" t="str">
        <f t="shared" ca="1" si="48"/>
        <v/>
      </c>
      <c r="M321" s="36" t="str">
        <f t="shared" ca="1" si="43"/>
        <v/>
      </c>
      <c r="N321" s="36" t="str">
        <f t="shared" ca="1" si="50"/>
        <v/>
      </c>
      <c r="O321" s="36" t="str">
        <f t="shared" ca="1" si="51"/>
        <v/>
      </c>
      <c r="P321" s="4" t="str">
        <f t="shared" ca="1" si="45"/>
        <v/>
      </c>
      <c r="Q321" s="61" t="str">
        <f t="shared" ca="1" si="47"/>
        <v/>
      </c>
      <c r="R321" s="61" t="str">
        <f t="shared" ca="1" si="47"/>
        <v/>
      </c>
      <c r="S321" s="61" t="str">
        <f t="shared" ca="1" si="47"/>
        <v/>
      </c>
      <c r="AJ321" t="str">
        <f t="shared" ca="1" si="46"/>
        <v>first</v>
      </c>
    </row>
    <row r="322" spans="2:36">
      <c r="B322">
        <v>320</v>
      </c>
      <c r="C322" s="62">
        <f ca="1">IFERROR(IF(C321+1&gt;MAX(OFFSET('Program and Results'!$T$1,MATCH('Data mining (ELO R diff)'!$A$2,'Program and Results'!$A:$A,0)-1,0,500,1)),"",'Data mining (ELO R diff)'!C321+1),"")</f>
        <v>70</v>
      </c>
      <c r="D322" s="47">
        <f ca="1">IF(C322="","",COUNTIFS(OFFSET('Program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diff)'!$C322))</f>
        <v>0</v>
      </c>
      <c r="E322">
        <f ca="1">IF(C322="","",COUNTIFS(OFFSET('Program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diff)'!$C322))</f>
        <v>0</v>
      </c>
      <c r="F322">
        <f ca="1">IF(C322="","",COUNTIFS(OFFSET('Program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diff)'!$C322))</f>
        <v>0</v>
      </c>
      <c r="G322" s="47">
        <f t="shared" ca="1" si="44"/>
        <v>0</v>
      </c>
      <c r="H322" s="47"/>
      <c r="K322" s="64" t="str">
        <f t="shared" ca="1" si="49"/>
        <v/>
      </c>
      <c r="L322" s="64" t="str">
        <f t="shared" ca="1" si="48"/>
        <v/>
      </c>
      <c r="M322" s="36" t="str">
        <f t="shared" ref="M322:M385" ca="1" si="52">IFERROR(IF(L322="","",IF($L322="+",SUMIFS($D:$D,$C:$C,"&gt;="&amp;$K322),SUMIFS($D:$D,$C:$C,"&gt;="&amp;$K322,$C:$C,"&lt;="&amp;$L322))),"")</f>
        <v/>
      </c>
      <c r="N322" s="36" t="str">
        <f t="shared" ca="1" si="50"/>
        <v/>
      </c>
      <c r="O322" s="36" t="str">
        <f t="shared" ca="1" si="51"/>
        <v/>
      </c>
      <c r="P322" s="4" t="str">
        <f t="shared" ca="1" si="45"/>
        <v/>
      </c>
      <c r="Q322" s="61" t="str">
        <f t="shared" ca="1" si="47"/>
        <v/>
      </c>
      <c r="R322" s="61" t="str">
        <f t="shared" ca="1" si="47"/>
        <v/>
      </c>
      <c r="S322" s="61" t="str">
        <f t="shared" ca="1" si="47"/>
        <v/>
      </c>
      <c r="AJ322" t="str">
        <f t="shared" ca="1" si="46"/>
        <v>not first</v>
      </c>
    </row>
    <row r="323" spans="2:36">
      <c r="B323">
        <v>321</v>
      </c>
      <c r="C323" s="62">
        <f ca="1">IFERROR(IF(C322+1&gt;MAX(OFFSET('Program and Results'!$T$1,MATCH('Data mining (ELO R diff)'!$A$2,'Program and Results'!$A:$A,0)-1,0,500,1)),"",'Data mining (ELO R diff)'!C322+1),"")</f>
        <v>71</v>
      </c>
      <c r="D323" s="47">
        <f ca="1">IF(C323="","",COUNTIFS(OFFSET('Program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diff)'!$C323))</f>
        <v>2</v>
      </c>
      <c r="E323">
        <f ca="1">IF(C323="","",COUNTIFS(OFFSET('Program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diff)'!$C323))</f>
        <v>0</v>
      </c>
      <c r="F323">
        <f ca="1">IF(C323="","",COUNTIFS(OFFSET('Program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diff)'!$C323))</f>
        <v>0</v>
      </c>
      <c r="G323" s="47">
        <f t="shared" ref="G323:G386" ca="1" si="53">IF(C323="","",SUM(D323:F323))</f>
        <v>2</v>
      </c>
      <c r="H323" s="47"/>
      <c r="K323" s="64" t="str">
        <f t="shared" ca="1" si="49"/>
        <v/>
      </c>
      <c r="L323" s="64" t="str">
        <f t="shared" ca="1" si="48"/>
        <v/>
      </c>
      <c r="M323" s="36" t="str">
        <f t="shared" ca="1" si="52"/>
        <v/>
      </c>
      <c r="N323" s="36" t="str">
        <f t="shared" ca="1" si="50"/>
        <v/>
      </c>
      <c r="O323" s="36" t="str">
        <f t="shared" ca="1" si="51"/>
        <v/>
      </c>
      <c r="P323" s="4" t="str">
        <f t="shared" ref="P323:P386" ca="1" si="54">IF(K323="","",SUM(M323:O323))</f>
        <v/>
      </c>
      <c r="Q323" s="61" t="str">
        <f t="shared" ca="1" si="47"/>
        <v/>
      </c>
      <c r="R323" s="61" t="str">
        <f t="shared" ca="1" si="47"/>
        <v/>
      </c>
      <c r="S323" s="61" t="str">
        <f t="shared" ca="1" si="47"/>
        <v/>
      </c>
      <c r="AJ323" t="str">
        <f t="shared" ca="1" si="46"/>
        <v>first</v>
      </c>
    </row>
    <row r="324" spans="2:36">
      <c r="B324">
        <v>322</v>
      </c>
      <c r="C324" s="62">
        <f ca="1">IFERROR(IF(C323+1&gt;MAX(OFFSET('Program and Results'!$T$1,MATCH('Data mining (ELO R diff)'!$A$2,'Program and Results'!$A:$A,0)-1,0,500,1)),"",'Data mining (ELO R diff)'!C323+1),"")</f>
        <v>72</v>
      </c>
      <c r="D324" s="47">
        <f ca="1">IF(C324="","",COUNTIFS(OFFSET('Program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diff)'!$C324))</f>
        <v>0</v>
      </c>
      <c r="E324">
        <f ca="1">IF(C324="","",COUNTIFS(OFFSET('Program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diff)'!$C324))</f>
        <v>0</v>
      </c>
      <c r="F324">
        <f ca="1">IF(C324="","",COUNTIFS(OFFSET('Program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diff)'!$C324))</f>
        <v>0</v>
      </c>
      <c r="G324" s="47">
        <f t="shared" ca="1" si="53"/>
        <v>0</v>
      </c>
      <c r="H324" s="47"/>
      <c r="K324" s="64" t="str">
        <f t="shared" ca="1" si="49"/>
        <v/>
      </c>
      <c r="L324" s="64" t="str">
        <f t="shared" ca="1" si="48"/>
        <v/>
      </c>
      <c r="M324" s="36" t="str">
        <f t="shared" ca="1" si="52"/>
        <v/>
      </c>
      <c r="N324" s="36" t="str">
        <f t="shared" ca="1" si="50"/>
        <v/>
      </c>
      <c r="O324" s="36" t="str">
        <f t="shared" ca="1" si="51"/>
        <v/>
      </c>
      <c r="P324" s="4" t="str">
        <f t="shared" ca="1" si="54"/>
        <v/>
      </c>
      <c r="Q324" s="61" t="str">
        <f t="shared" ca="1" si="47"/>
        <v/>
      </c>
      <c r="R324" s="61" t="str">
        <f t="shared" ca="1" si="47"/>
        <v/>
      </c>
      <c r="S324" s="61" t="str">
        <f t="shared" ca="1" si="47"/>
        <v/>
      </c>
      <c r="AJ324" t="str">
        <f t="shared" ca="1" si="46"/>
        <v>not first</v>
      </c>
    </row>
    <row r="325" spans="2:36">
      <c r="B325">
        <v>323</v>
      </c>
      <c r="C325" s="62">
        <f ca="1">IFERROR(IF(C324+1&gt;MAX(OFFSET('Program and Results'!$T$1,MATCH('Data mining (ELO R diff)'!$A$2,'Program and Results'!$A:$A,0)-1,0,500,1)),"",'Data mining (ELO R diff)'!C324+1),"")</f>
        <v>73</v>
      </c>
      <c r="D325" s="47">
        <f ca="1">IF(C325="","",COUNTIFS(OFFSET('Program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diff)'!$C325))</f>
        <v>0</v>
      </c>
      <c r="E325">
        <f ca="1">IF(C325="","",COUNTIFS(OFFSET('Program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diff)'!$C325))</f>
        <v>0</v>
      </c>
      <c r="F325">
        <f ca="1">IF(C325="","",COUNTIFS(OFFSET('Program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diff)'!$C325))</f>
        <v>0</v>
      </c>
      <c r="G325" s="47">
        <f t="shared" ca="1" si="53"/>
        <v>0</v>
      </c>
      <c r="H325" s="47"/>
      <c r="K325" s="64" t="str">
        <f t="shared" ca="1" si="49"/>
        <v/>
      </c>
      <c r="L325" s="64" t="str">
        <f t="shared" ca="1" si="48"/>
        <v/>
      </c>
      <c r="M325" s="36" t="str">
        <f t="shared" ca="1" si="52"/>
        <v/>
      </c>
      <c r="N325" s="36" t="str">
        <f t="shared" ca="1" si="50"/>
        <v/>
      </c>
      <c r="O325" s="36" t="str">
        <f t="shared" ca="1" si="51"/>
        <v/>
      </c>
      <c r="P325" s="4" t="str">
        <f t="shared" ca="1" si="54"/>
        <v/>
      </c>
      <c r="Q325" s="61" t="str">
        <f t="shared" ca="1" si="47"/>
        <v/>
      </c>
      <c r="R325" s="61" t="str">
        <f t="shared" ca="1" si="47"/>
        <v/>
      </c>
      <c r="S325" s="61" t="str">
        <f t="shared" ca="1" si="47"/>
        <v/>
      </c>
      <c r="AJ325" t="str">
        <f t="shared" ca="1" si="46"/>
        <v>not first</v>
      </c>
    </row>
    <row r="326" spans="2:36">
      <c r="B326">
        <v>324</v>
      </c>
      <c r="C326" s="62">
        <f ca="1">IFERROR(IF(C325+1&gt;MAX(OFFSET('Program and Results'!$T$1,MATCH('Data mining (ELO R diff)'!$A$2,'Program and Results'!$A:$A,0)-1,0,500,1)),"",'Data mining (ELO R diff)'!C325+1),"")</f>
        <v>74</v>
      </c>
      <c r="D326" s="47">
        <f ca="1">IF(C326="","",COUNTIFS(OFFSET('Program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diff)'!$C326))</f>
        <v>1</v>
      </c>
      <c r="E326">
        <f ca="1">IF(C326="","",COUNTIFS(OFFSET('Program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diff)'!$C326))</f>
        <v>0</v>
      </c>
      <c r="F326">
        <f ca="1">IF(C326="","",COUNTIFS(OFFSET('Program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diff)'!$C326))</f>
        <v>0</v>
      </c>
      <c r="G326" s="47">
        <f t="shared" ca="1" si="53"/>
        <v>1</v>
      </c>
      <c r="H326" s="47"/>
      <c r="K326" s="64" t="str">
        <f t="shared" ca="1" si="49"/>
        <v/>
      </c>
      <c r="L326" s="64" t="str">
        <f t="shared" ca="1" si="48"/>
        <v/>
      </c>
      <c r="M326" s="36" t="str">
        <f t="shared" ca="1" si="52"/>
        <v/>
      </c>
      <c r="N326" s="36" t="str">
        <f t="shared" ca="1" si="50"/>
        <v/>
      </c>
      <c r="O326" s="36" t="str">
        <f t="shared" ca="1" si="51"/>
        <v/>
      </c>
      <c r="P326" s="4" t="str">
        <f t="shared" ca="1" si="54"/>
        <v/>
      </c>
      <c r="Q326" s="61" t="str">
        <f t="shared" ca="1" si="47"/>
        <v/>
      </c>
      <c r="R326" s="61" t="str">
        <f t="shared" ca="1" si="47"/>
        <v/>
      </c>
      <c r="S326" s="61" t="str">
        <f t="shared" ca="1" si="47"/>
        <v/>
      </c>
      <c r="AJ326" t="str">
        <f t="shared" ca="1" si="46"/>
        <v>first</v>
      </c>
    </row>
    <row r="327" spans="2:36">
      <c r="B327">
        <v>325</v>
      </c>
      <c r="C327" s="62">
        <f ca="1">IFERROR(IF(C326+1&gt;MAX(OFFSET('Program and Results'!$T$1,MATCH('Data mining (ELO R diff)'!$A$2,'Program and Results'!$A:$A,0)-1,0,500,1)),"",'Data mining (ELO R diff)'!C326+1),"")</f>
        <v>75</v>
      </c>
      <c r="D327" s="47">
        <f ca="1">IF(C327="","",COUNTIFS(OFFSET('Program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diff)'!$C327))</f>
        <v>0</v>
      </c>
      <c r="E327">
        <f ca="1">IF(C327="","",COUNTIFS(OFFSET('Program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diff)'!$C327))</f>
        <v>0</v>
      </c>
      <c r="F327">
        <f ca="1">IF(C327="","",COUNTIFS(OFFSET('Program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diff)'!$C327))</f>
        <v>0</v>
      </c>
      <c r="G327" s="47">
        <f t="shared" ca="1" si="53"/>
        <v>0</v>
      </c>
      <c r="H327" s="47"/>
      <c r="K327" s="64" t="str">
        <f t="shared" ca="1" si="49"/>
        <v/>
      </c>
      <c r="L327" s="64" t="str">
        <f t="shared" ca="1" si="48"/>
        <v/>
      </c>
      <c r="M327" s="36" t="str">
        <f t="shared" ca="1" si="52"/>
        <v/>
      </c>
      <c r="N327" s="36" t="str">
        <f t="shared" ca="1" si="50"/>
        <v/>
      </c>
      <c r="O327" s="36" t="str">
        <f t="shared" ca="1" si="51"/>
        <v/>
      </c>
      <c r="P327" s="4" t="str">
        <f t="shared" ca="1" si="54"/>
        <v/>
      </c>
      <c r="Q327" s="61" t="str">
        <f t="shared" ca="1" si="47"/>
        <v/>
      </c>
      <c r="R327" s="61" t="str">
        <f t="shared" ca="1" si="47"/>
        <v/>
      </c>
      <c r="S327" s="61" t="str">
        <f t="shared" ca="1" si="47"/>
        <v/>
      </c>
      <c r="AJ327" t="str">
        <f t="shared" ca="1" si="46"/>
        <v>not first</v>
      </c>
    </row>
    <row r="328" spans="2:36">
      <c r="B328">
        <v>326</v>
      </c>
      <c r="C328" s="62">
        <f ca="1">IFERROR(IF(C327+1&gt;MAX(OFFSET('Program and Results'!$T$1,MATCH('Data mining (ELO R diff)'!$A$2,'Program and Results'!$A:$A,0)-1,0,500,1)),"",'Data mining (ELO R diff)'!C327+1),"")</f>
        <v>76</v>
      </c>
      <c r="D328" s="47">
        <f ca="1">IF(C328="","",COUNTIFS(OFFSET('Program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diff)'!$C328))</f>
        <v>0</v>
      </c>
      <c r="E328">
        <f ca="1">IF(C328="","",COUNTIFS(OFFSET('Program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diff)'!$C328))</f>
        <v>0</v>
      </c>
      <c r="F328">
        <f ca="1">IF(C328="","",COUNTIFS(OFFSET('Program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diff)'!$C328))</f>
        <v>0</v>
      </c>
      <c r="G328" s="47">
        <f t="shared" ca="1" si="53"/>
        <v>0</v>
      </c>
      <c r="H328" s="47"/>
      <c r="K328" s="64" t="str">
        <f t="shared" ca="1" si="49"/>
        <v/>
      </c>
      <c r="L328" s="64" t="str">
        <f t="shared" ca="1" si="48"/>
        <v/>
      </c>
      <c r="M328" s="36" t="str">
        <f t="shared" ca="1" si="52"/>
        <v/>
      </c>
      <c r="N328" s="36" t="str">
        <f t="shared" ca="1" si="50"/>
        <v/>
      </c>
      <c r="O328" s="36" t="str">
        <f t="shared" ca="1" si="51"/>
        <v/>
      </c>
      <c r="P328" s="4" t="str">
        <f t="shared" ca="1" si="54"/>
        <v/>
      </c>
      <c r="Q328" s="61" t="str">
        <f t="shared" ca="1" si="47"/>
        <v/>
      </c>
      <c r="R328" s="61" t="str">
        <f t="shared" ca="1" si="47"/>
        <v/>
      </c>
      <c r="S328" s="61" t="str">
        <f t="shared" ca="1" si="47"/>
        <v/>
      </c>
      <c r="AJ328" t="str">
        <f t="shared" ca="1" si="46"/>
        <v>not first</v>
      </c>
    </row>
    <row r="329" spans="2:36">
      <c r="B329">
        <v>327</v>
      </c>
      <c r="C329" s="62">
        <f ca="1">IFERROR(IF(C328+1&gt;MAX(OFFSET('Program and Results'!$T$1,MATCH('Data mining (ELO R diff)'!$A$2,'Program and Results'!$A:$A,0)-1,0,500,1)),"",'Data mining (ELO R diff)'!C328+1),"")</f>
        <v>77</v>
      </c>
      <c r="D329" s="47">
        <f ca="1">IF(C329="","",COUNTIFS(OFFSET('Program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diff)'!$C329))</f>
        <v>1</v>
      </c>
      <c r="E329">
        <f ca="1">IF(C329="","",COUNTIFS(OFFSET('Program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diff)'!$C329))</f>
        <v>0</v>
      </c>
      <c r="F329">
        <f ca="1">IF(C329="","",COUNTIFS(OFFSET('Program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diff)'!$C329))</f>
        <v>0</v>
      </c>
      <c r="G329" s="47">
        <f t="shared" ca="1" si="53"/>
        <v>1</v>
      </c>
      <c r="H329" s="47"/>
      <c r="K329" s="64" t="str">
        <f t="shared" ca="1" si="49"/>
        <v/>
      </c>
      <c r="L329" s="64" t="str">
        <f t="shared" ca="1" si="48"/>
        <v/>
      </c>
      <c r="M329" s="36" t="str">
        <f t="shared" ca="1" si="52"/>
        <v/>
      </c>
      <c r="N329" s="36" t="str">
        <f t="shared" ca="1" si="50"/>
        <v/>
      </c>
      <c r="O329" s="36" t="str">
        <f t="shared" ca="1" si="51"/>
        <v/>
      </c>
      <c r="P329" s="4" t="str">
        <f t="shared" ca="1" si="54"/>
        <v/>
      </c>
      <c r="Q329" s="61" t="str">
        <f t="shared" ca="1" si="47"/>
        <v/>
      </c>
      <c r="R329" s="61" t="str">
        <f t="shared" ca="1" si="47"/>
        <v/>
      </c>
      <c r="S329" s="61" t="str">
        <f t="shared" ca="1" si="47"/>
        <v/>
      </c>
      <c r="AJ329" t="str">
        <f t="shared" ca="1" si="46"/>
        <v>first</v>
      </c>
    </row>
    <row r="330" spans="2:36">
      <c r="B330">
        <v>328</v>
      </c>
      <c r="C330" s="62">
        <f ca="1">IFERROR(IF(C329+1&gt;MAX(OFFSET('Program and Results'!$T$1,MATCH('Data mining (ELO R diff)'!$A$2,'Program and Results'!$A:$A,0)-1,0,500,1)),"",'Data mining (ELO R diff)'!C329+1),"")</f>
        <v>78</v>
      </c>
      <c r="D330" s="47">
        <f ca="1">IF(C330="","",COUNTIFS(OFFSET('Program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diff)'!$C330))</f>
        <v>0</v>
      </c>
      <c r="E330">
        <f ca="1">IF(C330="","",COUNTIFS(OFFSET('Program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diff)'!$C330))</f>
        <v>0</v>
      </c>
      <c r="F330">
        <f ca="1">IF(C330="","",COUNTIFS(OFFSET('Program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diff)'!$C330))</f>
        <v>0</v>
      </c>
      <c r="G330" s="47">
        <f t="shared" ca="1" si="53"/>
        <v>0</v>
      </c>
      <c r="H330" s="47"/>
      <c r="K330" s="64" t="str">
        <f t="shared" ca="1" si="49"/>
        <v/>
      </c>
      <c r="L330" s="64" t="str">
        <f t="shared" ca="1" si="48"/>
        <v/>
      </c>
      <c r="M330" s="36" t="str">
        <f t="shared" ca="1" si="52"/>
        <v/>
      </c>
      <c r="N330" s="36" t="str">
        <f t="shared" ca="1" si="50"/>
        <v/>
      </c>
      <c r="O330" s="36" t="str">
        <f t="shared" ca="1" si="51"/>
        <v/>
      </c>
      <c r="P330" s="4" t="str">
        <f t="shared" ca="1" si="54"/>
        <v/>
      </c>
      <c r="Q330" s="61" t="str">
        <f t="shared" ca="1" si="47"/>
        <v/>
      </c>
      <c r="R330" s="61" t="str">
        <f t="shared" ca="1" si="47"/>
        <v/>
      </c>
      <c r="S330" s="61" t="str">
        <f t="shared" ca="1" si="47"/>
        <v/>
      </c>
      <c r="AJ330" t="str">
        <f t="shared" ca="1" si="46"/>
        <v>not first</v>
      </c>
    </row>
    <row r="331" spans="2:36">
      <c r="B331">
        <v>329</v>
      </c>
      <c r="C331" s="62">
        <f ca="1">IFERROR(IF(C330+1&gt;MAX(OFFSET('Program and Results'!$T$1,MATCH('Data mining (ELO R diff)'!$A$2,'Program and Results'!$A:$A,0)-1,0,500,1)),"",'Data mining (ELO R diff)'!C330+1),"")</f>
        <v>79</v>
      </c>
      <c r="D331" s="47">
        <f ca="1">IF(C331="","",COUNTIFS(OFFSET('Program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diff)'!$C331))</f>
        <v>0</v>
      </c>
      <c r="E331">
        <f ca="1">IF(C331="","",COUNTIFS(OFFSET('Program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diff)'!$C331))</f>
        <v>0</v>
      </c>
      <c r="F331">
        <f ca="1">IF(C331="","",COUNTIFS(OFFSET('Program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diff)'!$C331))</f>
        <v>0</v>
      </c>
      <c r="G331" s="47">
        <f t="shared" ca="1" si="53"/>
        <v>0</v>
      </c>
      <c r="H331" s="47"/>
      <c r="K331" s="64" t="str">
        <f t="shared" ca="1" si="49"/>
        <v/>
      </c>
      <c r="L331" s="64" t="str">
        <f t="shared" ca="1" si="48"/>
        <v/>
      </c>
      <c r="M331" s="36" t="str">
        <f t="shared" ca="1" si="52"/>
        <v/>
      </c>
      <c r="N331" s="36" t="str">
        <f t="shared" ca="1" si="50"/>
        <v/>
      </c>
      <c r="O331" s="36" t="str">
        <f t="shared" ca="1" si="51"/>
        <v/>
      </c>
      <c r="P331" s="4" t="str">
        <f t="shared" ca="1" si="54"/>
        <v/>
      </c>
      <c r="Q331" s="61" t="str">
        <f t="shared" ca="1" si="47"/>
        <v/>
      </c>
      <c r="R331" s="61" t="str">
        <f t="shared" ca="1" si="47"/>
        <v/>
      </c>
      <c r="S331" s="61" t="str">
        <f t="shared" ca="1" si="47"/>
        <v/>
      </c>
      <c r="AJ331" t="str">
        <f t="shared" ca="1" si="46"/>
        <v>not first</v>
      </c>
    </row>
    <row r="332" spans="2:36">
      <c r="B332">
        <v>330</v>
      </c>
      <c r="C332" s="62">
        <f ca="1">IFERROR(IF(C331+1&gt;MAX(OFFSET('Program and Results'!$T$1,MATCH('Data mining (ELO R diff)'!$A$2,'Program and Results'!$A:$A,0)-1,0,500,1)),"",'Data mining (ELO R diff)'!C331+1),"")</f>
        <v>80</v>
      </c>
      <c r="D332" s="47">
        <f ca="1">IF(C332="","",COUNTIFS(OFFSET('Program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diff)'!$C332))</f>
        <v>0</v>
      </c>
      <c r="E332">
        <f ca="1">IF(C332="","",COUNTIFS(OFFSET('Program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diff)'!$C332))</f>
        <v>0</v>
      </c>
      <c r="F332">
        <f ca="1">IF(C332="","",COUNTIFS(OFFSET('Program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diff)'!$C332))</f>
        <v>0</v>
      </c>
      <c r="G332" s="47">
        <f t="shared" ca="1" si="53"/>
        <v>0</v>
      </c>
      <c r="H332" s="47"/>
      <c r="K332" s="64" t="str">
        <f t="shared" ca="1" si="49"/>
        <v/>
      </c>
      <c r="L332" s="64" t="str">
        <f t="shared" ca="1" si="48"/>
        <v/>
      </c>
      <c r="M332" s="36" t="str">
        <f t="shared" ca="1" si="52"/>
        <v/>
      </c>
      <c r="N332" s="36" t="str">
        <f t="shared" ca="1" si="50"/>
        <v/>
      </c>
      <c r="O332" s="36" t="str">
        <f t="shared" ca="1" si="51"/>
        <v/>
      </c>
      <c r="P332" s="4" t="str">
        <f t="shared" ca="1" si="54"/>
        <v/>
      </c>
      <c r="Q332" s="61" t="str">
        <f t="shared" ca="1" si="47"/>
        <v/>
      </c>
      <c r="R332" s="61" t="str">
        <f t="shared" ca="1" si="47"/>
        <v/>
      </c>
      <c r="S332" s="61" t="str">
        <f t="shared" ca="1" si="47"/>
        <v/>
      </c>
      <c r="AJ332" t="str">
        <f t="shared" ca="1" si="46"/>
        <v>not first</v>
      </c>
    </row>
    <row r="333" spans="2:36">
      <c r="B333">
        <v>331</v>
      </c>
      <c r="C333" s="62">
        <f ca="1">IFERROR(IF(C332+1&gt;MAX(OFFSET('Program and Results'!$T$1,MATCH('Data mining (ELO R diff)'!$A$2,'Program and Results'!$A:$A,0)-1,0,500,1)),"",'Data mining (ELO R diff)'!C332+1),"")</f>
        <v>81</v>
      </c>
      <c r="D333" s="47">
        <f ca="1">IF(C333="","",COUNTIFS(OFFSET('Program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diff)'!$C333))</f>
        <v>0</v>
      </c>
      <c r="E333">
        <f ca="1">IF(C333="","",COUNTIFS(OFFSET('Program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diff)'!$C333))</f>
        <v>0</v>
      </c>
      <c r="F333">
        <f ca="1">IF(C333="","",COUNTIFS(OFFSET('Program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diff)'!$C333))</f>
        <v>0</v>
      </c>
      <c r="G333" s="47">
        <f t="shared" ca="1" si="53"/>
        <v>0</v>
      </c>
      <c r="H333" s="47"/>
      <c r="K333" s="64" t="str">
        <f t="shared" ca="1" si="49"/>
        <v/>
      </c>
      <c r="L333" s="64" t="str">
        <f t="shared" ca="1" si="48"/>
        <v/>
      </c>
      <c r="M333" s="36" t="str">
        <f t="shared" ca="1" si="52"/>
        <v/>
      </c>
      <c r="N333" s="36" t="str">
        <f t="shared" ca="1" si="50"/>
        <v/>
      </c>
      <c r="O333" s="36" t="str">
        <f t="shared" ca="1" si="51"/>
        <v/>
      </c>
      <c r="P333" s="4" t="str">
        <f t="shared" ca="1" si="54"/>
        <v/>
      </c>
      <c r="Q333" s="61" t="str">
        <f t="shared" ca="1" si="47"/>
        <v/>
      </c>
      <c r="R333" s="61" t="str">
        <f t="shared" ca="1" si="47"/>
        <v/>
      </c>
      <c r="S333" s="61" t="str">
        <f t="shared" ca="1" si="47"/>
        <v/>
      </c>
      <c r="AJ333" t="str">
        <f t="shared" ref="AJ333:AJ396" ca="1" si="55">IF(G333=0,"not first",IF(G333&gt;0,"first",""))</f>
        <v>not first</v>
      </c>
    </row>
    <row r="334" spans="2:36">
      <c r="B334">
        <v>332</v>
      </c>
      <c r="C334" s="62">
        <f ca="1">IFERROR(IF(C333+1&gt;MAX(OFFSET('Program and Results'!$T$1,MATCH('Data mining (ELO R diff)'!$A$2,'Program and Results'!$A:$A,0)-1,0,500,1)),"",'Data mining (ELO R diff)'!C333+1),"")</f>
        <v>82</v>
      </c>
      <c r="D334" s="47">
        <f ca="1">IF(C334="","",COUNTIFS(OFFSET('Program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diff)'!$C334))</f>
        <v>1</v>
      </c>
      <c r="E334">
        <f ca="1">IF(C334="","",COUNTIFS(OFFSET('Program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diff)'!$C334))</f>
        <v>0</v>
      </c>
      <c r="F334">
        <f ca="1">IF(C334="","",COUNTIFS(OFFSET('Program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diff)'!$C334))</f>
        <v>0</v>
      </c>
      <c r="G334" s="47">
        <f t="shared" ca="1" si="53"/>
        <v>1</v>
      </c>
      <c r="H334" s="47"/>
      <c r="K334" s="64" t="str">
        <f t="shared" ca="1" si="49"/>
        <v/>
      </c>
      <c r="L334" s="64" t="str">
        <f t="shared" ca="1" si="48"/>
        <v/>
      </c>
      <c r="M334" s="36" t="str">
        <f t="shared" ca="1" si="52"/>
        <v/>
      </c>
      <c r="N334" s="36" t="str">
        <f t="shared" ca="1" si="50"/>
        <v/>
      </c>
      <c r="O334" s="36" t="str">
        <f t="shared" ca="1" si="51"/>
        <v/>
      </c>
      <c r="P334" s="4" t="str">
        <f t="shared" ca="1" si="54"/>
        <v/>
      </c>
      <c r="Q334" s="61" t="str">
        <f t="shared" ca="1" si="47"/>
        <v/>
      </c>
      <c r="R334" s="61" t="str">
        <f t="shared" ca="1" si="47"/>
        <v/>
      </c>
      <c r="S334" s="61" t="str">
        <f t="shared" ca="1" si="47"/>
        <v/>
      </c>
      <c r="AJ334" t="str">
        <f t="shared" ca="1" si="55"/>
        <v>first</v>
      </c>
    </row>
    <row r="335" spans="2:36">
      <c r="B335">
        <v>333</v>
      </c>
      <c r="C335" s="62">
        <f ca="1">IFERROR(IF(C334+1&gt;MAX(OFFSET('Program and Results'!$T$1,MATCH('Data mining (ELO R diff)'!$A$2,'Program and Results'!$A:$A,0)-1,0,500,1)),"",'Data mining (ELO R diff)'!C334+1),"")</f>
        <v>83</v>
      </c>
      <c r="D335" s="47">
        <f ca="1">IF(C335="","",COUNTIFS(OFFSET('Program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diff)'!$C335))</f>
        <v>1</v>
      </c>
      <c r="E335">
        <f ca="1">IF(C335="","",COUNTIFS(OFFSET('Program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diff)'!$C335))</f>
        <v>0</v>
      </c>
      <c r="F335">
        <f ca="1">IF(C335="","",COUNTIFS(OFFSET('Program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diff)'!$C335))</f>
        <v>0</v>
      </c>
      <c r="G335" s="47">
        <f t="shared" ca="1" si="53"/>
        <v>1</v>
      </c>
      <c r="H335" s="47"/>
      <c r="K335" s="64" t="str">
        <f t="shared" ca="1" si="49"/>
        <v/>
      </c>
      <c r="L335" s="64" t="str">
        <f t="shared" ca="1" si="48"/>
        <v/>
      </c>
      <c r="M335" s="36" t="str">
        <f t="shared" ca="1" si="52"/>
        <v/>
      </c>
      <c r="N335" s="36" t="str">
        <f t="shared" ca="1" si="50"/>
        <v/>
      </c>
      <c r="O335" s="36" t="str">
        <f t="shared" ca="1" si="51"/>
        <v/>
      </c>
      <c r="P335" s="4" t="str">
        <f t="shared" ca="1" si="54"/>
        <v/>
      </c>
      <c r="Q335" s="61" t="str">
        <f t="shared" ca="1" si="47"/>
        <v/>
      </c>
      <c r="R335" s="61" t="str">
        <f t="shared" ca="1" si="47"/>
        <v/>
      </c>
      <c r="S335" s="61" t="str">
        <f t="shared" ca="1" si="47"/>
        <v/>
      </c>
      <c r="AJ335" t="str">
        <f t="shared" ca="1" si="55"/>
        <v>first</v>
      </c>
    </row>
    <row r="336" spans="2:36">
      <c r="B336">
        <v>334</v>
      </c>
      <c r="C336" s="62">
        <f ca="1">IFERROR(IF(C335+1&gt;MAX(OFFSET('Program and Results'!$T$1,MATCH('Data mining (ELO R diff)'!$A$2,'Program and Results'!$A:$A,0)-1,0,500,1)),"",'Data mining (ELO R diff)'!C335+1),"")</f>
        <v>84</v>
      </c>
      <c r="D336" s="47">
        <f ca="1">IF(C336="","",COUNTIFS(OFFSET('Program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diff)'!$C336))</f>
        <v>0</v>
      </c>
      <c r="E336">
        <f ca="1">IF(C336="","",COUNTIFS(OFFSET('Program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diff)'!$C336))</f>
        <v>0</v>
      </c>
      <c r="F336">
        <f ca="1">IF(C336="","",COUNTIFS(OFFSET('Program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diff)'!$C336))</f>
        <v>1</v>
      </c>
      <c r="G336" s="47">
        <f t="shared" ca="1" si="53"/>
        <v>1</v>
      </c>
      <c r="H336" s="47"/>
      <c r="K336" s="64" t="str">
        <f t="shared" ca="1" si="49"/>
        <v/>
      </c>
      <c r="L336" s="64" t="str">
        <f t="shared" ca="1" si="48"/>
        <v/>
      </c>
      <c r="M336" s="36" t="str">
        <f t="shared" ca="1" si="52"/>
        <v/>
      </c>
      <c r="N336" s="36" t="str">
        <f t="shared" ca="1" si="50"/>
        <v/>
      </c>
      <c r="O336" s="36" t="str">
        <f t="shared" ca="1" si="51"/>
        <v/>
      </c>
      <c r="P336" s="4" t="str">
        <f t="shared" ca="1" si="54"/>
        <v/>
      </c>
      <c r="Q336" s="61" t="str">
        <f t="shared" ca="1" si="47"/>
        <v/>
      </c>
      <c r="R336" s="61" t="str">
        <f t="shared" ca="1" si="47"/>
        <v/>
      </c>
      <c r="S336" s="61" t="str">
        <f t="shared" ca="1" si="47"/>
        <v/>
      </c>
      <c r="AJ336" t="str">
        <f t="shared" ca="1" si="55"/>
        <v>first</v>
      </c>
    </row>
    <row r="337" spans="2:36">
      <c r="B337">
        <v>335</v>
      </c>
      <c r="C337" s="62">
        <f ca="1">IFERROR(IF(C336+1&gt;MAX(OFFSET('Program and Results'!$T$1,MATCH('Data mining (ELO R diff)'!$A$2,'Program and Results'!$A:$A,0)-1,0,500,1)),"",'Data mining (ELO R diff)'!C336+1),"")</f>
        <v>85</v>
      </c>
      <c r="D337" s="47">
        <f ca="1">IF(C337="","",COUNTIFS(OFFSET('Program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diff)'!$C337))</f>
        <v>0</v>
      </c>
      <c r="E337">
        <f ca="1">IF(C337="","",COUNTIFS(OFFSET('Program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diff)'!$C337))</f>
        <v>0</v>
      </c>
      <c r="F337">
        <f ca="1">IF(C337="","",COUNTIFS(OFFSET('Program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diff)'!$C337))</f>
        <v>0</v>
      </c>
      <c r="G337" s="47">
        <f t="shared" ca="1" si="53"/>
        <v>0</v>
      </c>
      <c r="H337" s="47"/>
      <c r="K337" s="64" t="str">
        <f t="shared" ca="1" si="49"/>
        <v/>
      </c>
      <c r="L337" s="64" t="str">
        <f t="shared" ca="1" si="48"/>
        <v/>
      </c>
      <c r="M337" s="36" t="str">
        <f t="shared" ca="1" si="52"/>
        <v/>
      </c>
      <c r="N337" s="36" t="str">
        <f t="shared" ca="1" si="50"/>
        <v/>
      </c>
      <c r="O337" s="36" t="str">
        <f t="shared" ca="1" si="51"/>
        <v/>
      </c>
      <c r="P337" s="4" t="str">
        <f t="shared" ca="1" si="54"/>
        <v/>
      </c>
      <c r="Q337" s="61" t="str">
        <f t="shared" ca="1" si="47"/>
        <v/>
      </c>
      <c r="R337" s="61" t="str">
        <f t="shared" ca="1" si="47"/>
        <v/>
      </c>
      <c r="S337" s="61" t="str">
        <f t="shared" ca="1" si="47"/>
        <v/>
      </c>
      <c r="AJ337" t="str">
        <f t="shared" ca="1" si="55"/>
        <v>not first</v>
      </c>
    </row>
    <row r="338" spans="2:36">
      <c r="B338">
        <v>336</v>
      </c>
      <c r="C338" s="62">
        <f ca="1">IFERROR(IF(C337+1&gt;MAX(OFFSET('Program and Results'!$T$1,MATCH('Data mining (ELO R diff)'!$A$2,'Program and Results'!$A:$A,0)-1,0,500,1)),"",'Data mining (ELO R diff)'!C337+1),"")</f>
        <v>86</v>
      </c>
      <c r="D338" s="47">
        <f ca="1">IF(C338="","",COUNTIFS(OFFSET('Program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diff)'!$C338))</f>
        <v>0</v>
      </c>
      <c r="E338">
        <f ca="1">IF(C338="","",COUNTIFS(OFFSET('Program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diff)'!$C338))</f>
        <v>1</v>
      </c>
      <c r="F338">
        <f ca="1">IF(C338="","",COUNTIFS(OFFSET('Program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diff)'!$C338))</f>
        <v>0</v>
      </c>
      <c r="G338" s="47">
        <f t="shared" ca="1" si="53"/>
        <v>1</v>
      </c>
      <c r="H338" s="47"/>
      <c r="K338" s="64" t="str">
        <f t="shared" ca="1" si="49"/>
        <v/>
      </c>
      <c r="L338" s="64" t="str">
        <f t="shared" ca="1" si="48"/>
        <v/>
      </c>
      <c r="M338" s="36" t="str">
        <f t="shared" ca="1" si="52"/>
        <v/>
      </c>
      <c r="N338" s="36" t="str">
        <f t="shared" ca="1" si="50"/>
        <v/>
      </c>
      <c r="O338" s="36" t="str">
        <f t="shared" ca="1" si="51"/>
        <v/>
      </c>
      <c r="P338" s="4" t="str">
        <f t="shared" ca="1" si="54"/>
        <v/>
      </c>
      <c r="Q338" s="61" t="str">
        <f t="shared" ca="1" si="47"/>
        <v/>
      </c>
      <c r="R338" s="61" t="str">
        <f t="shared" ca="1" si="47"/>
        <v/>
      </c>
      <c r="S338" s="61" t="str">
        <f t="shared" ca="1" si="47"/>
        <v/>
      </c>
      <c r="AJ338" t="str">
        <f t="shared" ca="1" si="55"/>
        <v>first</v>
      </c>
    </row>
    <row r="339" spans="2:36">
      <c r="B339">
        <v>337</v>
      </c>
      <c r="C339" s="62">
        <f ca="1">IFERROR(IF(C338+1&gt;MAX(OFFSET('Program and Results'!$T$1,MATCH('Data mining (ELO R diff)'!$A$2,'Program and Results'!$A:$A,0)-1,0,500,1)),"",'Data mining (ELO R diff)'!C338+1),"")</f>
        <v>87</v>
      </c>
      <c r="D339" s="47">
        <f ca="1">IF(C339="","",COUNTIFS(OFFSET('Program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diff)'!$C339))</f>
        <v>0</v>
      </c>
      <c r="E339">
        <f ca="1">IF(C339="","",COUNTIFS(OFFSET('Program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diff)'!$C339))</f>
        <v>0</v>
      </c>
      <c r="F339">
        <f ca="1">IF(C339="","",COUNTIFS(OFFSET('Program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diff)'!$C339))</f>
        <v>0</v>
      </c>
      <c r="G339" s="47">
        <f t="shared" ca="1" si="53"/>
        <v>0</v>
      </c>
      <c r="H339" s="47"/>
      <c r="K339" s="64" t="str">
        <f t="shared" ca="1" si="49"/>
        <v/>
      </c>
      <c r="L339" s="64" t="str">
        <f t="shared" ca="1" si="48"/>
        <v/>
      </c>
      <c r="M339" s="36" t="str">
        <f t="shared" ca="1" si="52"/>
        <v/>
      </c>
      <c r="N339" s="36" t="str">
        <f t="shared" ca="1" si="50"/>
        <v/>
      </c>
      <c r="O339" s="36" t="str">
        <f t="shared" ca="1" si="51"/>
        <v/>
      </c>
      <c r="P339" s="4" t="str">
        <f t="shared" ca="1" si="54"/>
        <v/>
      </c>
      <c r="Q339" s="61" t="str">
        <f t="shared" ca="1" si="47"/>
        <v/>
      </c>
      <c r="R339" s="61" t="str">
        <f t="shared" ca="1" si="47"/>
        <v/>
      </c>
      <c r="S339" s="61" t="str">
        <f t="shared" ca="1" si="47"/>
        <v/>
      </c>
      <c r="AJ339" t="str">
        <f t="shared" ca="1" si="55"/>
        <v>not first</v>
      </c>
    </row>
    <row r="340" spans="2:36">
      <c r="B340">
        <v>338</v>
      </c>
      <c r="C340" s="62">
        <f ca="1">IFERROR(IF(C339+1&gt;MAX(OFFSET('Program and Results'!$T$1,MATCH('Data mining (ELO R diff)'!$A$2,'Program and Results'!$A:$A,0)-1,0,500,1)),"",'Data mining (ELO R diff)'!C339+1),"")</f>
        <v>88</v>
      </c>
      <c r="D340" s="47">
        <f ca="1">IF(C340="","",COUNTIFS(OFFSET('Program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diff)'!$C340))</f>
        <v>0</v>
      </c>
      <c r="E340">
        <f ca="1">IF(C340="","",COUNTIFS(OFFSET('Program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diff)'!$C340))</f>
        <v>0</v>
      </c>
      <c r="F340">
        <f ca="1">IF(C340="","",COUNTIFS(OFFSET('Program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diff)'!$C340))</f>
        <v>0</v>
      </c>
      <c r="G340" s="47">
        <f t="shared" ca="1" si="53"/>
        <v>0</v>
      </c>
      <c r="H340" s="47"/>
      <c r="K340" s="64" t="str">
        <f t="shared" ca="1" si="49"/>
        <v/>
      </c>
      <c r="L340" s="64" t="str">
        <f t="shared" ca="1" si="48"/>
        <v/>
      </c>
      <c r="M340" s="36" t="str">
        <f t="shared" ca="1" si="52"/>
        <v/>
      </c>
      <c r="N340" s="36" t="str">
        <f t="shared" ca="1" si="50"/>
        <v/>
      </c>
      <c r="O340" s="36" t="str">
        <f t="shared" ca="1" si="51"/>
        <v/>
      </c>
      <c r="P340" s="4" t="str">
        <f t="shared" ca="1" si="54"/>
        <v/>
      </c>
      <c r="Q340" s="61" t="str">
        <f t="shared" ca="1" si="47"/>
        <v/>
      </c>
      <c r="R340" s="61" t="str">
        <f t="shared" ca="1" si="47"/>
        <v/>
      </c>
      <c r="S340" s="61" t="str">
        <f t="shared" ca="1" si="47"/>
        <v/>
      </c>
      <c r="AJ340" t="str">
        <f t="shared" ca="1" si="55"/>
        <v>not first</v>
      </c>
    </row>
    <row r="341" spans="2:36">
      <c r="B341">
        <v>339</v>
      </c>
      <c r="C341" s="62">
        <f ca="1">IFERROR(IF(C340+1&gt;MAX(OFFSET('Program and Results'!$T$1,MATCH('Data mining (ELO R diff)'!$A$2,'Program and Results'!$A:$A,0)-1,0,500,1)),"",'Data mining (ELO R diff)'!C340+1),"")</f>
        <v>89</v>
      </c>
      <c r="D341" s="47">
        <f ca="1">IF(C341="","",COUNTIFS(OFFSET('Program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diff)'!$C341))</f>
        <v>0</v>
      </c>
      <c r="E341">
        <f ca="1">IF(C341="","",COUNTIFS(OFFSET('Program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diff)'!$C341))</f>
        <v>0</v>
      </c>
      <c r="F341">
        <f ca="1">IF(C341="","",COUNTIFS(OFFSET('Program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diff)'!$C341))</f>
        <v>0</v>
      </c>
      <c r="G341" s="47">
        <f t="shared" ca="1" si="53"/>
        <v>0</v>
      </c>
      <c r="H341" s="47"/>
      <c r="K341" s="64" t="str">
        <f t="shared" ca="1" si="49"/>
        <v/>
      </c>
      <c r="L341" s="64" t="str">
        <f t="shared" ca="1" si="48"/>
        <v/>
      </c>
      <c r="M341" s="36" t="str">
        <f t="shared" ca="1" si="52"/>
        <v/>
      </c>
      <c r="N341" s="36" t="str">
        <f t="shared" ca="1" si="50"/>
        <v/>
      </c>
      <c r="O341" s="36" t="str">
        <f t="shared" ca="1" si="51"/>
        <v/>
      </c>
      <c r="P341" s="4" t="str">
        <f t="shared" ca="1" si="54"/>
        <v/>
      </c>
      <c r="Q341" s="61" t="str">
        <f t="shared" ref="Q341:S388" ca="1" si="56">IFERROR(IF($P341="","",M341/$P341),"")</f>
        <v/>
      </c>
      <c r="R341" s="61" t="str">
        <f t="shared" ca="1" si="56"/>
        <v/>
      </c>
      <c r="S341" s="61" t="str">
        <f t="shared" ca="1" si="56"/>
        <v/>
      </c>
      <c r="AJ341" t="str">
        <f t="shared" ca="1" si="55"/>
        <v>not first</v>
      </c>
    </row>
    <row r="342" spans="2:36">
      <c r="B342">
        <v>340</v>
      </c>
      <c r="C342" s="62">
        <f ca="1">IFERROR(IF(C341+1&gt;MAX(OFFSET('Program and Results'!$T$1,MATCH('Data mining (ELO R diff)'!$A$2,'Program and Results'!$A:$A,0)-1,0,500,1)),"",'Data mining (ELO R diff)'!C341+1),"")</f>
        <v>90</v>
      </c>
      <c r="D342" s="47">
        <f ca="1">IF(C342="","",COUNTIFS(OFFSET('Program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diff)'!$C342))</f>
        <v>2</v>
      </c>
      <c r="E342">
        <f ca="1">IF(C342="","",COUNTIFS(OFFSET('Program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diff)'!$C342))</f>
        <v>0</v>
      </c>
      <c r="F342">
        <f ca="1">IF(C342="","",COUNTIFS(OFFSET('Program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diff)'!$C342))</f>
        <v>0</v>
      </c>
      <c r="G342" s="47">
        <f t="shared" ca="1" si="53"/>
        <v>2</v>
      </c>
      <c r="H342" s="47"/>
      <c r="K342" s="64" t="str">
        <f t="shared" ca="1" si="49"/>
        <v/>
      </c>
      <c r="L342" s="64" t="str">
        <f t="shared" ref="L342:L388" ca="1" si="57">IFERROR(IF(K342+1&gt;MAX($C$2:$C$500),"+",K342+($J$2-0.01%)),"")</f>
        <v/>
      </c>
      <c r="M342" s="36" t="str">
        <f t="shared" ca="1" si="52"/>
        <v/>
      </c>
      <c r="N342" s="36" t="str">
        <f t="shared" ca="1" si="50"/>
        <v/>
      </c>
      <c r="O342" s="36" t="str">
        <f t="shared" ca="1" si="51"/>
        <v/>
      </c>
      <c r="P342" s="4" t="str">
        <f t="shared" ca="1" si="54"/>
        <v/>
      </c>
      <c r="Q342" s="61" t="str">
        <f t="shared" ca="1" si="56"/>
        <v/>
      </c>
      <c r="R342" s="61" t="str">
        <f t="shared" ca="1" si="56"/>
        <v/>
      </c>
      <c r="S342" s="61" t="str">
        <f t="shared" ca="1" si="56"/>
        <v/>
      </c>
      <c r="AJ342" t="str">
        <f t="shared" ca="1" si="55"/>
        <v>first</v>
      </c>
    </row>
    <row r="343" spans="2:36">
      <c r="B343">
        <v>341</v>
      </c>
      <c r="C343" s="62">
        <f ca="1">IFERROR(IF(C342+1&gt;MAX(OFFSET('Program and Results'!$T$1,MATCH('Data mining (ELO R diff)'!$A$2,'Program and Results'!$A:$A,0)-1,0,500,1)),"",'Data mining (ELO R diff)'!C342+1),"")</f>
        <v>91</v>
      </c>
      <c r="D343" s="47">
        <f ca="1">IF(C343="","",COUNTIFS(OFFSET('Program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diff)'!$C343))</f>
        <v>1</v>
      </c>
      <c r="E343">
        <f ca="1">IF(C343="","",COUNTIFS(OFFSET('Program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diff)'!$C343))</f>
        <v>0</v>
      </c>
      <c r="F343">
        <f ca="1">IF(C343="","",COUNTIFS(OFFSET('Program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diff)'!$C343))</f>
        <v>0</v>
      </c>
      <c r="G343" s="47">
        <f t="shared" ca="1" si="53"/>
        <v>1</v>
      </c>
      <c r="H343" s="47"/>
      <c r="K343" s="64" t="str">
        <f t="shared" ref="K343:K388" ca="1" si="58">IFERROR(IF(K342+1&gt;MAX($C$2:$C$500),"",K342+$J$2),"")</f>
        <v/>
      </c>
      <c r="L343" s="64" t="str">
        <f t="shared" ca="1" si="57"/>
        <v/>
      </c>
      <c r="M343" s="36" t="str">
        <f t="shared" ca="1" si="52"/>
        <v/>
      </c>
      <c r="N343" s="36" t="str">
        <f t="shared" ca="1" si="50"/>
        <v/>
      </c>
      <c r="O343" s="36" t="str">
        <f t="shared" ca="1" si="51"/>
        <v/>
      </c>
      <c r="P343" s="4" t="str">
        <f t="shared" ca="1" si="54"/>
        <v/>
      </c>
      <c r="Q343" s="61" t="str">
        <f t="shared" ca="1" si="56"/>
        <v/>
      </c>
      <c r="R343" s="61" t="str">
        <f t="shared" ca="1" si="56"/>
        <v/>
      </c>
      <c r="S343" s="61" t="str">
        <f t="shared" ca="1" si="56"/>
        <v/>
      </c>
      <c r="AJ343" t="str">
        <f t="shared" ca="1" si="55"/>
        <v>first</v>
      </c>
    </row>
    <row r="344" spans="2:36">
      <c r="B344">
        <v>342</v>
      </c>
      <c r="C344" s="62">
        <f ca="1">IFERROR(IF(C343+1&gt;MAX(OFFSET('Program and Results'!$T$1,MATCH('Data mining (ELO R diff)'!$A$2,'Program and Results'!$A:$A,0)-1,0,500,1)),"",'Data mining (ELO R diff)'!C343+1),"")</f>
        <v>92</v>
      </c>
      <c r="D344" s="47">
        <f ca="1">IF(C344="","",COUNTIFS(OFFSET('Program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diff)'!$C344))</f>
        <v>1</v>
      </c>
      <c r="E344">
        <f ca="1">IF(C344="","",COUNTIFS(OFFSET('Program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diff)'!$C344))</f>
        <v>0</v>
      </c>
      <c r="F344">
        <f ca="1">IF(C344="","",COUNTIFS(OFFSET('Program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diff)'!$C344))</f>
        <v>0</v>
      </c>
      <c r="G344" s="47">
        <f t="shared" ca="1" si="53"/>
        <v>1</v>
      </c>
      <c r="H344" s="47"/>
      <c r="K344" s="64" t="str">
        <f t="shared" ca="1" si="58"/>
        <v/>
      </c>
      <c r="L344" s="64" t="str">
        <f t="shared" ca="1" si="57"/>
        <v/>
      </c>
      <c r="M344" s="36" t="str">
        <f t="shared" ca="1" si="52"/>
        <v/>
      </c>
      <c r="N344" s="36" t="str">
        <f t="shared" ca="1" si="50"/>
        <v/>
      </c>
      <c r="O344" s="36" t="str">
        <f t="shared" ca="1" si="51"/>
        <v/>
      </c>
      <c r="P344" s="4" t="str">
        <f t="shared" ca="1" si="54"/>
        <v/>
      </c>
      <c r="Q344" s="61" t="str">
        <f t="shared" ca="1" si="56"/>
        <v/>
      </c>
      <c r="R344" s="61" t="str">
        <f t="shared" ca="1" si="56"/>
        <v/>
      </c>
      <c r="S344" s="61" t="str">
        <f t="shared" ca="1" si="56"/>
        <v/>
      </c>
      <c r="AJ344" t="str">
        <f t="shared" ca="1" si="55"/>
        <v>first</v>
      </c>
    </row>
    <row r="345" spans="2:36">
      <c r="B345">
        <v>343</v>
      </c>
      <c r="C345" s="62">
        <f ca="1">IFERROR(IF(C344+1&gt;MAX(OFFSET('Program and Results'!$T$1,MATCH('Data mining (ELO R diff)'!$A$2,'Program and Results'!$A:$A,0)-1,0,500,1)),"",'Data mining (ELO R diff)'!C344+1),"")</f>
        <v>93</v>
      </c>
      <c r="D345" s="47">
        <f ca="1">IF(C345="","",COUNTIFS(OFFSET('Program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diff)'!$C345))</f>
        <v>0</v>
      </c>
      <c r="E345">
        <f ca="1">IF(C345="","",COUNTIFS(OFFSET('Program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diff)'!$C345))</f>
        <v>0</v>
      </c>
      <c r="F345">
        <f ca="1">IF(C345="","",COUNTIFS(OFFSET('Program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diff)'!$C345))</f>
        <v>0</v>
      </c>
      <c r="G345" s="47">
        <f t="shared" ca="1" si="53"/>
        <v>0</v>
      </c>
      <c r="H345" s="47"/>
      <c r="K345" s="64" t="str">
        <f t="shared" ca="1" si="58"/>
        <v/>
      </c>
      <c r="L345" s="64" t="str">
        <f t="shared" ca="1" si="57"/>
        <v/>
      </c>
      <c r="M345" s="36" t="str">
        <f t="shared" ca="1" si="52"/>
        <v/>
      </c>
      <c r="N345" s="36" t="str">
        <f t="shared" ca="1" si="50"/>
        <v/>
      </c>
      <c r="O345" s="36" t="str">
        <f t="shared" ca="1" si="51"/>
        <v/>
      </c>
      <c r="P345" s="4" t="str">
        <f t="shared" ca="1" si="54"/>
        <v/>
      </c>
      <c r="Q345" s="61" t="str">
        <f t="shared" ca="1" si="56"/>
        <v/>
      </c>
      <c r="R345" s="61" t="str">
        <f t="shared" ca="1" si="56"/>
        <v/>
      </c>
      <c r="S345" s="61" t="str">
        <f t="shared" ca="1" si="56"/>
        <v/>
      </c>
      <c r="AJ345" t="str">
        <f t="shared" ca="1" si="55"/>
        <v>not first</v>
      </c>
    </row>
    <row r="346" spans="2:36">
      <c r="B346">
        <v>344</v>
      </c>
      <c r="C346" s="62">
        <f ca="1">IFERROR(IF(C345+1&gt;MAX(OFFSET('Program and Results'!$T$1,MATCH('Data mining (ELO R diff)'!$A$2,'Program and Results'!$A:$A,0)-1,0,500,1)),"",'Data mining (ELO R diff)'!C345+1),"")</f>
        <v>94</v>
      </c>
      <c r="D346" s="47">
        <f ca="1">IF(C346="","",COUNTIFS(OFFSET('Program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diff)'!$C346))</f>
        <v>1</v>
      </c>
      <c r="E346">
        <f ca="1">IF(C346="","",COUNTIFS(OFFSET('Program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diff)'!$C346))</f>
        <v>0</v>
      </c>
      <c r="F346">
        <f ca="1">IF(C346="","",COUNTIFS(OFFSET('Program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diff)'!$C346))</f>
        <v>0</v>
      </c>
      <c r="G346" s="47">
        <f t="shared" ca="1" si="53"/>
        <v>1</v>
      </c>
      <c r="H346" s="47"/>
      <c r="K346" s="64" t="str">
        <f t="shared" ca="1" si="58"/>
        <v/>
      </c>
      <c r="L346" s="64" t="str">
        <f t="shared" ca="1" si="57"/>
        <v/>
      </c>
      <c r="M346" s="36" t="str">
        <f t="shared" ca="1" si="52"/>
        <v/>
      </c>
      <c r="N346" s="36" t="str">
        <f t="shared" ca="1" si="50"/>
        <v/>
      </c>
      <c r="O346" s="36" t="str">
        <f t="shared" ca="1" si="51"/>
        <v/>
      </c>
      <c r="P346" s="4" t="str">
        <f t="shared" ca="1" si="54"/>
        <v/>
      </c>
      <c r="Q346" s="61" t="str">
        <f t="shared" ca="1" si="56"/>
        <v/>
      </c>
      <c r="R346" s="61" t="str">
        <f t="shared" ca="1" si="56"/>
        <v/>
      </c>
      <c r="S346" s="61" t="str">
        <f t="shared" ca="1" si="56"/>
        <v/>
      </c>
      <c r="AJ346" t="str">
        <f t="shared" ca="1" si="55"/>
        <v>first</v>
      </c>
    </row>
    <row r="347" spans="2:36">
      <c r="B347">
        <v>345</v>
      </c>
      <c r="C347" s="62">
        <f ca="1">IFERROR(IF(C346+1&gt;MAX(OFFSET('Program and Results'!$T$1,MATCH('Data mining (ELO R diff)'!$A$2,'Program and Results'!$A:$A,0)-1,0,500,1)),"",'Data mining (ELO R diff)'!C346+1),"")</f>
        <v>95</v>
      </c>
      <c r="D347" s="47">
        <f ca="1">IF(C347="","",COUNTIFS(OFFSET('Program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diff)'!$C347))</f>
        <v>0</v>
      </c>
      <c r="E347">
        <f ca="1">IF(C347="","",COUNTIFS(OFFSET('Program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diff)'!$C347))</f>
        <v>0</v>
      </c>
      <c r="F347">
        <f ca="1">IF(C347="","",COUNTIFS(OFFSET('Program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diff)'!$C347))</f>
        <v>0</v>
      </c>
      <c r="G347" s="47">
        <f t="shared" ca="1" si="53"/>
        <v>0</v>
      </c>
      <c r="H347" s="47"/>
      <c r="K347" s="64" t="str">
        <f t="shared" ca="1" si="58"/>
        <v/>
      </c>
      <c r="L347" s="64" t="str">
        <f t="shared" ca="1" si="57"/>
        <v/>
      </c>
      <c r="M347" s="36" t="str">
        <f t="shared" ca="1" si="52"/>
        <v/>
      </c>
      <c r="N347" s="36" t="str">
        <f t="shared" ca="1" si="50"/>
        <v/>
      </c>
      <c r="O347" s="36" t="str">
        <f t="shared" ca="1" si="51"/>
        <v/>
      </c>
      <c r="P347" s="4" t="str">
        <f t="shared" ca="1" si="54"/>
        <v/>
      </c>
      <c r="Q347" s="61" t="str">
        <f t="shared" ca="1" si="56"/>
        <v/>
      </c>
      <c r="R347" s="61" t="str">
        <f t="shared" ca="1" si="56"/>
        <v/>
      </c>
      <c r="S347" s="61" t="str">
        <f t="shared" ca="1" si="56"/>
        <v/>
      </c>
      <c r="AJ347" t="str">
        <f t="shared" ca="1" si="55"/>
        <v>not first</v>
      </c>
    </row>
    <row r="348" spans="2:36">
      <c r="B348">
        <v>346</v>
      </c>
      <c r="C348" s="62">
        <f ca="1">IFERROR(IF(C347+1&gt;MAX(OFFSET('Program and Results'!$T$1,MATCH('Data mining (ELO R diff)'!$A$2,'Program and Results'!$A:$A,0)-1,0,500,1)),"",'Data mining (ELO R diff)'!C347+1),"")</f>
        <v>96</v>
      </c>
      <c r="D348" s="47">
        <f ca="1">IF(C348="","",COUNTIFS(OFFSET('Program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diff)'!$C348))</f>
        <v>1</v>
      </c>
      <c r="E348">
        <f ca="1">IF(C348="","",COUNTIFS(OFFSET('Program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diff)'!$C348))</f>
        <v>0</v>
      </c>
      <c r="F348">
        <f ca="1">IF(C348="","",COUNTIFS(OFFSET('Program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diff)'!$C348))</f>
        <v>0</v>
      </c>
      <c r="G348" s="47">
        <f t="shared" ca="1" si="53"/>
        <v>1</v>
      </c>
      <c r="H348" s="47"/>
      <c r="K348" s="64" t="str">
        <f t="shared" ca="1" si="58"/>
        <v/>
      </c>
      <c r="L348" s="64" t="str">
        <f t="shared" ca="1" si="57"/>
        <v/>
      </c>
      <c r="M348" s="36" t="str">
        <f t="shared" ca="1" si="52"/>
        <v/>
      </c>
      <c r="N348" s="36" t="str">
        <f t="shared" ca="1" si="50"/>
        <v/>
      </c>
      <c r="O348" s="36" t="str">
        <f t="shared" ca="1" si="51"/>
        <v/>
      </c>
      <c r="P348" s="4" t="str">
        <f t="shared" ca="1" si="54"/>
        <v/>
      </c>
      <c r="Q348" s="61" t="str">
        <f t="shared" ca="1" si="56"/>
        <v/>
      </c>
      <c r="R348" s="61" t="str">
        <f t="shared" ca="1" si="56"/>
        <v/>
      </c>
      <c r="S348" s="61" t="str">
        <f t="shared" ca="1" si="56"/>
        <v/>
      </c>
      <c r="AJ348" t="str">
        <f t="shared" ca="1" si="55"/>
        <v>first</v>
      </c>
    </row>
    <row r="349" spans="2:36">
      <c r="B349">
        <v>347</v>
      </c>
      <c r="C349" s="62">
        <f ca="1">IFERROR(IF(C348+1&gt;MAX(OFFSET('Program and Results'!$T$1,MATCH('Data mining (ELO R diff)'!$A$2,'Program and Results'!$A:$A,0)-1,0,500,1)),"",'Data mining (ELO R diff)'!C348+1),"")</f>
        <v>97</v>
      </c>
      <c r="D349" s="47">
        <f ca="1">IF(C349="","",COUNTIFS(OFFSET('Program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diff)'!$C349))</f>
        <v>0</v>
      </c>
      <c r="E349">
        <f ca="1">IF(C349="","",COUNTIFS(OFFSET('Program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diff)'!$C349))</f>
        <v>0</v>
      </c>
      <c r="F349">
        <f ca="1">IF(C349="","",COUNTIFS(OFFSET('Program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diff)'!$C349))</f>
        <v>0</v>
      </c>
      <c r="G349" s="47">
        <f t="shared" ca="1" si="53"/>
        <v>0</v>
      </c>
      <c r="H349" s="47"/>
      <c r="K349" s="64" t="str">
        <f t="shared" ca="1" si="58"/>
        <v/>
      </c>
      <c r="L349" s="64" t="str">
        <f t="shared" ca="1" si="57"/>
        <v/>
      </c>
      <c r="M349" s="36" t="str">
        <f t="shared" ca="1" si="52"/>
        <v/>
      </c>
      <c r="N349" s="36" t="str">
        <f t="shared" ca="1" si="50"/>
        <v/>
      </c>
      <c r="O349" s="36" t="str">
        <f t="shared" ca="1" si="51"/>
        <v/>
      </c>
      <c r="P349" s="4" t="str">
        <f t="shared" ca="1" si="54"/>
        <v/>
      </c>
      <c r="Q349" s="61" t="str">
        <f t="shared" ca="1" si="56"/>
        <v/>
      </c>
      <c r="R349" s="61" t="str">
        <f t="shared" ca="1" si="56"/>
        <v/>
      </c>
      <c r="S349" s="61" t="str">
        <f t="shared" ca="1" si="56"/>
        <v/>
      </c>
      <c r="AJ349" t="str">
        <f t="shared" ca="1" si="55"/>
        <v>not first</v>
      </c>
    </row>
    <row r="350" spans="2:36">
      <c r="B350">
        <v>348</v>
      </c>
      <c r="C350" s="62">
        <f ca="1">IFERROR(IF(C349+1&gt;MAX(OFFSET('Program and Results'!$T$1,MATCH('Data mining (ELO R diff)'!$A$2,'Program and Results'!$A:$A,0)-1,0,500,1)),"",'Data mining (ELO R diff)'!C349+1),"")</f>
        <v>98</v>
      </c>
      <c r="D350" s="47">
        <f ca="1">IF(C350="","",COUNTIFS(OFFSET('Program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diff)'!$C350))</f>
        <v>0</v>
      </c>
      <c r="E350">
        <f ca="1">IF(C350="","",COUNTIFS(OFFSET('Program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diff)'!$C350))</f>
        <v>0</v>
      </c>
      <c r="F350">
        <f ca="1">IF(C350="","",COUNTIFS(OFFSET('Program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diff)'!$C350))</f>
        <v>1</v>
      </c>
      <c r="G350" s="47">
        <f t="shared" ca="1" si="53"/>
        <v>1</v>
      </c>
      <c r="H350" s="47"/>
      <c r="K350" s="64" t="str">
        <f t="shared" ca="1" si="58"/>
        <v/>
      </c>
      <c r="L350" s="64" t="str">
        <f t="shared" ca="1" si="57"/>
        <v/>
      </c>
      <c r="M350" s="36" t="str">
        <f t="shared" ca="1" si="52"/>
        <v/>
      </c>
      <c r="N350" s="36" t="str">
        <f t="shared" ref="N350:N413" ca="1" si="59">IFERROR(IF(L350="","",IF($L350="+",SUMIFS($E:$E,$C:$C,"&gt;="&amp;$K350),SUMIFS($E:$E,$C:$C,"&gt;="&amp;$K350,$C:$C,"&lt;="&amp;$L350))),"")</f>
        <v/>
      </c>
      <c r="O350" s="36" t="str">
        <f t="shared" ref="O350:O413" ca="1" si="60">IFERROR(IF(L350="","",IF($L350="+",SUMIFS($F:$F,$C:$C,"&gt;="&amp;$K350),SUMIFS($F:$F,$C:$C,"&gt;="&amp;$K350,$C:$C,"&lt;="&amp;$L350))),"")</f>
        <v/>
      </c>
      <c r="P350" s="4" t="str">
        <f t="shared" ca="1" si="54"/>
        <v/>
      </c>
      <c r="Q350" s="61" t="str">
        <f t="shared" ca="1" si="56"/>
        <v/>
      </c>
      <c r="R350" s="61" t="str">
        <f t="shared" ca="1" si="56"/>
        <v/>
      </c>
      <c r="S350" s="61" t="str">
        <f t="shared" ca="1" si="56"/>
        <v/>
      </c>
      <c r="AJ350" t="str">
        <f t="shared" ca="1" si="55"/>
        <v>first</v>
      </c>
    </row>
    <row r="351" spans="2:36">
      <c r="B351">
        <v>349</v>
      </c>
      <c r="C351" s="62">
        <f ca="1">IFERROR(IF(C350+1&gt;MAX(OFFSET('Program and Results'!$T$1,MATCH('Data mining (ELO R diff)'!$A$2,'Program and Results'!$A:$A,0)-1,0,500,1)),"",'Data mining (ELO R diff)'!C350+1),"")</f>
        <v>99</v>
      </c>
      <c r="D351" s="47">
        <f ca="1">IF(C351="","",COUNTIFS(OFFSET('Program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diff)'!$C351))</f>
        <v>0</v>
      </c>
      <c r="E351">
        <f ca="1">IF(C351="","",COUNTIFS(OFFSET('Program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diff)'!$C351))</f>
        <v>0</v>
      </c>
      <c r="F351">
        <f ca="1">IF(C351="","",COUNTIFS(OFFSET('Program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diff)'!$C351))</f>
        <v>0</v>
      </c>
      <c r="G351" s="47">
        <f t="shared" ca="1" si="53"/>
        <v>0</v>
      </c>
      <c r="H351" s="47"/>
      <c r="K351" s="64" t="str">
        <f t="shared" ca="1" si="58"/>
        <v/>
      </c>
      <c r="L351" s="64" t="str">
        <f t="shared" ca="1" si="57"/>
        <v/>
      </c>
      <c r="M351" s="36" t="str">
        <f t="shared" ca="1" si="52"/>
        <v/>
      </c>
      <c r="N351" s="36" t="str">
        <f t="shared" ca="1" si="59"/>
        <v/>
      </c>
      <c r="O351" s="36" t="str">
        <f t="shared" ca="1" si="60"/>
        <v/>
      </c>
      <c r="P351" s="4" t="str">
        <f t="shared" ca="1" si="54"/>
        <v/>
      </c>
      <c r="Q351" s="61" t="str">
        <f t="shared" ca="1" si="56"/>
        <v/>
      </c>
      <c r="R351" s="61" t="str">
        <f t="shared" ca="1" si="56"/>
        <v/>
      </c>
      <c r="S351" s="61" t="str">
        <f t="shared" ca="1" si="56"/>
        <v/>
      </c>
      <c r="AJ351" t="str">
        <f t="shared" ca="1" si="55"/>
        <v>not first</v>
      </c>
    </row>
    <row r="352" spans="2:36">
      <c r="B352">
        <v>350</v>
      </c>
      <c r="C352" s="62">
        <f ca="1">IFERROR(IF(C351+1&gt;MAX(OFFSET('Program and Results'!$T$1,MATCH('Data mining (ELO R diff)'!$A$2,'Program and Results'!$A:$A,0)-1,0,500,1)),"",'Data mining (ELO R diff)'!C351+1),"")</f>
        <v>100</v>
      </c>
      <c r="D352" s="47">
        <f ca="1">IF(C352="","",COUNTIFS(OFFSET('Program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diff)'!$C352))</f>
        <v>0</v>
      </c>
      <c r="E352">
        <f ca="1">IF(C352="","",COUNTIFS(OFFSET('Program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diff)'!$C352))</f>
        <v>1</v>
      </c>
      <c r="F352">
        <f ca="1">IF(C352="","",COUNTIFS(OFFSET('Program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diff)'!$C352))</f>
        <v>0</v>
      </c>
      <c r="G352" s="47">
        <f t="shared" ca="1" si="53"/>
        <v>1</v>
      </c>
      <c r="H352" s="47"/>
      <c r="K352" s="64" t="str">
        <f t="shared" ca="1" si="58"/>
        <v/>
      </c>
      <c r="L352" s="64" t="str">
        <f t="shared" ca="1" si="57"/>
        <v/>
      </c>
      <c r="M352" s="36" t="str">
        <f t="shared" ca="1" si="52"/>
        <v/>
      </c>
      <c r="N352" s="36" t="str">
        <f t="shared" ca="1" si="59"/>
        <v/>
      </c>
      <c r="O352" s="36" t="str">
        <f t="shared" ca="1" si="60"/>
        <v/>
      </c>
      <c r="P352" s="4" t="str">
        <f t="shared" ca="1" si="54"/>
        <v/>
      </c>
      <c r="Q352" s="61" t="str">
        <f t="shared" ca="1" si="56"/>
        <v/>
      </c>
      <c r="R352" s="61" t="str">
        <f t="shared" ca="1" si="56"/>
        <v/>
      </c>
      <c r="S352" s="61" t="str">
        <f t="shared" ca="1" si="56"/>
        <v/>
      </c>
      <c r="AJ352" t="str">
        <f t="shared" ca="1" si="55"/>
        <v>first</v>
      </c>
    </row>
    <row r="353" spans="2:36">
      <c r="B353">
        <v>351</v>
      </c>
      <c r="C353" s="62">
        <f ca="1">IFERROR(IF(C352+1&gt;MAX(OFFSET('Program and Results'!$T$1,MATCH('Data mining (ELO R diff)'!$A$2,'Program and Results'!$A:$A,0)-1,0,500,1)),"",'Data mining (ELO R diff)'!C352+1),"")</f>
        <v>101</v>
      </c>
      <c r="D353" s="47">
        <f ca="1">IF(C353="","",COUNTIFS(OFFSET('Program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diff)'!$C353))</f>
        <v>0</v>
      </c>
      <c r="E353">
        <f ca="1">IF(C353="","",COUNTIFS(OFFSET('Program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diff)'!$C353))</f>
        <v>0</v>
      </c>
      <c r="F353">
        <f ca="1">IF(C353="","",COUNTIFS(OFFSET('Program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diff)'!$C353))</f>
        <v>0</v>
      </c>
      <c r="G353" s="47">
        <f t="shared" ca="1" si="53"/>
        <v>0</v>
      </c>
      <c r="H353" s="47"/>
      <c r="K353" s="64" t="str">
        <f t="shared" ca="1" si="58"/>
        <v/>
      </c>
      <c r="L353" s="64" t="str">
        <f t="shared" ca="1" si="57"/>
        <v/>
      </c>
      <c r="M353" s="36" t="str">
        <f t="shared" ca="1" si="52"/>
        <v/>
      </c>
      <c r="N353" s="36" t="str">
        <f t="shared" ca="1" si="59"/>
        <v/>
      </c>
      <c r="O353" s="36" t="str">
        <f t="shared" ca="1" si="60"/>
        <v/>
      </c>
      <c r="P353" s="4" t="str">
        <f t="shared" ca="1" si="54"/>
        <v/>
      </c>
      <c r="Q353" s="61" t="str">
        <f t="shared" ca="1" si="56"/>
        <v/>
      </c>
      <c r="R353" s="61" t="str">
        <f t="shared" ca="1" si="56"/>
        <v/>
      </c>
      <c r="S353" s="61" t="str">
        <f t="shared" ca="1" si="56"/>
        <v/>
      </c>
      <c r="AJ353" t="str">
        <f t="shared" ca="1" si="55"/>
        <v>not first</v>
      </c>
    </row>
    <row r="354" spans="2:36">
      <c r="B354">
        <v>352</v>
      </c>
      <c r="C354" s="62">
        <f ca="1">IFERROR(IF(C353+1&gt;MAX(OFFSET('Program and Results'!$T$1,MATCH('Data mining (ELO R diff)'!$A$2,'Program and Results'!$A:$A,0)-1,0,500,1)),"",'Data mining (ELO R diff)'!C353+1),"")</f>
        <v>102</v>
      </c>
      <c r="D354" s="47">
        <f ca="1">IF(C354="","",COUNTIFS(OFFSET('Program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diff)'!$C354))</f>
        <v>1</v>
      </c>
      <c r="E354">
        <f ca="1">IF(C354="","",COUNTIFS(OFFSET('Program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diff)'!$C354))</f>
        <v>0</v>
      </c>
      <c r="F354">
        <f ca="1">IF(C354="","",COUNTIFS(OFFSET('Program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diff)'!$C354))</f>
        <v>0</v>
      </c>
      <c r="G354" s="47">
        <f t="shared" ca="1" si="53"/>
        <v>1</v>
      </c>
      <c r="H354" s="47"/>
      <c r="K354" s="64" t="str">
        <f t="shared" ca="1" si="58"/>
        <v/>
      </c>
      <c r="L354" s="64" t="str">
        <f t="shared" ca="1" si="57"/>
        <v/>
      </c>
      <c r="M354" s="36" t="str">
        <f t="shared" ca="1" si="52"/>
        <v/>
      </c>
      <c r="N354" s="36" t="str">
        <f t="shared" ca="1" si="59"/>
        <v/>
      </c>
      <c r="O354" s="36" t="str">
        <f t="shared" ca="1" si="60"/>
        <v/>
      </c>
      <c r="P354" s="4" t="str">
        <f t="shared" ca="1" si="54"/>
        <v/>
      </c>
      <c r="Q354" s="61" t="str">
        <f t="shared" ca="1" si="56"/>
        <v/>
      </c>
      <c r="R354" s="61" t="str">
        <f t="shared" ca="1" si="56"/>
        <v/>
      </c>
      <c r="S354" s="61" t="str">
        <f t="shared" ca="1" si="56"/>
        <v/>
      </c>
      <c r="AJ354" t="str">
        <f t="shared" ca="1" si="55"/>
        <v>first</v>
      </c>
    </row>
    <row r="355" spans="2:36">
      <c r="B355">
        <v>353</v>
      </c>
      <c r="C355" s="62">
        <f ca="1">IFERROR(IF(C354+1&gt;MAX(OFFSET('Program and Results'!$T$1,MATCH('Data mining (ELO R diff)'!$A$2,'Program and Results'!$A:$A,0)-1,0,500,1)),"",'Data mining (ELO R diff)'!C354+1),"")</f>
        <v>103</v>
      </c>
      <c r="D355" s="47">
        <f ca="1">IF(C355="","",COUNTIFS(OFFSET('Program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diff)'!$C355))</f>
        <v>0</v>
      </c>
      <c r="E355">
        <f ca="1">IF(C355="","",COUNTIFS(OFFSET('Program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diff)'!$C355))</f>
        <v>0</v>
      </c>
      <c r="F355">
        <f ca="1">IF(C355="","",COUNTIFS(OFFSET('Program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diff)'!$C355))</f>
        <v>0</v>
      </c>
      <c r="G355" s="47">
        <f t="shared" ca="1" si="53"/>
        <v>0</v>
      </c>
      <c r="H355" s="47"/>
      <c r="K355" s="64" t="str">
        <f t="shared" ca="1" si="58"/>
        <v/>
      </c>
      <c r="L355" s="64" t="str">
        <f t="shared" ca="1" si="57"/>
        <v/>
      </c>
      <c r="M355" s="36" t="str">
        <f t="shared" ca="1" si="52"/>
        <v/>
      </c>
      <c r="N355" s="36" t="str">
        <f t="shared" ca="1" si="59"/>
        <v/>
      </c>
      <c r="O355" s="36" t="str">
        <f t="shared" ca="1" si="60"/>
        <v/>
      </c>
      <c r="P355" s="4" t="str">
        <f t="shared" ca="1" si="54"/>
        <v/>
      </c>
      <c r="Q355" s="61" t="str">
        <f t="shared" ca="1" si="56"/>
        <v/>
      </c>
      <c r="R355" s="61" t="str">
        <f t="shared" ca="1" si="56"/>
        <v/>
      </c>
      <c r="S355" s="61" t="str">
        <f t="shared" ca="1" si="56"/>
        <v/>
      </c>
      <c r="AJ355" t="str">
        <f t="shared" ca="1" si="55"/>
        <v>not first</v>
      </c>
    </row>
    <row r="356" spans="2:36">
      <c r="B356">
        <v>354</v>
      </c>
      <c r="C356" s="62">
        <f ca="1">IFERROR(IF(C355+1&gt;MAX(OFFSET('Program and Results'!$T$1,MATCH('Data mining (ELO R diff)'!$A$2,'Program and Results'!$A:$A,0)-1,0,500,1)),"",'Data mining (ELO R diff)'!C355+1),"")</f>
        <v>104</v>
      </c>
      <c r="D356" s="47">
        <f ca="1">IF(C356="","",COUNTIFS(OFFSET('Program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diff)'!$C356))</f>
        <v>0</v>
      </c>
      <c r="E356">
        <f ca="1">IF(C356="","",COUNTIFS(OFFSET('Program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diff)'!$C356))</f>
        <v>0</v>
      </c>
      <c r="F356">
        <f ca="1">IF(C356="","",COUNTIFS(OFFSET('Program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diff)'!$C356))</f>
        <v>0</v>
      </c>
      <c r="G356" s="47">
        <f t="shared" ca="1" si="53"/>
        <v>0</v>
      </c>
      <c r="H356" s="47"/>
      <c r="K356" s="64" t="str">
        <f t="shared" ca="1" si="58"/>
        <v/>
      </c>
      <c r="L356" s="64" t="str">
        <f t="shared" ca="1" si="57"/>
        <v/>
      </c>
      <c r="M356" s="36" t="str">
        <f t="shared" ca="1" si="52"/>
        <v/>
      </c>
      <c r="N356" s="36" t="str">
        <f t="shared" ca="1" si="59"/>
        <v/>
      </c>
      <c r="O356" s="36" t="str">
        <f t="shared" ca="1" si="60"/>
        <v/>
      </c>
      <c r="P356" s="4" t="str">
        <f t="shared" ca="1" si="54"/>
        <v/>
      </c>
      <c r="Q356" s="61" t="str">
        <f t="shared" ca="1" si="56"/>
        <v/>
      </c>
      <c r="R356" s="61" t="str">
        <f t="shared" ca="1" si="56"/>
        <v/>
      </c>
      <c r="S356" s="61" t="str">
        <f t="shared" ca="1" si="56"/>
        <v/>
      </c>
      <c r="AJ356" t="str">
        <f t="shared" ca="1" si="55"/>
        <v>not first</v>
      </c>
    </row>
    <row r="357" spans="2:36">
      <c r="B357">
        <v>355</v>
      </c>
      <c r="C357" s="62">
        <f ca="1">IFERROR(IF(C356+1&gt;MAX(OFFSET('Program and Results'!$T$1,MATCH('Data mining (ELO R diff)'!$A$2,'Program and Results'!$A:$A,0)-1,0,500,1)),"",'Data mining (ELO R diff)'!C356+1),"")</f>
        <v>105</v>
      </c>
      <c r="D357" s="47">
        <f ca="1">IF(C357="","",COUNTIFS(OFFSET('Program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diff)'!$C357))</f>
        <v>0</v>
      </c>
      <c r="E357">
        <f ca="1">IF(C357="","",COUNTIFS(OFFSET('Program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diff)'!$C357))</f>
        <v>0</v>
      </c>
      <c r="F357">
        <f ca="1">IF(C357="","",COUNTIFS(OFFSET('Program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diff)'!$C357))</f>
        <v>0</v>
      </c>
      <c r="G357" s="47">
        <f t="shared" ca="1" si="53"/>
        <v>0</v>
      </c>
      <c r="H357" s="47"/>
      <c r="K357" s="64" t="str">
        <f t="shared" ca="1" si="58"/>
        <v/>
      </c>
      <c r="L357" s="64" t="str">
        <f t="shared" ca="1" si="57"/>
        <v/>
      </c>
      <c r="M357" s="36" t="str">
        <f t="shared" ca="1" si="52"/>
        <v/>
      </c>
      <c r="N357" s="36" t="str">
        <f t="shared" ca="1" si="59"/>
        <v/>
      </c>
      <c r="O357" s="36" t="str">
        <f t="shared" ca="1" si="60"/>
        <v/>
      </c>
      <c r="P357" s="4" t="str">
        <f t="shared" ca="1" si="54"/>
        <v/>
      </c>
      <c r="Q357" s="61" t="str">
        <f t="shared" ca="1" si="56"/>
        <v/>
      </c>
      <c r="R357" s="61" t="str">
        <f t="shared" ca="1" si="56"/>
        <v/>
      </c>
      <c r="S357" s="61" t="str">
        <f t="shared" ca="1" si="56"/>
        <v/>
      </c>
      <c r="AJ357" t="str">
        <f t="shared" ca="1" si="55"/>
        <v>not first</v>
      </c>
    </row>
    <row r="358" spans="2:36">
      <c r="B358">
        <v>356</v>
      </c>
      <c r="C358" s="62">
        <f ca="1">IFERROR(IF(C357+1&gt;MAX(OFFSET('Program and Results'!$T$1,MATCH('Data mining (ELO R diff)'!$A$2,'Program and Results'!$A:$A,0)-1,0,500,1)),"",'Data mining (ELO R diff)'!C357+1),"")</f>
        <v>106</v>
      </c>
      <c r="D358" s="47">
        <f ca="1">IF(C358="","",COUNTIFS(OFFSET('Program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diff)'!$C358))</f>
        <v>1</v>
      </c>
      <c r="E358">
        <f ca="1">IF(C358="","",COUNTIFS(OFFSET('Program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diff)'!$C358))</f>
        <v>0</v>
      </c>
      <c r="F358">
        <f ca="1">IF(C358="","",COUNTIFS(OFFSET('Program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diff)'!$C358))</f>
        <v>0</v>
      </c>
      <c r="G358" s="47">
        <f t="shared" ca="1" si="53"/>
        <v>1</v>
      </c>
      <c r="H358" s="47"/>
      <c r="K358" s="64" t="str">
        <f t="shared" ca="1" si="58"/>
        <v/>
      </c>
      <c r="L358" s="64" t="str">
        <f t="shared" ca="1" si="57"/>
        <v/>
      </c>
      <c r="M358" s="36" t="str">
        <f t="shared" ca="1" si="52"/>
        <v/>
      </c>
      <c r="N358" s="36" t="str">
        <f t="shared" ca="1" si="59"/>
        <v/>
      </c>
      <c r="O358" s="36" t="str">
        <f t="shared" ca="1" si="60"/>
        <v/>
      </c>
      <c r="P358" s="4" t="str">
        <f t="shared" ca="1" si="54"/>
        <v/>
      </c>
      <c r="Q358" s="61" t="str">
        <f t="shared" ca="1" si="56"/>
        <v/>
      </c>
      <c r="R358" s="61" t="str">
        <f t="shared" ca="1" si="56"/>
        <v/>
      </c>
      <c r="S358" s="61" t="str">
        <f t="shared" ca="1" si="56"/>
        <v/>
      </c>
      <c r="AJ358" t="str">
        <f t="shared" ca="1" si="55"/>
        <v>first</v>
      </c>
    </row>
    <row r="359" spans="2:36">
      <c r="B359">
        <v>357</v>
      </c>
      <c r="C359" s="62">
        <f ca="1">IFERROR(IF(C358+1&gt;MAX(OFFSET('Program and Results'!$T$1,MATCH('Data mining (ELO R diff)'!$A$2,'Program and Results'!$A:$A,0)-1,0,500,1)),"",'Data mining (ELO R diff)'!C358+1),"")</f>
        <v>107</v>
      </c>
      <c r="D359" s="47">
        <f ca="1">IF(C359="","",COUNTIFS(OFFSET('Program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diff)'!$C359))</f>
        <v>0</v>
      </c>
      <c r="E359">
        <f ca="1">IF(C359="","",COUNTIFS(OFFSET('Program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diff)'!$C359))</f>
        <v>0</v>
      </c>
      <c r="F359">
        <f ca="1">IF(C359="","",COUNTIFS(OFFSET('Program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diff)'!$C359))</f>
        <v>0</v>
      </c>
      <c r="G359" s="47">
        <f t="shared" ca="1" si="53"/>
        <v>0</v>
      </c>
      <c r="H359" s="47"/>
      <c r="K359" s="64" t="str">
        <f t="shared" ca="1" si="58"/>
        <v/>
      </c>
      <c r="L359" s="64" t="str">
        <f t="shared" ca="1" si="57"/>
        <v/>
      </c>
      <c r="M359" s="36" t="str">
        <f t="shared" ca="1" si="52"/>
        <v/>
      </c>
      <c r="N359" s="36" t="str">
        <f t="shared" ca="1" si="59"/>
        <v/>
      </c>
      <c r="O359" s="36" t="str">
        <f t="shared" ca="1" si="60"/>
        <v/>
      </c>
      <c r="P359" s="4" t="str">
        <f t="shared" ca="1" si="54"/>
        <v/>
      </c>
      <c r="Q359" s="61" t="str">
        <f t="shared" ca="1" si="56"/>
        <v/>
      </c>
      <c r="R359" s="61" t="str">
        <f t="shared" ca="1" si="56"/>
        <v/>
      </c>
      <c r="S359" s="61" t="str">
        <f t="shared" ca="1" si="56"/>
        <v/>
      </c>
      <c r="AJ359" t="str">
        <f t="shared" ca="1" si="55"/>
        <v>not first</v>
      </c>
    </row>
    <row r="360" spans="2:36">
      <c r="B360">
        <v>358</v>
      </c>
      <c r="C360" s="62">
        <f ca="1">IFERROR(IF(C359+1&gt;MAX(OFFSET('Program and Results'!$T$1,MATCH('Data mining (ELO R diff)'!$A$2,'Program and Results'!$A:$A,0)-1,0,500,1)),"",'Data mining (ELO R diff)'!C359+1),"")</f>
        <v>108</v>
      </c>
      <c r="D360" s="47">
        <f ca="1">IF(C360="","",COUNTIFS(OFFSET('Program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diff)'!$C360))</f>
        <v>1</v>
      </c>
      <c r="E360">
        <f ca="1">IF(C360="","",COUNTIFS(OFFSET('Program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diff)'!$C360))</f>
        <v>0</v>
      </c>
      <c r="F360">
        <f ca="1">IF(C360="","",COUNTIFS(OFFSET('Program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diff)'!$C360))</f>
        <v>0</v>
      </c>
      <c r="G360" s="47">
        <f t="shared" ca="1" si="53"/>
        <v>1</v>
      </c>
      <c r="H360" s="47"/>
      <c r="K360" s="64" t="str">
        <f t="shared" ca="1" si="58"/>
        <v/>
      </c>
      <c r="L360" s="64" t="str">
        <f t="shared" ca="1" si="57"/>
        <v/>
      </c>
      <c r="M360" s="36" t="str">
        <f t="shared" ca="1" si="52"/>
        <v/>
      </c>
      <c r="N360" s="36" t="str">
        <f t="shared" ca="1" si="59"/>
        <v/>
      </c>
      <c r="O360" s="36" t="str">
        <f t="shared" ca="1" si="60"/>
        <v/>
      </c>
      <c r="P360" s="4" t="str">
        <f t="shared" ca="1" si="54"/>
        <v/>
      </c>
      <c r="Q360" s="61" t="str">
        <f t="shared" ca="1" si="56"/>
        <v/>
      </c>
      <c r="R360" s="61" t="str">
        <f t="shared" ca="1" si="56"/>
        <v/>
      </c>
      <c r="S360" s="61" t="str">
        <f t="shared" ca="1" si="56"/>
        <v/>
      </c>
      <c r="AJ360" t="str">
        <f t="shared" ca="1" si="55"/>
        <v>first</v>
      </c>
    </row>
    <row r="361" spans="2:36">
      <c r="B361">
        <v>359</v>
      </c>
      <c r="C361" s="62">
        <f ca="1">IFERROR(IF(C360+1&gt;MAX(OFFSET('Program and Results'!$T$1,MATCH('Data mining (ELO R diff)'!$A$2,'Program and Results'!$A:$A,0)-1,0,500,1)),"",'Data mining (ELO R diff)'!C360+1),"")</f>
        <v>109</v>
      </c>
      <c r="D361" s="47">
        <f ca="1">IF(C361="","",COUNTIFS(OFFSET('Program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diff)'!$C361))</f>
        <v>0</v>
      </c>
      <c r="E361">
        <f ca="1">IF(C361="","",COUNTIFS(OFFSET('Program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diff)'!$C361))</f>
        <v>0</v>
      </c>
      <c r="F361">
        <f ca="1">IF(C361="","",COUNTIFS(OFFSET('Program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diff)'!$C361))</f>
        <v>0</v>
      </c>
      <c r="G361" s="47">
        <f t="shared" ca="1" si="53"/>
        <v>0</v>
      </c>
      <c r="H361" s="47"/>
      <c r="K361" s="64" t="str">
        <f t="shared" ca="1" si="58"/>
        <v/>
      </c>
      <c r="L361" s="64" t="str">
        <f t="shared" ca="1" si="57"/>
        <v/>
      </c>
      <c r="M361" s="36" t="str">
        <f t="shared" ca="1" si="52"/>
        <v/>
      </c>
      <c r="N361" s="36" t="str">
        <f t="shared" ca="1" si="59"/>
        <v/>
      </c>
      <c r="O361" s="36" t="str">
        <f t="shared" ca="1" si="60"/>
        <v/>
      </c>
      <c r="P361" s="4" t="str">
        <f t="shared" ca="1" si="54"/>
        <v/>
      </c>
      <c r="Q361" s="61" t="str">
        <f t="shared" ca="1" si="56"/>
        <v/>
      </c>
      <c r="R361" s="61" t="str">
        <f t="shared" ca="1" si="56"/>
        <v/>
      </c>
      <c r="S361" s="61" t="str">
        <f t="shared" ca="1" si="56"/>
        <v/>
      </c>
      <c r="AJ361" t="str">
        <f t="shared" ca="1" si="55"/>
        <v>not first</v>
      </c>
    </row>
    <row r="362" spans="2:36">
      <c r="B362">
        <v>360</v>
      </c>
      <c r="C362" s="62">
        <f ca="1">IFERROR(IF(C361+1&gt;MAX(OFFSET('Program and Results'!$T$1,MATCH('Data mining (ELO R diff)'!$A$2,'Program and Results'!$A:$A,0)-1,0,500,1)),"",'Data mining (ELO R diff)'!C361+1),"")</f>
        <v>110</v>
      </c>
      <c r="D362" s="47">
        <f ca="1">IF(C362="","",COUNTIFS(OFFSET('Program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diff)'!$C362))</f>
        <v>0</v>
      </c>
      <c r="E362">
        <f ca="1">IF(C362="","",COUNTIFS(OFFSET('Program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diff)'!$C362))</f>
        <v>0</v>
      </c>
      <c r="F362">
        <f ca="1">IF(C362="","",COUNTIFS(OFFSET('Program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diff)'!$C362))</f>
        <v>0</v>
      </c>
      <c r="G362" s="47">
        <f t="shared" ca="1" si="53"/>
        <v>0</v>
      </c>
      <c r="H362" s="47"/>
      <c r="K362" s="64" t="str">
        <f t="shared" ca="1" si="58"/>
        <v/>
      </c>
      <c r="L362" s="64" t="str">
        <f t="shared" ca="1" si="57"/>
        <v/>
      </c>
      <c r="M362" s="36" t="str">
        <f t="shared" ca="1" si="52"/>
        <v/>
      </c>
      <c r="N362" s="36" t="str">
        <f t="shared" ca="1" si="59"/>
        <v/>
      </c>
      <c r="O362" s="36" t="str">
        <f t="shared" ca="1" si="60"/>
        <v/>
      </c>
      <c r="P362" s="4" t="str">
        <f t="shared" ca="1" si="54"/>
        <v/>
      </c>
      <c r="Q362" s="61" t="str">
        <f t="shared" ca="1" si="56"/>
        <v/>
      </c>
      <c r="R362" s="61" t="str">
        <f t="shared" ca="1" si="56"/>
        <v/>
      </c>
      <c r="S362" s="61" t="str">
        <f t="shared" ca="1" si="56"/>
        <v/>
      </c>
      <c r="AJ362" t="str">
        <f t="shared" ca="1" si="55"/>
        <v>not first</v>
      </c>
    </row>
    <row r="363" spans="2:36">
      <c r="B363">
        <v>361</v>
      </c>
      <c r="C363" s="62">
        <f ca="1">IFERROR(IF(C362+1&gt;MAX(OFFSET('Program and Results'!$T$1,MATCH('Data mining (ELO R diff)'!$A$2,'Program and Results'!$A:$A,0)-1,0,500,1)),"",'Data mining (ELO R diff)'!C362+1),"")</f>
        <v>111</v>
      </c>
      <c r="D363" s="47">
        <f ca="1">IF(C363="","",COUNTIFS(OFFSET('Program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diff)'!$C363))</f>
        <v>0</v>
      </c>
      <c r="E363">
        <f ca="1">IF(C363="","",COUNTIFS(OFFSET('Program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diff)'!$C363))</f>
        <v>0</v>
      </c>
      <c r="F363">
        <f ca="1">IF(C363="","",COUNTIFS(OFFSET('Program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diff)'!$C363))</f>
        <v>0</v>
      </c>
      <c r="G363" s="47">
        <f t="shared" ca="1" si="53"/>
        <v>0</v>
      </c>
      <c r="H363" s="47"/>
      <c r="K363" s="64" t="str">
        <f t="shared" ca="1" si="58"/>
        <v/>
      </c>
      <c r="L363" s="64" t="str">
        <f t="shared" ca="1" si="57"/>
        <v/>
      </c>
      <c r="M363" s="36" t="str">
        <f t="shared" ca="1" si="52"/>
        <v/>
      </c>
      <c r="N363" s="36" t="str">
        <f t="shared" ca="1" si="59"/>
        <v/>
      </c>
      <c r="O363" s="36" t="str">
        <f t="shared" ca="1" si="60"/>
        <v/>
      </c>
      <c r="P363" s="4" t="str">
        <f t="shared" ca="1" si="54"/>
        <v/>
      </c>
      <c r="Q363" s="61" t="str">
        <f t="shared" ca="1" si="56"/>
        <v/>
      </c>
      <c r="R363" s="61" t="str">
        <f t="shared" ca="1" si="56"/>
        <v/>
      </c>
      <c r="S363" s="61" t="str">
        <f t="shared" ca="1" si="56"/>
        <v/>
      </c>
      <c r="AJ363" t="str">
        <f t="shared" ca="1" si="55"/>
        <v>not first</v>
      </c>
    </row>
    <row r="364" spans="2:36">
      <c r="B364">
        <v>362</v>
      </c>
      <c r="C364" s="62">
        <f ca="1">IFERROR(IF(C363+1&gt;MAX(OFFSET('Program and Results'!$T$1,MATCH('Data mining (ELO R diff)'!$A$2,'Program and Results'!$A:$A,0)-1,0,500,1)),"",'Data mining (ELO R diff)'!C363+1),"")</f>
        <v>112</v>
      </c>
      <c r="D364" s="47">
        <f ca="1">IF(C364="","",COUNTIFS(OFFSET('Program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diff)'!$C364))</f>
        <v>0</v>
      </c>
      <c r="E364">
        <f ca="1">IF(C364="","",COUNTIFS(OFFSET('Program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diff)'!$C364))</f>
        <v>0</v>
      </c>
      <c r="F364">
        <f ca="1">IF(C364="","",COUNTIFS(OFFSET('Program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diff)'!$C364))</f>
        <v>0</v>
      </c>
      <c r="G364" s="47">
        <f t="shared" ca="1" si="53"/>
        <v>0</v>
      </c>
      <c r="H364" s="47"/>
      <c r="K364" s="64" t="str">
        <f t="shared" ca="1" si="58"/>
        <v/>
      </c>
      <c r="L364" s="64" t="str">
        <f t="shared" ca="1" si="57"/>
        <v/>
      </c>
      <c r="M364" s="36" t="str">
        <f t="shared" ca="1" si="52"/>
        <v/>
      </c>
      <c r="N364" s="36" t="str">
        <f t="shared" ca="1" si="59"/>
        <v/>
      </c>
      <c r="O364" s="36" t="str">
        <f t="shared" ca="1" si="60"/>
        <v/>
      </c>
      <c r="P364" s="4" t="str">
        <f t="shared" ca="1" si="54"/>
        <v/>
      </c>
      <c r="Q364" s="61" t="str">
        <f t="shared" ca="1" si="56"/>
        <v/>
      </c>
      <c r="R364" s="61" t="str">
        <f t="shared" ca="1" si="56"/>
        <v/>
      </c>
      <c r="S364" s="61" t="str">
        <f t="shared" ca="1" si="56"/>
        <v/>
      </c>
      <c r="AJ364" t="str">
        <f t="shared" ca="1" si="55"/>
        <v>not first</v>
      </c>
    </row>
    <row r="365" spans="2:36">
      <c r="B365">
        <v>363</v>
      </c>
      <c r="C365" s="62">
        <f ca="1">IFERROR(IF(C364+1&gt;MAX(OFFSET('Program and Results'!$T$1,MATCH('Data mining (ELO R diff)'!$A$2,'Program and Results'!$A:$A,0)-1,0,500,1)),"",'Data mining (ELO R diff)'!C364+1),"")</f>
        <v>113</v>
      </c>
      <c r="D365" s="47">
        <f ca="1">IF(C365="","",COUNTIFS(OFFSET('Program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diff)'!$C365))</f>
        <v>0</v>
      </c>
      <c r="E365">
        <f ca="1">IF(C365="","",COUNTIFS(OFFSET('Program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diff)'!$C365))</f>
        <v>0</v>
      </c>
      <c r="F365">
        <f ca="1">IF(C365="","",COUNTIFS(OFFSET('Program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diff)'!$C365))</f>
        <v>0</v>
      </c>
      <c r="G365" s="47">
        <f t="shared" ca="1" si="53"/>
        <v>0</v>
      </c>
      <c r="H365" s="47"/>
      <c r="K365" s="64" t="str">
        <f t="shared" ca="1" si="58"/>
        <v/>
      </c>
      <c r="L365" s="64" t="str">
        <f t="shared" ca="1" si="57"/>
        <v/>
      </c>
      <c r="M365" s="36" t="str">
        <f t="shared" ca="1" si="52"/>
        <v/>
      </c>
      <c r="N365" s="36" t="str">
        <f t="shared" ca="1" si="59"/>
        <v/>
      </c>
      <c r="O365" s="36" t="str">
        <f t="shared" ca="1" si="60"/>
        <v/>
      </c>
      <c r="P365" s="4" t="str">
        <f t="shared" ca="1" si="54"/>
        <v/>
      </c>
      <c r="Q365" s="61" t="str">
        <f t="shared" ca="1" si="56"/>
        <v/>
      </c>
      <c r="R365" s="61" t="str">
        <f t="shared" ca="1" si="56"/>
        <v/>
      </c>
      <c r="S365" s="61" t="str">
        <f t="shared" ca="1" si="56"/>
        <v/>
      </c>
      <c r="AJ365" t="str">
        <f t="shared" ca="1" si="55"/>
        <v>not first</v>
      </c>
    </row>
    <row r="366" spans="2:36">
      <c r="B366">
        <v>364</v>
      </c>
      <c r="C366" s="62">
        <f ca="1">IFERROR(IF(C365+1&gt;MAX(OFFSET('Program and Results'!$T$1,MATCH('Data mining (ELO R diff)'!$A$2,'Program and Results'!$A:$A,0)-1,0,500,1)),"",'Data mining (ELO R diff)'!C365+1),"")</f>
        <v>114</v>
      </c>
      <c r="D366" s="47">
        <f ca="1">IF(C366="","",COUNTIFS(OFFSET('Program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diff)'!$C366))</f>
        <v>0</v>
      </c>
      <c r="E366">
        <f ca="1">IF(C366="","",COUNTIFS(OFFSET('Program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diff)'!$C366))</f>
        <v>0</v>
      </c>
      <c r="F366">
        <f ca="1">IF(C366="","",COUNTIFS(OFFSET('Program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diff)'!$C366))</f>
        <v>0</v>
      </c>
      <c r="G366" s="47">
        <f t="shared" ca="1" si="53"/>
        <v>0</v>
      </c>
      <c r="H366" s="47"/>
      <c r="K366" s="64" t="str">
        <f t="shared" ca="1" si="58"/>
        <v/>
      </c>
      <c r="L366" s="64" t="str">
        <f t="shared" ca="1" si="57"/>
        <v/>
      </c>
      <c r="M366" s="36" t="str">
        <f t="shared" ca="1" si="52"/>
        <v/>
      </c>
      <c r="N366" s="36" t="str">
        <f t="shared" ca="1" si="59"/>
        <v/>
      </c>
      <c r="O366" s="36" t="str">
        <f t="shared" ca="1" si="60"/>
        <v/>
      </c>
      <c r="P366" s="4" t="str">
        <f t="shared" ca="1" si="54"/>
        <v/>
      </c>
      <c r="Q366" s="61" t="str">
        <f t="shared" ca="1" si="56"/>
        <v/>
      </c>
      <c r="R366" s="61" t="str">
        <f t="shared" ca="1" si="56"/>
        <v/>
      </c>
      <c r="S366" s="61" t="str">
        <f t="shared" ca="1" si="56"/>
        <v/>
      </c>
      <c r="AJ366" t="str">
        <f t="shared" ca="1" si="55"/>
        <v>not first</v>
      </c>
    </row>
    <row r="367" spans="2:36">
      <c r="B367">
        <v>365</v>
      </c>
      <c r="C367" s="62">
        <f ca="1">IFERROR(IF(C366+1&gt;MAX(OFFSET('Program and Results'!$T$1,MATCH('Data mining (ELO R diff)'!$A$2,'Program and Results'!$A:$A,0)-1,0,500,1)),"",'Data mining (ELO R diff)'!C366+1),"")</f>
        <v>115</v>
      </c>
      <c r="D367" s="47">
        <f ca="1">IF(C367="","",COUNTIFS(OFFSET('Program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diff)'!$C367))</f>
        <v>0</v>
      </c>
      <c r="E367">
        <f ca="1">IF(C367="","",COUNTIFS(OFFSET('Program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diff)'!$C367))</f>
        <v>0</v>
      </c>
      <c r="F367">
        <f ca="1">IF(C367="","",COUNTIFS(OFFSET('Program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diff)'!$C367))</f>
        <v>0</v>
      </c>
      <c r="G367" s="47">
        <f t="shared" ca="1" si="53"/>
        <v>0</v>
      </c>
      <c r="H367" s="47"/>
      <c r="K367" s="64" t="str">
        <f t="shared" ca="1" si="58"/>
        <v/>
      </c>
      <c r="L367" s="64" t="str">
        <f t="shared" ca="1" si="57"/>
        <v/>
      </c>
      <c r="M367" s="36" t="str">
        <f t="shared" ca="1" si="52"/>
        <v/>
      </c>
      <c r="N367" s="36" t="str">
        <f t="shared" ca="1" si="59"/>
        <v/>
      </c>
      <c r="O367" s="36" t="str">
        <f t="shared" ca="1" si="60"/>
        <v/>
      </c>
      <c r="P367" s="4" t="str">
        <f t="shared" ca="1" si="54"/>
        <v/>
      </c>
      <c r="Q367" s="61" t="str">
        <f t="shared" ca="1" si="56"/>
        <v/>
      </c>
      <c r="R367" s="61" t="str">
        <f t="shared" ca="1" si="56"/>
        <v/>
      </c>
      <c r="S367" s="61" t="str">
        <f t="shared" ca="1" si="56"/>
        <v/>
      </c>
      <c r="AJ367" t="str">
        <f t="shared" ca="1" si="55"/>
        <v>not first</v>
      </c>
    </row>
    <row r="368" spans="2:36">
      <c r="B368">
        <v>366</v>
      </c>
      <c r="C368" s="62">
        <f ca="1">IFERROR(IF(C367+1&gt;MAX(OFFSET('Program and Results'!$T$1,MATCH('Data mining (ELO R diff)'!$A$2,'Program and Results'!$A:$A,0)-1,0,500,1)),"",'Data mining (ELO R diff)'!C367+1),"")</f>
        <v>116</v>
      </c>
      <c r="D368" s="47">
        <f ca="1">IF(C368="","",COUNTIFS(OFFSET('Program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diff)'!$C368))</f>
        <v>0</v>
      </c>
      <c r="E368">
        <f ca="1">IF(C368="","",COUNTIFS(OFFSET('Program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diff)'!$C368))</f>
        <v>0</v>
      </c>
      <c r="F368">
        <f ca="1">IF(C368="","",COUNTIFS(OFFSET('Program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diff)'!$C368))</f>
        <v>0</v>
      </c>
      <c r="G368" s="47">
        <f t="shared" ca="1" si="53"/>
        <v>0</v>
      </c>
      <c r="H368" s="47"/>
      <c r="K368" s="64" t="str">
        <f t="shared" ca="1" si="58"/>
        <v/>
      </c>
      <c r="L368" s="64" t="str">
        <f t="shared" ca="1" si="57"/>
        <v/>
      </c>
      <c r="M368" s="36" t="str">
        <f t="shared" ca="1" si="52"/>
        <v/>
      </c>
      <c r="N368" s="36" t="str">
        <f t="shared" ca="1" si="59"/>
        <v/>
      </c>
      <c r="O368" s="36" t="str">
        <f t="shared" ca="1" si="60"/>
        <v/>
      </c>
      <c r="P368" s="4" t="str">
        <f t="shared" ca="1" si="54"/>
        <v/>
      </c>
      <c r="Q368" s="61" t="str">
        <f t="shared" ca="1" si="56"/>
        <v/>
      </c>
      <c r="R368" s="61" t="str">
        <f t="shared" ca="1" si="56"/>
        <v/>
      </c>
      <c r="S368" s="61" t="str">
        <f t="shared" ca="1" si="56"/>
        <v/>
      </c>
      <c r="AJ368" t="str">
        <f t="shared" ca="1" si="55"/>
        <v>not first</v>
      </c>
    </row>
    <row r="369" spans="2:36">
      <c r="B369">
        <v>367</v>
      </c>
      <c r="C369" s="62">
        <f ca="1">IFERROR(IF(C368+1&gt;MAX(OFFSET('Program and Results'!$T$1,MATCH('Data mining (ELO R diff)'!$A$2,'Program and Results'!$A:$A,0)-1,0,500,1)),"",'Data mining (ELO R diff)'!C368+1),"")</f>
        <v>117</v>
      </c>
      <c r="D369" s="47">
        <f ca="1">IF(C369="","",COUNTIFS(OFFSET('Program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diff)'!$C369))</f>
        <v>0</v>
      </c>
      <c r="E369">
        <f ca="1">IF(C369="","",COUNTIFS(OFFSET('Program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diff)'!$C369))</f>
        <v>0</v>
      </c>
      <c r="F369">
        <f ca="1">IF(C369="","",COUNTIFS(OFFSET('Program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diff)'!$C369))</f>
        <v>0</v>
      </c>
      <c r="G369" s="47">
        <f t="shared" ca="1" si="53"/>
        <v>0</v>
      </c>
      <c r="H369" s="47"/>
      <c r="K369" s="64" t="str">
        <f t="shared" ca="1" si="58"/>
        <v/>
      </c>
      <c r="L369" s="64" t="str">
        <f t="shared" ca="1" si="57"/>
        <v/>
      </c>
      <c r="M369" s="36" t="str">
        <f t="shared" ca="1" si="52"/>
        <v/>
      </c>
      <c r="N369" s="36" t="str">
        <f t="shared" ca="1" si="59"/>
        <v/>
      </c>
      <c r="O369" s="36" t="str">
        <f t="shared" ca="1" si="60"/>
        <v/>
      </c>
      <c r="P369" s="4" t="str">
        <f t="shared" ca="1" si="54"/>
        <v/>
      </c>
      <c r="Q369" s="61" t="str">
        <f t="shared" ca="1" si="56"/>
        <v/>
      </c>
      <c r="R369" s="61" t="str">
        <f t="shared" ca="1" si="56"/>
        <v/>
      </c>
      <c r="S369" s="61" t="str">
        <f t="shared" ca="1" si="56"/>
        <v/>
      </c>
      <c r="AJ369" t="str">
        <f t="shared" ca="1" si="55"/>
        <v>not first</v>
      </c>
    </row>
    <row r="370" spans="2:36">
      <c r="B370">
        <v>368</v>
      </c>
      <c r="C370" s="62">
        <f ca="1">IFERROR(IF(C369+1&gt;MAX(OFFSET('Program and Results'!$T$1,MATCH('Data mining (ELO R diff)'!$A$2,'Program and Results'!$A:$A,0)-1,0,500,1)),"",'Data mining (ELO R diff)'!C369+1),"")</f>
        <v>118</v>
      </c>
      <c r="D370" s="47">
        <f ca="1">IF(C370="","",COUNTIFS(OFFSET('Program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diff)'!$C370))</f>
        <v>0</v>
      </c>
      <c r="E370">
        <f ca="1">IF(C370="","",COUNTIFS(OFFSET('Program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diff)'!$C370))</f>
        <v>0</v>
      </c>
      <c r="F370">
        <f ca="1">IF(C370="","",COUNTIFS(OFFSET('Program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diff)'!$C370))</f>
        <v>0</v>
      </c>
      <c r="G370" s="47">
        <f t="shared" ca="1" si="53"/>
        <v>0</v>
      </c>
      <c r="H370" s="47"/>
      <c r="K370" s="64" t="str">
        <f t="shared" ca="1" si="58"/>
        <v/>
      </c>
      <c r="L370" s="64" t="str">
        <f t="shared" ca="1" si="57"/>
        <v/>
      </c>
      <c r="M370" s="36" t="str">
        <f t="shared" ca="1" si="52"/>
        <v/>
      </c>
      <c r="N370" s="36" t="str">
        <f t="shared" ca="1" si="59"/>
        <v/>
      </c>
      <c r="O370" s="36" t="str">
        <f t="shared" ca="1" si="60"/>
        <v/>
      </c>
      <c r="P370" s="4" t="str">
        <f t="shared" ca="1" si="54"/>
        <v/>
      </c>
      <c r="Q370" s="61" t="str">
        <f t="shared" ca="1" si="56"/>
        <v/>
      </c>
      <c r="R370" s="61" t="str">
        <f t="shared" ca="1" si="56"/>
        <v/>
      </c>
      <c r="S370" s="61" t="str">
        <f t="shared" ca="1" si="56"/>
        <v/>
      </c>
      <c r="AJ370" t="str">
        <f t="shared" ca="1" si="55"/>
        <v>not first</v>
      </c>
    </row>
    <row r="371" spans="2:36">
      <c r="B371">
        <v>369</v>
      </c>
      <c r="C371" s="62">
        <f ca="1">IFERROR(IF(C370+1&gt;MAX(OFFSET('Program and Results'!$T$1,MATCH('Data mining (ELO R diff)'!$A$2,'Program and Results'!$A:$A,0)-1,0,500,1)),"",'Data mining (ELO R diff)'!C370+1),"")</f>
        <v>119</v>
      </c>
      <c r="D371" s="47">
        <f ca="1">IF(C371="","",COUNTIFS(OFFSET('Program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diff)'!$C371))</f>
        <v>0</v>
      </c>
      <c r="E371">
        <f ca="1">IF(C371="","",COUNTIFS(OFFSET('Program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diff)'!$C371))</f>
        <v>0</v>
      </c>
      <c r="F371">
        <f ca="1">IF(C371="","",COUNTIFS(OFFSET('Program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diff)'!$C371))</f>
        <v>0</v>
      </c>
      <c r="G371" s="47">
        <f t="shared" ca="1" si="53"/>
        <v>0</v>
      </c>
      <c r="H371" s="47"/>
      <c r="K371" s="64" t="str">
        <f t="shared" ca="1" si="58"/>
        <v/>
      </c>
      <c r="L371" s="64" t="str">
        <f t="shared" ca="1" si="57"/>
        <v/>
      </c>
      <c r="M371" s="36" t="str">
        <f t="shared" ca="1" si="52"/>
        <v/>
      </c>
      <c r="N371" s="36" t="str">
        <f t="shared" ca="1" si="59"/>
        <v/>
      </c>
      <c r="O371" s="36" t="str">
        <f t="shared" ca="1" si="60"/>
        <v/>
      </c>
      <c r="P371" s="4" t="str">
        <f t="shared" ca="1" si="54"/>
        <v/>
      </c>
      <c r="Q371" s="61" t="str">
        <f t="shared" ca="1" si="56"/>
        <v/>
      </c>
      <c r="R371" s="61" t="str">
        <f t="shared" ca="1" si="56"/>
        <v/>
      </c>
      <c r="S371" s="61" t="str">
        <f t="shared" ca="1" si="56"/>
        <v/>
      </c>
      <c r="AJ371" t="str">
        <f t="shared" ca="1" si="55"/>
        <v>not first</v>
      </c>
    </row>
    <row r="372" spans="2:36">
      <c r="B372">
        <v>370</v>
      </c>
      <c r="C372" s="62">
        <f ca="1">IFERROR(IF(C371+1&gt;MAX(OFFSET('Program and Results'!$T$1,MATCH('Data mining (ELO R diff)'!$A$2,'Program and Results'!$A:$A,0)-1,0,500,1)),"",'Data mining (ELO R diff)'!C371+1),"")</f>
        <v>120</v>
      </c>
      <c r="D372" s="47">
        <f ca="1">IF(C372="","",COUNTIFS(OFFSET('Program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diff)'!$C372))</f>
        <v>0</v>
      </c>
      <c r="E372">
        <f ca="1">IF(C372="","",COUNTIFS(OFFSET('Program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diff)'!$C372))</f>
        <v>0</v>
      </c>
      <c r="F372">
        <f ca="1">IF(C372="","",COUNTIFS(OFFSET('Program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diff)'!$C372))</f>
        <v>0</v>
      </c>
      <c r="G372" s="47">
        <f t="shared" ca="1" si="53"/>
        <v>0</v>
      </c>
      <c r="H372" s="47"/>
      <c r="K372" s="64" t="str">
        <f t="shared" ca="1" si="58"/>
        <v/>
      </c>
      <c r="L372" s="64" t="str">
        <f t="shared" ca="1" si="57"/>
        <v/>
      </c>
      <c r="M372" s="36" t="str">
        <f t="shared" ca="1" si="52"/>
        <v/>
      </c>
      <c r="N372" s="36" t="str">
        <f t="shared" ca="1" si="59"/>
        <v/>
      </c>
      <c r="O372" s="36" t="str">
        <f t="shared" ca="1" si="60"/>
        <v/>
      </c>
      <c r="P372" s="4" t="str">
        <f t="shared" ca="1" si="54"/>
        <v/>
      </c>
      <c r="Q372" s="61" t="str">
        <f t="shared" ca="1" si="56"/>
        <v/>
      </c>
      <c r="R372" s="61" t="str">
        <f t="shared" ca="1" si="56"/>
        <v/>
      </c>
      <c r="S372" s="61" t="str">
        <f t="shared" ca="1" si="56"/>
        <v/>
      </c>
      <c r="AJ372" t="str">
        <f t="shared" ca="1" si="55"/>
        <v>not first</v>
      </c>
    </row>
    <row r="373" spans="2:36">
      <c r="B373">
        <v>371</v>
      </c>
      <c r="C373" s="62">
        <f ca="1">IFERROR(IF(C372+1&gt;MAX(OFFSET('Program and Results'!$T$1,MATCH('Data mining (ELO R diff)'!$A$2,'Program and Results'!$A:$A,0)-1,0,500,1)),"",'Data mining (ELO R diff)'!C372+1),"")</f>
        <v>121</v>
      </c>
      <c r="D373" s="47">
        <f ca="1">IF(C373="","",COUNTIFS(OFFSET('Program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diff)'!$C373))</f>
        <v>0</v>
      </c>
      <c r="E373">
        <f ca="1">IF(C373="","",COUNTIFS(OFFSET('Program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diff)'!$C373))</f>
        <v>0</v>
      </c>
      <c r="F373">
        <f ca="1">IF(C373="","",COUNTIFS(OFFSET('Program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diff)'!$C373))</f>
        <v>0</v>
      </c>
      <c r="G373" s="47">
        <f t="shared" ca="1" si="53"/>
        <v>0</v>
      </c>
      <c r="H373" s="47"/>
      <c r="K373" s="64" t="str">
        <f t="shared" ca="1" si="58"/>
        <v/>
      </c>
      <c r="L373" s="64" t="str">
        <f t="shared" ca="1" si="57"/>
        <v/>
      </c>
      <c r="M373" s="36" t="str">
        <f t="shared" ca="1" si="52"/>
        <v/>
      </c>
      <c r="N373" s="36" t="str">
        <f t="shared" ca="1" si="59"/>
        <v/>
      </c>
      <c r="O373" s="36" t="str">
        <f t="shared" ca="1" si="60"/>
        <v/>
      </c>
      <c r="P373" s="4" t="str">
        <f t="shared" ca="1" si="54"/>
        <v/>
      </c>
      <c r="Q373" s="61" t="str">
        <f t="shared" ca="1" si="56"/>
        <v/>
      </c>
      <c r="R373" s="61" t="str">
        <f t="shared" ca="1" si="56"/>
        <v/>
      </c>
      <c r="S373" s="61" t="str">
        <f t="shared" ca="1" si="56"/>
        <v/>
      </c>
      <c r="AJ373" t="str">
        <f t="shared" ca="1" si="55"/>
        <v>not first</v>
      </c>
    </row>
    <row r="374" spans="2:36">
      <c r="B374">
        <v>372</v>
      </c>
      <c r="C374" s="62">
        <f ca="1">IFERROR(IF(C373+1&gt;MAX(OFFSET('Program and Results'!$T$1,MATCH('Data mining (ELO R diff)'!$A$2,'Program and Results'!$A:$A,0)-1,0,500,1)),"",'Data mining (ELO R diff)'!C373+1),"")</f>
        <v>122</v>
      </c>
      <c r="D374" s="47">
        <f ca="1">IF(C374="","",COUNTIFS(OFFSET('Program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diff)'!$C374))</f>
        <v>0</v>
      </c>
      <c r="E374">
        <f ca="1">IF(C374="","",COUNTIFS(OFFSET('Program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diff)'!$C374))</f>
        <v>0</v>
      </c>
      <c r="F374">
        <f ca="1">IF(C374="","",COUNTIFS(OFFSET('Program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diff)'!$C374))</f>
        <v>0</v>
      </c>
      <c r="G374" s="47">
        <f t="shared" ca="1" si="53"/>
        <v>0</v>
      </c>
      <c r="H374" s="47"/>
      <c r="K374" s="64" t="str">
        <f t="shared" ca="1" si="58"/>
        <v/>
      </c>
      <c r="L374" s="64" t="str">
        <f t="shared" ca="1" si="57"/>
        <v/>
      </c>
      <c r="M374" s="36" t="str">
        <f t="shared" ca="1" si="52"/>
        <v/>
      </c>
      <c r="N374" s="36" t="str">
        <f t="shared" ca="1" si="59"/>
        <v/>
      </c>
      <c r="O374" s="36" t="str">
        <f t="shared" ca="1" si="60"/>
        <v/>
      </c>
      <c r="P374" s="4" t="str">
        <f t="shared" ca="1" si="54"/>
        <v/>
      </c>
      <c r="Q374" s="61" t="str">
        <f t="shared" ca="1" si="56"/>
        <v/>
      </c>
      <c r="R374" s="61" t="str">
        <f t="shared" ca="1" si="56"/>
        <v/>
      </c>
      <c r="S374" s="61" t="str">
        <f t="shared" ca="1" si="56"/>
        <v/>
      </c>
      <c r="AJ374" t="str">
        <f t="shared" ca="1" si="55"/>
        <v>not first</v>
      </c>
    </row>
    <row r="375" spans="2:36">
      <c r="B375">
        <v>373</v>
      </c>
      <c r="C375" s="62">
        <f ca="1">IFERROR(IF(C374+1&gt;MAX(OFFSET('Program and Results'!$T$1,MATCH('Data mining (ELO R diff)'!$A$2,'Program and Results'!$A:$A,0)-1,0,500,1)),"",'Data mining (ELO R diff)'!C374+1),"")</f>
        <v>123</v>
      </c>
      <c r="D375" s="47">
        <f ca="1">IF(C375="","",COUNTIFS(OFFSET('Program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diff)'!$C375))</f>
        <v>0</v>
      </c>
      <c r="E375">
        <f ca="1">IF(C375="","",COUNTIFS(OFFSET('Program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diff)'!$C375))</f>
        <v>0</v>
      </c>
      <c r="F375">
        <f ca="1">IF(C375="","",COUNTIFS(OFFSET('Program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diff)'!$C375))</f>
        <v>0</v>
      </c>
      <c r="G375" s="47">
        <f t="shared" ca="1" si="53"/>
        <v>0</v>
      </c>
      <c r="H375" s="47"/>
      <c r="K375" s="64" t="str">
        <f t="shared" ca="1" si="58"/>
        <v/>
      </c>
      <c r="L375" s="64" t="str">
        <f t="shared" ca="1" si="57"/>
        <v/>
      </c>
      <c r="M375" s="36" t="str">
        <f t="shared" ca="1" si="52"/>
        <v/>
      </c>
      <c r="N375" s="36" t="str">
        <f t="shared" ca="1" si="59"/>
        <v/>
      </c>
      <c r="O375" s="36" t="str">
        <f t="shared" ca="1" si="60"/>
        <v/>
      </c>
      <c r="P375" s="4" t="str">
        <f t="shared" ca="1" si="54"/>
        <v/>
      </c>
      <c r="Q375" s="61" t="str">
        <f t="shared" ca="1" si="56"/>
        <v/>
      </c>
      <c r="R375" s="61" t="str">
        <f t="shared" ca="1" si="56"/>
        <v/>
      </c>
      <c r="S375" s="61" t="str">
        <f t="shared" ca="1" si="56"/>
        <v/>
      </c>
      <c r="AJ375" t="str">
        <f t="shared" ca="1" si="55"/>
        <v>not first</v>
      </c>
    </row>
    <row r="376" spans="2:36">
      <c r="B376">
        <v>374</v>
      </c>
      <c r="C376" s="62">
        <f ca="1">IFERROR(IF(C375+1&gt;MAX(OFFSET('Program and Results'!$T$1,MATCH('Data mining (ELO R diff)'!$A$2,'Program and Results'!$A:$A,0)-1,0,500,1)),"",'Data mining (ELO R diff)'!C375+1),"")</f>
        <v>124</v>
      </c>
      <c r="D376" s="47">
        <f ca="1">IF(C376="","",COUNTIFS(OFFSET('Program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diff)'!$C376))</f>
        <v>0</v>
      </c>
      <c r="E376">
        <f ca="1">IF(C376="","",COUNTIFS(OFFSET('Program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diff)'!$C376))</f>
        <v>0</v>
      </c>
      <c r="F376">
        <f ca="1">IF(C376="","",COUNTIFS(OFFSET('Program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diff)'!$C376))</f>
        <v>0</v>
      </c>
      <c r="G376" s="47">
        <f t="shared" ca="1" si="53"/>
        <v>0</v>
      </c>
      <c r="H376" s="47"/>
      <c r="K376" s="64" t="str">
        <f t="shared" ca="1" si="58"/>
        <v/>
      </c>
      <c r="L376" s="64" t="str">
        <f t="shared" ca="1" si="57"/>
        <v/>
      </c>
      <c r="M376" s="36" t="str">
        <f t="shared" ca="1" si="52"/>
        <v/>
      </c>
      <c r="N376" s="36" t="str">
        <f t="shared" ca="1" si="59"/>
        <v/>
      </c>
      <c r="O376" s="36" t="str">
        <f t="shared" ca="1" si="60"/>
        <v/>
      </c>
      <c r="P376" s="4" t="str">
        <f t="shared" ca="1" si="54"/>
        <v/>
      </c>
      <c r="Q376" s="61" t="str">
        <f t="shared" ca="1" si="56"/>
        <v/>
      </c>
      <c r="R376" s="61" t="str">
        <f t="shared" ca="1" si="56"/>
        <v/>
      </c>
      <c r="S376" s="61" t="str">
        <f t="shared" ca="1" si="56"/>
        <v/>
      </c>
      <c r="AJ376" t="str">
        <f t="shared" ca="1" si="55"/>
        <v>not first</v>
      </c>
    </row>
    <row r="377" spans="2:36">
      <c r="B377">
        <v>375</v>
      </c>
      <c r="C377" s="62">
        <f ca="1">IFERROR(IF(C376+1&gt;MAX(OFFSET('Program and Results'!$T$1,MATCH('Data mining (ELO R diff)'!$A$2,'Program and Results'!$A:$A,0)-1,0,500,1)),"",'Data mining (ELO R diff)'!C376+1),"")</f>
        <v>125</v>
      </c>
      <c r="D377" s="47">
        <f ca="1">IF(C377="","",COUNTIFS(OFFSET('Program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diff)'!$C377))</f>
        <v>0</v>
      </c>
      <c r="E377">
        <f ca="1">IF(C377="","",COUNTIFS(OFFSET('Program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diff)'!$C377))</f>
        <v>0</v>
      </c>
      <c r="F377">
        <f ca="1">IF(C377="","",COUNTIFS(OFFSET('Program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diff)'!$C377))</f>
        <v>0</v>
      </c>
      <c r="G377" s="47">
        <f t="shared" ca="1" si="53"/>
        <v>0</v>
      </c>
      <c r="H377" s="47"/>
      <c r="K377" s="64" t="str">
        <f t="shared" ca="1" si="58"/>
        <v/>
      </c>
      <c r="L377" s="64" t="str">
        <f t="shared" ca="1" si="57"/>
        <v/>
      </c>
      <c r="M377" s="36" t="str">
        <f t="shared" ca="1" si="52"/>
        <v/>
      </c>
      <c r="N377" s="36" t="str">
        <f t="shared" ca="1" si="59"/>
        <v/>
      </c>
      <c r="O377" s="36" t="str">
        <f t="shared" ca="1" si="60"/>
        <v/>
      </c>
      <c r="P377" s="4" t="str">
        <f t="shared" ca="1" si="54"/>
        <v/>
      </c>
      <c r="Q377" s="61" t="str">
        <f t="shared" ca="1" si="56"/>
        <v/>
      </c>
      <c r="R377" s="61" t="str">
        <f t="shared" ca="1" si="56"/>
        <v/>
      </c>
      <c r="S377" s="61" t="str">
        <f t="shared" ca="1" si="56"/>
        <v/>
      </c>
      <c r="AJ377" t="str">
        <f t="shared" ca="1" si="55"/>
        <v>not first</v>
      </c>
    </row>
    <row r="378" spans="2:36">
      <c r="B378">
        <v>376</v>
      </c>
      <c r="C378" s="62">
        <f ca="1">IFERROR(IF(C377+1&gt;MAX(OFFSET('Program and Results'!$T$1,MATCH('Data mining (ELO R diff)'!$A$2,'Program and Results'!$A:$A,0)-1,0,500,1)),"",'Data mining (ELO R diff)'!C377+1),"")</f>
        <v>126</v>
      </c>
      <c r="D378" s="47">
        <f ca="1">IF(C378="","",COUNTIFS(OFFSET('Program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diff)'!$C378))</f>
        <v>0</v>
      </c>
      <c r="E378">
        <f ca="1">IF(C378="","",COUNTIFS(OFFSET('Program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diff)'!$C378))</f>
        <v>0</v>
      </c>
      <c r="F378">
        <f ca="1">IF(C378="","",COUNTIFS(OFFSET('Program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diff)'!$C378))</f>
        <v>0</v>
      </c>
      <c r="G378" s="47">
        <f t="shared" ca="1" si="53"/>
        <v>0</v>
      </c>
      <c r="H378" s="47"/>
      <c r="K378" s="64" t="str">
        <f t="shared" ca="1" si="58"/>
        <v/>
      </c>
      <c r="L378" s="64" t="str">
        <f t="shared" ca="1" si="57"/>
        <v/>
      </c>
      <c r="M378" s="36" t="str">
        <f t="shared" ca="1" si="52"/>
        <v/>
      </c>
      <c r="N378" s="36" t="str">
        <f t="shared" ca="1" si="59"/>
        <v/>
      </c>
      <c r="O378" s="36" t="str">
        <f t="shared" ca="1" si="60"/>
        <v/>
      </c>
      <c r="P378" s="4" t="str">
        <f t="shared" ca="1" si="54"/>
        <v/>
      </c>
      <c r="Q378" s="61" t="str">
        <f t="shared" ca="1" si="56"/>
        <v/>
      </c>
      <c r="R378" s="61" t="str">
        <f t="shared" ca="1" si="56"/>
        <v/>
      </c>
      <c r="S378" s="61" t="str">
        <f t="shared" ca="1" si="56"/>
        <v/>
      </c>
      <c r="AJ378" t="str">
        <f t="shared" ca="1" si="55"/>
        <v>not first</v>
      </c>
    </row>
    <row r="379" spans="2:36">
      <c r="B379">
        <v>377</v>
      </c>
      <c r="C379" s="62">
        <f ca="1">IFERROR(IF(C378+1&gt;MAX(OFFSET('Program and Results'!$T$1,MATCH('Data mining (ELO R diff)'!$A$2,'Program and Results'!$A:$A,0)-1,0,500,1)),"",'Data mining (ELO R diff)'!C378+1),"")</f>
        <v>127</v>
      </c>
      <c r="D379" s="47">
        <f ca="1">IF(C379="","",COUNTIFS(OFFSET('Program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diff)'!$C379))</f>
        <v>0</v>
      </c>
      <c r="E379">
        <f ca="1">IF(C379="","",COUNTIFS(OFFSET('Program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diff)'!$C379))</f>
        <v>0</v>
      </c>
      <c r="F379">
        <f ca="1">IF(C379="","",COUNTIFS(OFFSET('Program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diff)'!$C379))</f>
        <v>0</v>
      </c>
      <c r="G379" s="47">
        <f t="shared" ca="1" si="53"/>
        <v>0</v>
      </c>
      <c r="H379" s="47"/>
      <c r="K379" s="64" t="str">
        <f t="shared" ca="1" si="58"/>
        <v/>
      </c>
      <c r="L379" s="64" t="str">
        <f t="shared" ca="1" si="57"/>
        <v/>
      </c>
      <c r="M379" s="36" t="str">
        <f t="shared" ca="1" si="52"/>
        <v/>
      </c>
      <c r="N379" s="36" t="str">
        <f t="shared" ca="1" si="59"/>
        <v/>
      </c>
      <c r="O379" s="36" t="str">
        <f t="shared" ca="1" si="60"/>
        <v/>
      </c>
      <c r="P379" s="4" t="str">
        <f t="shared" ca="1" si="54"/>
        <v/>
      </c>
      <c r="Q379" s="61" t="str">
        <f t="shared" ca="1" si="56"/>
        <v/>
      </c>
      <c r="R379" s="61" t="str">
        <f t="shared" ca="1" si="56"/>
        <v/>
      </c>
      <c r="S379" s="61" t="str">
        <f t="shared" ca="1" si="56"/>
        <v/>
      </c>
      <c r="AJ379" t="str">
        <f t="shared" ca="1" si="55"/>
        <v>not first</v>
      </c>
    </row>
    <row r="380" spans="2:36">
      <c r="B380">
        <v>378</v>
      </c>
      <c r="C380" s="62">
        <f ca="1">IFERROR(IF(C379+1&gt;MAX(OFFSET('Program and Results'!$T$1,MATCH('Data mining (ELO R diff)'!$A$2,'Program and Results'!$A:$A,0)-1,0,500,1)),"",'Data mining (ELO R diff)'!C379+1),"")</f>
        <v>128</v>
      </c>
      <c r="D380" s="47">
        <f ca="1">IF(C380="","",COUNTIFS(OFFSET('Program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diff)'!$C380))</f>
        <v>0</v>
      </c>
      <c r="E380">
        <f ca="1">IF(C380="","",COUNTIFS(OFFSET('Program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diff)'!$C380))</f>
        <v>0</v>
      </c>
      <c r="F380">
        <f ca="1">IF(C380="","",COUNTIFS(OFFSET('Program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diff)'!$C380))</f>
        <v>0</v>
      </c>
      <c r="G380" s="47">
        <f t="shared" ca="1" si="53"/>
        <v>0</v>
      </c>
      <c r="H380" s="47"/>
      <c r="K380" s="64" t="str">
        <f t="shared" ca="1" si="58"/>
        <v/>
      </c>
      <c r="L380" s="64" t="str">
        <f t="shared" ca="1" si="57"/>
        <v/>
      </c>
      <c r="M380" s="36" t="str">
        <f t="shared" ca="1" si="52"/>
        <v/>
      </c>
      <c r="N380" s="36" t="str">
        <f t="shared" ca="1" si="59"/>
        <v/>
      </c>
      <c r="O380" s="36" t="str">
        <f t="shared" ca="1" si="60"/>
        <v/>
      </c>
      <c r="P380" s="4" t="str">
        <f t="shared" ca="1" si="54"/>
        <v/>
      </c>
      <c r="Q380" s="61" t="str">
        <f t="shared" ca="1" si="56"/>
        <v/>
      </c>
      <c r="R380" s="61" t="str">
        <f t="shared" ca="1" si="56"/>
        <v/>
      </c>
      <c r="S380" s="61" t="str">
        <f t="shared" ca="1" si="56"/>
        <v/>
      </c>
      <c r="AJ380" t="str">
        <f t="shared" ca="1" si="55"/>
        <v>not first</v>
      </c>
    </row>
    <row r="381" spans="2:36">
      <c r="B381">
        <v>379</v>
      </c>
      <c r="C381" s="62">
        <f ca="1">IFERROR(IF(C380+1&gt;MAX(OFFSET('Program and Results'!$T$1,MATCH('Data mining (ELO R diff)'!$A$2,'Program and Results'!$A:$A,0)-1,0,500,1)),"",'Data mining (ELO R diff)'!C380+1),"")</f>
        <v>129</v>
      </c>
      <c r="D381" s="47">
        <f ca="1">IF(C381="","",COUNTIFS(OFFSET('Program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diff)'!$C381))</f>
        <v>0</v>
      </c>
      <c r="E381">
        <f ca="1">IF(C381="","",COUNTIFS(OFFSET('Program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diff)'!$C381))</f>
        <v>0</v>
      </c>
      <c r="F381">
        <f ca="1">IF(C381="","",COUNTIFS(OFFSET('Program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diff)'!$C381))</f>
        <v>0</v>
      </c>
      <c r="G381" s="47">
        <f t="shared" ca="1" si="53"/>
        <v>0</v>
      </c>
      <c r="H381" s="47"/>
      <c r="K381" s="64" t="str">
        <f t="shared" ca="1" si="58"/>
        <v/>
      </c>
      <c r="L381" s="64" t="str">
        <f t="shared" ca="1" si="57"/>
        <v/>
      </c>
      <c r="M381" s="36" t="str">
        <f t="shared" ca="1" si="52"/>
        <v/>
      </c>
      <c r="N381" s="36" t="str">
        <f t="shared" ca="1" si="59"/>
        <v/>
      </c>
      <c r="O381" s="36" t="str">
        <f t="shared" ca="1" si="60"/>
        <v/>
      </c>
      <c r="P381" s="4" t="str">
        <f t="shared" ca="1" si="54"/>
        <v/>
      </c>
      <c r="Q381" s="61" t="str">
        <f t="shared" ca="1" si="56"/>
        <v/>
      </c>
      <c r="R381" s="61" t="str">
        <f t="shared" ca="1" si="56"/>
        <v/>
      </c>
      <c r="S381" s="61" t="str">
        <f t="shared" ca="1" si="56"/>
        <v/>
      </c>
      <c r="AJ381" t="str">
        <f t="shared" ca="1" si="55"/>
        <v>not first</v>
      </c>
    </row>
    <row r="382" spans="2:36">
      <c r="B382">
        <v>380</v>
      </c>
      <c r="C382" s="62">
        <f ca="1">IFERROR(IF(C381+1&gt;MAX(OFFSET('Program and Results'!$T$1,MATCH('Data mining (ELO R diff)'!$A$2,'Program and Results'!$A:$A,0)-1,0,500,1)),"",'Data mining (ELO R diff)'!C381+1),"")</f>
        <v>130</v>
      </c>
      <c r="D382" s="47">
        <f ca="1">IF(C382="","",COUNTIFS(OFFSET('Program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diff)'!$C382))</f>
        <v>1</v>
      </c>
      <c r="E382">
        <f ca="1">IF(C382="","",COUNTIFS(OFFSET('Program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diff)'!$C382))</f>
        <v>0</v>
      </c>
      <c r="F382">
        <f ca="1">IF(C382="","",COUNTIFS(OFFSET('Program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diff)'!$C382))</f>
        <v>0</v>
      </c>
      <c r="G382" s="47">
        <f t="shared" ca="1" si="53"/>
        <v>1</v>
      </c>
      <c r="H382" s="47"/>
      <c r="K382" s="64" t="str">
        <f t="shared" ca="1" si="58"/>
        <v/>
      </c>
      <c r="L382" s="64" t="str">
        <f t="shared" ca="1" si="57"/>
        <v/>
      </c>
      <c r="M382" s="36" t="str">
        <f t="shared" ca="1" si="52"/>
        <v/>
      </c>
      <c r="N382" s="36" t="str">
        <f t="shared" ca="1" si="59"/>
        <v/>
      </c>
      <c r="O382" s="36" t="str">
        <f t="shared" ca="1" si="60"/>
        <v/>
      </c>
      <c r="P382" s="4" t="str">
        <f t="shared" ca="1" si="54"/>
        <v/>
      </c>
      <c r="Q382" s="61" t="str">
        <f t="shared" ca="1" si="56"/>
        <v/>
      </c>
      <c r="R382" s="61" t="str">
        <f t="shared" ca="1" si="56"/>
        <v/>
      </c>
      <c r="S382" s="61" t="str">
        <f t="shared" ca="1" si="56"/>
        <v/>
      </c>
      <c r="AJ382" t="str">
        <f t="shared" ca="1" si="55"/>
        <v>first</v>
      </c>
    </row>
    <row r="383" spans="2:36">
      <c r="B383">
        <v>381</v>
      </c>
      <c r="C383" s="62">
        <f ca="1">IFERROR(IF(C382+1&gt;MAX(OFFSET('Program and Results'!$T$1,MATCH('Data mining (ELO R diff)'!$A$2,'Program and Results'!$A:$A,0)-1,0,500,1)),"",'Data mining (ELO R diff)'!C382+1),"")</f>
        <v>131</v>
      </c>
      <c r="D383" s="47">
        <f ca="1">IF(C383="","",COUNTIFS(OFFSET('Program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diff)'!$C383))</f>
        <v>0</v>
      </c>
      <c r="E383">
        <f ca="1">IF(C383="","",COUNTIFS(OFFSET('Program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diff)'!$C383))</f>
        <v>0</v>
      </c>
      <c r="F383">
        <f ca="1">IF(C383="","",COUNTIFS(OFFSET('Program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diff)'!$C383))</f>
        <v>0</v>
      </c>
      <c r="G383" s="47">
        <f t="shared" ca="1" si="53"/>
        <v>0</v>
      </c>
      <c r="H383" s="47"/>
      <c r="K383" s="64" t="str">
        <f t="shared" ca="1" si="58"/>
        <v/>
      </c>
      <c r="L383" s="64" t="str">
        <f t="shared" ca="1" si="57"/>
        <v/>
      </c>
      <c r="M383" s="36" t="str">
        <f t="shared" ca="1" si="52"/>
        <v/>
      </c>
      <c r="N383" s="36" t="str">
        <f t="shared" ca="1" si="59"/>
        <v/>
      </c>
      <c r="O383" s="36" t="str">
        <f t="shared" ca="1" si="60"/>
        <v/>
      </c>
      <c r="P383" s="4" t="str">
        <f t="shared" ca="1" si="54"/>
        <v/>
      </c>
      <c r="Q383" s="61" t="str">
        <f t="shared" ca="1" si="56"/>
        <v/>
      </c>
      <c r="R383" s="61" t="str">
        <f t="shared" ca="1" si="56"/>
        <v/>
      </c>
      <c r="S383" s="61" t="str">
        <f t="shared" ca="1" si="56"/>
        <v/>
      </c>
      <c r="AJ383" t="str">
        <f t="shared" ca="1" si="55"/>
        <v>not first</v>
      </c>
    </row>
    <row r="384" spans="2:36">
      <c r="B384">
        <v>382</v>
      </c>
      <c r="C384" s="62">
        <f ca="1">IFERROR(IF(C383+1&gt;MAX(OFFSET('Program and Results'!$T$1,MATCH('Data mining (ELO R diff)'!$A$2,'Program and Results'!$A:$A,0)-1,0,500,1)),"",'Data mining (ELO R diff)'!C383+1),"")</f>
        <v>132</v>
      </c>
      <c r="D384" s="47">
        <f ca="1">IF(C384="","",COUNTIFS(OFFSET('Program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diff)'!$C384))</f>
        <v>0</v>
      </c>
      <c r="E384">
        <f ca="1">IF(C384="","",COUNTIFS(OFFSET('Program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diff)'!$C384))</f>
        <v>0</v>
      </c>
      <c r="F384">
        <f ca="1">IF(C384="","",COUNTIFS(OFFSET('Program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diff)'!$C384))</f>
        <v>0</v>
      </c>
      <c r="G384" s="47">
        <f t="shared" ca="1" si="53"/>
        <v>0</v>
      </c>
      <c r="H384" s="47"/>
      <c r="K384" s="64" t="str">
        <f t="shared" ca="1" si="58"/>
        <v/>
      </c>
      <c r="L384" s="64" t="str">
        <f t="shared" ca="1" si="57"/>
        <v/>
      </c>
      <c r="M384" s="36" t="str">
        <f t="shared" ca="1" si="52"/>
        <v/>
      </c>
      <c r="N384" s="36" t="str">
        <f t="shared" ca="1" si="59"/>
        <v/>
      </c>
      <c r="O384" s="36" t="str">
        <f t="shared" ca="1" si="60"/>
        <v/>
      </c>
      <c r="P384" s="4" t="str">
        <f t="shared" ca="1" si="54"/>
        <v/>
      </c>
      <c r="Q384" s="61" t="str">
        <f t="shared" ca="1" si="56"/>
        <v/>
      </c>
      <c r="R384" s="61" t="str">
        <f t="shared" ca="1" si="56"/>
        <v/>
      </c>
      <c r="S384" s="61" t="str">
        <f t="shared" ca="1" si="56"/>
        <v/>
      </c>
      <c r="AJ384" t="str">
        <f t="shared" ca="1" si="55"/>
        <v>not first</v>
      </c>
    </row>
    <row r="385" spans="2:36">
      <c r="B385">
        <v>383</v>
      </c>
      <c r="C385" s="62">
        <f ca="1">IFERROR(IF(C384+1&gt;MAX(OFFSET('Program and Results'!$T$1,MATCH('Data mining (ELO R diff)'!$A$2,'Program and Results'!$A:$A,0)-1,0,500,1)),"",'Data mining (ELO R diff)'!C384+1),"")</f>
        <v>133</v>
      </c>
      <c r="D385" s="47">
        <f ca="1">IF(C385="","",COUNTIFS(OFFSET('Program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diff)'!$C385))</f>
        <v>0</v>
      </c>
      <c r="E385">
        <f ca="1">IF(C385="","",COUNTIFS(OFFSET('Program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diff)'!$C385))</f>
        <v>0</v>
      </c>
      <c r="F385">
        <f ca="1">IF(C385="","",COUNTIFS(OFFSET('Program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diff)'!$C385))</f>
        <v>0</v>
      </c>
      <c r="G385" s="47">
        <f t="shared" ca="1" si="53"/>
        <v>0</v>
      </c>
      <c r="H385" s="47"/>
      <c r="K385" s="64" t="str">
        <f t="shared" ca="1" si="58"/>
        <v/>
      </c>
      <c r="L385" s="64" t="str">
        <f t="shared" ca="1" si="57"/>
        <v/>
      </c>
      <c r="M385" s="36" t="str">
        <f t="shared" ca="1" si="52"/>
        <v/>
      </c>
      <c r="N385" s="36" t="str">
        <f t="shared" ca="1" si="59"/>
        <v/>
      </c>
      <c r="O385" s="36" t="str">
        <f t="shared" ca="1" si="60"/>
        <v/>
      </c>
      <c r="P385" s="4" t="str">
        <f t="shared" ca="1" si="54"/>
        <v/>
      </c>
      <c r="Q385" s="61" t="str">
        <f t="shared" ca="1" si="56"/>
        <v/>
      </c>
      <c r="R385" s="61" t="str">
        <f t="shared" ca="1" si="56"/>
        <v/>
      </c>
      <c r="S385" s="61" t="str">
        <f t="shared" ca="1" si="56"/>
        <v/>
      </c>
      <c r="AJ385" t="str">
        <f t="shared" ca="1" si="55"/>
        <v>not first</v>
      </c>
    </row>
    <row r="386" spans="2:36">
      <c r="B386">
        <v>384</v>
      </c>
      <c r="C386" s="62">
        <f ca="1">IFERROR(IF(C385+1&gt;MAX(OFFSET('Program and Results'!$T$1,MATCH('Data mining (ELO R diff)'!$A$2,'Program and Results'!$A:$A,0)-1,0,500,1)),"",'Data mining (ELO R diff)'!C385+1),"")</f>
        <v>134</v>
      </c>
      <c r="D386" s="47">
        <f ca="1">IF(C386="","",COUNTIFS(OFFSET('Program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diff)'!$C386))</f>
        <v>0</v>
      </c>
      <c r="E386">
        <f ca="1">IF(C386="","",COUNTIFS(OFFSET('Program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diff)'!$C386))</f>
        <v>1</v>
      </c>
      <c r="F386">
        <f ca="1">IF(C386="","",COUNTIFS(OFFSET('Program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diff)'!$C386))</f>
        <v>0</v>
      </c>
      <c r="G386" s="47">
        <f t="shared" ca="1" si="53"/>
        <v>1</v>
      </c>
      <c r="H386" s="47"/>
      <c r="K386" s="64" t="str">
        <f t="shared" ca="1" si="58"/>
        <v/>
      </c>
      <c r="L386" s="64" t="str">
        <f t="shared" ca="1" si="57"/>
        <v/>
      </c>
      <c r="M386" s="36" t="str">
        <f t="shared" ref="M386:M449" ca="1" si="61">IFERROR(IF(L386="","",IF($L386="+",SUMIFS($D:$D,$C:$C,"&gt;="&amp;$K386),SUMIFS($D:$D,$C:$C,"&gt;="&amp;$K386,$C:$C,"&lt;="&amp;$L386))),"")</f>
        <v/>
      </c>
      <c r="N386" s="36" t="str">
        <f t="shared" ca="1" si="59"/>
        <v/>
      </c>
      <c r="O386" s="36" t="str">
        <f t="shared" ca="1" si="60"/>
        <v/>
      </c>
      <c r="P386" s="4" t="str">
        <f t="shared" ca="1" si="54"/>
        <v/>
      </c>
      <c r="Q386" s="61" t="str">
        <f t="shared" ca="1" si="56"/>
        <v/>
      </c>
      <c r="R386" s="61" t="str">
        <f t="shared" ca="1" si="56"/>
        <v/>
      </c>
      <c r="S386" s="61" t="str">
        <f t="shared" ca="1" si="56"/>
        <v/>
      </c>
      <c r="AJ386" t="str">
        <f t="shared" ca="1" si="55"/>
        <v>first</v>
      </c>
    </row>
    <row r="387" spans="2:36">
      <c r="B387">
        <v>385</v>
      </c>
      <c r="C387" s="62">
        <f ca="1">IFERROR(IF(C386+1&gt;MAX(OFFSET('Program and Results'!$T$1,MATCH('Data mining (ELO R diff)'!$A$2,'Program and Results'!$A:$A,0)-1,0,500,1)),"",'Data mining (ELO R diff)'!C386+1),"")</f>
        <v>135</v>
      </c>
      <c r="D387" s="47">
        <f ca="1">IF(C387="","",COUNTIFS(OFFSET('Program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diff)'!$C387))</f>
        <v>0</v>
      </c>
      <c r="E387">
        <f ca="1">IF(C387="","",COUNTIFS(OFFSET('Program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diff)'!$C387))</f>
        <v>0</v>
      </c>
      <c r="F387">
        <f ca="1">IF(C387="","",COUNTIFS(OFFSET('Program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diff)'!$C387))</f>
        <v>0</v>
      </c>
      <c r="G387" s="47">
        <f t="shared" ref="G387:G450" ca="1" si="62">IF(C387="","",SUM(D387:F387))</f>
        <v>0</v>
      </c>
      <c r="H387" s="47"/>
      <c r="K387" s="64" t="str">
        <f t="shared" ca="1" si="58"/>
        <v/>
      </c>
      <c r="L387" s="64" t="str">
        <f t="shared" ca="1" si="57"/>
        <v/>
      </c>
      <c r="M387" s="36" t="str">
        <f t="shared" ca="1" si="61"/>
        <v/>
      </c>
      <c r="N387" s="36" t="str">
        <f t="shared" ca="1" si="59"/>
        <v/>
      </c>
      <c r="O387" s="36" t="str">
        <f t="shared" ca="1" si="60"/>
        <v/>
      </c>
      <c r="P387" s="4" t="str">
        <f t="shared" ref="P387:P388" ca="1" si="63">IF(K387="","",SUM(M387:O387))</f>
        <v/>
      </c>
      <c r="Q387" s="61" t="str">
        <f t="shared" ca="1" si="56"/>
        <v/>
      </c>
      <c r="R387" s="61" t="str">
        <f t="shared" ca="1" si="56"/>
        <v/>
      </c>
      <c r="S387" s="61" t="str">
        <f t="shared" ca="1" si="56"/>
        <v/>
      </c>
      <c r="AJ387" t="str">
        <f t="shared" ca="1" si="55"/>
        <v>not first</v>
      </c>
    </row>
    <row r="388" spans="2:36">
      <c r="B388">
        <v>386</v>
      </c>
      <c r="C388" s="62">
        <f ca="1">IFERROR(IF(C387+1&gt;MAX(OFFSET('Program and Results'!$T$1,MATCH('Data mining (ELO R diff)'!$A$2,'Program and Results'!$A:$A,0)-1,0,500,1)),"",'Data mining (ELO R diff)'!C387+1),"")</f>
        <v>136</v>
      </c>
      <c r="D388" s="47">
        <f ca="1">IF(C388="","",COUNTIFS(OFFSET('Program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diff)'!$C388))</f>
        <v>0</v>
      </c>
      <c r="E388">
        <f ca="1">IF(C388="","",COUNTIFS(OFFSET('Program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diff)'!$C388))</f>
        <v>0</v>
      </c>
      <c r="F388">
        <f ca="1">IF(C388="","",COUNTIFS(OFFSET('Program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diff)'!$C388))</f>
        <v>0</v>
      </c>
      <c r="G388" s="47">
        <f t="shared" ca="1" si="62"/>
        <v>0</v>
      </c>
      <c r="H388" s="47"/>
      <c r="K388" s="64" t="str">
        <f t="shared" ca="1" si="58"/>
        <v/>
      </c>
      <c r="L388" s="64" t="str">
        <f t="shared" ca="1" si="57"/>
        <v/>
      </c>
      <c r="M388" s="36" t="str">
        <f t="shared" ca="1" si="61"/>
        <v/>
      </c>
      <c r="N388" s="36" t="str">
        <f t="shared" ca="1" si="59"/>
        <v/>
      </c>
      <c r="O388" s="36" t="str">
        <f t="shared" ca="1" si="60"/>
        <v/>
      </c>
      <c r="P388" s="4" t="str">
        <f t="shared" ca="1" si="63"/>
        <v/>
      </c>
      <c r="Q388" s="61" t="str">
        <f t="shared" ca="1" si="56"/>
        <v/>
      </c>
      <c r="R388" s="61" t="str">
        <f t="shared" ca="1" si="56"/>
        <v/>
      </c>
      <c r="S388" s="61" t="str">
        <f t="shared" ca="1" si="56"/>
        <v/>
      </c>
      <c r="AJ388" t="str">
        <f t="shared" ca="1" si="55"/>
        <v>not first</v>
      </c>
    </row>
    <row r="389" spans="2:36">
      <c r="B389">
        <v>387</v>
      </c>
      <c r="C389" s="62">
        <f ca="1">IFERROR(IF(C388+1&gt;MAX(OFFSET('Program and Results'!$T$1,MATCH('Data mining (ELO R diff)'!$A$2,'Program and Results'!$A:$A,0)-1,0,500,1)),"",'Data mining (ELO R diff)'!C388+1),"")</f>
        <v>137</v>
      </c>
      <c r="D389" s="47">
        <f ca="1">IF(C389="","",COUNTIFS(OFFSET('Program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diff)'!$C389))</f>
        <v>0</v>
      </c>
      <c r="E389">
        <f ca="1">IF(C389="","",COUNTIFS(OFFSET('Program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diff)'!$C389))</f>
        <v>0</v>
      </c>
      <c r="F389">
        <f ca="1">IF(C389="","",COUNTIFS(OFFSET('Program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diff)'!$C389))</f>
        <v>0</v>
      </c>
      <c r="G389" s="47">
        <f t="shared" ca="1" si="62"/>
        <v>0</v>
      </c>
      <c r="H389" s="47"/>
      <c r="M389" s="36" t="str">
        <f t="shared" si="61"/>
        <v/>
      </c>
      <c r="N389" s="36" t="str">
        <f t="shared" si="59"/>
        <v/>
      </c>
      <c r="O389" s="36" t="str">
        <f t="shared" si="60"/>
        <v/>
      </c>
      <c r="AJ389" t="str">
        <f t="shared" ca="1" si="55"/>
        <v>not first</v>
      </c>
    </row>
    <row r="390" spans="2:36">
      <c r="B390">
        <v>388</v>
      </c>
      <c r="C390" s="62">
        <f ca="1">IFERROR(IF(C389+1&gt;MAX(OFFSET('Program and Results'!$T$1,MATCH('Data mining (ELO R diff)'!$A$2,'Program and Results'!$A:$A,0)-1,0,500,1)),"",'Data mining (ELO R diff)'!C389+1),"")</f>
        <v>138</v>
      </c>
      <c r="D390" s="47">
        <f ca="1">IF(C390="","",COUNTIFS(OFFSET('Program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diff)'!$C390))</f>
        <v>0</v>
      </c>
      <c r="E390">
        <f ca="1">IF(C390="","",COUNTIFS(OFFSET('Program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diff)'!$C390))</f>
        <v>0</v>
      </c>
      <c r="F390">
        <f ca="1">IF(C390="","",COUNTIFS(OFFSET('Program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diff)'!$C390))</f>
        <v>0</v>
      </c>
      <c r="G390" s="47">
        <f t="shared" ca="1" si="62"/>
        <v>0</v>
      </c>
      <c r="H390" s="47"/>
      <c r="M390" s="36" t="str">
        <f t="shared" si="61"/>
        <v/>
      </c>
      <c r="N390" s="36" t="str">
        <f t="shared" si="59"/>
        <v/>
      </c>
      <c r="O390" s="36" t="str">
        <f t="shared" si="60"/>
        <v/>
      </c>
      <c r="AJ390" t="str">
        <f t="shared" ca="1" si="55"/>
        <v>not first</v>
      </c>
    </row>
    <row r="391" spans="2:36">
      <c r="B391">
        <v>389</v>
      </c>
      <c r="C391" s="62">
        <f ca="1">IFERROR(IF(C390+1&gt;MAX(OFFSET('Program and Results'!$T$1,MATCH('Data mining (ELO R diff)'!$A$2,'Program and Results'!$A:$A,0)-1,0,500,1)),"",'Data mining (ELO R diff)'!C390+1),"")</f>
        <v>139</v>
      </c>
      <c r="D391" s="47">
        <f ca="1">IF(C391="","",COUNTIFS(OFFSET('Program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diff)'!$C391))</f>
        <v>0</v>
      </c>
      <c r="E391">
        <f ca="1">IF(C391="","",COUNTIFS(OFFSET('Program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diff)'!$C391))</f>
        <v>0</v>
      </c>
      <c r="F391">
        <f ca="1">IF(C391="","",COUNTIFS(OFFSET('Program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diff)'!$C391))</f>
        <v>0</v>
      </c>
      <c r="G391" s="47">
        <f t="shared" ca="1" si="62"/>
        <v>0</v>
      </c>
      <c r="H391" s="47"/>
      <c r="M391" s="36" t="str">
        <f t="shared" si="61"/>
        <v/>
      </c>
      <c r="N391" s="36" t="str">
        <f t="shared" si="59"/>
        <v/>
      </c>
      <c r="O391" s="36" t="str">
        <f t="shared" si="60"/>
        <v/>
      </c>
      <c r="AJ391" t="str">
        <f t="shared" ca="1" si="55"/>
        <v>not first</v>
      </c>
    </row>
    <row r="392" spans="2:36">
      <c r="B392">
        <v>390</v>
      </c>
      <c r="C392" s="62">
        <f ca="1">IFERROR(IF(C391+1&gt;MAX(OFFSET('Program and Results'!$T$1,MATCH('Data mining (ELO R diff)'!$A$2,'Program and Results'!$A:$A,0)-1,0,500,1)),"",'Data mining (ELO R diff)'!C391+1),"")</f>
        <v>140</v>
      </c>
      <c r="D392" s="47">
        <f ca="1">IF(C392="","",COUNTIFS(OFFSET('Program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diff)'!$C392))</f>
        <v>0</v>
      </c>
      <c r="E392">
        <f ca="1">IF(C392="","",COUNTIFS(OFFSET('Program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diff)'!$C392))</f>
        <v>0</v>
      </c>
      <c r="F392">
        <f ca="1">IF(C392="","",COUNTIFS(OFFSET('Program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diff)'!$C392))</f>
        <v>0</v>
      </c>
      <c r="G392" s="47">
        <f t="shared" ca="1" si="62"/>
        <v>0</v>
      </c>
      <c r="H392" s="47"/>
      <c r="M392" s="36" t="str">
        <f t="shared" si="61"/>
        <v/>
      </c>
      <c r="N392" s="36" t="str">
        <f t="shared" si="59"/>
        <v/>
      </c>
      <c r="O392" s="36" t="str">
        <f t="shared" si="60"/>
        <v/>
      </c>
      <c r="AJ392" t="str">
        <f t="shared" ca="1" si="55"/>
        <v>not first</v>
      </c>
    </row>
    <row r="393" spans="2:36">
      <c r="B393">
        <v>391</v>
      </c>
      <c r="C393" s="62">
        <f ca="1">IFERROR(IF(C392+1&gt;MAX(OFFSET('Program and Results'!$T$1,MATCH('Data mining (ELO R diff)'!$A$2,'Program and Results'!$A:$A,0)-1,0,500,1)),"",'Data mining (ELO R diff)'!C392+1),"")</f>
        <v>141</v>
      </c>
      <c r="D393" s="47">
        <f ca="1">IF(C393="","",COUNTIFS(OFFSET('Program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diff)'!$C393))</f>
        <v>0</v>
      </c>
      <c r="E393">
        <f ca="1">IF(C393="","",COUNTIFS(OFFSET('Program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diff)'!$C393))</f>
        <v>0</v>
      </c>
      <c r="F393">
        <f ca="1">IF(C393="","",COUNTIFS(OFFSET('Program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diff)'!$C393))</f>
        <v>0</v>
      </c>
      <c r="G393" s="47">
        <f t="shared" ca="1" si="62"/>
        <v>0</v>
      </c>
      <c r="H393" s="47"/>
      <c r="M393" s="36" t="str">
        <f t="shared" si="61"/>
        <v/>
      </c>
      <c r="N393" s="36" t="str">
        <f t="shared" si="59"/>
        <v/>
      </c>
      <c r="O393" s="36" t="str">
        <f t="shared" si="60"/>
        <v/>
      </c>
      <c r="AJ393" t="str">
        <f t="shared" ca="1" si="55"/>
        <v>not first</v>
      </c>
    </row>
    <row r="394" spans="2:36">
      <c r="B394">
        <v>392</v>
      </c>
      <c r="C394" s="62">
        <f ca="1">IFERROR(IF(C393+1&gt;MAX(OFFSET('Program and Results'!$T$1,MATCH('Data mining (ELO R diff)'!$A$2,'Program and Results'!$A:$A,0)-1,0,500,1)),"",'Data mining (ELO R diff)'!C393+1),"")</f>
        <v>142</v>
      </c>
      <c r="D394" s="47">
        <f ca="1">IF(C394="","",COUNTIFS(OFFSET('Program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diff)'!$C394))</f>
        <v>0</v>
      </c>
      <c r="E394">
        <f ca="1">IF(C394="","",COUNTIFS(OFFSET('Program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diff)'!$C394))</f>
        <v>0</v>
      </c>
      <c r="F394">
        <f ca="1">IF(C394="","",COUNTIFS(OFFSET('Program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diff)'!$C394))</f>
        <v>0</v>
      </c>
      <c r="G394" s="47">
        <f t="shared" ca="1" si="62"/>
        <v>0</v>
      </c>
      <c r="H394" s="47"/>
      <c r="M394" s="36" t="str">
        <f t="shared" si="61"/>
        <v/>
      </c>
      <c r="N394" s="36" t="str">
        <f t="shared" si="59"/>
        <v/>
      </c>
      <c r="O394" s="36" t="str">
        <f t="shared" si="60"/>
        <v/>
      </c>
      <c r="AJ394" t="str">
        <f t="shared" ca="1" si="55"/>
        <v>not first</v>
      </c>
    </row>
    <row r="395" spans="2:36">
      <c r="B395">
        <v>393</v>
      </c>
      <c r="C395" s="62">
        <f ca="1">IFERROR(IF(C394+1&gt;MAX(OFFSET('Program and Results'!$T$1,MATCH('Data mining (ELO R diff)'!$A$2,'Program and Results'!$A:$A,0)-1,0,500,1)),"",'Data mining (ELO R diff)'!C394+1),"")</f>
        <v>143</v>
      </c>
      <c r="D395" s="47">
        <f ca="1">IF(C395="","",COUNTIFS(OFFSET('Program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diff)'!$C395))</f>
        <v>0</v>
      </c>
      <c r="E395">
        <f ca="1">IF(C395="","",COUNTIFS(OFFSET('Program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diff)'!$C395))</f>
        <v>0</v>
      </c>
      <c r="F395">
        <f ca="1">IF(C395="","",COUNTIFS(OFFSET('Program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diff)'!$C395))</f>
        <v>0</v>
      </c>
      <c r="G395" s="47">
        <f t="shared" ca="1" si="62"/>
        <v>0</v>
      </c>
      <c r="H395" s="47"/>
      <c r="M395" s="36" t="str">
        <f t="shared" si="61"/>
        <v/>
      </c>
      <c r="N395" s="36" t="str">
        <f t="shared" si="59"/>
        <v/>
      </c>
      <c r="O395" s="36" t="str">
        <f t="shared" si="60"/>
        <v/>
      </c>
      <c r="AJ395" t="str">
        <f t="shared" ca="1" si="55"/>
        <v>not first</v>
      </c>
    </row>
    <row r="396" spans="2:36">
      <c r="B396">
        <v>394</v>
      </c>
      <c r="C396" s="62">
        <f ca="1">IFERROR(IF(C395+1&gt;MAX(OFFSET('Program and Results'!$T$1,MATCH('Data mining (ELO R diff)'!$A$2,'Program and Results'!$A:$A,0)-1,0,500,1)),"",'Data mining (ELO R diff)'!C395+1),"")</f>
        <v>144</v>
      </c>
      <c r="D396" s="47">
        <f ca="1">IF(C396="","",COUNTIFS(OFFSET('Program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diff)'!$C396))</f>
        <v>0</v>
      </c>
      <c r="E396">
        <f ca="1">IF(C396="","",COUNTIFS(OFFSET('Program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diff)'!$C396))</f>
        <v>0</v>
      </c>
      <c r="F396">
        <f ca="1">IF(C396="","",COUNTIFS(OFFSET('Program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diff)'!$C396))</f>
        <v>0</v>
      </c>
      <c r="G396" s="47">
        <f t="shared" ca="1" si="62"/>
        <v>0</v>
      </c>
      <c r="H396" s="47"/>
      <c r="M396" s="36" t="str">
        <f t="shared" si="61"/>
        <v/>
      </c>
      <c r="N396" s="36" t="str">
        <f t="shared" si="59"/>
        <v/>
      </c>
      <c r="O396" s="36" t="str">
        <f t="shared" si="60"/>
        <v/>
      </c>
      <c r="AJ396" t="str">
        <f t="shared" ca="1" si="55"/>
        <v>not first</v>
      </c>
    </row>
    <row r="397" spans="2:36">
      <c r="B397">
        <v>395</v>
      </c>
      <c r="C397" s="62">
        <f ca="1">IFERROR(IF(C396+1&gt;MAX(OFFSET('Program and Results'!$T$1,MATCH('Data mining (ELO R diff)'!$A$2,'Program and Results'!$A:$A,0)-1,0,500,1)),"",'Data mining (ELO R diff)'!C396+1),"")</f>
        <v>145</v>
      </c>
      <c r="D397" s="47">
        <f ca="1">IF(C397="","",COUNTIFS(OFFSET('Program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diff)'!$C397))</f>
        <v>0</v>
      </c>
      <c r="E397">
        <f ca="1">IF(C397="","",COUNTIFS(OFFSET('Program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diff)'!$C397))</f>
        <v>0</v>
      </c>
      <c r="F397">
        <f ca="1">IF(C397="","",COUNTIFS(OFFSET('Program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diff)'!$C397))</f>
        <v>0</v>
      </c>
      <c r="G397" s="47">
        <f t="shared" ca="1" si="62"/>
        <v>0</v>
      </c>
      <c r="H397" s="47"/>
      <c r="M397" s="36" t="str">
        <f t="shared" si="61"/>
        <v/>
      </c>
      <c r="N397" s="36" t="str">
        <f t="shared" si="59"/>
        <v/>
      </c>
      <c r="O397" s="36" t="str">
        <f t="shared" si="60"/>
        <v/>
      </c>
      <c r="AJ397" t="str">
        <f t="shared" ref="AJ397:AJ460" ca="1" si="64">IF(G397=0,"not first",IF(G397&gt;0,"first",""))</f>
        <v>not first</v>
      </c>
    </row>
    <row r="398" spans="2:36">
      <c r="B398">
        <v>396</v>
      </c>
      <c r="C398" s="62">
        <f ca="1">IFERROR(IF(C397+1&gt;MAX(OFFSET('Program and Results'!$T$1,MATCH('Data mining (ELO R diff)'!$A$2,'Program and Results'!$A:$A,0)-1,0,500,1)),"",'Data mining (ELO R diff)'!C397+1),"")</f>
        <v>146</v>
      </c>
      <c r="D398" s="47">
        <f ca="1">IF(C398="","",COUNTIFS(OFFSET('Program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diff)'!$C398))</f>
        <v>1</v>
      </c>
      <c r="E398">
        <f ca="1">IF(C398="","",COUNTIFS(OFFSET('Program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diff)'!$C398))</f>
        <v>0</v>
      </c>
      <c r="F398">
        <f ca="1">IF(C398="","",COUNTIFS(OFFSET('Program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diff)'!$C398))</f>
        <v>0</v>
      </c>
      <c r="G398" s="47">
        <f t="shared" ca="1" si="62"/>
        <v>1</v>
      </c>
      <c r="H398" s="47"/>
      <c r="M398" s="36" t="str">
        <f t="shared" si="61"/>
        <v/>
      </c>
      <c r="N398" s="36" t="str">
        <f t="shared" si="59"/>
        <v/>
      </c>
      <c r="O398" s="36" t="str">
        <f t="shared" si="60"/>
        <v/>
      </c>
      <c r="AJ398" t="str">
        <f t="shared" ca="1" si="64"/>
        <v>first</v>
      </c>
    </row>
    <row r="399" spans="2:36">
      <c r="B399">
        <v>397</v>
      </c>
      <c r="C399" s="62">
        <f ca="1">IFERROR(IF(C398+1&gt;MAX(OFFSET('Program and Results'!$T$1,MATCH('Data mining (ELO R diff)'!$A$2,'Program and Results'!$A:$A,0)-1,0,500,1)),"",'Data mining (ELO R diff)'!C398+1),"")</f>
        <v>147</v>
      </c>
      <c r="D399" s="47">
        <f ca="1">IF(C399="","",COUNTIFS(OFFSET('Program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diff)'!$C399))</f>
        <v>0</v>
      </c>
      <c r="E399">
        <f ca="1">IF(C399="","",COUNTIFS(OFFSET('Program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diff)'!$C399))</f>
        <v>0</v>
      </c>
      <c r="F399">
        <f ca="1">IF(C399="","",COUNTIFS(OFFSET('Program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diff)'!$C399))</f>
        <v>0</v>
      </c>
      <c r="G399" s="47">
        <f t="shared" ca="1" si="62"/>
        <v>0</v>
      </c>
      <c r="H399" s="47"/>
      <c r="M399" s="36" t="str">
        <f t="shared" si="61"/>
        <v/>
      </c>
      <c r="N399" s="36" t="str">
        <f t="shared" si="59"/>
        <v/>
      </c>
      <c r="O399" s="36" t="str">
        <f t="shared" si="60"/>
        <v/>
      </c>
      <c r="AJ399" t="str">
        <f t="shared" ca="1" si="64"/>
        <v>not first</v>
      </c>
    </row>
    <row r="400" spans="2:36">
      <c r="B400">
        <v>398</v>
      </c>
      <c r="C400" s="62">
        <f ca="1">IFERROR(IF(C399+1&gt;MAX(OFFSET('Program and Results'!$T$1,MATCH('Data mining (ELO R diff)'!$A$2,'Program and Results'!$A:$A,0)-1,0,500,1)),"",'Data mining (ELO R diff)'!C399+1),"")</f>
        <v>148</v>
      </c>
      <c r="D400" s="47">
        <f ca="1">IF(C400="","",COUNTIFS(OFFSET('Program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diff)'!$C400))</f>
        <v>0</v>
      </c>
      <c r="E400">
        <f ca="1">IF(C400="","",COUNTIFS(OFFSET('Program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diff)'!$C400))</f>
        <v>0</v>
      </c>
      <c r="F400">
        <f ca="1">IF(C400="","",COUNTIFS(OFFSET('Program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diff)'!$C400))</f>
        <v>0</v>
      </c>
      <c r="G400" s="47">
        <f t="shared" ca="1" si="62"/>
        <v>0</v>
      </c>
      <c r="H400" s="47"/>
      <c r="M400" s="36" t="str">
        <f t="shared" si="61"/>
        <v/>
      </c>
      <c r="N400" s="36" t="str">
        <f t="shared" si="59"/>
        <v/>
      </c>
      <c r="O400" s="36" t="str">
        <f t="shared" si="60"/>
        <v/>
      </c>
      <c r="AJ400" t="str">
        <f t="shared" ca="1" si="64"/>
        <v>not first</v>
      </c>
    </row>
    <row r="401" spans="2:36">
      <c r="B401">
        <v>399</v>
      </c>
      <c r="C401" s="62">
        <f ca="1">IFERROR(IF(C400+1&gt;MAX(OFFSET('Program and Results'!$T$1,MATCH('Data mining (ELO R diff)'!$A$2,'Program and Results'!$A:$A,0)-1,0,500,1)),"",'Data mining (ELO R diff)'!C400+1),"")</f>
        <v>149</v>
      </c>
      <c r="D401" s="47">
        <f ca="1">IF(C401="","",COUNTIFS(OFFSET('Program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diff)'!$C401))</f>
        <v>0</v>
      </c>
      <c r="E401">
        <f ca="1">IF(C401="","",COUNTIFS(OFFSET('Program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diff)'!$C401))</f>
        <v>0</v>
      </c>
      <c r="F401">
        <f ca="1">IF(C401="","",COUNTIFS(OFFSET('Program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diff)'!$C401))</f>
        <v>0</v>
      </c>
      <c r="G401" s="47">
        <f t="shared" ca="1" si="62"/>
        <v>0</v>
      </c>
      <c r="H401" s="47"/>
      <c r="M401" s="36" t="str">
        <f t="shared" si="61"/>
        <v/>
      </c>
      <c r="N401" s="36" t="str">
        <f t="shared" si="59"/>
        <v/>
      </c>
      <c r="O401" s="36" t="str">
        <f t="shared" si="60"/>
        <v/>
      </c>
      <c r="AJ401" t="str">
        <f t="shared" ca="1" si="64"/>
        <v>not first</v>
      </c>
    </row>
    <row r="402" spans="2:36">
      <c r="B402">
        <v>400</v>
      </c>
      <c r="C402" s="62">
        <f ca="1">IFERROR(IF(C401+1&gt;MAX(OFFSET('Program and Results'!$T$1,MATCH('Data mining (ELO R diff)'!$A$2,'Program and Results'!$A:$A,0)-1,0,500,1)),"",'Data mining (ELO R diff)'!C401+1),"")</f>
        <v>150</v>
      </c>
      <c r="D402" s="47">
        <f ca="1">IF(C402="","",COUNTIFS(OFFSET('Program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diff)'!$C402))</f>
        <v>1</v>
      </c>
      <c r="E402">
        <f ca="1">IF(C402="","",COUNTIFS(OFFSET('Program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diff)'!$C402))</f>
        <v>0</v>
      </c>
      <c r="F402">
        <f ca="1">IF(C402="","",COUNTIFS(OFFSET('Program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diff)'!$C402))</f>
        <v>0</v>
      </c>
      <c r="G402" s="47">
        <f t="shared" ca="1" si="62"/>
        <v>1</v>
      </c>
      <c r="H402" s="47"/>
      <c r="M402" s="36" t="str">
        <f t="shared" si="61"/>
        <v/>
      </c>
      <c r="N402" s="36" t="str">
        <f t="shared" si="59"/>
        <v/>
      </c>
      <c r="O402" s="36" t="str">
        <f t="shared" si="60"/>
        <v/>
      </c>
      <c r="AJ402" t="str">
        <f t="shared" ca="1" si="64"/>
        <v>first</v>
      </c>
    </row>
    <row r="403" spans="2:36">
      <c r="B403">
        <v>401</v>
      </c>
      <c r="C403" s="62">
        <f ca="1">IFERROR(IF(C402+1&gt;MAX(OFFSET('Program and Results'!$T$1,MATCH('Data mining (ELO R diff)'!$A$2,'Program and Results'!$A:$A,0)-1,0,500,1)),"",'Data mining (ELO R diff)'!C402+1),"")</f>
        <v>151</v>
      </c>
      <c r="D403" s="47">
        <f ca="1">IF(C403="","",COUNTIFS(OFFSET('Program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diff)'!$C403))</f>
        <v>0</v>
      </c>
      <c r="E403">
        <f ca="1">IF(C403="","",COUNTIFS(OFFSET('Program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diff)'!$C403))</f>
        <v>0</v>
      </c>
      <c r="F403">
        <f ca="1">IF(C403="","",COUNTIFS(OFFSET('Program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diff)'!$C403))</f>
        <v>0</v>
      </c>
      <c r="G403" s="47">
        <f t="shared" ca="1" si="62"/>
        <v>0</v>
      </c>
      <c r="H403" s="47"/>
      <c r="M403" s="36" t="str">
        <f t="shared" si="61"/>
        <v/>
      </c>
      <c r="N403" s="36" t="str">
        <f t="shared" si="59"/>
        <v/>
      </c>
      <c r="O403" s="36" t="str">
        <f t="shared" si="60"/>
        <v/>
      </c>
      <c r="AJ403" t="str">
        <f t="shared" ca="1" si="64"/>
        <v>not first</v>
      </c>
    </row>
    <row r="404" spans="2:36">
      <c r="B404">
        <v>402</v>
      </c>
      <c r="C404" s="62">
        <f ca="1">IFERROR(IF(C403+1&gt;MAX(OFFSET('Program and Results'!$T$1,MATCH('Data mining (ELO R diff)'!$A$2,'Program and Results'!$A:$A,0)-1,0,500,1)),"",'Data mining (ELO R diff)'!C403+1),"")</f>
        <v>152</v>
      </c>
      <c r="D404" s="47">
        <f ca="1">IF(C404="","",COUNTIFS(OFFSET('Program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diff)'!$C404))</f>
        <v>1</v>
      </c>
      <c r="E404">
        <f ca="1">IF(C404="","",COUNTIFS(OFFSET('Program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diff)'!$C404))</f>
        <v>0</v>
      </c>
      <c r="F404">
        <f ca="1">IF(C404="","",COUNTIFS(OFFSET('Program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diff)'!$C404))</f>
        <v>0</v>
      </c>
      <c r="G404" s="47">
        <f t="shared" ca="1" si="62"/>
        <v>1</v>
      </c>
      <c r="H404" s="47"/>
      <c r="M404" s="36" t="str">
        <f t="shared" si="61"/>
        <v/>
      </c>
      <c r="N404" s="36" t="str">
        <f t="shared" si="59"/>
        <v/>
      </c>
      <c r="O404" s="36" t="str">
        <f t="shared" si="60"/>
        <v/>
      </c>
      <c r="AJ404" t="str">
        <f t="shared" ca="1" si="64"/>
        <v>first</v>
      </c>
    </row>
    <row r="405" spans="2:36">
      <c r="B405">
        <v>403</v>
      </c>
      <c r="C405" s="62">
        <f ca="1">IFERROR(IF(C404+1&gt;MAX(OFFSET('Program and Results'!$T$1,MATCH('Data mining (ELO R diff)'!$A$2,'Program and Results'!$A:$A,0)-1,0,500,1)),"",'Data mining (ELO R diff)'!C404+1),"")</f>
        <v>153</v>
      </c>
      <c r="D405" s="47">
        <f ca="1">IF(C405="","",COUNTIFS(OFFSET('Program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diff)'!$C405))</f>
        <v>0</v>
      </c>
      <c r="E405">
        <f ca="1">IF(C405="","",COUNTIFS(OFFSET('Program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diff)'!$C405))</f>
        <v>0</v>
      </c>
      <c r="F405">
        <f ca="1">IF(C405="","",COUNTIFS(OFFSET('Program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diff)'!$C405))</f>
        <v>0</v>
      </c>
      <c r="G405" s="47">
        <f t="shared" ca="1" si="62"/>
        <v>0</v>
      </c>
      <c r="H405" s="47"/>
      <c r="M405" s="36" t="str">
        <f t="shared" si="61"/>
        <v/>
      </c>
      <c r="N405" s="36" t="str">
        <f t="shared" si="59"/>
        <v/>
      </c>
      <c r="O405" s="36" t="str">
        <f t="shared" si="60"/>
        <v/>
      </c>
      <c r="AJ405" t="str">
        <f t="shared" ca="1" si="64"/>
        <v>not first</v>
      </c>
    </row>
    <row r="406" spans="2:36">
      <c r="B406">
        <v>404</v>
      </c>
      <c r="C406" s="62">
        <f ca="1">IFERROR(IF(C405+1&gt;MAX(OFFSET('Program and Results'!$T$1,MATCH('Data mining (ELO R diff)'!$A$2,'Program and Results'!$A:$A,0)-1,0,500,1)),"",'Data mining (ELO R diff)'!C405+1),"")</f>
        <v>154</v>
      </c>
      <c r="D406" s="47">
        <f ca="1">IF(C406="","",COUNTIFS(OFFSET('Program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diff)'!$C406))</f>
        <v>0</v>
      </c>
      <c r="E406">
        <f ca="1">IF(C406="","",COUNTIFS(OFFSET('Program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diff)'!$C406))</f>
        <v>0</v>
      </c>
      <c r="F406">
        <f ca="1">IF(C406="","",COUNTIFS(OFFSET('Program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diff)'!$C406))</f>
        <v>0</v>
      </c>
      <c r="G406" s="47">
        <f t="shared" ca="1" si="62"/>
        <v>0</v>
      </c>
      <c r="H406" s="47"/>
      <c r="M406" s="36" t="str">
        <f t="shared" si="61"/>
        <v/>
      </c>
      <c r="N406" s="36" t="str">
        <f t="shared" si="59"/>
        <v/>
      </c>
      <c r="O406" s="36" t="str">
        <f t="shared" si="60"/>
        <v/>
      </c>
      <c r="AJ406" t="str">
        <f t="shared" ca="1" si="64"/>
        <v>not first</v>
      </c>
    </row>
    <row r="407" spans="2:36">
      <c r="B407">
        <v>405</v>
      </c>
      <c r="C407" s="62">
        <f ca="1">IFERROR(IF(C406+1&gt;MAX(OFFSET('Program and Results'!$T$1,MATCH('Data mining (ELO R diff)'!$A$2,'Program and Results'!$A:$A,0)-1,0,500,1)),"",'Data mining (ELO R diff)'!C406+1),"")</f>
        <v>155</v>
      </c>
      <c r="D407" s="47">
        <f ca="1">IF(C407="","",COUNTIFS(OFFSET('Program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diff)'!$C407))</f>
        <v>0</v>
      </c>
      <c r="E407">
        <f ca="1">IF(C407="","",COUNTIFS(OFFSET('Program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diff)'!$C407))</f>
        <v>0</v>
      </c>
      <c r="F407">
        <f ca="1">IF(C407="","",COUNTIFS(OFFSET('Program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diff)'!$C407))</f>
        <v>0</v>
      </c>
      <c r="G407" s="47">
        <f t="shared" ca="1" si="62"/>
        <v>0</v>
      </c>
      <c r="H407" s="47"/>
      <c r="M407" s="36" t="str">
        <f t="shared" si="61"/>
        <v/>
      </c>
      <c r="N407" s="36" t="str">
        <f t="shared" si="59"/>
        <v/>
      </c>
      <c r="O407" s="36" t="str">
        <f t="shared" si="60"/>
        <v/>
      </c>
      <c r="AJ407" t="str">
        <f t="shared" ca="1" si="64"/>
        <v>not first</v>
      </c>
    </row>
    <row r="408" spans="2:36">
      <c r="B408">
        <v>406</v>
      </c>
      <c r="C408" s="62">
        <f ca="1">IFERROR(IF(C407+1&gt;MAX(OFFSET('Program and Results'!$T$1,MATCH('Data mining (ELO R diff)'!$A$2,'Program and Results'!$A:$A,0)-1,0,500,1)),"",'Data mining (ELO R diff)'!C407+1),"")</f>
        <v>156</v>
      </c>
      <c r="D408" s="47">
        <f ca="1">IF(C408="","",COUNTIFS(OFFSET('Program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diff)'!$C408))</f>
        <v>0</v>
      </c>
      <c r="E408">
        <f ca="1">IF(C408="","",COUNTIFS(OFFSET('Program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diff)'!$C408))</f>
        <v>0</v>
      </c>
      <c r="F408">
        <f ca="1">IF(C408="","",COUNTIFS(OFFSET('Program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diff)'!$C408))</f>
        <v>0</v>
      </c>
      <c r="G408" s="47">
        <f t="shared" ca="1" si="62"/>
        <v>0</v>
      </c>
      <c r="H408" s="47"/>
      <c r="M408" s="36" t="str">
        <f t="shared" si="61"/>
        <v/>
      </c>
      <c r="N408" s="36" t="str">
        <f t="shared" si="59"/>
        <v/>
      </c>
      <c r="O408" s="36" t="str">
        <f t="shared" si="60"/>
        <v/>
      </c>
      <c r="AJ408" t="str">
        <f t="shared" ca="1" si="64"/>
        <v>not first</v>
      </c>
    </row>
    <row r="409" spans="2:36">
      <c r="B409">
        <v>407</v>
      </c>
      <c r="C409" s="62">
        <f ca="1">IFERROR(IF(C408+1&gt;MAX(OFFSET('Program and Results'!$T$1,MATCH('Data mining (ELO R diff)'!$A$2,'Program and Results'!$A:$A,0)-1,0,500,1)),"",'Data mining (ELO R diff)'!C408+1),"")</f>
        <v>157</v>
      </c>
      <c r="D409" s="47">
        <f ca="1">IF(C409="","",COUNTIFS(OFFSET('Program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diff)'!$C409))</f>
        <v>1</v>
      </c>
      <c r="E409">
        <f ca="1">IF(C409="","",COUNTIFS(OFFSET('Program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diff)'!$C409))</f>
        <v>0</v>
      </c>
      <c r="F409">
        <f ca="1">IF(C409="","",COUNTIFS(OFFSET('Program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diff)'!$C409))</f>
        <v>0</v>
      </c>
      <c r="G409" s="47">
        <f t="shared" ca="1" si="62"/>
        <v>1</v>
      </c>
      <c r="H409" s="47"/>
      <c r="M409" s="36" t="str">
        <f t="shared" si="61"/>
        <v/>
      </c>
      <c r="N409" s="36" t="str">
        <f t="shared" si="59"/>
        <v/>
      </c>
      <c r="O409" s="36" t="str">
        <f t="shared" si="60"/>
        <v/>
      </c>
      <c r="AJ409" t="str">
        <f t="shared" ca="1" si="64"/>
        <v>first</v>
      </c>
    </row>
    <row r="410" spans="2:36">
      <c r="B410">
        <v>408</v>
      </c>
      <c r="C410" s="62">
        <f ca="1">IFERROR(IF(C409+1&gt;MAX(OFFSET('Program and Results'!$T$1,MATCH('Data mining (ELO R diff)'!$A$2,'Program and Results'!$A:$A,0)-1,0,500,1)),"",'Data mining (ELO R diff)'!C409+1),"")</f>
        <v>158</v>
      </c>
      <c r="D410" s="47">
        <f ca="1">IF(C410="","",COUNTIFS(OFFSET('Program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diff)'!$C410))</f>
        <v>0</v>
      </c>
      <c r="E410">
        <f ca="1">IF(C410="","",COUNTIFS(OFFSET('Program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diff)'!$C410))</f>
        <v>0</v>
      </c>
      <c r="F410">
        <f ca="1">IF(C410="","",COUNTIFS(OFFSET('Program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diff)'!$C410))</f>
        <v>0</v>
      </c>
      <c r="G410" s="47">
        <f t="shared" ca="1" si="62"/>
        <v>0</v>
      </c>
      <c r="H410" s="47"/>
      <c r="M410" s="36" t="str">
        <f t="shared" si="61"/>
        <v/>
      </c>
      <c r="N410" s="36" t="str">
        <f t="shared" si="59"/>
        <v/>
      </c>
      <c r="O410" s="36" t="str">
        <f t="shared" si="60"/>
        <v/>
      </c>
      <c r="AJ410" t="str">
        <f t="shared" ca="1" si="64"/>
        <v>not first</v>
      </c>
    </row>
    <row r="411" spans="2:36">
      <c r="B411">
        <v>409</v>
      </c>
      <c r="C411" s="62">
        <f ca="1">IFERROR(IF(C410+1&gt;MAX(OFFSET('Program and Results'!$T$1,MATCH('Data mining (ELO R diff)'!$A$2,'Program and Results'!$A:$A,0)-1,0,500,1)),"",'Data mining (ELO R diff)'!C410+1),"")</f>
        <v>159</v>
      </c>
      <c r="D411" s="47">
        <f ca="1">IF(C411="","",COUNTIFS(OFFSET('Program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diff)'!$C411))</f>
        <v>0</v>
      </c>
      <c r="E411">
        <f ca="1">IF(C411="","",COUNTIFS(OFFSET('Program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diff)'!$C411))</f>
        <v>0</v>
      </c>
      <c r="F411">
        <f ca="1">IF(C411="","",COUNTIFS(OFFSET('Program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diff)'!$C411))</f>
        <v>0</v>
      </c>
      <c r="G411" s="47">
        <f t="shared" ca="1" si="62"/>
        <v>0</v>
      </c>
      <c r="H411" s="47"/>
      <c r="M411" s="36" t="str">
        <f t="shared" si="61"/>
        <v/>
      </c>
      <c r="N411" s="36" t="str">
        <f t="shared" si="59"/>
        <v/>
      </c>
      <c r="O411" s="36" t="str">
        <f t="shared" si="60"/>
        <v/>
      </c>
      <c r="AJ411" t="str">
        <f t="shared" ca="1" si="64"/>
        <v>not first</v>
      </c>
    </row>
    <row r="412" spans="2:36">
      <c r="B412">
        <v>410</v>
      </c>
      <c r="C412" s="62">
        <f ca="1">IFERROR(IF(C411+1&gt;MAX(OFFSET('Program and Results'!$T$1,MATCH('Data mining (ELO R diff)'!$A$2,'Program and Results'!$A:$A,0)-1,0,500,1)),"",'Data mining (ELO R diff)'!C411+1),"")</f>
        <v>160</v>
      </c>
      <c r="D412" s="47">
        <f ca="1">IF(C412="","",COUNTIFS(OFFSET('Program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diff)'!$C412))</f>
        <v>0</v>
      </c>
      <c r="E412">
        <f ca="1">IF(C412="","",COUNTIFS(OFFSET('Program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diff)'!$C412))</f>
        <v>0</v>
      </c>
      <c r="F412">
        <f ca="1">IF(C412="","",COUNTIFS(OFFSET('Program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diff)'!$C412))</f>
        <v>0</v>
      </c>
      <c r="G412" s="47">
        <f t="shared" ca="1" si="62"/>
        <v>0</v>
      </c>
      <c r="H412" s="47"/>
      <c r="M412" s="36" t="str">
        <f t="shared" si="61"/>
        <v/>
      </c>
      <c r="N412" s="36" t="str">
        <f t="shared" si="59"/>
        <v/>
      </c>
      <c r="O412" s="36" t="str">
        <f t="shared" si="60"/>
        <v/>
      </c>
      <c r="AJ412" t="str">
        <f t="shared" ca="1" si="64"/>
        <v>not first</v>
      </c>
    </row>
    <row r="413" spans="2:36">
      <c r="B413">
        <v>411</v>
      </c>
      <c r="C413" s="62">
        <f ca="1">IFERROR(IF(C412+1&gt;MAX(OFFSET('Program and Results'!$T$1,MATCH('Data mining (ELO R diff)'!$A$2,'Program and Results'!$A:$A,0)-1,0,500,1)),"",'Data mining (ELO R diff)'!C412+1),"")</f>
        <v>161</v>
      </c>
      <c r="D413" s="47">
        <f ca="1">IF(C413="","",COUNTIFS(OFFSET('Program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diff)'!$C413))</f>
        <v>0</v>
      </c>
      <c r="E413">
        <f ca="1">IF(C413="","",COUNTIFS(OFFSET('Program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diff)'!$C413))</f>
        <v>0</v>
      </c>
      <c r="F413">
        <f ca="1">IF(C413="","",COUNTIFS(OFFSET('Program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diff)'!$C413))</f>
        <v>0</v>
      </c>
      <c r="G413" s="47">
        <f t="shared" ca="1" si="62"/>
        <v>0</v>
      </c>
      <c r="H413" s="47"/>
      <c r="M413" s="36" t="str">
        <f t="shared" si="61"/>
        <v/>
      </c>
      <c r="N413" s="36" t="str">
        <f t="shared" si="59"/>
        <v/>
      </c>
      <c r="O413" s="36" t="str">
        <f t="shared" si="60"/>
        <v/>
      </c>
      <c r="AJ413" t="str">
        <f t="shared" ca="1" si="64"/>
        <v>not first</v>
      </c>
    </row>
    <row r="414" spans="2:36">
      <c r="B414">
        <v>412</v>
      </c>
      <c r="C414" s="62">
        <f ca="1">IFERROR(IF(C413+1&gt;MAX(OFFSET('Program and Results'!$T$1,MATCH('Data mining (ELO R diff)'!$A$2,'Program and Results'!$A:$A,0)-1,0,500,1)),"",'Data mining (ELO R diff)'!C413+1),"")</f>
        <v>162</v>
      </c>
      <c r="D414" s="47">
        <f ca="1">IF(C414="","",COUNTIFS(OFFSET('Program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diff)'!$C414))</f>
        <v>0</v>
      </c>
      <c r="E414">
        <f ca="1">IF(C414="","",COUNTIFS(OFFSET('Program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diff)'!$C414))</f>
        <v>0</v>
      </c>
      <c r="F414">
        <f ca="1">IF(C414="","",COUNTIFS(OFFSET('Program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diff)'!$C414))</f>
        <v>0</v>
      </c>
      <c r="G414" s="47">
        <f t="shared" ca="1" si="62"/>
        <v>0</v>
      </c>
      <c r="H414" s="47"/>
      <c r="M414" s="36" t="str">
        <f t="shared" si="61"/>
        <v/>
      </c>
      <c r="N414" s="36" t="str">
        <f t="shared" ref="N414:N477" si="65">IFERROR(IF(L414="","",IF($L414="+",SUMIFS($E:$E,$C:$C,"&gt;="&amp;$K414),SUMIFS($E:$E,$C:$C,"&gt;="&amp;$K414,$C:$C,"&lt;="&amp;$L414))),"")</f>
        <v/>
      </c>
      <c r="O414" s="36" t="str">
        <f t="shared" ref="O414:O477" si="66">IFERROR(IF(L414="","",IF($L414="+",SUMIFS($F:$F,$C:$C,"&gt;="&amp;$K414),SUMIFS($F:$F,$C:$C,"&gt;="&amp;$K414,$C:$C,"&lt;="&amp;$L414))),"")</f>
        <v/>
      </c>
      <c r="AJ414" t="str">
        <f t="shared" ca="1" si="64"/>
        <v>not first</v>
      </c>
    </row>
    <row r="415" spans="2:36">
      <c r="B415">
        <v>413</v>
      </c>
      <c r="C415" s="62">
        <f ca="1">IFERROR(IF(C414+1&gt;MAX(OFFSET('Program and Results'!$T$1,MATCH('Data mining (ELO R diff)'!$A$2,'Program and Results'!$A:$A,0)-1,0,500,1)),"",'Data mining (ELO R diff)'!C414+1),"")</f>
        <v>163</v>
      </c>
      <c r="D415" s="47">
        <f ca="1">IF(C415="","",COUNTIFS(OFFSET('Program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diff)'!$C415))</f>
        <v>0</v>
      </c>
      <c r="E415">
        <f ca="1">IF(C415="","",COUNTIFS(OFFSET('Program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diff)'!$C415))</f>
        <v>0</v>
      </c>
      <c r="F415">
        <f ca="1">IF(C415="","",COUNTIFS(OFFSET('Program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diff)'!$C415))</f>
        <v>0</v>
      </c>
      <c r="G415" s="47">
        <f t="shared" ca="1" si="62"/>
        <v>0</v>
      </c>
      <c r="H415" s="47"/>
      <c r="M415" s="36" t="str">
        <f t="shared" si="61"/>
        <v/>
      </c>
      <c r="N415" s="36" t="str">
        <f t="shared" si="65"/>
        <v/>
      </c>
      <c r="O415" s="36" t="str">
        <f t="shared" si="66"/>
        <v/>
      </c>
      <c r="AJ415" t="str">
        <f t="shared" ca="1" si="64"/>
        <v>not first</v>
      </c>
    </row>
    <row r="416" spans="2:36">
      <c r="B416">
        <v>414</v>
      </c>
      <c r="C416" s="62">
        <f ca="1">IFERROR(IF(C415+1&gt;MAX(OFFSET('Program and Results'!$T$1,MATCH('Data mining (ELO R diff)'!$A$2,'Program and Results'!$A:$A,0)-1,0,500,1)),"",'Data mining (ELO R diff)'!C415+1),"")</f>
        <v>164</v>
      </c>
      <c r="D416" s="47">
        <f ca="1">IF(C416="","",COUNTIFS(OFFSET('Program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diff)'!$C416))</f>
        <v>0</v>
      </c>
      <c r="E416">
        <f ca="1">IF(C416="","",COUNTIFS(OFFSET('Program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diff)'!$C416))</f>
        <v>0</v>
      </c>
      <c r="F416">
        <f ca="1">IF(C416="","",COUNTIFS(OFFSET('Program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diff)'!$C416))</f>
        <v>0</v>
      </c>
      <c r="G416" s="47">
        <f t="shared" ca="1" si="62"/>
        <v>0</v>
      </c>
      <c r="H416" s="47"/>
      <c r="M416" s="36" t="str">
        <f t="shared" si="61"/>
        <v/>
      </c>
      <c r="N416" s="36" t="str">
        <f t="shared" si="65"/>
        <v/>
      </c>
      <c r="O416" s="36" t="str">
        <f t="shared" si="66"/>
        <v/>
      </c>
      <c r="AJ416" t="str">
        <f t="shared" ca="1" si="64"/>
        <v>not first</v>
      </c>
    </row>
    <row r="417" spans="2:36">
      <c r="B417">
        <v>415</v>
      </c>
      <c r="C417" s="62">
        <f ca="1">IFERROR(IF(C416+1&gt;MAX(OFFSET('Program and Results'!$T$1,MATCH('Data mining (ELO R diff)'!$A$2,'Program and Results'!$A:$A,0)-1,0,500,1)),"",'Data mining (ELO R diff)'!C416+1),"")</f>
        <v>165</v>
      </c>
      <c r="D417" s="47">
        <f ca="1">IF(C417="","",COUNTIFS(OFFSET('Program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diff)'!$C417))</f>
        <v>1</v>
      </c>
      <c r="E417">
        <f ca="1">IF(C417="","",COUNTIFS(OFFSET('Program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diff)'!$C417))</f>
        <v>0</v>
      </c>
      <c r="F417">
        <f ca="1">IF(C417="","",COUNTIFS(OFFSET('Program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diff)'!$C417))</f>
        <v>0</v>
      </c>
      <c r="G417" s="47">
        <f t="shared" ca="1" si="62"/>
        <v>1</v>
      </c>
      <c r="H417" s="47"/>
      <c r="M417" s="36" t="str">
        <f t="shared" si="61"/>
        <v/>
      </c>
      <c r="N417" s="36" t="str">
        <f t="shared" si="65"/>
        <v/>
      </c>
      <c r="O417" s="36" t="str">
        <f t="shared" si="66"/>
        <v/>
      </c>
      <c r="AJ417" t="str">
        <f t="shared" ca="1" si="64"/>
        <v>first</v>
      </c>
    </row>
    <row r="418" spans="2:36">
      <c r="B418">
        <v>416</v>
      </c>
      <c r="C418" s="62">
        <f ca="1">IFERROR(IF(C417+1&gt;MAX(OFFSET('Program and Results'!$T$1,MATCH('Data mining (ELO R diff)'!$A$2,'Program and Results'!$A:$A,0)-1,0,500,1)),"",'Data mining (ELO R diff)'!C417+1),"")</f>
        <v>166</v>
      </c>
      <c r="D418" s="47">
        <f ca="1">IF(C418="","",COUNTIFS(OFFSET('Program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diff)'!$C418))</f>
        <v>0</v>
      </c>
      <c r="E418">
        <f ca="1">IF(C418="","",COUNTIFS(OFFSET('Program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diff)'!$C418))</f>
        <v>0</v>
      </c>
      <c r="F418">
        <f ca="1">IF(C418="","",COUNTIFS(OFFSET('Program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diff)'!$C418))</f>
        <v>0</v>
      </c>
      <c r="G418" s="47">
        <f t="shared" ca="1" si="62"/>
        <v>0</v>
      </c>
      <c r="H418" s="47"/>
      <c r="M418" s="36" t="str">
        <f t="shared" si="61"/>
        <v/>
      </c>
      <c r="N418" s="36" t="str">
        <f t="shared" si="65"/>
        <v/>
      </c>
      <c r="O418" s="36" t="str">
        <f t="shared" si="66"/>
        <v/>
      </c>
      <c r="AJ418" t="str">
        <f t="shared" ca="1" si="64"/>
        <v>not first</v>
      </c>
    </row>
    <row r="419" spans="2:36">
      <c r="B419">
        <v>417</v>
      </c>
      <c r="C419" s="62">
        <f ca="1">IFERROR(IF(C418+1&gt;MAX(OFFSET('Program and Results'!$T$1,MATCH('Data mining (ELO R diff)'!$A$2,'Program and Results'!$A:$A,0)-1,0,500,1)),"",'Data mining (ELO R diff)'!C418+1),"")</f>
        <v>167</v>
      </c>
      <c r="D419" s="47">
        <f ca="1">IF(C419="","",COUNTIFS(OFFSET('Program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diff)'!$C419))</f>
        <v>0</v>
      </c>
      <c r="E419">
        <f ca="1">IF(C419="","",COUNTIFS(OFFSET('Program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diff)'!$C419))</f>
        <v>0</v>
      </c>
      <c r="F419">
        <f ca="1">IF(C419="","",COUNTIFS(OFFSET('Program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diff)'!$C419))</f>
        <v>0</v>
      </c>
      <c r="G419" s="47">
        <f t="shared" ca="1" si="62"/>
        <v>0</v>
      </c>
      <c r="H419" s="47"/>
      <c r="M419" s="36" t="str">
        <f t="shared" si="61"/>
        <v/>
      </c>
      <c r="N419" s="36" t="str">
        <f t="shared" si="65"/>
        <v/>
      </c>
      <c r="O419" s="36" t="str">
        <f t="shared" si="66"/>
        <v/>
      </c>
      <c r="AJ419" t="str">
        <f t="shared" ca="1" si="64"/>
        <v>not first</v>
      </c>
    </row>
    <row r="420" spans="2:36">
      <c r="B420">
        <v>418</v>
      </c>
      <c r="C420" s="62">
        <f ca="1">IFERROR(IF(C419+1&gt;MAX(OFFSET('Program and Results'!$T$1,MATCH('Data mining (ELO R diff)'!$A$2,'Program and Results'!$A:$A,0)-1,0,500,1)),"",'Data mining (ELO R diff)'!C419+1),"")</f>
        <v>168</v>
      </c>
      <c r="D420" s="47">
        <f ca="1">IF(C420="","",COUNTIFS(OFFSET('Program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diff)'!$C420))</f>
        <v>0</v>
      </c>
      <c r="E420">
        <f ca="1">IF(C420="","",COUNTIFS(OFFSET('Program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diff)'!$C420))</f>
        <v>0</v>
      </c>
      <c r="F420">
        <f ca="1">IF(C420="","",COUNTIFS(OFFSET('Program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diff)'!$C420))</f>
        <v>0</v>
      </c>
      <c r="G420" s="47">
        <f t="shared" ca="1" si="62"/>
        <v>0</v>
      </c>
      <c r="H420" s="47"/>
      <c r="M420" s="36" t="str">
        <f t="shared" si="61"/>
        <v/>
      </c>
      <c r="N420" s="36" t="str">
        <f t="shared" si="65"/>
        <v/>
      </c>
      <c r="O420" s="36" t="str">
        <f t="shared" si="66"/>
        <v/>
      </c>
      <c r="AJ420" t="str">
        <f t="shared" ca="1" si="64"/>
        <v>not first</v>
      </c>
    </row>
    <row r="421" spans="2:36">
      <c r="B421">
        <v>419</v>
      </c>
      <c r="C421" s="62">
        <f ca="1">IFERROR(IF(C420+1&gt;MAX(OFFSET('Program and Results'!$T$1,MATCH('Data mining (ELO R diff)'!$A$2,'Program and Results'!$A:$A,0)-1,0,500,1)),"",'Data mining (ELO R diff)'!C420+1),"")</f>
        <v>169</v>
      </c>
      <c r="D421" s="47">
        <f ca="1">IF(C421="","",COUNTIFS(OFFSET('Program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diff)'!$C421))</f>
        <v>0</v>
      </c>
      <c r="E421">
        <f ca="1">IF(C421="","",COUNTIFS(OFFSET('Program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diff)'!$C421))</f>
        <v>0</v>
      </c>
      <c r="F421">
        <f ca="1">IF(C421="","",COUNTIFS(OFFSET('Program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diff)'!$C421))</f>
        <v>0</v>
      </c>
      <c r="G421" s="47">
        <f t="shared" ca="1" si="62"/>
        <v>0</v>
      </c>
      <c r="H421" s="47"/>
      <c r="M421" s="36" t="str">
        <f t="shared" si="61"/>
        <v/>
      </c>
      <c r="N421" s="36" t="str">
        <f t="shared" si="65"/>
        <v/>
      </c>
      <c r="O421" s="36" t="str">
        <f t="shared" si="66"/>
        <v/>
      </c>
      <c r="AJ421" t="str">
        <f t="shared" ca="1" si="64"/>
        <v>not first</v>
      </c>
    </row>
    <row r="422" spans="2:36">
      <c r="B422">
        <v>420</v>
      </c>
      <c r="C422" s="62">
        <f ca="1">IFERROR(IF(C421+1&gt;MAX(OFFSET('Program and Results'!$T$1,MATCH('Data mining (ELO R diff)'!$A$2,'Program and Results'!$A:$A,0)-1,0,500,1)),"",'Data mining (ELO R diff)'!C421+1),"")</f>
        <v>170</v>
      </c>
      <c r="D422" s="47">
        <f ca="1">IF(C422="","",COUNTIFS(OFFSET('Program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diff)'!$C422))</f>
        <v>0</v>
      </c>
      <c r="E422">
        <f ca="1">IF(C422="","",COUNTIFS(OFFSET('Program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diff)'!$C422))</f>
        <v>0</v>
      </c>
      <c r="F422">
        <f ca="1">IF(C422="","",COUNTIFS(OFFSET('Program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diff)'!$C422))</f>
        <v>0</v>
      </c>
      <c r="G422" s="47">
        <f t="shared" ca="1" si="62"/>
        <v>0</v>
      </c>
      <c r="H422" s="47"/>
      <c r="M422" s="36" t="str">
        <f t="shared" si="61"/>
        <v/>
      </c>
      <c r="N422" s="36" t="str">
        <f t="shared" si="65"/>
        <v/>
      </c>
      <c r="O422" s="36" t="str">
        <f t="shared" si="66"/>
        <v/>
      </c>
      <c r="AJ422" t="str">
        <f t="shared" ca="1" si="64"/>
        <v>not first</v>
      </c>
    </row>
    <row r="423" spans="2:36">
      <c r="B423">
        <v>421</v>
      </c>
      <c r="C423" s="62">
        <f ca="1">IFERROR(IF(C422+1&gt;MAX(OFFSET('Program and Results'!$T$1,MATCH('Data mining (ELO R diff)'!$A$2,'Program and Results'!$A:$A,0)-1,0,500,1)),"",'Data mining (ELO R diff)'!C422+1),"")</f>
        <v>171</v>
      </c>
      <c r="D423" s="47">
        <f ca="1">IF(C423="","",COUNTIFS(OFFSET('Program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diff)'!$C423))</f>
        <v>0</v>
      </c>
      <c r="E423">
        <f ca="1">IF(C423="","",COUNTIFS(OFFSET('Program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diff)'!$C423))</f>
        <v>0</v>
      </c>
      <c r="F423">
        <f ca="1">IF(C423="","",COUNTIFS(OFFSET('Program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diff)'!$C423))</f>
        <v>0</v>
      </c>
      <c r="G423" s="47">
        <f t="shared" ca="1" si="62"/>
        <v>0</v>
      </c>
      <c r="H423" s="47"/>
      <c r="M423" s="36" t="str">
        <f t="shared" si="61"/>
        <v/>
      </c>
      <c r="N423" s="36" t="str">
        <f t="shared" si="65"/>
        <v/>
      </c>
      <c r="O423" s="36" t="str">
        <f t="shared" si="66"/>
        <v/>
      </c>
      <c r="AJ423" t="str">
        <f t="shared" ca="1" si="64"/>
        <v>not first</v>
      </c>
    </row>
    <row r="424" spans="2:36">
      <c r="B424">
        <v>422</v>
      </c>
      <c r="C424" s="62">
        <f ca="1">IFERROR(IF(C423+1&gt;MAX(OFFSET('Program and Results'!$T$1,MATCH('Data mining (ELO R diff)'!$A$2,'Program and Results'!$A:$A,0)-1,0,500,1)),"",'Data mining (ELO R diff)'!C423+1),"")</f>
        <v>172</v>
      </c>
      <c r="D424" s="47">
        <f ca="1">IF(C424="","",COUNTIFS(OFFSET('Program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diff)'!$C424))</f>
        <v>0</v>
      </c>
      <c r="E424">
        <f ca="1">IF(C424="","",COUNTIFS(OFFSET('Program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diff)'!$C424))</f>
        <v>0</v>
      </c>
      <c r="F424">
        <f ca="1">IF(C424="","",COUNTIFS(OFFSET('Program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diff)'!$C424))</f>
        <v>0</v>
      </c>
      <c r="G424" s="47">
        <f t="shared" ca="1" si="62"/>
        <v>0</v>
      </c>
      <c r="H424" s="47"/>
      <c r="M424" s="36" t="str">
        <f t="shared" si="61"/>
        <v/>
      </c>
      <c r="N424" s="36" t="str">
        <f t="shared" si="65"/>
        <v/>
      </c>
      <c r="O424" s="36" t="str">
        <f t="shared" si="66"/>
        <v/>
      </c>
      <c r="AJ424" t="str">
        <f t="shared" ca="1" si="64"/>
        <v>not first</v>
      </c>
    </row>
    <row r="425" spans="2:36">
      <c r="B425">
        <v>423</v>
      </c>
      <c r="C425" s="62">
        <f ca="1">IFERROR(IF(C424+1&gt;MAX(OFFSET('Program and Results'!$T$1,MATCH('Data mining (ELO R diff)'!$A$2,'Program and Results'!$A:$A,0)-1,0,500,1)),"",'Data mining (ELO R diff)'!C424+1),"")</f>
        <v>173</v>
      </c>
      <c r="D425" s="47">
        <f ca="1">IF(C425="","",COUNTIFS(OFFSET('Program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diff)'!$C425))</f>
        <v>0</v>
      </c>
      <c r="E425">
        <f ca="1">IF(C425="","",COUNTIFS(OFFSET('Program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diff)'!$C425))</f>
        <v>0</v>
      </c>
      <c r="F425">
        <f ca="1">IF(C425="","",COUNTIFS(OFFSET('Program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diff)'!$C425))</f>
        <v>0</v>
      </c>
      <c r="G425" s="47">
        <f t="shared" ca="1" si="62"/>
        <v>0</v>
      </c>
      <c r="H425" s="47"/>
      <c r="M425" s="36" t="str">
        <f t="shared" si="61"/>
        <v/>
      </c>
      <c r="N425" s="36" t="str">
        <f t="shared" si="65"/>
        <v/>
      </c>
      <c r="O425" s="36" t="str">
        <f t="shared" si="66"/>
        <v/>
      </c>
      <c r="AJ425" t="str">
        <f t="shared" ca="1" si="64"/>
        <v>not first</v>
      </c>
    </row>
    <row r="426" spans="2:36">
      <c r="B426">
        <v>424</v>
      </c>
      <c r="C426" s="62">
        <f ca="1">IFERROR(IF(C425+1&gt;MAX(OFFSET('Program and Results'!$T$1,MATCH('Data mining (ELO R diff)'!$A$2,'Program and Results'!$A:$A,0)-1,0,500,1)),"",'Data mining (ELO R diff)'!C425+1),"")</f>
        <v>174</v>
      </c>
      <c r="D426" s="47">
        <f ca="1">IF(C426="","",COUNTIFS(OFFSET('Program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diff)'!$C426))</f>
        <v>0</v>
      </c>
      <c r="E426">
        <f ca="1">IF(C426="","",COUNTIFS(OFFSET('Program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diff)'!$C426))</f>
        <v>0</v>
      </c>
      <c r="F426">
        <f ca="1">IF(C426="","",COUNTIFS(OFFSET('Program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diff)'!$C426))</f>
        <v>0</v>
      </c>
      <c r="G426" s="47">
        <f t="shared" ca="1" si="62"/>
        <v>0</v>
      </c>
      <c r="H426" s="47"/>
      <c r="M426" s="36" t="str">
        <f t="shared" si="61"/>
        <v/>
      </c>
      <c r="N426" s="36" t="str">
        <f t="shared" si="65"/>
        <v/>
      </c>
      <c r="O426" s="36" t="str">
        <f t="shared" si="66"/>
        <v/>
      </c>
      <c r="AJ426" t="str">
        <f t="shared" ca="1" si="64"/>
        <v>not first</v>
      </c>
    </row>
    <row r="427" spans="2:36">
      <c r="B427">
        <v>425</v>
      </c>
      <c r="C427" s="62">
        <f ca="1">IFERROR(IF(C426+1&gt;MAX(OFFSET('Program and Results'!$T$1,MATCH('Data mining (ELO R diff)'!$A$2,'Program and Results'!$A:$A,0)-1,0,500,1)),"",'Data mining (ELO R diff)'!C426+1),"")</f>
        <v>175</v>
      </c>
      <c r="D427" s="47">
        <f ca="1">IF(C427="","",COUNTIFS(OFFSET('Program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diff)'!$C427))</f>
        <v>0</v>
      </c>
      <c r="E427">
        <f ca="1">IF(C427="","",COUNTIFS(OFFSET('Program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diff)'!$C427))</f>
        <v>0</v>
      </c>
      <c r="F427">
        <f ca="1">IF(C427="","",COUNTIFS(OFFSET('Program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diff)'!$C427))</f>
        <v>0</v>
      </c>
      <c r="G427" s="47">
        <f t="shared" ca="1" si="62"/>
        <v>0</v>
      </c>
      <c r="H427" s="47"/>
      <c r="M427" s="36" t="str">
        <f t="shared" si="61"/>
        <v/>
      </c>
      <c r="N427" s="36" t="str">
        <f t="shared" si="65"/>
        <v/>
      </c>
      <c r="O427" s="36" t="str">
        <f t="shared" si="66"/>
        <v/>
      </c>
      <c r="AJ427" t="str">
        <f t="shared" ca="1" si="64"/>
        <v>not first</v>
      </c>
    </row>
    <row r="428" spans="2:36">
      <c r="B428">
        <v>426</v>
      </c>
      <c r="C428" s="62">
        <f ca="1">IFERROR(IF(C427+1&gt;MAX(OFFSET('Program and Results'!$T$1,MATCH('Data mining (ELO R diff)'!$A$2,'Program and Results'!$A:$A,0)-1,0,500,1)),"",'Data mining (ELO R diff)'!C427+1),"")</f>
        <v>176</v>
      </c>
      <c r="D428" s="47">
        <f ca="1">IF(C428="","",COUNTIFS(OFFSET('Program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diff)'!$C428))</f>
        <v>0</v>
      </c>
      <c r="E428">
        <f ca="1">IF(C428="","",COUNTIFS(OFFSET('Program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diff)'!$C428))</f>
        <v>0</v>
      </c>
      <c r="F428">
        <f ca="1">IF(C428="","",COUNTIFS(OFFSET('Program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diff)'!$C428))</f>
        <v>0</v>
      </c>
      <c r="G428" s="47">
        <f t="shared" ca="1" si="62"/>
        <v>0</v>
      </c>
      <c r="H428" s="47"/>
      <c r="M428" s="36" t="str">
        <f t="shared" si="61"/>
        <v/>
      </c>
      <c r="N428" s="36" t="str">
        <f t="shared" si="65"/>
        <v/>
      </c>
      <c r="O428" s="36" t="str">
        <f t="shared" si="66"/>
        <v/>
      </c>
      <c r="AJ428" t="str">
        <f t="shared" ca="1" si="64"/>
        <v>not first</v>
      </c>
    </row>
    <row r="429" spans="2:36">
      <c r="B429">
        <v>427</v>
      </c>
      <c r="C429" s="62">
        <f ca="1">IFERROR(IF(C428+1&gt;MAX(OFFSET('Program and Results'!$T$1,MATCH('Data mining (ELO R diff)'!$A$2,'Program and Results'!$A:$A,0)-1,0,500,1)),"",'Data mining (ELO R diff)'!C428+1),"")</f>
        <v>177</v>
      </c>
      <c r="D429" s="47">
        <f ca="1">IF(C429="","",COUNTIFS(OFFSET('Program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diff)'!$C429))</f>
        <v>0</v>
      </c>
      <c r="E429">
        <f ca="1">IF(C429="","",COUNTIFS(OFFSET('Program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diff)'!$C429))</f>
        <v>0</v>
      </c>
      <c r="F429">
        <f ca="1">IF(C429="","",COUNTIFS(OFFSET('Program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diff)'!$C429))</f>
        <v>0</v>
      </c>
      <c r="G429" s="47">
        <f t="shared" ca="1" si="62"/>
        <v>0</v>
      </c>
      <c r="H429" s="47"/>
      <c r="M429" s="36" t="str">
        <f t="shared" si="61"/>
        <v/>
      </c>
      <c r="N429" s="36" t="str">
        <f t="shared" si="65"/>
        <v/>
      </c>
      <c r="O429" s="36" t="str">
        <f t="shared" si="66"/>
        <v/>
      </c>
      <c r="AJ429" t="str">
        <f t="shared" ca="1" si="64"/>
        <v>not first</v>
      </c>
    </row>
    <row r="430" spans="2:36">
      <c r="B430">
        <v>428</v>
      </c>
      <c r="C430" s="62">
        <f ca="1">IFERROR(IF(C429+1&gt;MAX(OFFSET('Program and Results'!$T$1,MATCH('Data mining (ELO R diff)'!$A$2,'Program and Results'!$A:$A,0)-1,0,500,1)),"",'Data mining (ELO R diff)'!C429+1),"")</f>
        <v>178</v>
      </c>
      <c r="D430" s="47">
        <f ca="1">IF(C430="","",COUNTIFS(OFFSET('Program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diff)'!$C430))</f>
        <v>0</v>
      </c>
      <c r="E430">
        <f ca="1">IF(C430="","",COUNTIFS(OFFSET('Program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diff)'!$C430))</f>
        <v>0</v>
      </c>
      <c r="F430">
        <f ca="1">IF(C430="","",COUNTIFS(OFFSET('Program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diff)'!$C430))</f>
        <v>0</v>
      </c>
      <c r="G430" s="47">
        <f t="shared" ca="1" si="62"/>
        <v>0</v>
      </c>
      <c r="H430" s="47"/>
      <c r="M430" s="36" t="str">
        <f t="shared" si="61"/>
        <v/>
      </c>
      <c r="N430" s="36" t="str">
        <f t="shared" si="65"/>
        <v/>
      </c>
      <c r="O430" s="36" t="str">
        <f t="shared" si="66"/>
        <v/>
      </c>
      <c r="AJ430" t="str">
        <f t="shared" ca="1" si="64"/>
        <v>not first</v>
      </c>
    </row>
    <row r="431" spans="2:36">
      <c r="B431">
        <v>429</v>
      </c>
      <c r="C431" s="62">
        <f ca="1">IFERROR(IF(C430+1&gt;MAX(OFFSET('Program and Results'!$T$1,MATCH('Data mining (ELO R diff)'!$A$2,'Program and Results'!$A:$A,0)-1,0,500,1)),"",'Data mining (ELO R diff)'!C430+1),"")</f>
        <v>179</v>
      </c>
      <c r="D431" s="47">
        <f ca="1">IF(C431="","",COUNTIFS(OFFSET('Program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diff)'!$C431))</f>
        <v>0</v>
      </c>
      <c r="E431">
        <f ca="1">IF(C431="","",COUNTIFS(OFFSET('Program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diff)'!$C431))</f>
        <v>0</v>
      </c>
      <c r="F431">
        <f ca="1">IF(C431="","",COUNTIFS(OFFSET('Program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diff)'!$C431))</f>
        <v>0</v>
      </c>
      <c r="G431" s="47">
        <f t="shared" ca="1" si="62"/>
        <v>0</v>
      </c>
      <c r="H431" s="47"/>
      <c r="M431" s="36" t="str">
        <f t="shared" si="61"/>
        <v/>
      </c>
      <c r="N431" s="36" t="str">
        <f t="shared" si="65"/>
        <v/>
      </c>
      <c r="O431" s="36" t="str">
        <f t="shared" si="66"/>
        <v/>
      </c>
      <c r="AJ431" t="str">
        <f t="shared" ca="1" si="64"/>
        <v>not first</v>
      </c>
    </row>
    <row r="432" spans="2:36">
      <c r="B432">
        <v>430</v>
      </c>
      <c r="C432" s="62">
        <f ca="1">IFERROR(IF(C431+1&gt;MAX(OFFSET('Program and Results'!$T$1,MATCH('Data mining (ELO R diff)'!$A$2,'Program and Results'!$A:$A,0)-1,0,500,1)),"",'Data mining (ELO R diff)'!C431+1),"")</f>
        <v>180</v>
      </c>
      <c r="D432" s="47">
        <f ca="1">IF(C432="","",COUNTIFS(OFFSET('Program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diff)'!$C432))</f>
        <v>0</v>
      </c>
      <c r="E432">
        <f ca="1">IF(C432="","",COUNTIFS(OFFSET('Program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diff)'!$C432))</f>
        <v>0</v>
      </c>
      <c r="F432">
        <f ca="1">IF(C432="","",COUNTIFS(OFFSET('Program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diff)'!$C432))</f>
        <v>0</v>
      </c>
      <c r="G432" s="47">
        <f t="shared" ca="1" si="62"/>
        <v>0</v>
      </c>
      <c r="H432" s="47"/>
      <c r="M432" s="36" t="str">
        <f t="shared" si="61"/>
        <v/>
      </c>
      <c r="N432" s="36" t="str">
        <f t="shared" si="65"/>
        <v/>
      </c>
      <c r="O432" s="36" t="str">
        <f t="shared" si="66"/>
        <v/>
      </c>
      <c r="AJ432" t="str">
        <f t="shared" ca="1" si="64"/>
        <v>not first</v>
      </c>
    </row>
    <row r="433" spans="2:36">
      <c r="B433">
        <v>431</v>
      </c>
      <c r="C433" s="62">
        <f ca="1">IFERROR(IF(C432+1&gt;MAX(OFFSET('Program and Results'!$T$1,MATCH('Data mining (ELO R diff)'!$A$2,'Program and Results'!$A:$A,0)-1,0,500,1)),"",'Data mining (ELO R diff)'!C432+1),"")</f>
        <v>181</v>
      </c>
      <c r="D433" s="47">
        <f ca="1">IF(C433="","",COUNTIFS(OFFSET('Program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diff)'!$C433))</f>
        <v>0</v>
      </c>
      <c r="E433">
        <f ca="1">IF(C433="","",COUNTIFS(OFFSET('Program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diff)'!$C433))</f>
        <v>0</v>
      </c>
      <c r="F433">
        <f ca="1">IF(C433="","",COUNTIFS(OFFSET('Program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diff)'!$C433))</f>
        <v>0</v>
      </c>
      <c r="G433" s="47">
        <f t="shared" ca="1" si="62"/>
        <v>0</v>
      </c>
      <c r="H433" s="47"/>
      <c r="M433" s="36" t="str">
        <f t="shared" si="61"/>
        <v/>
      </c>
      <c r="N433" s="36" t="str">
        <f t="shared" si="65"/>
        <v/>
      </c>
      <c r="O433" s="36" t="str">
        <f t="shared" si="66"/>
        <v/>
      </c>
      <c r="AJ433" t="str">
        <f t="shared" ca="1" si="64"/>
        <v>not first</v>
      </c>
    </row>
    <row r="434" spans="2:36">
      <c r="B434">
        <v>432</v>
      </c>
      <c r="C434" s="62">
        <f ca="1">IFERROR(IF(C433+1&gt;MAX(OFFSET('Program and Results'!$T$1,MATCH('Data mining (ELO R diff)'!$A$2,'Program and Results'!$A:$A,0)-1,0,500,1)),"",'Data mining (ELO R diff)'!C433+1),"")</f>
        <v>182</v>
      </c>
      <c r="D434" s="47">
        <f ca="1">IF(C434="","",COUNTIFS(OFFSET('Program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diff)'!$C434))</f>
        <v>1</v>
      </c>
      <c r="E434">
        <f ca="1">IF(C434="","",COUNTIFS(OFFSET('Program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diff)'!$C434))</f>
        <v>0</v>
      </c>
      <c r="F434">
        <f ca="1">IF(C434="","",COUNTIFS(OFFSET('Program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diff)'!$C434))</f>
        <v>0</v>
      </c>
      <c r="G434" s="47">
        <f t="shared" ca="1" si="62"/>
        <v>1</v>
      </c>
      <c r="H434" s="47"/>
      <c r="M434" s="36" t="str">
        <f t="shared" si="61"/>
        <v/>
      </c>
      <c r="N434" s="36" t="str">
        <f t="shared" si="65"/>
        <v/>
      </c>
      <c r="O434" s="36" t="str">
        <f t="shared" si="66"/>
        <v/>
      </c>
      <c r="AJ434" t="str">
        <f t="shared" ca="1" si="64"/>
        <v>first</v>
      </c>
    </row>
    <row r="435" spans="2:36">
      <c r="B435">
        <v>433</v>
      </c>
      <c r="C435" s="62">
        <f ca="1">IFERROR(IF(C434+1&gt;MAX(OFFSET('Program and Results'!$T$1,MATCH('Data mining (ELO R diff)'!$A$2,'Program and Results'!$A:$A,0)-1,0,500,1)),"",'Data mining (ELO R diff)'!C434+1),"")</f>
        <v>183</v>
      </c>
      <c r="D435" s="47">
        <f ca="1">IF(C435="","",COUNTIFS(OFFSET('Program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diff)'!$C435))</f>
        <v>0</v>
      </c>
      <c r="E435">
        <f ca="1">IF(C435="","",COUNTIFS(OFFSET('Program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diff)'!$C435))</f>
        <v>0</v>
      </c>
      <c r="F435">
        <f ca="1">IF(C435="","",COUNTIFS(OFFSET('Program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diff)'!$C435))</f>
        <v>0</v>
      </c>
      <c r="G435" s="47">
        <f t="shared" ca="1" si="62"/>
        <v>0</v>
      </c>
      <c r="H435" s="47"/>
      <c r="M435" s="36" t="str">
        <f t="shared" si="61"/>
        <v/>
      </c>
      <c r="N435" s="36" t="str">
        <f t="shared" si="65"/>
        <v/>
      </c>
      <c r="O435" s="36" t="str">
        <f t="shared" si="66"/>
        <v/>
      </c>
      <c r="AJ435" t="str">
        <f t="shared" ca="1" si="64"/>
        <v>not first</v>
      </c>
    </row>
    <row r="436" spans="2:36">
      <c r="B436">
        <v>434</v>
      </c>
      <c r="C436" s="62">
        <f ca="1">IFERROR(IF(C435+1&gt;MAX(OFFSET('Program and Results'!$T$1,MATCH('Data mining (ELO R diff)'!$A$2,'Program and Results'!$A:$A,0)-1,0,500,1)),"",'Data mining (ELO R diff)'!C435+1),"")</f>
        <v>184</v>
      </c>
      <c r="D436" s="47">
        <f ca="1">IF(C436="","",COUNTIFS(OFFSET('Program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diff)'!$C436))</f>
        <v>0</v>
      </c>
      <c r="E436">
        <f ca="1">IF(C436="","",COUNTIFS(OFFSET('Program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diff)'!$C436))</f>
        <v>0</v>
      </c>
      <c r="F436">
        <f ca="1">IF(C436="","",COUNTIFS(OFFSET('Program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diff)'!$C436))</f>
        <v>0</v>
      </c>
      <c r="G436" s="47">
        <f t="shared" ca="1" si="62"/>
        <v>0</v>
      </c>
      <c r="H436" s="47"/>
      <c r="M436" s="36" t="str">
        <f t="shared" si="61"/>
        <v/>
      </c>
      <c r="N436" s="36" t="str">
        <f t="shared" si="65"/>
        <v/>
      </c>
      <c r="O436" s="36" t="str">
        <f t="shared" si="66"/>
        <v/>
      </c>
      <c r="AJ436" t="str">
        <f t="shared" ca="1" si="64"/>
        <v>not first</v>
      </c>
    </row>
    <row r="437" spans="2:36">
      <c r="B437">
        <v>435</v>
      </c>
      <c r="C437" s="62">
        <f ca="1">IFERROR(IF(C436+1&gt;MAX(OFFSET('Program and Results'!$T$1,MATCH('Data mining (ELO R diff)'!$A$2,'Program and Results'!$A:$A,0)-1,0,500,1)),"",'Data mining (ELO R diff)'!C436+1),"")</f>
        <v>185</v>
      </c>
      <c r="D437" s="47">
        <f ca="1">IF(C437="","",COUNTIFS(OFFSET('Program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diff)'!$C437))</f>
        <v>0</v>
      </c>
      <c r="E437">
        <f ca="1">IF(C437="","",COUNTIFS(OFFSET('Program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diff)'!$C437))</f>
        <v>0</v>
      </c>
      <c r="F437">
        <f ca="1">IF(C437="","",COUNTIFS(OFFSET('Program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diff)'!$C437))</f>
        <v>0</v>
      </c>
      <c r="G437" s="47">
        <f t="shared" ca="1" si="62"/>
        <v>0</v>
      </c>
      <c r="H437" s="47"/>
      <c r="M437" s="36" t="str">
        <f t="shared" si="61"/>
        <v/>
      </c>
      <c r="N437" s="36" t="str">
        <f t="shared" si="65"/>
        <v/>
      </c>
      <c r="O437" s="36" t="str">
        <f t="shared" si="66"/>
        <v/>
      </c>
      <c r="AJ437" t="str">
        <f t="shared" ca="1" si="64"/>
        <v>not first</v>
      </c>
    </row>
    <row r="438" spans="2:36">
      <c r="B438">
        <v>436</v>
      </c>
      <c r="C438" s="62">
        <f ca="1">IFERROR(IF(C437+1&gt;MAX(OFFSET('Program and Results'!$T$1,MATCH('Data mining (ELO R diff)'!$A$2,'Program and Results'!$A:$A,0)-1,0,500,1)),"",'Data mining (ELO R diff)'!C437+1),"")</f>
        <v>186</v>
      </c>
      <c r="D438" s="47">
        <f ca="1">IF(C438="","",COUNTIFS(OFFSET('Program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diff)'!$C438))</f>
        <v>1</v>
      </c>
      <c r="E438">
        <f ca="1">IF(C438="","",COUNTIFS(OFFSET('Program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diff)'!$C438))</f>
        <v>0</v>
      </c>
      <c r="F438">
        <f ca="1">IF(C438="","",COUNTIFS(OFFSET('Program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diff)'!$C438))</f>
        <v>0</v>
      </c>
      <c r="G438" s="47">
        <f t="shared" ca="1" si="62"/>
        <v>1</v>
      </c>
      <c r="H438" s="47"/>
      <c r="M438" s="36" t="str">
        <f t="shared" si="61"/>
        <v/>
      </c>
      <c r="N438" s="36" t="str">
        <f t="shared" si="65"/>
        <v/>
      </c>
      <c r="O438" s="36" t="str">
        <f t="shared" si="66"/>
        <v/>
      </c>
      <c r="AJ438" t="str">
        <f t="shared" ca="1" si="64"/>
        <v>first</v>
      </c>
    </row>
    <row r="439" spans="2:36">
      <c r="B439">
        <v>437</v>
      </c>
      <c r="C439" s="62">
        <f ca="1">IFERROR(IF(C438+1&gt;MAX(OFFSET('Program and Results'!$T$1,MATCH('Data mining (ELO R diff)'!$A$2,'Program and Results'!$A:$A,0)-1,0,500,1)),"",'Data mining (ELO R diff)'!C438+1),"")</f>
        <v>187</v>
      </c>
      <c r="D439" s="47">
        <f ca="1">IF(C439="","",COUNTIFS(OFFSET('Program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diff)'!$C439))</f>
        <v>0</v>
      </c>
      <c r="E439">
        <f ca="1">IF(C439="","",COUNTIFS(OFFSET('Program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diff)'!$C439))</f>
        <v>0</v>
      </c>
      <c r="F439">
        <f ca="1">IF(C439="","",COUNTIFS(OFFSET('Program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diff)'!$C439))</f>
        <v>0</v>
      </c>
      <c r="G439" s="47">
        <f t="shared" ca="1" si="62"/>
        <v>0</v>
      </c>
      <c r="H439" s="47"/>
      <c r="M439" s="36" t="str">
        <f t="shared" si="61"/>
        <v/>
      </c>
      <c r="N439" s="36" t="str">
        <f t="shared" si="65"/>
        <v/>
      </c>
      <c r="O439" s="36" t="str">
        <f t="shared" si="66"/>
        <v/>
      </c>
      <c r="AJ439" t="str">
        <f t="shared" ca="1" si="64"/>
        <v>not first</v>
      </c>
    </row>
    <row r="440" spans="2:36">
      <c r="B440">
        <v>438</v>
      </c>
      <c r="C440" s="62">
        <f ca="1">IFERROR(IF(C439+1&gt;MAX(OFFSET('Program and Results'!$T$1,MATCH('Data mining (ELO R diff)'!$A$2,'Program and Results'!$A:$A,0)-1,0,500,1)),"",'Data mining (ELO R diff)'!C439+1),"")</f>
        <v>188</v>
      </c>
      <c r="D440" s="47">
        <f ca="1">IF(C440="","",COUNTIFS(OFFSET('Program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diff)'!$C440))</f>
        <v>0</v>
      </c>
      <c r="E440">
        <f ca="1">IF(C440="","",COUNTIFS(OFFSET('Program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diff)'!$C440))</f>
        <v>0</v>
      </c>
      <c r="F440">
        <f ca="1">IF(C440="","",COUNTIFS(OFFSET('Program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diff)'!$C440))</f>
        <v>0</v>
      </c>
      <c r="G440" s="47">
        <f t="shared" ca="1" si="62"/>
        <v>0</v>
      </c>
      <c r="H440" s="47"/>
      <c r="M440" s="36" t="str">
        <f t="shared" si="61"/>
        <v/>
      </c>
      <c r="N440" s="36" t="str">
        <f t="shared" si="65"/>
        <v/>
      </c>
      <c r="O440" s="36" t="str">
        <f t="shared" si="66"/>
        <v/>
      </c>
      <c r="AJ440" t="str">
        <f t="shared" ca="1" si="64"/>
        <v>not first</v>
      </c>
    </row>
    <row r="441" spans="2:36">
      <c r="B441">
        <v>439</v>
      </c>
      <c r="C441" s="62">
        <f ca="1">IFERROR(IF(C440+1&gt;MAX(OFFSET('Program and Results'!$T$1,MATCH('Data mining (ELO R diff)'!$A$2,'Program and Results'!$A:$A,0)-1,0,500,1)),"",'Data mining (ELO R diff)'!C440+1),"")</f>
        <v>189</v>
      </c>
      <c r="D441" s="47">
        <f ca="1">IF(C441="","",COUNTIFS(OFFSET('Program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diff)'!$C441))</f>
        <v>0</v>
      </c>
      <c r="E441">
        <f ca="1">IF(C441="","",COUNTIFS(OFFSET('Program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diff)'!$C441))</f>
        <v>0</v>
      </c>
      <c r="F441">
        <f ca="1">IF(C441="","",COUNTIFS(OFFSET('Program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diff)'!$C441))</f>
        <v>0</v>
      </c>
      <c r="G441" s="47">
        <f t="shared" ca="1" si="62"/>
        <v>0</v>
      </c>
      <c r="H441" s="47"/>
      <c r="M441" s="36" t="str">
        <f t="shared" si="61"/>
        <v/>
      </c>
      <c r="N441" s="36" t="str">
        <f t="shared" si="65"/>
        <v/>
      </c>
      <c r="O441" s="36" t="str">
        <f t="shared" si="66"/>
        <v/>
      </c>
      <c r="AJ441" t="str">
        <f t="shared" ca="1" si="64"/>
        <v>not first</v>
      </c>
    </row>
    <row r="442" spans="2:36">
      <c r="B442">
        <v>440</v>
      </c>
      <c r="C442" s="62">
        <f ca="1">IFERROR(IF(C441+1&gt;MAX(OFFSET('Program and Results'!$T$1,MATCH('Data mining (ELO R diff)'!$A$2,'Program and Results'!$A:$A,0)-1,0,500,1)),"",'Data mining (ELO R diff)'!C441+1),"")</f>
        <v>190</v>
      </c>
      <c r="D442" s="47">
        <f ca="1">IF(C442="","",COUNTIFS(OFFSET('Program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diff)'!$C442))</f>
        <v>0</v>
      </c>
      <c r="E442">
        <f ca="1">IF(C442="","",COUNTIFS(OFFSET('Program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diff)'!$C442))</f>
        <v>0</v>
      </c>
      <c r="F442">
        <f ca="1">IF(C442="","",COUNTIFS(OFFSET('Program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diff)'!$C442))</f>
        <v>0</v>
      </c>
      <c r="G442" s="47">
        <f t="shared" ca="1" si="62"/>
        <v>0</v>
      </c>
      <c r="H442" s="47"/>
      <c r="M442" s="36" t="str">
        <f t="shared" si="61"/>
        <v/>
      </c>
      <c r="N442" s="36" t="str">
        <f t="shared" si="65"/>
        <v/>
      </c>
      <c r="O442" s="36" t="str">
        <f t="shared" si="66"/>
        <v/>
      </c>
      <c r="AJ442" t="str">
        <f t="shared" ca="1" si="64"/>
        <v>not first</v>
      </c>
    </row>
    <row r="443" spans="2:36">
      <c r="B443">
        <v>441</v>
      </c>
      <c r="C443" s="62">
        <f ca="1">IFERROR(IF(C442+1&gt;MAX(OFFSET('Program and Results'!$T$1,MATCH('Data mining (ELO R diff)'!$A$2,'Program and Results'!$A:$A,0)-1,0,500,1)),"",'Data mining (ELO R diff)'!C442+1),"")</f>
        <v>191</v>
      </c>
      <c r="D443" s="47">
        <f ca="1">IF(C443="","",COUNTIFS(OFFSET('Program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diff)'!$C443))</f>
        <v>0</v>
      </c>
      <c r="E443">
        <f ca="1">IF(C443="","",COUNTIFS(OFFSET('Program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diff)'!$C443))</f>
        <v>0</v>
      </c>
      <c r="F443">
        <f ca="1">IF(C443="","",COUNTIFS(OFFSET('Program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diff)'!$C443))</f>
        <v>0</v>
      </c>
      <c r="G443" s="47">
        <f t="shared" ca="1" si="62"/>
        <v>0</v>
      </c>
      <c r="H443" s="47"/>
      <c r="M443" s="36" t="str">
        <f t="shared" si="61"/>
        <v/>
      </c>
      <c r="N443" s="36" t="str">
        <f t="shared" si="65"/>
        <v/>
      </c>
      <c r="O443" s="36" t="str">
        <f t="shared" si="66"/>
        <v/>
      </c>
      <c r="AJ443" t="str">
        <f t="shared" ca="1" si="64"/>
        <v>not first</v>
      </c>
    </row>
    <row r="444" spans="2:36">
      <c r="B444">
        <v>442</v>
      </c>
      <c r="C444" s="62">
        <f ca="1">IFERROR(IF(C443+1&gt;MAX(OFFSET('Program and Results'!$T$1,MATCH('Data mining (ELO R diff)'!$A$2,'Program and Results'!$A:$A,0)-1,0,500,1)),"",'Data mining (ELO R diff)'!C443+1),"")</f>
        <v>192</v>
      </c>
      <c r="D444" s="47">
        <f ca="1">IF(C444="","",COUNTIFS(OFFSET('Program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diff)'!$C444))</f>
        <v>0</v>
      </c>
      <c r="E444">
        <f ca="1">IF(C444="","",COUNTIFS(OFFSET('Program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diff)'!$C444))</f>
        <v>0</v>
      </c>
      <c r="F444">
        <f ca="1">IF(C444="","",COUNTIFS(OFFSET('Program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diff)'!$C444))</f>
        <v>1</v>
      </c>
      <c r="G444" s="47">
        <f t="shared" ca="1" si="62"/>
        <v>1</v>
      </c>
      <c r="H444" s="47"/>
      <c r="M444" s="36" t="str">
        <f t="shared" si="61"/>
        <v/>
      </c>
      <c r="N444" s="36" t="str">
        <f t="shared" si="65"/>
        <v/>
      </c>
      <c r="O444" s="36" t="str">
        <f t="shared" si="66"/>
        <v/>
      </c>
      <c r="AJ444" t="str">
        <f t="shared" ca="1" si="64"/>
        <v>first</v>
      </c>
    </row>
    <row r="445" spans="2:36">
      <c r="B445">
        <v>443</v>
      </c>
      <c r="C445" s="62">
        <f ca="1">IFERROR(IF(C444+1&gt;MAX(OFFSET('Program and Results'!$T$1,MATCH('Data mining (ELO R diff)'!$A$2,'Program and Results'!$A:$A,0)-1,0,500,1)),"",'Data mining (ELO R diff)'!C444+1),"")</f>
        <v>193</v>
      </c>
      <c r="D445" s="47">
        <f ca="1">IF(C445="","",COUNTIFS(OFFSET('Program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diff)'!$C445))</f>
        <v>0</v>
      </c>
      <c r="E445">
        <f ca="1">IF(C445="","",COUNTIFS(OFFSET('Program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diff)'!$C445))</f>
        <v>0</v>
      </c>
      <c r="F445">
        <f ca="1">IF(C445="","",COUNTIFS(OFFSET('Program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diff)'!$C445))</f>
        <v>0</v>
      </c>
      <c r="G445" s="47">
        <f t="shared" ca="1" si="62"/>
        <v>0</v>
      </c>
      <c r="H445" s="47"/>
      <c r="M445" s="36" t="str">
        <f t="shared" si="61"/>
        <v/>
      </c>
      <c r="N445" s="36" t="str">
        <f t="shared" si="65"/>
        <v/>
      </c>
      <c r="O445" s="36" t="str">
        <f t="shared" si="66"/>
        <v/>
      </c>
      <c r="AJ445" t="str">
        <f t="shared" ca="1" si="64"/>
        <v>not first</v>
      </c>
    </row>
    <row r="446" spans="2:36">
      <c r="B446">
        <v>444</v>
      </c>
      <c r="C446" s="62">
        <f ca="1">IFERROR(IF(C445+1&gt;MAX(OFFSET('Program and Results'!$T$1,MATCH('Data mining (ELO R diff)'!$A$2,'Program and Results'!$A:$A,0)-1,0,500,1)),"",'Data mining (ELO R diff)'!C445+1),"")</f>
        <v>194</v>
      </c>
      <c r="D446" s="47">
        <f ca="1">IF(C446="","",COUNTIFS(OFFSET('Program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diff)'!$C446))</f>
        <v>0</v>
      </c>
      <c r="E446">
        <f ca="1">IF(C446="","",COUNTIFS(OFFSET('Program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diff)'!$C446))</f>
        <v>0</v>
      </c>
      <c r="F446">
        <f ca="1">IF(C446="","",COUNTIFS(OFFSET('Program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diff)'!$C446))</f>
        <v>0</v>
      </c>
      <c r="G446" s="47">
        <f t="shared" ca="1" si="62"/>
        <v>0</v>
      </c>
      <c r="H446" s="47"/>
      <c r="M446" s="36" t="str">
        <f t="shared" si="61"/>
        <v/>
      </c>
      <c r="N446" s="36" t="str">
        <f t="shared" si="65"/>
        <v/>
      </c>
      <c r="O446" s="36" t="str">
        <f t="shared" si="66"/>
        <v/>
      </c>
      <c r="AJ446" t="str">
        <f t="shared" ca="1" si="64"/>
        <v>not first</v>
      </c>
    </row>
    <row r="447" spans="2:36">
      <c r="B447">
        <v>445</v>
      </c>
      <c r="C447" s="62">
        <f ca="1">IFERROR(IF(C446+1&gt;MAX(OFFSET('Program and Results'!$T$1,MATCH('Data mining (ELO R diff)'!$A$2,'Program and Results'!$A:$A,0)-1,0,500,1)),"",'Data mining (ELO R diff)'!C446+1),"")</f>
        <v>195</v>
      </c>
      <c r="D447" s="47">
        <f ca="1">IF(C447="","",COUNTIFS(OFFSET('Program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diff)'!$C447))</f>
        <v>0</v>
      </c>
      <c r="E447">
        <f ca="1">IF(C447="","",COUNTIFS(OFFSET('Program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diff)'!$C447))</f>
        <v>0</v>
      </c>
      <c r="F447">
        <f ca="1">IF(C447="","",COUNTIFS(OFFSET('Program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diff)'!$C447))</f>
        <v>0</v>
      </c>
      <c r="G447" s="47">
        <f t="shared" ca="1" si="62"/>
        <v>0</v>
      </c>
      <c r="H447" s="47"/>
      <c r="M447" s="36" t="str">
        <f t="shared" si="61"/>
        <v/>
      </c>
      <c r="N447" s="36" t="str">
        <f t="shared" si="65"/>
        <v/>
      </c>
      <c r="O447" s="36" t="str">
        <f t="shared" si="66"/>
        <v/>
      </c>
      <c r="AJ447" t="str">
        <f t="shared" ca="1" si="64"/>
        <v>not first</v>
      </c>
    </row>
    <row r="448" spans="2:36">
      <c r="B448">
        <v>446</v>
      </c>
      <c r="C448" s="62">
        <f ca="1">IFERROR(IF(C447+1&gt;MAX(OFFSET('Program and Results'!$T$1,MATCH('Data mining (ELO R diff)'!$A$2,'Program and Results'!$A:$A,0)-1,0,500,1)),"",'Data mining (ELO R diff)'!C447+1),"")</f>
        <v>196</v>
      </c>
      <c r="D448" s="47">
        <f ca="1">IF(C448="","",COUNTIFS(OFFSET('Program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diff)'!$C448))</f>
        <v>0</v>
      </c>
      <c r="E448">
        <f ca="1">IF(C448="","",COUNTIFS(OFFSET('Program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diff)'!$C448))</f>
        <v>0</v>
      </c>
      <c r="F448">
        <f ca="1">IF(C448="","",COUNTIFS(OFFSET('Program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diff)'!$C448))</f>
        <v>0</v>
      </c>
      <c r="G448" s="47">
        <f t="shared" ca="1" si="62"/>
        <v>0</v>
      </c>
      <c r="H448" s="47"/>
      <c r="M448" s="36" t="str">
        <f t="shared" si="61"/>
        <v/>
      </c>
      <c r="N448" s="36" t="str">
        <f t="shared" si="65"/>
        <v/>
      </c>
      <c r="O448" s="36" t="str">
        <f t="shared" si="66"/>
        <v/>
      </c>
      <c r="AJ448" t="str">
        <f t="shared" ca="1" si="64"/>
        <v>not first</v>
      </c>
    </row>
    <row r="449" spans="2:36">
      <c r="B449">
        <v>447</v>
      </c>
      <c r="C449" s="62">
        <f ca="1">IFERROR(IF(C448+1&gt;MAX(OFFSET('Program and Results'!$T$1,MATCH('Data mining (ELO R diff)'!$A$2,'Program and Results'!$A:$A,0)-1,0,500,1)),"",'Data mining (ELO R diff)'!C448+1),"")</f>
        <v>197</v>
      </c>
      <c r="D449" s="47">
        <f ca="1">IF(C449="","",COUNTIFS(OFFSET('Program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diff)'!$C449))</f>
        <v>0</v>
      </c>
      <c r="E449">
        <f ca="1">IF(C449="","",COUNTIFS(OFFSET('Program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diff)'!$C449))</f>
        <v>0</v>
      </c>
      <c r="F449">
        <f ca="1">IF(C449="","",COUNTIFS(OFFSET('Program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diff)'!$C449))</f>
        <v>0</v>
      </c>
      <c r="G449" s="47">
        <f t="shared" ca="1" si="62"/>
        <v>0</v>
      </c>
      <c r="H449" s="47"/>
      <c r="M449" s="36" t="str">
        <f t="shared" si="61"/>
        <v/>
      </c>
      <c r="N449" s="36" t="str">
        <f t="shared" si="65"/>
        <v/>
      </c>
      <c r="O449" s="36" t="str">
        <f t="shared" si="66"/>
        <v/>
      </c>
      <c r="AJ449" t="str">
        <f t="shared" ca="1" si="64"/>
        <v>not first</v>
      </c>
    </row>
    <row r="450" spans="2:36">
      <c r="B450">
        <v>448</v>
      </c>
      <c r="C450" s="62">
        <f ca="1">IFERROR(IF(C449+1&gt;MAX(OFFSET('Program and Results'!$T$1,MATCH('Data mining (ELO R diff)'!$A$2,'Program and Results'!$A:$A,0)-1,0,500,1)),"",'Data mining (ELO R diff)'!C449+1),"")</f>
        <v>198</v>
      </c>
      <c r="D450" s="47">
        <f ca="1">IF(C450="","",COUNTIFS(OFFSET('Program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diff)'!$C450))</f>
        <v>0</v>
      </c>
      <c r="E450">
        <f ca="1">IF(C450="","",COUNTIFS(OFFSET('Program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diff)'!$C450))</f>
        <v>0</v>
      </c>
      <c r="F450">
        <f ca="1">IF(C450="","",COUNTIFS(OFFSET('Program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diff)'!$C450))</f>
        <v>0</v>
      </c>
      <c r="G450" s="47">
        <f t="shared" ca="1" si="62"/>
        <v>0</v>
      </c>
      <c r="H450" s="47"/>
      <c r="M450" s="36" t="str">
        <f t="shared" ref="M450:M500" si="67">IFERROR(IF(L450="","",IF($L450="+",SUMIFS($D:$D,$C:$C,"&gt;="&amp;$K450),SUMIFS($D:$D,$C:$C,"&gt;="&amp;$K450,$C:$C,"&lt;="&amp;$L450))),"")</f>
        <v/>
      </c>
      <c r="N450" s="36" t="str">
        <f t="shared" si="65"/>
        <v/>
      </c>
      <c r="O450" s="36" t="str">
        <f t="shared" si="66"/>
        <v/>
      </c>
      <c r="AJ450" t="str">
        <f t="shared" ca="1" si="64"/>
        <v>not first</v>
      </c>
    </row>
    <row r="451" spans="2:36">
      <c r="B451">
        <v>449</v>
      </c>
      <c r="C451" s="62">
        <f ca="1">IFERROR(IF(C450+1&gt;MAX(OFFSET('Program and Results'!$T$1,MATCH('Data mining (ELO R diff)'!$A$2,'Program and Results'!$A:$A,0)-1,0,500,1)),"",'Data mining (ELO R diff)'!C450+1),"")</f>
        <v>199</v>
      </c>
      <c r="D451" s="47">
        <f ca="1">IF(C451="","",COUNTIFS(OFFSET('Program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diff)'!$C451))</f>
        <v>0</v>
      </c>
      <c r="E451">
        <f ca="1">IF(C451="","",COUNTIFS(OFFSET('Program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diff)'!$C451))</f>
        <v>0</v>
      </c>
      <c r="F451">
        <f ca="1">IF(C451="","",COUNTIFS(OFFSET('Program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diff)'!$C451))</f>
        <v>0</v>
      </c>
      <c r="G451" s="47">
        <f t="shared" ref="G451:G500" ca="1" si="68">IF(C451="","",SUM(D451:F451))</f>
        <v>0</v>
      </c>
      <c r="H451" s="47"/>
      <c r="M451" s="36" t="str">
        <f t="shared" si="67"/>
        <v/>
      </c>
      <c r="N451" s="36" t="str">
        <f t="shared" si="65"/>
        <v/>
      </c>
      <c r="O451" s="36" t="str">
        <f t="shared" si="66"/>
        <v/>
      </c>
      <c r="AJ451" t="str">
        <f t="shared" ca="1" si="64"/>
        <v>not first</v>
      </c>
    </row>
    <row r="452" spans="2:36">
      <c r="B452">
        <v>450</v>
      </c>
      <c r="C452" s="62">
        <f ca="1">IFERROR(IF(C451+1&gt;MAX(OFFSET('Program and Results'!$T$1,MATCH('Data mining (ELO R diff)'!$A$2,'Program and Results'!$A:$A,0)-1,0,500,1)),"",'Data mining (ELO R diff)'!C451+1),"")</f>
        <v>200</v>
      </c>
      <c r="D452" s="47">
        <f ca="1">IF(C452="","",COUNTIFS(OFFSET('Program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diff)'!$C452))</f>
        <v>0</v>
      </c>
      <c r="E452">
        <f ca="1">IF(C452="","",COUNTIFS(OFFSET('Program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diff)'!$C452))</f>
        <v>0</v>
      </c>
      <c r="F452">
        <f ca="1">IF(C452="","",COUNTIFS(OFFSET('Program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diff)'!$C452))</f>
        <v>0</v>
      </c>
      <c r="G452" s="47">
        <f t="shared" ca="1" si="68"/>
        <v>0</v>
      </c>
      <c r="H452" s="47"/>
      <c r="M452" s="36" t="str">
        <f t="shared" si="67"/>
        <v/>
      </c>
      <c r="N452" s="36" t="str">
        <f t="shared" si="65"/>
        <v/>
      </c>
      <c r="O452" s="36" t="str">
        <f t="shared" si="66"/>
        <v/>
      </c>
      <c r="AJ452" t="str">
        <f t="shared" ca="1" si="64"/>
        <v>not first</v>
      </c>
    </row>
    <row r="453" spans="2:36">
      <c r="B453">
        <v>451</v>
      </c>
      <c r="C453" s="62">
        <f ca="1">IFERROR(IF(C452+1&gt;MAX(OFFSET('Program and Results'!$T$1,MATCH('Data mining (ELO R diff)'!$A$2,'Program and Results'!$A:$A,0)-1,0,500,1)),"",'Data mining (ELO R diff)'!C452+1),"")</f>
        <v>201</v>
      </c>
      <c r="D453" s="47">
        <f ca="1">IF(C453="","",COUNTIFS(OFFSET('Program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diff)'!$C453))</f>
        <v>0</v>
      </c>
      <c r="E453">
        <f ca="1">IF(C453="","",COUNTIFS(OFFSET('Program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diff)'!$C453))</f>
        <v>0</v>
      </c>
      <c r="F453">
        <f ca="1">IF(C453="","",COUNTIFS(OFFSET('Program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diff)'!$C453))</f>
        <v>0</v>
      </c>
      <c r="G453" s="47">
        <f t="shared" ca="1" si="68"/>
        <v>0</v>
      </c>
      <c r="H453" s="47"/>
      <c r="M453" s="36" t="str">
        <f t="shared" si="67"/>
        <v/>
      </c>
      <c r="N453" s="36" t="str">
        <f t="shared" si="65"/>
        <v/>
      </c>
      <c r="O453" s="36" t="str">
        <f t="shared" si="66"/>
        <v/>
      </c>
      <c r="AJ453" t="str">
        <f t="shared" ca="1" si="64"/>
        <v>not first</v>
      </c>
    </row>
    <row r="454" spans="2:36">
      <c r="B454">
        <v>452</v>
      </c>
      <c r="C454" s="62">
        <f ca="1">IFERROR(IF(C453+1&gt;MAX(OFFSET('Program and Results'!$T$1,MATCH('Data mining (ELO R diff)'!$A$2,'Program and Results'!$A:$A,0)-1,0,500,1)),"",'Data mining (ELO R diff)'!C453+1),"")</f>
        <v>202</v>
      </c>
      <c r="D454" s="47">
        <f ca="1">IF(C454="","",COUNTIFS(OFFSET('Program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diff)'!$C454))</f>
        <v>0</v>
      </c>
      <c r="E454">
        <f ca="1">IF(C454="","",COUNTIFS(OFFSET('Program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diff)'!$C454))</f>
        <v>0</v>
      </c>
      <c r="F454">
        <f ca="1">IF(C454="","",COUNTIFS(OFFSET('Program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diff)'!$C454))</f>
        <v>0</v>
      </c>
      <c r="G454" s="47">
        <f t="shared" ca="1" si="68"/>
        <v>0</v>
      </c>
      <c r="H454" s="47"/>
      <c r="M454" s="36" t="str">
        <f t="shared" si="67"/>
        <v/>
      </c>
      <c r="N454" s="36" t="str">
        <f t="shared" si="65"/>
        <v/>
      </c>
      <c r="O454" s="36" t="str">
        <f t="shared" si="66"/>
        <v/>
      </c>
      <c r="AJ454" t="str">
        <f t="shared" ca="1" si="64"/>
        <v>not first</v>
      </c>
    </row>
    <row r="455" spans="2:36">
      <c r="B455">
        <v>453</v>
      </c>
      <c r="C455" s="62">
        <f ca="1">IFERROR(IF(C454+1&gt;MAX(OFFSET('Program and Results'!$T$1,MATCH('Data mining (ELO R diff)'!$A$2,'Program and Results'!$A:$A,0)-1,0,500,1)),"",'Data mining (ELO R diff)'!C454+1),"")</f>
        <v>203</v>
      </c>
      <c r="D455" s="47">
        <f ca="1">IF(C455="","",COUNTIFS(OFFSET('Program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diff)'!$C455))</f>
        <v>0</v>
      </c>
      <c r="E455">
        <f ca="1">IF(C455="","",COUNTIFS(OFFSET('Program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diff)'!$C455))</f>
        <v>0</v>
      </c>
      <c r="F455">
        <f ca="1">IF(C455="","",COUNTIFS(OFFSET('Program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diff)'!$C455))</f>
        <v>0</v>
      </c>
      <c r="G455" s="47">
        <f t="shared" ca="1" si="68"/>
        <v>0</v>
      </c>
      <c r="H455" s="47"/>
      <c r="M455" s="36" t="str">
        <f t="shared" si="67"/>
        <v/>
      </c>
      <c r="N455" s="36" t="str">
        <f t="shared" si="65"/>
        <v/>
      </c>
      <c r="O455" s="36" t="str">
        <f t="shared" si="66"/>
        <v/>
      </c>
      <c r="AJ455" t="str">
        <f t="shared" ca="1" si="64"/>
        <v>not first</v>
      </c>
    </row>
    <row r="456" spans="2:36">
      <c r="B456">
        <v>454</v>
      </c>
      <c r="C456" s="62">
        <f ca="1">IFERROR(IF(C455+1&gt;MAX(OFFSET('Program and Results'!$T$1,MATCH('Data mining (ELO R diff)'!$A$2,'Program and Results'!$A:$A,0)-1,0,500,1)),"",'Data mining (ELO R diff)'!C455+1),"")</f>
        <v>204</v>
      </c>
      <c r="D456" s="47">
        <f ca="1">IF(C456="","",COUNTIFS(OFFSET('Program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diff)'!$C456))</f>
        <v>0</v>
      </c>
      <c r="E456">
        <f ca="1">IF(C456="","",COUNTIFS(OFFSET('Program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diff)'!$C456))</f>
        <v>0</v>
      </c>
      <c r="F456">
        <f ca="1">IF(C456="","",COUNTIFS(OFFSET('Program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diff)'!$C456))</f>
        <v>0</v>
      </c>
      <c r="G456" s="47">
        <f t="shared" ca="1" si="68"/>
        <v>0</v>
      </c>
      <c r="H456" s="47"/>
      <c r="M456" s="36" t="str">
        <f t="shared" si="67"/>
        <v/>
      </c>
      <c r="N456" s="36" t="str">
        <f t="shared" si="65"/>
        <v/>
      </c>
      <c r="O456" s="36" t="str">
        <f t="shared" si="66"/>
        <v/>
      </c>
      <c r="AJ456" t="str">
        <f t="shared" ca="1" si="64"/>
        <v>not first</v>
      </c>
    </row>
    <row r="457" spans="2:36">
      <c r="B457">
        <v>455</v>
      </c>
      <c r="C457" s="62">
        <f ca="1">IFERROR(IF(C456+1&gt;MAX(OFFSET('Program and Results'!$T$1,MATCH('Data mining (ELO R diff)'!$A$2,'Program and Results'!$A:$A,0)-1,0,500,1)),"",'Data mining (ELO R diff)'!C456+1),"")</f>
        <v>205</v>
      </c>
      <c r="D457" s="47">
        <f ca="1">IF(C457="","",COUNTIFS(OFFSET('Program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diff)'!$C457))</f>
        <v>0</v>
      </c>
      <c r="E457">
        <f ca="1">IF(C457="","",COUNTIFS(OFFSET('Program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diff)'!$C457))</f>
        <v>0</v>
      </c>
      <c r="F457">
        <f ca="1">IF(C457="","",COUNTIFS(OFFSET('Program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diff)'!$C457))</f>
        <v>0</v>
      </c>
      <c r="G457" s="47">
        <f t="shared" ca="1" si="68"/>
        <v>0</v>
      </c>
      <c r="H457" s="47"/>
      <c r="M457" s="36" t="str">
        <f t="shared" si="67"/>
        <v/>
      </c>
      <c r="N457" s="36" t="str">
        <f t="shared" si="65"/>
        <v/>
      </c>
      <c r="O457" s="36" t="str">
        <f t="shared" si="66"/>
        <v/>
      </c>
      <c r="AJ457" t="str">
        <f t="shared" ca="1" si="64"/>
        <v>not first</v>
      </c>
    </row>
    <row r="458" spans="2:36">
      <c r="B458">
        <v>456</v>
      </c>
      <c r="C458" s="62">
        <f ca="1">IFERROR(IF(C457+1&gt;MAX(OFFSET('Program and Results'!$T$1,MATCH('Data mining (ELO R diff)'!$A$2,'Program and Results'!$A:$A,0)-1,0,500,1)),"",'Data mining (ELO R diff)'!C457+1),"")</f>
        <v>206</v>
      </c>
      <c r="D458" s="47">
        <f ca="1">IF(C458="","",COUNTIFS(OFFSET('Program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diff)'!$C458))</f>
        <v>0</v>
      </c>
      <c r="E458">
        <f ca="1">IF(C458="","",COUNTIFS(OFFSET('Program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diff)'!$C458))</f>
        <v>0</v>
      </c>
      <c r="F458">
        <f ca="1">IF(C458="","",COUNTIFS(OFFSET('Program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diff)'!$C458))</f>
        <v>0</v>
      </c>
      <c r="G458" s="47">
        <f t="shared" ca="1" si="68"/>
        <v>0</v>
      </c>
      <c r="H458" s="47"/>
      <c r="M458" s="36" t="str">
        <f t="shared" si="67"/>
        <v/>
      </c>
      <c r="N458" s="36" t="str">
        <f t="shared" si="65"/>
        <v/>
      </c>
      <c r="O458" s="36" t="str">
        <f t="shared" si="66"/>
        <v/>
      </c>
      <c r="AJ458" t="str">
        <f t="shared" ca="1" si="64"/>
        <v>not first</v>
      </c>
    </row>
    <row r="459" spans="2:36">
      <c r="B459">
        <v>457</v>
      </c>
      <c r="C459" s="62">
        <f ca="1">IFERROR(IF(C458+1&gt;MAX(OFFSET('Program and Results'!$T$1,MATCH('Data mining (ELO R diff)'!$A$2,'Program and Results'!$A:$A,0)-1,0,500,1)),"",'Data mining (ELO R diff)'!C458+1),"")</f>
        <v>207</v>
      </c>
      <c r="D459" s="47">
        <f ca="1">IF(C459="","",COUNTIFS(OFFSET('Program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diff)'!$C459))</f>
        <v>0</v>
      </c>
      <c r="E459">
        <f ca="1">IF(C459="","",COUNTIFS(OFFSET('Program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diff)'!$C459))</f>
        <v>0</v>
      </c>
      <c r="F459">
        <f ca="1">IF(C459="","",COUNTIFS(OFFSET('Program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diff)'!$C459))</f>
        <v>0</v>
      </c>
      <c r="G459" s="47">
        <f t="shared" ca="1" si="68"/>
        <v>0</v>
      </c>
      <c r="H459" s="47"/>
      <c r="M459" s="36" t="str">
        <f t="shared" si="67"/>
        <v/>
      </c>
      <c r="N459" s="36" t="str">
        <f t="shared" si="65"/>
        <v/>
      </c>
      <c r="O459" s="36" t="str">
        <f t="shared" si="66"/>
        <v/>
      </c>
      <c r="AJ459" t="str">
        <f t="shared" ca="1" si="64"/>
        <v>not first</v>
      </c>
    </row>
    <row r="460" spans="2:36">
      <c r="B460">
        <v>458</v>
      </c>
      <c r="C460" s="62">
        <f ca="1">IFERROR(IF(C459+1&gt;MAX(OFFSET('Program and Results'!$T$1,MATCH('Data mining (ELO R diff)'!$A$2,'Program and Results'!$A:$A,0)-1,0,500,1)),"",'Data mining (ELO R diff)'!C459+1),"")</f>
        <v>208</v>
      </c>
      <c r="D460" s="47">
        <f ca="1">IF(C460="","",COUNTIFS(OFFSET('Program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diff)'!$C460))</f>
        <v>0</v>
      </c>
      <c r="E460">
        <f ca="1">IF(C460="","",COUNTIFS(OFFSET('Program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diff)'!$C460))</f>
        <v>0</v>
      </c>
      <c r="F460">
        <f ca="1">IF(C460="","",COUNTIFS(OFFSET('Program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diff)'!$C460))</f>
        <v>0</v>
      </c>
      <c r="G460" s="47">
        <f t="shared" ca="1" si="68"/>
        <v>0</v>
      </c>
      <c r="H460" s="47"/>
      <c r="M460" s="36" t="str">
        <f t="shared" si="67"/>
        <v/>
      </c>
      <c r="N460" s="36" t="str">
        <f t="shared" si="65"/>
        <v/>
      </c>
      <c r="O460" s="36" t="str">
        <f t="shared" si="66"/>
        <v/>
      </c>
      <c r="AJ460" t="str">
        <f t="shared" ca="1" si="64"/>
        <v>not first</v>
      </c>
    </row>
    <row r="461" spans="2:36">
      <c r="B461">
        <v>459</v>
      </c>
      <c r="C461" s="62">
        <f ca="1">IFERROR(IF(C460+1&gt;MAX(OFFSET('Program and Results'!$T$1,MATCH('Data mining (ELO R diff)'!$A$2,'Program and Results'!$A:$A,0)-1,0,500,1)),"",'Data mining (ELO R diff)'!C460+1),"")</f>
        <v>209</v>
      </c>
      <c r="D461" s="47">
        <f ca="1">IF(C461="","",COUNTIFS(OFFSET('Program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diff)'!$C461))</f>
        <v>0</v>
      </c>
      <c r="E461">
        <f ca="1">IF(C461="","",COUNTIFS(OFFSET('Program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diff)'!$C461))</f>
        <v>0</v>
      </c>
      <c r="F461">
        <f ca="1">IF(C461="","",COUNTIFS(OFFSET('Program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diff)'!$C461))</f>
        <v>0</v>
      </c>
      <c r="G461" s="47">
        <f t="shared" ca="1" si="68"/>
        <v>0</v>
      </c>
      <c r="H461" s="47"/>
      <c r="M461" s="36" t="str">
        <f t="shared" si="67"/>
        <v/>
      </c>
      <c r="N461" s="36" t="str">
        <f t="shared" si="65"/>
        <v/>
      </c>
      <c r="O461" s="36" t="str">
        <f t="shared" si="66"/>
        <v/>
      </c>
      <c r="AJ461" t="str">
        <f t="shared" ref="AJ461:AJ500" ca="1" si="69">IF(G461=0,"not first",IF(G461&gt;0,"first",""))</f>
        <v>not first</v>
      </c>
    </row>
    <row r="462" spans="2:36">
      <c r="B462">
        <v>460</v>
      </c>
      <c r="C462" s="62">
        <f ca="1">IFERROR(IF(C461+1&gt;MAX(OFFSET('Program and Results'!$T$1,MATCH('Data mining (ELO R diff)'!$A$2,'Program and Results'!$A:$A,0)-1,0,500,1)),"",'Data mining (ELO R diff)'!C461+1),"")</f>
        <v>210</v>
      </c>
      <c r="D462" s="47">
        <f ca="1">IF(C462="","",COUNTIFS(OFFSET('Program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diff)'!$C462))</f>
        <v>0</v>
      </c>
      <c r="E462">
        <f ca="1">IF(C462="","",COUNTIFS(OFFSET('Program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diff)'!$C462))</f>
        <v>0</v>
      </c>
      <c r="F462">
        <f ca="1">IF(C462="","",COUNTIFS(OFFSET('Program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diff)'!$C462))</f>
        <v>0</v>
      </c>
      <c r="G462" s="47">
        <f t="shared" ca="1" si="68"/>
        <v>0</v>
      </c>
      <c r="H462" s="47"/>
      <c r="M462" s="36" t="str">
        <f t="shared" si="67"/>
        <v/>
      </c>
      <c r="N462" s="36" t="str">
        <f t="shared" si="65"/>
        <v/>
      </c>
      <c r="O462" s="36" t="str">
        <f t="shared" si="66"/>
        <v/>
      </c>
      <c r="AJ462" t="str">
        <f t="shared" ca="1" si="69"/>
        <v>not first</v>
      </c>
    </row>
    <row r="463" spans="2:36">
      <c r="B463">
        <v>461</v>
      </c>
      <c r="C463" s="62">
        <f ca="1">IFERROR(IF(C462+1&gt;MAX(OFFSET('Program and Results'!$T$1,MATCH('Data mining (ELO R diff)'!$A$2,'Program and Results'!$A:$A,0)-1,0,500,1)),"",'Data mining (ELO R diff)'!C462+1),"")</f>
        <v>211</v>
      </c>
      <c r="D463" s="47">
        <f ca="1">IF(C463="","",COUNTIFS(OFFSET('Program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diff)'!$C463))</f>
        <v>0</v>
      </c>
      <c r="E463">
        <f ca="1">IF(C463="","",COUNTIFS(OFFSET('Program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diff)'!$C463))</f>
        <v>0</v>
      </c>
      <c r="F463">
        <f ca="1">IF(C463="","",COUNTIFS(OFFSET('Program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diff)'!$C463))</f>
        <v>0</v>
      </c>
      <c r="G463" s="47">
        <f t="shared" ca="1" si="68"/>
        <v>0</v>
      </c>
      <c r="H463" s="47"/>
      <c r="M463" s="36" t="str">
        <f t="shared" si="67"/>
        <v/>
      </c>
      <c r="N463" s="36" t="str">
        <f t="shared" si="65"/>
        <v/>
      </c>
      <c r="O463" s="36" t="str">
        <f t="shared" si="66"/>
        <v/>
      </c>
      <c r="AJ463" t="str">
        <f t="shared" ca="1" si="69"/>
        <v>not first</v>
      </c>
    </row>
    <row r="464" spans="2:36">
      <c r="B464">
        <v>462</v>
      </c>
      <c r="C464" s="62">
        <f ca="1">IFERROR(IF(C463+1&gt;MAX(OFFSET('Program and Results'!$T$1,MATCH('Data mining (ELO R diff)'!$A$2,'Program and Results'!$A:$A,0)-1,0,500,1)),"",'Data mining (ELO R diff)'!C463+1),"")</f>
        <v>212</v>
      </c>
      <c r="D464" s="47">
        <f ca="1">IF(C464="","",COUNTIFS(OFFSET('Program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diff)'!$C464))</f>
        <v>0</v>
      </c>
      <c r="E464">
        <f ca="1">IF(C464="","",COUNTIFS(OFFSET('Program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diff)'!$C464))</f>
        <v>0</v>
      </c>
      <c r="F464">
        <f ca="1">IF(C464="","",COUNTIFS(OFFSET('Program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diff)'!$C464))</f>
        <v>0</v>
      </c>
      <c r="G464" s="47">
        <f t="shared" ca="1" si="68"/>
        <v>0</v>
      </c>
      <c r="H464" s="47"/>
      <c r="M464" s="36" t="str">
        <f t="shared" si="67"/>
        <v/>
      </c>
      <c r="N464" s="36" t="str">
        <f t="shared" si="65"/>
        <v/>
      </c>
      <c r="O464" s="36" t="str">
        <f t="shared" si="66"/>
        <v/>
      </c>
      <c r="AJ464" t="str">
        <f t="shared" ca="1" si="69"/>
        <v>not first</v>
      </c>
    </row>
    <row r="465" spans="2:36">
      <c r="B465">
        <v>463</v>
      </c>
      <c r="C465" s="62">
        <f ca="1">IFERROR(IF(C464+1&gt;MAX(OFFSET('Program and Results'!$T$1,MATCH('Data mining (ELO R diff)'!$A$2,'Program and Results'!$A:$A,0)-1,0,500,1)),"",'Data mining (ELO R diff)'!C464+1),"")</f>
        <v>213</v>
      </c>
      <c r="D465" s="47">
        <f ca="1">IF(C465="","",COUNTIFS(OFFSET('Program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diff)'!$C465))</f>
        <v>0</v>
      </c>
      <c r="E465">
        <f ca="1">IF(C465="","",COUNTIFS(OFFSET('Program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diff)'!$C465))</f>
        <v>0</v>
      </c>
      <c r="F465">
        <f ca="1">IF(C465="","",COUNTIFS(OFFSET('Program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diff)'!$C465))</f>
        <v>0</v>
      </c>
      <c r="G465" s="47">
        <f t="shared" ca="1" si="68"/>
        <v>0</v>
      </c>
      <c r="H465" s="47"/>
      <c r="M465" s="36" t="str">
        <f t="shared" si="67"/>
        <v/>
      </c>
      <c r="N465" s="36" t="str">
        <f t="shared" si="65"/>
        <v/>
      </c>
      <c r="O465" s="36" t="str">
        <f t="shared" si="66"/>
        <v/>
      </c>
      <c r="AJ465" t="str">
        <f t="shared" ca="1" si="69"/>
        <v>not first</v>
      </c>
    </row>
    <row r="466" spans="2:36">
      <c r="B466">
        <v>464</v>
      </c>
      <c r="C466" s="62">
        <f ca="1">IFERROR(IF(C465+1&gt;MAX(OFFSET('Program and Results'!$T$1,MATCH('Data mining (ELO R diff)'!$A$2,'Program and Results'!$A:$A,0)-1,0,500,1)),"",'Data mining (ELO R diff)'!C465+1),"")</f>
        <v>214</v>
      </c>
      <c r="D466" s="47">
        <f ca="1">IF(C466="","",COUNTIFS(OFFSET('Program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diff)'!$C466))</f>
        <v>0</v>
      </c>
      <c r="E466">
        <f ca="1">IF(C466="","",COUNTIFS(OFFSET('Program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diff)'!$C466))</f>
        <v>0</v>
      </c>
      <c r="F466">
        <f ca="1">IF(C466="","",COUNTIFS(OFFSET('Program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diff)'!$C466))</f>
        <v>0</v>
      </c>
      <c r="G466" s="47">
        <f t="shared" ca="1" si="68"/>
        <v>0</v>
      </c>
      <c r="H466" s="47"/>
      <c r="M466" s="36" t="str">
        <f t="shared" si="67"/>
        <v/>
      </c>
      <c r="N466" s="36" t="str">
        <f t="shared" si="65"/>
        <v/>
      </c>
      <c r="O466" s="36" t="str">
        <f t="shared" si="66"/>
        <v/>
      </c>
      <c r="AJ466" t="str">
        <f t="shared" ca="1" si="69"/>
        <v>not first</v>
      </c>
    </row>
    <row r="467" spans="2:36">
      <c r="B467">
        <v>465</v>
      </c>
      <c r="C467" s="62">
        <f ca="1">IFERROR(IF(C466+1&gt;MAX(OFFSET('Program and Results'!$T$1,MATCH('Data mining (ELO R diff)'!$A$2,'Program and Results'!$A:$A,0)-1,0,500,1)),"",'Data mining (ELO R diff)'!C466+1),"")</f>
        <v>215</v>
      </c>
      <c r="D467" s="47">
        <f ca="1">IF(C467="","",COUNTIFS(OFFSET('Program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diff)'!$C467))</f>
        <v>0</v>
      </c>
      <c r="E467">
        <f ca="1">IF(C467="","",COUNTIFS(OFFSET('Program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diff)'!$C467))</f>
        <v>0</v>
      </c>
      <c r="F467">
        <f ca="1">IF(C467="","",COUNTIFS(OFFSET('Program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diff)'!$C467))</f>
        <v>0</v>
      </c>
      <c r="G467" s="47">
        <f t="shared" ca="1" si="68"/>
        <v>0</v>
      </c>
      <c r="H467" s="47"/>
      <c r="M467" s="36" t="str">
        <f t="shared" si="67"/>
        <v/>
      </c>
      <c r="N467" s="36" t="str">
        <f t="shared" si="65"/>
        <v/>
      </c>
      <c r="O467" s="36" t="str">
        <f t="shared" si="66"/>
        <v/>
      </c>
      <c r="AJ467" t="str">
        <f t="shared" ca="1" si="69"/>
        <v>not first</v>
      </c>
    </row>
    <row r="468" spans="2:36">
      <c r="B468">
        <v>466</v>
      </c>
      <c r="C468" s="62">
        <f ca="1">IFERROR(IF(C467+1&gt;MAX(OFFSET('Program and Results'!$T$1,MATCH('Data mining (ELO R diff)'!$A$2,'Program and Results'!$A:$A,0)-1,0,500,1)),"",'Data mining (ELO R diff)'!C467+1),"")</f>
        <v>216</v>
      </c>
      <c r="D468" s="47">
        <f ca="1">IF(C468="","",COUNTIFS(OFFSET('Program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diff)'!$C468))</f>
        <v>0</v>
      </c>
      <c r="E468">
        <f ca="1">IF(C468="","",COUNTIFS(OFFSET('Program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diff)'!$C468))</f>
        <v>0</v>
      </c>
      <c r="F468">
        <f ca="1">IF(C468="","",COUNTIFS(OFFSET('Program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diff)'!$C468))</f>
        <v>0</v>
      </c>
      <c r="G468" s="47">
        <f t="shared" ca="1" si="68"/>
        <v>0</v>
      </c>
      <c r="H468" s="47"/>
      <c r="M468" s="36" t="str">
        <f t="shared" si="67"/>
        <v/>
      </c>
      <c r="N468" s="36" t="str">
        <f t="shared" si="65"/>
        <v/>
      </c>
      <c r="O468" s="36" t="str">
        <f t="shared" si="66"/>
        <v/>
      </c>
      <c r="AJ468" t="str">
        <f t="shared" ca="1" si="69"/>
        <v>not first</v>
      </c>
    </row>
    <row r="469" spans="2:36">
      <c r="B469">
        <v>467</v>
      </c>
      <c r="C469" s="62">
        <f ca="1">IFERROR(IF(C468+1&gt;MAX(OFFSET('Program and Results'!$T$1,MATCH('Data mining (ELO R diff)'!$A$2,'Program and Results'!$A:$A,0)-1,0,500,1)),"",'Data mining (ELO R diff)'!C468+1),"")</f>
        <v>217</v>
      </c>
      <c r="D469" s="47">
        <f ca="1">IF(C469="","",COUNTIFS(OFFSET('Program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diff)'!$C469))</f>
        <v>0</v>
      </c>
      <c r="E469">
        <f ca="1">IF(C469="","",COUNTIFS(OFFSET('Program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diff)'!$C469))</f>
        <v>0</v>
      </c>
      <c r="F469">
        <f ca="1">IF(C469="","",COUNTIFS(OFFSET('Program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diff)'!$C469))</f>
        <v>0</v>
      </c>
      <c r="G469" s="47">
        <f t="shared" ca="1" si="68"/>
        <v>0</v>
      </c>
      <c r="H469" s="47"/>
      <c r="M469" s="36" t="str">
        <f t="shared" si="67"/>
        <v/>
      </c>
      <c r="N469" s="36" t="str">
        <f t="shared" si="65"/>
        <v/>
      </c>
      <c r="O469" s="36" t="str">
        <f t="shared" si="66"/>
        <v/>
      </c>
      <c r="AJ469" t="str">
        <f t="shared" ca="1" si="69"/>
        <v>not first</v>
      </c>
    </row>
    <row r="470" spans="2:36">
      <c r="B470">
        <v>468</v>
      </c>
      <c r="C470" s="62">
        <f ca="1">IFERROR(IF(C469+1&gt;MAX(OFFSET('Program and Results'!$T$1,MATCH('Data mining (ELO R diff)'!$A$2,'Program and Results'!$A:$A,0)-1,0,500,1)),"",'Data mining (ELO R diff)'!C469+1),"")</f>
        <v>218</v>
      </c>
      <c r="D470" s="47">
        <f ca="1">IF(C470="","",COUNTIFS(OFFSET('Program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diff)'!$C470))</f>
        <v>0</v>
      </c>
      <c r="E470">
        <f ca="1">IF(C470="","",COUNTIFS(OFFSET('Program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diff)'!$C470))</f>
        <v>0</v>
      </c>
      <c r="F470">
        <f ca="1">IF(C470="","",COUNTIFS(OFFSET('Program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diff)'!$C470))</f>
        <v>0</v>
      </c>
      <c r="G470" s="47">
        <f t="shared" ca="1" si="68"/>
        <v>0</v>
      </c>
      <c r="H470" s="47"/>
      <c r="M470" s="36" t="str">
        <f t="shared" si="67"/>
        <v/>
      </c>
      <c r="N470" s="36" t="str">
        <f t="shared" si="65"/>
        <v/>
      </c>
      <c r="O470" s="36" t="str">
        <f t="shared" si="66"/>
        <v/>
      </c>
      <c r="AJ470" t="str">
        <f t="shared" ca="1" si="69"/>
        <v>not first</v>
      </c>
    </row>
    <row r="471" spans="2:36">
      <c r="B471">
        <v>469</v>
      </c>
      <c r="C471" s="62">
        <f ca="1">IFERROR(IF(C470+1&gt;MAX(OFFSET('Program and Results'!$T$1,MATCH('Data mining (ELO R diff)'!$A$2,'Program and Results'!$A:$A,0)-1,0,500,1)),"",'Data mining (ELO R diff)'!C470+1),"")</f>
        <v>219</v>
      </c>
      <c r="D471" s="47">
        <f ca="1">IF(C471="","",COUNTIFS(OFFSET('Program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diff)'!$C471))</f>
        <v>0</v>
      </c>
      <c r="E471">
        <f ca="1">IF(C471="","",COUNTIFS(OFFSET('Program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diff)'!$C471))</f>
        <v>0</v>
      </c>
      <c r="F471">
        <f ca="1">IF(C471="","",COUNTIFS(OFFSET('Program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diff)'!$C471))</f>
        <v>0</v>
      </c>
      <c r="G471" s="47">
        <f t="shared" ca="1" si="68"/>
        <v>0</v>
      </c>
      <c r="H471" s="47"/>
      <c r="M471" s="36" t="str">
        <f t="shared" si="67"/>
        <v/>
      </c>
      <c r="N471" s="36" t="str">
        <f t="shared" si="65"/>
        <v/>
      </c>
      <c r="O471" s="36" t="str">
        <f t="shared" si="66"/>
        <v/>
      </c>
      <c r="AJ471" t="str">
        <f t="shared" ca="1" si="69"/>
        <v>not first</v>
      </c>
    </row>
    <row r="472" spans="2:36">
      <c r="B472">
        <v>470</v>
      </c>
      <c r="C472" s="62">
        <f ca="1">IFERROR(IF(C471+1&gt;MAX(OFFSET('Program and Results'!$T$1,MATCH('Data mining (ELO R diff)'!$A$2,'Program and Results'!$A:$A,0)-1,0,500,1)),"",'Data mining (ELO R diff)'!C471+1),"")</f>
        <v>220</v>
      </c>
      <c r="D472" s="47">
        <f ca="1">IF(C472="","",COUNTIFS(OFFSET('Program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diff)'!$C472))</f>
        <v>0</v>
      </c>
      <c r="E472">
        <f ca="1">IF(C472="","",COUNTIFS(OFFSET('Program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diff)'!$C472))</f>
        <v>0</v>
      </c>
      <c r="F472">
        <f ca="1">IF(C472="","",COUNTIFS(OFFSET('Program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diff)'!$C472))</f>
        <v>0</v>
      </c>
      <c r="G472" s="47">
        <f t="shared" ca="1" si="68"/>
        <v>0</v>
      </c>
      <c r="H472" s="47"/>
      <c r="M472" s="36" t="str">
        <f t="shared" si="67"/>
        <v/>
      </c>
      <c r="N472" s="36" t="str">
        <f t="shared" si="65"/>
        <v/>
      </c>
      <c r="O472" s="36" t="str">
        <f t="shared" si="66"/>
        <v/>
      </c>
      <c r="AJ472" t="str">
        <f t="shared" ca="1" si="69"/>
        <v>not first</v>
      </c>
    </row>
    <row r="473" spans="2:36">
      <c r="B473">
        <v>471</v>
      </c>
      <c r="C473" s="62">
        <f ca="1">IFERROR(IF(C472+1&gt;MAX(OFFSET('Program and Results'!$T$1,MATCH('Data mining (ELO R diff)'!$A$2,'Program and Results'!$A:$A,0)-1,0,500,1)),"",'Data mining (ELO R diff)'!C472+1),"")</f>
        <v>221</v>
      </c>
      <c r="D473" s="47">
        <f ca="1">IF(C473="","",COUNTIFS(OFFSET('Program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diff)'!$C473))</f>
        <v>0</v>
      </c>
      <c r="E473">
        <f ca="1">IF(C473="","",COUNTIFS(OFFSET('Program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diff)'!$C473))</f>
        <v>0</v>
      </c>
      <c r="F473">
        <f ca="1">IF(C473="","",COUNTIFS(OFFSET('Program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diff)'!$C473))</f>
        <v>0</v>
      </c>
      <c r="G473" s="47">
        <f t="shared" ca="1" si="68"/>
        <v>0</v>
      </c>
      <c r="H473" s="47"/>
      <c r="M473" s="36" t="str">
        <f t="shared" si="67"/>
        <v/>
      </c>
      <c r="N473" s="36" t="str">
        <f t="shared" si="65"/>
        <v/>
      </c>
      <c r="O473" s="36" t="str">
        <f t="shared" si="66"/>
        <v/>
      </c>
      <c r="AJ473" t="str">
        <f t="shared" ca="1" si="69"/>
        <v>not first</v>
      </c>
    </row>
    <row r="474" spans="2:36">
      <c r="B474">
        <v>472</v>
      </c>
      <c r="C474" s="62">
        <f ca="1">IFERROR(IF(C473+1&gt;MAX(OFFSET('Program and Results'!$T$1,MATCH('Data mining (ELO R diff)'!$A$2,'Program and Results'!$A:$A,0)-1,0,500,1)),"",'Data mining (ELO R diff)'!C473+1),"")</f>
        <v>222</v>
      </c>
      <c r="D474" s="47">
        <f ca="1">IF(C474="","",COUNTIFS(OFFSET('Program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diff)'!$C474))</f>
        <v>0</v>
      </c>
      <c r="E474">
        <f ca="1">IF(C474="","",COUNTIFS(OFFSET('Program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diff)'!$C474))</f>
        <v>0</v>
      </c>
      <c r="F474">
        <f ca="1">IF(C474="","",COUNTIFS(OFFSET('Program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diff)'!$C474))</f>
        <v>0</v>
      </c>
      <c r="G474" s="47">
        <f t="shared" ca="1" si="68"/>
        <v>0</v>
      </c>
      <c r="H474" s="47"/>
      <c r="M474" s="36" t="str">
        <f t="shared" si="67"/>
        <v/>
      </c>
      <c r="N474" s="36" t="str">
        <f t="shared" si="65"/>
        <v/>
      </c>
      <c r="O474" s="36" t="str">
        <f t="shared" si="66"/>
        <v/>
      </c>
      <c r="AJ474" t="str">
        <f t="shared" ca="1" si="69"/>
        <v>not first</v>
      </c>
    </row>
    <row r="475" spans="2:36">
      <c r="B475">
        <v>473</v>
      </c>
      <c r="C475" s="62">
        <f ca="1">IFERROR(IF(C474+1&gt;MAX(OFFSET('Program and Results'!$T$1,MATCH('Data mining (ELO R diff)'!$A$2,'Program and Results'!$A:$A,0)-1,0,500,1)),"",'Data mining (ELO R diff)'!C474+1),"")</f>
        <v>223</v>
      </c>
      <c r="D475" s="47">
        <f ca="1">IF(C475="","",COUNTIFS(OFFSET('Program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diff)'!$C475))</f>
        <v>0</v>
      </c>
      <c r="E475">
        <f ca="1">IF(C475="","",COUNTIFS(OFFSET('Program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diff)'!$C475))</f>
        <v>0</v>
      </c>
      <c r="F475">
        <f ca="1">IF(C475="","",COUNTIFS(OFFSET('Program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diff)'!$C475))</f>
        <v>0</v>
      </c>
      <c r="G475" s="47">
        <f t="shared" ca="1" si="68"/>
        <v>0</v>
      </c>
      <c r="H475" s="47"/>
      <c r="M475" s="36" t="str">
        <f t="shared" si="67"/>
        <v/>
      </c>
      <c r="N475" s="36" t="str">
        <f t="shared" si="65"/>
        <v/>
      </c>
      <c r="O475" s="36" t="str">
        <f t="shared" si="66"/>
        <v/>
      </c>
      <c r="AJ475" t="str">
        <f t="shared" ca="1" si="69"/>
        <v>not first</v>
      </c>
    </row>
    <row r="476" spans="2:36">
      <c r="B476">
        <v>474</v>
      </c>
      <c r="C476" s="62">
        <f ca="1">IFERROR(IF(C475+1&gt;MAX(OFFSET('Program and Results'!$T$1,MATCH('Data mining (ELO R diff)'!$A$2,'Program and Results'!$A:$A,0)-1,0,500,1)),"",'Data mining (ELO R diff)'!C475+1),"")</f>
        <v>224</v>
      </c>
      <c r="D476" s="47">
        <f ca="1">IF(C476="","",COUNTIFS(OFFSET('Program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diff)'!$C476))</f>
        <v>1</v>
      </c>
      <c r="E476">
        <f ca="1">IF(C476="","",COUNTIFS(OFFSET('Program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diff)'!$C476))</f>
        <v>0</v>
      </c>
      <c r="F476">
        <f ca="1">IF(C476="","",COUNTIFS(OFFSET('Program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diff)'!$C476))</f>
        <v>0</v>
      </c>
      <c r="G476" s="47">
        <f t="shared" ca="1" si="68"/>
        <v>1</v>
      </c>
      <c r="H476" s="47"/>
      <c r="M476" s="36" t="str">
        <f t="shared" si="67"/>
        <v/>
      </c>
      <c r="N476" s="36" t="str">
        <f t="shared" si="65"/>
        <v/>
      </c>
      <c r="O476" s="36" t="str">
        <f t="shared" si="66"/>
        <v/>
      </c>
      <c r="AJ476" t="str">
        <f t="shared" ca="1" si="69"/>
        <v>first</v>
      </c>
    </row>
    <row r="477" spans="2:36">
      <c r="B477">
        <v>475</v>
      </c>
      <c r="C477" s="62" t="str">
        <f ca="1">IFERROR(IF(C476+1&gt;MAX(OFFSET('Program and Results'!$T$1,MATCH('Data mining (ELO R diff)'!$A$2,'Program and Results'!$A:$A,0)-1,0,500,1)),"",'Data mining (ELO R diff)'!C476+1),"")</f>
        <v/>
      </c>
      <c r="D477" s="47" t="str">
        <f ca="1">IF(C477="","",COUNTIFS(OFFSET('Program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diff)'!$C477))</f>
        <v/>
      </c>
      <c r="E477" t="str">
        <f ca="1">IF(C477="","",COUNTIFS(OFFSET('Program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diff)'!$C477))</f>
        <v/>
      </c>
      <c r="F477" t="str">
        <f ca="1">IF(C477="","",COUNTIFS(OFFSET('Program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diff)'!$C477))</f>
        <v/>
      </c>
      <c r="G477" s="47" t="str">
        <f t="shared" ca="1" si="68"/>
        <v/>
      </c>
      <c r="H477" s="47"/>
      <c r="M477" s="36" t="str">
        <f t="shared" si="67"/>
        <v/>
      </c>
      <c r="N477" s="36" t="str">
        <f t="shared" si="65"/>
        <v/>
      </c>
      <c r="O477" s="36" t="str">
        <f t="shared" si="66"/>
        <v/>
      </c>
      <c r="AJ477" t="str">
        <f t="shared" ca="1" si="69"/>
        <v>first</v>
      </c>
    </row>
    <row r="478" spans="2:36">
      <c r="B478">
        <v>476</v>
      </c>
      <c r="C478" s="62" t="str">
        <f ca="1">IFERROR(IF(C477+1&gt;MAX(OFFSET('Program and Results'!$T$1,MATCH('Data mining (ELO R diff)'!$A$2,'Program and Results'!$A:$A,0)-1,0,500,1)),"",'Data mining (ELO R diff)'!C477+1),"")</f>
        <v/>
      </c>
      <c r="D478" s="47" t="str">
        <f ca="1">IF(C478="","",COUNTIFS(OFFSET('Program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diff)'!$C478))</f>
        <v/>
      </c>
      <c r="E478" t="str">
        <f ca="1">IF(C478="","",COUNTIFS(OFFSET('Program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diff)'!$C478))</f>
        <v/>
      </c>
      <c r="F478" t="str">
        <f ca="1">IF(C478="","",COUNTIFS(OFFSET('Program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diff)'!$C478))</f>
        <v/>
      </c>
      <c r="G478" s="47" t="str">
        <f t="shared" ca="1" si="68"/>
        <v/>
      </c>
      <c r="H478" s="47"/>
      <c r="M478" s="36" t="str">
        <f t="shared" si="67"/>
        <v/>
      </c>
      <c r="N478" s="36" t="str">
        <f t="shared" ref="N478:N500" si="70">IFERROR(IF(L478="","",IF($L478="+",SUMIFS($E:$E,$C:$C,"&gt;="&amp;$K478),SUMIFS($E:$E,$C:$C,"&gt;="&amp;$K478,$C:$C,"&lt;="&amp;$L478))),"")</f>
        <v/>
      </c>
      <c r="O478" s="36" t="str">
        <f t="shared" ref="O478:O500" si="71">IFERROR(IF(L478="","",IF($L478="+",SUMIFS($F:$F,$C:$C,"&gt;="&amp;$K478),SUMIFS($F:$F,$C:$C,"&gt;="&amp;$K478,$C:$C,"&lt;="&amp;$L478))),"")</f>
        <v/>
      </c>
      <c r="AJ478" t="str">
        <f t="shared" ca="1" si="69"/>
        <v>first</v>
      </c>
    </row>
    <row r="479" spans="2:36">
      <c r="B479">
        <v>477</v>
      </c>
      <c r="C479" s="62" t="str">
        <f ca="1">IFERROR(IF(C478+1&gt;MAX(OFFSET('Program and Results'!$T$1,MATCH('Data mining (ELO R diff)'!$A$2,'Program and Results'!$A:$A,0)-1,0,500,1)),"",'Data mining (ELO R diff)'!C478+1),"")</f>
        <v/>
      </c>
      <c r="D479" s="47" t="str">
        <f ca="1">IF(C479="","",COUNTIFS(OFFSET('Program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diff)'!$C479))</f>
        <v/>
      </c>
      <c r="E479" t="str">
        <f ca="1">IF(C479="","",COUNTIFS(OFFSET('Program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diff)'!$C479))</f>
        <v/>
      </c>
      <c r="F479" t="str">
        <f ca="1">IF(C479="","",COUNTIFS(OFFSET('Program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diff)'!$C479))</f>
        <v/>
      </c>
      <c r="G479" s="47" t="str">
        <f t="shared" ca="1" si="68"/>
        <v/>
      </c>
      <c r="H479" s="47"/>
      <c r="M479" s="36" t="str">
        <f t="shared" si="67"/>
        <v/>
      </c>
      <c r="N479" s="36" t="str">
        <f t="shared" si="70"/>
        <v/>
      </c>
      <c r="O479" s="36" t="str">
        <f t="shared" si="71"/>
        <v/>
      </c>
      <c r="AJ479" t="str">
        <f t="shared" ca="1" si="69"/>
        <v>first</v>
      </c>
    </row>
    <row r="480" spans="2:36">
      <c r="B480">
        <v>478</v>
      </c>
      <c r="C480" s="62" t="str">
        <f ca="1">IFERROR(IF(C479+1&gt;MAX(OFFSET('Program and Results'!$T$1,MATCH('Data mining (ELO R diff)'!$A$2,'Program and Results'!$A:$A,0)-1,0,500,1)),"",'Data mining (ELO R diff)'!C479+1),"")</f>
        <v/>
      </c>
      <c r="D480" s="47" t="str">
        <f ca="1">IF(C480="","",COUNTIFS(OFFSET('Program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diff)'!$C480))</f>
        <v/>
      </c>
      <c r="E480" t="str">
        <f ca="1">IF(C480="","",COUNTIFS(OFFSET('Program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diff)'!$C480))</f>
        <v/>
      </c>
      <c r="F480" t="str">
        <f ca="1">IF(C480="","",COUNTIFS(OFFSET('Program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diff)'!$C480))</f>
        <v/>
      </c>
      <c r="G480" s="47" t="str">
        <f t="shared" ca="1" si="68"/>
        <v/>
      </c>
      <c r="H480" s="47"/>
      <c r="M480" s="36" t="str">
        <f t="shared" si="67"/>
        <v/>
      </c>
      <c r="N480" s="36" t="str">
        <f t="shared" si="70"/>
        <v/>
      </c>
      <c r="O480" s="36" t="str">
        <f t="shared" si="71"/>
        <v/>
      </c>
      <c r="AJ480" t="str">
        <f t="shared" ca="1" si="69"/>
        <v>first</v>
      </c>
    </row>
    <row r="481" spans="2:36">
      <c r="B481">
        <v>479</v>
      </c>
      <c r="C481" s="62" t="str">
        <f ca="1">IFERROR(IF(C480+1&gt;MAX(OFFSET('Program and Results'!$T$1,MATCH('Data mining (ELO R diff)'!$A$2,'Program and Results'!$A:$A,0)-1,0,500,1)),"",'Data mining (ELO R diff)'!C480+1),"")</f>
        <v/>
      </c>
      <c r="D481" s="47" t="str">
        <f ca="1">IF(C481="","",COUNTIFS(OFFSET('Program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diff)'!$C481))</f>
        <v/>
      </c>
      <c r="E481" t="str">
        <f ca="1">IF(C481="","",COUNTIFS(OFFSET('Program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diff)'!$C481))</f>
        <v/>
      </c>
      <c r="F481" t="str">
        <f ca="1">IF(C481="","",COUNTIFS(OFFSET('Program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diff)'!$C481))</f>
        <v/>
      </c>
      <c r="G481" s="47" t="str">
        <f t="shared" ca="1" si="68"/>
        <v/>
      </c>
      <c r="H481" s="47"/>
      <c r="M481" s="36" t="str">
        <f t="shared" si="67"/>
        <v/>
      </c>
      <c r="N481" s="36" t="str">
        <f t="shared" si="70"/>
        <v/>
      </c>
      <c r="O481" s="36" t="str">
        <f t="shared" si="71"/>
        <v/>
      </c>
      <c r="AJ481" t="str">
        <f t="shared" ca="1" si="69"/>
        <v>first</v>
      </c>
    </row>
    <row r="482" spans="2:36">
      <c r="B482">
        <v>480</v>
      </c>
      <c r="C482" s="62" t="str">
        <f ca="1">IFERROR(IF(C481+1&gt;MAX(OFFSET('Program and Results'!$T$1,MATCH('Data mining (ELO R diff)'!$A$2,'Program and Results'!$A:$A,0)-1,0,500,1)),"",'Data mining (ELO R diff)'!C481+1),"")</f>
        <v/>
      </c>
      <c r="D482" s="47" t="str">
        <f ca="1">IF(C482="","",COUNTIFS(OFFSET('Program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diff)'!$C482))</f>
        <v/>
      </c>
      <c r="E482" t="str">
        <f ca="1">IF(C482="","",COUNTIFS(OFFSET('Program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diff)'!$C482))</f>
        <v/>
      </c>
      <c r="F482" t="str">
        <f ca="1">IF(C482="","",COUNTIFS(OFFSET('Program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diff)'!$C482))</f>
        <v/>
      </c>
      <c r="G482" s="47" t="str">
        <f t="shared" ca="1" si="68"/>
        <v/>
      </c>
      <c r="H482" s="47"/>
      <c r="M482" s="36" t="str">
        <f t="shared" si="67"/>
        <v/>
      </c>
      <c r="N482" s="36" t="str">
        <f t="shared" si="70"/>
        <v/>
      </c>
      <c r="O482" s="36" t="str">
        <f t="shared" si="71"/>
        <v/>
      </c>
      <c r="AJ482" t="str">
        <f t="shared" ca="1" si="69"/>
        <v>first</v>
      </c>
    </row>
    <row r="483" spans="2:36">
      <c r="B483">
        <v>481</v>
      </c>
      <c r="C483" s="62" t="str">
        <f ca="1">IFERROR(IF(C482+1&gt;MAX(OFFSET('Program and Results'!$T$1,MATCH('Data mining (ELO R diff)'!$A$2,'Program and Results'!$A:$A,0)-1,0,500,1)),"",'Data mining (ELO R diff)'!C482+1),"")</f>
        <v/>
      </c>
      <c r="D483" s="47" t="str">
        <f ca="1">IF(C483="","",COUNTIFS(OFFSET('Program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diff)'!$C483))</f>
        <v/>
      </c>
      <c r="E483" t="str">
        <f ca="1">IF(C483="","",COUNTIFS(OFFSET('Program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diff)'!$C483))</f>
        <v/>
      </c>
      <c r="F483" t="str">
        <f ca="1">IF(C483="","",COUNTIFS(OFFSET('Program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diff)'!$C483))</f>
        <v/>
      </c>
      <c r="G483" s="47" t="str">
        <f t="shared" ca="1" si="68"/>
        <v/>
      </c>
      <c r="H483" s="47"/>
      <c r="M483" s="36" t="str">
        <f t="shared" si="67"/>
        <v/>
      </c>
      <c r="N483" s="36" t="str">
        <f t="shared" si="70"/>
        <v/>
      </c>
      <c r="O483" s="36" t="str">
        <f t="shared" si="71"/>
        <v/>
      </c>
      <c r="AJ483" t="str">
        <f t="shared" ca="1" si="69"/>
        <v>first</v>
      </c>
    </row>
    <row r="484" spans="2:36">
      <c r="B484">
        <v>482</v>
      </c>
      <c r="C484" s="62" t="str">
        <f ca="1">IFERROR(IF(C483+1&gt;MAX(OFFSET('Program and Results'!$T$1,MATCH('Data mining (ELO R diff)'!$A$2,'Program and Results'!$A:$A,0)-1,0,500,1)),"",'Data mining (ELO R diff)'!C483+1),"")</f>
        <v/>
      </c>
      <c r="D484" s="47" t="str">
        <f ca="1">IF(C484="","",COUNTIFS(OFFSET('Program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diff)'!$C484))</f>
        <v/>
      </c>
      <c r="E484" t="str">
        <f ca="1">IF(C484="","",COUNTIFS(OFFSET('Program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diff)'!$C484))</f>
        <v/>
      </c>
      <c r="F484" t="str">
        <f ca="1">IF(C484="","",COUNTIFS(OFFSET('Program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diff)'!$C484))</f>
        <v/>
      </c>
      <c r="G484" s="47" t="str">
        <f t="shared" ca="1" si="68"/>
        <v/>
      </c>
      <c r="H484" s="47"/>
      <c r="M484" s="36" t="str">
        <f t="shared" si="67"/>
        <v/>
      </c>
      <c r="N484" s="36" t="str">
        <f t="shared" si="70"/>
        <v/>
      </c>
      <c r="O484" s="36" t="str">
        <f t="shared" si="71"/>
        <v/>
      </c>
      <c r="AJ484" t="str">
        <f t="shared" ca="1" si="69"/>
        <v>first</v>
      </c>
    </row>
    <row r="485" spans="2:36">
      <c r="B485">
        <v>483</v>
      </c>
      <c r="C485" s="62" t="str">
        <f ca="1">IFERROR(IF(C484+1&gt;MAX(OFFSET('Program and Results'!$T$1,MATCH('Data mining (ELO R diff)'!$A$2,'Program and Results'!$A:$A,0)-1,0,500,1)),"",'Data mining (ELO R diff)'!C484+1),"")</f>
        <v/>
      </c>
      <c r="D485" s="47" t="str">
        <f ca="1">IF(C485="","",COUNTIFS(OFFSET('Program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diff)'!$C485))</f>
        <v/>
      </c>
      <c r="E485" t="str">
        <f ca="1">IF(C485="","",COUNTIFS(OFFSET('Program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diff)'!$C485))</f>
        <v/>
      </c>
      <c r="F485" t="str">
        <f ca="1">IF(C485="","",COUNTIFS(OFFSET('Program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diff)'!$C485))</f>
        <v/>
      </c>
      <c r="G485" s="47" t="str">
        <f t="shared" ca="1" si="68"/>
        <v/>
      </c>
      <c r="H485" s="47"/>
      <c r="M485" s="36" t="str">
        <f t="shared" si="67"/>
        <v/>
      </c>
      <c r="N485" s="36" t="str">
        <f t="shared" si="70"/>
        <v/>
      </c>
      <c r="O485" s="36" t="str">
        <f t="shared" si="71"/>
        <v/>
      </c>
      <c r="AJ485" t="str">
        <f t="shared" ca="1" si="69"/>
        <v>first</v>
      </c>
    </row>
    <row r="486" spans="2:36">
      <c r="B486">
        <v>484</v>
      </c>
      <c r="C486" s="62" t="str">
        <f ca="1">IFERROR(IF(C485+1&gt;MAX(OFFSET('Program and Results'!$T$1,MATCH('Data mining (ELO R diff)'!$A$2,'Program and Results'!$A:$A,0)-1,0,500,1)),"",'Data mining (ELO R diff)'!C485+1),"")</f>
        <v/>
      </c>
      <c r="D486" s="47" t="str">
        <f ca="1">IF(C486="","",COUNTIFS(OFFSET('Program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diff)'!$C486))</f>
        <v/>
      </c>
      <c r="E486" t="str">
        <f ca="1">IF(C486="","",COUNTIFS(OFFSET('Program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diff)'!$C486))</f>
        <v/>
      </c>
      <c r="F486" t="str">
        <f ca="1">IF(C486="","",COUNTIFS(OFFSET('Program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diff)'!$C486))</f>
        <v/>
      </c>
      <c r="G486" s="47" t="str">
        <f t="shared" ca="1" si="68"/>
        <v/>
      </c>
      <c r="H486" s="47"/>
      <c r="M486" s="36" t="str">
        <f t="shared" si="67"/>
        <v/>
      </c>
      <c r="N486" s="36" t="str">
        <f t="shared" si="70"/>
        <v/>
      </c>
      <c r="O486" s="36" t="str">
        <f t="shared" si="71"/>
        <v/>
      </c>
      <c r="AJ486" t="str">
        <f t="shared" ca="1" si="69"/>
        <v>first</v>
      </c>
    </row>
    <row r="487" spans="2:36">
      <c r="B487">
        <v>485</v>
      </c>
      <c r="C487" s="62" t="str">
        <f ca="1">IFERROR(IF(C486+1&gt;MAX(OFFSET('Program and Results'!$T$1,MATCH('Data mining (ELO R diff)'!$A$2,'Program and Results'!$A:$A,0)-1,0,500,1)),"",'Data mining (ELO R diff)'!C486+1),"")</f>
        <v/>
      </c>
      <c r="D487" s="47" t="str">
        <f ca="1">IF(C487="","",COUNTIFS(OFFSET('Program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diff)'!$C487))</f>
        <v/>
      </c>
      <c r="E487" t="str">
        <f ca="1">IF(C487="","",COUNTIFS(OFFSET('Program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diff)'!$C487))</f>
        <v/>
      </c>
      <c r="F487" t="str">
        <f ca="1">IF(C487="","",COUNTIFS(OFFSET('Program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diff)'!$C487))</f>
        <v/>
      </c>
      <c r="G487" s="47" t="str">
        <f t="shared" ca="1" si="68"/>
        <v/>
      </c>
      <c r="H487" s="47"/>
      <c r="M487" s="36" t="str">
        <f t="shared" si="67"/>
        <v/>
      </c>
      <c r="N487" s="36" t="str">
        <f t="shared" si="70"/>
        <v/>
      </c>
      <c r="O487" s="36" t="str">
        <f t="shared" si="71"/>
        <v/>
      </c>
      <c r="AJ487" t="str">
        <f t="shared" ca="1" si="69"/>
        <v>first</v>
      </c>
    </row>
    <row r="488" spans="2:36">
      <c r="B488">
        <v>486</v>
      </c>
      <c r="C488" s="62" t="str">
        <f ca="1">IFERROR(IF(C487+1&gt;MAX(OFFSET('Program and Results'!$T$1,MATCH('Data mining (ELO R diff)'!$A$2,'Program and Results'!$A:$A,0)-1,0,500,1)),"",'Data mining (ELO R diff)'!C487+1),"")</f>
        <v/>
      </c>
      <c r="D488" s="47" t="str">
        <f ca="1">IF(C488="","",COUNTIFS(OFFSET('Program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diff)'!$C488))</f>
        <v/>
      </c>
      <c r="E488" t="str">
        <f ca="1">IF(C488="","",COUNTIFS(OFFSET('Program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diff)'!$C488))</f>
        <v/>
      </c>
      <c r="F488" t="str">
        <f ca="1">IF(C488="","",COUNTIFS(OFFSET('Program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diff)'!$C488))</f>
        <v/>
      </c>
      <c r="G488" s="47" t="str">
        <f t="shared" ca="1" si="68"/>
        <v/>
      </c>
      <c r="H488" s="47"/>
      <c r="M488" s="36" t="str">
        <f t="shared" si="67"/>
        <v/>
      </c>
      <c r="N488" s="36" t="str">
        <f t="shared" si="70"/>
        <v/>
      </c>
      <c r="O488" s="36" t="str">
        <f t="shared" si="71"/>
        <v/>
      </c>
      <c r="AJ488" t="str">
        <f t="shared" ca="1" si="69"/>
        <v>first</v>
      </c>
    </row>
    <row r="489" spans="2:36">
      <c r="B489">
        <v>487</v>
      </c>
      <c r="C489" s="62" t="str">
        <f ca="1">IFERROR(IF(C488+1&gt;MAX(OFFSET('Program and Results'!$T$1,MATCH('Data mining (ELO R diff)'!$A$2,'Program and Results'!$A:$A,0)-1,0,500,1)),"",'Data mining (ELO R diff)'!C488+1),"")</f>
        <v/>
      </c>
      <c r="D489" s="47" t="str">
        <f ca="1">IF(C489="","",COUNTIFS(OFFSET('Program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diff)'!$C489))</f>
        <v/>
      </c>
      <c r="E489" t="str">
        <f ca="1">IF(C489="","",COUNTIFS(OFFSET('Program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diff)'!$C489))</f>
        <v/>
      </c>
      <c r="F489" t="str">
        <f ca="1">IF(C489="","",COUNTIFS(OFFSET('Program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diff)'!$C489))</f>
        <v/>
      </c>
      <c r="G489" s="47" t="str">
        <f t="shared" ca="1" si="68"/>
        <v/>
      </c>
      <c r="H489" s="47"/>
      <c r="M489" s="36" t="str">
        <f t="shared" si="67"/>
        <v/>
      </c>
      <c r="N489" s="36" t="str">
        <f t="shared" si="70"/>
        <v/>
      </c>
      <c r="O489" s="36" t="str">
        <f t="shared" si="71"/>
        <v/>
      </c>
      <c r="AJ489" t="str">
        <f t="shared" ca="1" si="69"/>
        <v>first</v>
      </c>
    </row>
    <row r="490" spans="2:36">
      <c r="B490">
        <v>488</v>
      </c>
      <c r="C490" s="62" t="str">
        <f ca="1">IFERROR(IF(C489+1&gt;MAX(OFFSET('Program and Results'!$T$1,MATCH('Data mining (ELO R diff)'!$A$2,'Program and Results'!$A:$A,0)-1,0,500,1)),"",'Data mining (ELO R diff)'!C489+1),"")</f>
        <v/>
      </c>
      <c r="D490" s="47" t="str">
        <f ca="1">IF(C490="","",COUNTIFS(OFFSET('Program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diff)'!$C490))</f>
        <v/>
      </c>
      <c r="E490" t="str">
        <f ca="1">IF(C490="","",COUNTIFS(OFFSET('Program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diff)'!$C490))</f>
        <v/>
      </c>
      <c r="F490" t="str">
        <f ca="1">IF(C490="","",COUNTIFS(OFFSET('Program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diff)'!$C490))</f>
        <v/>
      </c>
      <c r="G490" s="47" t="str">
        <f t="shared" ca="1" si="68"/>
        <v/>
      </c>
      <c r="H490" s="47"/>
      <c r="M490" s="36" t="str">
        <f t="shared" si="67"/>
        <v/>
      </c>
      <c r="N490" s="36" t="str">
        <f t="shared" si="70"/>
        <v/>
      </c>
      <c r="O490" s="36" t="str">
        <f t="shared" si="71"/>
        <v/>
      </c>
      <c r="AJ490" t="str">
        <f t="shared" ca="1" si="69"/>
        <v>first</v>
      </c>
    </row>
    <row r="491" spans="2:36">
      <c r="B491">
        <v>489</v>
      </c>
      <c r="C491" s="62" t="str">
        <f ca="1">IFERROR(IF(C490+1&gt;MAX(OFFSET('Program and Results'!$T$1,MATCH('Data mining (ELO R diff)'!$A$2,'Program and Results'!$A:$A,0)-1,0,500,1)),"",'Data mining (ELO R diff)'!C490+1),"")</f>
        <v/>
      </c>
      <c r="D491" s="47" t="str">
        <f ca="1">IF(C491="","",COUNTIFS(OFFSET('Program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diff)'!$C491))</f>
        <v/>
      </c>
      <c r="E491" t="str">
        <f ca="1">IF(C491="","",COUNTIFS(OFFSET('Program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diff)'!$C491))</f>
        <v/>
      </c>
      <c r="F491" t="str">
        <f ca="1">IF(C491="","",COUNTIFS(OFFSET('Program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diff)'!$C491))</f>
        <v/>
      </c>
      <c r="G491" s="47" t="str">
        <f t="shared" ca="1" si="68"/>
        <v/>
      </c>
      <c r="H491" s="47"/>
      <c r="M491" s="36" t="str">
        <f t="shared" si="67"/>
        <v/>
      </c>
      <c r="N491" s="36" t="str">
        <f t="shared" si="70"/>
        <v/>
      </c>
      <c r="O491" s="36" t="str">
        <f t="shared" si="71"/>
        <v/>
      </c>
      <c r="AJ491" t="str">
        <f t="shared" ca="1" si="69"/>
        <v>first</v>
      </c>
    </row>
    <row r="492" spans="2:36">
      <c r="B492">
        <v>490</v>
      </c>
      <c r="C492" s="62" t="str">
        <f ca="1">IFERROR(IF(C491+1&gt;MAX(OFFSET('Program and Results'!$T$1,MATCH('Data mining (ELO R diff)'!$A$2,'Program and Results'!$A:$A,0)-1,0,500,1)),"",'Data mining (ELO R diff)'!C491+1),"")</f>
        <v/>
      </c>
      <c r="D492" s="47" t="str">
        <f ca="1">IF(C492="","",COUNTIFS(OFFSET('Program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diff)'!$C492))</f>
        <v/>
      </c>
      <c r="E492" t="str">
        <f ca="1">IF(C492="","",COUNTIFS(OFFSET('Program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diff)'!$C492))</f>
        <v/>
      </c>
      <c r="F492" t="str">
        <f ca="1">IF(C492="","",COUNTIFS(OFFSET('Program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diff)'!$C492))</f>
        <v/>
      </c>
      <c r="G492" s="47" t="str">
        <f t="shared" ca="1" si="68"/>
        <v/>
      </c>
      <c r="H492" s="47"/>
      <c r="M492" s="36" t="str">
        <f t="shared" si="67"/>
        <v/>
      </c>
      <c r="N492" s="36" t="str">
        <f t="shared" si="70"/>
        <v/>
      </c>
      <c r="O492" s="36" t="str">
        <f t="shared" si="71"/>
        <v/>
      </c>
      <c r="AJ492" t="str">
        <f t="shared" ca="1" si="69"/>
        <v>first</v>
      </c>
    </row>
    <row r="493" spans="2:36">
      <c r="B493">
        <v>491</v>
      </c>
      <c r="C493" s="62" t="str">
        <f ca="1">IFERROR(IF(C492+1&gt;MAX(OFFSET('Program and Results'!$T$1,MATCH('Data mining (ELO R diff)'!$A$2,'Program and Results'!$A:$A,0)-1,0,500,1)),"",'Data mining (ELO R diff)'!C492+1),"")</f>
        <v/>
      </c>
      <c r="D493" s="47" t="str">
        <f ca="1">IF(C493="","",COUNTIFS(OFFSET('Program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diff)'!$C493))</f>
        <v/>
      </c>
      <c r="E493" t="str">
        <f ca="1">IF(C493="","",COUNTIFS(OFFSET('Program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diff)'!$C493))</f>
        <v/>
      </c>
      <c r="F493" t="str">
        <f ca="1">IF(C493="","",COUNTIFS(OFFSET('Program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diff)'!$C493))</f>
        <v/>
      </c>
      <c r="G493" s="47" t="str">
        <f t="shared" ca="1" si="68"/>
        <v/>
      </c>
      <c r="H493" s="47"/>
      <c r="M493" s="36" t="str">
        <f t="shared" si="67"/>
        <v/>
      </c>
      <c r="N493" s="36" t="str">
        <f t="shared" si="70"/>
        <v/>
      </c>
      <c r="O493" s="36" t="str">
        <f t="shared" si="71"/>
        <v/>
      </c>
      <c r="AJ493" t="str">
        <f t="shared" ca="1" si="69"/>
        <v>first</v>
      </c>
    </row>
    <row r="494" spans="2:36">
      <c r="B494">
        <v>492</v>
      </c>
      <c r="C494" s="62" t="str">
        <f ca="1">IFERROR(IF(C493+1&gt;MAX(OFFSET('Program and Results'!$T$1,MATCH('Data mining (ELO R diff)'!$A$2,'Program and Results'!$A:$A,0)-1,0,500,1)),"",'Data mining (ELO R diff)'!C493+1),"")</f>
        <v/>
      </c>
      <c r="D494" s="47" t="str">
        <f ca="1">IF(C494="","",COUNTIFS(OFFSET('Program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diff)'!$C494))</f>
        <v/>
      </c>
      <c r="E494" t="str">
        <f ca="1">IF(C494="","",COUNTIFS(OFFSET('Program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diff)'!$C494))</f>
        <v/>
      </c>
      <c r="F494" t="str">
        <f ca="1">IF(C494="","",COUNTIFS(OFFSET('Program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diff)'!$C494))</f>
        <v/>
      </c>
      <c r="G494" s="47" t="str">
        <f t="shared" ca="1" si="68"/>
        <v/>
      </c>
      <c r="H494" s="47"/>
      <c r="M494" s="36" t="str">
        <f t="shared" si="67"/>
        <v/>
      </c>
      <c r="N494" s="36" t="str">
        <f t="shared" si="70"/>
        <v/>
      </c>
      <c r="O494" s="36" t="str">
        <f t="shared" si="71"/>
        <v/>
      </c>
      <c r="AJ494" t="str">
        <f t="shared" ca="1" si="69"/>
        <v>first</v>
      </c>
    </row>
    <row r="495" spans="2:36">
      <c r="B495">
        <v>493</v>
      </c>
      <c r="C495" s="62" t="str">
        <f ca="1">IFERROR(IF(C494+1&gt;MAX(OFFSET('Program and Results'!$T$1,MATCH('Data mining (ELO R diff)'!$A$2,'Program and Results'!$A:$A,0)-1,0,500,1)),"",'Data mining (ELO R diff)'!C494+1),"")</f>
        <v/>
      </c>
      <c r="D495" s="47" t="str">
        <f ca="1">IF(C495="","",COUNTIFS(OFFSET('Program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diff)'!$C495))</f>
        <v/>
      </c>
      <c r="E495" t="str">
        <f ca="1">IF(C495="","",COUNTIFS(OFFSET('Program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diff)'!$C495))</f>
        <v/>
      </c>
      <c r="F495" t="str">
        <f ca="1">IF(C495="","",COUNTIFS(OFFSET('Program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diff)'!$C495))</f>
        <v/>
      </c>
      <c r="G495" s="47" t="str">
        <f t="shared" ca="1" si="68"/>
        <v/>
      </c>
      <c r="H495" s="47"/>
      <c r="M495" s="36" t="str">
        <f t="shared" si="67"/>
        <v/>
      </c>
      <c r="N495" s="36" t="str">
        <f t="shared" si="70"/>
        <v/>
      </c>
      <c r="O495" s="36" t="str">
        <f t="shared" si="71"/>
        <v/>
      </c>
      <c r="AJ495" t="str">
        <f t="shared" ca="1" si="69"/>
        <v>first</v>
      </c>
    </row>
    <row r="496" spans="2:36">
      <c r="B496">
        <v>494</v>
      </c>
      <c r="C496" s="62" t="str">
        <f ca="1">IFERROR(IF(C495+1&gt;MAX(OFFSET('Program and Results'!$T$1,MATCH('Data mining (ELO R diff)'!$A$2,'Program and Results'!$A:$A,0)-1,0,500,1)),"",'Data mining (ELO R diff)'!C495+1),"")</f>
        <v/>
      </c>
      <c r="D496" s="47" t="str">
        <f ca="1">IF(C496="","",COUNTIFS(OFFSET('Program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diff)'!$C496))</f>
        <v/>
      </c>
      <c r="E496" t="str">
        <f ca="1">IF(C496="","",COUNTIFS(OFFSET('Program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diff)'!$C496))</f>
        <v/>
      </c>
      <c r="F496" t="str">
        <f ca="1">IF(C496="","",COUNTIFS(OFFSET('Program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diff)'!$C496))</f>
        <v/>
      </c>
      <c r="G496" s="47" t="str">
        <f t="shared" ca="1" si="68"/>
        <v/>
      </c>
      <c r="H496" s="47"/>
      <c r="M496" s="36" t="str">
        <f t="shared" si="67"/>
        <v/>
      </c>
      <c r="N496" s="36" t="str">
        <f t="shared" si="70"/>
        <v/>
      </c>
      <c r="O496" s="36" t="str">
        <f t="shared" si="71"/>
        <v/>
      </c>
      <c r="AJ496" t="str">
        <f t="shared" ca="1" si="69"/>
        <v>first</v>
      </c>
    </row>
    <row r="497" spans="2:36">
      <c r="B497">
        <v>495</v>
      </c>
      <c r="C497" s="62" t="str">
        <f ca="1">IFERROR(IF(C496+1&gt;MAX(OFFSET('Program and Results'!$T$1,MATCH('Data mining (ELO R diff)'!$A$2,'Program and Results'!$A:$A,0)-1,0,500,1)),"",'Data mining (ELO R diff)'!C496+1),"")</f>
        <v/>
      </c>
      <c r="D497" s="47" t="str">
        <f ca="1">IF(C497="","",COUNTIFS(OFFSET('Program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diff)'!$C497))</f>
        <v/>
      </c>
      <c r="E497" t="str">
        <f ca="1">IF(C497="","",COUNTIFS(OFFSET('Program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diff)'!$C497))</f>
        <v/>
      </c>
      <c r="F497" t="str">
        <f ca="1">IF(C497="","",COUNTIFS(OFFSET('Program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diff)'!$C497))</f>
        <v/>
      </c>
      <c r="G497" s="47" t="str">
        <f t="shared" ca="1" si="68"/>
        <v/>
      </c>
      <c r="H497" s="47"/>
      <c r="M497" s="36" t="str">
        <f t="shared" si="67"/>
        <v/>
      </c>
      <c r="N497" s="36" t="str">
        <f t="shared" si="70"/>
        <v/>
      </c>
      <c r="O497" s="36" t="str">
        <f t="shared" si="71"/>
        <v/>
      </c>
      <c r="AJ497" t="str">
        <f t="shared" ca="1" si="69"/>
        <v>first</v>
      </c>
    </row>
    <row r="498" spans="2:36">
      <c r="B498">
        <v>496</v>
      </c>
      <c r="C498" s="62" t="str">
        <f ca="1">IFERROR(IF(C497+1&gt;MAX(OFFSET('Program and Results'!$T$1,MATCH('Data mining (ELO R diff)'!$A$2,'Program and Results'!$A:$A,0)-1,0,500,1)),"",'Data mining (ELO R diff)'!C497+1),"")</f>
        <v/>
      </c>
      <c r="D498" s="47" t="str">
        <f ca="1">IF(C498="","",COUNTIFS(OFFSET('Program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diff)'!$C498))</f>
        <v/>
      </c>
      <c r="E498" t="str">
        <f ca="1">IF(C498="","",COUNTIFS(OFFSET('Program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diff)'!$C498))</f>
        <v/>
      </c>
      <c r="F498" t="str">
        <f ca="1">IF(C498="","",COUNTIFS(OFFSET('Program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diff)'!$C498))</f>
        <v/>
      </c>
      <c r="G498" s="47" t="str">
        <f t="shared" ca="1" si="68"/>
        <v/>
      </c>
      <c r="H498" s="47"/>
      <c r="M498" s="36" t="str">
        <f t="shared" si="67"/>
        <v/>
      </c>
      <c r="N498" s="36" t="str">
        <f t="shared" si="70"/>
        <v/>
      </c>
      <c r="O498" s="36" t="str">
        <f t="shared" si="71"/>
        <v/>
      </c>
      <c r="AJ498" t="str">
        <f t="shared" ca="1" si="69"/>
        <v>first</v>
      </c>
    </row>
    <row r="499" spans="2:36">
      <c r="B499">
        <v>497</v>
      </c>
      <c r="C499" s="62" t="str">
        <f ca="1">IFERROR(IF(C498+1&gt;MAX(OFFSET('Program and Results'!$T$1,MATCH('Data mining (ELO R diff)'!$A$2,'Program and Results'!$A:$A,0)-1,0,500,1)),"",'Data mining (ELO R diff)'!C498+1),"")</f>
        <v/>
      </c>
      <c r="D499" s="47" t="str">
        <f ca="1">IF(C499="","",COUNTIFS(OFFSET('Program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diff)'!$C499))</f>
        <v/>
      </c>
      <c r="E499" t="str">
        <f ca="1">IF(C499="","",COUNTIFS(OFFSET('Program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diff)'!$C499))</f>
        <v/>
      </c>
      <c r="F499" t="str">
        <f ca="1">IF(C499="","",COUNTIFS(OFFSET('Program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diff)'!$C499))</f>
        <v/>
      </c>
      <c r="G499" s="47" t="str">
        <f t="shared" ca="1" si="68"/>
        <v/>
      </c>
      <c r="H499" s="47"/>
      <c r="M499" s="36" t="str">
        <f t="shared" si="67"/>
        <v/>
      </c>
      <c r="N499" s="36" t="str">
        <f t="shared" si="70"/>
        <v/>
      </c>
      <c r="O499" s="36" t="str">
        <f t="shared" si="71"/>
        <v/>
      </c>
      <c r="AJ499" t="str">
        <f t="shared" ca="1" si="69"/>
        <v>first</v>
      </c>
    </row>
    <row r="500" spans="2:36">
      <c r="B500">
        <v>498</v>
      </c>
      <c r="C500" s="62" t="str">
        <f ca="1">IFERROR(IF(C499+1&gt;MAX(OFFSET('Program and Results'!$T$1,MATCH('Data mining (ELO R diff)'!$A$2,'Program and Results'!$A:$A,0)-1,0,500,1)),"",'Data mining (ELO R diff)'!C499+1),"")</f>
        <v/>
      </c>
      <c r="D500" s="47" t="str">
        <f ca="1">IF(C500="","",COUNTIFS(OFFSET('Program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diff)'!$C500))</f>
        <v/>
      </c>
      <c r="E500" t="str">
        <f ca="1">IF(C500="","",COUNTIFS(OFFSET('Program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diff)'!$C500))</f>
        <v/>
      </c>
      <c r="F500" t="str">
        <f ca="1">IF(C500="","",COUNTIFS(OFFSET('Program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diff)'!$C500))</f>
        <v/>
      </c>
      <c r="G500" s="47" t="str">
        <f t="shared" ca="1" si="68"/>
        <v/>
      </c>
      <c r="H500" s="47"/>
      <c r="M500" s="36" t="str">
        <f t="shared" si="67"/>
        <v/>
      </c>
      <c r="N500" s="36" t="str">
        <f t="shared" si="70"/>
        <v/>
      </c>
      <c r="O500" s="36" t="str">
        <f t="shared" si="71"/>
        <v/>
      </c>
      <c r="AJ500" t="str">
        <f t="shared" ca="1" si="69"/>
        <v>first</v>
      </c>
    </row>
  </sheetData>
  <autoFilter ref="A1:S500">
    <filterColumn colId="15">
      <filters blank="1">
        <filter val="1"/>
        <filter val="11"/>
        <filter val="18"/>
        <filter val="2"/>
        <filter val="23"/>
        <filter val="25"/>
        <filter val="26"/>
        <filter val="3"/>
        <filter val="33"/>
        <filter val="39"/>
        <filter val="4"/>
        <filter val="7"/>
        <filter val="8"/>
        <filter val="9"/>
      </filters>
    </filterColumn>
  </autoFilter>
  <mergeCells count="1">
    <mergeCell ref="Y2:AE10"/>
  </mergeCells>
  <dataValidations count="1">
    <dataValidation allowBlank="1" showInputMessage="1" sqref="K2:L388"/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OFFSET(Lists!$B$2,0,0,'League settings'!$B$1,1)</xm:f>
          </x14:formula1>
          <xm:sqref>A2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3" tint="-0.249977111117893"/>
  </sheetPr>
  <dimension ref="K27:O30"/>
  <sheetViews>
    <sheetView workbookViewId="0">
      <selection activeCell="V22" sqref="V22"/>
    </sheetView>
  </sheetViews>
  <sheetFormatPr defaultRowHeight="15"/>
  <sheetData>
    <row r="27" spans="11:15">
      <c r="K27" s="35"/>
    </row>
    <row r="30" spans="11:15">
      <c r="O30" s="35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3" tint="0.39997558519241921"/>
  </sheetPr>
  <dimension ref="A1:AK501"/>
  <sheetViews>
    <sheetView zoomScale="80" zoomScaleNormal="80" workbookViewId="0">
      <selection activeCell="R31" sqref="R31"/>
    </sheetView>
  </sheetViews>
  <sheetFormatPr defaultRowHeight="15"/>
  <cols>
    <col min="1" max="2" width="6.140625" customWidth="1"/>
    <col min="3" max="3" width="8.140625" customWidth="1"/>
    <col min="4" max="10" width="9.140625" style="4"/>
    <col min="36" max="36" width="0" hidden="1" customWidth="1"/>
  </cols>
  <sheetData>
    <row r="1" spans="1:36" ht="41.25" customHeight="1" thickBot="1">
      <c r="A1" s="45" t="s">
        <v>119</v>
      </c>
      <c r="B1" s="45" t="s">
        <v>120</v>
      </c>
      <c r="C1" s="45" t="s">
        <v>118</v>
      </c>
      <c r="D1" s="68" t="s">
        <v>95</v>
      </c>
      <c r="E1" s="68" t="s">
        <v>96</v>
      </c>
      <c r="F1" s="68" t="s">
        <v>97</v>
      </c>
      <c r="G1" s="68" t="s">
        <v>104</v>
      </c>
      <c r="H1" s="68" t="s">
        <v>121</v>
      </c>
      <c r="I1" s="68" t="s">
        <v>122</v>
      </c>
      <c r="J1" s="68" t="s">
        <v>123</v>
      </c>
      <c r="L1" s="58" t="s">
        <v>100</v>
      </c>
      <c r="M1" s="58"/>
      <c r="N1" s="58" t="s">
        <v>82</v>
      </c>
      <c r="O1" s="58" t="s">
        <v>83</v>
      </c>
      <c r="P1" s="59" t="s">
        <v>79</v>
      </c>
      <c r="Q1" s="59" t="s">
        <v>80</v>
      </c>
      <c r="R1" s="59" t="s">
        <v>81</v>
      </c>
      <c r="S1" s="72" t="s">
        <v>104</v>
      </c>
      <c r="T1" s="60" t="s">
        <v>105</v>
      </c>
      <c r="U1" s="60" t="s">
        <v>106</v>
      </c>
      <c r="V1" s="60" t="s">
        <v>107</v>
      </c>
    </row>
    <row r="2" spans="1:36" ht="15.75" thickBot="1">
      <c r="A2">
        <f ca="1">COUNT('Program and Results'!$U:$U)-7</f>
        <v>245</v>
      </c>
      <c r="B2">
        <f ca="1">MAX('Program and Results'!$U:$U)</f>
        <v>71</v>
      </c>
      <c r="C2">
        <f ca="1">MIN('Program and Results'!$U:$U)</f>
        <v>-61</v>
      </c>
      <c r="D2" s="4">
        <f ca="1">IF(C2="","",COUNTIFS('Program and Results'!$S:$S,"HOME",'Program and Results'!$U:$U,'Data mining (Elo R diff Last 6)'!$C2))</f>
        <v>1</v>
      </c>
      <c r="E2" s="4">
        <f ca="1">IF(C2="","",COUNTIFS('Program and Results'!$S:$S,"AWAY",'Program and Results'!$U:$U,'Data mining (Elo R diff Last 6)'!$C2))</f>
        <v>0</v>
      </c>
      <c r="F2" s="4">
        <f ca="1">IF(C2="","",COUNTIFS('Program and Results'!$S:$S,"DRAW",'Program and Results'!$U:$U,'Data mining (Elo R diff Last 6)'!$C2))</f>
        <v>0</v>
      </c>
      <c r="G2" s="4">
        <f ca="1">IF(C2="","",SUM(D2:F2))</f>
        <v>1</v>
      </c>
      <c r="H2" s="69">
        <f ca="1">IFERROR(IF($C2="","",D2/$G2),"")</f>
        <v>1</v>
      </c>
      <c r="I2" s="69">
        <f ca="1">IFERROR(IF($C2="","",E2/$G2),"")</f>
        <v>0</v>
      </c>
      <c r="J2" s="69">
        <f ca="1">IFERROR(IF($C2="","",F2/$G2),"")</f>
        <v>0</v>
      </c>
      <c r="L2" s="55" t="s">
        <v>99</v>
      </c>
      <c r="M2" s="65">
        <v>10</v>
      </c>
      <c r="N2" s="63">
        <f ca="1">INDEX($C:$C,MATCH("first",$AJ:$AJ,0))</f>
        <v>-61</v>
      </c>
      <c r="O2" s="64">
        <f ca="1">IFERROR(IF(N2+$M$2&gt;MAX($C$2:$C$500),"+",N2+($M$2-0.01%)),"")</f>
        <v>-51.000100000000003</v>
      </c>
      <c r="P2" s="36">
        <f ca="1">IFERROR(IF(O2="","",IF($O2="+",SUMIFS($D:$D,$C:$C,"&gt;="&amp;$N2),SUMIFS($D:$D,$C:$C,"&gt;="&amp;$N2,$C:$C,"&lt;="&amp;$O2))),"")</f>
        <v>4</v>
      </c>
      <c r="Q2" s="36">
        <f ca="1">IFERROR(IF(O2="","",IF($O2="+",SUMIFS($E:$E,$C:$C,"&gt;="&amp;$N2),SUMIFS($E:$E,$C:$C,"&gt;="&amp;$N2,$C:$C,"&lt;="&amp;$O2))),"")</f>
        <v>4</v>
      </c>
      <c r="R2" s="36">
        <f ca="1">IFERROR(IF(O2="","",IF($O2="+",SUMIFS($F:$F,$C:$C,"&gt;="&amp;$N2),SUMIFS($F:$F,$C:$C,"&gt;="&amp;$N2,$C:$C,"&lt;="&amp;$O2))),"")</f>
        <v>3</v>
      </c>
      <c r="S2" s="4">
        <f ca="1">IF(N2="","",SUM(P2:R2))</f>
        <v>11</v>
      </c>
      <c r="T2" s="61">
        <f ca="1">IFERROR(IF($N2="","",P2/$S2),"")</f>
        <v>0.36363636363636365</v>
      </c>
      <c r="U2" s="61">
        <f t="shared" ref="U2:V17" ca="1" si="0">IFERROR(IF($N2="","",Q2/$S2),"")</f>
        <v>0.36363636363636365</v>
      </c>
      <c r="V2" s="61">
        <f t="shared" ca="1" si="0"/>
        <v>0.27272727272727271</v>
      </c>
      <c r="AJ2" t="str">
        <f ca="1">IF(G2=0,"not first",IF(G2&gt;0,"first",""))</f>
        <v>first</v>
      </c>
    </row>
    <row r="3" spans="1:36">
      <c r="C3">
        <f ca="1">IFERROR(IF(C2+1&gt;$B$2,"",C2+1),"")</f>
        <v>-60</v>
      </c>
      <c r="D3" s="4">
        <f ca="1">IF(C3="","",COUNTIFS('Program and Results'!$S:$S,"HOME",'Program and Results'!$U:$U,'Data mining (Elo R diff Last 6)'!$C3))</f>
        <v>0</v>
      </c>
      <c r="E3" s="4">
        <f ca="1">IF(C3="","",COUNTIFS('Program and Results'!$S:$S,"AWAY",'Program and Results'!$U:$U,'Data mining (Elo R diff Last 6)'!$C3))</f>
        <v>0</v>
      </c>
      <c r="F3" s="4">
        <f ca="1">IF(C3="","",COUNTIFS('Program and Results'!$S:$S,"DRAW",'Program and Results'!$U:$U,'Data mining (Elo R diff Last 6)'!$C3))</f>
        <v>0</v>
      </c>
      <c r="G3" s="4">
        <f t="shared" ref="G3:G66" ca="1" si="1">IF(C3="","",SUM(D3:F3))</f>
        <v>0</v>
      </c>
      <c r="H3" s="69" t="str">
        <f t="shared" ref="H3" ca="1" si="2">IFERROR(IF($C3="","",D3/$G3),"")</f>
        <v/>
      </c>
      <c r="I3" s="69" t="str">
        <f t="shared" ref="I3" ca="1" si="3">IFERROR(IF($C3="","",E3/$G3),"")</f>
        <v/>
      </c>
      <c r="J3" s="69" t="str">
        <f t="shared" ref="J3" ca="1" si="4">IFERROR(IF($C3="","",F3/$G3),"")</f>
        <v/>
      </c>
      <c r="L3" s="51"/>
      <c r="M3" s="51"/>
      <c r="N3" s="64">
        <f ca="1">IFERROR(IF(N2+$M$2&gt;MAX($C$2:$C$500),"",N2+$M$2),"")</f>
        <v>-51</v>
      </c>
      <c r="O3" s="64">
        <f ca="1">IFERROR(IF(N3+$M$2&gt;MAX($C$2:$C$500),"+",N3+($M$2-0.01%)),"")</f>
        <v>-41.000100000000003</v>
      </c>
      <c r="P3" s="36">
        <f t="shared" ref="P3:P66" ca="1" si="5">IFERROR(IF(O3="","",IF($O3="+",SUMIFS($D:$D,$C:$C,"&gt;="&amp;$N3),SUMIFS($D:$D,$C:$C,"&gt;="&amp;$N3,$C:$C,"&lt;="&amp;$O3))),"")</f>
        <v>0</v>
      </c>
      <c r="Q3" s="36">
        <f t="shared" ref="Q3:Q66" ca="1" si="6">IFERROR(IF(O3="","",IF($O3="+",SUMIFS($E:$E,$C:$C,"&gt;="&amp;$N3),SUMIFS($E:$E,$C:$C,"&gt;="&amp;$N3,$C:$C,"&lt;="&amp;$O3))),"")</f>
        <v>4</v>
      </c>
      <c r="R3" s="36">
        <f t="shared" ref="R3:R66" ca="1" si="7">IFERROR(IF(O3="","",IF($O3="+",SUMIFS($F:$F,$C:$C,"&gt;="&amp;$N3),SUMIFS($F:$F,$C:$C,"&gt;="&amp;$N3,$C:$C,"&lt;="&amp;$O3))),"")</f>
        <v>2</v>
      </c>
      <c r="S3" s="4">
        <f t="shared" ref="S3:S66" ca="1" si="8">IF(N3="","",SUM(P3:R3))</f>
        <v>6</v>
      </c>
      <c r="T3" s="61">
        <f t="shared" ref="T3:V66" ca="1" si="9">IFERROR(IF($N3="","",P3/$S3),"")</f>
        <v>0</v>
      </c>
      <c r="U3" s="61">
        <f t="shared" ca="1" si="0"/>
        <v>0.66666666666666663</v>
      </c>
      <c r="V3" s="61">
        <f t="shared" ca="1" si="0"/>
        <v>0.33333333333333331</v>
      </c>
      <c r="X3" s="152" t="s">
        <v>179</v>
      </c>
      <c r="Y3" s="152"/>
      <c r="Z3" s="152"/>
      <c r="AA3" s="152"/>
      <c r="AB3" s="152"/>
      <c r="AC3" s="152"/>
      <c r="AD3" s="152"/>
      <c r="AJ3" t="str">
        <f t="shared" ref="AJ3:AJ66" ca="1" si="10">IF(G3=0,"not first",IF(G3&gt;0,"first",""))</f>
        <v>not first</v>
      </c>
    </row>
    <row r="4" spans="1:36">
      <c r="C4">
        <f t="shared" ref="C4:C67" ca="1" si="11">IFERROR(IF(C3+1&gt;$B$2,"",C3+1),"")</f>
        <v>-59</v>
      </c>
      <c r="D4" s="4">
        <f ca="1">IF(C4="","",COUNTIFS('Program and Results'!$S:$S,"HOME",'Program and Results'!$U:$U,'Data mining (Elo R diff Last 6)'!$C4))</f>
        <v>0</v>
      </c>
      <c r="E4" s="4">
        <f ca="1">IF(C4="","",COUNTIFS('Program and Results'!$S:$S,"AWAY",'Program and Results'!$U:$U,'Data mining (Elo R diff Last 6)'!$C4))</f>
        <v>1</v>
      </c>
      <c r="F4" s="4">
        <f ca="1">IF(C4="","",COUNTIFS('Program and Results'!$S:$S,"DRAW",'Program and Results'!$U:$U,'Data mining (Elo R diff Last 6)'!$C4))</f>
        <v>1</v>
      </c>
      <c r="G4" s="4">
        <f t="shared" ca="1" si="1"/>
        <v>2</v>
      </c>
      <c r="H4" s="69">
        <f t="shared" ref="H4:H67" ca="1" si="12">IFERROR(IF($C4="","",D4/$G4),"")</f>
        <v>0</v>
      </c>
      <c r="I4" s="69">
        <f t="shared" ref="I4:I67" ca="1" si="13">IFERROR(IF($C4="","",E4/$G4),"")</f>
        <v>0.5</v>
      </c>
      <c r="J4" s="69">
        <f t="shared" ref="J4:J67" ca="1" si="14">IFERROR(IF($C4="","",F4/$G4),"")</f>
        <v>0.5</v>
      </c>
      <c r="L4" s="51"/>
      <c r="M4" s="51"/>
      <c r="N4" s="64">
        <f t="shared" ref="N4:N67" ca="1" si="15">IFERROR(IF(N3+$M$2&gt;MAX($C$2:$C$500),"",N3+$M$2),"")</f>
        <v>-41</v>
      </c>
      <c r="O4" s="64">
        <f t="shared" ref="O4:O67" ca="1" si="16">IFERROR(IF(N4+$M$2&gt;MAX($C$2:$C$500),"+",N4+($M$2-0.01%)),"")</f>
        <v>-31.0001</v>
      </c>
      <c r="P4" s="36">
        <f t="shared" ca="1" si="5"/>
        <v>7</v>
      </c>
      <c r="Q4" s="36">
        <f t="shared" ca="1" si="6"/>
        <v>12</v>
      </c>
      <c r="R4" s="36">
        <f t="shared" ca="1" si="7"/>
        <v>5</v>
      </c>
      <c r="S4" s="4">
        <f t="shared" ca="1" si="8"/>
        <v>24</v>
      </c>
      <c r="T4" s="61">
        <f t="shared" ca="1" si="9"/>
        <v>0.29166666666666669</v>
      </c>
      <c r="U4" s="61">
        <f t="shared" ca="1" si="0"/>
        <v>0.5</v>
      </c>
      <c r="V4" s="61">
        <f t="shared" ca="1" si="0"/>
        <v>0.20833333333333334</v>
      </c>
      <c r="X4" s="152"/>
      <c r="Y4" s="152"/>
      <c r="Z4" s="152"/>
      <c r="AA4" s="152"/>
      <c r="AB4" s="152"/>
      <c r="AC4" s="152"/>
      <c r="AD4" s="152"/>
      <c r="AJ4" t="str">
        <f t="shared" ca="1" si="10"/>
        <v>first</v>
      </c>
    </row>
    <row r="5" spans="1:36">
      <c r="C5">
        <f t="shared" ca="1" si="11"/>
        <v>-58</v>
      </c>
      <c r="D5" s="4">
        <f ca="1">IF(C5="","",COUNTIFS('Program and Results'!$S:$S,"HOME",'Program and Results'!$U:$U,'Data mining (Elo R diff Last 6)'!$C5))</f>
        <v>0</v>
      </c>
      <c r="E5" s="4">
        <f ca="1">IF(C5="","",COUNTIFS('Program and Results'!$S:$S,"AWAY",'Program and Results'!$U:$U,'Data mining (Elo R diff Last 6)'!$C5))</f>
        <v>0</v>
      </c>
      <c r="F5" s="4">
        <f ca="1">IF(C5="","",COUNTIFS('Program and Results'!$S:$S,"DRAW",'Program and Results'!$U:$U,'Data mining (Elo R diff Last 6)'!$C5))</f>
        <v>0</v>
      </c>
      <c r="G5" s="4">
        <f t="shared" ca="1" si="1"/>
        <v>0</v>
      </c>
      <c r="H5" s="69" t="str">
        <f t="shared" ca="1" si="12"/>
        <v/>
      </c>
      <c r="I5" s="69" t="str">
        <f t="shared" ca="1" si="13"/>
        <v/>
      </c>
      <c r="J5" s="69" t="str">
        <f t="shared" ca="1" si="14"/>
        <v/>
      </c>
      <c r="L5" s="51"/>
      <c r="M5" s="51"/>
      <c r="N5" s="64">
        <f t="shared" ca="1" si="15"/>
        <v>-31</v>
      </c>
      <c r="O5" s="64">
        <f t="shared" ca="1" si="16"/>
        <v>-21.0001</v>
      </c>
      <c r="P5" s="36">
        <f t="shared" ca="1" si="5"/>
        <v>10</v>
      </c>
      <c r="Q5" s="36">
        <f t="shared" ca="1" si="6"/>
        <v>6</v>
      </c>
      <c r="R5" s="36">
        <f t="shared" ca="1" si="7"/>
        <v>8</v>
      </c>
      <c r="S5" s="4">
        <f t="shared" ca="1" si="8"/>
        <v>24</v>
      </c>
      <c r="T5" s="61">
        <f t="shared" ca="1" si="9"/>
        <v>0.41666666666666669</v>
      </c>
      <c r="U5" s="61">
        <f t="shared" ca="1" si="0"/>
        <v>0.25</v>
      </c>
      <c r="V5" s="61">
        <f t="shared" ca="1" si="0"/>
        <v>0.33333333333333331</v>
      </c>
      <c r="X5" s="152"/>
      <c r="Y5" s="152"/>
      <c r="Z5" s="152"/>
      <c r="AA5" s="152"/>
      <c r="AB5" s="152"/>
      <c r="AC5" s="152"/>
      <c r="AD5" s="152"/>
      <c r="AJ5" t="str">
        <f t="shared" ca="1" si="10"/>
        <v>not first</v>
      </c>
    </row>
    <row r="6" spans="1:36">
      <c r="C6">
        <f t="shared" ca="1" si="11"/>
        <v>-57</v>
      </c>
      <c r="D6" s="4">
        <f ca="1">IF(C6="","",COUNTIFS('Program and Results'!$S:$S,"HOME",'Program and Results'!$U:$U,'Data mining (Elo R diff Last 6)'!$C6))</f>
        <v>1</v>
      </c>
      <c r="E6" s="4">
        <f ca="1">IF(C6="","",COUNTIFS('Program and Results'!$S:$S,"AWAY",'Program and Results'!$U:$U,'Data mining (Elo R diff Last 6)'!$C6))</f>
        <v>0</v>
      </c>
      <c r="F6" s="4">
        <f ca="1">IF(C6="","",COUNTIFS('Program and Results'!$S:$S,"DRAW",'Program and Results'!$U:$U,'Data mining (Elo R diff Last 6)'!$C6))</f>
        <v>0</v>
      </c>
      <c r="G6" s="4">
        <f t="shared" ca="1" si="1"/>
        <v>1</v>
      </c>
      <c r="H6" s="69">
        <f t="shared" ca="1" si="12"/>
        <v>1</v>
      </c>
      <c r="I6" s="69">
        <f t="shared" ca="1" si="13"/>
        <v>0</v>
      </c>
      <c r="J6" s="69">
        <f t="shared" ca="1" si="14"/>
        <v>0</v>
      </c>
      <c r="L6" s="51"/>
      <c r="M6" s="51"/>
      <c r="N6" s="64">
        <f t="shared" ca="1" si="15"/>
        <v>-21</v>
      </c>
      <c r="O6" s="64">
        <f t="shared" ca="1" si="16"/>
        <v>-11.0001</v>
      </c>
      <c r="P6" s="36">
        <f t="shared" ca="1" si="5"/>
        <v>7</v>
      </c>
      <c r="Q6" s="36">
        <f t="shared" ca="1" si="6"/>
        <v>9</v>
      </c>
      <c r="R6" s="36">
        <f t="shared" ca="1" si="7"/>
        <v>3</v>
      </c>
      <c r="S6" s="4">
        <f t="shared" ca="1" si="8"/>
        <v>19</v>
      </c>
      <c r="T6" s="61">
        <f t="shared" ca="1" si="9"/>
        <v>0.36842105263157893</v>
      </c>
      <c r="U6" s="61">
        <f t="shared" ca="1" si="0"/>
        <v>0.47368421052631576</v>
      </c>
      <c r="V6" s="61">
        <f t="shared" ca="1" si="0"/>
        <v>0.15789473684210525</v>
      </c>
      <c r="X6" s="152"/>
      <c r="Y6" s="152"/>
      <c r="Z6" s="152"/>
      <c r="AA6" s="152"/>
      <c r="AB6" s="152"/>
      <c r="AC6" s="152"/>
      <c r="AD6" s="152"/>
      <c r="AJ6" t="str">
        <f t="shared" ca="1" si="10"/>
        <v>first</v>
      </c>
    </row>
    <row r="7" spans="1:36">
      <c r="C7">
        <f t="shared" ca="1" si="11"/>
        <v>-56</v>
      </c>
      <c r="D7" s="4">
        <f ca="1">IF(C7="","",COUNTIFS('Program and Results'!$S:$S,"HOME",'Program and Results'!$U:$U,'Data mining (Elo R diff Last 6)'!$C7))</f>
        <v>1</v>
      </c>
      <c r="E7" s="4">
        <f ca="1">IF(C7="","",COUNTIFS('Program and Results'!$S:$S,"AWAY",'Program and Results'!$U:$U,'Data mining (Elo R diff Last 6)'!$C7))</f>
        <v>0</v>
      </c>
      <c r="F7" s="4">
        <f ca="1">IF(C7="","",COUNTIFS('Program and Results'!$S:$S,"DRAW",'Program and Results'!$U:$U,'Data mining (Elo R diff Last 6)'!$C7))</f>
        <v>2</v>
      </c>
      <c r="G7" s="4">
        <f t="shared" ca="1" si="1"/>
        <v>3</v>
      </c>
      <c r="H7" s="69">
        <f t="shared" ca="1" si="12"/>
        <v>0.33333333333333331</v>
      </c>
      <c r="I7" s="69">
        <f t="shared" ca="1" si="13"/>
        <v>0</v>
      </c>
      <c r="J7" s="69">
        <f t="shared" ca="1" si="14"/>
        <v>0.66666666666666663</v>
      </c>
      <c r="L7" s="51"/>
      <c r="M7" s="51"/>
      <c r="N7" s="64">
        <f t="shared" ca="1" si="15"/>
        <v>-11</v>
      </c>
      <c r="O7" s="64">
        <f t="shared" ca="1" si="16"/>
        <v>-1.0000999999999998</v>
      </c>
      <c r="P7" s="36">
        <f t="shared" ca="1" si="5"/>
        <v>13</v>
      </c>
      <c r="Q7" s="36">
        <f t="shared" ca="1" si="6"/>
        <v>12</v>
      </c>
      <c r="R7" s="36">
        <f t="shared" ca="1" si="7"/>
        <v>5</v>
      </c>
      <c r="S7" s="4">
        <f t="shared" ca="1" si="8"/>
        <v>30</v>
      </c>
      <c r="T7" s="61">
        <f t="shared" ca="1" si="9"/>
        <v>0.43333333333333335</v>
      </c>
      <c r="U7" s="61">
        <f t="shared" ca="1" si="0"/>
        <v>0.4</v>
      </c>
      <c r="V7" s="61">
        <f t="shared" ca="1" si="0"/>
        <v>0.16666666666666666</v>
      </c>
      <c r="X7" s="152"/>
      <c r="Y7" s="152"/>
      <c r="Z7" s="152"/>
      <c r="AA7" s="152"/>
      <c r="AB7" s="152"/>
      <c r="AC7" s="152"/>
      <c r="AD7" s="152"/>
      <c r="AJ7" t="str">
        <f t="shared" ca="1" si="10"/>
        <v>first</v>
      </c>
    </row>
    <row r="8" spans="1:36">
      <c r="C8">
        <f t="shared" ca="1" si="11"/>
        <v>-55</v>
      </c>
      <c r="D8" s="4">
        <f ca="1">IF(C8="","",COUNTIFS('Program and Results'!$S:$S,"HOME",'Program and Results'!$U:$U,'Data mining (Elo R diff Last 6)'!$C8))</f>
        <v>0</v>
      </c>
      <c r="E8" s="4">
        <f ca="1">IF(C8="","",COUNTIFS('Program and Results'!$S:$S,"AWAY",'Program and Results'!$U:$U,'Data mining (Elo R diff Last 6)'!$C8))</f>
        <v>0</v>
      </c>
      <c r="F8" s="4">
        <f ca="1">IF(C8="","",COUNTIFS('Program and Results'!$S:$S,"DRAW",'Program and Results'!$U:$U,'Data mining (Elo R diff Last 6)'!$C8))</f>
        <v>0</v>
      </c>
      <c r="G8" s="4">
        <f t="shared" ca="1" si="1"/>
        <v>0</v>
      </c>
      <c r="H8" s="69" t="str">
        <f t="shared" ca="1" si="12"/>
        <v/>
      </c>
      <c r="I8" s="69" t="str">
        <f t="shared" ca="1" si="13"/>
        <v/>
      </c>
      <c r="J8" s="69" t="str">
        <f t="shared" ca="1" si="14"/>
        <v/>
      </c>
      <c r="L8" s="51"/>
      <c r="M8" s="51"/>
      <c r="N8" s="64">
        <f t="shared" ca="1" si="15"/>
        <v>-1</v>
      </c>
      <c r="O8" s="64">
        <f t="shared" ca="1" si="16"/>
        <v>8.9999000000000002</v>
      </c>
      <c r="P8" s="36">
        <f t="shared" ca="1" si="5"/>
        <v>17</v>
      </c>
      <c r="Q8" s="36">
        <f t="shared" ca="1" si="6"/>
        <v>12</v>
      </c>
      <c r="R8" s="36">
        <f t="shared" ca="1" si="7"/>
        <v>13</v>
      </c>
      <c r="S8" s="4">
        <f t="shared" ca="1" si="8"/>
        <v>42</v>
      </c>
      <c r="T8" s="61">
        <f t="shared" ca="1" si="9"/>
        <v>0.40476190476190477</v>
      </c>
      <c r="U8" s="61">
        <f t="shared" ca="1" si="0"/>
        <v>0.2857142857142857</v>
      </c>
      <c r="V8" s="61">
        <f t="shared" ca="1" si="0"/>
        <v>0.30952380952380953</v>
      </c>
      <c r="X8" s="152"/>
      <c r="Y8" s="152"/>
      <c r="Z8" s="152"/>
      <c r="AA8" s="152"/>
      <c r="AB8" s="152"/>
      <c r="AC8" s="152"/>
      <c r="AD8" s="152"/>
      <c r="AJ8" t="str">
        <f t="shared" ca="1" si="10"/>
        <v>not first</v>
      </c>
    </row>
    <row r="9" spans="1:36">
      <c r="C9">
        <f t="shared" ca="1" si="11"/>
        <v>-54</v>
      </c>
      <c r="D9" s="4">
        <f ca="1">IF(C9="","",COUNTIFS('Program and Results'!$S:$S,"HOME",'Program and Results'!$U:$U,'Data mining (Elo R diff Last 6)'!$C9))</f>
        <v>0</v>
      </c>
      <c r="E9" s="4">
        <f ca="1">IF(C9="","",COUNTIFS('Program and Results'!$S:$S,"AWAY",'Program and Results'!$U:$U,'Data mining (Elo R diff Last 6)'!$C9))</f>
        <v>1</v>
      </c>
      <c r="F9" s="4">
        <f ca="1">IF(C9="","",COUNTIFS('Program and Results'!$S:$S,"DRAW",'Program and Results'!$U:$U,'Data mining (Elo R diff Last 6)'!$C9))</f>
        <v>0</v>
      </c>
      <c r="G9" s="4">
        <f t="shared" ca="1" si="1"/>
        <v>1</v>
      </c>
      <c r="H9" s="69">
        <f t="shared" ca="1" si="12"/>
        <v>0</v>
      </c>
      <c r="I9" s="69">
        <f t="shared" ca="1" si="13"/>
        <v>1</v>
      </c>
      <c r="J9" s="69">
        <f t="shared" ca="1" si="14"/>
        <v>0</v>
      </c>
      <c r="N9" s="64">
        <f t="shared" ca="1" si="15"/>
        <v>9</v>
      </c>
      <c r="O9" s="64">
        <f t="shared" ca="1" si="16"/>
        <v>18.9999</v>
      </c>
      <c r="P9" s="36">
        <f t="shared" ca="1" si="5"/>
        <v>18</v>
      </c>
      <c r="Q9" s="36">
        <f t="shared" ca="1" si="6"/>
        <v>10</v>
      </c>
      <c r="R9" s="36">
        <f t="shared" ca="1" si="7"/>
        <v>6</v>
      </c>
      <c r="S9" s="4">
        <f t="shared" ca="1" si="8"/>
        <v>34</v>
      </c>
      <c r="T9" s="61">
        <f t="shared" ca="1" si="9"/>
        <v>0.52941176470588236</v>
      </c>
      <c r="U9" s="61">
        <f t="shared" ca="1" si="0"/>
        <v>0.29411764705882354</v>
      </c>
      <c r="V9" s="61">
        <f t="shared" ca="1" si="0"/>
        <v>0.17647058823529413</v>
      </c>
      <c r="X9" s="152"/>
      <c r="Y9" s="152"/>
      <c r="Z9" s="152"/>
      <c r="AA9" s="152"/>
      <c r="AB9" s="152"/>
      <c r="AC9" s="152"/>
      <c r="AD9" s="152"/>
      <c r="AJ9" t="str">
        <f t="shared" ca="1" si="10"/>
        <v>first</v>
      </c>
    </row>
    <row r="10" spans="1:36">
      <c r="C10">
        <f t="shared" ca="1" si="11"/>
        <v>-53</v>
      </c>
      <c r="D10" s="4">
        <f ca="1">IF(C10="","",COUNTIFS('Program and Results'!$S:$S,"HOME",'Program and Results'!$U:$U,'Data mining (Elo R diff Last 6)'!$C10))</f>
        <v>1</v>
      </c>
      <c r="E10" s="4">
        <f ca="1">IF(C10="","",COUNTIFS('Program and Results'!$S:$S,"AWAY",'Program and Results'!$U:$U,'Data mining (Elo R diff Last 6)'!$C10))</f>
        <v>0</v>
      </c>
      <c r="F10" s="4">
        <f ca="1">IF(C10="","",COUNTIFS('Program and Results'!$S:$S,"DRAW",'Program and Results'!$U:$U,'Data mining (Elo R diff Last 6)'!$C10))</f>
        <v>0</v>
      </c>
      <c r="G10" s="4">
        <f t="shared" ca="1" si="1"/>
        <v>1</v>
      </c>
      <c r="H10" s="69">
        <f t="shared" ca="1" si="12"/>
        <v>1</v>
      </c>
      <c r="I10" s="69">
        <f t="shared" ca="1" si="13"/>
        <v>0</v>
      </c>
      <c r="J10" s="69">
        <f t="shared" ca="1" si="14"/>
        <v>0</v>
      </c>
      <c r="N10" s="64">
        <f t="shared" ca="1" si="15"/>
        <v>19</v>
      </c>
      <c r="O10" s="64">
        <f t="shared" ca="1" si="16"/>
        <v>28.9999</v>
      </c>
      <c r="P10" s="36">
        <f t="shared" ca="1" si="5"/>
        <v>16</v>
      </c>
      <c r="Q10" s="36">
        <f t="shared" ca="1" si="6"/>
        <v>5</v>
      </c>
      <c r="R10" s="36">
        <f t="shared" ca="1" si="7"/>
        <v>4</v>
      </c>
      <c r="S10" s="4">
        <f t="shared" ca="1" si="8"/>
        <v>25</v>
      </c>
      <c r="T10" s="61">
        <f t="shared" ca="1" si="9"/>
        <v>0.64</v>
      </c>
      <c r="U10" s="61">
        <f t="shared" ca="1" si="0"/>
        <v>0.2</v>
      </c>
      <c r="V10" s="61">
        <f t="shared" ca="1" si="0"/>
        <v>0.16</v>
      </c>
      <c r="X10" s="152"/>
      <c r="Y10" s="152"/>
      <c r="Z10" s="152"/>
      <c r="AA10" s="152"/>
      <c r="AB10" s="152"/>
      <c r="AC10" s="152"/>
      <c r="AD10" s="152"/>
      <c r="AJ10" t="str">
        <f t="shared" ca="1" si="10"/>
        <v>first</v>
      </c>
    </row>
    <row r="11" spans="1:36">
      <c r="C11">
        <f t="shared" ca="1" si="11"/>
        <v>-52</v>
      </c>
      <c r="D11" s="4">
        <f ca="1">IF(C11="","",COUNTIFS('Program and Results'!$S:$S,"HOME",'Program and Results'!$U:$U,'Data mining (Elo R diff Last 6)'!$C11))</f>
        <v>0</v>
      </c>
      <c r="E11" s="4">
        <f ca="1">IF(C11="","",COUNTIFS('Program and Results'!$S:$S,"AWAY",'Program and Results'!$U:$U,'Data mining (Elo R diff Last 6)'!$C11))</f>
        <v>2</v>
      </c>
      <c r="F11" s="4">
        <f ca="1">IF(C11="","",COUNTIFS('Program and Results'!$S:$S,"DRAW",'Program and Results'!$U:$U,'Data mining (Elo R diff Last 6)'!$C11))</f>
        <v>0</v>
      </c>
      <c r="G11" s="4">
        <f t="shared" ca="1" si="1"/>
        <v>2</v>
      </c>
      <c r="H11" s="69">
        <f t="shared" ca="1" si="12"/>
        <v>0</v>
      </c>
      <c r="I11" s="69">
        <f t="shared" ca="1" si="13"/>
        <v>1</v>
      </c>
      <c r="J11" s="69">
        <f t="shared" ca="1" si="14"/>
        <v>0</v>
      </c>
      <c r="N11" s="64">
        <f t="shared" ca="1" si="15"/>
        <v>29</v>
      </c>
      <c r="O11" s="64">
        <f t="shared" ca="1" si="16"/>
        <v>38.999899999999997</v>
      </c>
      <c r="P11" s="36">
        <f t="shared" ca="1" si="5"/>
        <v>11</v>
      </c>
      <c r="Q11" s="36">
        <f t="shared" ca="1" si="6"/>
        <v>3</v>
      </c>
      <c r="R11" s="36">
        <f t="shared" ca="1" si="7"/>
        <v>4</v>
      </c>
      <c r="S11" s="4">
        <f t="shared" ca="1" si="8"/>
        <v>18</v>
      </c>
      <c r="T11" s="61">
        <f t="shared" ca="1" si="9"/>
        <v>0.61111111111111116</v>
      </c>
      <c r="U11" s="61">
        <f t="shared" ca="1" si="0"/>
        <v>0.16666666666666666</v>
      </c>
      <c r="V11" s="61">
        <f t="shared" ca="1" si="0"/>
        <v>0.22222222222222221</v>
      </c>
      <c r="X11" s="152"/>
      <c r="Y11" s="152"/>
      <c r="Z11" s="152"/>
      <c r="AA11" s="152"/>
      <c r="AB11" s="152"/>
      <c r="AC11" s="152"/>
      <c r="AD11" s="152"/>
      <c r="AJ11" t="str">
        <f t="shared" ca="1" si="10"/>
        <v>first</v>
      </c>
    </row>
    <row r="12" spans="1:36">
      <c r="C12">
        <f t="shared" ca="1" si="11"/>
        <v>-51</v>
      </c>
      <c r="D12" s="4">
        <f ca="1">IF(C12="","",COUNTIFS('Program and Results'!$S:$S,"HOME",'Program and Results'!$U:$U,'Data mining (Elo R diff Last 6)'!$C12))</f>
        <v>0</v>
      </c>
      <c r="E12" s="4">
        <f ca="1">IF(C12="","",COUNTIFS('Program and Results'!$S:$S,"AWAY",'Program and Results'!$U:$U,'Data mining (Elo R diff Last 6)'!$C12))</f>
        <v>0</v>
      </c>
      <c r="F12" s="4">
        <f ca="1">IF(C12="","",COUNTIFS('Program and Results'!$S:$S,"DRAW",'Program and Results'!$U:$U,'Data mining (Elo R diff Last 6)'!$C12))</f>
        <v>0</v>
      </c>
      <c r="G12" s="4">
        <f t="shared" ca="1" si="1"/>
        <v>0</v>
      </c>
      <c r="H12" s="69" t="str">
        <f t="shared" ca="1" si="12"/>
        <v/>
      </c>
      <c r="I12" s="69" t="str">
        <f t="shared" ca="1" si="13"/>
        <v/>
      </c>
      <c r="J12" s="69" t="str">
        <f t="shared" ca="1" si="14"/>
        <v/>
      </c>
      <c r="N12" s="64">
        <f t="shared" ca="1" si="15"/>
        <v>39</v>
      </c>
      <c r="O12" s="64">
        <f t="shared" ca="1" si="16"/>
        <v>48.999899999999997</v>
      </c>
      <c r="P12" s="36">
        <f t="shared" ca="1" si="5"/>
        <v>3</v>
      </c>
      <c r="Q12" s="36">
        <f t="shared" ca="1" si="6"/>
        <v>2</v>
      </c>
      <c r="R12" s="36">
        <f t="shared" ca="1" si="7"/>
        <v>1</v>
      </c>
      <c r="S12" s="4">
        <f t="shared" ca="1" si="8"/>
        <v>6</v>
      </c>
      <c r="T12" s="61">
        <f t="shared" ca="1" si="9"/>
        <v>0.5</v>
      </c>
      <c r="U12" s="61">
        <f t="shared" ca="1" si="0"/>
        <v>0.33333333333333331</v>
      </c>
      <c r="V12" s="61">
        <f t="shared" ca="1" si="0"/>
        <v>0.16666666666666666</v>
      </c>
      <c r="X12" s="62"/>
      <c r="AJ12" t="str">
        <f t="shared" ca="1" si="10"/>
        <v>not first</v>
      </c>
    </row>
    <row r="13" spans="1:36">
      <c r="C13">
        <f t="shared" ca="1" si="11"/>
        <v>-50</v>
      </c>
      <c r="D13" s="4">
        <f ca="1">IF(C13="","",COUNTIFS('Program and Results'!$S:$S,"HOME",'Program and Results'!$U:$U,'Data mining (Elo R diff Last 6)'!$C13))</f>
        <v>0</v>
      </c>
      <c r="E13" s="4">
        <f ca="1">IF(C13="","",COUNTIFS('Program and Results'!$S:$S,"AWAY",'Program and Results'!$U:$U,'Data mining (Elo R diff Last 6)'!$C13))</f>
        <v>0</v>
      </c>
      <c r="F13" s="4">
        <f ca="1">IF(C13="","",COUNTIFS('Program and Results'!$S:$S,"DRAW",'Program and Results'!$U:$U,'Data mining (Elo R diff Last 6)'!$C13))</f>
        <v>0</v>
      </c>
      <c r="G13" s="4">
        <f t="shared" ca="1" si="1"/>
        <v>0</v>
      </c>
      <c r="H13" s="69" t="str">
        <f t="shared" ca="1" si="12"/>
        <v/>
      </c>
      <c r="I13" s="69" t="str">
        <f t="shared" ca="1" si="13"/>
        <v/>
      </c>
      <c r="J13" s="69" t="str">
        <f t="shared" ca="1" si="14"/>
        <v/>
      </c>
      <c r="N13" s="64">
        <f t="shared" ca="1" si="15"/>
        <v>49</v>
      </c>
      <c r="O13" s="64">
        <f t="shared" ca="1" si="16"/>
        <v>58.999899999999997</v>
      </c>
      <c r="P13" s="36">
        <f t="shared" ca="1" si="5"/>
        <v>7</v>
      </c>
      <c r="Q13" s="36">
        <f t="shared" ca="1" si="6"/>
        <v>2</v>
      </c>
      <c r="R13" s="36">
        <f t="shared" ca="1" si="7"/>
        <v>1</v>
      </c>
      <c r="S13" s="4">
        <f t="shared" ca="1" si="8"/>
        <v>10</v>
      </c>
      <c r="T13" s="61">
        <f t="shared" ca="1" si="9"/>
        <v>0.7</v>
      </c>
      <c r="U13" s="61">
        <f t="shared" ca="1" si="0"/>
        <v>0.2</v>
      </c>
      <c r="V13" s="61">
        <f t="shared" ca="1" si="0"/>
        <v>0.1</v>
      </c>
      <c r="AJ13" t="str">
        <f t="shared" ca="1" si="10"/>
        <v>not first</v>
      </c>
    </row>
    <row r="14" spans="1:36">
      <c r="C14">
        <f t="shared" ca="1" si="11"/>
        <v>-49</v>
      </c>
      <c r="D14" s="4">
        <f ca="1">IF(C14="","",COUNTIFS('Program and Results'!$S:$S,"HOME",'Program and Results'!$U:$U,'Data mining (Elo R diff Last 6)'!$C14))</f>
        <v>0</v>
      </c>
      <c r="E14" s="4">
        <f ca="1">IF(C14="","",COUNTIFS('Program and Results'!$S:$S,"AWAY",'Program and Results'!$U:$U,'Data mining (Elo R diff Last 6)'!$C14))</f>
        <v>0</v>
      </c>
      <c r="F14" s="4">
        <f ca="1">IF(C14="","",COUNTIFS('Program and Results'!$S:$S,"DRAW",'Program and Results'!$U:$U,'Data mining (Elo R diff Last 6)'!$C14))</f>
        <v>0</v>
      </c>
      <c r="G14" s="4">
        <f t="shared" ca="1" si="1"/>
        <v>0</v>
      </c>
      <c r="H14" s="69" t="str">
        <f t="shared" ca="1" si="12"/>
        <v/>
      </c>
      <c r="I14" s="69" t="str">
        <f t="shared" ca="1" si="13"/>
        <v/>
      </c>
      <c r="J14" s="69" t="str">
        <f t="shared" ca="1" si="14"/>
        <v/>
      </c>
      <c r="N14" s="64">
        <f t="shared" ca="1" si="15"/>
        <v>59</v>
      </c>
      <c r="O14" s="64">
        <f t="shared" ca="1" si="16"/>
        <v>68.999899999999997</v>
      </c>
      <c r="P14" s="36">
        <f t="shared" ca="1" si="5"/>
        <v>1</v>
      </c>
      <c r="Q14" s="36">
        <f t="shared" ca="1" si="6"/>
        <v>1</v>
      </c>
      <c r="R14" s="36">
        <f t="shared" ca="1" si="7"/>
        <v>0</v>
      </c>
      <c r="S14" s="4">
        <f t="shared" ca="1" si="8"/>
        <v>2</v>
      </c>
      <c r="T14" s="61">
        <f t="shared" ca="1" si="9"/>
        <v>0.5</v>
      </c>
      <c r="U14" s="61">
        <f t="shared" ca="1" si="0"/>
        <v>0.5</v>
      </c>
      <c r="V14" s="61">
        <f t="shared" ca="1" si="0"/>
        <v>0</v>
      </c>
      <c r="AJ14" t="str">
        <f t="shared" ca="1" si="10"/>
        <v>not first</v>
      </c>
    </row>
    <row r="15" spans="1:36">
      <c r="C15">
        <f t="shared" ca="1" si="11"/>
        <v>-48</v>
      </c>
      <c r="D15" s="4">
        <f ca="1">IF(C15="","",COUNTIFS('Program and Results'!$S:$S,"HOME",'Program and Results'!$U:$U,'Data mining (Elo R diff Last 6)'!$C15))</f>
        <v>0</v>
      </c>
      <c r="E15" s="4">
        <f ca="1">IF(C15="","",COUNTIFS('Program and Results'!$S:$S,"AWAY",'Program and Results'!$U:$U,'Data mining (Elo R diff Last 6)'!$C15))</f>
        <v>1</v>
      </c>
      <c r="F15" s="4">
        <f ca="1">IF(C15="","",COUNTIFS('Program and Results'!$S:$S,"DRAW",'Program and Results'!$U:$U,'Data mining (Elo R diff Last 6)'!$C15))</f>
        <v>0</v>
      </c>
      <c r="G15" s="4">
        <f t="shared" ca="1" si="1"/>
        <v>1</v>
      </c>
      <c r="H15" s="69">
        <f t="shared" ca="1" si="12"/>
        <v>0</v>
      </c>
      <c r="I15" s="69">
        <f t="shared" ca="1" si="13"/>
        <v>1</v>
      </c>
      <c r="J15" s="69">
        <f t="shared" ca="1" si="14"/>
        <v>0</v>
      </c>
      <c r="N15" s="64">
        <f t="shared" ca="1" si="15"/>
        <v>69</v>
      </c>
      <c r="O15" s="64" t="str">
        <f t="shared" ca="1" si="16"/>
        <v>+</v>
      </c>
      <c r="P15" s="36">
        <f t="shared" ca="1" si="5"/>
        <v>1</v>
      </c>
      <c r="Q15" s="36">
        <f t="shared" ca="1" si="6"/>
        <v>0</v>
      </c>
      <c r="R15" s="36">
        <f t="shared" ca="1" si="7"/>
        <v>0</v>
      </c>
      <c r="S15" s="4">
        <f t="shared" ca="1" si="8"/>
        <v>1</v>
      </c>
      <c r="T15" s="61">
        <f t="shared" ca="1" si="9"/>
        <v>1</v>
      </c>
      <c r="U15" s="61">
        <f t="shared" ca="1" si="0"/>
        <v>0</v>
      </c>
      <c r="V15" s="61">
        <f t="shared" ca="1" si="0"/>
        <v>0</v>
      </c>
      <c r="AJ15" t="str">
        <f t="shared" ca="1" si="10"/>
        <v>first</v>
      </c>
    </row>
    <row r="16" spans="1:36">
      <c r="C16">
        <f t="shared" ca="1" si="11"/>
        <v>-47</v>
      </c>
      <c r="D16" s="4">
        <f ca="1">IF(C16="","",COUNTIFS('Program and Results'!$S:$S,"HOME",'Program and Results'!$U:$U,'Data mining (Elo R diff Last 6)'!$C16))</f>
        <v>0</v>
      </c>
      <c r="E16" s="4">
        <f ca="1">IF(C16="","",COUNTIFS('Program and Results'!$S:$S,"AWAY",'Program and Results'!$U:$U,'Data mining (Elo R diff Last 6)'!$C16))</f>
        <v>0</v>
      </c>
      <c r="F16" s="4">
        <f ca="1">IF(C16="","",COUNTIFS('Program and Results'!$S:$S,"DRAW",'Program and Results'!$U:$U,'Data mining (Elo R diff Last 6)'!$C16))</f>
        <v>0</v>
      </c>
      <c r="G16" s="4">
        <f t="shared" ca="1" si="1"/>
        <v>0</v>
      </c>
      <c r="H16" s="69" t="str">
        <f t="shared" ca="1" si="12"/>
        <v/>
      </c>
      <c r="I16" s="69" t="str">
        <f t="shared" ca="1" si="13"/>
        <v/>
      </c>
      <c r="J16" s="69" t="str">
        <f t="shared" ca="1" si="14"/>
        <v/>
      </c>
      <c r="N16" s="64" t="str">
        <f t="shared" ca="1" si="15"/>
        <v/>
      </c>
      <c r="O16" s="64" t="str">
        <f t="shared" ca="1" si="16"/>
        <v/>
      </c>
      <c r="P16" s="36" t="str">
        <f t="shared" ca="1" si="5"/>
        <v/>
      </c>
      <c r="Q16" s="36" t="str">
        <f t="shared" ca="1" si="6"/>
        <v/>
      </c>
      <c r="R16" s="36" t="str">
        <f t="shared" ca="1" si="7"/>
        <v/>
      </c>
      <c r="S16" s="4" t="str">
        <f t="shared" ca="1" si="8"/>
        <v/>
      </c>
      <c r="T16" s="61" t="str">
        <f t="shared" ca="1" si="9"/>
        <v/>
      </c>
      <c r="U16" s="61" t="str">
        <f t="shared" ca="1" si="0"/>
        <v/>
      </c>
      <c r="V16" s="61" t="str">
        <f t="shared" ca="1" si="0"/>
        <v/>
      </c>
      <c r="AJ16" t="str">
        <f t="shared" ca="1" si="10"/>
        <v>not first</v>
      </c>
    </row>
    <row r="17" spans="3:36">
      <c r="C17">
        <f t="shared" ca="1" si="11"/>
        <v>-46</v>
      </c>
      <c r="D17" s="4">
        <f ca="1">IF(C17="","",COUNTIFS('Program and Results'!$S:$S,"HOME",'Program and Results'!$U:$U,'Data mining (Elo R diff Last 6)'!$C17))</f>
        <v>0</v>
      </c>
      <c r="E17" s="4">
        <f ca="1">IF(C17="","",COUNTIFS('Program and Results'!$S:$S,"AWAY",'Program and Results'!$U:$U,'Data mining (Elo R diff Last 6)'!$C17))</f>
        <v>0</v>
      </c>
      <c r="F17" s="4">
        <f ca="1">IF(C17="","",COUNTIFS('Program and Results'!$S:$S,"DRAW",'Program and Results'!$U:$U,'Data mining (Elo R diff Last 6)'!$C17))</f>
        <v>0</v>
      </c>
      <c r="G17" s="4">
        <f t="shared" ca="1" si="1"/>
        <v>0</v>
      </c>
      <c r="H17" s="69" t="str">
        <f t="shared" ca="1" si="12"/>
        <v/>
      </c>
      <c r="I17" s="69" t="str">
        <f t="shared" ca="1" si="13"/>
        <v/>
      </c>
      <c r="J17" s="69" t="str">
        <f t="shared" ca="1" si="14"/>
        <v/>
      </c>
      <c r="N17" s="64" t="str">
        <f t="shared" ca="1" si="15"/>
        <v/>
      </c>
      <c r="O17" s="64" t="str">
        <f t="shared" ca="1" si="16"/>
        <v/>
      </c>
      <c r="P17" s="36" t="str">
        <f t="shared" ca="1" si="5"/>
        <v/>
      </c>
      <c r="Q17" s="36" t="str">
        <f t="shared" ca="1" si="6"/>
        <v/>
      </c>
      <c r="R17" s="36" t="str">
        <f t="shared" ca="1" si="7"/>
        <v/>
      </c>
      <c r="S17" s="4" t="str">
        <f t="shared" ca="1" si="8"/>
        <v/>
      </c>
      <c r="T17" s="61" t="str">
        <f t="shared" ca="1" si="9"/>
        <v/>
      </c>
      <c r="U17" s="61" t="str">
        <f t="shared" ca="1" si="0"/>
        <v/>
      </c>
      <c r="V17" s="61" t="str">
        <f t="shared" ca="1" si="0"/>
        <v/>
      </c>
      <c r="AJ17" t="str">
        <f t="shared" ca="1" si="10"/>
        <v>not first</v>
      </c>
    </row>
    <row r="18" spans="3:36">
      <c r="C18">
        <f t="shared" ca="1" si="11"/>
        <v>-45</v>
      </c>
      <c r="D18" s="4">
        <f ca="1">IF(C18="","",COUNTIFS('Program and Results'!$S:$S,"HOME",'Program and Results'!$U:$U,'Data mining (Elo R diff Last 6)'!$C18))</f>
        <v>0</v>
      </c>
      <c r="E18" s="4">
        <f ca="1">IF(C18="","",COUNTIFS('Program and Results'!$S:$S,"AWAY",'Program and Results'!$U:$U,'Data mining (Elo R diff Last 6)'!$C18))</f>
        <v>2</v>
      </c>
      <c r="F18" s="4">
        <f ca="1">IF(C18="","",COUNTIFS('Program and Results'!$S:$S,"DRAW",'Program and Results'!$U:$U,'Data mining (Elo R diff Last 6)'!$C18))</f>
        <v>0</v>
      </c>
      <c r="G18" s="4">
        <f t="shared" ca="1" si="1"/>
        <v>2</v>
      </c>
      <c r="H18" s="69">
        <f t="shared" ca="1" si="12"/>
        <v>0</v>
      </c>
      <c r="I18" s="69">
        <f t="shared" ca="1" si="13"/>
        <v>1</v>
      </c>
      <c r="J18" s="69">
        <f t="shared" ca="1" si="14"/>
        <v>0</v>
      </c>
      <c r="N18" s="64" t="str">
        <f t="shared" ca="1" si="15"/>
        <v/>
      </c>
      <c r="O18" s="64" t="str">
        <f t="shared" ca="1" si="16"/>
        <v/>
      </c>
      <c r="P18" s="36" t="str">
        <f t="shared" ca="1" si="5"/>
        <v/>
      </c>
      <c r="Q18" s="36" t="str">
        <f t="shared" ca="1" si="6"/>
        <v/>
      </c>
      <c r="R18" s="36" t="str">
        <f t="shared" ca="1" si="7"/>
        <v/>
      </c>
      <c r="S18" s="4" t="str">
        <f t="shared" ca="1" si="8"/>
        <v/>
      </c>
      <c r="T18" s="61" t="str">
        <f t="shared" ca="1" si="9"/>
        <v/>
      </c>
      <c r="U18" s="61" t="str">
        <f t="shared" ca="1" si="9"/>
        <v/>
      </c>
      <c r="V18" s="61" t="str">
        <f t="shared" ca="1" si="9"/>
        <v/>
      </c>
      <c r="AJ18" t="str">
        <f t="shared" ca="1" si="10"/>
        <v>first</v>
      </c>
    </row>
    <row r="19" spans="3:36">
      <c r="C19">
        <f t="shared" ca="1" si="11"/>
        <v>-44</v>
      </c>
      <c r="D19" s="4">
        <f ca="1">IF(C19="","",COUNTIFS('Program and Results'!$S:$S,"HOME",'Program and Results'!$U:$U,'Data mining (Elo R diff Last 6)'!$C19))</f>
        <v>0</v>
      </c>
      <c r="E19" s="4">
        <f ca="1">IF(C19="","",COUNTIFS('Program and Results'!$S:$S,"AWAY",'Program and Results'!$U:$U,'Data mining (Elo R diff Last 6)'!$C19))</f>
        <v>1</v>
      </c>
      <c r="F19" s="4">
        <f ca="1">IF(C19="","",COUNTIFS('Program and Results'!$S:$S,"DRAW",'Program and Results'!$U:$U,'Data mining (Elo R diff Last 6)'!$C19))</f>
        <v>0</v>
      </c>
      <c r="G19" s="4">
        <f t="shared" ca="1" si="1"/>
        <v>1</v>
      </c>
      <c r="H19" s="69">
        <f t="shared" ca="1" si="12"/>
        <v>0</v>
      </c>
      <c r="I19" s="69">
        <f t="shared" ca="1" si="13"/>
        <v>1</v>
      </c>
      <c r="J19" s="69">
        <f t="shared" ca="1" si="14"/>
        <v>0</v>
      </c>
      <c r="N19" s="64" t="str">
        <f t="shared" ca="1" si="15"/>
        <v/>
      </c>
      <c r="O19" s="64" t="str">
        <f t="shared" ca="1" si="16"/>
        <v/>
      </c>
      <c r="P19" s="36" t="str">
        <f t="shared" ca="1" si="5"/>
        <v/>
      </c>
      <c r="Q19" s="36" t="str">
        <f t="shared" ca="1" si="6"/>
        <v/>
      </c>
      <c r="R19" s="36" t="str">
        <f t="shared" ca="1" si="7"/>
        <v/>
      </c>
      <c r="S19" s="4" t="str">
        <f t="shared" ca="1" si="8"/>
        <v/>
      </c>
      <c r="T19" s="61" t="str">
        <f t="shared" ca="1" si="9"/>
        <v/>
      </c>
      <c r="U19" s="61" t="str">
        <f t="shared" ca="1" si="9"/>
        <v/>
      </c>
      <c r="V19" s="61" t="str">
        <f t="shared" ca="1" si="9"/>
        <v/>
      </c>
      <c r="AJ19" t="str">
        <f t="shared" ca="1" si="10"/>
        <v>first</v>
      </c>
    </row>
    <row r="20" spans="3:36">
      <c r="C20">
        <f t="shared" ca="1" si="11"/>
        <v>-43</v>
      </c>
      <c r="D20" s="4">
        <f ca="1">IF(C20="","",COUNTIFS('Program and Results'!$S:$S,"HOME",'Program and Results'!$U:$U,'Data mining (Elo R diff Last 6)'!$C20))</f>
        <v>0</v>
      </c>
      <c r="E20" s="4">
        <f ca="1">IF(C20="","",COUNTIFS('Program and Results'!$S:$S,"AWAY",'Program and Results'!$U:$U,'Data mining (Elo R diff Last 6)'!$C20))</f>
        <v>0</v>
      </c>
      <c r="F20" s="4">
        <f ca="1">IF(C20="","",COUNTIFS('Program and Results'!$S:$S,"DRAW",'Program and Results'!$U:$U,'Data mining (Elo R diff Last 6)'!$C20))</f>
        <v>2</v>
      </c>
      <c r="G20" s="4">
        <f t="shared" ca="1" si="1"/>
        <v>2</v>
      </c>
      <c r="H20" s="69">
        <f t="shared" ca="1" si="12"/>
        <v>0</v>
      </c>
      <c r="I20" s="69">
        <f t="shared" ca="1" si="13"/>
        <v>0</v>
      </c>
      <c r="J20" s="69">
        <f t="shared" ca="1" si="14"/>
        <v>1</v>
      </c>
      <c r="N20" s="64" t="str">
        <f t="shared" ca="1" si="15"/>
        <v/>
      </c>
      <c r="O20" s="64" t="str">
        <f t="shared" ca="1" si="16"/>
        <v/>
      </c>
      <c r="P20" s="36" t="str">
        <f t="shared" ca="1" si="5"/>
        <v/>
      </c>
      <c r="Q20" s="36" t="str">
        <f t="shared" ca="1" si="6"/>
        <v/>
      </c>
      <c r="R20" s="36" t="str">
        <f t="shared" ca="1" si="7"/>
        <v/>
      </c>
      <c r="S20" s="4" t="str">
        <f t="shared" ca="1" si="8"/>
        <v/>
      </c>
      <c r="T20" s="61" t="str">
        <f t="shared" ca="1" si="9"/>
        <v/>
      </c>
      <c r="U20" s="61" t="str">
        <f t="shared" ca="1" si="9"/>
        <v/>
      </c>
      <c r="V20" s="61" t="str">
        <f t="shared" ca="1" si="9"/>
        <v/>
      </c>
      <c r="AJ20" t="str">
        <f t="shared" ca="1" si="10"/>
        <v>first</v>
      </c>
    </row>
    <row r="21" spans="3:36">
      <c r="C21">
        <f t="shared" ca="1" si="11"/>
        <v>-42</v>
      </c>
      <c r="D21" s="4">
        <f ca="1">IF(C21="","",COUNTIFS('Program and Results'!$S:$S,"HOME",'Program and Results'!$U:$U,'Data mining (Elo R diff Last 6)'!$C21))</f>
        <v>0</v>
      </c>
      <c r="E21" s="4">
        <f ca="1">IF(C21="","",COUNTIFS('Program and Results'!$S:$S,"AWAY",'Program and Results'!$U:$U,'Data mining (Elo R diff Last 6)'!$C21))</f>
        <v>0</v>
      </c>
      <c r="F21" s="4">
        <f ca="1">IF(C21="","",COUNTIFS('Program and Results'!$S:$S,"DRAW",'Program and Results'!$U:$U,'Data mining (Elo R diff Last 6)'!$C21))</f>
        <v>0</v>
      </c>
      <c r="G21" s="4">
        <f t="shared" ca="1" si="1"/>
        <v>0</v>
      </c>
      <c r="H21" s="69" t="str">
        <f t="shared" ca="1" si="12"/>
        <v/>
      </c>
      <c r="I21" s="69" t="str">
        <f t="shared" ca="1" si="13"/>
        <v/>
      </c>
      <c r="J21" s="69" t="str">
        <f t="shared" ca="1" si="14"/>
        <v/>
      </c>
      <c r="N21" s="64" t="str">
        <f t="shared" ca="1" si="15"/>
        <v/>
      </c>
      <c r="O21" s="64" t="str">
        <f t="shared" ca="1" si="16"/>
        <v/>
      </c>
      <c r="P21" s="36" t="str">
        <f t="shared" ca="1" si="5"/>
        <v/>
      </c>
      <c r="Q21" s="36" t="str">
        <f t="shared" ca="1" si="6"/>
        <v/>
      </c>
      <c r="R21" s="36" t="str">
        <f t="shared" ca="1" si="7"/>
        <v/>
      </c>
      <c r="S21" s="4" t="str">
        <f t="shared" ca="1" si="8"/>
        <v/>
      </c>
      <c r="T21" s="61" t="str">
        <f t="shared" ca="1" si="9"/>
        <v/>
      </c>
      <c r="U21" s="61" t="str">
        <f t="shared" ca="1" si="9"/>
        <v/>
      </c>
      <c r="V21" s="61" t="str">
        <f t="shared" ca="1" si="9"/>
        <v/>
      </c>
      <c r="AJ21" t="str">
        <f t="shared" ca="1" si="10"/>
        <v>not first</v>
      </c>
    </row>
    <row r="22" spans="3:36">
      <c r="C22">
        <f t="shared" ca="1" si="11"/>
        <v>-41</v>
      </c>
      <c r="D22" s="4">
        <f ca="1">IF(C22="","",COUNTIFS('Program and Results'!$S:$S,"HOME",'Program and Results'!$U:$U,'Data mining (Elo R diff Last 6)'!$C22))</f>
        <v>0</v>
      </c>
      <c r="E22" s="4">
        <f ca="1">IF(C22="","",COUNTIFS('Program and Results'!$S:$S,"AWAY",'Program and Results'!$U:$U,'Data mining (Elo R diff Last 6)'!$C22))</f>
        <v>4</v>
      </c>
      <c r="F22" s="4">
        <f ca="1">IF(C22="","",COUNTIFS('Program and Results'!$S:$S,"DRAW",'Program and Results'!$U:$U,'Data mining (Elo R diff Last 6)'!$C22))</f>
        <v>0</v>
      </c>
      <c r="G22" s="4">
        <f t="shared" ca="1" si="1"/>
        <v>4</v>
      </c>
      <c r="H22" s="69">
        <f t="shared" ca="1" si="12"/>
        <v>0</v>
      </c>
      <c r="I22" s="69">
        <f t="shared" ca="1" si="13"/>
        <v>1</v>
      </c>
      <c r="J22" s="69">
        <f t="shared" ca="1" si="14"/>
        <v>0</v>
      </c>
      <c r="N22" s="64" t="str">
        <f t="shared" ca="1" si="15"/>
        <v/>
      </c>
      <c r="O22" s="64" t="str">
        <f t="shared" ca="1" si="16"/>
        <v/>
      </c>
      <c r="P22" s="36" t="str">
        <f t="shared" ca="1" si="5"/>
        <v/>
      </c>
      <c r="Q22" s="36" t="str">
        <f t="shared" ca="1" si="6"/>
        <v/>
      </c>
      <c r="R22" s="36" t="str">
        <f t="shared" ca="1" si="7"/>
        <v/>
      </c>
      <c r="S22" s="4" t="str">
        <f t="shared" ca="1" si="8"/>
        <v/>
      </c>
      <c r="T22" s="61" t="str">
        <f t="shared" ca="1" si="9"/>
        <v/>
      </c>
      <c r="U22" s="61" t="str">
        <f t="shared" ca="1" si="9"/>
        <v/>
      </c>
      <c r="V22" s="61" t="str">
        <f t="shared" ca="1" si="9"/>
        <v/>
      </c>
      <c r="AJ22" t="str">
        <f t="shared" ca="1" si="10"/>
        <v>first</v>
      </c>
    </row>
    <row r="23" spans="3:36">
      <c r="C23">
        <f t="shared" ca="1" si="11"/>
        <v>-40</v>
      </c>
      <c r="D23" s="4">
        <f ca="1">IF(C23="","",COUNTIFS('Program and Results'!$S:$S,"HOME",'Program and Results'!$U:$U,'Data mining (Elo R diff Last 6)'!$C23))</f>
        <v>1</v>
      </c>
      <c r="E23" s="4">
        <f ca="1">IF(C23="","",COUNTIFS('Program and Results'!$S:$S,"AWAY",'Program and Results'!$U:$U,'Data mining (Elo R diff Last 6)'!$C23))</f>
        <v>2</v>
      </c>
      <c r="F23" s="4">
        <f ca="1">IF(C23="","",COUNTIFS('Program and Results'!$S:$S,"DRAW",'Program and Results'!$U:$U,'Data mining (Elo R diff Last 6)'!$C23))</f>
        <v>0</v>
      </c>
      <c r="G23" s="4">
        <f t="shared" ca="1" si="1"/>
        <v>3</v>
      </c>
      <c r="H23" s="69">
        <f t="shared" ca="1" si="12"/>
        <v>0.33333333333333331</v>
      </c>
      <c r="I23" s="69">
        <f t="shared" ca="1" si="13"/>
        <v>0.66666666666666663</v>
      </c>
      <c r="J23" s="69">
        <f t="shared" ca="1" si="14"/>
        <v>0</v>
      </c>
      <c r="N23" s="64" t="str">
        <f t="shared" ca="1" si="15"/>
        <v/>
      </c>
      <c r="O23" s="64" t="str">
        <f t="shared" ca="1" si="16"/>
        <v/>
      </c>
      <c r="P23" s="36" t="str">
        <f t="shared" ca="1" si="5"/>
        <v/>
      </c>
      <c r="Q23" s="36" t="str">
        <f t="shared" ca="1" si="6"/>
        <v/>
      </c>
      <c r="R23" s="36" t="str">
        <f t="shared" ca="1" si="7"/>
        <v/>
      </c>
      <c r="S23" s="4" t="str">
        <f t="shared" ca="1" si="8"/>
        <v/>
      </c>
      <c r="T23" s="61" t="str">
        <f t="shared" ca="1" si="9"/>
        <v/>
      </c>
      <c r="U23" s="61" t="str">
        <f t="shared" ca="1" si="9"/>
        <v/>
      </c>
      <c r="V23" s="61" t="str">
        <f t="shared" ca="1" si="9"/>
        <v/>
      </c>
      <c r="AJ23" t="str">
        <f t="shared" ca="1" si="10"/>
        <v>first</v>
      </c>
    </row>
    <row r="24" spans="3:36">
      <c r="C24">
        <f t="shared" ca="1" si="11"/>
        <v>-39</v>
      </c>
      <c r="D24" s="4">
        <f ca="1">IF(C24="","",COUNTIFS('Program and Results'!$S:$S,"HOME",'Program and Results'!$U:$U,'Data mining (Elo R diff Last 6)'!$C24))</f>
        <v>1</v>
      </c>
      <c r="E24" s="4">
        <f ca="1">IF(C24="","",COUNTIFS('Program and Results'!$S:$S,"AWAY",'Program and Results'!$U:$U,'Data mining (Elo R diff Last 6)'!$C24))</f>
        <v>1</v>
      </c>
      <c r="F24" s="4">
        <f ca="1">IF(C24="","",COUNTIFS('Program and Results'!$S:$S,"DRAW",'Program and Results'!$U:$U,'Data mining (Elo R diff Last 6)'!$C24))</f>
        <v>1</v>
      </c>
      <c r="G24" s="4">
        <f t="shared" ca="1" si="1"/>
        <v>3</v>
      </c>
      <c r="H24" s="69">
        <f t="shared" ca="1" si="12"/>
        <v>0.33333333333333331</v>
      </c>
      <c r="I24" s="69">
        <f t="shared" ca="1" si="13"/>
        <v>0.33333333333333331</v>
      </c>
      <c r="J24" s="69">
        <f t="shared" ca="1" si="14"/>
        <v>0.33333333333333331</v>
      </c>
      <c r="N24" s="64" t="str">
        <f t="shared" ca="1" si="15"/>
        <v/>
      </c>
      <c r="O24" s="64" t="str">
        <f t="shared" ca="1" si="16"/>
        <v/>
      </c>
      <c r="P24" s="36" t="str">
        <f t="shared" ca="1" si="5"/>
        <v/>
      </c>
      <c r="Q24" s="36" t="str">
        <f t="shared" ca="1" si="6"/>
        <v/>
      </c>
      <c r="R24" s="36" t="str">
        <f t="shared" ca="1" si="7"/>
        <v/>
      </c>
      <c r="S24" s="4" t="str">
        <f t="shared" ca="1" si="8"/>
        <v/>
      </c>
      <c r="T24" s="61" t="str">
        <f t="shared" ca="1" si="9"/>
        <v/>
      </c>
      <c r="U24" s="61" t="str">
        <f t="shared" ca="1" si="9"/>
        <v/>
      </c>
      <c r="V24" s="61" t="str">
        <f t="shared" ca="1" si="9"/>
        <v/>
      </c>
      <c r="AJ24" t="str">
        <f t="shared" ca="1" si="10"/>
        <v>first</v>
      </c>
    </row>
    <row r="25" spans="3:36">
      <c r="C25">
        <f t="shared" ca="1" si="11"/>
        <v>-38</v>
      </c>
      <c r="D25" s="4">
        <f ca="1">IF(C25="","",COUNTIFS('Program and Results'!$S:$S,"HOME",'Program and Results'!$U:$U,'Data mining (Elo R diff Last 6)'!$C25))</f>
        <v>0</v>
      </c>
      <c r="E25" s="4">
        <f ca="1">IF(C25="","",COUNTIFS('Program and Results'!$S:$S,"AWAY",'Program and Results'!$U:$U,'Data mining (Elo R diff Last 6)'!$C25))</f>
        <v>1</v>
      </c>
      <c r="F25" s="4">
        <f ca="1">IF(C25="","",COUNTIFS('Program and Results'!$S:$S,"DRAW",'Program and Results'!$U:$U,'Data mining (Elo R diff Last 6)'!$C25))</f>
        <v>0</v>
      </c>
      <c r="G25" s="4">
        <f t="shared" ca="1" si="1"/>
        <v>1</v>
      </c>
      <c r="H25" s="69">
        <f t="shared" ca="1" si="12"/>
        <v>0</v>
      </c>
      <c r="I25" s="69">
        <f t="shared" ca="1" si="13"/>
        <v>1</v>
      </c>
      <c r="J25" s="69">
        <f t="shared" ca="1" si="14"/>
        <v>0</v>
      </c>
      <c r="N25" s="64" t="str">
        <f t="shared" ca="1" si="15"/>
        <v/>
      </c>
      <c r="O25" s="64" t="str">
        <f t="shared" ca="1" si="16"/>
        <v/>
      </c>
      <c r="P25" s="36" t="str">
        <f t="shared" ca="1" si="5"/>
        <v/>
      </c>
      <c r="Q25" s="36" t="str">
        <f t="shared" ca="1" si="6"/>
        <v/>
      </c>
      <c r="R25" s="36" t="str">
        <f t="shared" ca="1" si="7"/>
        <v/>
      </c>
      <c r="S25" s="4" t="str">
        <f t="shared" ca="1" si="8"/>
        <v/>
      </c>
      <c r="T25" s="61" t="str">
        <f t="shared" ca="1" si="9"/>
        <v/>
      </c>
      <c r="U25" s="61" t="str">
        <f t="shared" ca="1" si="9"/>
        <v/>
      </c>
      <c r="V25" s="61" t="str">
        <f t="shared" ca="1" si="9"/>
        <v/>
      </c>
      <c r="AJ25" t="str">
        <f t="shared" ca="1" si="10"/>
        <v>first</v>
      </c>
    </row>
    <row r="26" spans="3:36">
      <c r="C26">
        <f t="shared" ca="1" si="11"/>
        <v>-37</v>
      </c>
      <c r="D26" s="4">
        <f ca="1">IF(C26="","",COUNTIFS('Program and Results'!$S:$S,"HOME",'Program and Results'!$U:$U,'Data mining (Elo R diff Last 6)'!$C26))</f>
        <v>0</v>
      </c>
      <c r="E26" s="4">
        <f ca="1">IF(C26="","",COUNTIFS('Program and Results'!$S:$S,"AWAY",'Program and Results'!$U:$U,'Data mining (Elo R diff Last 6)'!$C26))</f>
        <v>2</v>
      </c>
      <c r="F26" s="4">
        <f ca="1">IF(C26="","",COUNTIFS('Program and Results'!$S:$S,"DRAW",'Program and Results'!$U:$U,'Data mining (Elo R diff Last 6)'!$C26))</f>
        <v>0</v>
      </c>
      <c r="G26" s="4">
        <f t="shared" ca="1" si="1"/>
        <v>2</v>
      </c>
      <c r="H26" s="69">
        <f t="shared" ca="1" si="12"/>
        <v>0</v>
      </c>
      <c r="I26" s="69">
        <f t="shared" ca="1" si="13"/>
        <v>1</v>
      </c>
      <c r="J26" s="69">
        <f t="shared" ca="1" si="14"/>
        <v>0</v>
      </c>
      <c r="N26" s="64" t="str">
        <f t="shared" ca="1" si="15"/>
        <v/>
      </c>
      <c r="O26" s="64" t="str">
        <f t="shared" ca="1" si="16"/>
        <v/>
      </c>
      <c r="P26" s="36" t="str">
        <f t="shared" ca="1" si="5"/>
        <v/>
      </c>
      <c r="Q26" s="36" t="str">
        <f t="shared" ca="1" si="6"/>
        <v/>
      </c>
      <c r="R26" s="36" t="str">
        <f t="shared" ca="1" si="7"/>
        <v/>
      </c>
      <c r="S26" s="4" t="str">
        <f t="shared" ca="1" si="8"/>
        <v/>
      </c>
      <c r="T26" s="61" t="str">
        <f t="shared" ca="1" si="9"/>
        <v/>
      </c>
      <c r="U26" s="61" t="str">
        <f t="shared" ca="1" si="9"/>
        <v/>
      </c>
      <c r="V26" s="61" t="str">
        <f t="shared" ca="1" si="9"/>
        <v/>
      </c>
      <c r="AJ26" t="str">
        <f t="shared" ca="1" si="10"/>
        <v>first</v>
      </c>
    </row>
    <row r="27" spans="3:36">
      <c r="C27">
        <f t="shared" ca="1" si="11"/>
        <v>-36</v>
      </c>
      <c r="D27" s="4">
        <f ca="1">IF(C27="","",COUNTIFS('Program and Results'!$S:$S,"HOME",'Program and Results'!$U:$U,'Data mining (Elo R diff Last 6)'!$C27))</f>
        <v>0</v>
      </c>
      <c r="E27" s="4">
        <f ca="1">IF(C27="","",COUNTIFS('Program and Results'!$S:$S,"AWAY",'Program and Results'!$U:$U,'Data mining (Elo R diff Last 6)'!$C27))</f>
        <v>0</v>
      </c>
      <c r="F27" s="4">
        <f ca="1">IF(C27="","",COUNTIFS('Program and Results'!$S:$S,"DRAW",'Program and Results'!$U:$U,'Data mining (Elo R diff Last 6)'!$C27))</f>
        <v>1</v>
      </c>
      <c r="G27" s="4">
        <f t="shared" ca="1" si="1"/>
        <v>1</v>
      </c>
      <c r="H27" s="69">
        <f t="shared" ca="1" si="12"/>
        <v>0</v>
      </c>
      <c r="I27" s="69">
        <f t="shared" ca="1" si="13"/>
        <v>0</v>
      </c>
      <c r="J27" s="69">
        <f t="shared" ca="1" si="14"/>
        <v>1</v>
      </c>
      <c r="N27" s="64" t="str">
        <f t="shared" ca="1" si="15"/>
        <v/>
      </c>
      <c r="O27" s="64" t="str">
        <f t="shared" ca="1" si="16"/>
        <v/>
      </c>
      <c r="P27" s="36" t="str">
        <f t="shared" ca="1" si="5"/>
        <v/>
      </c>
      <c r="Q27" s="36" t="str">
        <f t="shared" ca="1" si="6"/>
        <v/>
      </c>
      <c r="R27" s="36" t="str">
        <f t="shared" ca="1" si="7"/>
        <v/>
      </c>
      <c r="S27" s="4" t="str">
        <f t="shared" ca="1" si="8"/>
        <v/>
      </c>
      <c r="T27" s="61" t="str">
        <f t="shared" ca="1" si="9"/>
        <v/>
      </c>
      <c r="U27" s="61" t="str">
        <f t="shared" ca="1" si="9"/>
        <v/>
      </c>
      <c r="V27" s="61" t="str">
        <f t="shared" ca="1" si="9"/>
        <v/>
      </c>
      <c r="AJ27" t="str">
        <f t="shared" ca="1" si="10"/>
        <v>first</v>
      </c>
    </row>
    <row r="28" spans="3:36">
      <c r="C28">
        <f t="shared" ca="1" si="11"/>
        <v>-35</v>
      </c>
      <c r="D28" s="4">
        <f ca="1">IF(C28="","",COUNTIFS('Program and Results'!$S:$S,"HOME",'Program and Results'!$U:$U,'Data mining (Elo R diff Last 6)'!$C28))</f>
        <v>0</v>
      </c>
      <c r="E28" s="4">
        <f ca="1">IF(C28="","",COUNTIFS('Program and Results'!$S:$S,"AWAY",'Program and Results'!$U:$U,'Data mining (Elo R diff Last 6)'!$C28))</f>
        <v>0</v>
      </c>
      <c r="F28" s="4">
        <f ca="1">IF(C28="","",COUNTIFS('Program and Results'!$S:$S,"DRAW",'Program and Results'!$U:$U,'Data mining (Elo R diff Last 6)'!$C28))</f>
        <v>0</v>
      </c>
      <c r="G28" s="4">
        <f t="shared" ca="1" si="1"/>
        <v>0</v>
      </c>
      <c r="H28" s="69" t="str">
        <f t="shared" ca="1" si="12"/>
        <v/>
      </c>
      <c r="I28" s="69" t="str">
        <f t="shared" ca="1" si="13"/>
        <v/>
      </c>
      <c r="J28" s="69" t="str">
        <f t="shared" ca="1" si="14"/>
        <v/>
      </c>
      <c r="N28" s="64" t="str">
        <f t="shared" ca="1" si="15"/>
        <v/>
      </c>
      <c r="O28" s="64" t="str">
        <f t="shared" ca="1" si="16"/>
        <v/>
      </c>
      <c r="P28" s="36" t="str">
        <f t="shared" ca="1" si="5"/>
        <v/>
      </c>
      <c r="Q28" s="36" t="str">
        <f t="shared" ca="1" si="6"/>
        <v/>
      </c>
      <c r="R28" s="36" t="str">
        <f t="shared" ca="1" si="7"/>
        <v/>
      </c>
      <c r="S28" s="4" t="str">
        <f t="shared" ca="1" si="8"/>
        <v/>
      </c>
      <c r="T28" s="61" t="str">
        <f t="shared" ca="1" si="9"/>
        <v/>
      </c>
      <c r="U28" s="61" t="str">
        <f t="shared" ca="1" si="9"/>
        <v/>
      </c>
      <c r="V28" s="61" t="str">
        <f t="shared" ca="1" si="9"/>
        <v/>
      </c>
      <c r="AJ28" t="str">
        <f t="shared" ca="1" si="10"/>
        <v>not first</v>
      </c>
    </row>
    <row r="29" spans="3:36">
      <c r="C29">
        <f t="shared" ca="1" si="11"/>
        <v>-34</v>
      </c>
      <c r="D29" s="4">
        <f ca="1">IF(C29="","",COUNTIFS('Program and Results'!$S:$S,"HOME",'Program and Results'!$U:$U,'Data mining (Elo R diff Last 6)'!$C29))</f>
        <v>2</v>
      </c>
      <c r="E29" s="4">
        <f ca="1">IF(C29="","",COUNTIFS('Program and Results'!$S:$S,"AWAY",'Program and Results'!$U:$U,'Data mining (Elo R diff Last 6)'!$C29))</f>
        <v>1</v>
      </c>
      <c r="F29" s="4">
        <f ca="1">IF(C29="","",COUNTIFS('Program and Results'!$S:$S,"DRAW",'Program and Results'!$U:$U,'Data mining (Elo R diff Last 6)'!$C29))</f>
        <v>1</v>
      </c>
      <c r="G29" s="4">
        <f t="shared" ca="1" si="1"/>
        <v>4</v>
      </c>
      <c r="H29" s="69">
        <f t="shared" ca="1" si="12"/>
        <v>0.5</v>
      </c>
      <c r="I29" s="69">
        <f t="shared" ca="1" si="13"/>
        <v>0.25</v>
      </c>
      <c r="J29" s="69">
        <f t="shared" ca="1" si="14"/>
        <v>0.25</v>
      </c>
      <c r="N29" s="64" t="str">
        <f t="shared" ca="1" si="15"/>
        <v/>
      </c>
      <c r="O29" s="64" t="str">
        <f t="shared" ca="1" si="16"/>
        <v/>
      </c>
      <c r="P29" s="36" t="str">
        <f t="shared" ca="1" si="5"/>
        <v/>
      </c>
      <c r="Q29" s="36" t="str">
        <f t="shared" ca="1" si="6"/>
        <v/>
      </c>
      <c r="R29" s="36" t="str">
        <f t="shared" ca="1" si="7"/>
        <v/>
      </c>
      <c r="S29" s="4" t="str">
        <f t="shared" ca="1" si="8"/>
        <v/>
      </c>
      <c r="T29" s="61" t="str">
        <f t="shared" ca="1" si="9"/>
        <v/>
      </c>
      <c r="U29" s="61" t="str">
        <f t="shared" ca="1" si="9"/>
        <v/>
      </c>
      <c r="V29" s="61" t="str">
        <f t="shared" ca="1" si="9"/>
        <v/>
      </c>
      <c r="AJ29" t="str">
        <f t="shared" ca="1" si="10"/>
        <v>first</v>
      </c>
    </row>
    <row r="30" spans="3:36">
      <c r="C30">
        <f t="shared" ca="1" si="11"/>
        <v>-33</v>
      </c>
      <c r="D30" s="4">
        <f ca="1">IF(C30="","",COUNTIFS('Program and Results'!$S:$S,"HOME",'Program and Results'!$U:$U,'Data mining (Elo R diff Last 6)'!$C30))</f>
        <v>1</v>
      </c>
      <c r="E30" s="4">
        <f ca="1">IF(C30="","",COUNTIFS('Program and Results'!$S:$S,"AWAY",'Program and Results'!$U:$U,'Data mining (Elo R diff Last 6)'!$C30))</f>
        <v>0</v>
      </c>
      <c r="F30" s="4">
        <f ca="1">IF(C30="","",COUNTIFS('Program and Results'!$S:$S,"DRAW",'Program and Results'!$U:$U,'Data mining (Elo R diff Last 6)'!$C30))</f>
        <v>0</v>
      </c>
      <c r="G30" s="4">
        <f t="shared" ca="1" si="1"/>
        <v>1</v>
      </c>
      <c r="H30" s="69">
        <f t="shared" ca="1" si="12"/>
        <v>1</v>
      </c>
      <c r="I30" s="69">
        <f t="shared" ca="1" si="13"/>
        <v>0</v>
      </c>
      <c r="J30" s="69">
        <f t="shared" ca="1" si="14"/>
        <v>0</v>
      </c>
      <c r="N30" s="64" t="str">
        <f t="shared" ca="1" si="15"/>
        <v/>
      </c>
      <c r="O30" s="64" t="str">
        <f t="shared" ca="1" si="16"/>
        <v/>
      </c>
      <c r="P30" s="36" t="str">
        <f t="shared" ca="1" si="5"/>
        <v/>
      </c>
      <c r="Q30" s="36" t="str">
        <f t="shared" ca="1" si="6"/>
        <v/>
      </c>
      <c r="R30" s="36" t="str">
        <f t="shared" ca="1" si="7"/>
        <v/>
      </c>
      <c r="S30" s="4" t="str">
        <f t="shared" ca="1" si="8"/>
        <v/>
      </c>
      <c r="T30" s="61" t="str">
        <f t="shared" ca="1" si="9"/>
        <v/>
      </c>
      <c r="U30" s="61" t="str">
        <f t="shared" ca="1" si="9"/>
        <v/>
      </c>
      <c r="V30" s="61" t="str">
        <f t="shared" ca="1" si="9"/>
        <v/>
      </c>
      <c r="AJ30" t="str">
        <f t="shared" ca="1" si="10"/>
        <v>first</v>
      </c>
    </row>
    <row r="31" spans="3:36">
      <c r="C31">
        <f t="shared" ca="1" si="11"/>
        <v>-32</v>
      </c>
      <c r="D31" s="4">
        <f ca="1">IF(C31="","",COUNTIFS('Program and Results'!$S:$S,"HOME",'Program and Results'!$U:$U,'Data mining (Elo R diff Last 6)'!$C31))</f>
        <v>2</v>
      </c>
      <c r="E31" s="4">
        <f ca="1">IF(C31="","",COUNTIFS('Program and Results'!$S:$S,"AWAY",'Program and Results'!$U:$U,'Data mining (Elo R diff Last 6)'!$C31))</f>
        <v>1</v>
      </c>
      <c r="F31" s="4">
        <f ca="1">IF(C31="","",COUNTIFS('Program and Results'!$S:$S,"DRAW",'Program and Results'!$U:$U,'Data mining (Elo R diff Last 6)'!$C31))</f>
        <v>2</v>
      </c>
      <c r="G31" s="4">
        <f t="shared" ca="1" si="1"/>
        <v>5</v>
      </c>
      <c r="H31" s="69">
        <f t="shared" ca="1" si="12"/>
        <v>0.4</v>
      </c>
      <c r="I31" s="69">
        <f t="shared" ca="1" si="13"/>
        <v>0.2</v>
      </c>
      <c r="J31" s="69">
        <f t="shared" ca="1" si="14"/>
        <v>0.4</v>
      </c>
      <c r="N31" s="64" t="str">
        <f t="shared" ca="1" si="15"/>
        <v/>
      </c>
      <c r="O31" s="64" t="str">
        <f t="shared" ca="1" si="16"/>
        <v/>
      </c>
      <c r="P31" s="36" t="str">
        <f t="shared" ca="1" si="5"/>
        <v/>
      </c>
      <c r="Q31" s="36" t="str">
        <f t="shared" ca="1" si="6"/>
        <v/>
      </c>
      <c r="R31" s="36" t="str">
        <f t="shared" ca="1" si="7"/>
        <v/>
      </c>
      <c r="S31" s="4" t="str">
        <f t="shared" ca="1" si="8"/>
        <v/>
      </c>
      <c r="T31" s="61" t="str">
        <f t="shared" ca="1" si="9"/>
        <v/>
      </c>
      <c r="U31" s="61" t="str">
        <f t="shared" ca="1" si="9"/>
        <v/>
      </c>
      <c r="V31" s="61" t="str">
        <f t="shared" ca="1" si="9"/>
        <v/>
      </c>
      <c r="AJ31" t="str">
        <f t="shared" ca="1" si="10"/>
        <v>first</v>
      </c>
    </row>
    <row r="32" spans="3:36">
      <c r="C32">
        <f t="shared" ca="1" si="11"/>
        <v>-31</v>
      </c>
      <c r="D32" s="4">
        <f ca="1">IF(C32="","",COUNTIFS('Program and Results'!$S:$S,"HOME",'Program and Results'!$U:$U,'Data mining (Elo R diff Last 6)'!$C32))</f>
        <v>2</v>
      </c>
      <c r="E32" s="4">
        <f ca="1">IF(C32="","",COUNTIFS('Program and Results'!$S:$S,"AWAY",'Program and Results'!$U:$U,'Data mining (Elo R diff Last 6)'!$C32))</f>
        <v>1</v>
      </c>
      <c r="F32" s="4">
        <f ca="1">IF(C32="","",COUNTIFS('Program and Results'!$S:$S,"DRAW",'Program and Results'!$U:$U,'Data mining (Elo R diff Last 6)'!$C32))</f>
        <v>1</v>
      </c>
      <c r="G32" s="4">
        <f t="shared" ca="1" si="1"/>
        <v>4</v>
      </c>
      <c r="H32" s="69">
        <f t="shared" ca="1" si="12"/>
        <v>0.5</v>
      </c>
      <c r="I32" s="69">
        <f t="shared" ca="1" si="13"/>
        <v>0.25</v>
      </c>
      <c r="J32" s="69">
        <f t="shared" ca="1" si="14"/>
        <v>0.25</v>
      </c>
      <c r="N32" s="64" t="str">
        <f t="shared" ca="1" si="15"/>
        <v/>
      </c>
      <c r="O32" s="64" t="str">
        <f t="shared" ca="1" si="16"/>
        <v/>
      </c>
      <c r="P32" s="36" t="str">
        <f t="shared" ca="1" si="5"/>
        <v/>
      </c>
      <c r="Q32" s="36" t="str">
        <f t="shared" ca="1" si="6"/>
        <v/>
      </c>
      <c r="R32" s="36" t="str">
        <f t="shared" ca="1" si="7"/>
        <v/>
      </c>
      <c r="S32" s="4" t="str">
        <f t="shared" ca="1" si="8"/>
        <v/>
      </c>
      <c r="T32" s="61" t="str">
        <f t="shared" ca="1" si="9"/>
        <v/>
      </c>
      <c r="U32" s="61" t="str">
        <f t="shared" ca="1" si="9"/>
        <v/>
      </c>
      <c r="V32" s="61" t="str">
        <f t="shared" ca="1" si="9"/>
        <v/>
      </c>
      <c r="AJ32" t="str">
        <f t="shared" ca="1" si="10"/>
        <v>first</v>
      </c>
    </row>
    <row r="33" spans="3:36">
      <c r="C33">
        <f t="shared" ca="1" si="11"/>
        <v>-30</v>
      </c>
      <c r="D33" s="4">
        <f ca="1">IF(C33="","",COUNTIFS('Program and Results'!$S:$S,"HOME",'Program and Results'!$U:$U,'Data mining (Elo R diff Last 6)'!$C33))</f>
        <v>3</v>
      </c>
      <c r="E33" s="4">
        <f ca="1">IF(C33="","",COUNTIFS('Program and Results'!$S:$S,"AWAY",'Program and Results'!$U:$U,'Data mining (Elo R diff Last 6)'!$C33))</f>
        <v>0</v>
      </c>
      <c r="F33" s="4">
        <f ca="1">IF(C33="","",COUNTIFS('Program and Results'!$S:$S,"DRAW",'Program and Results'!$U:$U,'Data mining (Elo R diff Last 6)'!$C33))</f>
        <v>0</v>
      </c>
      <c r="G33" s="4">
        <f t="shared" ca="1" si="1"/>
        <v>3</v>
      </c>
      <c r="H33" s="69">
        <f t="shared" ca="1" si="12"/>
        <v>1</v>
      </c>
      <c r="I33" s="69">
        <f t="shared" ca="1" si="13"/>
        <v>0</v>
      </c>
      <c r="J33" s="69">
        <f t="shared" ca="1" si="14"/>
        <v>0</v>
      </c>
      <c r="N33" s="64" t="str">
        <f t="shared" ca="1" si="15"/>
        <v/>
      </c>
      <c r="O33" s="64" t="str">
        <f t="shared" ca="1" si="16"/>
        <v/>
      </c>
      <c r="P33" s="36" t="str">
        <f t="shared" ca="1" si="5"/>
        <v/>
      </c>
      <c r="Q33" s="36" t="str">
        <f t="shared" ca="1" si="6"/>
        <v/>
      </c>
      <c r="R33" s="36" t="str">
        <f t="shared" ca="1" si="7"/>
        <v/>
      </c>
      <c r="S33" s="4" t="str">
        <f t="shared" ca="1" si="8"/>
        <v/>
      </c>
      <c r="T33" s="61" t="str">
        <f t="shared" ca="1" si="9"/>
        <v/>
      </c>
      <c r="U33" s="61" t="str">
        <f t="shared" ca="1" si="9"/>
        <v/>
      </c>
      <c r="V33" s="61" t="str">
        <f t="shared" ca="1" si="9"/>
        <v/>
      </c>
      <c r="AJ33" t="str">
        <f t="shared" ca="1" si="10"/>
        <v>first</v>
      </c>
    </row>
    <row r="34" spans="3:36">
      <c r="C34">
        <f t="shared" ca="1" si="11"/>
        <v>-29</v>
      </c>
      <c r="D34" s="4">
        <f ca="1">IF(C34="","",COUNTIFS('Program and Results'!$S:$S,"HOME",'Program and Results'!$U:$U,'Data mining (Elo R diff Last 6)'!$C34))</f>
        <v>2</v>
      </c>
      <c r="E34" s="4">
        <f ca="1">IF(C34="","",COUNTIFS('Program and Results'!$S:$S,"AWAY",'Program and Results'!$U:$U,'Data mining (Elo R diff Last 6)'!$C34))</f>
        <v>0</v>
      </c>
      <c r="F34" s="4">
        <f ca="1">IF(C34="","",COUNTIFS('Program and Results'!$S:$S,"DRAW",'Program and Results'!$U:$U,'Data mining (Elo R diff Last 6)'!$C34))</f>
        <v>1</v>
      </c>
      <c r="G34" s="4">
        <f t="shared" ca="1" si="1"/>
        <v>3</v>
      </c>
      <c r="H34" s="69">
        <f t="shared" ca="1" si="12"/>
        <v>0.66666666666666663</v>
      </c>
      <c r="I34" s="69">
        <f t="shared" ca="1" si="13"/>
        <v>0</v>
      </c>
      <c r="J34" s="69">
        <f t="shared" ca="1" si="14"/>
        <v>0.33333333333333331</v>
      </c>
      <c r="N34" s="64" t="str">
        <f t="shared" ca="1" si="15"/>
        <v/>
      </c>
      <c r="O34" s="64" t="str">
        <f t="shared" ca="1" si="16"/>
        <v/>
      </c>
      <c r="P34" s="36" t="str">
        <f t="shared" ca="1" si="5"/>
        <v/>
      </c>
      <c r="Q34" s="36" t="str">
        <f t="shared" ca="1" si="6"/>
        <v/>
      </c>
      <c r="R34" s="36" t="str">
        <f t="shared" ca="1" si="7"/>
        <v/>
      </c>
      <c r="S34" s="4" t="str">
        <f t="shared" ca="1" si="8"/>
        <v/>
      </c>
      <c r="T34" s="61" t="str">
        <f t="shared" ca="1" si="9"/>
        <v/>
      </c>
      <c r="U34" s="61" t="str">
        <f t="shared" ca="1" si="9"/>
        <v/>
      </c>
      <c r="V34" s="61" t="str">
        <f t="shared" ca="1" si="9"/>
        <v/>
      </c>
      <c r="AJ34" t="str">
        <f t="shared" ca="1" si="10"/>
        <v>first</v>
      </c>
    </row>
    <row r="35" spans="3:36">
      <c r="C35">
        <f t="shared" ca="1" si="11"/>
        <v>-28</v>
      </c>
      <c r="D35" s="4">
        <f ca="1">IF(C35="","",COUNTIFS('Program and Results'!$S:$S,"HOME",'Program and Results'!$U:$U,'Data mining (Elo R diff Last 6)'!$C35))</f>
        <v>1</v>
      </c>
      <c r="E35" s="4">
        <f ca="1">IF(C35="","",COUNTIFS('Program and Results'!$S:$S,"AWAY",'Program and Results'!$U:$U,'Data mining (Elo R diff Last 6)'!$C35))</f>
        <v>1</v>
      </c>
      <c r="F35" s="4">
        <f ca="1">IF(C35="","",COUNTIFS('Program and Results'!$S:$S,"DRAW",'Program and Results'!$U:$U,'Data mining (Elo R diff Last 6)'!$C35))</f>
        <v>2</v>
      </c>
      <c r="G35" s="4">
        <f t="shared" ca="1" si="1"/>
        <v>4</v>
      </c>
      <c r="H35" s="69">
        <f t="shared" ca="1" si="12"/>
        <v>0.25</v>
      </c>
      <c r="I35" s="69">
        <f t="shared" ca="1" si="13"/>
        <v>0.25</v>
      </c>
      <c r="J35" s="69">
        <f t="shared" ca="1" si="14"/>
        <v>0.5</v>
      </c>
      <c r="N35" s="64" t="str">
        <f t="shared" ca="1" si="15"/>
        <v/>
      </c>
      <c r="O35" s="64" t="str">
        <f t="shared" ca="1" si="16"/>
        <v/>
      </c>
      <c r="P35" s="36" t="str">
        <f t="shared" ca="1" si="5"/>
        <v/>
      </c>
      <c r="Q35" s="36" t="str">
        <f t="shared" ca="1" si="6"/>
        <v/>
      </c>
      <c r="R35" s="36" t="str">
        <f t="shared" ca="1" si="7"/>
        <v/>
      </c>
      <c r="S35" s="4" t="str">
        <f t="shared" ca="1" si="8"/>
        <v/>
      </c>
      <c r="T35" s="61" t="str">
        <f t="shared" ca="1" si="9"/>
        <v/>
      </c>
      <c r="U35" s="61" t="str">
        <f t="shared" ca="1" si="9"/>
        <v/>
      </c>
      <c r="V35" s="61" t="str">
        <f t="shared" ca="1" si="9"/>
        <v/>
      </c>
      <c r="AJ35" t="str">
        <f t="shared" ca="1" si="10"/>
        <v>first</v>
      </c>
    </row>
    <row r="36" spans="3:36">
      <c r="C36">
        <f t="shared" ca="1" si="11"/>
        <v>-27</v>
      </c>
      <c r="D36" s="4">
        <f ca="1">IF(C36="","",COUNTIFS('Program and Results'!$S:$S,"HOME",'Program and Results'!$U:$U,'Data mining (Elo R diff Last 6)'!$C36))</f>
        <v>1</v>
      </c>
      <c r="E36" s="4">
        <f ca="1">IF(C36="","",COUNTIFS('Program and Results'!$S:$S,"AWAY",'Program and Results'!$U:$U,'Data mining (Elo R diff Last 6)'!$C36))</f>
        <v>2</v>
      </c>
      <c r="F36" s="4">
        <f ca="1">IF(C36="","",COUNTIFS('Program and Results'!$S:$S,"DRAW",'Program and Results'!$U:$U,'Data mining (Elo R diff Last 6)'!$C36))</f>
        <v>1</v>
      </c>
      <c r="G36" s="4">
        <f t="shared" ca="1" si="1"/>
        <v>4</v>
      </c>
      <c r="H36" s="69">
        <f t="shared" ca="1" si="12"/>
        <v>0.25</v>
      </c>
      <c r="I36" s="69">
        <f t="shared" ca="1" si="13"/>
        <v>0.5</v>
      </c>
      <c r="J36" s="69">
        <f t="shared" ca="1" si="14"/>
        <v>0.25</v>
      </c>
      <c r="N36" s="64" t="str">
        <f t="shared" ca="1" si="15"/>
        <v/>
      </c>
      <c r="O36" s="64" t="str">
        <f t="shared" ca="1" si="16"/>
        <v/>
      </c>
      <c r="P36" s="36" t="str">
        <f t="shared" ca="1" si="5"/>
        <v/>
      </c>
      <c r="Q36" s="36" t="str">
        <f t="shared" ca="1" si="6"/>
        <v/>
      </c>
      <c r="R36" s="36" t="str">
        <f t="shared" ca="1" si="7"/>
        <v/>
      </c>
      <c r="S36" s="4" t="str">
        <f t="shared" ca="1" si="8"/>
        <v/>
      </c>
      <c r="T36" s="61" t="str">
        <f t="shared" ca="1" si="9"/>
        <v/>
      </c>
      <c r="U36" s="61" t="str">
        <f t="shared" ca="1" si="9"/>
        <v/>
      </c>
      <c r="V36" s="61" t="str">
        <f t="shared" ca="1" si="9"/>
        <v/>
      </c>
      <c r="AJ36" t="str">
        <f t="shared" ca="1" si="10"/>
        <v>first</v>
      </c>
    </row>
    <row r="37" spans="3:36">
      <c r="C37">
        <f t="shared" ca="1" si="11"/>
        <v>-26</v>
      </c>
      <c r="D37" s="4">
        <f ca="1">IF(C37="","",COUNTIFS('Program and Results'!$S:$S,"HOME",'Program and Results'!$U:$U,'Data mining (Elo R diff Last 6)'!$C37))</f>
        <v>0</v>
      </c>
      <c r="E37" s="4">
        <f ca="1">IF(C37="","",COUNTIFS('Program and Results'!$S:$S,"AWAY",'Program and Results'!$U:$U,'Data mining (Elo R diff Last 6)'!$C37))</f>
        <v>1</v>
      </c>
      <c r="F37" s="4">
        <f ca="1">IF(C37="","",COUNTIFS('Program and Results'!$S:$S,"DRAW",'Program and Results'!$U:$U,'Data mining (Elo R diff Last 6)'!$C37))</f>
        <v>0</v>
      </c>
      <c r="G37" s="4">
        <f t="shared" ca="1" si="1"/>
        <v>1</v>
      </c>
      <c r="H37" s="69">
        <f t="shared" ca="1" si="12"/>
        <v>0</v>
      </c>
      <c r="I37" s="69">
        <f t="shared" ca="1" si="13"/>
        <v>1</v>
      </c>
      <c r="J37" s="69">
        <f t="shared" ca="1" si="14"/>
        <v>0</v>
      </c>
      <c r="N37" s="64" t="str">
        <f t="shared" ca="1" si="15"/>
        <v/>
      </c>
      <c r="O37" s="64" t="str">
        <f t="shared" ca="1" si="16"/>
        <v/>
      </c>
      <c r="P37" s="36" t="str">
        <f t="shared" ca="1" si="5"/>
        <v/>
      </c>
      <c r="Q37" s="36" t="str">
        <f t="shared" ca="1" si="6"/>
        <v/>
      </c>
      <c r="R37" s="36" t="str">
        <f t="shared" ca="1" si="7"/>
        <v/>
      </c>
      <c r="S37" s="4" t="str">
        <f t="shared" ca="1" si="8"/>
        <v/>
      </c>
      <c r="T37" s="61" t="str">
        <f t="shared" ca="1" si="9"/>
        <v/>
      </c>
      <c r="U37" s="61" t="str">
        <f t="shared" ca="1" si="9"/>
        <v/>
      </c>
      <c r="V37" s="61" t="str">
        <f t="shared" ca="1" si="9"/>
        <v/>
      </c>
      <c r="AJ37" t="str">
        <f t="shared" ca="1" si="10"/>
        <v>first</v>
      </c>
    </row>
    <row r="38" spans="3:36">
      <c r="C38">
        <f t="shared" ca="1" si="11"/>
        <v>-25</v>
      </c>
      <c r="D38" s="4">
        <f ca="1">IF(C38="","",COUNTIFS('Program and Results'!$S:$S,"HOME",'Program and Results'!$U:$U,'Data mining (Elo R diff Last 6)'!$C38))</f>
        <v>0</v>
      </c>
      <c r="E38" s="4">
        <f ca="1">IF(C38="","",COUNTIFS('Program and Results'!$S:$S,"AWAY",'Program and Results'!$U:$U,'Data mining (Elo R diff Last 6)'!$C38))</f>
        <v>0</v>
      </c>
      <c r="F38" s="4">
        <f ca="1">IF(C38="","",COUNTIFS('Program and Results'!$S:$S,"DRAW",'Program and Results'!$U:$U,'Data mining (Elo R diff Last 6)'!$C38))</f>
        <v>2</v>
      </c>
      <c r="G38" s="4">
        <f t="shared" ca="1" si="1"/>
        <v>2</v>
      </c>
      <c r="H38" s="69">
        <f t="shared" ca="1" si="12"/>
        <v>0</v>
      </c>
      <c r="I38" s="69">
        <f t="shared" ca="1" si="13"/>
        <v>0</v>
      </c>
      <c r="J38" s="69">
        <f t="shared" ca="1" si="14"/>
        <v>1</v>
      </c>
      <c r="N38" s="64" t="str">
        <f t="shared" ca="1" si="15"/>
        <v/>
      </c>
      <c r="O38" s="64" t="str">
        <f t="shared" ca="1" si="16"/>
        <v/>
      </c>
      <c r="P38" s="36" t="str">
        <f t="shared" ca="1" si="5"/>
        <v/>
      </c>
      <c r="Q38" s="36" t="str">
        <f t="shared" ca="1" si="6"/>
        <v/>
      </c>
      <c r="R38" s="36" t="str">
        <f t="shared" ca="1" si="7"/>
        <v/>
      </c>
      <c r="S38" s="4" t="str">
        <f t="shared" ca="1" si="8"/>
        <v/>
      </c>
      <c r="T38" s="61" t="str">
        <f t="shared" ca="1" si="9"/>
        <v/>
      </c>
      <c r="U38" s="61" t="str">
        <f t="shared" ca="1" si="9"/>
        <v/>
      </c>
      <c r="V38" s="61" t="str">
        <f t="shared" ca="1" si="9"/>
        <v/>
      </c>
      <c r="AJ38" t="str">
        <f t="shared" ca="1" si="10"/>
        <v>first</v>
      </c>
    </row>
    <row r="39" spans="3:36">
      <c r="C39">
        <f t="shared" ca="1" si="11"/>
        <v>-24</v>
      </c>
      <c r="D39" s="4">
        <f ca="1">IF(C39="","",COUNTIFS('Program and Results'!$S:$S,"HOME",'Program and Results'!$U:$U,'Data mining (Elo R diff Last 6)'!$C39))</f>
        <v>1</v>
      </c>
      <c r="E39" s="4">
        <f ca="1">IF(C39="","",COUNTIFS('Program and Results'!$S:$S,"AWAY",'Program and Results'!$U:$U,'Data mining (Elo R diff Last 6)'!$C39))</f>
        <v>0</v>
      </c>
      <c r="F39" s="4">
        <f ca="1">IF(C39="","",COUNTIFS('Program and Results'!$S:$S,"DRAW",'Program and Results'!$U:$U,'Data mining (Elo R diff Last 6)'!$C39))</f>
        <v>0</v>
      </c>
      <c r="G39" s="4">
        <f t="shared" ca="1" si="1"/>
        <v>1</v>
      </c>
      <c r="H39" s="69">
        <f t="shared" ca="1" si="12"/>
        <v>1</v>
      </c>
      <c r="I39" s="69">
        <f t="shared" ca="1" si="13"/>
        <v>0</v>
      </c>
      <c r="J39" s="69">
        <f t="shared" ca="1" si="14"/>
        <v>0</v>
      </c>
      <c r="N39" s="64" t="str">
        <f t="shared" ca="1" si="15"/>
        <v/>
      </c>
      <c r="O39" s="64" t="str">
        <f t="shared" ca="1" si="16"/>
        <v/>
      </c>
      <c r="P39" s="36" t="str">
        <f t="shared" ca="1" si="5"/>
        <v/>
      </c>
      <c r="Q39" s="36" t="str">
        <f t="shared" ca="1" si="6"/>
        <v/>
      </c>
      <c r="R39" s="36" t="str">
        <f t="shared" ca="1" si="7"/>
        <v/>
      </c>
      <c r="S39" s="4" t="str">
        <f t="shared" ca="1" si="8"/>
        <v/>
      </c>
      <c r="T39" s="61" t="str">
        <f t="shared" ca="1" si="9"/>
        <v/>
      </c>
      <c r="U39" s="61" t="str">
        <f t="shared" ca="1" si="9"/>
        <v/>
      </c>
      <c r="V39" s="61" t="str">
        <f t="shared" ca="1" si="9"/>
        <v/>
      </c>
      <c r="AJ39" t="str">
        <f t="shared" ca="1" si="10"/>
        <v>first</v>
      </c>
    </row>
    <row r="40" spans="3:36">
      <c r="C40">
        <f t="shared" ca="1" si="11"/>
        <v>-23</v>
      </c>
      <c r="D40" s="4">
        <f ca="1">IF(C40="","",COUNTIFS('Program and Results'!$S:$S,"HOME",'Program and Results'!$U:$U,'Data mining (Elo R diff Last 6)'!$C40))</f>
        <v>0</v>
      </c>
      <c r="E40" s="4">
        <f ca="1">IF(C40="","",COUNTIFS('Program and Results'!$S:$S,"AWAY",'Program and Results'!$U:$U,'Data mining (Elo R diff Last 6)'!$C40))</f>
        <v>0</v>
      </c>
      <c r="F40" s="4">
        <f ca="1">IF(C40="","",COUNTIFS('Program and Results'!$S:$S,"DRAW",'Program and Results'!$U:$U,'Data mining (Elo R diff Last 6)'!$C40))</f>
        <v>0</v>
      </c>
      <c r="G40" s="4">
        <f t="shared" ca="1" si="1"/>
        <v>0</v>
      </c>
      <c r="H40" s="69" t="str">
        <f t="shared" ca="1" si="12"/>
        <v/>
      </c>
      <c r="I40" s="69" t="str">
        <f t="shared" ca="1" si="13"/>
        <v/>
      </c>
      <c r="J40" s="69" t="str">
        <f t="shared" ca="1" si="14"/>
        <v/>
      </c>
      <c r="N40" s="64" t="str">
        <f t="shared" ca="1" si="15"/>
        <v/>
      </c>
      <c r="O40" s="64" t="str">
        <f t="shared" ca="1" si="16"/>
        <v/>
      </c>
      <c r="P40" s="36" t="str">
        <f t="shared" ca="1" si="5"/>
        <v/>
      </c>
      <c r="Q40" s="36" t="str">
        <f t="shared" ca="1" si="6"/>
        <v/>
      </c>
      <c r="R40" s="36" t="str">
        <f t="shared" ca="1" si="7"/>
        <v/>
      </c>
      <c r="S40" s="4" t="str">
        <f t="shared" ca="1" si="8"/>
        <v/>
      </c>
      <c r="T40" s="61" t="str">
        <f t="shared" ca="1" si="9"/>
        <v/>
      </c>
      <c r="U40" s="61" t="str">
        <f t="shared" ca="1" si="9"/>
        <v/>
      </c>
      <c r="V40" s="61" t="str">
        <f t="shared" ca="1" si="9"/>
        <v/>
      </c>
      <c r="AJ40" t="str">
        <f t="shared" ca="1" si="10"/>
        <v>not first</v>
      </c>
    </row>
    <row r="41" spans="3:36">
      <c r="C41">
        <f t="shared" ca="1" si="11"/>
        <v>-22</v>
      </c>
      <c r="D41" s="4">
        <f ca="1">IF(C41="","",COUNTIFS('Program and Results'!$S:$S,"HOME",'Program and Results'!$U:$U,'Data mining (Elo R diff Last 6)'!$C41))</f>
        <v>0</v>
      </c>
      <c r="E41" s="4">
        <f ca="1">IF(C41="","",COUNTIFS('Program and Results'!$S:$S,"AWAY",'Program and Results'!$U:$U,'Data mining (Elo R diff Last 6)'!$C41))</f>
        <v>1</v>
      </c>
      <c r="F41" s="4">
        <f ca="1">IF(C41="","",COUNTIFS('Program and Results'!$S:$S,"DRAW",'Program and Results'!$U:$U,'Data mining (Elo R diff Last 6)'!$C41))</f>
        <v>1</v>
      </c>
      <c r="G41" s="4">
        <f t="shared" ca="1" si="1"/>
        <v>2</v>
      </c>
      <c r="H41" s="69">
        <f t="shared" ca="1" si="12"/>
        <v>0</v>
      </c>
      <c r="I41" s="69">
        <f t="shared" ca="1" si="13"/>
        <v>0.5</v>
      </c>
      <c r="J41" s="69">
        <f t="shared" ca="1" si="14"/>
        <v>0.5</v>
      </c>
      <c r="N41" s="64" t="str">
        <f t="shared" ca="1" si="15"/>
        <v/>
      </c>
      <c r="O41" s="64" t="str">
        <f t="shared" ca="1" si="16"/>
        <v/>
      </c>
      <c r="P41" s="36" t="str">
        <f t="shared" ca="1" si="5"/>
        <v/>
      </c>
      <c r="Q41" s="36" t="str">
        <f t="shared" ca="1" si="6"/>
        <v/>
      </c>
      <c r="R41" s="36" t="str">
        <f t="shared" ca="1" si="7"/>
        <v/>
      </c>
      <c r="S41" s="4" t="str">
        <f t="shared" ca="1" si="8"/>
        <v/>
      </c>
      <c r="T41" s="61" t="str">
        <f t="shared" ca="1" si="9"/>
        <v/>
      </c>
      <c r="U41" s="61" t="str">
        <f t="shared" ca="1" si="9"/>
        <v/>
      </c>
      <c r="V41" s="61" t="str">
        <f t="shared" ca="1" si="9"/>
        <v/>
      </c>
      <c r="AJ41" t="str">
        <f t="shared" ca="1" si="10"/>
        <v>first</v>
      </c>
    </row>
    <row r="42" spans="3:36">
      <c r="C42">
        <f t="shared" ca="1" si="11"/>
        <v>-21</v>
      </c>
      <c r="D42" s="4">
        <f ca="1">IF(C42="","",COUNTIFS('Program and Results'!$S:$S,"HOME",'Program and Results'!$U:$U,'Data mining (Elo R diff Last 6)'!$C42))</f>
        <v>2</v>
      </c>
      <c r="E42" s="4">
        <f ca="1">IF(C42="","",COUNTIFS('Program and Results'!$S:$S,"AWAY",'Program and Results'!$U:$U,'Data mining (Elo R diff Last 6)'!$C42))</f>
        <v>0</v>
      </c>
      <c r="F42" s="4">
        <f ca="1">IF(C42="","",COUNTIFS('Program and Results'!$S:$S,"DRAW",'Program and Results'!$U:$U,'Data mining (Elo R diff Last 6)'!$C42))</f>
        <v>0</v>
      </c>
      <c r="G42" s="4">
        <f t="shared" ca="1" si="1"/>
        <v>2</v>
      </c>
      <c r="H42" s="69">
        <f t="shared" ca="1" si="12"/>
        <v>1</v>
      </c>
      <c r="I42" s="69">
        <f t="shared" ca="1" si="13"/>
        <v>0</v>
      </c>
      <c r="J42" s="69">
        <f t="shared" ca="1" si="14"/>
        <v>0</v>
      </c>
      <c r="N42" s="64" t="str">
        <f t="shared" ca="1" si="15"/>
        <v/>
      </c>
      <c r="O42" s="64" t="str">
        <f t="shared" ca="1" si="16"/>
        <v/>
      </c>
      <c r="P42" s="36" t="str">
        <f t="shared" ca="1" si="5"/>
        <v/>
      </c>
      <c r="Q42" s="36" t="str">
        <f t="shared" ca="1" si="6"/>
        <v/>
      </c>
      <c r="R42" s="36" t="str">
        <f t="shared" ca="1" si="7"/>
        <v/>
      </c>
      <c r="S42" s="4" t="str">
        <f t="shared" ca="1" si="8"/>
        <v/>
      </c>
      <c r="T42" s="61" t="str">
        <f t="shared" ca="1" si="9"/>
        <v/>
      </c>
      <c r="U42" s="61" t="str">
        <f t="shared" ca="1" si="9"/>
        <v/>
      </c>
      <c r="V42" s="61" t="str">
        <f t="shared" ca="1" si="9"/>
        <v/>
      </c>
      <c r="AJ42" t="str">
        <f t="shared" ca="1" si="10"/>
        <v>first</v>
      </c>
    </row>
    <row r="43" spans="3:36">
      <c r="C43">
        <f t="shared" ca="1" si="11"/>
        <v>-20</v>
      </c>
      <c r="D43" s="4">
        <f ca="1">IF(C43="","",COUNTIFS('Program and Results'!$S:$S,"HOME",'Program and Results'!$U:$U,'Data mining (Elo R diff Last 6)'!$C43))</f>
        <v>0</v>
      </c>
      <c r="E43" s="4">
        <f ca="1">IF(C43="","",COUNTIFS('Program and Results'!$S:$S,"AWAY",'Program and Results'!$U:$U,'Data mining (Elo R diff Last 6)'!$C43))</f>
        <v>2</v>
      </c>
      <c r="F43" s="4">
        <f ca="1">IF(C43="","",COUNTIFS('Program and Results'!$S:$S,"DRAW",'Program and Results'!$U:$U,'Data mining (Elo R diff Last 6)'!$C43))</f>
        <v>1</v>
      </c>
      <c r="G43" s="4">
        <f t="shared" ca="1" si="1"/>
        <v>3</v>
      </c>
      <c r="H43" s="69">
        <f t="shared" ca="1" si="12"/>
        <v>0</v>
      </c>
      <c r="I43" s="69">
        <f t="shared" ca="1" si="13"/>
        <v>0.66666666666666663</v>
      </c>
      <c r="J43" s="69">
        <f t="shared" ca="1" si="14"/>
        <v>0.33333333333333331</v>
      </c>
      <c r="N43" s="64" t="str">
        <f t="shared" ca="1" si="15"/>
        <v/>
      </c>
      <c r="O43" s="64" t="str">
        <f t="shared" ca="1" si="16"/>
        <v/>
      </c>
      <c r="P43" s="36" t="str">
        <f t="shared" ca="1" si="5"/>
        <v/>
      </c>
      <c r="Q43" s="36" t="str">
        <f t="shared" ca="1" si="6"/>
        <v/>
      </c>
      <c r="R43" s="36" t="str">
        <f t="shared" ca="1" si="7"/>
        <v/>
      </c>
      <c r="S43" s="4" t="str">
        <f t="shared" ca="1" si="8"/>
        <v/>
      </c>
      <c r="T43" s="61" t="str">
        <f t="shared" ca="1" si="9"/>
        <v/>
      </c>
      <c r="U43" s="61" t="str">
        <f t="shared" ca="1" si="9"/>
        <v/>
      </c>
      <c r="V43" s="61" t="str">
        <f t="shared" ca="1" si="9"/>
        <v/>
      </c>
      <c r="AJ43" t="str">
        <f t="shared" ca="1" si="10"/>
        <v>first</v>
      </c>
    </row>
    <row r="44" spans="3:36">
      <c r="C44">
        <f t="shared" ca="1" si="11"/>
        <v>-19</v>
      </c>
      <c r="D44" s="4">
        <f ca="1">IF(C44="","",COUNTIFS('Program and Results'!$S:$S,"HOME",'Program and Results'!$U:$U,'Data mining (Elo R diff Last 6)'!$C44))</f>
        <v>1</v>
      </c>
      <c r="E44" s="4">
        <f ca="1">IF(C44="","",COUNTIFS('Program and Results'!$S:$S,"AWAY",'Program and Results'!$U:$U,'Data mining (Elo R diff Last 6)'!$C44))</f>
        <v>4</v>
      </c>
      <c r="F44" s="4">
        <f ca="1">IF(C44="","",COUNTIFS('Program and Results'!$S:$S,"DRAW",'Program and Results'!$U:$U,'Data mining (Elo R diff Last 6)'!$C44))</f>
        <v>0</v>
      </c>
      <c r="G44" s="4">
        <f t="shared" ca="1" si="1"/>
        <v>5</v>
      </c>
      <c r="H44" s="69">
        <f t="shared" ca="1" si="12"/>
        <v>0.2</v>
      </c>
      <c r="I44" s="69">
        <f t="shared" ca="1" si="13"/>
        <v>0.8</v>
      </c>
      <c r="J44" s="69">
        <f t="shared" ca="1" si="14"/>
        <v>0</v>
      </c>
      <c r="N44" s="64" t="str">
        <f t="shared" ca="1" si="15"/>
        <v/>
      </c>
      <c r="O44" s="64" t="str">
        <f t="shared" ca="1" si="16"/>
        <v/>
      </c>
      <c r="P44" s="36" t="str">
        <f t="shared" ca="1" si="5"/>
        <v/>
      </c>
      <c r="Q44" s="36" t="str">
        <f t="shared" ca="1" si="6"/>
        <v/>
      </c>
      <c r="R44" s="36" t="str">
        <f t="shared" ca="1" si="7"/>
        <v/>
      </c>
      <c r="S44" s="4" t="str">
        <f t="shared" ca="1" si="8"/>
        <v/>
      </c>
      <c r="T44" s="61" t="str">
        <f t="shared" ca="1" si="9"/>
        <v/>
      </c>
      <c r="U44" s="61" t="str">
        <f t="shared" ca="1" si="9"/>
        <v/>
      </c>
      <c r="V44" s="61" t="str">
        <f t="shared" ca="1" si="9"/>
        <v/>
      </c>
      <c r="AJ44" t="str">
        <f t="shared" ca="1" si="10"/>
        <v>first</v>
      </c>
    </row>
    <row r="45" spans="3:36">
      <c r="C45">
        <f t="shared" ca="1" si="11"/>
        <v>-18</v>
      </c>
      <c r="D45" s="4">
        <f ca="1">IF(C45="","",COUNTIFS('Program and Results'!$S:$S,"HOME",'Program and Results'!$U:$U,'Data mining (Elo R diff Last 6)'!$C45))</f>
        <v>0</v>
      </c>
      <c r="E45" s="4">
        <f ca="1">IF(C45="","",COUNTIFS('Program and Results'!$S:$S,"AWAY",'Program and Results'!$U:$U,'Data mining (Elo R diff Last 6)'!$C45))</f>
        <v>0</v>
      </c>
      <c r="F45" s="4">
        <f ca="1">IF(C45="","",COUNTIFS('Program and Results'!$S:$S,"DRAW",'Program and Results'!$U:$U,'Data mining (Elo R diff Last 6)'!$C45))</f>
        <v>0</v>
      </c>
      <c r="G45" s="4">
        <f t="shared" ca="1" si="1"/>
        <v>0</v>
      </c>
      <c r="H45" s="69" t="str">
        <f t="shared" ca="1" si="12"/>
        <v/>
      </c>
      <c r="I45" s="69" t="str">
        <f t="shared" ca="1" si="13"/>
        <v/>
      </c>
      <c r="J45" s="69" t="str">
        <f t="shared" ca="1" si="14"/>
        <v/>
      </c>
      <c r="N45" s="64" t="str">
        <f t="shared" ca="1" si="15"/>
        <v/>
      </c>
      <c r="O45" s="64" t="str">
        <f t="shared" ca="1" si="16"/>
        <v/>
      </c>
      <c r="P45" s="36" t="str">
        <f t="shared" ca="1" si="5"/>
        <v/>
      </c>
      <c r="Q45" s="36" t="str">
        <f t="shared" ca="1" si="6"/>
        <v/>
      </c>
      <c r="R45" s="36" t="str">
        <f t="shared" ca="1" si="7"/>
        <v/>
      </c>
      <c r="S45" s="4" t="str">
        <f t="shared" ca="1" si="8"/>
        <v/>
      </c>
      <c r="T45" s="61" t="str">
        <f t="shared" ca="1" si="9"/>
        <v/>
      </c>
      <c r="U45" s="61" t="str">
        <f t="shared" ca="1" si="9"/>
        <v/>
      </c>
      <c r="V45" s="61" t="str">
        <f t="shared" ca="1" si="9"/>
        <v/>
      </c>
      <c r="AJ45" t="str">
        <f t="shared" ca="1" si="10"/>
        <v>not first</v>
      </c>
    </row>
    <row r="46" spans="3:36">
      <c r="C46">
        <f t="shared" ca="1" si="11"/>
        <v>-17</v>
      </c>
      <c r="D46" s="4">
        <f ca="1">IF(C46="","",COUNTIFS('Program and Results'!$S:$S,"HOME",'Program and Results'!$U:$U,'Data mining (Elo R diff Last 6)'!$C46))</f>
        <v>0</v>
      </c>
      <c r="E46" s="4">
        <f ca="1">IF(C46="","",COUNTIFS('Program and Results'!$S:$S,"AWAY",'Program and Results'!$U:$U,'Data mining (Elo R diff Last 6)'!$C46))</f>
        <v>0</v>
      </c>
      <c r="F46" s="4">
        <f ca="1">IF(C46="","",COUNTIFS('Program and Results'!$S:$S,"DRAW",'Program and Results'!$U:$U,'Data mining (Elo R diff Last 6)'!$C46))</f>
        <v>0</v>
      </c>
      <c r="G46" s="4">
        <f t="shared" ca="1" si="1"/>
        <v>0</v>
      </c>
      <c r="H46" s="69" t="str">
        <f t="shared" ca="1" si="12"/>
        <v/>
      </c>
      <c r="I46" s="69" t="str">
        <f t="shared" ca="1" si="13"/>
        <v/>
      </c>
      <c r="J46" s="69" t="str">
        <f t="shared" ca="1" si="14"/>
        <v/>
      </c>
      <c r="N46" s="64" t="str">
        <f t="shared" ca="1" si="15"/>
        <v/>
      </c>
      <c r="O46" s="64" t="str">
        <f t="shared" ca="1" si="16"/>
        <v/>
      </c>
      <c r="P46" s="36" t="str">
        <f t="shared" ca="1" si="5"/>
        <v/>
      </c>
      <c r="Q46" s="36" t="str">
        <f t="shared" ca="1" si="6"/>
        <v/>
      </c>
      <c r="R46" s="36" t="str">
        <f t="shared" ca="1" si="7"/>
        <v/>
      </c>
      <c r="S46" s="4" t="str">
        <f t="shared" ca="1" si="8"/>
        <v/>
      </c>
      <c r="T46" s="61" t="str">
        <f t="shared" ca="1" si="9"/>
        <v/>
      </c>
      <c r="U46" s="61" t="str">
        <f t="shared" ca="1" si="9"/>
        <v/>
      </c>
      <c r="V46" s="61" t="str">
        <f t="shared" ca="1" si="9"/>
        <v/>
      </c>
      <c r="AJ46" t="str">
        <f t="shared" ca="1" si="10"/>
        <v>not first</v>
      </c>
    </row>
    <row r="47" spans="3:36">
      <c r="C47">
        <f t="shared" ca="1" si="11"/>
        <v>-16</v>
      </c>
      <c r="D47" s="4">
        <f ca="1">IF(C47="","",COUNTIFS('Program and Results'!$S:$S,"HOME",'Program and Results'!$U:$U,'Data mining (Elo R diff Last 6)'!$C47))</f>
        <v>0</v>
      </c>
      <c r="E47" s="4">
        <f ca="1">IF(C47="","",COUNTIFS('Program and Results'!$S:$S,"AWAY",'Program and Results'!$U:$U,'Data mining (Elo R diff Last 6)'!$C47))</f>
        <v>1</v>
      </c>
      <c r="F47" s="4">
        <f ca="1">IF(C47="","",COUNTIFS('Program and Results'!$S:$S,"DRAW",'Program and Results'!$U:$U,'Data mining (Elo R diff Last 6)'!$C47))</f>
        <v>0</v>
      </c>
      <c r="G47" s="4">
        <f t="shared" ca="1" si="1"/>
        <v>1</v>
      </c>
      <c r="H47" s="69">
        <f t="shared" ca="1" si="12"/>
        <v>0</v>
      </c>
      <c r="I47" s="69">
        <f t="shared" ca="1" si="13"/>
        <v>1</v>
      </c>
      <c r="J47" s="69">
        <f t="shared" ca="1" si="14"/>
        <v>0</v>
      </c>
      <c r="N47" s="64" t="str">
        <f t="shared" ca="1" si="15"/>
        <v/>
      </c>
      <c r="O47" s="64" t="str">
        <f t="shared" ca="1" si="16"/>
        <v/>
      </c>
      <c r="P47" s="36" t="str">
        <f t="shared" ca="1" si="5"/>
        <v/>
      </c>
      <c r="Q47" s="36" t="str">
        <f t="shared" ca="1" si="6"/>
        <v/>
      </c>
      <c r="R47" s="36" t="str">
        <f t="shared" ca="1" si="7"/>
        <v/>
      </c>
      <c r="S47" s="4" t="str">
        <f t="shared" ca="1" si="8"/>
        <v/>
      </c>
      <c r="T47" s="61" t="str">
        <f t="shared" ca="1" si="9"/>
        <v/>
      </c>
      <c r="U47" s="61" t="str">
        <f t="shared" ca="1" si="9"/>
        <v/>
      </c>
      <c r="V47" s="61" t="str">
        <f t="shared" ca="1" si="9"/>
        <v/>
      </c>
      <c r="AJ47" t="str">
        <f t="shared" ca="1" si="10"/>
        <v>first</v>
      </c>
    </row>
    <row r="48" spans="3:36">
      <c r="C48">
        <f t="shared" ca="1" si="11"/>
        <v>-15</v>
      </c>
      <c r="D48" s="4">
        <f ca="1">IF(C48="","",COUNTIFS('Program and Results'!$S:$S,"HOME",'Program and Results'!$U:$U,'Data mining (Elo R diff Last 6)'!$C48))</f>
        <v>1</v>
      </c>
      <c r="E48" s="4">
        <f ca="1">IF(C48="","",COUNTIFS('Program and Results'!$S:$S,"AWAY",'Program and Results'!$U:$U,'Data mining (Elo R diff Last 6)'!$C48))</f>
        <v>2</v>
      </c>
      <c r="F48" s="4">
        <f ca="1">IF(C48="","",COUNTIFS('Program and Results'!$S:$S,"DRAW",'Program and Results'!$U:$U,'Data mining (Elo R diff Last 6)'!$C48))</f>
        <v>1</v>
      </c>
      <c r="G48" s="4">
        <f t="shared" ca="1" si="1"/>
        <v>4</v>
      </c>
      <c r="H48" s="69">
        <f t="shared" ca="1" si="12"/>
        <v>0.25</v>
      </c>
      <c r="I48" s="69">
        <f t="shared" ca="1" si="13"/>
        <v>0.5</v>
      </c>
      <c r="J48" s="69">
        <f t="shared" ca="1" si="14"/>
        <v>0.25</v>
      </c>
      <c r="N48" s="64" t="str">
        <f t="shared" ca="1" si="15"/>
        <v/>
      </c>
      <c r="O48" s="64" t="str">
        <f t="shared" ca="1" si="16"/>
        <v/>
      </c>
      <c r="P48" s="36" t="str">
        <f t="shared" ca="1" si="5"/>
        <v/>
      </c>
      <c r="Q48" s="36" t="str">
        <f t="shared" ca="1" si="6"/>
        <v/>
      </c>
      <c r="R48" s="36" t="str">
        <f t="shared" ca="1" si="7"/>
        <v/>
      </c>
      <c r="S48" s="4" t="str">
        <f t="shared" ca="1" si="8"/>
        <v/>
      </c>
      <c r="T48" s="61" t="str">
        <f t="shared" ca="1" si="9"/>
        <v/>
      </c>
      <c r="U48" s="61" t="str">
        <f t="shared" ca="1" si="9"/>
        <v/>
      </c>
      <c r="V48" s="61" t="str">
        <f t="shared" ca="1" si="9"/>
        <v/>
      </c>
      <c r="AJ48" t="str">
        <f t="shared" ca="1" si="10"/>
        <v>first</v>
      </c>
    </row>
    <row r="49" spans="3:36">
      <c r="C49">
        <f t="shared" ca="1" si="11"/>
        <v>-14</v>
      </c>
      <c r="D49" s="4">
        <f ca="1">IF(C49="","",COUNTIFS('Program and Results'!$S:$S,"HOME",'Program and Results'!$U:$U,'Data mining (Elo R diff Last 6)'!$C49))</f>
        <v>1</v>
      </c>
      <c r="E49" s="4">
        <f ca="1">IF(C49="","",COUNTIFS('Program and Results'!$S:$S,"AWAY",'Program and Results'!$U:$U,'Data mining (Elo R diff Last 6)'!$C49))</f>
        <v>0</v>
      </c>
      <c r="F49" s="4">
        <f ca="1">IF(C49="","",COUNTIFS('Program and Results'!$S:$S,"DRAW",'Program and Results'!$U:$U,'Data mining (Elo R diff Last 6)'!$C49))</f>
        <v>0</v>
      </c>
      <c r="G49" s="4">
        <f t="shared" ca="1" si="1"/>
        <v>1</v>
      </c>
      <c r="H49" s="69">
        <f t="shared" ca="1" si="12"/>
        <v>1</v>
      </c>
      <c r="I49" s="69">
        <f t="shared" ca="1" si="13"/>
        <v>0</v>
      </c>
      <c r="J49" s="69">
        <f t="shared" ca="1" si="14"/>
        <v>0</v>
      </c>
      <c r="N49" s="64" t="str">
        <f t="shared" ca="1" si="15"/>
        <v/>
      </c>
      <c r="O49" s="64" t="str">
        <f t="shared" ca="1" si="16"/>
        <v/>
      </c>
      <c r="P49" s="36" t="str">
        <f t="shared" ca="1" si="5"/>
        <v/>
      </c>
      <c r="Q49" s="36" t="str">
        <f t="shared" ca="1" si="6"/>
        <v/>
      </c>
      <c r="R49" s="36" t="str">
        <f t="shared" ca="1" si="7"/>
        <v/>
      </c>
      <c r="S49" s="4" t="str">
        <f t="shared" ca="1" si="8"/>
        <v/>
      </c>
      <c r="T49" s="61" t="str">
        <f t="shared" ca="1" si="9"/>
        <v/>
      </c>
      <c r="U49" s="61" t="str">
        <f t="shared" ca="1" si="9"/>
        <v/>
      </c>
      <c r="V49" s="61" t="str">
        <f t="shared" ca="1" si="9"/>
        <v/>
      </c>
      <c r="AJ49" t="str">
        <f t="shared" ca="1" si="10"/>
        <v>first</v>
      </c>
    </row>
    <row r="50" spans="3:36">
      <c r="C50">
        <f t="shared" ca="1" si="11"/>
        <v>-13</v>
      </c>
      <c r="D50" s="4">
        <f ca="1">IF(C50="","",COUNTIFS('Program and Results'!$S:$S,"HOME",'Program and Results'!$U:$U,'Data mining (Elo R diff Last 6)'!$C50))</f>
        <v>1</v>
      </c>
      <c r="E50" s="4">
        <f ca="1">IF(C50="","",COUNTIFS('Program and Results'!$S:$S,"AWAY",'Program and Results'!$U:$U,'Data mining (Elo R diff Last 6)'!$C50))</f>
        <v>0</v>
      </c>
      <c r="F50" s="4">
        <f ca="1">IF(C50="","",COUNTIFS('Program and Results'!$S:$S,"DRAW",'Program and Results'!$U:$U,'Data mining (Elo R diff Last 6)'!$C50))</f>
        <v>1</v>
      </c>
      <c r="G50" s="4">
        <f t="shared" ca="1" si="1"/>
        <v>2</v>
      </c>
      <c r="H50" s="69">
        <f t="shared" ca="1" si="12"/>
        <v>0.5</v>
      </c>
      <c r="I50" s="69">
        <f t="shared" ca="1" si="13"/>
        <v>0</v>
      </c>
      <c r="J50" s="69">
        <f t="shared" ca="1" si="14"/>
        <v>0.5</v>
      </c>
      <c r="N50" s="64" t="str">
        <f t="shared" ca="1" si="15"/>
        <v/>
      </c>
      <c r="O50" s="64" t="str">
        <f t="shared" ca="1" si="16"/>
        <v/>
      </c>
      <c r="P50" s="36" t="str">
        <f t="shared" ca="1" si="5"/>
        <v/>
      </c>
      <c r="Q50" s="36" t="str">
        <f t="shared" ca="1" si="6"/>
        <v/>
      </c>
      <c r="R50" s="36" t="str">
        <f t="shared" ca="1" si="7"/>
        <v/>
      </c>
      <c r="S50" s="4" t="str">
        <f t="shared" ca="1" si="8"/>
        <v/>
      </c>
      <c r="T50" s="61" t="str">
        <f t="shared" ca="1" si="9"/>
        <v/>
      </c>
      <c r="U50" s="61" t="str">
        <f t="shared" ca="1" si="9"/>
        <v/>
      </c>
      <c r="V50" s="61" t="str">
        <f t="shared" ca="1" si="9"/>
        <v/>
      </c>
      <c r="AJ50" t="str">
        <f t="shared" ca="1" si="10"/>
        <v>first</v>
      </c>
    </row>
    <row r="51" spans="3:36">
      <c r="C51">
        <f t="shared" ca="1" si="11"/>
        <v>-12</v>
      </c>
      <c r="D51" s="4">
        <f ca="1">IF(C51="","",COUNTIFS('Program and Results'!$S:$S,"HOME",'Program and Results'!$U:$U,'Data mining (Elo R diff Last 6)'!$C51))</f>
        <v>1</v>
      </c>
      <c r="E51" s="4">
        <f ca="1">IF(C51="","",COUNTIFS('Program and Results'!$S:$S,"AWAY",'Program and Results'!$U:$U,'Data mining (Elo R diff Last 6)'!$C51))</f>
        <v>0</v>
      </c>
      <c r="F51" s="4">
        <f ca="1">IF(C51="","",COUNTIFS('Program and Results'!$S:$S,"DRAW",'Program and Results'!$U:$U,'Data mining (Elo R diff Last 6)'!$C51))</f>
        <v>0</v>
      </c>
      <c r="G51" s="4">
        <f t="shared" ca="1" si="1"/>
        <v>1</v>
      </c>
      <c r="H51" s="69">
        <f t="shared" ca="1" si="12"/>
        <v>1</v>
      </c>
      <c r="I51" s="69">
        <f t="shared" ca="1" si="13"/>
        <v>0</v>
      </c>
      <c r="J51" s="69">
        <f t="shared" ca="1" si="14"/>
        <v>0</v>
      </c>
      <c r="N51" s="64" t="str">
        <f t="shared" ca="1" si="15"/>
        <v/>
      </c>
      <c r="O51" s="64" t="str">
        <f t="shared" ca="1" si="16"/>
        <v/>
      </c>
      <c r="P51" s="36" t="str">
        <f t="shared" ca="1" si="5"/>
        <v/>
      </c>
      <c r="Q51" s="36" t="str">
        <f t="shared" ca="1" si="6"/>
        <v/>
      </c>
      <c r="R51" s="36" t="str">
        <f t="shared" ca="1" si="7"/>
        <v/>
      </c>
      <c r="S51" s="4" t="str">
        <f t="shared" ca="1" si="8"/>
        <v/>
      </c>
      <c r="T51" s="61" t="str">
        <f t="shared" ca="1" si="9"/>
        <v/>
      </c>
      <c r="U51" s="61" t="str">
        <f t="shared" ca="1" si="9"/>
        <v/>
      </c>
      <c r="V51" s="61" t="str">
        <f t="shared" ca="1" si="9"/>
        <v/>
      </c>
      <c r="AJ51" t="str">
        <f t="shared" ca="1" si="10"/>
        <v>first</v>
      </c>
    </row>
    <row r="52" spans="3:36">
      <c r="C52">
        <f t="shared" ca="1" si="11"/>
        <v>-11</v>
      </c>
      <c r="D52" s="4">
        <f ca="1">IF(C52="","",COUNTIFS('Program and Results'!$S:$S,"HOME",'Program and Results'!$U:$U,'Data mining (Elo R diff Last 6)'!$C52))</f>
        <v>0</v>
      </c>
      <c r="E52" s="4">
        <f ca="1">IF(C52="","",COUNTIFS('Program and Results'!$S:$S,"AWAY",'Program and Results'!$U:$U,'Data mining (Elo R diff Last 6)'!$C52))</f>
        <v>1</v>
      </c>
      <c r="F52" s="4">
        <f ca="1">IF(C52="","",COUNTIFS('Program and Results'!$S:$S,"DRAW",'Program and Results'!$U:$U,'Data mining (Elo R diff Last 6)'!$C52))</f>
        <v>0</v>
      </c>
      <c r="G52" s="4">
        <f t="shared" ca="1" si="1"/>
        <v>1</v>
      </c>
      <c r="H52" s="69">
        <f t="shared" ca="1" si="12"/>
        <v>0</v>
      </c>
      <c r="I52" s="69">
        <f t="shared" ca="1" si="13"/>
        <v>1</v>
      </c>
      <c r="J52" s="69">
        <f t="shared" ca="1" si="14"/>
        <v>0</v>
      </c>
      <c r="N52" s="64" t="str">
        <f t="shared" ca="1" si="15"/>
        <v/>
      </c>
      <c r="O52" s="64" t="str">
        <f t="shared" ca="1" si="16"/>
        <v/>
      </c>
      <c r="P52" s="36" t="str">
        <f t="shared" ca="1" si="5"/>
        <v/>
      </c>
      <c r="Q52" s="36" t="str">
        <f t="shared" ca="1" si="6"/>
        <v/>
      </c>
      <c r="R52" s="36" t="str">
        <f t="shared" ca="1" si="7"/>
        <v/>
      </c>
      <c r="S52" s="4" t="str">
        <f t="shared" ca="1" si="8"/>
        <v/>
      </c>
      <c r="T52" s="61" t="str">
        <f t="shared" ca="1" si="9"/>
        <v/>
      </c>
      <c r="U52" s="61" t="str">
        <f t="shared" ca="1" si="9"/>
        <v/>
      </c>
      <c r="V52" s="61" t="str">
        <f t="shared" ca="1" si="9"/>
        <v/>
      </c>
      <c r="AJ52" t="str">
        <f t="shared" ca="1" si="10"/>
        <v>first</v>
      </c>
    </row>
    <row r="53" spans="3:36">
      <c r="C53">
        <f t="shared" ca="1" si="11"/>
        <v>-10</v>
      </c>
      <c r="D53" s="4">
        <f ca="1">IF(C53="","",COUNTIFS('Program and Results'!$S:$S,"HOME",'Program and Results'!$U:$U,'Data mining (Elo R diff Last 6)'!$C53))</f>
        <v>2</v>
      </c>
      <c r="E53" s="4">
        <f ca="1">IF(C53="","",COUNTIFS('Program and Results'!$S:$S,"AWAY",'Program and Results'!$U:$U,'Data mining (Elo R diff Last 6)'!$C53))</f>
        <v>2</v>
      </c>
      <c r="F53" s="4">
        <f ca="1">IF(C53="","",COUNTIFS('Program and Results'!$S:$S,"DRAW",'Program and Results'!$U:$U,'Data mining (Elo R diff Last 6)'!$C53))</f>
        <v>0</v>
      </c>
      <c r="G53" s="4">
        <f t="shared" ca="1" si="1"/>
        <v>4</v>
      </c>
      <c r="H53" s="69">
        <f t="shared" ca="1" si="12"/>
        <v>0.5</v>
      </c>
      <c r="I53" s="69">
        <f t="shared" ca="1" si="13"/>
        <v>0.5</v>
      </c>
      <c r="J53" s="69">
        <f t="shared" ca="1" si="14"/>
        <v>0</v>
      </c>
      <c r="N53" s="64" t="str">
        <f t="shared" ca="1" si="15"/>
        <v/>
      </c>
      <c r="O53" s="64" t="str">
        <f t="shared" ca="1" si="16"/>
        <v/>
      </c>
      <c r="P53" s="36" t="str">
        <f t="shared" ca="1" si="5"/>
        <v/>
      </c>
      <c r="Q53" s="36" t="str">
        <f t="shared" ca="1" si="6"/>
        <v/>
      </c>
      <c r="R53" s="36" t="str">
        <f t="shared" ca="1" si="7"/>
        <v/>
      </c>
      <c r="S53" s="4" t="str">
        <f t="shared" ca="1" si="8"/>
        <v/>
      </c>
      <c r="T53" s="61" t="str">
        <f t="shared" ca="1" si="9"/>
        <v/>
      </c>
      <c r="U53" s="61" t="str">
        <f t="shared" ca="1" si="9"/>
        <v/>
      </c>
      <c r="V53" s="61" t="str">
        <f t="shared" ca="1" si="9"/>
        <v/>
      </c>
      <c r="AJ53" t="str">
        <f t="shared" ca="1" si="10"/>
        <v>first</v>
      </c>
    </row>
    <row r="54" spans="3:36">
      <c r="C54">
        <f t="shared" ca="1" si="11"/>
        <v>-9</v>
      </c>
      <c r="D54" s="4">
        <f ca="1">IF(C54="","",COUNTIFS('Program and Results'!$S:$S,"HOME",'Program and Results'!$U:$U,'Data mining (Elo R diff Last 6)'!$C54))</f>
        <v>1</v>
      </c>
      <c r="E54" s="4">
        <f ca="1">IF(C54="","",COUNTIFS('Program and Results'!$S:$S,"AWAY",'Program and Results'!$U:$U,'Data mining (Elo R diff Last 6)'!$C54))</f>
        <v>0</v>
      </c>
      <c r="F54" s="4">
        <f ca="1">IF(C54="","",COUNTIFS('Program and Results'!$S:$S,"DRAW",'Program and Results'!$U:$U,'Data mining (Elo R diff Last 6)'!$C54))</f>
        <v>1</v>
      </c>
      <c r="G54" s="4">
        <f t="shared" ca="1" si="1"/>
        <v>2</v>
      </c>
      <c r="H54" s="69">
        <f t="shared" ca="1" si="12"/>
        <v>0.5</v>
      </c>
      <c r="I54" s="69">
        <f t="shared" ca="1" si="13"/>
        <v>0</v>
      </c>
      <c r="J54" s="69">
        <f t="shared" ca="1" si="14"/>
        <v>0.5</v>
      </c>
      <c r="N54" s="64" t="str">
        <f t="shared" ca="1" si="15"/>
        <v/>
      </c>
      <c r="O54" s="64" t="str">
        <f t="shared" ca="1" si="16"/>
        <v/>
      </c>
      <c r="P54" s="36" t="str">
        <f t="shared" ca="1" si="5"/>
        <v/>
      </c>
      <c r="Q54" s="36" t="str">
        <f t="shared" ca="1" si="6"/>
        <v/>
      </c>
      <c r="R54" s="36" t="str">
        <f t="shared" ca="1" si="7"/>
        <v/>
      </c>
      <c r="S54" s="4" t="str">
        <f t="shared" ca="1" si="8"/>
        <v/>
      </c>
      <c r="T54" s="61" t="str">
        <f t="shared" ca="1" si="9"/>
        <v/>
      </c>
      <c r="U54" s="61" t="str">
        <f t="shared" ca="1" si="9"/>
        <v/>
      </c>
      <c r="V54" s="61" t="str">
        <f t="shared" ca="1" si="9"/>
        <v/>
      </c>
      <c r="AJ54" t="str">
        <f t="shared" ca="1" si="10"/>
        <v>first</v>
      </c>
    </row>
    <row r="55" spans="3:36">
      <c r="C55">
        <f t="shared" ca="1" si="11"/>
        <v>-8</v>
      </c>
      <c r="D55" s="4">
        <f ca="1">IF(C55="","",COUNTIFS('Program and Results'!$S:$S,"HOME",'Program and Results'!$U:$U,'Data mining (Elo R diff Last 6)'!$C55))</f>
        <v>1</v>
      </c>
      <c r="E55" s="4">
        <f ca="1">IF(C55="","",COUNTIFS('Program and Results'!$S:$S,"AWAY",'Program and Results'!$U:$U,'Data mining (Elo R diff Last 6)'!$C55))</f>
        <v>3</v>
      </c>
      <c r="F55" s="4">
        <f ca="1">IF(C55="","",COUNTIFS('Program and Results'!$S:$S,"DRAW",'Program and Results'!$U:$U,'Data mining (Elo R diff Last 6)'!$C55))</f>
        <v>0</v>
      </c>
      <c r="G55" s="4">
        <f t="shared" ca="1" si="1"/>
        <v>4</v>
      </c>
      <c r="H55" s="69">
        <f t="shared" ca="1" si="12"/>
        <v>0.25</v>
      </c>
      <c r="I55" s="69">
        <f t="shared" ca="1" si="13"/>
        <v>0.75</v>
      </c>
      <c r="J55" s="69">
        <f t="shared" ca="1" si="14"/>
        <v>0</v>
      </c>
      <c r="N55" s="64" t="str">
        <f t="shared" ca="1" si="15"/>
        <v/>
      </c>
      <c r="O55" s="64" t="str">
        <f t="shared" ca="1" si="16"/>
        <v/>
      </c>
      <c r="P55" s="36" t="str">
        <f t="shared" ca="1" si="5"/>
        <v/>
      </c>
      <c r="Q55" s="36" t="str">
        <f t="shared" ca="1" si="6"/>
        <v/>
      </c>
      <c r="R55" s="36" t="str">
        <f t="shared" ca="1" si="7"/>
        <v/>
      </c>
      <c r="S55" s="4" t="str">
        <f t="shared" ca="1" si="8"/>
        <v/>
      </c>
      <c r="T55" s="61" t="str">
        <f t="shared" ca="1" si="9"/>
        <v/>
      </c>
      <c r="U55" s="61" t="str">
        <f t="shared" ca="1" si="9"/>
        <v/>
      </c>
      <c r="V55" s="61" t="str">
        <f t="shared" ca="1" si="9"/>
        <v/>
      </c>
      <c r="AJ55" t="str">
        <f t="shared" ca="1" si="10"/>
        <v>first</v>
      </c>
    </row>
    <row r="56" spans="3:36">
      <c r="C56">
        <f t="shared" ca="1" si="11"/>
        <v>-7</v>
      </c>
      <c r="D56" s="4">
        <f ca="1">IF(C56="","",COUNTIFS('Program and Results'!$S:$S,"HOME",'Program and Results'!$U:$U,'Data mining (Elo R diff Last 6)'!$C56))</f>
        <v>2</v>
      </c>
      <c r="E56" s="4">
        <f ca="1">IF(C56="","",COUNTIFS('Program and Results'!$S:$S,"AWAY",'Program and Results'!$U:$U,'Data mining (Elo R diff Last 6)'!$C56))</f>
        <v>2</v>
      </c>
      <c r="F56" s="4">
        <f ca="1">IF(C56="","",COUNTIFS('Program and Results'!$S:$S,"DRAW",'Program and Results'!$U:$U,'Data mining (Elo R diff Last 6)'!$C56))</f>
        <v>1</v>
      </c>
      <c r="G56" s="4">
        <f t="shared" ca="1" si="1"/>
        <v>5</v>
      </c>
      <c r="H56" s="69">
        <f t="shared" ca="1" si="12"/>
        <v>0.4</v>
      </c>
      <c r="I56" s="69">
        <f t="shared" ca="1" si="13"/>
        <v>0.4</v>
      </c>
      <c r="J56" s="69">
        <f t="shared" ca="1" si="14"/>
        <v>0.2</v>
      </c>
      <c r="N56" s="64" t="str">
        <f t="shared" ca="1" si="15"/>
        <v/>
      </c>
      <c r="O56" s="64" t="str">
        <f t="shared" ca="1" si="16"/>
        <v/>
      </c>
      <c r="P56" s="36" t="str">
        <f t="shared" ca="1" si="5"/>
        <v/>
      </c>
      <c r="Q56" s="36" t="str">
        <f t="shared" ca="1" si="6"/>
        <v/>
      </c>
      <c r="R56" s="36" t="str">
        <f t="shared" ca="1" si="7"/>
        <v/>
      </c>
      <c r="S56" s="4" t="str">
        <f t="shared" ca="1" si="8"/>
        <v/>
      </c>
      <c r="T56" s="61" t="str">
        <f t="shared" ca="1" si="9"/>
        <v/>
      </c>
      <c r="U56" s="61" t="str">
        <f t="shared" ca="1" si="9"/>
        <v/>
      </c>
      <c r="V56" s="61" t="str">
        <f t="shared" ca="1" si="9"/>
        <v/>
      </c>
      <c r="AJ56" t="str">
        <f t="shared" ca="1" si="10"/>
        <v>first</v>
      </c>
    </row>
    <row r="57" spans="3:36">
      <c r="C57">
        <f t="shared" ca="1" si="11"/>
        <v>-6</v>
      </c>
      <c r="D57" s="4">
        <f ca="1">IF(C57="","",COUNTIFS('Program and Results'!$S:$S,"HOME",'Program and Results'!$U:$U,'Data mining (Elo R diff Last 6)'!$C57))</f>
        <v>0</v>
      </c>
      <c r="E57" s="4">
        <f ca="1">IF(C57="","",COUNTIFS('Program and Results'!$S:$S,"AWAY",'Program and Results'!$U:$U,'Data mining (Elo R diff Last 6)'!$C57))</f>
        <v>1</v>
      </c>
      <c r="F57" s="4">
        <f ca="1">IF(C57="","",COUNTIFS('Program and Results'!$S:$S,"DRAW",'Program and Results'!$U:$U,'Data mining (Elo R diff Last 6)'!$C57))</f>
        <v>0</v>
      </c>
      <c r="G57" s="4">
        <f t="shared" ca="1" si="1"/>
        <v>1</v>
      </c>
      <c r="H57" s="69">
        <f t="shared" ca="1" si="12"/>
        <v>0</v>
      </c>
      <c r="I57" s="69">
        <f t="shared" ca="1" si="13"/>
        <v>1</v>
      </c>
      <c r="J57" s="69">
        <f t="shared" ca="1" si="14"/>
        <v>0</v>
      </c>
      <c r="N57" s="64" t="str">
        <f t="shared" ca="1" si="15"/>
        <v/>
      </c>
      <c r="O57" s="64" t="str">
        <f t="shared" ca="1" si="16"/>
        <v/>
      </c>
      <c r="P57" s="36" t="str">
        <f t="shared" ca="1" si="5"/>
        <v/>
      </c>
      <c r="Q57" s="36" t="str">
        <f t="shared" ca="1" si="6"/>
        <v/>
      </c>
      <c r="R57" s="36" t="str">
        <f t="shared" ca="1" si="7"/>
        <v/>
      </c>
      <c r="S57" s="4" t="str">
        <f t="shared" ca="1" si="8"/>
        <v/>
      </c>
      <c r="T57" s="61" t="str">
        <f t="shared" ca="1" si="9"/>
        <v/>
      </c>
      <c r="U57" s="61" t="str">
        <f t="shared" ca="1" si="9"/>
        <v/>
      </c>
      <c r="V57" s="61" t="str">
        <f t="shared" ca="1" si="9"/>
        <v/>
      </c>
      <c r="AJ57" t="str">
        <f t="shared" ca="1" si="10"/>
        <v>first</v>
      </c>
    </row>
    <row r="58" spans="3:36">
      <c r="C58">
        <f t="shared" ca="1" si="11"/>
        <v>-5</v>
      </c>
      <c r="D58" s="4">
        <f ca="1">IF(C58="","",COUNTIFS('Program and Results'!$S:$S,"HOME",'Program and Results'!$U:$U,'Data mining (Elo R diff Last 6)'!$C58))</f>
        <v>2</v>
      </c>
      <c r="E58" s="4">
        <f ca="1">IF(C58="","",COUNTIFS('Program and Results'!$S:$S,"AWAY",'Program and Results'!$U:$U,'Data mining (Elo R diff Last 6)'!$C58))</f>
        <v>0</v>
      </c>
      <c r="F58" s="4">
        <f ca="1">IF(C58="","",COUNTIFS('Program and Results'!$S:$S,"DRAW",'Program and Results'!$U:$U,'Data mining (Elo R diff Last 6)'!$C58))</f>
        <v>1</v>
      </c>
      <c r="G58" s="4">
        <f t="shared" ca="1" si="1"/>
        <v>3</v>
      </c>
      <c r="H58" s="69">
        <f t="shared" ca="1" si="12"/>
        <v>0.66666666666666663</v>
      </c>
      <c r="I58" s="69">
        <f t="shared" ca="1" si="13"/>
        <v>0</v>
      </c>
      <c r="J58" s="69">
        <f t="shared" ca="1" si="14"/>
        <v>0.33333333333333331</v>
      </c>
      <c r="N58" s="64" t="str">
        <f t="shared" ca="1" si="15"/>
        <v/>
      </c>
      <c r="O58" s="64" t="str">
        <f t="shared" ca="1" si="16"/>
        <v/>
      </c>
      <c r="P58" s="36" t="str">
        <f t="shared" ca="1" si="5"/>
        <v/>
      </c>
      <c r="Q58" s="36" t="str">
        <f t="shared" ca="1" si="6"/>
        <v/>
      </c>
      <c r="R58" s="36" t="str">
        <f t="shared" ca="1" si="7"/>
        <v/>
      </c>
      <c r="S58" s="4" t="str">
        <f t="shared" ca="1" si="8"/>
        <v/>
      </c>
      <c r="T58" s="61" t="str">
        <f t="shared" ca="1" si="9"/>
        <v/>
      </c>
      <c r="U58" s="61" t="str">
        <f t="shared" ca="1" si="9"/>
        <v/>
      </c>
      <c r="V58" s="61" t="str">
        <f t="shared" ca="1" si="9"/>
        <v/>
      </c>
      <c r="AJ58" t="str">
        <f t="shared" ca="1" si="10"/>
        <v>first</v>
      </c>
    </row>
    <row r="59" spans="3:36">
      <c r="C59">
        <f t="shared" ca="1" si="11"/>
        <v>-4</v>
      </c>
      <c r="D59" s="4">
        <f ca="1">IF(C59="","",COUNTIFS('Program and Results'!$S:$S,"HOME",'Program and Results'!$U:$U,'Data mining (Elo R diff Last 6)'!$C59))</f>
        <v>1</v>
      </c>
      <c r="E59" s="4">
        <f ca="1">IF(C59="","",COUNTIFS('Program and Results'!$S:$S,"AWAY",'Program and Results'!$U:$U,'Data mining (Elo R diff Last 6)'!$C59))</f>
        <v>1</v>
      </c>
      <c r="F59" s="4">
        <f ca="1">IF(C59="","",COUNTIFS('Program and Results'!$S:$S,"DRAW",'Program and Results'!$U:$U,'Data mining (Elo R diff Last 6)'!$C59))</f>
        <v>2</v>
      </c>
      <c r="G59" s="4">
        <f t="shared" ca="1" si="1"/>
        <v>4</v>
      </c>
      <c r="H59" s="69">
        <f t="shared" ca="1" si="12"/>
        <v>0.25</v>
      </c>
      <c r="I59" s="69">
        <f t="shared" ca="1" si="13"/>
        <v>0.25</v>
      </c>
      <c r="J59" s="69">
        <f t="shared" ca="1" si="14"/>
        <v>0.5</v>
      </c>
      <c r="N59" s="64" t="str">
        <f t="shared" ca="1" si="15"/>
        <v/>
      </c>
      <c r="O59" s="64" t="str">
        <f t="shared" ca="1" si="16"/>
        <v/>
      </c>
      <c r="P59" s="36" t="str">
        <f t="shared" ca="1" si="5"/>
        <v/>
      </c>
      <c r="Q59" s="36" t="str">
        <f t="shared" ca="1" si="6"/>
        <v/>
      </c>
      <c r="R59" s="36" t="str">
        <f t="shared" ca="1" si="7"/>
        <v/>
      </c>
      <c r="S59" s="4" t="str">
        <f t="shared" ca="1" si="8"/>
        <v/>
      </c>
      <c r="T59" s="61" t="str">
        <f t="shared" ca="1" si="9"/>
        <v/>
      </c>
      <c r="U59" s="61" t="str">
        <f t="shared" ca="1" si="9"/>
        <v/>
      </c>
      <c r="V59" s="61" t="str">
        <f t="shared" ca="1" si="9"/>
        <v/>
      </c>
      <c r="AJ59" t="str">
        <f t="shared" ca="1" si="10"/>
        <v>first</v>
      </c>
    </row>
    <row r="60" spans="3:36">
      <c r="C60">
        <f t="shared" ca="1" si="11"/>
        <v>-3</v>
      </c>
      <c r="D60" s="4">
        <f ca="1">IF(C60="","",COUNTIFS('Program and Results'!$S:$S,"HOME",'Program and Results'!$U:$U,'Data mining (Elo R diff Last 6)'!$C60))</f>
        <v>2</v>
      </c>
      <c r="E60" s="4">
        <f ca="1">IF(C60="","",COUNTIFS('Program and Results'!$S:$S,"AWAY",'Program and Results'!$U:$U,'Data mining (Elo R diff Last 6)'!$C60))</f>
        <v>2</v>
      </c>
      <c r="F60" s="4">
        <f ca="1">IF(C60="","",COUNTIFS('Program and Results'!$S:$S,"DRAW",'Program and Results'!$U:$U,'Data mining (Elo R diff Last 6)'!$C60))</f>
        <v>0</v>
      </c>
      <c r="G60" s="4">
        <f t="shared" ca="1" si="1"/>
        <v>4</v>
      </c>
      <c r="H60" s="69">
        <f t="shared" ca="1" si="12"/>
        <v>0.5</v>
      </c>
      <c r="I60" s="69">
        <f t="shared" ca="1" si="13"/>
        <v>0.5</v>
      </c>
      <c r="J60" s="69">
        <f t="shared" ca="1" si="14"/>
        <v>0</v>
      </c>
      <c r="N60" s="64" t="str">
        <f t="shared" ca="1" si="15"/>
        <v/>
      </c>
      <c r="O60" s="64" t="str">
        <f t="shared" ca="1" si="16"/>
        <v/>
      </c>
      <c r="P60" s="36" t="str">
        <f t="shared" ca="1" si="5"/>
        <v/>
      </c>
      <c r="Q60" s="36" t="str">
        <f t="shared" ca="1" si="6"/>
        <v/>
      </c>
      <c r="R60" s="36" t="str">
        <f t="shared" ca="1" si="7"/>
        <v/>
      </c>
      <c r="S60" s="4" t="str">
        <f t="shared" ca="1" si="8"/>
        <v/>
      </c>
      <c r="T60" s="61" t="str">
        <f t="shared" ca="1" si="9"/>
        <v/>
      </c>
      <c r="U60" s="61" t="str">
        <f t="shared" ca="1" si="9"/>
        <v/>
      </c>
      <c r="V60" s="61" t="str">
        <f t="shared" ca="1" si="9"/>
        <v/>
      </c>
      <c r="AJ60" t="str">
        <f t="shared" ca="1" si="10"/>
        <v>first</v>
      </c>
    </row>
    <row r="61" spans="3:36">
      <c r="C61">
        <f t="shared" ca="1" si="11"/>
        <v>-2</v>
      </c>
      <c r="D61" s="4">
        <f ca="1">IF(C61="","",COUNTIFS('Program and Results'!$S:$S,"HOME",'Program and Results'!$U:$U,'Data mining (Elo R diff Last 6)'!$C61))</f>
        <v>2</v>
      </c>
      <c r="E61" s="4">
        <f ca="1">IF(C61="","",COUNTIFS('Program and Results'!$S:$S,"AWAY",'Program and Results'!$U:$U,'Data mining (Elo R diff Last 6)'!$C61))</f>
        <v>0</v>
      </c>
      <c r="F61" s="4">
        <f ca="1">IF(C61="","",COUNTIFS('Program and Results'!$S:$S,"DRAW",'Program and Results'!$U:$U,'Data mining (Elo R diff Last 6)'!$C61))</f>
        <v>0</v>
      </c>
      <c r="G61" s="4">
        <f t="shared" ca="1" si="1"/>
        <v>2</v>
      </c>
      <c r="H61" s="69">
        <f t="shared" ca="1" si="12"/>
        <v>1</v>
      </c>
      <c r="I61" s="69">
        <f t="shared" ca="1" si="13"/>
        <v>0</v>
      </c>
      <c r="J61" s="69">
        <f t="shared" ca="1" si="14"/>
        <v>0</v>
      </c>
      <c r="N61" s="64" t="str">
        <f t="shared" ca="1" si="15"/>
        <v/>
      </c>
      <c r="O61" s="64" t="str">
        <f t="shared" ca="1" si="16"/>
        <v/>
      </c>
      <c r="P61" s="36" t="str">
        <f t="shared" ca="1" si="5"/>
        <v/>
      </c>
      <c r="Q61" s="36" t="str">
        <f t="shared" ca="1" si="6"/>
        <v/>
      </c>
      <c r="R61" s="36" t="str">
        <f t="shared" ca="1" si="7"/>
        <v/>
      </c>
      <c r="S61" s="4" t="str">
        <f t="shared" ca="1" si="8"/>
        <v/>
      </c>
      <c r="T61" s="61" t="str">
        <f t="shared" ca="1" si="9"/>
        <v/>
      </c>
      <c r="U61" s="61" t="str">
        <f t="shared" ca="1" si="9"/>
        <v/>
      </c>
      <c r="V61" s="61" t="str">
        <f t="shared" ca="1" si="9"/>
        <v/>
      </c>
      <c r="AJ61" t="str">
        <f t="shared" ca="1" si="10"/>
        <v>first</v>
      </c>
    </row>
    <row r="62" spans="3:36">
      <c r="C62">
        <f t="shared" ca="1" si="11"/>
        <v>-1</v>
      </c>
      <c r="D62" s="4">
        <f ca="1">IF(C62="","",COUNTIFS('Program and Results'!$S:$S,"HOME",'Program and Results'!$U:$U,'Data mining (Elo R diff Last 6)'!$C62))</f>
        <v>1</v>
      </c>
      <c r="E62" s="4">
        <f ca="1">IF(C62="","",COUNTIFS('Program and Results'!$S:$S,"AWAY",'Program and Results'!$U:$U,'Data mining (Elo R diff Last 6)'!$C62))</f>
        <v>1</v>
      </c>
      <c r="F62" s="4">
        <f ca="1">IF(C62="","",COUNTIFS('Program and Results'!$S:$S,"DRAW",'Program and Results'!$U:$U,'Data mining (Elo R diff Last 6)'!$C62))</f>
        <v>2</v>
      </c>
      <c r="G62" s="4">
        <f t="shared" ca="1" si="1"/>
        <v>4</v>
      </c>
      <c r="H62" s="69">
        <f t="shared" ca="1" si="12"/>
        <v>0.25</v>
      </c>
      <c r="I62" s="69">
        <f t="shared" ca="1" si="13"/>
        <v>0.25</v>
      </c>
      <c r="J62" s="69">
        <f t="shared" ca="1" si="14"/>
        <v>0.5</v>
      </c>
      <c r="N62" s="64" t="str">
        <f t="shared" ca="1" si="15"/>
        <v/>
      </c>
      <c r="O62" s="64" t="str">
        <f t="shared" ca="1" si="16"/>
        <v/>
      </c>
      <c r="P62" s="36" t="str">
        <f t="shared" ca="1" si="5"/>
        <v/>
      </c>
      <c r="Q62" s="36" t="str">
        <f t="shared" ca="1" si="6"/>
        <v/>
      </c>
      <c r="R62" s="36" t="str">
        <f t="shared" ca="1" si="7"/>
        <v/>
      </c>
      <c r="S62" s="4" t="str">
        <f t="shared" ca="1" si="8"/>
        <v/>
      </c>
      <c r="T62" s="61" t="str">
        <f t="shared" ca="1" si="9"/>
        <v/>
      </c>
      <c r="U62" s="61" t="str">
        <f t="shared" ca="1" si="9"/>
        <v/>
      </c>
      <c r="V62" s="61" t="str">
        <f t="shared" ca="1" si="9"/>
        <v/>
      </c>
      <c r="AJ62" t="str">
        <f t="shared" ca="1" si="10"/>
        <v>first</v>
      </c>
    </row>
    <row r="63" spans="3:36">
      <c r="C63">
        <f t="shared" ca="1" si="11"/>
        <v>0</v>
      </c>
      <c r="D63" s="4">
        <f ca="1">IF(C63="","",COUNTIFS('Program and Results'!$S:$S,"HOME",'Program and Results'!$U:$U,'Data mining (Elo R diff Last 6)'!$C63))</f>
        <v>0</v>
      </c>
      <c r="E63" s="4">
        <f ca="1">IF(C63="","",COUNTIFS('Program and Results'!$S:$S,"AWAY",'Program and Results'!$U:$U,'Data mining (Elo R diff Last 6)'!$C63))</f>
        <v>1</v>
      </c>
      <c r="F63" s="4">
        <f ca="1">IF(C63="","",COUNTIFS('Program and Results'!$S:$S,"DRAW",'Program and Results'!$U:$U,'Data mining (Elo R diff Last 6)'!$C63))</f>
        <v>0</v>
      </c>
      <c r="G63" s="4">
        <f t="shared" ca="1" si="1"/>
        <v>1</v>
      </c>
      <c r="H63" s="69">
        <f t="shared" ca="1" si="12"/>
        <v>0</v>
      </c>
      <c r="I63" s="69">
        <f t="shared" ca="1" si="13"/>
        <v>1</v>
      </c>
      <c r="J63" s="69">
        <f t="shared" ca="1" si="14"/>
        <v>0</v>
      </c>
      <c r="N63" s="64" t="str">
        <f t="shared" ca="1" si="15"/>
        <v/>
      </c>
      <c r="O63" s="64" t="str">
        <f t="shared" ca="1" si="16"/>
        <v/>
      </c>
      <c r="P63" s="36" t="str">
        <f t="shared" ca="1" si="5"/>
        <v/>
      </c>
      <c r="Q63" s="36" t="str">
        <f t="shared" ca="1" si="6"/>
        <v/>
      </c>
      <c r="R63" s="36" t="str">
        <f t="shared" ca="1" si="7"/>
        <v/>
      </c>
      <c r="S63" s="4" t="str">
        <f t="shared" ca="1" si="8"/>
        <v/>
      </c>
      <c r="T63" s="61" t="str">
        <f t="shared" ca="1" si="9"/>
        <v/>
      </c>
      <c r="U63" s="61" t="str">
        <f t="shared" ca="1" si="9"/>
        <v/>
      </c>
      <c r="V63" s="61" t="str">
        <f t="shared" ca="1" si="9"/>
        <v/>
      </c>
      <c r="AJ63" t="str">
        <f t="shared" ca="1" si="10"/>
        <v>first</v>
      </c>
    </row>
    <row r="64" spans="3:36">
      <c r="C64">
        <f t="shared" ca="1" si="11"/>
        <v>1</v>
      </c>
      <c r="D64" s="4">
        <f ca="1">IF(C64="","",COUNTIFS('Program and Results'!$S:$S,"HOME",'Program and Results'!$U:$U,'Data mining (Elo R diff Last 6)'!$C64))</f>
        <v>1</v>
      </c>
      <c r="E64" s="4">
        <f ca="1">IF(C64="","",COUNTIFS('Program and Results'!$S:$S,"AWAY",'Program and Results'!$U:$U,'Data mining (Elo R diff Last 6)'!$C64))</f>
        <v>1</v>
      </c>
      <c r="F64" s="4">
        <f ca="1">IF(C64="","",COUNTIFS('Program and Results'!$S:$S,"DRAW",'Program and Results'!$U:$U,'Data mining (Elo R diff Last 6)'!$C64))</f>
        <v>0</v>
      </c>
      <c r="G64" s="4">
        <f t="shared" ca="1" si="1"/>
        <v>2</v>
      </c>
      <c r="H64" s="69">
        <f t="shared" ca="1" si="12"/>
        <v>0.5</v>
      </c>
      <c r="I64" s="69">
        <f t="shared" ca="1" si="13"/>
        <v>0.5</v>
      </c>
      <c r="J64" s="69">
        <f t="shared" ca="1" si="14"/>
        <v>0</v>
      </c>
      <c r="N64" s="64" t="str">
        <f t="shared" ca="1" si="15"/>
        <v/>
      </c>
      <c r="O64" s="64" t="str">
        <f t="shared" ca="1" si="16"/>
        <v/>
      </c>
      <c r="P64" s="36" t="str">
        <f t="shared" ca="1" si="5"/>
        <v/>
      </c>
      <c r="Q64" s="36" t="str">
        <f t="shared" ca="1" si="6"/>
        <v/>
      </c>
      <c r="R64" s="36" t="str">
        <f t="shared" ca="1" si="7"/>
        <v/>
      </c>
      <c r="S64" s="4" t="str">
        <f t="shared" ca="1" si="8"/>
        <v/>
      </c>
      <c r="T64" s="61" t="str">
        <f t="shared" ca="1" si="9"/>
        <v/>
      </c>
      <c r="U64" s="61" t="str">
        <f t="shared" ca="1" si="9"/>
        <v/>
      </c>
      <c r="V64" s="61" t="str">
        <f t="shared" ca="1" si="9"/>
        <v/>
      </c>
      <c r="AJ64" t="str">
        <f t="shared" ca="1" si="10"/>
        <v>first</v>
      </c>
    </row>
    <row r="65" spans="3:36">
      <c r="C65">
        <f t="shared" ca="1" si="11"/>
        <v>2</v>
      </c>
      <c r="D65" s="4">
        <f ca="1">IF(C65="","",COUNTIFS('Program and Results'!$S:$S,"HOME",'Program and Results'!$U:$U,'Data mining (Elo R diff Last 6)'!$C65))</f>
        <v>2</v>
      </c>
      <c r="E65" s="4">
        <f ca="1">IF(C65="","",COUNTIFS('Program and Results'!$S:$S,"AWAY",'Program and Results'!$U:$U,'Data mining (Elo R diff Last 6)'!$C65))</f>
        <v>0</v>
      </c>
      <c r="F65" s="4">
        <f ca="1">IF(C65="","",COUNTIFS('Program and Results'!$S:$S,"DRAW",'Program and Results'!$U:$U,'Data mining (Elo R diff Last 6)'!$C65))</f>
        <v>1</v>
      </c>
      <c r="G65" s="4">
        <f t="shared" ca="1" si="1"/>
        <v>3</v>
      </c>
      <c r="H65" s="69">
        <f t="shared" ca="1" si="12"/>
        <v>0.66666666666666663</v>
      </c>
      <c r="I65" s="69">
        <f t="shared" ca="1" si="13"/>
        <v>0</v>
      </c>
      <c r="J65" s="69">
        <f t="shared" ca="1" si="14"/>
        <v>0.33333333333333331</v>
      </c>
      <c r="N65" s="64" t="str">
        <f t="shared" ca="1" si="15"/>
        <v/>
      </c>
      <c r="O65" s="64" t="str">
        <f t="shared" ca="1" si="16"/>
        <v/>
      </c>
      <c r="P65" s="36" t="str">
        <f t="shared" ca="1" si="5"/>
        <v/>
      </c>
      <c r="Q65" s="36" t="str">
        <f t="shared" ca="1" si="6"/>
        <v/>
      </c>
      <c r="R65" s="36" t="str">
        <f t="shared" ca="1" si="7"/>
        <v/>
      </c>
      <c r="S65" s="4" t="str">
        <f t="shared" ca="1" si="8"/>
        <v/>
      </c>
      <c r="T65" s="61" t="str">
        <f t="shared" ca="1" si="9"/>
        <v/>
      </c>
      <c r="U65" s="61" t="str">
        <f t="shared" ca="1" si="9"/>
        <v/>
      </c>
      <c r="V65" s="61" t="str">
        <f t="shared" ca="1" si="9"/>
        <v/>
      </c>
      <c r="AJ65" t="str">
        <f t="shared" ca="1" si="10"/>
        <v>first</v>
      </c>
    </row>
    <row r="66" spans="3:36">
      <c r="C66">
        <f t="shared" ca="1" si="11"/>
        <v>3</v>
      </c>
      <c r="D66" s="4">
        <f ca="1">IF(C66="","",COUNTIFS('Program and Results'!$S:$S,"HOME",'Program and Results'!$U:$U,'Data mining (Elo R diff Last 6)'!$C66))</f>
        <v>1</v>
      </c>
      <c r="E66" s="4">
        <f ca="1">IF(C66="","",COUNTIFS('Program and Results'!$S:$S,"AWAY",'Program and Results'!$U:$U,'Data mining (Elo R diff Last 6)'!$C66))</f>
        <v>0</v>
      </c>
      <c r="F66" s="4">
        <f ca="1">IF(C66="","",COUNTIFS('Program and Results'!$S:$S,"DRAW",'Program and Results'!$U:$U,'Data mining (Elo R diff Last 6)'!$C66))</f>
        <v>2</v>
      </c>
      <c r="G66" s="4">
        <f t="shared" ca="1" si="1"/>
        <v>3</v>
      </c>
      <c r="H66" s="69">
        <f t="shared" ca="1" si="12"/>
        <v>0.33333333333333331</v>
      </c>
      <c r="I66" s="69">
        <f t="shared" ca="1" si="13"/>
        <v>0</v>
      </c>
      <c r="J66" s="69">
        <f t="shared" ca="1" si="14"/>
        <v>0.66666666666666663</v>
      </c>
      <c r="N66" s="64" t="str">
        <f t="shared" ca="1" si="15"/>
        <v/>
      </c>
      <c r="O66" s="64" t="str">
        <f t="shared" ca="1" si="16"/>
        <v/>
      </c>
      <c r="P66" s="36" t="str">
        <f t="shared" ca="1" si="5"/>
        <v/>
      </c>
      <c r="Q66" s="36" t="str">
        <f t="shared" ca="1" si="6"/>
        <v/>
      </c>
      <c r="R66" s="36" t="str">
        <f t="shared" ca="1" si="7"/>
        <v/>
      </c>
      <c r="S66" s="4" t="str">
        <f t="shared" ca="1" si="8"/>
        <v/>
      </c>
      <c r="T66" s="61" t="str">
        <f t="shared" ca="1" si="9"/>
        <v/>
      </c>
      <c r="U66" s="61" t="str">
        <f t="shared" ca="1" si="9"/>
        <v/>
      </c>
      <c r="V66" s="61" t="str">
        <f t="shared" ca="1" si="9"/>
        <v/>
      </c>
      <c r="AJ66" t="str">
        <f t="shared" ca="1" si="10"/>
        <v>first</v>
      </c>
    </row>
    <row r="67" spans="3:36">
      <c r="C67">
        <f t="shared" ca="1" si="11"/>
        <v>4</v>
      </c>
      <c r="D67" s="4">
        <f ca="1">IF(C67="","",COUNTIFS('Program and Results'!$S:$S,"HOME",'Program and Results'!$U:$U,'Data mining (Elo R diff Last 6)'!$C67))</f>
        <v>2</v>
      </c>
      <c r="E67" s="4">
        <f ca="1">IF(C67="","",COUNTIFS('Program and Results'!$S:$S,"AWAY",'Program and Results'!$U:$U,'Data mining (Elo R diff Last 6)'!$C67))</f>
        <v>3</v>
      </c>
      <c r="F67" s="4">
        <f ca="1">IF(C67="","",COUNTIFS('Program and Results'!$S:$S,"DRAW",'Program and Results'!$U:$U,'Data mining (Elo R diff Last 6)'!$C67))</f>
        <v>2</v>
      </c>
      <c r="G67" s="4">
        <f t="shared" ref="G67:G130" ca="1" si="17">IF(C67="","",SUM(D67:F67))</f>
        <v>7</v>
      </c>
      <c r="H67" s="69">
        <f t="shared" ca="1" si="12"/>
        <v>0.2857142857142857</v>
      </c>
      <c r="I67" s="69">
        <f t="shared" ca="1" si="13"/>
        <v>0.42857142857142855</v>
      </c>
      <c r="J67" s="69">
        <f t="shared" ca="1" si="14"/>
        <v>0.2857142857142857</v>
      </c>
      <c r="N67" s="64" t="str">
        <f t="shared" ca="1" si="15"/>
        <v/>
      </c>
      <c r="O67" s="64" t="str">
        <f t="shared" ca="1" si="16"/>
        <v/>
      </c>
      <c r="P67" s="36" t="str">
        <f t="shared" ref="P67:P130" ca="1" si="18">IFERROR(IF(O67="","",IF($O67="+",SUMIFS($D:$D,$C:$C,"&gt;="&amp;$N67),SUMIFS($D:$D,$C:$C,"&gt;="&amp;$N67,$C:$C,"&lt;="&amp;$O67))),"")</f>
        <v/>
      </c>
      <c r="Q67" s="36" t="str">
        <f t="shared" ref="Q67:Q130" ca="1" si="19">IFERROR(IF(O67="","",IF($O67="+",SUMIFS($E:$E,$C:$C,"&gt;="&amp;$N67),SUMIFS($E:$E,$C:$C,"&gt;="&amp;$N67,$C:$C,"&lt;="&amp;$O67))),"")</f>
        <v/>
      </c>
      <c r="R67" s="36" t="str">
        <f t="shared" ref="R67:R130" ca="1" si="20">IFERROR(IF(O67="","",IF($O67="+",SUMIFS($F:$F,$C:$C,"&gt;="&amp;$N67),SUMIFS($F:$F,$C:$C,"&gt;="&amp;$N67,$C:$C,"&lt;="&amp;$O67))),"")</f>
        <v/>
      </c>
      <c r="S67" s="4" t="str">
        <f t="shared" ref="S67:S130" ca="1" si="21">IF(N67="","",SUM(P67:R67))</f>
        <v/>
      </c>
      <c r="T67" s="61" t="str">
        <f t="shared" ref="T67:V130" ca="1" si="22">IFERROR(IF($N67="","",P67/$S67),"")</f>
        <v/>
      </c>
      <c r="U67" s="61" t="str">
        <f t="shared" ca="1" si="22"/>
        <v/>
      </c>
      <c r="V67" s="61" t="str">
        <f t="shared" ca="1" si="22"/>
        <v/>
      </c>
      <c r="AJ67" t="str">
        <f t="shared" ref="AJ67:AJ130" ca="1" si="23">IF(G67=0,"not first",IF(G67&gt;0,"first",""))</f>
        <v>first</v>
      </c>
    </row>
    <row r="68" spans="3:36">
      <c r="C68">
        <f t="shared" ref="C68:C131" ca="1" si="24">IFERROR(IF(C67+1&gt;$B$2,"",C67+1),"")</f>
        <v>5</v>
      </c>
      <c r="D68" s="4">
        <f ca="1">IF(C68="","",COUNTIFS('Program and Results'!$S:$S,"HOME",'Program and Results'!$U:$U,'Data mining (Elo R diff Last 6)'!$C68))</f>
        <v>4</v>
      </c>
      <c r="E68" s="4">
        <f ca="1">IF(C68="","",COUNTIFS('Program and Results'!$S:$S,"AWAY",'Program and Results'!$U:$U,'Data mining (Elo R diff Last 6)'!$C68))</f>
        <v>2</v>
      </c>
      <c r="F68" s="4">
        <f ca="1">IF(C68="","",COUNTIFS('Program and Results'!$S:$S,"DRAW",'Program and Results'!$U:$U,'Data mining (Elo R diff Last 6)'!$C68))</f>
        <v>0</v>
      </c>
      <c r="G68" s="4">
        <f t="shared" ca="1" si="17"/>
        <v>6</v>
      </c>
      <c r="H68" s="69">
        <f t="shared" ref="H68:H131" ca="1" si="25">IFERROR(IF($C68="","",D68/$G68),"")</f>
        <v>0.66666666666666663</v>
      </c>
      <c r="I68" s="69">
        <f t="shared" ref="I68:I131" ca="1" si="26">IFERROR(IF($C68="","",E68/$G68),"")</f>
        <v>0.33333333333333331</v>
      </c>
      <c r="J68" s="69">
        <f t="shared" ref="J68:J131" ca="1" si="27">IFERROR(IF($C68="","",F68/$G68),"")</f>
        <v>0</v>
      </c>
      <c r="N68" s="64" t="str">
        <f t="shared" ref="N68:N131" ca="1" si="28">IFERROR(IF(N67+$M$2&gt;MAX($C$2:$C$500),"",N67+$M$2),"")</f>
        <v/>
      </c>
      <c r="O68" s="64" t="str">
        <f t="shared" ref="O68:O131" ca="1" si="29">IFERROR(IF(N68+$M$2&gt;MAX($C$2:$C$500),"+",N68+($M$2-0.01%)),"")</f>
        <v/>
      </c>
      <c r="P68" s="36" t="str">
        <f t="shared" ca="1" si="18"/>
        <v/>
      </c>
      <c r="Q68" s="36" t="str">
        <f t="shared" ca="1" si="19"/>
        <v/>
      </c>
      <c r="R68" s="36" t="str">
        <f t="shared" ca="1" si="20"/>
        <v/>
      </c>
      <c r="S68" s="4" t="str">
        <f t="shared" ca="1" si="21"/>
        <v/>
      </c>
      <c r="T68" s="61" t="str">
        <f t="shared" ca="1" si="22"/>
        <v/>
      </c>
      <c r="U68" s="61" t="str">
        <f t="shared" ca="1" si="22"/>
        <v/>
      </c>
      <c r="V68" s="61" t="str">
        <f t="shared" ca="1" si="22"/>
        <v/>
      </c>
      <c r="AJ68" t="str">
        <f t="shared" ca="1" si="23"/>
        <v>first</v>
      </c>
    </row>
    <row r="69" spans="3:36">
      <c r="C69">
        <f t="shared" ca="1" si="24"/>
        <v>6</v>
      </c>
      <c r="D69" s="4">
        <f ca="1">IF(C69="","",COUNTIFS('Program and Results'!$S:$S,"HOME",'Program and Results'!$U:$U,'Data mining (Elo R diff Last 6)'!$C69))</f>
        <v>1</v>
      </c>
      <c r="E69" s="4">
        <f ca="1">IF(C69="","",COUNTIFS('Program and Results'!$S:$S,"AWAY",'Program and Results'!$U:$U,'Data mining (Elo R diff Last 6)'!$C69))</f>
        <v>3</v>
      </c>
      <c r="F69" s="4">
        <f ca="1">IF(C69="","",COUNTIFS('Program and Results'!$S:$S,"DRAW",'Program and Results'!$U:$U,'Data mining (Elo R diff Last 6)'!$C69))</f>
        <v>2</v>
      </c>
      <c r="G69" s="4">
        <f t="shared" ca="1" si="17"/>
        <v>6</v>
      </c>
      <c r="H69" s="69">
        <f t="shared" ca="1" si="25"/>
        <v>0.16666666666666666</v>
      </c>
      <c r="I69" s="69">
        <f t="shared" ca="1" si="26"/>
        <v>0.5</v>
      </c>
      <c r="J69" s="69">
        <f t="shared" ca="1" si="27"/>
        <v>0.33333333333333331</v>
      </c>
      <c r="N69" s="64" t="str">
        <f t="shared" ca="1" si="28"/>
        <v/>
      </c>
      <c r="O69" s="64" t="str">
        <f t="shared" ca="1" si="29"/>
        <v/>
      </c>
      <c r="P69" s="36" t="str">
        <f t="shared" ca="1" si="18"/>
        <v/>
      </c>
      <c r="Q69" s="36" t="str">
        <f t="shared" ca="1" si="19"/>
        <v/>
      </c>
      <c r="R69" s="36" t="str">
        <f t="shared" ca="1" si="20"/>
        <v/>
      </c>
      <c r="S69" s="4" t="str">
        <f t="shared" ca="1" si="21"/>
        <v/>
      </c>
      <c r="T69" s="61" t="str">
        <f t="shared" ca="1" si="22"/>
        <v/>
      </c>
      <c r="U69" s="61" t="str">
        <f t="shared" ca="1" si="22"/>
        <v/>
      </c>
      <c r="V69" s="61" t="str">
        <f t="shared" ca="1" si="22"/>
        <v/>
      </c>
      <c r="AJ69" t="str">
        <f t="shared" ca="1" si="23"/>
        <v>first</v>
      </c>
    </row>
    <row r="70" spans="3:36">
      <c r="C70">
        <f t="shared" ca="1" si="24"/>
        <v>7</v>
      </c>
      <c r="D70" s="4">
        <f ca="1">IF(C70="","",COUNTIFS('Program and Results'!$S:$S,"HOME",'Program and Results'!$U:$U,'Data mining (Elo R diff Last 6)'!$C70))</f>
        <v>3</v>
      </c>
      <c r="E70" s="4">
        <f ca="1">IF(C70="","",COUNTIFS('Program and Results'!$S:$S,"AWAY",'Program and Results'!$U:$U,'Data mining (Elo R diff Last 6)'!$C70))</f>
        <v>1</v>
      </c>
      <c r="F70" s="4">
        <f ca="1">IF(C70="","",COUNTIFS('Program and Results'!$S:$S,"DRAW",'Program and Results'!$U:$U,'Data mining (Elo R diff Last 6)'!$C70))</f>
        <v>2</v>
      </c>
      <c r="G70" s="4">
        <f t="shared" ca="1" si="17"/>
        <v>6</v>
      </c>
      <c r="H70" s="69">
        <f t="shared" ca="1" si="25"/>
        <v>0.5</v>
      </c>
      <c r="I70" s="69">
        <f t="shared" ca="1" si="26"/>
        <v>0.16666666666666666</v>
      </c>
      <c r="J70" s="69">
        <f t="shared" ca="1" si="27"/>
        <v>0.33333333333333331</v>
      </c>
      <c r="N70" s="64" t="str">
        <f t="shared" ca="1" si="28"/>
        <v/>
      </c>
      <c r="O70" s="64" t="str">
        <f t="shared" ca="1" si="29"/>
        <v/>
      </c>
      <c r="P70" s="36" t="str">
        <f t="shared" ca="1" si="18"/>
        <v/>
      </c>
      <c r="Q70" s="36" t="str">
        <f t="shared" ca="1" si="19"/>
        <v/>
      </c>
      <c r="R70" s="36" t="str">
        <f t="shared" ca="1" si="20"/>
        <v/>
      </c>
      <c r="S70" s="4" t="str">
        <f t="shared" ca="1" si="21"/>
        <v/>
      </c>
      <c r="T70" s="61" t="str">
        <f t="shared" ca="1" si="22"/>
        <v/>
      </c>
      <c r="U70" s="61" t="str">
        <f t="shared" ca="1" si="22"/>
        <v/>
      </c>
      <c r="V70" s="61" t="str">
        <f t="shared" ca="1" si="22"/>
        <v/>
      </c>
      <c r="AJ70" t="str">
        <f t="shared" ca="1" si="23"/>
        <v>first</v>
      </c>
    </row>
    <row r="71" spans="3:36">
      <c r="C71">
        <f t="shared" ca="1" si="24"/>
        <v>8</v>
      </c>
      <c r="D71" s="4">
        <f ca="1">IF(C71="","",COUNTIFS('Program and Results'!$S:$S,"HOME",'Program and Results'!$U:$U,'Data mining (Elo R diff Last 6)'!$C71))</f>
        <v>2</v>
      </c>
      <c r="E71" s="4">
        <f ca="1">IF(C71="","",COUNTIFS('Program and Results'!$S:$S,"AWAY",'Program and Results'!$U:$U,'Data mining (Elo R diff Last 6)'!$C71))</f>
        <v>0</v>
      </c>
      <c r="F71" s="4">
        <f ca="1">IF(C71="","",COUNTIFS('Program and Results'!$S:$S,"DRAW",'Program and Results'!$U:$U,'Data mining (Elo R diff Last 6)'!$C71))</f>
        <v>2</v>
      </c>
      <c r="G71" s="4">
        <f t="shared" ca="1" si="17"/>
        <v>4</v>
      </c>
      <c r="H71" s="69">
        <f t="shared" ca="1" si="25"/>
        <v>0.5</v>
      </c>
      <c r="I71" s="69">
        <f t="shared" ca="1" si="26"/>
        <v>0</v>
      </c>
      <c r="J71" s="69">
        <f t="shared" ca="1" si="27"/>
        <v>0.5</v>
      </c>
      <c r="N71" s="64" t="str">
        <f t="shared" ca="1" si="28"/>
        <v/>
      </c>
      <c r="O71" s="64" t="str">
        <f t="shared" ca="1" si="29"/>
        <v/>
      </c>
      <c r="P71" s="36" t="str">
        <f t="shared" ca="1" si="18"/>
        <v/>
      </c>
      <c r="Q71" s="36" t="str">
        <f t="shared" ca="1" si="19"/>
        <v/>
      </c>
      <c r="R71" s="36" t="str">
        <f t="shared" ca="1" si="20"/>
        <v/>
      </c>
      <c r="S71" s="4" t="str">
        <f t="shared" ca="1" si="21"/>
        <v/>
      </c>
      <c r="T71" s="61" t="str">
        <f t="shared" ca="1" si="22"/>
        <v/>
      </c>
      <c r="U71" s="61" t="str">
        <f t="shared" ca="1" si="22"/>
        <v/>
      </c>
      <c r="V71" s="61" t="str">
        <f t="shared" ca="1" si="22"/>
        <v/>
      </c>
      <c r="AJ71" t="str">
        <f t="shared" ca="1" si="23"/>
        <v>first</v>
      </c>
    </row>
    <row r="72" spans="3:36">
      <c r="C72">
        <f t="shared" ca="1" si="24"/>
        <v>9</v>
      </c>
      <c r="D72" s="4">
        <f ca="1">IF(C72="","",COUNTIFS('Program and Results'!$S:$S,"HOME",'Program and Results'!$U:$U,'Data mining (Elo R diff Last 6)'!$C72))</f>
        <v>2</v>
      </c>
      <c r="E72" s="4">
        <f ca="1">IF(C72="","",COUNTIFS('Program and Results'!$S:$S,"AWAY",'Program and Results'!$U:$U,'Data mining (Elo R diff Last 6)'!$C72))</f>
        <v>4</v>
      </c>
      <c r="F72" s="4">
        <f ca="1">IF(C72="","",COUNTIFS('Program and Results'!$S:$S,"DRAW",'Program and Results'!$U:$U,'Data mining (Elo R diff Last 6)'!$C72))</f>
        <v>0</v>
      </c>
      <c r="G72" s="4">
        <f t="shared" ca="1" si="17"/>
        <v>6</v>
      </c>
      <c r="H72" s="69">
        <f t="shared" ca="1" si="25"/>
        <v>0.33333333333333331</v>
      </c>
      <c r="I72" s="69">
        <f t="shared" ca="1" si="26"/>
        <v>0.66666666666666663</v>
      </c>
      <c r="J72" s="69">
        <f t="shared" ca="1" si="27"/>
        <v>0</v>
      </c>
      <c r="N72" s="64" t="str">
        <f t="shared" ca="1" si="28"/>
        <v/>
      </c>
      <c r="O72" s="64" t="str">
        <f t="shared" ca="1" si="29"/>
        <v/>
      </c>
      <c r="P72" s="36" t="str">
        <f t="shared" ca="1" si="18"/>
        <v/>
      </c>
      <c r="Q72" s="36" t="str">
        <f t="shared" ca="1" si="19"/>
        <v/>
      </c>
      <c r="R72" s="36" t="str">
        <f t="shared" ca="1" si="20"/>
        <v/>
      </c>
      <c r="S72" s="4" t="str">
        <f t="shared" ca="1" si="21"/>
        <v/>
      </c>
      <c r="T72" s="61" t="str">
        <f t="shared" ca="1" si="22"/>
        <v/>
      </c>
      <c r="U72" s="61" t="str">
        <f t="shared" ca="1" si="22"/>
        <v/>
      </c>
      <c r="V72" s="61" t="str">
        <f t="shared" ca="1" si="22"/>
        <v/>
      </c>
      <c r="AJ72" t="str">
        <f t="shared" ca="1" si="23"/>
        <v>first</v>
      </c>
    </row>
    <row r="73" spans="3:36">
      <c r="C73">
        <f t="shared" ca="1" si="24"/>
        <v>10</v>
      </c>
      <c r="D73" s="4">
        <f ca="1">IF(C73="","",COUNTIFS('Program and Results'!$S:$S,"HOME",'Program and Results'!$U:$U,'Data mining (Elo R diff Last 6)'!$C73))</f>
        <v>1</v>
      </c>
      <c r="E73" s="4">
        <f ca="1">IF(C73="","",COUNTIFS('Program and Results'!$S:$S,"AWAY",'Program and Results'!$U:$U,'Data mining (Elo R diff Last 6)'!$C73))</f>
        <v>1</v>
      </c>
      <c r="F73" s="4">
        <f ca="1">IF(C73="","",COUNTIFS('Program and Results'!$S:$S,"DRAW",'Program and Results'!$U:$U,'Data mining (Elo R diff Last 6)'!$C73))</f>
        <v>0</v>
      </c>
      <c r="G73" s="4">
        <f t="shared" ca="1" si="17"/>
        <v>2</v>
      </c>
      <c r="H73" s="69">
        <f t="shared" ca="1" si="25"/>
        <v>0.5</v>
      </c>
      <c r="I73" s="69">
        <f t="shared" ca="1" si="26"/>
        <v>0.5</v>
      </c>
      <c r="J73" s="69">
        <f t="shared" ca="1" si="27"/>
        <v>0</v>
      </c>
      <c r="N73" s="64" t="str">
        <f t="shared" ca="1" si="28"/>
        <v/>
      </c>
      <c r="O73" s="64" t="str">
        <f t="shared" ca="1" si="29"/>
        <v/>
      </c>
      <c r="P73" s="36" t="str">
        <f t="shared" ca="1" si="18"/>
        <v/>
      </c>
      <c r="Q73" s="36" t="str">
        <f t="shared" ca="1" si="19"/>
        <v/>
      </c>
      <c r="R73" s="36" t="str">
        <f t="shared" ca="1" si="20"/>
        <v/>
      </c>
      <c r="S73" s="4" t="str">
        <f t="shared" ca="1" si="21"/>
        <v/>
      </c>
      <c r="T73" s="61" t="str">
        <f t="shared" ca="1" si="22"/>
        <v/>
      </c>
      <c r="U73" s="61" t="str">
        <f t="shared" ca="1" si="22"/>
        <v/>
      </c>
      <c r="V73" s="61" t="str">
        <f t="shared" ca="1" si="22"/>
        <v/>
      </c>
      <c r="AJ73" t="str">
        <f t="shared" ca="1" si="23"/>
        <v>first</v>
      </c>
    </row>
    <row r="74" spans="3:36">
      <c r="C74">
        <f t="shared" ca="1" si="24"/>
        <v>11</v>
      </c>
      <c r="D74" s="4">
        <f ca="1">IF(C74="","",COUNTIFS('Program and Results'!$S:$S,"HOME",'Program and Results'!$U:$U,'Data mining (Elo R diff Last 6)'!$C74))</f>
        <v>2</v>
      </c>
      <c r="E74" s="4">
        <f ca="1">IF(C74="","",COUNTIFS('Program and Results'!$S:$S,"AWAY",'Program and Results'!$U:$U,'Data mining (Elo R diff Last 6)'!$C74))</f>
        <v>3</v>
      </c>
      <c r="F74" s="4">
        <f ca="1">IF(C74="","",COUNTIFS('Program and Results'!$S:$S,"DRAW",'Program and Results'!$U:$U,'Data mining (Elo R diff Last 6)'!$C74))</f>
        <v>0</v>
      </c>
      <c r="G74" s="4">
        <f t="shared" ca="1" si="17"/>
        <v>5</v>
      </c>
      <c r="H74" s="69">
        <f t="shared" ca="1" si="25"/>
        <v>0.4</v>
      </c>
      <c r="I74" s="69">
        <f t="shared" ca="1" si="26"/>
        <v>0.6</v>
      </c>
      <c r="J74" s="69">
        <f t="shared" ca="1" si="27"/>
        <v>0</v>
      </c>
      <c r="N74" s="64" t="str">
        <f t="shared" ca="1" si="28"/>
        <v/>
      </c>
      <c r="O74" s="64" t="str">
        <f t="shared" ca="1" si="29"/>
        <v/>
      </c>
      <c r="P74" s="36" t="str">
        <f t="shared" ca="1" si="18"/>
        <v/>
      </c>
      <c r="Q74" s="36" t="str">
        <f t="shared" ca="1" si="19"/>
        <v/>
      </c>
      <c r="R74" s="36" t="str">
        <f t="shared" ca="1" si="20"/>
        <v/>
      </c>
      <c r="S74" s="4" t="str">
        <f t="shared" ca="1" si="21"/>
        <v/>
      </c>
      <c r="T74" s="61" t="str">
        <f t="shared" ca="1" si="22"/>
        <v/>
      </c>
      <c r="U74" s="61" t="str">
        <f t="shared" ca="1" si="22"/>
        <v/>
      </c>
      <c r="V74" s="61" t="str">
        <f t="shared" ca="1" si="22"/>
        <v/>
      </c>
      <c r="AJ74" t="str">
        <f t="shared" ca="1" si="23"/>
        <v>first</v>
      </c>
    </row>
    <row r="75" spans="3:36">
      <c r="C75">
        <f t="shared" ca="1" si="24"/>
        <v>12</v>
      </c>
      <c r="D75" s="4">
        <f ca="1">IF(C75="","",COUNTIFS('Program and Results'!$S:$S,"HOME",'Program and Results'!$U:$U,'Data mining (Elo R diff Last 6)'!$C75))</f>
        <v>3</v>
      </c>
      <c r="E75" s="4">
        <f ca="1">IF(C75="","",COUNTIFS('Program and Results'!$S:$S,"AWAY",'Program and Results'!$U:$U,'Data mining (Elo R diff Last 6)'!$C75))</f>
        <v>0</v>
      </c>
      <c r="F75" s="4">
        <f ca="1">IF(C75="","",COUNTIFS('Program and Results'!$S:$S,"DRAW",'Program and Results'!$U:$U,'Data mining (Elo R diff Last 6)'!$C75))</f>
        <v>0</v>
      </c>
      <c r="G75" s="4">
        <f t="shared" ca="1" si="17"/>
        <v>3</v>
      </c>
      <c r="H75" s="69">
        <f t="shared" ca="1" si="25"/>
        <v>1</v>
      </c>
      <c r="I75" s="69">
        <f t="shared" ca="1" si="26"/>
        <v>0</v>
      </c>
      <c r="J75" s="69">
        <f t="shared" ca="1" si="27"/>
        <v>0</v>
      </c>
      <c r="N75" s="64" t="str">
        <f t="shared" ca="1" si="28"/>
        <v/>
      </c>
      <c r="O75" s="64" t="str">
        <f t="shared" ca="1" si="29"/>
        <v/>
      </c>
      <c r="P75" s="36" t="str">
        <f t="shared" ca="1" si="18"/>
        <v/>
      </c>
      <c r="Q75" s="36" t="str">
        <f t="shared" ca="1" si="19"/>
        <v/>
      </c>
      <c r="R75" s="36" t="str">
        <f t="shared" ca="1" si="20"/>
        <v/>
      </c>
      <c r="S75" s="4" t="str">
        <f t="shared" ca="1" si="21"/>
        <v/>
      </c>
      <c r="T75" s="61" t="str">
        <f t="shared" ca="1" si="22"/>
        <v/>
      </c>
      <c r="U75" s="61" t="str">
        <f t="shared" ca="1" si="22"/>
        <v/>
      </c>
      <c r="V75" s="61" t="str">
        <f t="shared" ca="1" si="22"/>
        <v/>
      </c>
      <c r="AJ75" t="str">
        <f t="shared" ca="1" si="23"/>
        <v>first</v>
      </c>
    </row>
    <row r="76" spans="3:36">
      <c r="C76">
        <f t="shared" ca="1" si="24"/>
        <v>13</v>
      </c>
      <c r="D76" s="4">
        <f ca="1">IF(C76="","",COUNTIFS('Program and Results'!$S:$S,"HOME",'Program and Results'!$U:$U,'Data mining (Elo R diff Last 6)'!$C76))</f>
        <v>4</v>
      </c>
      <c r="E76" s="4">
        <f ca="1">IF(C76="","",COUNTIFS('Program and Results'!$S:$S,"AWAY",'Program and Results'!$U:$U,'Data mining (Elo R diff Last 6)'!$C76))</f>
        <v>1</v>
      </c>
      <c r="F76" s="4">
        <f ca="1">IF(C76="","",COUNTIFS('Program and Results'!$S:$S,"DRAW",'Program and Results'!$U:$U,'Data mining (Elo R diff Last 6)'!$C76))</f>
        <v>1</v>
      </c>
      <c r="G76" s="4">
        <f t="shared" ca="1" si="17"/>
        <v>6</v>
      </c>
      <c r="H76" s="69">
        <f t="shared" ca="1" si="25"/>
        <v>0.66666666666666663</v>
      </c>
      <c r="I76" s="69">
        <f t="shared" ca="1" si="26"/>
        <v>0.16666666666666666</v>
      </c>
      <c r="J76" s="69">
        <f t="shared" ca="1" si="27"/>
        <v>0.16666666666666666</v>
      </c>
      <c r="N76" s="64" t="str">
        <f t="shared" ca="1" si="28"/>
        <v/>
      </c>
      <c r="O76" s="64" t="str">
        <f t="shared" ca="1" si="29"/>
        <v/>
      </c>
      <c r="P76" s="36" t="str">
        <f t="shared" ca="1" si="18"/>
        <v/>
      </c>
      <c r="Q76" s="36" t="str">
        <f t="shared" ca="1" si="19"/>
        <v/>
      </c>
      <c r="R76" s="36" t="str">
        <f t="shared" ca="1" si="20"/>
        <v/>
      </c>
      <c r="S76" s="4" t="str">
        <f t="shared" ca="1" si="21"/>
        <v/>
      </c>
      <c r="T76" s="61" t="str">
        <f t="shared" ca="1" si="22"/>
        <v/>
      </c>
      <c r="U76" s="61" t="str">
        <f t="shared" ca="1" si="22"/>
        <v/>
      </c>
      <c r="V76" s="61" t="str">
        <f t="shared" ca="1" si="22"/>
        <v/>
      </c>
      <c r="AJ76" t="str">
        <f t="shared" ca="1" si="23"/>
        <v>first</v>
      </c>
    </row>
    <row r="77" spans="3:36">
      <c r="C77">
        <f t="shared" ca="1" si="24"/>
        <v>14</v>
      </c>
      <c r="D77" s="4">
        <f ca="1">IF(C77="","",COUNTIFS('Program and Results'!$S:$S,"HOME",'Program and Results'!$U:$U,'Data mining (Elo R diff Last 6)'!$C77))</f>
        <v>1</v>
      </c>
      <c r="E77" s="4">
        <f ca="1">IF(C77="","",COUNTIFS('Program and Results'!$S:$S,"AWAY",'Program and Results'!$U:$U,'Data mining (Elo R diff Last 6)'!$C77))</f>
        <v>1</v>
      </c>
      <c r="F77" s="4">
        <f ca="1">IF(C77="","",COUNTIFS('Program and Results'!$S:$S,"DRAW",'Program and Results'!$U:$U,'Data mining (Elo R diff Last 6)'!$C77))</f>
        <v>1</v>
      </c>
      <c r="G77" s="4">
        <f t="shared" ca="1" si="17"/>
        <v>3</v>
      </c>
      <c r="H77" s="69">
        <f t="shared" ca="1" si="25"/>
        <v>0.33333333333333331</v>
      </c>
      <c r="I77" s="69">
        <f t="shared" ca="1" si="26"/>
        <v>0.33333333333333331</v>
      </c>
      <c r="J77" s="69">
        <f t="shared" ca="1" si="27"/>
        <v>0.33333333333333331</v>
      </c>
      <c r="N77" s="64" t="str">
        <f t="shared" ca="1" si="28"/>
        <v/>
      </c>
      <c r="O77" s="64" t="str">
        <f t="shared" ca="1" si="29"/>
        <v/>
      </c>
      <c r="P77" s="36" t="str">
        <f t="shared" ca="1" si="18"/>
        <v/>
      </c>
      <c r="Q77" s="36" t="str">
        <f t="shared" ca="1" si="19"/>
        <v/>
      </c>
      <c r="R77" s="36" t="str">
        <f t="shared" ca="1" si="20"/>
        <v/>
      </c>
      <c r="S77" s="4" t="str">
        <f t="shared" ca="1" si="21"/>
        <v/>
      </c>
      <c r="T77" s="61" t="str">
        <f t="shared" ca="1" si="22"/>
        <v/>
      </c>
      <c r="U77" s="61" t="str">
        <f t="shared" ca="1" si="22"/>
        <v/>
      </c>
      <c r="V77" s="61" t="str">
        <f t="shared" ca="1" si="22"/>
        <v/>
      </c>
      <c r="AJ77" t="str">
        <f t="shared" ca="1" si="23"/>
        <v>first</v>
      </c>
    </row>
    <row r="78" spans="3:36">
      <c r="C78">
        <f t="shared" ca="1" si="24"/>
        <v>15</v>
      </c>
      <c r="D78" s="4">
        <f ca="1">IF(C78="","",COUNTIFS('Program and Results'!$S:$S,"HOME",'Program and Results'!$U:$U,'Data mining (Elo R diff Last 6)'!$C78))</f>
        <v>1</v>
      </c>
      <c r="E78" s="4">
        <f ca="1">IF(C78="","",COUNTIFS('Program and Results'!$S:$S,"AWAY",'Program and Results'!$U:$U,'Data mining (Elo R diff Last 6)'!$C78))</f>
        <v>0</v>
      </c>
      <c r="F78" s="4">
        <f ca="1">IF(C78="","",COUNTIFS('Program and Results'!$S:$S,"DRAW",'Program and Results'!$U:$U,'Data mining (Elo R diff Last 6)'!$C78))</f>
        <v>2</v>
      </c>
      <c r="G78" s="4">
        <f t="shared" ca="1" si="17"/>
        <v>3</v>
      </c>
      <c r="H78" s="69">
        <f t="shared" ca="1" si="25"/>
        <v>0.33333333333333331</v>
      </c>
      <c r="I78" s="69">
        <f t="shared" ca="1" si="26"/>
        <v>0</v>
      </c>
      <c r="J78" s="69">
        <f t="shared" ca="1" si="27"/>
        <v>0.66666666666666663</v>
      </c>
      <c r="N78" s="64" t="str">
        <f t="shared" ca="1" si="28"/>
        <v/>
      </c>
      <c r="O78" s="64" t="str">
        <f t="shared" ca="1" si="29"/>
        <v/>
      </c>
      <c r="P78" s="36" t="str">
        <f t="shared" ca="1" si="18"/>
        <v/>
      </c>
      <c r="Q78" s="36" t="str">
        <f t="shared" ca="1" si="19"/>
        <v/>
      </c>
      <c r="R78" s="36" t="str">
        <f t="shared" ca="1" si="20"/>
        <v/>
      </c>
      <c r="S78" s="4" t="str">
        <f t="shared" ca="1" si="21"/>
        <v/>
      </c>
      <c r="T78" s="61" t="str">
        <f t="shared" ca="1" si="22"/>
        <v/>
      </c>
      <c r="U78" s="61" t="str">
        <f t="shared" ca="1" si="22"/>
        <v/>
      </c>
      <c r="V78" s="61" t="str">
        <f t="shared" ca="1" si="22"/>
        <v/>
      </c>
      <c r="AJ78" t="str">
        <f t="shared" ca="1" si="23"/>
        <v>first</v>
      </c>
    </row>
    <row r="79" spans="3:36">
      <c r="C79">
        <f t="shared" ca="1" si="24"/>
        <v>16</v>
      </c>
      <c r="D79" s="4">
        <f ca="1">IF(C79="","",COUNTIFS('Program and Results'!$S:$S,"HOME",'Program and Results'!$U:$U,'Data mining (Elo R diff Last 6)'!$C79))</f>
        <v>1</v>
      </c>
      <c r="E79" s="4">
        <f ca="1">IF(C79="","",COUNTIFS('Program and Results'!$S:$S,"AWAY",'Program and Results'!$U:$U,'Data mining (Elo R diff Last 6)'!$C79))</f>
        <v>0</v>
      </c>
      <c r="F79" s="4">
        <f ca="1">IF(C79="","",COUNTIFS('Program and Results'!$S:$S,"DRAW",'Program and Results'!$U:$U,'Data mining (Elo R diff Last 6)'!$C79))</f>
        <v>0</v>
      </c>
      <c r="G79" s="4">
        <f t="shared" ca="1" si="17"/>
        <v>1</v>
      </c>
      <c r="H79" s="69">
        <f t="shared" ca="1" si="25"/>
        <v>1</v>
      </c>
      <c r="I79" s="69">
        <f t="shared" ca="1" si="26"/>
        <v>0</v>
      </c>
      <c r="J79" s="69">
        <f t="shared" ca="1" si="27"/>
        <v>0</v>
      </c>
      <c r="N79" s="64" t="str">
        <f t="shared" ca="1" si="28"/>
        <v/>
      </c>
      <c r="O79" s="64" t="str">
        <f t="shared" ca="1" si="29"/>
        <v/>
      </c>
      <c r="P79" s="36" t="str">
        <f t="shared" ca="1" si="18"/>
        <v/>
      </c>
      <c r="Q79" s="36" t="str">
        <f t="shared" ca="1" si="19"/>
        <v/>
      </c>
      <c r="R79" s="36" t="str">
        <f t="shared" ca="1" si="20"/>
        <v/>
      </c>
      <c r="S79" s="4" t="str">
        <f t="shared" ca="1" si="21"/>
        <v/>
      </c>
      <c r="T79" s="61" t="str">
        <f t="shared" ca="1" si="22"/>
        <v/>
      </c>
      <c r="U79" s="61" t="str">
        <f t="shared" ca="1" si="22"/>
        <v/>
      </c>
      <c r="V79" s="61" t="str">
        <f t="shared" ca="1" si="22"/>
        <v/>
      </c>
      <c r="AJ79" t="str">
        <f t="shared" ca="1" si="23"/>
        <v>first</v>
      </c>
    </row>
    <row r="80" spans="3:36">
      <c r="C80">
        <f t="shared" ca="1" si="24"/>
        <v>17</v>
      </c>
      <c r="D80" s="4">
        <f ca="1">IF(C80="","",COUNTIFS('Program and Results'!$S:$S,"HOME",'Program and Results'!$U:$U,'Data mining (Elo R diff Last 6)'!$C80))</f>
        <v>1</v>
      </c>
      <c r="E80" s="4">
        <f ca="1">IF(C80="","",COUNTIFS('Program and Results'!$S:$S,"AWAY",'Program and Results'!$U:$U,'Data mining (Elo R diff Last 6)'!$C80))</f>
        <v>0</v>
      </c>
      <c r="F80" s="4">
        <f ca="1">IF(C80="","",COUNTIFS('Program and Results'!$S:$S,"DRAW",'Program and Results'!$U:$U,'Data mining (Elo R diff Last 6)'!$C80))</f>
        <v>1</v>
      </c>
      <c r="G80" s="4">
        <f t="shared" ca="1" si="17"/>
        <v>2</v>
      </c>
      <c r="H80" s="69">
        <f t="shared" ca="1" si="25"/>
        <v>0.5</v>
      </c>
      <c r="I80" s="69">
        <f t="shared" ca="1" si="26"/>
        <v>0</v>
      </c>
      <c r="J80" s="69">
        <f t="shared" ca="1" si="27"/>
        <v>0.5</v>
      </c>
      <c r="N80" s="64" t="str">
        <f t="shared" ca="1" si="28"/>
        <v/>
      </c>
      <c r="O80" s="64" t="str">
        <f t="shared" ca="1" si="29"/>
        <v/>
      </c>
      <c r="P80" s="36" t="str">
        <f t="shared" ca="1" si="18"/>
        <v/>
      </c>
      <c r="Q80" s="36" t="str">
        <f t="shared" ca="1" si="19"/>
        <v/>
      </c>
      <c r="R80" s="36" t="str">
        <f t="shared" ca="1" si="20"/>
        <v/>
      </c>
      <c r="S80" s="4" t="str">
        <f t="shared" ca="1" si="21"/>
        <v/>
      </c>
      <c r="T80" s="61" t="str">
        <f t="shared" ca="1" si="22"/>
        <v/>
      </c>
      <c r="U80" s="61" t="str">
        <f t="shared" ca="1" si="22"/>
        <v/>
      </c>
      <c r="V80" s="61" t="str">
        <f t="shared" ca="1" si="22"/>
        <v/>
      </c>
      <c r="AJ80" t="str">
        <f t="shared" ca="1" si="23"/>
        <v>first</v>
      </c>
    </row>
    <row r="81" spans="3:36">
      <c r="C81">
        <f t="shared" ca="1" si="24"/>
        <v>18</v>
      </c>
      <c r="D81" s="4">
        <f ca="1">IF(C81="","",COUNTIFS('Program and Results'!$S:$S,"HOME",'Program and Results'!$U:$U,'Data mining (Elo R diff Last 6)'!$C81))</f>
        <v>2</v>
      </c>
      <c r="E81" s="4">
        <f ca="1">IF(C81="","",COUNTIFS('Program and Results'!$S:$S,"AWAY",'Program and Results'!$U:$U,'Data mining (Elo R diff Last 6)'!$C81))</f>
        <v>0</v>
      </c>
      <c r="F81" s="4">
        <f ca="1">IF(C81="","",COUNTIFS('Program and Results'!$S:$S,"DRAW",'Program and Results'!$U:$U,'Data mining (Elo R diff Last 6)'!$C81))</f>
        <v>1</v>
      </c>
      <c r="G81" s="4">
        <f t="shared" ca="1" si="17"/>
        <v>3</v>
      </c>
      <c r="H81" s="69">
        <f t="shared" ca="1" si="25"/>
        <v>0.66666666666666663</v>
      </c>
      <c r="I81" s="69">
        <f t="shared" ca="1" si="26"/>
        <v>0</v>
      </c>
      <c r="J81" s="69">
        <f t="shared" ca="1" si="27"/>
        <v>0.33333333333333331</v>
      </c>
      <c r="N81" s="64" t="str">
        <f t="shared" ca="1" si="28"/>
        <v/>
      </c>
      <c r="O81" s="64" t="str">
        <f t="shared" ca="1" si="29"/>
        <v/>
      </c>
      <c r="P81" s="36" t="str">
        <f t="shared" ca="1" si="18"/>
        <v/>
      </c>
      <c r="Q81" s="36" t="str">
        <f t="shared" ca="1" si="19"/>
        <v/>
      </c>
      <c r="R81" s="36" t="str">
        <f t="shared" ca="1" si="20"/>
        <v/>
      </c>
      <c r="S81" s="4" t="str">
        <f t="shared" ca="1" si="21"/>
        <v/>
      </c>
      <c r="T81" s="61" t="str">
        <f t="shared" ca="1" si="22"/>
        <v/>
      </c>
      <c r="U81" s="61" t="str">
        <f t="shared" ca="1" si="22"/>
        <v/>
      </c>
      <c r="V81" s="61" t="str">
        <f t="shared" ca="1" si="22"/>
        <v/>
      </c>
      <c r="AJ81" t="str">
        <f t="shared" ca="1" si="23"/>
        <v>first</v>
      </c>
    </row>
    <row r="82" spans="3:36">
      <c r="C82">
        <f t="shared" ca="1" si="24"/>
        <v>19</v>
      </c>
      <c r="D82" s="4">
        <f ca="1">IF(C82="","",COUNTIFS('Program and Results'!$S:$S,"HOME",'Program and Results'!$U:$U,'Data mining (Elo R diff Last 6)'!$C82))</f>
        <v>1</v>
      </c>
      <c r="E82" s="4">
        <f ca="1">IF(C82="","",COUNTIFS('Program and Results'!$S:$S,"AWAY",'Program and Results'!$U:$U,'Data mining (Elo R diff Last 6)'!$C82))</f>
        <v>1</v>
      </c>
      <c r="F82" s="4">
        <f ca="1">IF(C82="","",COUNTIFS('Program and Results'!$S:$S,"DRAW",'Program and Results'!$U:$U,'Data mining (Elo R diff Last 6)'!$C82))</f>
        <v>0</v>
      </c>
      <c r="G82" s="4">
        <f t="shared" ca="1" si="17"/>
        <v>2</v>
      </c>
      <c r="H82" s="69">
        <f t="shared" ca="1" si="25"/>
        <v>0.5</v>
      </c>
      <c r="I82" s="69">
        <f t="shared" ca="1" si="26"/>
        <v>0.5</v>
      </c>
      <c r="J82" s="69">
        <f t="shared" ca="1" si="27"/>
        <v>0</v>
      </c>
      <c r="N82" s="64" t="str">
        <f t="shared" ca="1" si="28"/>
        <v/>
      </c>
      <c r="O82" s="64" t="str">
        <f t="shared" ca="1" si="29"/>
        <v/>
      </c>
      <c r="P82" s="36" t="str">
        <f t="shared" ca="1" si="18"/>
        <v/>
      </c>
      <c r="Q82" s="36" t="str">
        <f t="shared" ca="1" si="19"/>
        <v/>
      </c>
      <c r="R82" s="36" t="str">
        <f t="shared" ca="1" si="20"/>
        <v/>
      </c>
      <c r="S82" s="4" t="str">
        <f t="shared" ca="1" si="21"/>
        <v/>
      </c>
      <c r="T82" s="61" t="str">
        <f t="shared" ca="1" si="22"/>
        <v/>
      </c>
      <c r="U82" s="61" t="str">
        <f t="shared" ca="1" si="22"/>
        <v/>
      </c>
      <c r="V82" s="61" t="str">
        <f t="shared" ca="1" si="22"/>
        <v/>
      </c>
      <c r="AJ82" t="str">
        <f t="shared" ca="1" si="23"/>
        <v>first</v>
      </c>
    </row>
    <row r="83" spans="3:36">
      <c r="C83">
        <f t="shared" ca="1" si="24"/>
        <v>20</v>
      </c>
      <c r="D83" s="4">
        <f ca="1">IF(C83="","",COUNTIFS('Program and Results'!$S:$S,"HOME",'Program and Results'!$U:$U,'Data mining (Elo R diff Last 6)'!$C83))</f>
        <v>0</v>
      </c>
      <c r="E83" s="4">
        <f ca="1">IF(C83="","",COUNTIFS('Program and Results'!$S:$S,"AWAY",'Program and Results'!$U:$U,'Data mining (Elo R diff Last 6)'!$C83))</f>
        <v>0</v>
      </c>
      <c r="F83" s="4">
        <f ca="1">IF(C83="","",COUNTIFS('Program and Results'!$S:$S,"DRAW",'Program and Results'!$U:$U,'Data mining (Elo R diff Last 6)'!$C83))</f>
        <v>1</v>
      </c>
      <c r="G83" s="4">
        <f t="shared" ca="1" si="17"/>
        <v>1</v>
      </c>
      <c r="H83" s="69">
        <f t="shared" ca="1" si="25"/>
        <v>0</v>
      </c>
      <c r="I83" s="69">
        <f t="shared" ca="1" si="26"/>
        <v>0</v>
      </c>
      <c r="J83" s="69">
        <f t="shared" ca="1" si="27"/>
        <v>1</v>
      </c>
      <c r="N83" s="64" t="str">
        <f t="shared" ca="1" si="28"/>
        <v/>
      </c>
      <c r="O83" s="64" t="str">
        <f t="shared" ca="1" si="29"/>
        <v/>
      </c>
      <c r="P83" s="36" t="str">
        <f t="shared" ca="1" si="18"/>
        <v/>
      </c>
      <c r="Q83" s="36" t="str">
        <f t="shared" ca="1" si="19"/>
        <v/>
      </c>
      <c r="R83" s="36" t="str">
        <f t="shared" ca="1" si="20"/>
        <v/>
      </c>
      <c r="S83" s="4" t="str">
        <f t="shared" ca="1" si="21"/>
        <v/>
      </c>
      <c r="T83" s="61" t="str">
        <f t="shared" ca="1" si="22"/>
        <v/>
      </c>
      <c r="U83" s="61" t="str">
        <f t="shared" ca="1" si="22"/>
        <v/>
      </c>
      <c r="V83" s="61" t="str">
        <f t="shared" ca="1" si="22"/>
        <v/>
      </c>
      <c r="AJ83" t="str">
        <f t="shared" ca="1" si="23"/>
        <v>first</v>
      </c>
    </row>
    <row r="84" spans="3:36">
      <c r="C84">
        <f t="shared" ca="1" si="24"/>
        <v>21</v>
      </c>
      <c r="D84" s="4">
        <f ca="1">IF(C84="","",COUNTIFS('Program and Results'!$S:$S,"HOME",'Program and Results'!$U:$U,'Data mining (Elo R diff Last 6)'!$C84))</f>
        <v>0</v>
      </c>
      <c r="E84" s="4">
        <f ca="1">IF(C84="","",COUNTIFS('Program and Results'!$S:$S,"AWAY",'Program and Results'!$U:$U,'Data mining (Elo R diff Last 6)'!$C84))</f>
        <v>0</v>
      </c>
      <c r="F84" s="4">
        <f ca="1">IF(C84="","",COUNTIFS('Program and Results'!$S:$S,"DRAW",'Program and Results'!$U:$U,'Data mining (Elo R diff Last 6)'!$C84))</f>
        <v>1</v>
      </c>
      <c r="G84" s="4">
        <f t="shared" ca="1" si="17"/>
        <v>1</v>
      </c>
      <c r="H84" s="69">
        <f t="shared" ca="1" si="25"/>
        <v>0</v>
      </c>
      <c r="I84" s="69">
        <f t="shared" ca="1" si="26"/>
        <v>0</v>
      </c>
      <c r="J84" s="69">
        <f t="shared" ca="1" si="27"/>
        <v>1</v>
      </c>
      <c r="N84" s="64" t="str">
        <f t="shared" ca="1" si="28"/>
        <v/>
      </c>
      <c r="O84" s="64" t="str">
        <f t="shared" ca="1" si="29"/>
        <v/>
      </c>
      <c r="P84" s="36" t="str">
        <f t="shared" ca="1" si="18"/>
        <v/>
      </c>
      <c r="Q84" s="36" t="str">
        <f t="shared" ca="1" si="19"/>
        <v/>
      </c>
      <c r="R84" s="36" t="str">
        <f t="shared" ca="1" si="20"/>
        <v/>
      </c>
      <c r="S84" s="4" t="str">
        <f t="shared" ca="1" si="21"/>
        <v/>
      </c>
      <c r="T84" s="61" t="str">
        <f t="shared" ca="1" si="22"/>
        <v/>
      </c>
      <c r="U84" s="61" t="str">
        <f t="shared" ca="1" si="22"/>
        <v/>
      </c>
      <c r="V84" s="61" t="str">
        <f t="shared" ca="1" si="22"/>
        <v/>
      </c>
      <c r="AJ84" t="str">
        <f t="shared" ca="1" si="23"/>
        <v>first</v>
      </c>
    </row>
    <row r="85" spans="3:36">
      <c r="C85">
        <f t="shared" ca="1" si="24"/>
        <v>22</v>
      </c>
      <c r="D85" s="4">
        <f ca="1">IF(C85="","",COUNTIFS('Program and Results'!$S:$S,"HOME",'Program and Results'!$U:$U,'Data mining (Elo R diff Last 6)'!$C85))</f>
        <v>1</v>
      </c>
      <c r="E85" s="4">
        <f ca="1">IF(C85="","",COUNTIFS('Program and Results'!$S:$S,"AWAY",'Program and Results'!$U:$U,'Data mining (Elo R diff Last 6)'!$C85))</f>
        <v>0</v>
      </c>
      <c r="F85" s="4">
        <f ca="1">IF(C85="","",COUNTIFS('Program and Results'!$S:$S,"DRAW",'Program and Results'!$U:$U,'Data mining (Elo R diff Last 6)'!$C85))</f>
        <v>0</v>
      </c>
      <c r="G85" s="4">
        <f t="shared" ca="1" si="17"/>
        <v>1</v>
      </c>
      <c r="H85" s="69">
        <f t="shared" ca="1" si="25"/>
        <v>1</v>
      </c>
      <c r="I85" s="69">
        <f t="shared" ca="1" si="26"/>
        <v>0</v>
      </c>
      <c r="J85" s="69">
        <f t="shared" ca="1" si="27"/>
        <v>0</v>
      </c>
      <c r="N85" s="64" t="str">
        <f t="shared" ca="1" si="28"/>
        <v/>
      </c>
      <c r="O85" s="64" t="str">
        <f t="shared" ca="1" si="29"/>
        <v/>
      </c>
      <c r="P85" s="36" t="str">
        <f t="shared" ca="1" si="18"/>
        <v/>
      </c>
      <c r="Q85" s="36" t="str">
        <f t="shared" ca="1" si="19"/>
        <v/>
      </c>
      <c r="R85" s="36" t="str">
        <f t="shared" ca="1" si="20"/>
        <v/>
      </c>
      <c r="S85" s="4" t="str">
        <f t="shared" ca="1" si="21"/>
        <v/>
      </c>
      <c r="T85" s="61" t="str">
        <f t="shared" ca="1" si="22"/>
        <v/>
      </c>
      <c r="U85" s="61" t="str">
        <f t="shared" ca="1" si="22"/>
        <v/>
      </c>
      <c r="V85" s="61" t="str">
        <f t="shared" ca="1" si="22"/>
        <v/>
      </c>
      <c r="AJ85" t="str">
        <f t="shared" ca="1" si="23"/>
        <v>first</v>
      </c>
    </row>
    <row r="86" spans="3:36">
      <c r="C86">
        <f t="shared" ca="1" si="24"/>
        <v>23</v>
      </c>
      <c r="D86" s="4">
        <f ca="1">IF(C86="","",COUNTIFS('Program and Results'!$S:$S,"HOME",'Program and Results'!$U:$U,'Data mining (Elo R diff Last 6)'!$C86))</f>
        <v>1</v>
      </c>
      <c r="E86" s="4">
        <f ca="1">IF(C86="","",COUNTIFS('Program and Results'!$S:$S,"AWAY",'Program and Results'!$U:$U,'Data mining (Elo R diff Last 6)'!$C86))</f>
        <v>0</v>
      </c>
      <c r="F86" s="4">
        <f ca="1">IF(C86="","",COUNTIFS('Program and Results'!$S:$S,"DRAW",'Program and Results'!$U:$U,'Data mining (Elo R diff Last 6)'!$C86))</f>
        <v>0</v>
      </c>
      <c r="G86" s="4">
        <f t="shared" ca="1" si="17"/>
        <v>1</v>
      </c>
      <c r="H86" s="69">
        <f t="shared" ca="1" si="25"/>
        <v>1</v>
      </c>
      <c r="I86" s="69">
        <f t="shared" ca="1" si="26"/>
        <v>0</v>
      </c>
      <c r="J86" s="69">
        <f t="shared" ca="1" si="27"/>
        <v>0</v>
      </c>
      <c r="N86" s="64" t="str">
        <f t="shared" ca="1" si="28"/>
        <v/>
      </c>
      <c r="O86" s="64" t="str">
        <f t="shared" ca="1" si="29"/>
        <v/>
      </c>
      <c r="P86" s="36" t="str">
        <f t="shared" ca="1" si="18"/>
        <v/>
      </c>
      <c r="Q86" s="36" t="str">
        <f t="shared" ca="1" si="19"/>
        <v/>
      </c>
      <c r="R86" s="36" t="str">
        <f t="shared" ca="1" si="20"/>
        <v/>
      </c>
      <c r="S86" s="4" t="str">
        <f t="shared" ca="1" si="21"/>
        <v/>
      </c>
      <c r="T86" s="61" t="str">
        <f t="shared" ca="1" si="22"/>
        <v/>
      </c>
      <c r="U86" s="61" t="str">
        <f t="shared" ca="1" si="22"/>
        <v/>
      </c>
      <c r="V86" s="61" t="str">
        <f t="shared" ca="1" si="22"/>
        <v/>
      </c>
      <c r="AJ86" t="str">
        <f t="shared" ca="1" si="23"/>
        <v>first</v>
      </c>
    </row>
    <row r="87" spans="3:36">
      <c r="C87">
        <f t="shared" ca="1" si="24"/>
        <v>24</v>
      </c>
      <c r="D87" s="4">
        <f ca="1">IF(C87="","",COUNTIFS('Program and Results'!$S:$S,"HOME",'Program and Results'!$U:$U,'Data mining (Elo R diff Last 6)'!$C87))</f>
        <v>2</v>
      </c>
      <c r="E87" s="4">
        <f ca="1">IF(C87="","",COUNTIFS('Program and Results'!$S:$S,"AWAY",'Program and Results'!$U:$U,'Data mining (Elo R diff Last 6)'!$C87))</f>
        <v>1</v>
      </c>
      <c r="F87" s="4">
        <f ca="1">IF(C87="","",COUNTIFS('Program and Results'!$S:$S,"DRAW",'Program and Results'!$U:$U,'Data mining (Elo R diff Last 6)'!$C87))</f>
        <v>2</v>
      </c>
      <c r="G87" s="4">
        <f t="shared" ca="1" si="17"/>
        <v>5</v>
      </c>
      <c r="H87" s="69">
        <f t="shared" ca="1" si="25"/>
        <v>0.4</v>
      </c>
      <c r="I87" s="69">
        <f t="shared" ca="1" si="26"/>
        <v>0.2</v>
      </c>
      <c r="J87" s="69">
        <f t="shared" ca="1" si="27"/>
        <v>0.4</v>
      </c>
      <c r="N87" s="64" t="str">
        <f t="shared" ca="1" si="28"/>
        <v/>
      </c>
      <c r="O87" s="64" t="str">
        <f t="shared" ca="1" si="29"/>
        <v/>
      </c>
      <c r="P87" s="36" t="str">
        <f t="shared" ca="1" si="18"/>
        <v/>
      </c>
      <c r="Q87" s="36" t="str">
        <f t="shared" ca="1" si="19"/>
        <v/>
      </c>
      <c r="R87" s="36" t="str">
        <f t="shared" ca="1" si="20"/>
        <v/>
      </c>
      <c r="S87" s="4" t="str">
        <f t="shared" ca="1" si="21"/>
        <v/>
      </c>
      <c r="T87" s="61" t="str">
        <f t="shared" ca="1" si="22"/>
        <v/>
      </c>
      <c r="U87" s="61" t="str">
        <f t="shared" ca="1" si="22"/>
        <v/>
      </c>
      <c r="V87" s="61" t="str">
        <f t="shared" ca="1" si="22"/>
        <v/>
      </c>
      <c r="AJ87" t="str">
        <f t="shared" ca="1" si="23"/>
        <v>first</v>
      </c>
    </row>
    <row r="88" spans="3:36">
      <c r="C88">
        <f t="shared" ca="1" si="24"/>
        <v>25</v>
      </c>
      <c r="D88" s="4">
        <f ca="1">IF(C88="","",COUNTIFS('Program and Results'!$S:$S,"HOME",'Program and Results'!$U:$U,'Data mining (Elo R diff Last 6)'!$C88))</f>
        <v>3</v>
      </c>
      <c r="E88" s="4">
        <f ca="1">IF(C88="","",COUNTIFS('Program and Results'!$S:$S,"AWAY",'Program and Results'!$U:$U,'Data mining (Elo R diff Last 6)'!$C88))</f>
        <v>0</v>
      </c>
      <c r="F88" s="4">
        <f ca="1">IF(C88="","",COUNTIFS('Program and Results'!$S:$S,"DRAW",'Program and Results'!$U:$U,'Data mining (Elo R diff Last 6)'!$C88))</f>
        <v>0</v>
      </c>
      <c r="G88" s="4">
        <f t="shared" ca="1" si="17"/>
        <v>3</v>
      </c>
      <c r="H88" s="69">
        <f t="shared" ca="1" si="25"/>
        <v>1</v>
      </c>
      <c r="I88" s="69">
        <f t="shared" ca="1" si="26"/>
        <v>0</v>
      </c>
      <c r="J88" s="69">
        <f t="shared" ca="1" si="27"/>
        <v>0</v>
      </c>
      <c r="N88" s="64" t="str">
        <f t="shared" ca="1" si="28"/>
        <v/>
      </c>
      <c r="O88" s="64" t="str">
        <f t="shared" ca="1" si="29"/>
        <v/>
      </c>
      <c r="P88" s="36" t="str">
        <f t="shared" ca="1" si="18"/>
        <v/>
      </c>
      <c r="Q88" s="36" t="str">
        <f t="shared" ca="1" si="19"/>
        <v/>
      </c>
      <c r="R88" s="36" t="str">
        <f t="shared" ca="1" si="20"/>
        <v/>
      </c>
      <c r="S88" s="4" t="str">
        <f t="shared" ca="1" si="21"/>
        <v/>
      </c>
      <c r="T88" s="61" t="str">
        <f t="shared" ca="1" si="22"/>
        <v/>
      </c>
      <c r="U88" s="61" t="str">
        <f t="shared" ca="1" si="22"/>
        <v/>
      </c>
      <c r="V88" s="61" t="str">
        <f t="shared" ca="1" si="22"/>
        <v/>
      </c>
      <c r="AJ88" t="str">
        <f t="shared" ca="1" si="23"/>
        <v>first</v>
      </c>
    </row>
    <row r="89" spans="3:36">
      <c r="C89">
        <f t="shared" ca="1" si="24"/>
        <v>26</v>
      </c>
      <c r="D89" s="4">
        <f ca="1">IF(C89="","",COUNTIFS('Program and Results'!$S:$S,"HOME",'Program and Results'!$U:$U,'Data mining (Elo R diff Last 6)'!$C89))</f>
        <v>2</v>
      </c>
      <c r="E89" s="4">
        <f ca="1">IF(C89="","",COUNTIFS('Program and Results'!$S:$S,"AWAY",'Program and Results'!$U:$U,'Data mining (Elo R diff Last 6)'!$C89))</f>
        <v>2</v>
      </c>
      <c r="F89" s="4">
        <f ca="1">IF(C89="","",COUNTIFS('Program and Results'!$S:$S,"DRAW",'Program and Results'!$U:$U,'Data mining (Elo R diff Last 6)'!$C89))</f>
        <v>0</v>
      </c>
      <c r="G89" s="4">
        <f t="shared" ca="1" si="17"/>
        <v>4</v>
      </c>
      <c r="H89" s="69">
        <f t="shared" ca="1" si="25"/>
        <v>0.5</v>
      </c>
      <c r="I89" s="69">
        <f t="shared" ca="1" si="26"/>
        <v>0.5</v>
      </c>
      <c r="J89" s="69">
        <f t="shared" ca="1" si="27"/>
        <v>0</v>
      </c>
      <c r="N89" s="64" t="str">
        <f t="shared" ca="1" si="28"/>
        <v/>
      </c>
      <c r="O89" s="64" t="str">
        <f t="shared" ca="1" si="29"/>
        <v/>
      </c>
      <c r="P89" s="36" t="str">
        <f t="shared" ca="1" si="18"/>
        <v/>
      </c>
      <c r="Q89" s="36" t="str">
        <f t="shared" ca="1" si="19"/>
        <v/>
      </c>
      <c r="R89" s="36" t="str">
        <f t="shared" ca="1" si="20"/>
        <v/>
      </c>
      <c r="S89" s="4" t="str">
        <f t="shared" ca="1" si="21"/>
        <v/>
      </c>
      <c r="T89" s="61" t="str">
        <f t="shared" ca="1" si="22"/>
        <v/>
      </c>
      <c r="U89" s="61" t="str">
        <f t="shared" ca="1" si="22"/>
        <v/>
      </c>
      <c r="V89" s="61" t="str">
        <f t="shared" ca="1" si="22"/>
        <v/>
      </c>
      <c r="AJ89" t="str">
        <f t="shared" ca="1" si="23"/>
        <v>first</v>
      </c>
    </row>
    <row r="90" spans="3:36">
      <c r="C90">
        <f t="shared" ca="1" si="24"/>
        <v>27</v>
      </c>
      <c r="D90" s="4">
        <f ca="1">IF(C90="","",COUNTIFS('Program and Results'!$S:$S,"HOME",'Program and Results'!$U:$U,'Data mining (Elo R diff Last 6)'!$C90))</f>
        <v>2</v>
      </c>
      <c r="E90" s="4">
        <f ca="1">IF(C90="","",COUNTIFS('Program and Results'!$S:$S,"AWAY",'Program and Results'!$U:$U,'Data mining (Elo R diff Last 6)'!$C90))</f>
        <v>0</v>
      </c>
      <c r="F90" s="4">
        <f ca="1">IF(C90="","",COUNTIFS('Program and Results'!$S:$S,"DRAW",'Program and Results'!$U:$U,'Data mining (Elo R diff Last 6)'!$C90))</f>
        <v>0</v>
      </c>
      <c r="G90" s="4">
        <f t="shared" ca="1" si="17"/>
        <v>2</v>
      </c>
      <c r="H90" s="69">
        <f t="shared" ca="1" si="25"/>
        <v>1</v>
      </c>
      <c r="I90" s="69">
        <f t="shared" ca="1" si="26"/>
        <v>0</v>
      </c>
      <c r="J90" s="69">
        <f t="shared" ca="1" si="27"/>
        <v>0</v>
      </c>
      <c r="N90" s="64" t="str">
        <f t="shared" ca="1" si="28"/>
        <v/>
      </c>
      <c r="O90" s="64" t="str">
        <f t="shared" ca="1" si="29"/>
        <v/>
      </c>
      <c r="P90" s="36" t="str">
        <f t="shared" ca="1" si="18"/>
        <v/>
      </c>
      <c r="Q90" s="36" t="str">
        <f t="shared" ca="1" si="19"/>
        <v/>
      </c>
      <c r="R90" s="36" t="str">
        <f t="shared" ca="1" si="20"/>
        <v/>
      </c>
      <c r="S90" s="4" t="str">
        <f t="shared" ca="1" si="21"/>
        <v/>
      </c>
      <c r="T90" s="61" t="str">
        <f t="shared" ca="1" si="22"/>
        <v/>
      </c>
      <c r="U90" s="61" t="str">
        <f t="shared" ca="1" si="22"/>
        <v/>
      </c>
      <c r="V90" s="61" t="str">
        <f t="shared" ca="1" si="22"/>
        <v/>
      </c>
      <c r="AJ90" t="str">
        <f t="shared" ca="1" si="23"/>
        <v>first</v>
      </c>
    </row>
    <row r="91" spans="3:36">
      <c r="C91">
        <f t="shared" ca="1" si="24"/>
        <v>28</v>
      </c>
      <c r="D91" s="4">
        <f ca="1">IF(C91="","",COUNTIFS('Program and Results'!$S:$S,"HOME",'Program and Results'!$U:$U,'Data mining (Elo R diff Last 6)'!$C91))</f>
        <v>4</v>
      </c>
      <c r="E91" s="4">
        <f ca="1">IF(C91="","",COUNTIFS('Program and Results'!$S:$S,"AWAY",'Program and Results'!$U:$U,'Data mining (Elo R diff Last 6)'!$C91))</f>
        <v>1</v>
      </c>
      <c r="F91" s="4">
        <f ca="1">IF(C91="","",COUNTIFS('Program and Results'!$S:$S,"DRAW",'Program and Results'!$U:$U,'Data mining (Elo R diff Last 6)'!$C91))</f>
        <v>0</v>
      </c>
      <c r="G91" s="4">
        <f t="shared" ca="1" si="17"/>
        <v>5</v>
      </c>
      <c r="H91" s="69">
        <f t="shared" ca="1" si="25"/>
        <v>0.8</v>
      </c>
      <c r="I91" s="69">
        <f t="shared" ca="1" si="26"/>
        <v>0.2</v>
      </c>
      <c r="J91" s="69">
        <f t="shared" ca="1" si="27"/>
        <v>0</v>
      </c>
      <c r="N91" s="64" t="str">
        <f t="shared" ca="1" si="28"/>
        <v/>
      </c>
      <c r="O91" s="64" t="str">
        <f t="shared" ca="1" si="29"/>
        <v/>
      </c>
      <c r="P91" s="36" t="str">
        <f t="shared" ca="1" si="18"/>
        <v/>
      </c>
      <c r="Q91" s="36" t="str">
        <f t="shared" ca="1" si="19"/>
        <v/>
      </c>
      <c r="R91" s="36" t="str">
        <f t="shared" ca="1" si="20"/>
        <v/>
      </c>
      <c r="S91" s="4" t="str">
        <f t="shared" ca="1" si="21"/>
        <v/>
      </c>
      <c r="T91" s="61" t="str">
        <f t="shared" ca="1" si="22"/>
        <v/>
      </c>
      <c r="U91" s="61" t="str">
        <f t="shared" ca="1" si="22"/>
        <v/>
      </c>
      <c r="V91" s="61" t="str">
        <f t="shared" ca="1" si="22"/>
        <v/>
      </c>
      <c r="AJ91" t="str">
        <f t="shared" ca="1" si="23"/>
        <v>first</v>
      </c>
    </row>
    <row r="92" spans="3:36">
      <c r="C92">
        <f t="shared" ca="1" si="24"/>
        <v>29</v>
      </c>
      <c r="D92" s="4">
        <f ca="1">IF(C92="","",COUNTIFS('Program and Results'!$S:$S,"HOME",'Program and Results'!$U:$U,'Data mining (Elo R diff Last 6)'!$C92))</f>
        <v>0</v>
      </c>
      <c r="E92" s="4">
        <f ca="1">IF(C92="","",COUNTIFS('Program and Results'!$S:$S,"AWAY",'Program and Results'!$U:$U,'Data mining (Elo R diff Last 6)'!$C92))</f>
        <v>0</v>
      </c>
      <c r="F92" s="4">
        <f ca="1">IF(C92="","",COUNTIFS('Program and Results'!$S:$S,"DRAW",'Program and Results'!$U:$U,'Data mining (Elo R diff Last 6)'!$C92))</f>
        <v>1</v>
      </c>
      <c r="G92" s="4">
        <f t="shared" ca="1" si="17"/>
        <v>1</v>
      </c>
      <c r="H92" s="69">
        <f t="shared" ca="1" si="25"/>
        <v>0</v>
      </c>
      <c r="I92" s="69">
        <f t="shared" ca="1" si="26"/>
        <v>0</v>
      </c>
      <c r="J92" s="69">
        <f t="shared" ca="1" si="27"/>
        <v>1</v>
      </c>
      <c r="N92" s="64" t="str">
        <f t="shared" ca="1" si="28"/>
        <v/>
      </c>
      <c r="O92" s="64" t="str">
        <f t="shared" ca="1" si="29"/>
        <v/>
      </c>
      <c r="P92" s="36" t="str">
        <f t="shared" ca="1" si="18"/>
        <v/>
      </c>
      <c r="Q92" s="36" t="str">
        <f t="shared" ca="1" si="19"/>
        <v/>
      </c>
      <c r="R92" s="36" t="str">
        <f t="shared" ca="1" si="20"/>
        <v/>
      </c>
      <c r="S92" s="4" t="str">
        <f t="shared" ca="1" si="21"/>
        <v/>
      </c>
      <c r="T92" s="61" t="str">
        <f t="shared" ca="1" si="22"/>
        <v/>
      </c>
      <c r="U92" s="61" t="str">
        <f t="shared" ca="1" si="22"/>
        <v/>
      </c>
      <c r="V92" s="61" t="str">
        <f t="shared" ca="1" si="22"/>
        <v/>
      </c>
      <c r="AJ92" t="str">
        <f t="shared" ca="1" si="23"/>
        <v>first</v>
      </c>
    </row>
    <row r="93" spans="3:36">
      <c r="C93">
        <f t="shared" ca="1" si="24"/>
        <v>30</v>
      </c>
      <c r="D93" s="4">
        <f ca="1">IF(C93="","",COUNTIFS('Program and Results'!$S:$S,"HOME",'Program and Results'!$U:$U,'Data mining (Elo R diff Last 6)'!$C93))</f>
        <v>0</v>
      </c>
      <c r="E93" s="4">
        <f ca="1">IF(C93="","",COUNTIFS('Program and Results'!$S:$S,"AWAY",'Program and Results'!$U:$U,'Data mining (Elo R diff Last 6)'!$C93))</f>
        <v>0</v>
      </c>
      <c r="F93" s="4">
        <f ca="1">IF(C93="","",COUNTIFS('Program and Results'!$S:$S,"DRAW",'Program and Results'!$U:$U,'Data mining (Elo R diff Last 6)'!$C93))</f>
        <v>0</v>
      </c>
      <c r="G93" s="4">
        <f t="shared" ca="1" si="17"/>
        <v>0</v>
      </c>
      <c r="H93" s="69" t="str">
        <f t="shared" ca="1" si="25"/>
        <v/>
      </c>
      <c r="I93" s="69" t="str">
        <f t="shared" ca="1" si="26"/>
        <v/>
      </c>
      <c r="J93" s="69" t="str">
        <f t="shared" ca="1" si="27"/>
        <v/>
      </c>
      <c r="N93" s="64" t="str">
        <f t="shared" ca="1" si="28"/>
        <v/>
      </c>
      <c r="O93" s="64" t="str">
        <f t="shared" ca="1" si="29"/>
        <v/>
      </c>
      <c r="P93" s="36" t="str">
        <f t="shared" ca="1" si="18"/>
        <v/>
      </c>
      <c r="Q93" s="36" t="str">
        <f t="shared" ca="1" si="19"/>
        <v/>
      </c>
      <c r="R93" s="36" t="str">
        <f t="shared" ca="1" si="20"/>
        <v/>
      </c>
      <c r="S93" s="4" t="str">
        <f t="shared" ca="1" si="21"/>
        <v/>
      </c>
      <c r="T93" s="61" t="str">
        <f t="shared" ca="1" si="22"/>
        <v/>
      </c>
      <c r="U93" s="61" t="str">
        <f t="shared" ca="1" si="22"/>
        <v/>
      </c>
      <c r="V93" s="61" t="str">
        <f t="shared" ca="1" si="22"/>
        <v/>
      </c>
      <c r="AJ93" t="str">
        <f t="shared" ca="1" si="23"/>
        <v>not first</v>
      </c>
    </row>
    <row r="94" spans="3:36">
      <c r="C94">
        <f t="shared" ca="1" si="24"/>
        <v>31</v>
      </c>
      <c r="D94" s="4">
        <f ca="1">IF(C94="","",COUNTIFS('Program and Results'!$S:$S,"HOME",'Program and Results'!$U:$U,'Data mining (Elo R diff Last 6)'!$C94))</f>
        <v>1</v>
      </c>
      <c r="E94" s="4">
        <f ca="1">IF(C94="","",COUNTIFS('Program and Results'!$S:$S,"AWAY",'Program and Results'!$U:$U,'Data mining (Elo R diff Last 6)'!$C94))</f>
        <v>0</v>
      </c>
      <c r="F94" s="4">
        <f ca="1">IF(C94="","",COUNTIFS('Program and Results'!$S:$S,"DRAW",'Program and Results'!$U:$U,'Data mining (Elo R diff Last 6)'!$C94))</f>
        <v>1</v>
      </c>
      <c r="G94" s="4">
        <f t="shared" ca="1" si="17"/>
        <v>2</v>
      </c>
      <c r="H94" s="69">
        <f t="shared" ca="1" si="25"/>
        <v>0.5</v>
      </c>
      <c r="I94" s="69">
        <f t="shared" ca="1" si="26"/>
        <v>0</v>
      </c>
      <c r="J94" s="69">
        <f t="shared" ca="1" si="27"/>
        <v>0.5</v>
      </c>
      <c r="N94" s="64" t="str">
        <f t="shared" ca="1" si="28"/>
        <v/>
      </c>
      <c r="O94" s="64" t="str">
        <f t="shared" ca="1" si="29"/>
        <v/>
      </c>
      <c r="P94" s="36" t="str">
        <f t="shared" ca="1" si="18"/>
        <v/>
      </c>
      <c r="Q94" s="36" t="str">
        <f t="shared" ca="1" si="19"/>
        <v/>
      </c>
      <c r="R94" s="36" t="str">
        <f t="shared" ca="1" si="20"/>
        <v/>
      </c>
      <c r="S94" s="4" t="str">
        <f t="shared" ca="1" si="21"/>
        <v/>
      </c>
      <c r="T94" s="61" t="str">
        <f t="shared" ca="1" si="22"/>
        <v/>
      </c>
      <c r="U94" s="61" t="str">
        <f t="shared" ca="1" si="22"/>
        <v/>
      </c>
      <c r="V94" s="61" t="str">
        <f t="shared" ca="1" si="22"/>
        <v/>
      </c>
      <c r="AJ94" t="str">
        <f t="shared" ca="1" si="23"/>
        <v>first</v>
      </c>
    </row>
    <row r="95" spans="3:36">
      <c r="C95">
        <f t="shared" ca="1" si="24"/>
        <v>32</v>
      </c>
      <c r="D95" s="4">
        <f ca="1">IF(C95="","",COUNTIFS('Program and Results'!$S:$S,"HOME",'Program and Results'!$U:$U,'Data mining (Elo R diff Last 6)'!$C95))</f>
        <v>1</v>
      </c>
      <c r="E95" s="4">
        <f ca="1">IF(C95="","",COUNTIFS('Program and Results'!$S:$S,"AWAY",'Program and Results'!$U:$U,'Data mining (Elo R diff Last 6)'!$C95))</f>
        <v>0</v>
      </c>
      <c r="F95" s="4">
        <f ca="1">IF(C95="","",COUNTIFS('Program and Results'!$S:$S,"DRAW",'Program and Results'!$U:$U,'Data mining (Elo R diff Last 6)'!$C95))</f>
        <v>0</v>
      </c>
      <c r="G95" s="4">
        <f t="shared" ca="1" si="17"/>
        <v>1</v>
      </c>
      <c r="H95" s="69">
        <f t="shared" ca="1" si="25"/>
        <v>1</v>
      </c>
      <c r="I95" s="69">
        <f t="shared" ca="1" si="26"/>
        <v>0</v>
      </c>
      <c r="J95" s="69">
        <f t="shared" ca="1" si="27"/>
        <v>0</v>
      </c>
      <c r="N95" s="64" t="str">
        <f t="shared" ca="1" si="28"/>
        <v/>
      </c>
      <c r="O95" s="64" t="str">
        <f t="shared" ca="1" si="29"/>
        <v/>
      </c>
      <c r="P95" s="36" t="str">
        <f t="shared" ca="1" si="18"/>
        <v/>
      </c>
      <c r="Q95" s="36" t="str">
        <f t="shared" ca="1" si="19"/>
        <v/>
      </c>
      <c r="R95" s="36" t="str">
        <f t="shared" ca="1" si="20"/>
        <v/>
      </c>
      <c r="S95" s="4" t="str">
        <f t="shared" ca="1" si="21"/>
        <v/>
      </c>
      <c r="T95" s="61" t="str">
        <f t="shared" ca="1" si="22"/>
        <v/>
      </c>
      <c r="U95" s="61" t="str">
        <f t="shared" ca="1" si="22"/>
        <v/>
      </c>
      <c r="V95" s="61" t="str">
        <f t="shared" ca="1" si="22"/>
        <v/>
      </c>
      <c r="AJ95" t="str">
        <f t="shared" ca="1" si="23"/>
        <v>first</v>
      </c>
    </row>
    <row r="96" spans="3:36">
      <c r="C96">
        <f t="shared" ca="1" si="24"/>
        <v>33</v>
      </c>
      <c r="D96" s="4">
        <f ca="1">IF(C96="","",COUNTIFS('Program and Results'!$S:$S,"HOME",'Program and Results'!$U:$U,'Data mining (Elo R diff Last 6)'!$C96))</f>
        <v>0</v>
      </c>
      <c r="E96" s="4">
        <f ca="1">IF(C96="","",COUNTIFS('Program and Results'!$S:$S,"AWAY",'Program and Results'!$U:$U,'Data mining (Elo R diff Last 6)'!$C96))</f>
        <v>1</v>
      </c>
      <c r="F96" s="4">
        <f ca="1">IF(C96="","",COUNTIFS('Program and Results'!$S:$S,"DRAW",'Program and Results'!$U:$U,'Data mining (Elo R diff Last 6)'!$C96))</f>
        <v>1</v>
      </c>
      <c r="G96" s="4">
        <f t="shared" ca="1" si="17"/>
        <v>2</v>
      </c>
      <c r="H96" s="69">
        <f t="shared" ca="1" si="25"/>
        <v>0</v>
      </c>
      <c r="I96" s="69">
        <f t="shared" ca="1" si="26"/>
        <v>0.5</v>
      </c>
      <c r="J96" s="69">
        <f t="shared" ca="1" si="27"/>
        <v>0.5</v>
      </c>
      <c r="N96" s="64" t="str">
        <f t="shared" ca="1" si="28"/>
        <v/>
      </c>
      <c r="O96" s="64" t="str">
        <f t="shared" ca="1" si="29"/>
        <v/>
      </c>
      <c r="P96" s="36" t="str">
        <f t="shared" ca="1" si="18"/>
        <v/>
      </c>
      <c r="Q96" s="36" t="str">
        <f t="shared" ca="1" si="19"/>
        <v/>
      </c>
      <c r="R96" s="36" t="str">
        <f t="shared" ca="1" si="20"/>
        <v/>
      </c>
      <c r="S96" s="4" t="str">
        <f t="shared" ca="1" si="21"/>
        <v/>
      </c>
      <c r="T96" s="61" t="str">
        <f t="shared" ca="1" si="22"/>
        <v/>
      </c>
      <c r="U96" s="61" t="str">
        <f t="shared" ca="1" si="22"/>
        <v/>
      </c>
      <c r="V96" s="61" t="str">
        <f t="shared" ca="1" si="22"/>
        <v/>
      </c>
      <c r="AJ96" t="str">
        <f t="shared" ca="1" si="23"/>
        <v>first</v>
      </c>
    </row>
    <row r="97" spans="3:36">
      <c r="C97">
        <f t="shared" ca="1" si="24"/>
        <v>34</v>
      </c>
      <c r="D97" s="4">
        <f ca="1">IF(C97="","",COUNTIFS('Program and Results'!$S:$S,"HOME",'Program and Results'!$U:$U,'Data mining (Elo R diff Last 6)'!$C97))</f>
        <v>3</v>
      </c>
      <c r="E97" s="4">
        <f ca="1">IF(C97="","",COUNTIFS('Program and Results'!$S:$S,"AWAY",'Program and Results'!$U:$U,'Data mining (Elo R diff Last 6)'!$C97))</f>
        <v>0</v>
      </c>
      <c r="F97" s="4">
        <f ca="1">IF(C97="","",COUNTIFS('Program and Results'!$S:$S,"DRAW",'Program and Results'!$U:$U,'Data mining (Elo R diff Last 6)'!$C97))</f>
        <v>0</v>
      </c>
      <c r="G97" s="4">
        <f t="shared" ca="1" si="17"/>
        <v>3</v>
      </c>
      <c r="H97" s="69">
        <f t="shared" ca="1" si="25"/>
        <v>1</v>
      </c>
      <c r="I97" s="69">
        <f t="shared" ca="1" si="26"/>
        <v>0</v>
      </c>
      <c r="J97" s="69">
        <f t="shared" ca="1" si="27"/>
        <v>0</v>
      </c>
      <c r="N97" s="64" t="str">
        <f t="shared" ca="1" si="28"/>
        <v/>
      </c>
      <c r="O97" s="64" t="str">
        <f t="shared" ca="1" si="29"/>
        <v/>
      </c>
      <c r="P97" s="36" t="str">
        <f t="shared" ca="1" si="18"/>
        <v/>
      </c>
      <c r="Q97" s="36" t="str">
        <f t="shared" ca="1" si="19"/>
        <v/>
      </c>
      <c r="R97" s="36" t="str">
        <f t="shared" ca="1" si="20"/>
        <v/>
      </c>
      <c r="S97" s="4" t="str">
        <f t="shared" ca="1" si="21"/>
        <v/>
      </c>
      <c r="T97" s="61" t="str">
        <f t="shared" ca="1" si="22"/>
        <v/>
      </c>
      <c r="U97" s="61" t="str">
        <f t="shared" ca="1" si="22"/>
        <v/>
      </c>
      <c r="V97" s="61" t="str">
        <f t="shared" ca="1" si="22"/>
        <v/>
      </c>
      <c r="AJ97" t="str">
        <f t="shared" ca="1" si="23"/>
        <v>first</v>
      </c>
    </row>
    <row r="98" spans="3:36">
      <c r="C98">
        <f t="shared" ca="1" si="24"/>
        <v>35</v>
      </c>
      <c r="D98" s="4">
        <f ca="1">IF(C98="","",COUNTIFS('Program and Results'!$S:$S,"HOME",'Program and Results'!$U:$U,'Data mining (Elo R diff Last 6)'!$C98))</f>
        <v>3</v>
      </c>
      <c r="E98" s="4">
        <f ca="1">IF(C98="","",COUNTIFS('Program and Results'!$S:$S,"AWAY",'Program and Results'!$U:$U,'Data mining (Elo R diff Last 6)'!$C98))</f>
        <v>1</v>
      </c>
      <c r="F98" s="4">
        <f ca="1">IF(C98="","",COUNTIFS('Program and Results'!$S:$S,"DRAW",'Program and Results'!$U:$U,'Data mining (Elo R diff Last 6)'!$C98))</f>
        <v>0</v>
      </c>
      <c r="G98" s="4">
        <f t="shared" ca="1" si="17"/>
        <v>4</v>
      </c>
      <c r="H98" s="69">
        <f t="shared" ca="1" si="25"/>
        <v>0.75</v>
      </c>
      <c r="I98" s="69">
        <f t="shared" ca="1" si="26"/>
        <v>0.25</v>
      </c>
      <c r="J98" s="69">
        <f t="shared" ca="1" si="27"/>
        <v>0</v>
      </c>
      <c r="N98" s="64" t="str">
        <f t="shared" ca="1" si="28"/>
        <v/>
      </c>
      <c r="O98" s="64" t="str">
        <f t="shared" ca="1" si="29"/>
        <v/>
      </c>
      <c r="P98" s="36" t="str">
        <f t="shared" ca="1" si="18"/>
        <v/>
      </c>
      <c r="Q98" s="36" t="str">
        <f t="shared" ca="1" si="19"/>
        <v/>
      </c>
      <c r="R98" s="36" t="str">
        <f t="shared" ca="1" si="20"/>
        <v/>
      </c>
      <c r="S98" s="4" t="str">
        <f t="shared" ca="1" si="21"/>
        <v/>
      </c>
      <c r="T98" s="61" t="str">
        <f t="shared" ca="1" si="22"/>
        <v/>
      </c>
      <c r="U98" s="61" t="str">
        <f t="shared" ca="1" si="22"/>
        <v/>
      </c>
      <c r="V98" s="61" t="str">
        <f t="shared" ca="1" si="22"/>
        <v/>
      </c>
      <c r="AJ98" t="str">
        <f t="shared" ca="1" si="23"/>
        <v>first</v>
      </c>
    </row>
    <row r="99" spans="3:36">
      <c r="C99">
        <f t="shared" ca="1" si="24"/>
        <v>36</v>
      </c>
      <c r="D99" s="4">
        <f ca="1">IF(C99="","",COUNTIFS('Program and Results'!$S:$S,"HOME",'Program and Results'!$U:$U,'Data mining (Elo R diff Last 6)'!$C99))</f>
        <v>1</v>
      </c>
      <c r="E99" s="4">
        <f ca="1">IF(C99="","",COUNTIFS('Program and Results'!$S:$S,"AWAY",'Program and Results'!$U:$U,'Data mining (Elo R diff Last 6)'!$C99))</f>
        <v>0</v>
      </c>
      <c r="F99" s="4">
        <f ca="1">IF(C99="","",COUNTIFS('Program and Results'!$S:$S,"DRAW",'Program and Results'!$U:$U,'Data mining (Elo R diff Last 6)'!$C99))</f>
        <v>0</v>
      </c>
      <c r="G99" s="4">
        <f t="shared" ca="1" si="17"/>
        <v>1</v>
      </c>
      <c r="H99" s="69">
        <f t="shared" ca="1" si="25"/>
        <v>1</v>
      </c>
      <c r="I99" s="69">
        <f t="shared" ca="1" si="26"/>
        <v>0</v>
      </c>
      <c r="J99" s="69">
        <f t="shared" ca="1" si="27"/>
        <v>0</v>
      </c>
      <c r="N99" s="64" t="str">
        <f t="shared" ca="1" si="28"/>
        <v/>
      </c>
      <c r="O99" s="64" t="str">
        <f t="shared" ca="1" si="29"/>
        <v/>
      </c>
      <c r="P99" s="36" t="str">
        <f t="shared" ca="1" si="18"/>
        <v/>
      </c>
      <c r="Q99" s="36" t="str">
        <f t="shared" ca="1" si="19"/>
        <v/>
      </c>
      <c r="R99" s="36" t="str">
        <f t="shared" ca="1" si="20"/>
        <v/>
      </c>
      <c r="S99" s="4" t="str">
        <f t="shared" ca="1" si="21"/>
        <v/>
      </c>
      <c r="T99" s="61" t="str">
        <f t="shared" ca="1" si="22"/>
        <v/>
      </c>
      <c r="U99" s="61" t="str">
        <f t="shared" ca="1" si="22"/>
        <v/>
      </c>
      <c r="V99" s="61" t="str">
        <f t="shared" ca="1" si="22"/>
        <v/>
      </c>
      <c r="AJ99" t="str">
        <f t="shared" ca="1" si="23"/>
        <v>first</v>
      </c>
    </row>
    <row r="100" spans="3:36">
      <c r="C100">
        <f t="shared" ca="1" si="24"/>
        <v>37</v>
      </c>
      <c r="D100" s="4">
        <f ca="1">IF(C100="","",COUNTIFS('Program and Results'!$S:$S,"HOME",'Program and Results'!$U:$U,'Data mining (Elo R diff Last 6)'!$C100))</f>
        <v>1</v>
      </c>
      <c r="E100" s="4">
        <f ca="1">IF(C100="","",COUNTIFS('Program and Results'!$S:$S,"AWAY",'Program and Results'!$U:$U,'Data mining (Elo R diff Last 6)'!$C100))</f>
        <v>0</v>
      </c>
      <c r="F100" s="4">
        <f ca="1">IF(C100="","",COUNTIFS('Program and Results'!$S:$S,"DRAW",'Program and Results'!$U:$U,'Data mining (Elo R diff Last 6)'!$C100))</f>
        <v>0</v>
      </c>
      <c r="G100" s="4">
        <f t="shared" ca="1" si="17"/>
        <v>1</v>
      </c>
      <c r="H100" s="69">
        <f t="shared" ca="1" si="25"/>
        <v>1</v>
      </c>
      <c r="I100" s="69">
        <f t="shared" ca="1" si="26"/>
        <v>0</v>
      </c>
      <c r="J100" s="69">
        <f t="shared" ca="1" si="27"/>
        <v>0</v>
      </c>
      <c r="N100" s="64" t="str">
        <f t="shared" ca="1" si="28"/>
        <v/>
      </c>
      <c r="O100" s="64" t="str">
        <f t="shared" ca="1" si="29"/>
        <v/>
      </c>
      <c r="P100" s="36" t="str">
        <f t="shared" ca="1" si="18"/>
        <v/>
      </c>
      <c r="Q100" s="36" t="str">
        <f t="shared" ca="1" si="19"/>
        <v/>
      </c>
      <c r="R100" s="36" t="str">
        <f t="shared" ca="1" si="20"/>
        <v/>
      </c>
      <c r="S100" s="4" t="str">
        <f t="shared" ca="1" si="21"/>
        <v/>
      </c>
      <c r="T100" s="61" t="str">
        <f t="shared" ca="1" si="22"/>
        <v/>
      </c>
      <c r="U100" s="61" t="str">
        <f t="shared" ca="1" si="22"/>
        <v/>
      </c>
      <c r="V100" s="61" t="str">
        <f t="shared" ca="1" si="22"/>
        <v/>
      </c>
      <c r="AJ100" t="str">
        <f t="shared" ca="1" si="23"/>
        <v>first</v>
      </c>
    </row>
    <row r="101" spans="3:36">
      <c r="C101">
        <f t="shared" ca="1" si="24"/>
        <v>38</v>
      </c>
      <c r="D101" s="4">
        <f ca="1">IF(C101="","",COUNTIFS('Program and Results'!$S:$S,"HOME",'Program and Results'!$U:$U,'Data mining (Elo R diff Last 6)'!$C101))</f>
        <v>1</v>
      </c>
      <c r="E101" s="4">
        <f ca="1">IF(C101="","",COUNTIFS('Program and Results'!$S:$S,"AWAY",'Program and Results'!$U:$U,'Data mining (Elo R diff Last 6)'!$C101))</f>
        <v>1</v>
      </c>
      <c r="F101" s="4">
        <f ca="1">IF(C101="","",COUNTIFS('Program and Results'!$S:$S,"DRAW",'Program and Results'!$U:$U,'Data mining (Elo R diff Last 6)'!$C101))</f>
        <v>1</v>
      </c>
      <c r="G101" s="4">
        <f t="shared" ca="1" si="17"/>
        <v>3</v>
      </c>
      <c r="H101" s="69">
        <f t="shared" ca="1" si="25"/>
        <v>0.33333333333333331</v>
      </c>
      <c r="I101" s="69">
        <f t="shared" ca="1" si="26"/>
        <v>0.33333333333333331</v>
      </c>
      <c r="J101" s="69">
        <f t="shared" ca="1" si="27"/>
        <v>0.33333333333333331</v>
      </c>
      <c r="N101" s="64" t="str">
        <f t="shared" ca="1" si="28"/>
        <v/>
      </c>
      <c r="O101" s="64" t="str">
        <f t="shared" ca="1" si="29"/>
        <v/>
      </c>
      <c r="P101" s="36" t="str">
        <f t="shared" ca="1" si="18"/>
        <v/>
      </c>
      <c r="Q101" s="36" t="str">
        <f t="shared" ca="1" si="19"/>
        <v/>
      </c>
      <c r="R101" s="36" t="str">
        <f t="shared" ca="1" si="20"/>
        <v/>
      </c>
      <c r="S101" s="4" t="str">
        <f t="shared" ca="1" si="21"/>
        <v/>
      </c>
      <c r="T101" s="61" t="str">
        <f t="shared" ca="1" si="22"/>
        <v/>
      </c>
      <c r="U101" s="61" t="str">
        <f t="shared" ca="1" si="22"/>
        <v/>
      </c>
      <c r="V101" s="61" t="str">
        <f t="shared" ca="1" si="22"/>
        <v/>
      </c>
      <c r="AJ101" t="str">
        <f t="shared" ca="1" si="23"/>
        <v>first</v>
      </c>
    </row>
    <row r="102" spans="3:36">
      <c r="C102">
        <f t="shared" ca="1" si="24"/>
        <v>39</v>
      </c>
      <c r="D102" s="4">
        <f ca="1">IF(C102="","",COUNTIFS('Program and Results'!$S:$S,"HOME",'Program and Results'!$U:$U,'Data mining (Elo R diff Last 6)'!$C102))</f>
        <v>0</v>
      </c>
      <c r="E102" s="4">
        <f ca="1">IF(C102="","",COUNTIFS('Program and Results'!$S:$S,"AWAY",'Program and Results'!$U:$U,'Data mining (Elo R diff Last 6)'!$C102))</f>
        <v>0</v>
      </c>
      <c r="F102" s="4">
        <f ca="1">IF(C102="","",COUNTIFS('Program and Results'!$S:$S,"DRAW",'Program and Results'!$U:$U,'Data mining (Elo R diff Last 6)'!$C102))</f>
        <v>0</v>
      </c>
      <c r="G102" s="4">
        <f t="shared" ca="1" si="17"/>
        <v>0</v>
      </c>
      <c r="H102" s="69" t="str">
        <f t="shared" ca="1" si="25"/>
        <v/>
      </c>
      <c r="I102" s="69" t="str">
        <f t="shared" ca="1" si="26"/>
        <v/>
      </c>
      <c r="J102" s="69" t="str">
        <f t="shared" ca="1" si="27"/>
        <v/>
      </c>
      <c r="N102" s="64" t="str">
        <f t="shared" ca="1" si="28"/>
        <v/>
      </c>
      <c r="O102" s="64" t="str">
        <f t="shared" ca="1" si="29"/>
        <v/>
      </c>
      <c r="P102" s="36" t="str">
        <f t="shared" ca="1" si="18"/>
        <v/>
      </c>
      <c r="Q102" s="36" t="str">
        <f t="shared" ca="1" si="19"/>
        <v/>
      </c>
      <c r="R102" s="36" t="str">
        <f t="shared" ca="1" si="20"/>
        <v/>
      </c>
      <c r="S102" s="4" t="str">
        <f t="shared" ca="1" si="21"/>
        <v/>
      </c>
      <c r="T102" s="61" t="str">
        <f t="shared" ca="1" si="22"/>
        <v/>
      </c>
      <c r="U102" s="61" t="str">
        <f t="shared" ca="1" si="22"/>
        <v/>
      </c>
      <c r="V102" s="61" t="str">
        <f t="shared" ca="1" si="22"/>
        <v/>
      </c>
      <c r="AJ102" t="str">
        <f t="shared" ca="1" si="23"/>
        <v>not first</v>
      </c>
    </row>
    <row r="103" spans="3:36">
      <c r="C103">
        <f t="shared" ca="1" si="24"/>
        <v>40</v>
      </c>
      <c r="D103" s="4">
        <f ca="1">IF(C103="","",COUNTIFS('Program and Results'!$S:$S,"HOME",'Program and Results'!$U:$U,'Data mining (Elo R diff Last 6)'!$C103))</f>
        <v>0</v>
      </c>
      <c r="E103" s="4">
        <f ca="1">IF(C103="","",COUNTIFS('Program and Results'!$S:$S,"AWAY",'Program and Results'!$U:$U,'Data mining (Elo R diff Last 6)'!$C103))</f>
        <v>1</v>
      </c>
      <c r="F103" s="4">
        <f ca="1">IF(C103="","",COUNTIFS('Program and Results'!$S:$S,"DRAW",'Program and Results'!$U:$U,'Data mining (Elo R diff Last 6)'!$C103))</f>
        <v>0</v>
      </c>
      <c r="G103" s="4">
        <f t="shared" ca="1" si="17"/>
        <v>1</v>
      </c>
      <c r="H103" s="69">
        <f t="shared" ca="1" si="25"/>
        <v>0</v>
      </c>
      <c r="I103" s="69">
        <f t="shared" ca="1" si="26"/>
        <v>1</v>
      </c>
      <c r="J103" s="69">
        <f t="shared" ca="1" si="27"/>
        <v>0</v>
      </c>
      <c r="N103" s="64" t="str">
        <f t="shared" ca="1" si="28"/>
        <v/>
      </c>
      <c r="O103" s="64" t="str">
        <f t="shared" ca="1" si="29"/>
        <v/>
      </c>
      <c r="P103" s="36" t="str">
        <f t="shared" ca="1" si="18"/>
        <v/>
      </c>
      <c r="Q103" s="36" t="str">
        <f t="shared" ca="1" si="19"/>
        <v/>
      </c>
      <c r="R103" s="36" t="str">
        <f t="shared" ca="1" si="20"/>
        <v/>
      </c>
      <c r="S103" s="4" t="str">
        <f t="shared" ca="1" si="21"/>
        <v/>
      </c>
      <c r="T103" s="61" t="str">
        <f t="shared" ca="1" si="22"/>
        <v/>
      </c>
      <c r="U103" s="61" t="str">
        <f t="shared" ca="1" si="22"/>
        <v/>
      </c>
      <c r="V103" s="61" t="str">
        <f t="shared" ca="1" si="22"/>
        <v/>
      </c>
      <c r="AJ103" t="str">
        <f t="shared" ca="1" si="23"/>
        <v>first</v>
      </c>
    </row>
    <row r="104" spans="3:36">
      <c r="C104">
        <f t="shared" ca="1" si="24"/>
        <v>41</v>
      </c>
      <c r="D104" s="4">
        <f ca="1">IF(C104="","",COUNTIFS('Program and Results'!$S:$S,"HOME",'Program and Results'!$U:$U,'Data mining (Elo R diff Last 6)'!$C104))</f>
        <v>1</v>
      </c>
      <c r="E104" s="4">
        <f ca="1">IF(C104="","",COUNTIFS('Program and Results'!$S:$S,"AWAY",'Program and Results'!$U:$U,'Data mining (Elo R diff Last 6)'!$C104))</f>
        <v>0</v>
      </c>
      <c r="F104" s="4">
        <f ca="1">IF(C104="","",COUNTIFS('Program and Results'!$S:$S,"DRAW",'Program and Results'!$U:$U,'Data mining (Elo R diff Last 6)'!$C104))</f>
        <v>0</v>
      </c>
      <c r="G104" s="4">
        <f t="shared" ca="1" si="17"/>
        <v>1</v>
      </c>
      <c r="H104" s="69">
        <f t="shared" ca="1" si="25"/>
        <v>1</v>
      </c>
      <c r="I104" s="69">
        <f t="shared" ca="1" si="26"/>
        <v>0</v>
      </c>
      <c r="J104" s="69">
        <f t="shared" ca="1" si="27"/>
        <v>0</v>
      </c>
      <c r="N104" s="64" t="str">
        <f t="shared" ca="1" si="28"/>
        <v/>
      </c>
      <c r="O104" s="64" t="str">
        <f t="shared" ca="1" si="29"/>
        <v/>
      </c>
      <c r="P104" s="36" t="str">
        <f t="shared" ca="1" si="18"/>
        <v/>
      </c>
      <c r="Q104" s="36" t="str">
        <f t="shared" ca="1" si="19"/>
        <v/>
      </c>
      <c r="R104" s="36" t="str">
        <f t="shared" ca="1" si="20"/>
        <v/>
      </c>
      <c r="S104" s="4" t="str">
        <f t="shared" ca="1" si="21"/>
        <v/>
      </c>
      <c r="T104" s="61" t="str">
        <f t="shared" ca="1" si="22"/>
        <v/>
      </c>
      <c r="U104" s="61" t="str">
        <f t="shared" ca="1" si="22"/>
        <v/>
      </c>
      <c r="V104" s="61" t="str">
        <f t="shared" ca="1" si="22"/>
        <v/>
      </c>
      <c r="AJ104" t="str">
        <f t="shared" ca="1" si="23"/>
        <v>first</v>
      </c>
    </row>
    <row r="105" spans="3:36">
      <c r="C105">
        <f t="shared" ca="1" si="24"/>
        <v>42</v>
      </c>
      <c r="D105" s="4">
        <f ca="1">IF(C105="","",COUNTIFS('Program and Results'!$S:$S,"HOME",'Program and Results'!$U:$U,'Data mining (Elo R diff Last 6)'!$C105))</f>
        <v>0</v>
      </c>
      <c r="E105" s="4">
        <f ca="1">IF(C105="","",COUNTIFS('Program and Results'!$S:$S,"AWAY",'Program and Results'!$U:$U,'Data mining (Elo R diff Last 6)'!$C105))</f>
        <v>0</v>
      </c>
      <c r="F105" s="4">
        <f ca="1">IF(C105="","",COUNTIFS('Program and Results'!$S:$S,"DRAW",'Program and Results'!$U:$U,'Data mining (Elo R diff Last 6)'!$C105))</f>
        <v>0</v>
      </c>
      <c r="G105" s="4">
        <f t="shared" ca="1" si="17"/>
        <v>0</v>
      </c>
      <c r="H105" s="69" t="str">
        <f t="shared" ca="1" si="25"/>
        <v/>
      </c>
      <c r="I105" s="69" t="str">
        <f t="shared" ca="1" si="26"/>
        <v/>
      </c>
      <c r="J105" s="69" t="str">
        <f t="shared" ca="1" si="27"/>
        <v/>
      </c>
      <c r="N105" s="64" t="str">
        <f t="shared" ca="1" si="28"/>
        <v/>
      </c>
      <c r="O105" s="64" t="str">
        <f t="shared" ca="1" si="29"/>
        <v/>
      </c>
      <c r="P105" s="36" t="str">
        <f t="shared" ca="1" si="18"/>
        <v/>
      </c>
      <c r="Q105" s="36" t="str">
        <f t="shared" ca="1" si="19"/>
        <v/>
      </c>
      <c r="R105" s="36" t="str">
        <f t="shared" ca="1" si="20"/>
        <v/>
      </c>
      <c r="S105" s="4" t="str">
        <f t="shared" ca="1" si="21"/>
        <v/>
      </c>
      <c r="T105" s="61" t="str">
        <f t="shared" ca="1" si="22"/>
        <v/>
      </c>
      <c r="U105" s="61" t="str">
        <f t="shared" ca="1" si="22"/>
        <v/>
      </c>
      <c r="V105" s="61" t="str">
        <f t="shared" ca="1" si="22"/>
        <v/>
      </c>
      <c r="AJ105" t="str">
        <f t="shared" ca="1" si="23"/>
        <v>not first</v>
      </c>
    </row>
    <row r="106" spans="3:36">
      <c r="C106">
        <f t="shared" ca="1" si="24"/>
        <v>43</v>
      </c>
      <c r="D106" s="4">
        <f ca="1">IF(C106="","",COUNTIFS('Program and Results'!$S:$S,"HOME",'Program and Results'!$U:$U,'Data mining (Elo R diff Last 6)'!$C106))</f>
        <v>0</v>
      </c>
      <c r="E106" s="4">
        <f ca="1">IF(C106="","",COUNTIFS('Program and Results'!$S:$S,"AWAY",'Program and Results'!$U:$U,'Data mining (Elo R diff Last 6)'!$C106))</f>
        <v>0</v>
      </c>
      <c r="F106" s="4">
        <f ca="1">IF(C106="","",COUNTIFS('Program and Results'!$S:$S,"DRAW",'Program and Results'!$U:$U,'Data mining (Elo R diff Last 6)'!$C106))</f>
        <v>0</v>
      </c>
      <c r="G106" s="4">
        <f t="shared" ca="1" si="17"/>
        <v>0</v>
      </c>
      <c r="H106" s="69" t="str">
        <f t="shared" ca="1" si="25"/>
        <v/>
      </c>
      <c r="I106" s="69" t="str">
        <f t="shared" ca="1" si="26"/>
        <v/>
      </c>
      <c r="J106" s="69" t="str">
        <f t="shared" ca="1" si="27"/>
        <v/>
      </c>
      <c r="N106" s="64" t="str">
        <f t="shared" ca="1" si="28"/>
        <v/>
      </c>
      <c r="O106" s="64" t="str">
        <f t="shared" ca="1" si="29"/>
        <v/>
      </c>
      <c r="P106" s="36" t="str">
        <f t="shared" ca="1" si="18"/>
        <v/>
      </c>
      <c r="Q106" s="36" t="str">
        <f t="shared" ca="1" si="19"/>
        <v/>
      </c>
      <c r="R106" s="36" t="str">
        <f t="shared" ca="1" si="20"/>
        <v/>
      </c>
      <c r="S106" s="4" t="str">
        <f t="shared" ca="1" si="21"/>
        <v/>
      </c>
      <c r="T106" s="61" t="str">
        <f t="shared" ca="1" si="22"/>
        <v/>
      </c>
      <c r="U106" s="61" t="str">
        <f t="shared" ca="1" si="22"/>
        <v/>
      </c>
      <c r="V106" s="61" t="str">
        <f t="shared" ca="1" si="22"/>
        <v/>
      </c>
      <c r="AJ106" t="str">
        <f t="shared" ca="1" si="23"/>
        <v>not first</v>
      </c>
    </row>
    <row r="107" spans="3:36">
      <c r="C107">
        <f t="shared" ca="1" si="24"/>
        <v>44</v>
      </c>
      <c r="D107" s="4">
        <f ca="1">IF(C107="","",COUNTIFS('Program and Results'!$S:$S,"HOME",'Program and Results'!$U:$U,'Data mining (Elo R diff Last 6)'!$C107))</f>
        <v>0</v>
      </c>
      <c r="E107" s="4">
        <f ca="1">IF(C107="","",COUNTIFS('Program and Results'!$S:$S,"AWAY",'Program and Results'!$U:$U,'Data mining (Elo R diff Last 6)'!$C107))</f>
        <v>0</v>
      </c>
      <c r="F107" s="4">
        <f ca="1">IF(C107="","",COUNTIFS('Program and Results'!$S:$S,"DRAW",'Program and Results'!$U:$U,'Data mining (Elo R diff Last 6)'!$C107))</f>
        <v>1</v>
      </c>
      <c r="G107" s="4">
        <f t="shared" ca="1" si="17"/>
        <v>1</v>
      </c>
      <c r="H107" s="69">
        <f t="shared" ca="1" si="25"/>
        <v>0</v>
      </c>
      <c r="I107" s="69">
        <f t="shared" ca="1" si="26"/>
        <v>0</v>
      </c>
      <c r="J107" s="69">
        <f t="shared" ca="1" si="27"/>
        <v>1</v>
      </c>
      <c r="N107" s="64" t="str">
        <f t="shared" ca="1" si="28"/>
        <v/>
      </c>
      <c r="O107" s="64" t="str">
        <f t="shared" ca="1" si="29"/>
        <v/>
      </c>
      <c r="P107" s="36" t="str">
        <f t="shared" ca="1" si="18"/>
        <v/>
      </c>
      <c r="Q107" s="36" t="str">
        <f t="shared" ca="1" si="19"/>
        <v/>
      </c>
      <c r="R107" s="36" t="str">
        <f t="shared" ca="1" si="20"/>
        <v/>
      </c>
      <c r="S107" s="4" t="str">
        <f t="shared" ca="1" si="21"/>
        <v/>
      </c>
      <c r="T107" s="61" t="str">
        <f t="shared" ca="1" si="22"/>
        <v/>
      </c>
      <c r="U107" s="61" t="str">
        <f t="shared" ca="1" si="22"/>
        <v/>
      </c>
      <c r="V107" s="61" t="str">
        <f t="shared" ca="1" si="22"/>
        <v/>
      </c>
      <c r="AJ107" t="str">
        <f t="shared" ca="1" si="23"/>
        <v>first</v>
      </c>
    </row>
    <row r="108" spans="3:36">
      <c r="C108">
        <f t="shared" ca="1" si="24"/>
        <v>45</v>
      </c>
      <c r="D108" s="4">
        <f ca="1">IF(C108="","",COUNTIFS('Program and Results'!$S:$S,"HOME",'Program and Results'!$U:$U,'Data mining (Elo R diff Last 6)'!$C108))</f>
        <v>0</v>
      </c>
      <c r="E108" s="4">
        <f ca="1">IF(C108="","",COUNTIFS('Program and Results'!$S:$S,"AWAY",'Program and Results'!$U:$U,'Data mining (Elo R diff Last 6)'!$C108))</f>
        <v>0</v>
      </c>
      <c r="F108" s="4">
        <f ca="1">IF(C108="","",COUNTIFS('Program and Results'!$S:$S,"DRAW",'Program and Results'!$U:$U,'Data mining (Elo R diff Last 6)'!$C108))</f>
        <v>0</v>
      </c>
      <c r="G108" s="4">
        <f t="shared" ca="1" si="17"/>
        <v>0</v>
      </c>
      <c r="H108" s="69" t="str">
        <f t="shared" ca="1" si="25"/>
        <v/>
      </c>
      <c r="I108" s="69" t="str">
        <f t="shared" ca="1" si="26"/>
        <v/>
      </c>
      <c r="J108" s="69" t="str">
        <f t="shared" ca="1" si="27"/>
        <v/>
      </c>
      <c r="N108" s="64" t="str">
        <f t="shared" ca="1" si="28"/>
        <v/>
      </c>
      <c r="O108" s="64" t="str">
        <f t="shared" ca="1" si="29"/>
        <v/>
      </c>
      <c r="P108" s="36" t="str">
        <f t="shared" ca="1" si="18"/>
        <v/>
      </c>
      <c r="Q108" s="36" t="str">
        <f t="shared" ca="1" si="19"/>
        <v/>
      </c>
      <c r="R108" s="36" t="str">
        <f t="shared" ca="1" si="20"/>
        <v/>
      </c>
      <c r="S108" s="4" t="str">
        <f t="shared" ca="1" si="21"/>
        <v/>
      </c>
      <c r="T108" s="61" t="str">
        <f t="shared" ca="1" si="22"/>
        <v/>
      </c>
      <c r="U108" s="61" t="str">
        <f t="shared" ca="1" si="22"/>
        <v/>
      </c>
      <c r="V108" s="61" t="str">
        <f t="shared" ca="1" si="22"/>
        <v/>
      </c>
      <c r="AJ108" t="str">
        <f t="shared" ca="1" si="23"/>
        <v>not first</v>
      </c>
    </row>
    <row r="109" spans="3:36">
      <c r="C109">
        <f t="shared" ca="1" si="24"/>
        <v>46</v>
      </c>
      <c r="D109" s="4">
        <f ca="1">IF(C109="","",COUNTIFS('Program and Results'!$S:$S,"HOME",'Program and Results'!$U:$U,'Data mining (Elo R diff Last 6)'!$C109))</f>
        <v>1</v>
      </c>
      <c r="E109" s="4">
        <f ca="1">IF(C109="","",COUNTIFS('Program and Results'!$S:$S,"AWAY",'Program and Results'!$U:$U,'Data mining (Elo R diff Last 6)'!$C109))</f>
        <v>0</v>
      </c>
      <c r="F109" s="4">
        <f ca="1">IF(C109="","",COUNTIFS('Program and Results'!$S:$S,"DRAW",'Program and Results'!$U:$U,'Data mining (Elo R diff Last 6)'!$C109))</f>
        <v>0</v>
      </c>
      <c r="G109" s="4">
        <f t="shared" ca="1" si="17"/>
        <v>1</v>
      </c>
      <c r="H109" s="69">
        <f t="shared" ca="1" si="25"/>
        <v>1</v>
      </c>
      <c r="I109" s="69">
        <f t="shared" ca="1" si="26"/>
        <v>0</v>
      </c>
      <c r="J109" s="69">
        <f t="shared" ca="1" si="27"/>
        <v>0</v>
      </c>
      <c r="N109" s="64" t="str">
        <f t="shared" ca="1" si="28"/>
        <v/>
      </c>
      <c r="O109" s="64" t="str">
        <f t="shared" ca="1" si="29"/>
        <v/>
      </c>
      <c r="P109" s="36" t="str">
        <f t="shared" ca="1" si="18"/>
        <v/>
      </c>
      <c r="Q109" s="36" t="str">
        <f t="shared" ca="1" si="19"/>
        <v/>
      </c>
      <c r="R109" s="36" t="str">
        <f t="shared" ca="1" si="20"/>
        <v/>
      </c>
      <c r="S109" s="4" t="str">
        <f t="shared" ca="1" si="21"/>
        <v/>
      </c>
      <c r="T109" s="61" t="str">
        <f t="shared" ca="1" si="22"/>
        <v/>
      </c>
      <c r="U109" s="61" t="str">
        <f t="shared" ca="1" si="22"/>
        <v/>
      </c>
      <c r="V109" s="61" t="str">
        <f t="shared" ca="1" si="22"/>
        <v/>
      </c>
      <c r="AJ109" t="str">
        <f t="shared" ca="1" si="23"/>
        <v>first</v>
      </c>
    </row>
    <row r="110" spans="3:36">
      <c r="C110">
        <f t="shared" ca="1" si="24"/>
        <v>47</v>
      </c>
      <c r="D110" s="4">
        <f ca="1">IF(C110="","",COUNTIFS('Program and Results'!$S:$S,"HOME",'Program and Results'!$U:$U,'Data mining (Elo R diff Last 6)'!$C110))</f>
        <v>0</v>
      </c>
      <c r="E110" s="4">
        <f ca="1">IF(C110="","",COUNTIFS('Program and Results'!$S:$S,"AWAY",'Program and Results'!$U:$U,'Data mining (Elo R diff Last 6)'!$C110))</f>
        <v>0</v>
      </c>
      <c r="F110" s="4">
        <f ca="1">IF(C110="","",COUNTIFS('Program and Results'!$S:$S,"DRAW",'Program and Results'!$U:$U,'Data mining (Elo R diff Last 6)'!$C110))</f>
        <v>0</v>
      </c>
      <c r="G110" s="4">
        <f t="shared" ca="1" si="17"/>
        <v>0</v>
      </c>
      <c r="H110" s="69" t="str">
        <f t="shared" ca="1" si="25"/>
        <v/>
      </c>
      <c r="I110" s="69" t="str">
        <f t="shared" ca="1" si="26"/>
        <v/>
      </c>
      <c r="J110" s="69" t="str">
        <f t="shared" ca="1" si="27"/>
        <v/>
      </c>
      <c r="N110" s="64" t="str">
        <f t="shared" ca="1" si="28"/>
        <v/>
      </c>
      <c r="O110" s="64" t="str">
        <f t="shared" ca="1" si="29"/>
        <v/>
      </c>
      <c r="P110" s="36" t="str">
        <f t="shared" ca="1" si="18"/>
        <v/>
      </c>
      <c r="Q110" s="36" t="str">
        <f t="shared" ca="1" si="19"/>
        <v/>
      </c>
      <c r="R110" s="36" t="str">
        <f t="shared" ca="1" si="20"/>
        <v/>
      </c>
      <c r="S110" s="4" t="str">
        <f t="shared" ca="1" si="21"/>
        <v/>
      </c>
      <c r="T110" s="61" t="str">
        <f t="shared" ca="1" si="22"/>
        <v/>
      </c>
      <c r="U110" s="61" t="str">
        <f t="shared" ca="1" si="22"/>
        <v/>
      </c>
      <c r="V110" s="61" t="str">
        <f t="shared" ca="1" si="22"/>
        <v/>
      </c>
      <c r="AJ110" t="str">
        <f t="shared" ca="1" si="23"/>
        <v>not first</v>
      </c>
    </row>
    <row r="111" spans="3:36">
      <c r="C111">
        <f t="shared" ca="1" si="24"/>
        <v>48</v>
      </c>
      <c r="D111" s="4">
        <f ca="1">IF(C111="","",COUNTIFS('Program and Results'!$S:$S,"HOME",'Program and Results'!$U:$U,'Data mining (Elo R diff Last 6)'!$C111))</f>
        <v>1</v>
      </c>
      <c r="E111" s="4">
        <f ca="1">IF(C111="","",COUNTIFS('Program and Results'!$S:$S,"AWAY",'Program and Results'!$U:$U,'Data mining (Elo R diff Last 6)'!$C111))</f>
        <v>1</v>
      </c>
      <c r="F111" s="4">
        <f ca="1">IF(C111="","",COUNTIFS('Program and Results'!$S:$S,"DRAW",'Program and Results'!$U:$U,'Data mining (Elo R diff Last 6)'!$C111))</f>
        <v>0</v>
      </c>
      <c r="G111" s="4">
        <f t="shared" ca="1" si="17"/>
        <v>2</v>
      </c>
      <c r="H111" s="69">
        <f t="shared" ca="1" si="25"/>
        <v>0.5</v>
      </c>
      <c r="I111" s="69">
        <f t="shared" ca="1" si="26"/>
        <v>0.5</v>
      </c>
      <c r="J111" s="69">
        <f t="shared" ca="1" si="27"/>
        <v>0</v>
      </c>
      <c r="N111" s="64" t="str">
        <f t="shared" ca="1" si="28"/>
        <v/>
      </c>
      <c r="O111" s="64" t="str">
        <f t="shared" ca="1" si="29"/>
        <v/>
      </c>
      <c r="P111" s="36" t="str">
        <f t="shared" ca="1" si="18"/>
        <v/>
      </c>
      <c r="Q111" s="36" t="str">
        <f t="shared" ca="1" si="19"/>
        <v/>
      </c>
      <c r="R111" s="36" t="str">
        <f t="shared" ca="1" si="20"/>
        <v/>
      </c>
      <c r="S111" s="4" t="str">
        <f t="shared" ca="1" si="21"/>
        <v/>
      </c>
      <c r="T111" s="61" t="str">
        <f t="shared" ca="1" si="22"/>
        <v/>
      </c>
      <c r="U111" s="61" t="str">
        <f t="shared" ca="1" si="22"/>
        <v/>
      </c>
      <c r="V111" s="61" t="str">
        <f t="shared" ca="1" si="22"/>
        <v/>
      </c>
      <c r="AJ111" t="str">
        <f t="shared" ca="1" si="23"/>
        <v>first</v>
      </c>
    </row>
    <row r="112" spans="3:36">
      <c r="C112">
        <f t="shared" ca="1" si="24"/>
        <v>49</v>
      </c>
      <c r="D112" s="4">
        <f ca="1">IF(C112="","",COUNTIFS('Program and Results'!$S:$S,"HOME",'Program and Results'!$U:$U,'Data mining (Elo R diff Last 6)'!$C112))</f>
        <v>0</v>
      </c>
      <c r="E112" s="4">
        <f ca="1">IF(C112="","",COUNTIFS('Program and Results'!$S:$S,"AWAY",'Program and Results'!$U:$U,'Data mining (Elo R diff Last 6)'!$C112))</f>
        <v>0</v>
      </c>
      <c r="F112" s="4">
        <f ca="1">IF(C112="","",COUNTIFS('Program and Results'!$S:$S,"DRAW",'Program and Results'!$U:$U,'Data mining (Elo R diff Last 6)'!$C112))</f>
        <v>0</v>
      </c>
      <c r="G112" s="4">
        <f t="shared" ca="1" si="17"/>
        <v>0</v>
      </c>
      <c r="H112" s="69" t="str">
        <f t="shared" ca="1" si="25"/>
        <v/>
      </c>
      <c r="I112" s="69" t="str">
        <f t="shared" ca="1" si="26"/>
        <v/>
      </c>
      <c r="J112" s="69" t="str">
        <f t="shared" ca="1" si="27"/>
        <v/>
      </c>
      <c r="N112" s="64" t="str">
        <f t="shared" ca="1" si="28"/>
        <v/>
      </c>
      <c r="O112" s="64" t="str">
        <f t="shared" ca="1" si="29"/>
        <v/>
      </c>
      <c r="P112" s="36" t="str">
        <f t="shared" ca="1" si="18"/>
        <v/>
      </c>
      <c r="Q112" s="36" t="str">
        <f t="shared" ca="1" si="19"/>
        <v/>
      </c>
      <c r="R112" s="36" t="str">
        <f t="shared" ca="1" si="20"/>
        <v/>
      </c>
      <c r="S112" s="4" t="str">
        <f t="shared" ca="1" si="21"/>
        <v/>
      </c>
      <c r="T112" s="61" t="str">
        <f t="shared" ca="1" si="22"/>
        <v/>
      </c>
      <c r="U112" s="61" t="str">
        <f t="shared" ca="1" si="22"/>
        <v/>
      </c>
      <c r="V112" s="61" t="str">
        <f t="shared" ca="1" si="22"/>
        <v/>
      </c>
      <c r="AJ112" t="str">
        <f t="shared" ca="1" si="23"/>
        <v>not first</v>
      </c>
    </row>
    <row r="113" spans="3:36">
      <c r="C113">
        <f t="shared" ca="1" si="24"/>
        <v>50</v>
      </c>
      <c r="D113" s="4">
        <f ca="1">IF(C113="","",COUNTIFS('Program and Results'!$S:$S,"HOME",'Program and Results'!$U:$U,'Data mining (Elo R diff Last 6)'!$C113))</f>
        <v>0</v>
      </c>
      <c r="E113" s="4">
        <f ca="1">IF(C113="","",COUNTIFS('Program and Results'!$S:$S,"AWAY",'Program and Results'!$U:$U,'Data mining (Elo R diff Last 6)'!$C113))</f>
        <v>1</v>
      </c>
      <c r="F113" s="4">
        <f ca="1">IF(C113="","",COUNTIFS('Program and Results'!$S:$S,"DRAW",'Program and Results'!$U:$U,'Data mining (Elo R diff Last 6)'!$C113))</f>
        <v>0</v>
      </c>
      <c r="G113" s="4">
        <f t="shared" ca="1" si="17"/>
        <v>1</v>
      </c>
      <c r="H113" s="69">
        <f t="shared" ca="1" si="25"/>
        <v>0</v>
      </c>
      <c r="I113" s="69">
        <f t="shared" ca="1" si="26"/>
        <v>1</v>
      </c>
      <c r="J113" s="69">
        <f t="shared" ca="1" si="27"/>
        <v>0</v>
      </c>
      <c r="N113" s="64" t="str">
        <f t="shared" ca="1" si="28"/>
        <v/>
      </c>
      <c r="O113" s="64" t="str">
        <f t="shared" ca="1" si="29"/>
        <v/>
      </c>
      <c r="P113" s="36" t="str">
        <f t="shared" ca="1" si="18"/>
        <v/>
      </c>
      <c r="Q113" s="36" t="str">
        <f t="shared" ca="1" si="19"/>
        <v/>
      </c>
      <c r="R113" s="36" t="str">
        <f t="shared" ca="1" si="20"/>
        <v/>
      </c>
      <c r="S113" s="4" t="str">
        <f t="shared" ca="1" si="21"/>
        <v/>
      </c>
      <c r="T113" s="61" t="str">
        <f t="shared" ca="1" si="22"/>
        <v/>
      </c>
      <c r="U113" s="61" t="str">
        <f t="shared" ca="1" si="22"/>
        <v/>
      </c>
      <c r="V113" s="61" t="str">
        <f t="shared" ca="1" si="22"/>
        <v/>
      </c>
      <c r="AJ113" t="str">
        <f t="shared" ca="1" si="23"/>
        <v>first</v>
      </c>
    </row>
    <row r="114" spans="3:36">
      <c r="C114">
        <f t="shared" ca="1" si="24"/>
        <v>51</v>
      </c>
      <c r="D114" s="4">
        <f ca="1">IF(C114="","",COUNTIFS('Program and Results'!$S:$S,"HOME",'Program and Results'!$U:$U,'Data mining (Elo R diff Last 6)'!$C114))</f>
        <v>1</v>
      </c>
      <c r="E114" s="4">
        <f ca="1">IF(C114="","",COUNTIFS('Program and Results'!$S:$S,"AWAY",'Program and Results'!$U:$U,'Data mining (Elo R diff Last 6)'!$C114))</f>
        <v>1</v>
      </c>
      <c r="F114" s="4">
        <f ca="1">IF(C114="","",COUNTIFS('Program and Results'!$S:$S,"DRAW",'Program and Results'!$U:$U,'Data mining (Elo R diff Last 6)'!$C114))</f>
        <v>0</v>
      </c>
      <c r="G114" s="4">
        <f t="shared" ca="1" si="17"/>
        <v>2</v>
      </c>
      <c r="H114" s="69">
        <f t="shared" ca="1" si="25"/>
        <v>0.5</v>
      </c>
      <c r="I114" s="69">
        <f t="shared" ca="1" si="26"/>
        <v>0.5</v>
      </c>
      <c r="J114" s="69">
        <f t="shared" ca="1" si="27"/>
        <v>0</v>
      </c>
      <c r="N114" s="64" t="str">
        <f t="shared" ca="1" si="28"/>
        <v/>
      </c>
      <c r="O114" s="64" t="str">
        <f t="shared" ca="1" si="29"/>
        <v/>
      </c>
      <c r="P114" s="36" t="str">
        <f t="shared" ca="1" si="18"/>
        <v/>
      </c>
      <c r="Q114" s="36" t="str">
        <f t="shared" ca="1" si="19"/>
        <v/>
      </c>
      <c r="R114" s="36" t="str">
        <f t="shared" ca="1" si="20"/>
        <v/>
      </c>
      <c r="S114" s="4" t="str">
        <f t="shared" ca="1" si="21"/>
        <v/>
      </c>
      <c r="T114" s="61" t="str">
        <f t="shared" ca="1" si="22"/>
        <v/>
      </c>
      <c r="U114" s="61" t="str">
        <f t="shared" ca="1" si="22"/>
        <v/>
      </c>
      <c r="V114" s="61" t="str">
        <f t="shared" ca="1" si="22"/>
        <v/>
      </c>
      <c r="AJ114" t="str">
        <f t="shared" ca="1" si="23"/>
        <v>first</v>
      </c>
    </row>
    <row r="115" spans="3:36">
      <c r="C115">
        <f t="shared" ca="1" si="24"/>
        <v>52</v>
      </c>
      <c r="D115" s="4">
        <f ca="1">IF(C115="","",COUNTIFS('Program and Results'!$S:$S,"HOME",'Program and Results'!$U:$U,'Data mining (Elo R diff Last 6)'!$C115))</f>
        <v>1</v>
      </c>
      <c r="E115" s="4">
        <f ca="1">IF(C115="","",COUNTIFS('Program and Results'!$S:$S,"AWAY",'Program and Results'!$U:$U,'Data mining (Elo R diff Last 6)'!$C115))</f>
        <v>0</v>
      </c>
      <c r="F115" s="4">
        <f ca="1">IF(C115="","",COUNTIFS('Program and Results'!$S:$S,"DRAW",'Program and Results'!$U:$U,'Data mining (Elo R diff Last 6)'!$C115))</f>
        <v>1</v>
      </c>
      <c r="G115" s="4">
        <f t="shared" ca="1" si="17"/>
        <v>2</v>
      </c>
      <c r="H115" s="69">
        <f t="shared" ca="1" si="25"/>
        <v>0.5</v>
      </c>
      <c r="I115" s="69">
        <f t="shared" ca="1" si="26"/>
        <v>0</v>
      </c>
      <c r="J115" s="69">
        <f t="shared" ca="1" si="27"/>
        <v>0.5</v>
      </c>
      <c r="N115" s="64" t="str">
        <f t="shared" ca="1" si="28"/>
        <v/>
      </c>
      <c r="O115" s="64" t="str">
        <f t="shared" ca="1" si="29"/>
        <v/>
      </c>
      <c r="P115" s="36" t="str">
        <f t="shared" ca="1" si="18"/>
        <v/>
      </c>
      <c r="Q115" s="36" t="str">
        <f t="shared" ca="1" si="19"/>
        <v/>
      </c>
      <c r="R115" s="36" t="str">
        <f t="shared" ca="1" si="20"/>
        <v/>
      </c>
      <c r="S115" s="4" t="str">
        <f t="shared" ca="1" si="21"/>
        <v/>
      </c>
      <c r="T115" s="61" t="str">
        <f t="shared" ca="1" si="22"/>
        <v/>
      </c>
      <c r="U115" s="61" t="str">
        <f t="shared" ca="1" si="22"/>
        <v/>
      </c>
      <c r="V115" s="61" t="str">
        <f t="shared" ca="1" si="22"/>
        <v/>
      </c>
      <c r="AJ115" t="str">
        <f t="shared" ca="1" si="23"/>
        <v>first</v>
      </c>
    </row>
    <row r="116" spans="3:36">
      <c r="C116">
        <f t="shared" ca="1" si="24"/>
        <v>53</v>
      </c>
      <c r="D116" s="4">
        <f ca="1">IF(C116="","",COUNTIFS('Program and Results'!$S:$S,"HOME",'Program and Results'!$U:$U,'Data mining (Elo R diff Last 6)'!$C116))</f>
        <v>1</v>
      </c>
      <c r="E116" s="4">
        <f ca="1">IF(C116="","",COUNTIFS('Program and Results'!$S:$S,"AWAY",'Program and Results'!$U:$U,'Data mining (Elo R diff Last 6)'!$C116))</f>
        <v>0</v>
      </c>
      <c r="F116" s="4">
        <f ca="1">IF(C116="","",COUNTIFS('Program and Results'!$S:$S,"DRAW",'Program and Results'!$U:$U,'Data mining (Elo R diff Last 6)'!$C116))</f>
        <v>0</v>
      </c>
      <c r="G116" s="4">
        <f t="shared" ca="1" si="17"/>
        <v>1</v>
      </c>
      <c r="H116" s="69">
        <f t="shared" ca="1" si="25"/>
        <v>1</v>
      </c>
      <c r="I116" s="69">
        <f t="shared" ca="1" si="26"/>
        <v>0</v>
      </c>
      <c r="J116" s="69">
        <f t="shared" ca="1" si="27"/>
        <v>0</v>
      </c>
      <c r="N116" s="64" t="str">
        <f t="shared" ca="1" si="28"/>
        <v/>
      </c>
      <c r="O116" s="64" t="str">
        <f t="shared" ca="1" si="29"/>
        <v/>
      </c>
      <c r="P116" s="36" t="str">
        <f t="shared" ca="1" si="18"/>
        <v/>
      </c>
      <c r="Q116" s="36" t="str">
        <f t="shared" ca="1" si="19"/>
        <v/>
      </c>
      <c r="R116" s="36" t="str">
        <f t="shared" ca="1" si="20"/>
        <v/>
      </c>
      <c r="S116" s="4" t="str">
        <f t="shared" ca="1" si="21"/>
        <v/>
      </c>
      <c r="T116" s="61" t="str">
        <f t="shared" ca="1" si="22"/>
        <v/>
      </c>
      <c r="U116" s="61" t="str">
        <f t="shared" ca="1" si="22"/>
        <v/>
      </c>
      <c r="V116" s="61" t="str">
        <f t="shared" ca="1" si="22"/>
        <v/>
      </c>
      <c r="AJ116" t="str">
        <f t="shared" ca="1" si="23"/>
        <v>first</v>
      </c>
    </row>
    <row r="117" spans="3:36">
      <c r="C117">
        <f t="shared" ca="1" si="24"/>
        <v>54</v>
      </c>
      <c r="D117" s="4">
        <f ca="1">IF(C117="","",COUNTIFS('Program and Results'!$S:$S,"HOME",'Program and Results'!$U:$U,'Data mining (Elo R diff Last 6)'!$C117))</f>
        <v>0</v>
      </c>
      <c r="E117" s="4">
        <f ca="1">IF(C117="","",COUNTIFS('Program and Results'!$S:$S,"AWAY",'Program and Results'!$U:$U,'Data mining (Elo R diff Last 6)'!$C117))</f>
        <v>0</v>
      </c>
      <c r="F117" s="4">
        <f ca="1">IF(C117="","",COUNTIFS('Program and Results'!$S:$S,"DRAW",'Program and Results'!$U:$U,'Data mining (Elo R diff Last 6)'!$C117))</f>
        <v>0</v>
      </c>
      <c r="G117" s="4">
        <f t="shared" ca="1" si="17"/>
        <v>0</v>
      </c>
      <c r="H117" s="69" t="str">
        <f t="shared" ca="1" si="25"/>
        <v/>
      </c>
      <c r="I117" s="69" t="str">
        <f t="shared" ca="1" si="26"/>
        <v/>
      </c>
      <c r="J117" s="69" t="str">
        <f t="shared" ca="1" si="27"/>
        <v/>
      </c>
      <c r="N117" s="64" t="str">
        <f t="shared" ca="1" si="28"/>
        <v/>
      </c>
      <c r="O117" s="64" t="str">
        <f t="shared" ca="1" si="29"/>
        <v/>
      </c>
      <c r="P117" s="36" t="str">
        <f t="shared" ca="1" si="18"/>
        <v/>
      </c>
      <c r="Q117" s="36" t="str">
        <f t="shared" ca="1" si="19"/>
        <v/>
      </c>
      <c r="R117" s="36" t="str">
        <f t="shared" ca="1" si="20"/>
        <v/>
      </c>
      <c r="S117" s="4" t="str">
        <f t="shared" ca="1" si="21"/>
        <v/>
      </c>
      <c r="T117" s="61" t="str">
        <f t="shared" ca="1" si="22"/>
        <v/>
      </c>
      <c r="U117" s="61" t="str">
        <f t="shared" ca="1" si="22"/>
        <v/>
      </c>
      <c r="V117" s="61" t="str">
        <f t="shared" ca="1" si="22"/>
        <v/>
      </c>
      <c r="AJ117" t="str">
        <f t="shared" ca="1" si="23"/>
        <v>not first</v>
      </c>
    </row>
    <row r="118" spans="3:36">
      <c r="C118">
        <f t="shared" ca="1" si="24"/>
        <v>55</v>
      </c>
      <c r="D118" s="4">
        <f ca="1">IF(C118="","",COUNTIFS('Program and Results'!$S:$S,"HOME",'Program and Results'!$U:$U,'Data mining (Elo R diff Last 6)'!$C118))</f>
        <v>1</v>
      </c>
      <c r="E118" s="4">
        <f ca="1">IF(C118="","",COUNTIFS('Program and Results'!$S:$S,"AWAY",'Program and Results'!$U:$U,'Data mining (Elo R diff Last 6)'!$C118))</f>
        <v>0</v>
      </c>
      <c r="F118" s="4">
        <f ca="1">IF(C118="","",COUNTIFS('Program and Results'!$S:$S,"DRAW",'Program and Results'!$U:$U,'Data mining (Elo R diff Last 6)'!$C118))</f>
        <v>0</v>
      </c>
      <c r="G118" s="4">
        <f t="shared" ca="1" si="17"/>
        <v>1</v>
      </c>
      <c r="H118" s="69">
        <f t="shared" ca="1" si="25"/>
        <v>1</v>
      </c>
      <c r="I118" s="69">
        <f t="shared" ca="1" si="26"/>
        <v>0</v>
      </c>
      <c r="J118" s="69">
        <f t="shared" ca="1" si="27"/>
        <v>0</v>
      </c>
      <c r="N118" s="64" t="str">
        <f t="shared" ca="1" si="28"/>
        <v/>
      </c>
      <c r="O118" s="64" t="str">
        <f t="shared" ca="1" si="29"/>
        <v/>
      </c>
      <c r="P118" s="36" t="str">
        <f t="shared" ca="1" si="18"/>
        <v/>
      </c>
      <c r="Q118" s="36" t="str">
        <f t="shared" ca="1" si="19"/>
        <v/>
      </c>
      <c r="R118" s="36" t="str">
        <f t="shared" ca="1" si="20"/>
        <v/>
      </c>
      <c r="S118" s="4" t="str">
        <f t="shared" ca="1" si="21"/>
        <v/>
      </c>
      <c r="T118" s="61" t="str">
        <f t="shared" ca="1" si="22"/>
        <v/>
      </c>
      <c r="U118" s="61" t="str">
        <f t="shared" ca="1" si="22"/>
        <v/>
      </c>
      <c r="V118" s="61" t="str">
        <f t="shared" ca="1" si="22"/>
        <v/>
      </c>
      <c r="AJ118" t="str">
        <f t="shared" ca="1" si="23"/>
        <v>first</v>
      </c>
    </row>
    <row r="119" spans="3:36">
      <c r="C119">
        <f t="shared" ca="1" si="24"/>
        <v>56</v>
      </c>
      <c r="D119" s="4">
        <f ca="1">IF(C119="","",COUNTIFS('Program and Results'!$S:$S,"HOME",'Program and Results'!$U:$U,'Data mining (Elo R diff Last 6)'!$C119))</f>
        <v>2</v>
      </c>
      <c r="E119" s="4">
        <f ca="1">IF(C119="","",COUNTIFS('Program and Results'!$S:$S,"AWAY",'Program and Results'!$U:$U,'Data mining (Elo R diff Last 6)'!$C119))</f>
        <v>0</v>
      </c>
      <c r="F119" s="4">
        <f ca="1">IF(C119="","",COUNTIFS('Program and Results'!$S:$S,"DRAW",'Program and Results'!$U:$U,'Data mining (Elo R diff Last 6)'!$C119))</f>
        <v>0</v>
      </c>
      <c r="G119" s="4">
        <f t="shared" ca="1" si="17"/>
        <v>2</v>
      </c>
      <c r="H119" s="69">
        <f t="shared" ca="1" si="25"/>
        <v>1</v>
      </c>
      <c r="I119" s="69">
        <f t="shared" ca="1" si="26"/>
        <v>0</v>
      </c>
      <c r="J119" s="69">
        <f t="shared" ca="1" si="27"/>
        <v>0</v>
      </c>
      <c r="N119" s="64" t="str">
        <f t="shared" ca="1" si="28"/>
        <v/>
      </c>
      <c r="O119" s="64" t="str">
        <f t="shared" ca="1" si="29"/>
        <v/>
      </c>
      <c r="P119" s="36" t="str">
        <f t="shared" ca="1" si="18"/>
        <v/>
      </c>
      <c r="Q119" s="36" t="str">
        <f t="shared" ca="1" si="19"/>
        <v/>
      </c>
      <c r="R119" s="36" t="str">
        <f t="shared" ca="1" si="20"/>
        <v/>
      </c>
      <c r="S119" s="4" t="str">
        <f t="shared" ca="1" si="21"/>
        <v/>
      </c>
      <c r="T119" s="61" t="str">
        <f t="shared" ca="1" si="22"/>
        <v/>
      </c>
      <c r="U119" s="61" t="str">
        <f t="shared" ca="1" si="22"/>
        <v/>
      </c>
      <c r="V119" s="61" t="str">
        <f t="shared" ca="1" si="22"/>
        <v/>
      </c>
      <c r="AJ119" t="str">
        <f t="shared" ca="1" si="23"/>
        <v>first</v>
      </c>
    </row>
    <row r="120" spans="3:36">
      <c r="C120">
        <f t="shared" ca="1" si="24"/>
        <v>57</v>
      </c>
      <c r="D120" s="4">
        <f ca="1">IF(C120="","",COUNTIFS('Program and Results'!$S:$S,"HOME",'Program and Results'!$U:$U,'Data mining (Elo R diff Last 6)'!$C120))</f>
        <v>1</v>
      </c>
      <c r="E120" s="4">
        <f ca="1">IF(C120="","",COUNTIFS('Program and Results'!$S:$S,"AWAY",'Program and Results'!$U:$U,'Data mining (Elo R diff Last 6)'!$C120))</f>
        <v>0</v>
      </c>
      <c r="F120" s="4">
        <f ca="1">IF(C120="","",COUNTIFS('Program and Results'!$S:$S,"DRAW",'Program and Results'!$U:$U,'Data mining (Elo R diff Last 6)'!$C120))</f>
        <v>0</v>
      </c>
      <c r="G120" s="4">
        <f t="shared" ca="1" si="17"/>
        <v>1</v>
      </c>
      <c r="H120" s="69">
        <f t="shared" ca="1" si="25"/>
        <v>1</v>
      </c>
      <c r="I120" s="69">
        <f t="shared" ca="1" si="26"/>
        <v>0</v>
      </c>
      <c r="J120" s="69">
        <f t="shared" ca="1" si="27"/>
        <v>0</v>
      </c>
      <c r="N120" s="64" t="str">
        <f t="shared" ca="1" si="28"/>
        <v/>
      </c>
      <c r="O120" s="64" t="str">
        <f t="shared" ca="1" si="29"/>
        <v/>
      </c>
      <c r="P120" s="36" t="str">
        <f t="shared" ca="1" si="18"/>
        <v/>
      </c>
      <c r="Q120" s="36" t="str">
        <f t="shared" ca="1" si="19"/>
        <v/>
      </c>
      <c r="R120" s="36" t="str">
        <f t="shared" ca="1" si="20"/>
        <v/>
      </c>
      <c r="S120" s="4" t="str">
        <f t="shared" ca="1" si="21"/>
        <v/>
      </c>
      <c r="T120" s="61" t="str">
        <f t="shared" ca="1" si="22"/>
        <v/>
      </c>
      <c r="U120" s="61" t="str">
        <f t="shared" ca="1" si="22"/>
        <v/>
      </c>
      <c r="V120" s="61" t="str">
        <f t="shared" ca="1" si="22"/>
        <v/>
      </c>
      <c r="AJ120" t="str">
        <f t="shared" ca="1" si="23"/>
        <v>first</v>
      </c>
    </row>
    <row r="121" spans="3:36">
      <c r="C121">
        <f t="shared" ca="1" si="24"/>
        <v>58</v>
      </c>
      <c r="D121" s="4">
        <f ca="1">IF(C121="","",COUNTIFS('Program and Results'!$S:$S,"HOME",'Program and Results'!$U:$U,'Data mining (Elo R diff Last 6)'!$C121))</f>
        <v>0</v>
      </c>
      <c r="E121" s="4">
        <f ca="1">IF(C121="","",COUNTIFS('Program and Results'!$S:$S,"AWAY",'Program and Results'!$U:$U,'Data mining (Elo R diff Last 6)'!$C121))</f>
        <v>0</v>
      </c>
      <c r="F121" s="4">
        <f ca="1">IF(C121="","",COUNTIFS('Program and Results'!$S:$S,"DRAW",'Program and Results'!$U:$U,'Data mining (Elo R diff Last 6)'!$C121))</f>
        <v>0</v>
      </c>
      <c r="G121" s="4">
        <f t="shared" ca="1" si="17"/>
        <v>0</v>
      </c>
      <c r="H121" s="69" t="str">
        <f t="shared" ca="1" si="25"/>
        <v/>
      </c>
      <c r="I121" s="69" t="str">
        <f t="shared" ca="1" si="26"/>
        <v/>
      </c>
      <c r="J121" s="69" t="str">
        <f t="shared" ca="1" si="27"/>
        <v/>
      </c>
      <c r="N121" s="64" t="str">
        <f t="shared" ca="1" si="28"/>
        <v/>
      </c>
      <c r="O121" s="64" t="str">
        <f t="shared" ca="1" si="29"/>
        <v/>
      </c>
      <c r="P121" s="36" t="str">
        <f t="shared" ca="1" si="18"/>
        <v/>
      </c>
      <c r="Q121" s="36" t="str">
        <f t="shared" ca="1" si="19"/>
        <v/>
      </c>
      <c r="R121" s="36" t="str">
        <f t="shared" ca="1" si="20"/>
        <v/>
      </c>
      <c r="S121" s="4" t="str">
        <f t="shared" ca="1" si="21"/>
        <v/>
      </c>
      <c r="T121" s="61" t="str">
        <f t="shared" ca="1" si="22"/>
        <v/>
      </c>
      <c r="U121" s="61" t="str">
        <f t="shared" ca="1" si="22"/>
        <v/>
      </c>
      <c r="V121" s="61" t="str">
        <f t="shared" ca="1" si="22"/>
        <v/>
      </c>
      <c r="AJ121" t="str">
        <f t="shared" ca="1" si="23"/>
        <v>not first</v>
      </c>
    </row>
    <row r="122" spans="3:36">
      <c r="C122">
        <f t="shared" ca="1" si="24"/>
        <v>59</v>
      </c>
      <c r="D122" s="4">
        <f ca="1">IF(C122="","",COUNTIFS('Program and Results'!$S:$S,"HOME",'Program and Results'!$U:$U,'Data mining (Elo R diff Last 6)'!$C122))</f>
        <v>1</v>
      </c>
      <c r="E122" s="4">
        <f ca="1">IF(C122="","",COUNTIFS('Program and Results'!$S:$S,"AWAY",'Program and Results'!$U:$U,'Data mining (Elo R diff Last 6)'!$C122))</f>
        <v>0</v>
      </c>
      <c r="F122" s="4">
        <f ca="1">IF(C122="","",COUNTIFS('Program and Results'!$S:$S,"DRAW",'Program and Results'!$U:$U,'Data mining (Elo R diff Last 6)'!$C122))</f>
        <v>0</v>
      </c>
      <c r="G122" s="4">
        <f t="shared" ca="1" si="17"/>
        <v>1</v>
      </c>
      <c r="H122" s="69">
        <f t="shared" ca="1" si="25"/>
        <v>1</v>
      </c>
      <c r="I122" s="69">
        <f t="shared" ca="1" si="26"/>
        <v>0</v>
      </c>
      <c r="J122" s="69">
        <f t="shared" ca="1" si="27"/>
        <v>0</v>
      </c>
      <c r="N122" s="64" t="str">
        <f t="shared" ca="1" si="28"/>
        <v/>
      </c>
      <c r="O122" s="64" t="str">
        <f t="shared" ca="1" si="29"/>
        <v/>
      </c>
      <c r="P122" s="36" t="str">
        <f t="shared" ca="1" si="18"/>
        <v/>
      </c>
      <c r="Q122" s="36" t="str">
        <f t="shared" ca="1" si="19"/>
        <v/>
      </c>
      <c r="R122" s="36" t="str">
        <f t="shared" ca="1" si="20"/>
        <v/>
      </c>
      <c r="S122" s="4" t="str">
        <f t="shared" ca="1" si="21"/>
        <v/>
      </c>
      <c r="T122" s="61" t="str">
        <f t="shared" ca="1" si="22"/>
        <v/>
      </c>
      <c r="U122" s="61" t="str">
        <f t="shared" ca="1" si="22"/>
        <v/>
      </c>
      <c r="V122" s="61" t="str">
        <f t="shared" ca="1" si="22"/>
        <v/>
      </c>
      <c r="AJ122" t="str">
        <f t="shared" ca="1" si="23"/>
        <v>first</v>
      </c>
    </row>
    <row r="123" spans="3:36">
      <c r="C123">
        <f t="shared" ca="1" si="24"/>
        <v>60</v>
      </c>
      <c r="D123" s="4">
        <f ca="1">IF(C123="","",COUNTIFS('Program and Results'!$S:$S,"HOME",'Program and Results'!$U:$U,'Data mining (Elo R diff Last 6)'!$C123))</f>
        <v>0</v>
      </c>
      <c r="E123" s="4">
        <f ca="1">IF(C123="","",COUNTIFS('Program and Results'!$S:$S,"AWAY",'Program and Results'!$U:$U,'Data mining (Elo R diff Last 6)'!$C123))</f>
        <v>1</v>
      </c>
      <c r="F123" s="4">
        <f ca="1">IF(C123="","",COUNTIFS('Program and Results'!$S:$S,"DRAW",'Program and Results'!$U:$U,'Data mining (Elo R diff Last 6)'!$C123))</f>
        <v>0</v>
      </c>
      <c r="G123" s="4">
        <f t="shared" ca="1" si="17"/>
        <v>1</v>
      </c>
      <c r="H123" s="69">
        <f t="shared" ca="1" si="25"/>
        <v>0</v>
      </c>
      <c r="I123" s="69">
        <f t="shared" ca="1" si="26"/>
        <v>1</v>
      </c>
      <c r="J123" s="69">
        <f t="shared" ca="1" si="27"/>
        <v>0</v>
      </c>
      <c r="N123" s="64" t="str">
        <f t="shared" ca="1" si="28"/>
        <v/>
      </c>
      <c r="O123" s="64" t="str">
        <f t="shared" ca="1" si="29"/>
        <v/>
      </c>
      <c r="P123" s="36" t="str">
        <f t="shared" ca="1" si="18"/>
        <v/>
      </c>
      <c r="Q123" s="36" t="str">
        <f t="shared" ca="1" si="19"/>
        <v/>
      </c>
      <c r="R123" s="36" t="str">
        <f t="shared" ca="1" si="20"/>
        <v/>
      </c>
      <c r="S123" s="4" t="str">
        <f t="shared" ca="1" si="21"/>
        <v/>
      </c>
      <c r="T123" s="61" t="str">
        <f t="shared" ca="1" si="22"/>
        <v/>
      </c>
      <c r="U123" s="61" t="str">
        <f t="shared" ca="1" si="22"/>
        <v/>
      </c>
      <c r="V123" s="61" t="str">
        <f t="shared" ca="1" si="22"/>
        <v/>
      </c>
      <c r="AJ123" t="str">
        <f t="shared" ca="1" si="23"/>
        <v>first</v>
      </c>
    </row>
    <row r="124" spans="3:36">
      <c r="C124">
        <f t="shared" ca="1" si="24"/>
        <v>61</v>
      </c>
      <c r="D124" s="4">
        <f ca="1">IF(C124="","",COUNTIFS('Program and Results'!$S:$S,"HOME",'Program and Results'!$U:$U,'Data mining (Elo R diff Last 6)'!$C124))</f>
        <v>0</v>
      </c>
      <c r="E124" s="4">
        <f ca="1">IF(C124="","",COUNTIFS('Program and Results'!$S:$S,"AWAY",'Program and Results'!$U:$U,'Data mining (Elo R diff Last 6)'!$C124))</f>
        <v>0</v>
      </c>
      <c r="F124" s="4">
        <f ca="1">IF(C124="","",COUNTIFS('Program and Results'!$S:$S,"DRAW",'Program and Results'!$U:$U,'Data mining (Elo R diff Last 6)'!$C124))</f>
        <v>0</v>
      </c>
      <c r="G124" s="4">
        <f t="shared" ca="1" si="17"/>
        <v>0</v>
      </c>
      <c r="H124" s="69" t="str">
        <f t="shared" ca="1" si="25"/>
        <v/>
      </c>
      <c r="I124" s="69" t="str">
        <f t="shared" ca="1" si="26"/>
        <v/>
      </c>
      <c r="J124" s="69" t="str">
        <f t="shared" ca="1" si="27"/>
        <v/>
      </c>
      <c r="N124" s="64" t="str">
        <f t="shared" ca="1" si="28"/>
        <v/>
      </c>
      <c r="O124" s="64" t="str">
        <f t="shared" ca="1" si="29"/>
        <v/>
      </c>
      <c r="P124" s="36" t="str">
        <f t="shared" ca="1" si="18"/>
        <v/>
      </c>
      <c r="Q124" s="36" t="str">
        <f t="shared" ca="1" si="19"/>
        <v/>
      </c>
      <c r="R124" s="36" t="str">
        <f t="shared" ca="1" si="20"/>
        <v/>
      </c>
      <c r="S124" s="4" t="str">
        <f t="shared" ca="1" si="21"/>
        <v/>
      </c>
      <c r="T124" s="61" t="str">
        <f t="shared" ca="1" si="22"/>
        <v/>
      </c>
      <c r="U124" s="61" t="str">
        <f t="shared" ca="1" si="22"/>
        <v/>
      </c>
      <c r="V124" s="61" t="str">
        <f t="shared" ca="1" si="22"/>
        <v/>
      </c>
      <c r="AJ124" t="str">
        <f t="shared" ca="1" si="23"/>
        <v>not first</v>
      </c>
    </row>
    <row r="125" spans="3:36">
      <c r="C125">
        <f t="shared" ca="1" si="24"/>
        <v>62</v>
      </c>
      <c r="D125" s="4">
        <f ca="1">IF(C125="","",COUNTIFS('Program and Results'!$S:$S,"HOME",'Program and Results'!$U:$U,'Data mining (Elo R diff Last 6)'!$C125))</f>
        <v>0</v>
      </c>
      <c r="E125" s="4">
        <f ca="1">IF(C125="","",COUNTIFS('Program and Results'!$S:$S,"AWAY",'Program and Results'!$U:$U,'Data mining (Elo R diff Last 6)'!$C125))</f>
        <v>0</v>
      </c>
      <c r="F125" s="4">
        <f ca="1">IF(C125="","",COUNTIFS('Program and Results'!$S:$S,"DRAW",'Program and Results'!$U:$U,'Data mining (Elo R diff Last 6)'!$C125))</f>
        <v>0</v>
      </c>
      <c r="G125" s="4">
        <f t="shared" ca="1" si="17"/>
        <v>0</v>
      </c>
      <c r="H125" s="69" t="str">
        <f t="shared" ca="1" si="25"/>
        <v/>
      </c>
      <c r="I125" s="69" t="str">
        <f t="shared" ca="1" si="26"/>
        <v/>
      </c>
      <c r="J125" s="69" t="str">
        <f t="shared" ca="1" si="27"/>
        <v/>
      </c>
      <c r="N125" s="64" t="str">
        <f t="shared" ca="1" si="28"/>
        <v/>
      </c>
      <c r="O125" s="64" t="str">
        <f t="shared" ca="1" si="29"/>
        <v/>
      </c>
      <c r="P125" s="36" t="str">
        <f t="shared" ca="1" si="18"/>
        <v/>
      </c>
      <c r="Q125" s="36" t="str">
        <f t="shared" ca="1" si="19"/>
        <v/>
      </c>
      <c r="R125" s="36" t="str">
        <f t="shared" ca="1" si="20"/>
        <v/>
      </c>
      <c r="S125" s="4" t="str">
        <f t="shared" ca="1" si="21"/>
        <v/>
      </c>
      <c r="T125" s="61" t="str">
        <f t="shared" ca="1" si="22"/>
        <v/>
      </c>
      <c r="U125" s="61" t="str">
        <f t="shared" ca="1" si="22"/>
        <v/>
      </c>
      <c r="V125" s="61" t="str">
        <f t="shared" ca="1" si="22"/>
        <v/>
      </c>
      <c r="AJ125" t="str">
        <f t="shared" ca="1" si="23"/>
        <v>not first</v>
      </c>
    </row>
    <row r="126" spans="3:36">
      <c r="C126">
        <f t="shared" ca="1" si="24"/>
        <v>63</v>
      </c>
      <c r="D126" s="4">
        <f ca="1">IF(C126="","",COUNTIFS('Program and Results'!$S:$S,"HOME",'Program and Results'!$U:$U,'Data mining (Elo R diff Last 6)'!$C126))</f>
        <v>0</v>
      </c>
      <c r="E126" s="4">
        <f ca="1">IF(C126="","",COUNTIFS('Program and Results'!$S:$S,"AWAY",'Program and Results'!$U:$U,'Data mining (Elo R diff Last 6)'!$C126))</f>
        <v>0</v>
      </c>
      <c r="F126" s="4">
        <f ca="1">IF(C126="","",COUNTIFS('Program and Results'!$S:$S,"DRAW",'Program and Results'!$U:$U,'Data mining (Elo R diff Last 6)'!$C126))</f>
        <v>0</v>
      </c>
      <c r="G126" s="4">
        <f t="shared" ca="1" si="17"/>
        <v>0</v>
      </c>
      <c r="H126" s="69" t="str">
        <f t="shared" ca="1" si="25"/>
        <v/>
      </c>
      <c r="I126" s="69" t="str">
        <f t="shared" ca="1" si="26"/>
        <v/>
      </c>
      <c r="J126" s="69" t="str">
        <f t="shared" ca="1" si="27"/>
        <v/>
      </c>
      <c r="N126" s="64" t="str">
        <f t="shared" ca="1" si="28"/>
        <v/>
      </c>
      <c r="O126" s="64" t="str">
        <f t="shared" ca="1" si="29"/>
        <v/>
      </c>
      <c r="P126" s="36" t="str">
        <f t="shared" ca="1" si="18"/>
        <v/>
      </c>
      <c r="Q126" s="36" t="str">
        <f t="shared" ca="1" si="19"/>
        <v/>
      </c>
      <c r="R126" s="36" t="str">
        <f t="shared" ca="1" si="20"/>
        <v/>
      </c>
      <c r="S126" s="4" t="str">
        <f t="shared" ca="1" si="21"/>
        <v/>
      </c>
      <c r="T126" s="61" t="str">
        <f t="shared" ca="1" si="22"/>
        <v/>
      </c>
      <c r="U126" s="61" t="str">
        <f t="shared" ca="1" si="22"/>
        <v/>
      </c>
      <c r="V126" s="61" t="str">
        <f t="shared" ca="1" si="22"/>
        <v/>
      </c>
      <c r="AJ126" t="str">
        <f t="shared" ca="1" si="23"/>
        <v>not first</v>
      </c>
    </row>
    <row r="127" spans="3:36">
      <c r="C127">
        <f t="shared" ca="1" si="24"/>
        <v>64</v>
      </c>
      <c r="D127" s="4">
        <f ca="1">IF(C127="","",COUNTIFS('Program and Results'!$S:$S,"HOME",'Program and Results'!$U:$U,'Data mining (Elo R diff Last 6)'!$C127))</f>
        <v>0</v>
      </c>
      <c r="E127" s="4">
        <f ca="1">IF(C127="","",COUNTIFS('Program and Results'!$S:$S,"AWAY",'Program and Results'!$U:$U,'Data mining (Elo R diff Last 6)'!$C127))</f>
        <v>0</v>
      </c>
      <c r="F127" s="4">
        <f ca="1">IF(C127="","",COUNTIFS('Program and Results'!$S:$S,"DRAW",'Program and Results'!$U:$U,'Data mining (Elo R diff Last 6)'!$C127))</f>
        <v>0</v>
      </c>
      <c r="G127" s="4">
        <f t="shared" ca="1" si="17"/>
        <v>0</v>
      </c>
      <c r="H127" s="69" t="str">
        <f t="shared" ca="1" si="25"/>
        <v/>
      </c>
      <c r="I127" s="69" t="str">
        <f t="shared" ca="1" si="26"/>
        <v/>
      </c>
      <c r="J127" s="69" t="str">
        <f t="shared" ca="1" si="27"/>
        <v/>
      </c>
      <c r="N127" s="64" t="str">
        <f t="shared" ca="1" si="28"/>
        <v/>
      </c>
      <c r="O127" s="64" t="str">
        <f t="shared" ca="1" si="29"/>
        <v/>
      </c>
      <c r="P127" s="36" t="str">
        <f t="shared" ca="1" si="18"/>
        <v/>
      </c>
      <c r="Q127" s="36" t="str">
        <f t="shared" ca="1" si="19"/>
        <v/>
      </c>
      <c r="R127" s="36" t="str">
        <f t="shared" ca="1" si="20"/>
        <v/>
      </c>
      <c r="S127" s="4" t="str">
        <f t="shared" ca="1" si="21"/>
        <v/>
      </c>
      <c r="T127" s="61" t="str">
        <f t="shared" ca="1" si="22"/>
        <v/>
      </c>
      <c r="U127" s="61" t="str">
        <f t="shared" ca="1" si="22"/>
        <v/>
      </c>
      <c r="V127" s="61" t="str">
        <f t="shared" ca="1" si="22"/>
        <v/>
      </c>
      <c r="AJ127" t="str">
        <f t="shared" ca="1" si="23"/>
        <v>not first</v>
      </c>
    </row>
    <row r="128" spans="3:36">
      <c r="C128">
        <f t="shared" ca="1" si="24"/>
        <v>65</v>
      </c>
      <c r="D128" s="4">
        <f ca="1">IF(C128="","",COUNTIFS('Program and Results'!$S:$S,"HOME",'Program and Results'!$U:$U,'Data mining (Elo R diff Last 6)'!$C128))</f>
        <v>0</v>
      </c>
      <c r="E128" s="4">
        <f ca="1">IF(C128="","",COUNTIFS('Program and Results'!$S:$S,"AWAY",'Program and Results'!$U:$U,'Data mining (Elo R diff Last 6)'!$C128))</f>
        <v>0</v>
      </c>
      <c r="F128" s="4">
        <f ca="1">IF(C128="","",COUNTIFS('Program and Results'!$S:$S,"DRAW",'Program and Results'!$U:$U,'Data mining (Elo R diff Last 6)'!$C128))</f>
        <v>0</v>
      </c>
      <c r="G128" s="4">
        <f t="shared" ca="1" si="17"/>
        <v>0</v>
      </c>
      <c r="H128" s="69" t="str">
        <f t="shared" ca="1" si="25"/>
        <v/>
      </c>
      <c r="I128" s="69" t="str">
        <f t="shared" ca="1" si="26"/>
        <v/>
      </c>
      <c r="J128" s="69" t="str">
        <f t="shared" ca="1" si="27"/>
        <v/>
      </c>
      <c r="N128" s="64" t="str">
        <f t="shared" ca="1" si="28"/>
        <v/>
      </c>
      <c r="O128" s="64" t="str">
        <f t="shared" ca="1" si="29"/>
        <v/>
      </c>
      <c r="P128" s="36" t="str">
        <f t="shared" ca="1" si="18"/>
        <v/>
      </c>
      <c r="Q128" s="36" t="str">
        <f t="shared" ca="1" si="19"/>
        <v/>
      </c>
      <c r="R128" s="36" t="str">
        <f t="shared" ca="1" si="20"/>
        <v/>
      </c>
      <c r="S128" s="4" t="str">
        <f t="shared" ca="1" si="21"/>
        <v/>
      </c>
      <c r="T128" s="61" t="str">
        <f t="shared" ca="1" si="22"/>
        <v/>
      </c>
      <c r="U128" s="61" t="str">
        <f t="shared" ca="1" si="22"/>
        <v/>
      </c>
      <c r="V128" s="61" t="str">
        <f t="shared" ca="1" si="22"/>
        <v/>
      </c>
      <c r="AJ128" t="str">
        <f t="shared" ca="1" si="23"/>
        <v>not first</v>
      </c>
    </row>
    <row r="129" spans="3:36">
      <c r="C129">
        <f t="shared" ca="1" si="24"/>
        <v>66</v>
      </c>
      <c r="D129" s="4">
        <f ca="1">IF(C129="","",COUNTIFS('Program and Results'!$S:$S,"HOME",'Program and Results'!$U:$U,'Data mining (Elo R diff Last 6)'!$C129))</f>
        <v>0</v>
      </c>
      <c r="E129" s="4">
        <f ca="1">IF(C129="","",COUNTIFS('Program and Results'!$S:$S,"AWAY",'Program and Results'!$U:$U,'Data mining (Elo R diff Last 6)'!$C129))</f>
        <v>0</v>
      </c>
      <c r="F129" s="4">
        <f ca="1">IF(C129="","",COUNTIFS('Program and Results'!$S:$S,"DRAW",'Program and Results'!$U:$U,'Data mining (Elo R diff Last 6)'!$C129))</f>
        <v>0</v>
      </c>
      <c r="G129" s="4">
        <f t="shared" ca="1" si="17"/>
        <v>0</v>
      </c>
      <c r="H129" s="69" t="str">
        <f t="shared" ca="1" si="25"/>
        <v/>
      </c>
      <c r="I129" s="69" t="str">
        <f t="shared" ca="1" si="26"/>
        <v/>
      </c>
      <c r="J129" s="69" t="str">
        <f t="shared" ca="1" si="27"/>
        <v/>
      </c>
      <c r="N129" s="64" t="str">
        <f t="shared" ca="1" si="28"/>
        <v/>
      </c>
      <c r="O129" s="64" t="str">
        <f t="shared" ca="1" si="29"/>
        <v/>
      </c>
      <c r="P129" s="36" t="str">
        <f t="shared" ca="1" si="18"/>
        <v/>
      </c>
      <c r="Q129" s="36" t="str">
        <f t="shared" ca="1" si="19"/>
        <v/>
      </c>
      <c r="R129" s="36" t="str">
        <f t="shared" ca="1" si="20"/>
        <v/>
      </c>
      <c r="S129" s="4" t="str">
        <f t="shared" ca="1" si="21"/>
        <v/>
      </c>
      <c r="T129" s="61" t="str">
        <f t="shared" ca="1" si="22"/>
        <v/>
      </c>
      <c r="U129" s="61" t="str">
        <f t="shared" ca="1" si="22"/>
        <v/>
      </c>
      <c r="V129" s="61" t="str">
        <f t="shared" ca="1" si="22"/>
        <v/>
      </c>
      <c r="AJ129" t="str">
        <f t="shared" ca="1" si="23"/>
        <v>not first</v>
      </c>
    </row>
    <row r="130" spans="3:36">
      <c r="C130">
        <f t="shared" ca="1" si="24"/>
        <v>67</v>
      </c>
      <c r="D130" s="4">
        <f ca="1">IF(C130="","",COUNTIFS('Program and Results'!$S:$S,"HOME",'Program and Results'!$U:$U,'Data mining (Elo R diff Last 6)'!$C130))</f>
        <v>0</v>
      </c>
      <c r="E130" s="4">
        <f ca="1">IF(C130="","",COUNTIFS('Program and Results'!$S:$S,"AWAY",'Program and Results'!$U:$U,'Data mining (Elo R diff Last 6)'!$C130))</f>
        <v>0</v>
      </c>
      <c r="F130" s="4">
        <f ca="1">IF(C130="","",COUNTIFS('Program and Results'!$S:$S,"DRAW",'Program and Results'!$U:$U,'Data mining (Elo R diff Last 6)'!$C130))</f>
        <v>0</v>
      </c>
      <c r="G130" s="4">
        <f t="shared" ca="1" si="17"/>
        <v>0</v>
      </c>
      <c r="H130" s="69" t="str">
        <f t="shared" ca="1" si="25"/>
        <v/>
      </c>
      <c r="I130" s="69" t="str">
        <f t="shared" ca="1" si="26"/>
        <v/>
      </c>
      <c r="J130" s="69" t="str">
        <f t="shared" ca="1" si="27"/>
        <v/>
      </c>
      <c r="N130" s="64" t="str">
        <f t="shared" ca="1" si="28"/>
        <v/>
      </c>
      <c r="O130" s="64" t="str">
        <f t="shared" ca="1" si="29"/>
        <v/>
      </c>
      <c r="P130" s="36" t="str">
        <f t="shared" ca="1" si="18"/>
        <v/>
      </c>
      <c r="Q130" s="36" t="str">
        <f t="shared" ca="1" si="19"/>
        <v/>
      </c>
      <c r="R130" s="36" t="str">
        <f t="shared" ca="1" si="20"/>
        <v/>
      </c>
      <c r="S130" s="4" t="str">
        <f t="shared" ca="1" si="21"/>
        <v/>
      </c>
      <c r="T130" s="61" t="str">
        <f t="shared" ca="1" si="22"/>
        <v/>
      </c>
      <c r="U130" s="61" t="str">
        <f t="shared" ca="1" si="22"/>
        <v/>
      </c>
      <c r="V130" s="61" t="str">
        <f t="shared" ca="1" si="22"/>
        <v/>
      </c>
      <c r="AJ130" t="str">
        <f t="shared" ca="1" si="23"/>
        <v>not first</v>
      </c>
    </row>
    <row r="131" spans="3:36">
      <c r="C131">
        <f t="shared" ca="1" si="24"/>
        <v>68</v>
      </c>
      <c r="D131" s="4">
        <f ca="1">IF(C131="","",COUNTIFS('Program and Results'!$S:$S,"HOME",'Program and Results'!$U:$U,'Data mining (Elo R diff Last 6)'!$C131))</f>
        <v>0</v>
      </c>
      <c r="E131" s="4">
        <f ca="1">IF(C131="","",COUNTIFS('Program and Results'!$S:$S,"AWAY",'Program and Results'!$U:$U,'Data mining (Elo R diff Last 6)'!$C131))</f>
        <v>0</v>
      </c>
      <c r="F131" s="4">
        <f ca="1">IF(C131="","",COUNTIFS('Program and Results'!$S:$S,"DRAW",'Program and Results'!$U:$U,'Data mining (Elo R diff Last 6)'!$C131))</f>
        <v>0</v>
      </c>
      <c r="G131" s="4">
        <f t="shared" ref="G131:G194" ca="1" si="30">IF(C131="","",SUM(D131:F131))</f>
        <v>0</v>
      </c>
      <c r="H131" s="69" t="str">
        <f t="shared" ca="1" si="25"/>
        <v/>
      </c>
      <c r="I131" s="69" t="str">
        <f t="shared" ca="1" si="26"/>
        <v/>
      </c>
      <c r="J131" s="69" t="str">
        <f t="shared" ca="1" si="27"/>
        <v/>
      </c>
      <c r="N131" s="64" t="str">
        <f t="shared" ca="1" si="28"/>
        <v/>
      </c>
      <c r="O131" s="64" t="str">
        <f t="shared" ca="1" si="29"/>
        <v/>
      </c>
      <c r="P131" s="36" t="str">
        <f t="shared" ref="P131:P194" ca="1" si="31">IFERROR(IF(O131="","",IF($O131="+",SUMIFS($D:$D,$C:$C,"&gt;="&amp;$N131),SUMIFS($D:$D,$C:$C,"&gt;="&amp;$N131,$C:$C,"&lt;="&amp;$O131))),"")</f>
        <v/>
      </c>
      <c r="Q131" s="36" t="str">
        <f t="shared" ref="Q131:Q194" ca="1" si="32">IFERROR(IF(O131="","",IF($O131="+",SUMIFS($E:$E,$C:$C,"&gt;="&amp;$N131),SUMIFS($E:$E,$C:$C,"&gt;="&amp;$N131,$C:$C,"&lt;="&amp;$O131))),"")</f>
        <v/>
      </c>
      <c r="R131" s="36" t="str">
        <f t="shared" ref="R131:R194" ca="1" si="33">IFERROR(IF(O131="","",IF($O131="+",SUMIFS($F:$F,$C:$C,"&gt;="&amp;$N131),SUMIFS($F:$F,$C:$C,"&gt;="&amp;$N131,$C:$C,"&lt;="&amp;$O131))),"")</f>
        <v/>
      </c>
      <c r="S131" s="4" t="str">
        <f t="shared" ref="S131:S194" ca="1" si="34">IF(N131="","",SUM(P131:R131))</f>
        <v/>
      </c>
      <c r="T131" s="61" t="str">
        <f t="shared" ref="T131:V194" ca="1" si="35">IFERROR(IF($N131="","",P131/$S131),"")</f>
        <v/>
      </c>
      <c r="U131" s="61" t="str">
        <f t="shared" ca="1" si="35"/>
        <v/>
      </c>
      <c r="V131" s="61" t="str">
        <f t="shared" ca="1" si="35"/>
        <v/>
      </c>
      <c r="AJ131" t="str">
        <f t="shared" ref="AJ131:AJ194" ca="1" si="36">IF(G131=0,"not first",IF(G131&gt;0,"first",""))</f>
        <v>not first</v>
      </c>
    </row>
    <row r="132" spans="3:36">
      <c r="C132">
        <f t="shared" ref="C132:C195" ca="1" si="37">IFERROR(IF(C131+1&gt;$B$2,"",C131+1),"")</f>
        <v>69</v>
      </c>
      <c r="D132" s="4">
        <f ca="1">IF(C132="","",COUNTIFS('Program and Results'!$S:$S,"HOME",'Program and Results'!$U:$U,'Data mining (Elo R diff Last 6)'!$C132))</f>
        <v>0</v>
      </c>
      <c r="E132" s="4">
        <f ca="1">IF(C132="","",COUNTIFS('Program and Results'!$S:$S,"AWAY",'Program and Results'!$U:$U,'Data mining (Elo R diff Last 6)'!$C132))</f>
        <v>0</v>
      </c>
      <c r="F132" s="4">
        <f ca="1">IF(C132="","",COUNTIFS('Program and Results'!$S:$S,"DRAW",'Program and Results'!$U:$U,'Data mining (Elo R diff Last 6)'!$C132))</f>
        <v>0</v>
      </c>
      <c r="G132" s="4">
        <f t="shared" ca="1" si="30"/>
        <v>0</v>
      </c>
      <c r="H132" s="69" t="str">
        <f t="shared" ref="H132:H195" ca="1" si="38">IFERROR(IF($C132="","",D132/$G132),"")</f>
        <v/>
      </c>
      <c r="I132" s="69" t="str">
        <f t="shared" ref="I132:I195" ca="1" si="39">IFERROR(IF($C132="","",E132/$G132),"")</f>
        <v/>
      </c>
      <c r="J132" s="69" t="str">
        <f t="shared" ref="J132:J195" ca="1" si="40">IFERROR(IF($C132="","",F132/$G132),"")</f>
        <v/>
      </c>
      <c r="N132" s="64" t="str">
        <f t="shared" ref="N132:N195" ca="1" si="41">IFERROR(IF(N131+$M$2&gt;MAX($C$2:$C$500),"",N131+$M$2),"")</f>
        <v/>
      </c>
      <c r="O132" s="64" t="str">
        <f t="shared" ref="O132:O195" ca="1" si="42">IFERROR(IF(N132+$M$2&gt;MAX($C$2:$C$500),"+",N132+($M$2-0.01%)),"")</f>
        <v/>
      </c>
      <c r="P132" s="36" t="str">
        <f t="shared" ca="1" si="31"/>
        <v/>
      </c>
      <c r="Q132" s="36" t="str">
        <f t="shared" ca="1" si="32"/>
        <v/>
      </c>
      <c r="R132" s="36" t="str">
        <f t="shared" ca="1" si="33"/>
        <v/>
      </c>
      <c r="S132" s="4" t="str">
        <f t="shared" ca="1" si="34"/>
        <v/>
      </c>
      <c r="T132" s="61" t="str">
        <f t="shared" ca="1" si="35"/>
        <v/>
      </c>
      <c r="U132" s="61" t="str">
        <f t="shared" ca="1" si="35"/>
        <v/>
      </c>
      <c r="V132" s="61" t="str">
        <f t="shared" ca="1" si="35"/>
        <v/>
      </c>
      <c r="AJ132" t="str">
        <f t="shared" ca="1" si="36"/>
        <v>not first</v>
      </c>
    </row>
    <row r="133" spans="3:36">
      <c r="C133">
        <f t="shared" ca="1" si="37"/>
        <v>70</v>
      </c>
      <c r="D133" s="4">
        <f ca="1">IF(C133="","",COUNTIFS('Program and Results'!$S:$S,"HOME",'Program and Results'!$U:$U,'Data mining (Elo R diff Last 6)'!$C133))</f>
        <v>0</v>
      </c>
      <c r="E133" s="4">
        <f ca="1">IF(C133="","",COUNTIFS('Program and Results'!$S:$S,"AWAY",'Program and Results'!$U:$U,'Data mining (Elo R diff Last 6)'!$C133))</f>
        <v>0</v>
      </c>
      <c r="F133" s="4">
        <f ca="1">IF(C133="","",COUNTIFS('Program and Results'!$S:$S,"DRAW",'Program and Results'!$U:$U,'Data mining (Elo R diff Last 6)'!$C133))</f>
        <v>0</v>
      </c>
      <c r="G133" s="4">
        <f t="shared" ca="1" si="30"/>
        <v>0</v>
      </c>
      <c r="H133" s="69" t="str">
        <f t="shared" ca="1" si="38"/>
        <v/>
      </c>
      <c r="I133" s="69" t="str">
        <f t="shared" ca="1" si="39"/>
        <v/>
      </c>
      <c r="J133" s="69" t="str">
        <f t="shared" ca="1" si="40"/>
        <v/>
      </c>
      <c r="N133" s="64" t="str">
        <f t="shared" ca="1" si="41"/>
        <v/>
      </c>
      <c r="O133" s="64" t="str">
        <f t="shared" ca="1" si="42"/>
        <v/>
      </c>
      <c r="P133" s="36" t="str">
        <f t="shared" ca="1" si="31"/>
        <v/>
      </c>
      <c r="Q133" s="36" t="str">
        <f t="shared" ca="1" si="32"/>
        <v/>
      </c>
      <c r="R133" s="36" t="str">
        <f t="shared" ca="1" si="33"/>
        <v/>
      </c>
      <c r="S133" s="4" t="str">
        <f t="shared" ca="1" si="34"/>
        <v/>
      </c>
      <c r="T133" s="61" t="str">
        <f t="shared" ca="1" si="35"/>
        <v/>
      </c>
      <c r="U133" s="61" t="str">
        <f t="shared" ca="1" si="35"/>
        <v/>
      </c>
      <c r="V133" s="61" t="str">
        <f t="shared" ca="1" si="35"/>
        <v/>
      </c>
      <c r="AJ133" t="str">
        <f t="shared" ca="1" si="36"/>
        <v>not first</v>
      </c>
    </row>
    <row r="134" spans="3:36">
      <c r="C134">
        <f t="shared" ca="1" si="37"/>
        <v>71</v>
      </c>
      <c r="D134" s="4">
        <f ca="1">IF(C134="","",COUNTIFS('Program and Results'!$S:$S,"HOME",'Program and Results'!$U:$U,'Data mining (Elo R diff Last 6)'!$C134))</f>
        <v>1</v>
      </c>
      <c r="E134" s="4">
        <f ca="1">IF(C134="","",COUNTIFS('Program and Results'!$S:$S,"AWAY",'Program and Results'!$U:$U,'Data mining (Elo R diff Last 6)'!$C134))</f>
        <v>0</v>
      </c>
      <c r="F134" s="4">
        <f ca="1">IF(C134="","",COUNTIFS('Program and Results'!$S:$S,"DRAW",'Program and Results'!$U:$U,'Data mining (Elo R diff Last 6)'!$C134))</f>
        <v>0</v>
      </c>
      <c r="G134" s="4">
        <f t="shared" ca="1" si="30"/>
        <v>1</v>
      </c>
      <c r="H134" s="69">
        <f t="shared" ca="1" si="38"/>
        <v>1</v>
      </c>
      <c r="I134" s="69">
        <f t="shared" ca="1" si="39"/>
        <v>0</v>
      </c>
      <c r="J134" s="69">
        <f t="shared" ca="1" si="40"/>
        <v>0</v>
      </c>
      <c r="N134" s="64" t="str">
        <f t="shared" ca="1" si="41"/>
        <v/>
      </c>
      <c r="O134" s="64" t="str">
        <f t="shared" ca="1" si="42"/>
        <v/>
      </c>
      <c r="P134" s="36" t="str">
        <f t="shared" ca="1" si="31"/>
        <v/>
      </c>
      <c r="Q134" s="36" t="str">
        <f t="shared" ca="1" si="32"/>
        <v/>
      </c>
      <c r="R134" s="36" t="str">
        <f t="shared" ca="1" si="33"/>
        <v/>
      </c>
      <c r="S134" s="4" t="str">
        <f t="shared" ca="1" si="34"/>
        <v/>
      </c>
      <c r="T134" s="61" t="str">
        <f t="shared" ca="1" si="35"/>
        <v/>
      </c>
      <c r="U134" s="61" t="str">
        <f t="shared" ca="1" si="35"/>
        <v/>
      </c>
      <c r="V134" s="61" t="str">
        <f t="shared" ca="1" si="35"/>
        <v/>
      </c>
      <c r="AJ134" t="str">
        <f t="shared" ca="1" si="36"/>
        <v>first</v>
      </c>
    </row>
    <row r="135" spans="3:36">
      <c r="C135" t="str">
        <f t="shared" ca="1" si="37"/>
        <v/>
      </c>
      <c r="D135" s="4" t="str">
        <f ca="1">IF(C135="","",COUNTIFS('Program and Results'!$S:$S,"HOME",'Program and Results'!$U:$U,'Data mining (Elo R diff Last 6)'!$C135))</f>
        <v/>
      </c>
      <c r="E135" s="4" t="str">
        <f ca="1">IF(C135="","",COUNTIFS('Program and Results'!$S:$S,"AWAY",'Program and Results'!$U:$U,'Data mining (Elo R diff Last 6)'!$C135))</f>
        <v/>
      </c>
      <c r="F135" s="4" t="str">
        <f ca="1">IF(C135="","",COUNTIFS('Program and Results'!$S:$S,"DRAW",'Program and Results'!$U:$U,'Data mining (Elo R diff Last 6)'!$C135))</f>
        <v/>
      </c>
      <c r="G135" s="4" t="str">
        <f t="shared" ca="1" si="30"/>
        <v/>
      </c>
      <c r="H135" s="69" t="str">
        <f t="shared" ca="1" si="38"/>
        <v/>
      </c>
      <c r="I135" s="69" t="str">
        <f t="shared" ca="1" si="39"/>
        <v/>
      </c>
      <c r="J135" s="69" t="str">
        <f t="shared" ca="1" si="40"/>
        <v/>
      </c>
      <c r="N135" s="64" t="str">
        <f t="shared" ca="1" si="41"/>
        <v/>
      </c>
      <c r="O135" s="64" t="str">
        <f t="shared" ca="1" si="42"/>
        <v/>
      </c>
      <c r="P135" s="36" t="str">
        <f t="shared" ca="1" si="31"/>
        <v/>
      </c>
      <c r="Q135" s="36" t="str">
        <f t="shared" ca="1" si="32"/>
        <v/>
      </c>
      <c r="R135" s="36" t="str">
        <f t="shared" ca="1" si="33"/>
        <v/>
      </c>
      <c r="S135" s="4" t="str">
        <f t="shared" ca="1" si="34"/>
        <v/>
      </c>
      <c r="T135" s="61" t="str">
        <f t="shared" ca="1" si="35"/>
        <v/>
      </c>
      <c r="U135" s="61" t="str">
        <f t="shared" ca="1" si="35"/>
        <v/>
      </c>
      <c r="V135" s="61" t="str">
        <f t="shared" ca="1" si="35"/>
        <v/>
      </c>
      <c r="AJ135" t="str">
        <f t="shared" ca="1" si="36"/>
        <v>first</v>
      </c>
    </row>
    <row r="136" spans="3:36">
      <c r="C136" t="str">
        <f t="shared" ca="1" si="37"/>
        <v/>
      </c>
      <c r="D136" s="4" t="str">
        <f ca="1">IF(C136="","",COUNTIFS('Program and Results'!$S:$S,"HOME",'Program and Results'!$U:$U,'Data mining (Elo R diff Last 6)'!$C136))</f>
        <v/>
      </c>
      <c r="E136" s="4" t="str">
        <f ca="1">IF(C136="","",COUNTIFS('Program and Results'!$S:$S,"AWAY",'Program and Results'!$U:$U,'Data mining (Elo R diff Last 6)'!$C136))</f>
        <v/>
      </c>
      <c r="F136" s="4" t="str">
        <f ca="1">IF(C136="","",COUNTIFS('Program and Results'!$S:$S,"DRAW",'Program and Results'!$U:$U,'Data mining (Elo R diff Last 6)'!$C136))</f>
        <v/>
      </c>
      <c r="G136" s="4" t="str">
        <f t="shared" ca="1" si="30"/>
        <v/>
      </c>
      <c r="H136" s="69" t="str">
        <f t="shared" ca="1" si="38"/>
        <v/>
      </c>
      <c r="I136" s="69" t="str">
        <f t="shared" ca="1" si="39"/>
        <v/>
      </c>
      <c r="J136" s="69" t="str">
        <f t="shared" ca="1" si="40"/>
        <v/>
      </c>
      <c r="N136" s="64" t="str">
        <f t="shared" ca="1" si="41"/>
        <v/>
      </c>
      <c r="O136" s="64" t="str">
        <f t="shared" ca="1" si="42"/>
        <v/>
      </c>
      <c r="P136" s="36" t="str">
        <f t="shared" ca="1" si="31"/>
        <v/>
      </c>
      <c r="Q136" s="36" t="str">
        <f t="shared" ca="1" si="32"/>
        <v/>
      </c>
      <c r="R136" s="36" t="str">
        <f t="shared" ca="1" si="33"/>
        <v/>
      </c>
      <c r="S136" s="4" t="str">
        <f t="shared" ca="1" si="34"/>
        <v/>
      </c>
      <c r="T136" s="61" t="str">
        <f t="shared" ca="1" si="35"/>
        <v/>
      </c>
      <c r="U136" s="61" t="str">
        <f t="shared" ca="1" si="35"/>
        <v/>
      </c>
      <c r="V136" s="61" t="str">
        <f t="shared" ca="1" si="35"/>
        <v/>
      </c>
      <c r="AJ136" t="str">
        <f t="shared" ca="1" si="36"/>
        <v>first</v>
      </c>
    </row>
    <row r="137" spans="3:36">
      <c r="C137" t="str">
        <f t="shared" ca="1" si="37"/>
        <v/>
      </c>
      <c r="D137" s="4" t="str">
        <f ca="1">IF(C137="","",COUNTIFS('Program and Results'!$S:$S,"HOME",'Program and Results'!$U:$U,'Data mining (Elo R diff Last 6)'!$C137))</f>
        <v/>
      </c>
      <c r="E137" s="4" t="str">
        <f ca="1">IF(C137="","",COUNTIFS('Program and Results'!$S:$S,"AWAY",'Program and Results'!$U:$U,'Data mining (Elo R diff Last 6)'!$C137))</f>
        <v/>
      </c>
      <c r="F137" s="4" t="str">
        <f ca="1">IF(C137="","",COUNTIFS('Program and Results'!$S:$S,"DRAW",'Program and Results'!$U:$U,'Data mining (Elo R diff Last 6)'!$C137))</f>
        <v/>
      </c>
      <c r="G137" s="4" t="str">
        <f t="shared" ca="1" si="30"/>
        <v/>
      </c>
      <c r="H137" s="69" t="str">
        <f t="shared" ca="1" si="38"/>
        <v/>
      </c>
      <c r="I137" s="69" t="str">
        <f t="shared" ca="1" si="39"/>
        <v/>
      </c>
      <c r="J137" s="69" t="str">
        <f t="shared" ca="1" si="40"/>
        <v/>
      </c>
      <c r="N137" s="64" t="str">
        <f t="shared" ca="1" si="41"/>
        <v/>
      </c>
      <c r="O137" s="64" t="str">
        <f t="shared" ca="1" si="42"/>
        <v/>
      </c>
      <c r="P137" s="36" t="str">
        <f t="shared" ca="1" si="31"/>
        <v/>
      </c>
      <c r="Q137" s="36" t="str">
        <f t="shared" ca="1" si="32"/>
        <v/>
      </c>
      <c r="R137" s="36" t="str">
        <f t="shared" ca="1" si="33"/>
        <v/>
      </c>
      <c r="S137" s="4" t="str">
        <f t="shared" ca="1" si="34"/>
        <v/>
      </c>
      <c r="T137" s="61" t="str">
        <f t="shared" ca="1" si="35"/>
        <v/>
      </c>
      <c r="U137" s="61" t="str">
        <f t="shared" ca="1" si="35"/>
        <v/>
      </c>
      <c r="V137" s="61" t="str">
        <f t="shared" ca="1" si="35"/>
        <v/>
      </c>
      <c r="AJ137" t="str">
        <f t="shared" ca="1" si="36"/>
        <v>first</v>
      </c>
    </row>
    <row r="138" spans="3:36">
      <c r="C138" t="str">
        <f t="shared" ca="1" si="37"/>
        <v/>
      </c>
      <c r="D138" s="4" t="str">
        <f ca="1">IF(C138="","",COUNTIFS('Program and Results'!$S:$S,"HOME",'Program and Results'!$U:$U,'Data mining (Elo R diff Last 6)'!$C138))</f>
        <v/>
      </c>
      <c r="E138" s="4" t="str">
        <f ca="1">IF(C138="","",COUNTIFS('Program and Results'!$S:$S,"AWAY",'Program and Results'!$U:$U,'Data mining (Elo R diff Last 6)'!$C138))</f>
        <v/>
      </c>
      <c r="F138" s="4" t="str">
        <f ca="1">IF(C138="","",COUNTIFS('Program and Results'!$S:$S,"DRAW",'Program and Results'!$U:$U,'Data mining (Elo R diff Last 6)'!$C138))</f>
        <v/>
      </c>
      <c r="G138" s="4" t="str">
        <f t="shared" ca="1" si="30"/>
        <v/>
      </c>
      <c r="H138" s="69" t="str">
        <f t="shared" ca="1" si="38"/>
        <v/>
      </c>
      <c r="I138" s="69" t="str">
        <f t="shared" ca="1" si="39"/>
        <v/>
      </c>
      <c r="J138" s="69" t="str">
        <f t="shared" ca="1" si="40"/>
        <v/>
      </c>
      <c r="N138" s="64" t="str">
        <f t="shared" ca="1" si="41"/>
        <v/>
      </c>
      <c r="O138" s="64" t="str">
        <f t="shared" ca="1" si="42"/>
        <v/>
      </c>
      <c r="P138" s="36" t="str">
        <f t="shared" ca="1" si="31"/>
        <v/>
      </c>
      <c r="Q138" s="36" t="str">
        <f t="shared" ca="1" si="32"/>
        <v/>
      </c>
      <c r="R138" s="36" t="str">
        <f t="shared" ca="1" si="33"/>
        <v/>
      </c>
      <c r="S138" s="4" t="str">
        <f t="shared" ca="1" si="34"/>
        <v/>
      </c>
      <c r="T138" s="61" t="str">
        <f t="shared" ca="1" si="35"/>
        <v/>
      </c>
      <c r="U138" s="61" t="str">
        <f t="shared" ca="1" si="35"/>
        <v/>
      </c>
      <c r="V138" s="61" t="str">
        <f t="shared" ca="1" si="35"/>
        <v/>
      </c>
      <c r="AJ138" t="str">
        <f t="shared" ca="1" si="36"/>
        <v>first</v>
      </c>
    </row>
    <row r="139" spans="3:36">
      <c r="C139" t="str">
        <f t="shared" ca="1" si="37"/>
        <v/>
      </c>
      <c r="D139" s="4" t="str">
        <f ca="1">IF(C139="","",COUNTIFS('Program and Results'!$S:$S,"HOME",'Program and Results'!$U:$U,'Data mining (Elo R diff Last 6)'!$C139))</f>
        <v/>
      </c>
      <c r="E139" s="4" t="str">
        <f ca="1">IF(C139="","",COUNTIFS('Program and Results'!$S:$S,"AWAY",'Program and Results'!$U:$U,'Data mining (Elo R diff Last 6)'!$C139))</f>
        <v/>
      </c>
      <c r="F139" s="4" t="str">
        <f ca="1">IF(C139="","",COUNTIFS('Program and Results'!$S:$S,"DRAW",'Program and Results'!$U:$U,'Data mining (Elo R diff Last 6)'!$C139))</f>
        <v/>
      </c>
      <c r="G139" s="4" t="str">
        <f t="shared" ca="1" si="30"/>
        <v/>
      </c>
      <c r="H139" s="69" t="str">
        <f t="shared" ca="1" si="38"/>
        <v/>
      </c>
      <c r="I139" s="69" t="str">
        <f t="shared" ca="1" si="39"/>
        <v/>
      </c>
      <c r="J139" s="69" t="str">
        <f t="shared" ca="1" si="40"/>
        <v/>
      </c>
      <c r="N139" s="64" t="str">
        <f t="shared" ca="1" si="41"/>
        <v/>
      </c>
      <c r="O139" s="64" t="str">
        <f t="shared" ca="1" si="42"/>
        <v/>
      </c>
      <c r="P139" s="36" t="str">
        <f t="shared" ca="1" si="31"/>
        <v/>
      </c>
      <c r="Q139" s="36" t="str">
        <f t="shared" ca="1" si="32"/>
        <v/>
      </c>
      <c r="R139" s="36" t="str">
        <f t="shared" ca="1" si="33"/>
        <v/>
      </c>
      <c r="S139" s="4" t="str">
        <f t="shared" ca="1" si="34"/>
        <v/>
      </c>
      <c r="T139" s="61" t="str">
        <f t="shared" ca="1" si="35"/>
        <v/>
      </c>
      <c r="U139" s="61" t="str">
        <f t="shared" ca="1" si="35"/>
        <v/>
      </c>
      <c r="V139" s="61" t="str">
        <f t="shared" ca="1" si="35"/>
        <v/>
      </c>
      <c r="AJ139" t="str">
        <f t="shared" ca="1" si="36"/>
        <v>first</v>
      </c>
    </row>
    <row r="140" spans="3:36">
      <c r="C140" t="str">
        <f t="shared" ca="1" si="37"/>
        <v/>
      </c>
      <c r="D140" s="4" t="str">
        <f ca="1">IF(C140="","",COUNTIFS('Program and Results'!$S:$S,"HOME",'Program and Results'!$U:$U,'Data mining (Elo R diff Last 6)'!$C140))</f>
        <v/>
      </c>
      <c r="E140" s="4" t="str">
        <f ca="1">IF(C140="","",COUNTIFS('Program and Results'!$S:$S,"AWAY",'Program and Results'!$U:$U,'Data mining (Elo R diff Last 6)'!$C140))</f>
        <v/>
      </c>
      <c r="F140" s="4" t="str">
        <f ca="1">IF(C140="","",COUNTIFS('Program and Results'!$S:$S,"DRAW",'Program and Results'!$U:$U,'Data mining (Elo R diff Last 6)'!$C140))</f>
        <v/>
      </c>
      <c r="G140" s="4" t="str">
        <f t="shared" ca="1" si="30"/>
        <v/>
      </c>
      <c r="H140" s="69" t="str">
        <f t="shared" ca="1" si="38"/>
        <v/>
      </c>
      <c r="I140" s="69" t="str">
        <f t="shared" ca="1" si="39"/>
        <v/>
      </c>
      <c r="J140" s="69" t="str">
        <f t="shared" ca="1" si="40"/>
        <v/>
      </c>
      <c r="N140" s="64" t="str">
        <f t="shared" ca="1" si="41"/>
        <v/>
      </c>
      <c r="O140" s="64" t="str">
        <f t="shared" ca="1" si="42"/>
        <v/>
      </c>
      <c r="P140" s="36" t="str">
        <f t="shared" ca="1" si="31"/>
        <v/>
      </c>
      <c r="Q140" s="36" t="str">
        <f t="shared" ca="1" si="32"/>
        <v/>
      </c>
      <c r="R140" s="36" t="str">
        <f t="shared" ca="1" si="33"/>
        <v/>
      </c>
      <c r="S140" s="4" t="str">
        <f t="shared" ca="1" si="34"/>
        <v/>
      </c>
      <c r="T140" s="61" t="str">
        <f t="shared" ca="1" si="35"/>
        <v/>
      </c>
      <c r="U140" s="61" t="str">
        <f t="shared" ca="1" si="35"/>
        <v/>
      </c>
      <c r="V140" s="61" t="str">
        <f t="shared" ca="1" si="35"/>
        <v/>
      </c>
      <c r="AJ140" t="str">
        <f t="shared" ca="1" si="36"/>
        <v>first</v>
      </c>
    </row>
    <row r="141" spans="3:36">
      <c r="C141" t="str">
        <f t="shared" ca="1" si="37"/>
        <v/>
      </c>
      <c r="D141" s="4" t="str">
        <f ca="1">IF(C141="","",COUNTIFS('Program and Results'!$S:$S,"HOME",'Program and Results'!$U:$U,'Data mining (Elo R diff Last 6)'!$C141))</f>
        <v/>
      </c>
      <c r="E141" s="4" t="str">
        <f ca="1">IF(C141="","",COUNTIFS('Program and Results'!$S:$S,"AWAY",'Program and Results'!$U:$U,'Data mining (Elo R diff Last 6)'!$C141))</f>
        <v/>
      </c>
      <c r="F141" s="4" t="str">
        <f ca="1">IF(C141="","",COUNTIFS('Program and Results'!$S:$S,"DRAW",'Program and Results'!$U:$U,'Data mining (Elo R diff Last 6)'!$C141))</f>
        <v/>
      </c>
      <c r="G141" s="4" t="str">
        <f t="shared" ca="1" si="30"/>
        <v/>
      </c>
      <c r="H141" s="69" t="str">
        <f t="shared" ca="1" si="38"/>
        <v/>
      </c>
      <c r="I141" s="69" t="str">
        <f t="shared" ca="1" si="39"/>
        <v/>
      </c>
      <c r="J141" s="69" t="str">
        <f t="shared" ca="1" si="40"/>
        <v/>
      </c>
      <c r="N141" s="64" t="str">
        <f t="shared" ca="1" si="41"/>
        <v/>
      </c>
      <c r="O141" s="64" t="str">
        <f t="shared" ca="1" si="42"/>
        <v/>
      </c>
      <c r="P141" s="36" t="str">
        <f t="shared" ca="1" si="31"/>
        <v/>
      </c>
      <c r="Q141" s="36" t="str">
        <f t="shared" ca="1" si="32"/>
        <v/>
      </c>
      <c r="R141" s="36" t="str">
        <f t="shared" ca="1" si="33"/>
        <v/>
      </c>
      <c r="S141" s="4" t="str">
        <f t="shared" ca="1" si="34"/>
        <v/>
      </c>
      <c r="T141" s="61" t="str">
        <f t="shared" ca="1" si="35"/>
        <v/>
      </c>
      <c r="U141" s="61" t="str">
        <f t="shared" ca="1" si="35"/>
        <v/>
      </c>
      <c r="V141" s="61" t="str">
        <f t="shared" ca="1" si="35"/>
        <v/>
      </c>
      <c r="AJ141" t="str">
        <f t="shared" ca="1" si="36"/>
        <v>first</v>
      </c>
    </row>
    <row r="142" spans="3:36">
      <c r="C142" t="str">
        <f t="shared" ca="1" si="37"/>
        <v/>
      </c>
      <c r="D142" s="4" t="str">
        <f ca="1">IF(C142="","",COUNTIFS('Program and Results'!$S:$S,"HOME",'Program and Results'!$U:$U,'Data mining (Elo R diff Last 6)'!$C142))</f>
        <v/>
      </c>
      <c r="E142" s="4" t="str">
        <f ca="1">IF(C142="","",COUNTIFS('Program and Results'!$S:$S,"AWAY",'Program and Results'!$U:$U,'Data mining (Elo R diff Last 6)'!$C142))</f>
        <v/>
      </c>
      <c r="F142" s="4" t="str">
        <f ca="1">IF(C142="","",COUNTIFS('Program and Results'!$S:$S,"DRAW",'Program and Results'!$U:$U,'Data mining (Elo R diff Last 6)'!$C142))</f>
        <v/>
      </c>
      <c r="G142" s="4" t="str">
        <f t="shared" ca="1" si="30"/>
        <v/>
      </c>
      <c r="H142" s="69" t="str">
        <f t="shared" ca="1" si="38"/>
        <v/>
      </c>
      <c r="I142" s="69" t="str">
        <f t="shared" ca="1" si="39"/>
        <v/>
      </c>
      <c r="J142" s="69" t="str">
        <f t="shared" ca="1" si="40"/>
        <v/>
      </c>
      <c r="N142" s="64" t="str">
        <f t="shared" ca="1" si="41"/>
        <v/>
      </c>
      <c r="O142" s="64" t="str">
        <f t="shared" ca="1" si="42"/>
        <v/>
      </c>
      <c r="P142" s="36" t="str">
        <f t="shared" ca="1" si="31"/>
        <v/>
      </c>
      <c r="Q142" s="36" t="str">
        <f t="shared" ca="1" si="32"/>
        <v/>
      </c>
      <c r="R142" s="36" t="str">
        <f t="shared" ca="1" si="33"/>
        <v/>
      </c>
      <c r="S142" s="4" t="str">
        <f t="shared" ca="1" si="34"/>
        <v/>
      </c>
      <c r="T142" s="61" t="str">
        <f t="shared" ca="1" si="35"/>
        <v/>
      </c>
      <c r="U142" s="61" t="str">
        <f t="shared" ca="1" si="35"/>
        <v/>
      </c>
      <c r="V142" s="61" t="str">
        <f t="shared" ca="1" si="35"/>
        <v/>
      </c>
      <c r="AJ142" t="str">
        <f t="shared" ca="1" si="36"/>
        <v>first</v>
      </c>
    </row>
    <row r="143" spans="3:36">
      <c r="C143" t="str">
        <f t="shared" ca="1" si="37"/>
        <v/>
      </c>
      <c r="D143" s="4" t="str">
        <f ca="1">IF(C143="","",COUNTIFS('Program and Results'!$S:$S,"HOME",'Program and Results'!$U:$U,'Data mining (Elo R diff Last 6)'!$C143))</f>
        <v/>
      </c>
      <c r="E143" s="4" t="str">
        <f ca="1">IF(C143="","",COUNTIFS('Program and Results'!$S:$S,"AWAY",'Program and Results'!$U:$U,'Data mining (Elo R diff Last 6)'!$C143))</f>
        <v/>
      </c>
      <c r="F143" s="4" t="str">
        <f ca="1">IF(C143="","",COUNTIFS('Program and Results'!$S:$S,"DRAW",'Program and Results'!$U:$U,'Data mining (Elo R diff Last 6)'!$C143))</f>
        <v/>
      </c>
      <c r="G143" s="4" t="str">
        <f t="shared" ca="1" si="30"/>
        <v/>
      </c>
      <c r="H143" s="69" t="str">
        <f t="shared" ca="1" si="38"/>
        <v/>
      </c>
      <c r="I143" s="69" t="str">
        <f t="shared" ca="1" si="39"/>
        <v/>
      </c>
      <c r="J143" s="69" t="str">
        <f t="shared" ca="1" si="40"/>
        <v/>
      </c>
      <c r="N143" s="64" t="str">
        <f t="shared" ca="1" si="41"/>
        <v/>
      </c>
      <c r="O143" s="64" t="str">
        <f t="shared" ca="1" si="42"/>
        <v/>
      </c>
      <c r="P143" s="36" t="str">
        <f t="shared" ca="1" si="31"/>
        <v/>
      </c>
      <c r="Q143" s="36" t="str">
        <f t="shared" ca="1" si="32"/>
        <v/>
      </c>
      <c r="R143" s="36" t="str">
        <f t="shared" ca="1" si="33"/>
        <v/>
      </c>
      <c r="S143" s="4" t="str">
        <f t="shared" ca="1" si="34"/>
        <v/>
      </c>
      <c r="T143" s="61" t="str">
        <f t="shared" ca="1" si="35"/>
        <v/>
      </c>
      <c r="U143" s="61" t="str">
        <f t="shared" ca="1" si="35"/>
        <v/>
      </c>
      <c r="V143" s="61" t="str">
        <f t="shared" ca="1" si="35"/>
        <v/>
      </c>
      <c r="AJ143" t="str">
        <f t="shared" ca="1" si="36"/>
        <v>first</v>
      </c>
    </row>
    <row r="144" spans="3:36">
      <c r="C144" t="str">
        <f t="shared" ca="1" si="37"/>
        <v/>
      </c>
      <c r="D144" s="4" t="str">
        <f ca="1">IF(C144="","",COUNTIFS('Program and Results'!$S:$S,"HOME",'Program and Results'!$U:$U,'Data mining (Elo R diff Last 6)'!$C144))</f>
        <v/>
      </c>
      <c r="E144" s="4" t="str">
        <f ca="1">IF(C144="","",COUNTIFS('Program and Results'!$S:$S,"AWAY",'Program and Results'!$U:$U,'Data mining (Elo R diff Last 6)'!$C144))</f>
        <v/>
      </c>
      <c r="F144" s="4" t="str">
        <f ca="1">IF(C144="","",COUNTIFS('Program and Results'!$S:$S,"DRAW",'Program and Results'!$U:$U,'Data mining (Elo R diff Last 6)'!$C144))</f>
        <v/>
      </c>
      <c r="G144" s="4" t="str">
        <f t="shared" ca="1" si="30"/>
        <v/>
      </c>
      <c r="H144" s="69" t="str">
        <f t="shared" ca="1" si="38"/>
        <v/>
      </c>
      <c r="I144" s="69" t="str">
        <f t="shared" ca="1" si="39"/>
        <v/>
      </c>
      <c r="J144" s="69" t="str">
        <f t="shared" ca="1" si="40"/>
        <v/>
      </c>
      <c r="N144" s="64" t="str">
        <f t="shared" ca="1" si="41"/>
        <v/>
      </c>
      <c r="O144" s="64" t="str">
        <f t="shared" ca="1" si="42"/>
        <v/>
      </c>
      <c r="P144" s="36" t="str">
        <f t="shared" ca="1" si="31"/>
        <v/>
      </c>
      <c r="Q144" s="36" t="str">
        <f t="shared" ca="1" si="32"/>
        <v/>
      </c>
      <c r="R144" s="36" t="str">
        <f t="shared" ca="1" si="33"/>
        <v/>
      </c>
      <c r="S144" s="4" t="str">
        <f t="shared" ca="1" si="34"/>
        <v/>
      </c>
      <c r="T144" s="61" t="str">
        <f t="shared" ca="1" si="35"/>
        <v/>
      </c>
      <c r="U144" s="61" t="str">
        <f t="shared" ca="1" si="35"/>
        <v/>
      </c>
      <c r="V144" s="61" t="str">
        <f t="shared" ca="1" si="35"/>
        <v/>
      </c>
      <c r="AJ144" t="str">
        <f t="shared" ca="1" si="36"/>
        <v>first</v>
      </c>
    </row>
    <row r="145" spans="3:36">
      <c r="C145" t="str">
        <f t="shared" ca="1" si="37"/>
        <v/>
      </c>
      <c r="D145" s="4" t="str">
        <f ca="1">IF(C145="","",COUNTIFS('Program and Results'!$S:$S,"HOME",'Program and Results'!$U:$U,'Data mining (Elo R diff Last 6)'!$C145))</f>
        <v/>
      </c>
      <c r="E145" s="4" t="str">
        <f ca="1">IF(C145="","",COUNTIFS('Program and Results'!$S:$S,"AWAY",'Program and Results'!$U:$U,'Data mining (Elo R diff Last 6)'!$C145))</f>
        <v/>
      </c>
      <c r="F145" s="4" t="str">
        <f ca="1">IF(C145="","",COUNTIFS('Program and Results'!$S:$S,"DRAW",'Program and Results'!$U:$U,'Data mining (Elo R diff Last 6)'!$C145))</f>
        <v/>
      </c>
      <c r="G145" s="4" t="str">
        <f t="shared" ca="1" si="30"/>
        <v/>
      </c>
      <c r="H145" s="69" t="str">
        <f t="shared" ca="1" si="38"/>
        <v/>
      </c>
      <c r="I145" s="69" t="str">
        <f t="shared" ca="1" si="39"/>
        <v/>
      </c>
      <c r="J145" s="69" t="str">
        <f t="shared" ca="1" si="40"/>
        <v/>
      </c>
      <c r="N145" s="64" t="str">
        <f t="shared" ca="1" si="41"/>
        <v/>
      </c>
      <c r="O145" s="64" t="str">
        <f t="shared" ca="1" si="42"/>
        <v/>
      </c>
      <c r="P145" s="36" t="str">
        <f t="shared" ca="1" si="31"/>
        <v/>
      </c>
      <c r="Q145" s="36" t="str">
        <f t="shared" ca="1" si="32"/>
        <v/>
      </c>
      <c r="R145" s="36" t="str">
        <f t="shared" ca="1" si="33"/>
        <v/>
      </c>
      <c r="S145" s="4" t="str">
        <f t="shared" ca="1" si="34"/>
        <v/>
      </c>
      <c r="T145" s="61" t="str">
        <f t="shared" ca="1" si="35"/>
        <v/>
      </c>
      <c r="U145" s="61" t="str">
        <f t="shared" ca="1" si="35"/>
        <v/>
      </c>
      <c r="V145" s="61" t="str">
        <f t="shared" ca="1" si="35"/>
        <v/>
      </c>
      <c r="AJ145" t="str">
        <f t="shared" ca="1" si="36"/>
        <v>first</v>
      </c>
    </row>
    <row r="146" spans="3:36">
      <c r="C146" t="str">
        <f t="shared" ca="1" si="37"/>
        <v/>
      </c>
      <c r="D146" s="4" t="str">
        <f ca="1">IF(C146="","",COUNTIFS('Program and Results'!$S:$S,"HOME",'Program and Results'!$U:$U,'Data mining (Elo R diff Last 6)'!$C146))</f>
        <v/>
      </c>
      <c r="E146" s="4" t="str">
        <f ca="1">IF(C146="","",COUNTIFS('Program and Results'!$S:$S,"AWAY",'Program and Results'!$U:$U,'Data mining (Elo R diff Last 6)'!$C146))</f>
        <v/>
      </c>
      <c r="F146" s="4" t="str">
        <f ca="1">IF(C146="","",COUNTIFS('Program and Results'!$S:$S,"DRAW",'Program and Results'!$U:$U,'Data mining (Elo R diff Last 6)'!$C146))</f>
        <v/>
      </c>
      <c r="G146" s="4" t="str">
        <f t="shared" ca="1" si="30"/>
        <v/>
      </c>
      <c r="H146" s="69" t="str">
        <f t="shared" ca="1" si="38"/>
        <v/>
      </c>
      <c r="I146" s="69" t="str">
        <f t="shared" ca="1" si="39"/>
        <v/>
      </c>
      <c r="J146" s="69" t="str">
        <f t="shared" ca="1" si="40"/>
        <v/>
      </c>
      <c r="N146" s="64" t="str">
        <f t="shared" ca="1" si="41"/>
        <v/>
      </c>
      <c r="O146" s="64" t="str">
        <f t="shared" ca="1" si="42"/>
        <v/>
      </c>
      <c r="P146" s="36" t="str">
        <f t="shared" ca="1" si="31"/>
        <v/>
      </c>
      <c r="Q146" s="36" t="str">
        <f t="shared" ca="1" si="32"/>
        <v/>
      </c>
      <c r="R146" s="36" t="str">
        <f t="shared" ca="1" si="33"/>
        <v/>
      </c>
      <c r="S146" s="4" t="str">
        <f t="shared" ca="1" si="34"/>
        <v/>
      </c>
      <c r="T146" s="61" t="str">
        <f t="shared" ca="1" si="35"/>
        <v/>
      </c>
      <c r="U146" s="61" t="str">
        <f t="shared" ca="1" si="35"/>
        <v/>
      </c>
      <c r="V146" s="61" t="str">
        <f t="shared" ca="1" si="35"/>
        <v/>
      </c>
      <c r="AJ146" t="str">
        <f t="shared" ca="1" si="36"/>
        <v>first</v>
      </c>
    </row>
    <row r="147" spans="3:36">
      <c r="C147" t="str">
        <f t="shared" ca="1" si="37"/>
        <v/>
      </c>
      <c r="D147" s="4" t="str">
        <f ca="1">IF(C147="","",COUNTIFS('Program and Results'!$S:$S,"HOME",'Program and Results'!$U:$U,'Data mining (Elo R diff Last 6)'!$C147))</f>
        <v/>
      </c>
      <c r="E147" s="4" t="str">
        <f ca="1">IF(C147="","",COUNTIFS('Program and Results'!$S:$S,"AWAY",'Program and Results'!$U:$U,'Data mining (Elo R diff Last 6)'!$C147))</f>
        <v/>
      </c>
      <c r="F147" s="4" t="str">
        <f ca="1">IF(C147="","",COUNTIFS('Program and Results'!$S:$S,"DRAW",'Program and Results'!$U:$U,'Data mining (Elo R diff Last 6)'!$C147))</f>
        <v/>
      </c>
      <c r="G147" s="4" t="str">
        <f t="shared" ca="1" si="30"/>
        <v/>
      </c>
      <c r="H147" s="69" t="str">
        <f t="shared" ca="1" si="38"/>
        <v/>
      </c>
      <c r="I147" s="69" t="str">
        <f t="shared" ca="1" si="39"/>
        <v/>
      </c>
      <c r="J147" s="69" t="str">
        <f t="shared" ca="1" si="40"/>
        <v/>
      </c>
      <c r="N147" s="64" t="str">
        <f t="shared" ca="1" si="41"/>
        <v/>
      </c>
      <c r="O147" s="64" t="str">
        <f t="shared" ca="1" si="42"/>
        <v/>
      </c>
      <c r="P147" s="36" t="str">
        <f t="shared" ca="1" si="31"/>
        <v/>
      </c>
      <c r="Q147" s="36" t="str">
        <f t="shared" ca="1" si="32"/>
        <v/>
      </c>
      <c r="R147" s="36" t="str">
        <f t="shared" ca="1" si="33"/>
        <v/>
      </c>
      <c r="S147" s="4" t="str">
        <f t="shared" ca="1" si="34"/>
        <v/>
      </c>
      <c r="T147" s="61" t="str">
        <f t="shared" ca="1" si="35"/>
        <v/>
      </c>
      <c r="U147" s="61" t="str">
        <f t="shared" ca="1" si="35"/>
        <v/>
      </c>
      <c r="V147" s="61" t="str">
        <f t="shared" ca="1" si="35"/>
        <v/>
      </c>
      <c r="AJ147" t="str">
        <f t="shared" ca="1" si="36"/>
        <v>first</v>
      </c>
    </row>
    <row r="148" spans="3:36">
      <c r="C148" t="str">
        <f t="shared" ca="1" si="37"/>
        <v/>
      </c>
      <c r="D148" s="4" t="str">
        <f ca="1">IF(C148="","",COUNTIFS('Program and Results'!$S:$S,"HOME",'Program and Results'!$U:$U,'Data mining (Elo R diff Last 6)'!$C148))</f>
        <v/>
      </c>
      <c r="E148" s="4" t="str">
        <f ca="1">IF(C148="","",COUNTIFS('Program and Results'!$S:$S,"AWAY",'Program and Results'!$U:$U,'Data mining (Elo R diff Last 6)'!$C148))</f>
        <v/>
      </c>
      <c r="F148" s="4" t="str">
        <f ca="1">IF(C148="","",COUNTIFS('Program and Results'!$S:$S,"DRAW",'Program and Results'!$U:$U,'Data mining (Elo R diff Last 6)'!$C148))</f>
        <v/>
      </c>
      <c r="G148" s="4" t="str">
        <f t="shared" ca="1" si="30"/>
        <v/>
      </c>
      <c r="H148" s="69" t="str">
        <f t="shared" ca="1" si="38"/>
        <v/>
      </c>
      <c r="I148" s="69" t="str">
        <f t="shared" ca="1" si="39"/>
        <v/>
      </c>
      <c r="J148" s="69" t="str">
        <f t="shared" ca="1" si="40"/>
        <v/>
      </c>
      <c r="N148" s="64" t="str">
        <f t="shared" ca="1" si="41"/>
        <v/>
      </c>
      <c r="O148" s="64" t="str">
        <f t="shared" ca="1" si="42"/>
        <v/>
      </c>
      <c r="P148" s="36" t="str">
        <f t="shared" ca="1" si="31"/>
        <v/>
      </c>
      <c r="Q148" s="36" t="str">
        <f t="shared" ca="1" si="32"/>
        <v/>
      </c>
      <c r="R148" s="36" t="str">
        <f t="shared" ca="1" si="33"/>
        <v/>
      </c>
      <c r="S148" s="4" t="str">
        <f t="shared" ca="1" si="34"/>
        <v/>
      </c>
      <c r="T148" s="61" t="str">
        <f t="shared" ca="1" si="35"/>
        <v/>
      </c>
      <c r="U148" s="61" t="str">
        <f t="shared" ca="1" si="35"/>
        <v/>
      </c>
      <c r="V148" s="61" t="str">
        <f t="shared" ca="1" si="35"/>
        <v/>
      </c>
      <c r="AJ148" t="str">
        <f t="shared" ca="1" si="36"/>
        <v>first</v>
      </c>
    </row>
    <row r="149" spans="3:36">
      <c r="C149" t="str">
        <f t="shared" ca="1" si="37"/>
        <v/>
      </c>
      <c r="D149" s="4" t="str">
        <f ca="1">IF(C149="","",COUNTIFS('Program and Results'!$S:$S,"HOME",'Program and Results'!$U:$U,'Data mining (Elo R diff Last 6)'!$C149))</f>
        <v/>
      </c>
      <c r="E149" s="4" t="str">
        <f ca="1">IF(C149="","",COUNTIFS('Program and Results'!$S:$S,"AWAY",'Program and Results'!$U:$U,'Data mining (Elo R diff Last 6)'!$C149))</f>
        <v/>
      </c>
      <c r="F149" s="4" t="str">
        <f ca="1">IF(C149="","",COUNTIFS('Program and Results'!$S:$S,"DRAW",'Program and Results'!$U:$U,'Data mining (Elo R diff Last 6)'!$C149))</f>
        <v/>
      </c>
      <c r="G149" s="4" t="str">
        <f t="shared" ca="1" si="30"/>
        <v/>
      </c>
      <c r="H149" s="69" t="str">
        <f t="shared" ca="1" si="38"/>
        <v/>
      </c>
      <c r="I149" s="69" t="str">
        <f t="shared" ca="1" si="39"/>
        <v/>
      </c>
      <c r="J149" s="69" t="str">
        <f t="shared" ca="1" si="40"/>
        <v/>
      </c>
      <c r="N149" s="64" t="str">
        <f t="shared" ca="1" si="41"/>
        <v/>
      </c>
      <c r="O149" s="64" t="str">
        <f t="shared" ca="1" si="42"/>
        <v/>
      </c>
      <c r="P149" s="36" t="str">
        <f t="shared" ca="1" si="31"/>
        <v/>
      </c>
      <c r="Q149" s="36" t="str">
        <f t="shared" ca="1" si="32"/>
        <v/>
      </c>
      <c r="R149" s="36" t="str">
        <f t="shared" ca="1" si="33"/>
        <v/>
      </c>
      <c r="S149" s="4" t="str">
        <f t="shared" ca="1" si="34"/>
        <v/>
      </c>
      <c r="T149" s="61" t="str">
        <f t="shared" ca="1" si="35"/>
        <v/>
      </c>
      <c r="U149" s="61" t="str">
        <f t="shared" ca="1" si="35"/>
        <v/>
      </c>
      <c r="V149" s="61" t="str">
        <f t="shared" ca="1" si="35"/>
        <v/>
      </c>
      <c r="AJ149" t="str">
        <f t="shared" ca="1" si="36"/>
        <v>first</v>
      </c>
    </row>
    <row r="150" spans="3:36">
      <c r="C150" t="str">
        <f t="shared" ca="1" si="37"/>
        <v/>
      </c>
      <c r="D150" s="4" t="str">
        <f ca="1">IF(C150="","",COUNTIFS('Program and Results'!$S:$S,"HOME",'Program and Results'!$U:$U,'Data mining (Elo R diff Last 6)'!$C150))</f>
        <v/>
      </c>
      <c r="E150" s="4" t="str">
        <f ca="1">IF(C150="","",COUNTIFS('Program and Results'!$S:$S,"AWAY",'Program and Results'!$U:$U,'Data mining (Elo R diff Last 6)'!$C150))</f>
        <v/>
      </c>
      <c r="F150" s="4" t="str">
        <f ca="1">IF(C150="","",COUNTIFS('Program and Results'!$S:$S,"DRAW",'Program and Results'!$U:$U,'Data mining (Elo R diff Last 6)'!$C150))</f>
        <v/>
      </c>
      <c r="G150" s="4" t="str">
        <f t="shared" ca="1" si="30"/>
        <v/>
      </c>
      <c r="H150" s="69" t="str">
        <f t="shared" ca="1" si="38"/>
        <v/>
      </c>
      <c r="I150" s="69" t="str">
        <f t="shared" ca="1" si="39"/>
        <v/>
      </c>
      <c r="J150" s="69" t="str">
        <f t="shared" ca="1" si="40"/>
        <v/>
      </c>
      <c r="N150" s="64" t="str">
        <f t="shared" ca="1" si="41"/>
        <v/>
      </c>
      <c r="O150" s="64" t="str">
        <f t="shared" ca="1" si="42"/>
        <v/>
      </c>
      <c r="P150" s="36" t="str">
        <f t="shared" ca="1" si="31"/>
        <v/>
      </c>
      <c r="Q150" s="36" t="str">
        <f t="shared" ca="1" si="32"/>
        <v/>
      </c>
      <c r="R150" s="36" t="str">
        <f t="shared" ca="1" si="33"/>
        <v/>
      </c>
      <c r="S150" s="4" t="str">
        <f t="shared" ca="1" si="34"/>
        <v/>
      </c>
      <c r="T150" s="61" t="str">
        <f t="shared" ca="1" si="35"/>
        <v/>
      </c>
      <c r="U150" s="61" t="str">
        <f t="shared" ca="1" si="35"/>
        <v/>
      </c>
      <c r="V150" s="61" t="str">
        <f t="shared" ca="1" si="35"/>
        <v/>
      </c>
      <c r="AJ150" t="str">
        <f t="shared" ca="1" si="36"/>
        <v>first</v>
      </c>
    </row>
    <row r="151" spans="3:36">
      <c r="C151" t="str">
        <f t="shared" ca="1" si="37"/>
        <v/>
      </c>
      <c r="D151" s="4" t="str">
        <f ca="1">IF(C151="","",COUNTIFS('Program and Results'!$S:$S,"HOME",'Program and Results'!$U:$U,'Data mining (Elo R diff Last 6)'!$C151))</f>
        <v/>
      </c>
      <c r="E151" s="4" t="str">
        <f ca="1">IF(C151="","",COUNTIFS('Program and Results'!$S:$S,"AWAY",'Program and Results'!$U:$U,'Data mining (Elo R diff Last 6)'!$C151))</f>
        <v/>
      </c>
      <c r="F151" s="4" t="str">
        <f ca="1">IF(C151="","",COUNTIFS('Program and Results'!$S:$S,"DRAW",'Program and Results'!$U:$U,'Data mining (Elo R diff Last 6)'!$C151))</f>
        <v/>
      </c>
      <c r="G151" s="4" t="str">
        <f t="shared" ca="1" si="30"/>
        <v/>
      </c>
      <c r="H151" s="69" t="str">
        <f t="shared" ca="1" si="38"/>
        <v/>
      </c>
      <c r="I151" s="69" t="str">
        <f t="shared" ca="1" si="39"/>
        <v/>
      </c>
      <c r="J151" s="69" t="str">
        <f t="shared" ca="1" si="40"/>
        <v/>
      </c>
      <c r="N151" s="64" t="str">
        <f t="shared" ca="1" si="41"/>
        <v/>
      </c>
      <c r="O151" s="64" t="str">
        <f t="shared" ca="1" si="42"/>
        <v/>
      </c>
      <c r="P151" s="36" t="str">
        <f t="shared" ca="1" si="31"/>
        <v/>
      </c>
      <c r="Q151" s="36" t="str">
        <f t="shared" ca="1" si="32"/>
        <v/>
      </c>
      <c r="R151" s="36" t="str">
        <f t="shared" ca="1" si="33"/>
        <v/>
      </c>
      <c r="S151" s="4" t="str">
        <f t="shared" ca="1" si="34"/>
        <v/>
      </c>
      <c r="T151" s="61" t="str">
        <f t="shared" ca="1" si="35"/>
        <v/>
      </c>
      <c r="U151" s="61" t="str">
        <f t="shared" ca="1" si="35"/>
        <v/>
      </c>
      <c r="V151" s="61" t="str">
        <f t="shared" ca="1" si="35"/>
        <v/>
      </c>
      <c r="AJ151" t="str">
        <f t="shared" ca="1" si="36"/>
        <v>first</v>
      </c>
    </row>
    <row r="152" spans="3:36">
      <c r="C152" t="str">
        <f t="shared" ca="1" si="37"/>
        <v/>
      </c>
      <c r="D152" s="4" t="str">
        <f ca="1">IF(C152="","",COUNTIFS('Program and Results'!$S:$S,"HOME",'Program and Results'!$U:$U,'Data mining (Elo R diff Last 6)'!$C152))</f>
        <v/>
      </c>
      <c r="E152" s="4" t="str">
        <f ca="1">IF(C152="","",COUNTIFS('Program and Results'!$S:$S,"AWAY",'Program and Results'!$U:$U,'Data mining (Elo R diff Last 6)'!$C152))</f>
        <v/>
      </c>
      <c r="F152" s="4" t="str">
        <f ca="1">IF(C152="","",COUNTIFS('Program and Results'!$S:$S,"DRAW",'Program and Results'!$U:$U,'Data mining (Elo R diff Last 6)'!$C152))</f>
        <v/>
      </c>
      <c r="G152" s="4" t="str">
        <f t="shared" ca="1" si="30"/>
        <v/>
      </c>
      <c r="H152" s="69" t="str">
        <f t="shared" ca="1" si="38"/>
        <v/>
      </c>
      <c r="I152" s="69" t="str">
        <f t="shared" ca="1" si="39"/>
        <v/>
      </c>
      <c r="J152" s="69" t="str">
        <f t="shared" ca="1" si="40"/>
        <v/>
      </c>
      <c r="N152" s="64" t="str">
        <f t="shared" ca="1" si="41"/>
        <v/>
      </c>
      <c r="O152" s="64" t="str">
        <f t="shared" ca="1" si="42"/>
        <v/>
      </c>
      <c r="P152" s="36" t="str">
        <f t="shared" ca="1" si="31"/>
        <v/>
      </c>
      <c r="Q152" s="36" t="str">
        <f t="shared" ca="1" si="32"/>
        <v/>
      </c>
      <c r="R152" s="36" t="str">
        <f t="shared" ca="1" si="33"/>
        <v/>
      </c>
      <c r="S152" s="4" t="str">
        <f t="shared" ca="1" si="34"/>
        <v/>
      </c>
      <c r="T152" s="61" t="str">
        <f t="shared" ca="1" si="35"/>
        <v/>
      </c>
      <c r="U152" s="61" t="str">
        <f t="shared" ca="1" si="35"/>
        <v/>
      </c>
      <c r="V152" s="61" t="str">
        <f t="shared" ca="1" si="35"/>
        <v/>
      </c>
      <c r="AJ152" t="str">
        <f t="shared" ca="1" si="36"/>
        <v>first</v>
      </c>
    </row>
    <row r="153" spans="3:36">
      <c r="C153" t="str">
        <f t="shared" ca="1" si="37"/>
        <v/>
      </c>
      <c r="D153" s="4" t="str">
        <f ca="1">IF(C153="","",COUNTIFS('Program and Results'!$S:$S,"HOME",'Program and Results'!$U:$U,'Data mining (Elo R diff Last 6)'!$C153))</f>
        <v/>
      </c>
      <c r="E153" s="4" t="str">
        <f ca="1">IF(C153="","",COUNTIFS('Program and Results'!$S:$S,"AWAY",'Program and Results'!$U:$U,'Data mining (Elo R diff Last 6)'!$C153))</f>
        <v/>
      </c>
      <c r="F153" s="4" t="str">
        <f ca="1">IF(C153="","",COUNTIFS('Program and Results'!$S:$S,"DRAW",'Program and Results'!$U:$U,'Data mining (Elo R diff Last 6)'!$C153))</f>
        <v/>
      </c>
      <c r="G153" s="4" t="str">
        <f t="shared" ca="1" si="30"/>
        <v/>
      </c>
      <c r="H153" s="69" t="str">
        <f t="shared" ca="1" si="38"/>
        <v/>
      </c>
      <c r="I153" s="69" t="str">
        <f t="shared" ca="1" si="39"/>
        <v/>
      </c>
      <c r="J153" s="69" t="str">
        <f t="shared" ca="1" si="40"/>
        <v/>
      </c>
      <c r="N153" s="64" t="str">
        <f t="shared" ca="1" si="41"/>
        <v/>
      </c>
      <c r="O153" s="64" t="str">
        <f t="shared" ca="1" si="42"/>
        <v/>
      </c>
      <c r="P153" s="36" t="str">
        <f t="shared" ca="1" si="31"/>
        <v/>
      </c>
      <c r="Q153" s="36" t="str">
        <f t="shared" ca="1" si="32"/>
        <v/>
      </c>
      <c r="R153" s="36" t="str">
        <f t="shared" ca="1" si="33"/>
        <v/>
      </c>
      <c r="S153" s="4" t="str">
        <f t="shared" ca="1" si="34"/>
        <v/>
      </c>
      <c r="T153" s="61" t="str">
        <f t="shared" ca="1" si="35"/>
        <v/>
      </c>
      <c r="U153" s="61" t="str">
        <f t="shared" ca="1" si="35"/>
        <v/>
      </c>
      <c r="V153" s="61" t="str">
        <f t="shared" ca="1" si="35"/>
        <v/>
      </c>
      <c r="AJ153" t="str">
        <f t="shared" ca="1" si="36"/>
        <v>first</v>
      </c>
    </row>
    <row r="154" spans="3:36">
      <c r="C154" t="str">
        <f t="shared" ca="1" si="37"/>
        <v/>
      </c>
      <c r="D154" s="4" t="str">
        <f ca="1">IF(C154="","",COUNTIFS('Program and Results'!$S:$S,"HOME",'Program and Results'!$U:$U,'Data mining (Elo R diff Last 6)'!$C154))</f>
        <v/>
      </c>
      <c r="E154" s="4" t="str">
        <f ca="1">IF(C154="","",COUNTIFS('Program and Results'!$S:$S,"AWAY",'Program and Results'!$U:$U,'Data mining (Elo R diff Last 6)'!$C154))</f>
        <v/>
      </c>
      <c r="F154" s="4" t="str">
        <f ca="1">IF(C154="","",COUNTIFS('Program and Results'!$S:$S,"DRAW",'Program and Results'!$U:$U,'Data mining (Elo R diff Last 6)'!$C154))</f>
        <v/>
      </c>
      <c r="G154" s="4" t="str">
        <f t="shared" ca="1" si="30"/>
        <v/>
      </c>
      <c r="H154" s="69" t="str">
        <f t="shared" ca="1" si="38"/>
        <v/>
      </c>
      <c r="I154" s="69" t="str">
        <f t="shared" ca="1" si="39"/>
        <v/>
      </c>
      <c r="J154" s="69" t="str">
        <f t="shared" ca="1" si="40"/>
        <v/>
      </c>
      <c r="N154" s="64" t="str">
        <f t="shared" ca="1" si="41"/>
        <v/>
      </c>
      <c r="O154" s="64" t="str">
        <f t="shared" ca="1" si="42"/>
        <v/>
      </c>
      <c r="P154" s="36" t="str">
        <f t="shared" ca="1" si="31"/>
        <v/>
      </c>
      <c r="Q154" s="36" t="str">
        <f t="shared" ca="1" si="32"/>
        <v/>
      </c>
      <c r="R154" s="36" t="str">
        <f t="shared" ca="1" si="33"/>
        <v/>
      </c>
      <c r="S154" s="4" t="str">
        <f t="shared" ca="1" si="34"/>
        <v/>
      </c>
      <c r="T154" s="61" t="str">
        <f t="shared" ca="1" si="35"/>
        <v/>
      </c>
      <c r="U154" s="61" t="str">
        <f t="shared" ca="1" si="35"/>
        <v/>
      </c>
      <c r="V154" s="61" t="str">
        <f t="shared" ca="1" si="35"/>
        <v/>
      </c>
      <c r="AJ154" t="str">
        <f t="shared" ca="1" si="36"/>
        <v>first</v>
      </c>
    </row>
    <row r="155" spans="3:36">
      <c r="C155" t="str">
        <f t="shared" ca="1" si="37"/>
        <v/>
      </c>
      <c r="D155" s="4" t="str">
        <f ca="1">IF(C155="","",COUNTIFS('Program and Results'!$S:$S,"HOME",'Program and Results'!$U:$U,'Data mining (Elo R diff Last 6)'!$C155))</f>
        <v/>
      </c>
      <c r="E155" s="4" t="str">
        <f ca="1">IF(C155="","",COUNTIFS('Program and Results'!$S:$S,"AWAY",'Program and Results'!$U:$U,'Data mining (Elo R diff Last 6)'!$C155))</f>
        <v/>
      </c>
      <c r="F155" s="4" t="str">
        <f ca="1">IF(C155="","",COUNTIFS('Program and Results'!$S:$S,"DRAW",'Program and Results'!$U:$U,'Data mining (Elo R diff Last 6)'!$C155))</f>
        <v/>
      </c>
      <c r="G155" s="4" t="str">
        <f t="shared" ca="1" si="30"/>
        <v/>
      </c>
      <c r="H155" s="69" t="str">
        <f t="shared" ca="1" si="38"/>
        <v/>
      </c>
      <c r="I155" s="69" t="str">
        <f t="shared" ca="1" si="39"/>
        <v/>
      </c>
      <c r="J155" s="69" t="str">
        <f t="shared" ca="1" si="40"/>
        <v/>
      </c>
      <c r="N155" s="64" t="str">
        <f t="shared" ca="1" si="41"/>
        <v/>
      </c>
      <c r="O155" s="64" t="str">
        <f t="shared" ca="1" si="42"/>
        <v/>
      </c>
      <c r="P155" s="36" t="str">
        <f t="shared" ca="1" si="31"/>
        <v/>
      </c>
      <c r="Q155" s="36" t="str">
        <f t="shared" ca="1" si="32"/>
        <v/>
      </c>
      <c r="R155" s="36" t="str">
        <f t="shared" ca="1" si="33"/>
        <v/>
      </c>
      <c r="S155" s="4" t="str">
        <f t="shared" ca="1" si="34"/>
        <v/>
      </c>
      <c r="T155" s="61" t="str">
        <f t="shared" ca="1" si="35"/>
        <v/>
      </c>
      <c r="U155" s="61" t="str">
        <f t="shared" ca="1" si="35"/>
        <v/>
      </c>
      <c r="V155" s="61" t="str">
        <f t="shared" ca="1" si="35"/>
        <v/>
      </c>
      <c r="AJ155" t="str">
        <f t="shared" ca="1" si="36"/>
        <v>first</v>
      </c>
    </row>
    <row r="156" spans="3:36">
      <c r="C156" t="str">
        <f t="shared" ca="1" si="37"/>
        <v/>
      </c>
      <c r="D156" s="4" t="str">
        <f ca="1">IF(C156="","",COUNTIFS('Program and Results'!$S:$S,"HOME",'Program and Results'!$U:$U,'Data mining (Elo R diff Last 6)'!$C156))</f>
        <v/>
      </c>
      <c r="E156" s="4" t="str">
        <f ca="1">IF(C156="","",COUNTIFS('Program and Results'!$S:$S,"AWAY",'Program and Results'!$U:$U,'Data mining (Elo R diff Last 6)'!$C156))</f>
        <v/>
      </c>
      <c r="F156" s="4" t="str">
        <f ca="1">IF(C156="","",COUNTIFS('Program and Results'!$S:$S,"DRAW",'Program and Results'!$U:$U,'Data mining (Elo R diff Last 6)'!$C156))</f>
        <v/>
      </c>
      <c r="G156" s="4" t="str">
        <f t="shared" ca="1" si="30"/>
        <v/>
      </c>
      <c r="H156" s="69" t="str">
        <f t="shared" ca="1" si="38"/>
        <v/>
      </c>
      <c r="I156" s="69" t="str">
        <f t="shared" ca="1" si="39"/>
        <v/>
      </c>
      <c r="J156" s="69" t="str">
        <f t="shared" ca="1" si="40"/>
        <v/>
      </c>
      <c r="N156" s="64" t="str">
        <f t="shared" ca="1" si="41"/>
        <v/>
      </c>
      <c r="O156" s="64" t="str">
        <f t="shared" ca="1" si="42"/>
        <v/>
      </c>
      <c r="P156" s="36" t="str">
        <f t="shared" ca="1" si="31"/>
        <v/>
      </c>
      <c r="Q156" s="36" t="str">
        <f t="shared" ca="1" si="32"/>
        <v/>
      </c>
      <c r="R156" s="36" t="str">
        <f t="shared" ca="1" si="33"/>
        <v/>
      </c>
      <c r="S156" s="4" t="str">
        <f t="shared" ca="1" si="34"/>
        <v/>
      </c>
      <c r="T156" s="61" t="str">
        <f t="shared" ca="1" si="35"/>
        <v/>
      </c>
      <c r="U156" s="61" t="str">
        <f t="shared" ca="1" si="35"/>
        <v/>
      </c>
      <c r="V156" s="61" t="str">
        <f t="shared" ca="1" si="35"/>
        <v/>
      </c>
      <c r="AJ156" t="str">
        <f t="shared" ca="1" si="36"/>
        <v>first</v>
      </c>
    </row>
    <row r="157" spans="3:36">
      <c r="C157" t="str">
        <f t="shared" ca="1" si="37"/>
        <v/>
      </c>
      <c r="D157" s="4" t="str">
        <f ca="1">IF(C157="","",COUNTIFS('Program and Results'!$S:$S,"HOME",'Program and Results'!$U:$U,'Data mining (Elo R diff Last 6)'!$C157))</f>
        <v/>
      </c>
      <c r="E157" s="4" t="str">
        <f ca="1">IF(C157="","",COUNTIFS('Program and Results'!$S:$S,"AWAY",'Program and Results'!$U:$U,'Data mining (Elo R diff Last 6)'!$C157))</f>
        <v/>
      </c>
      <c r="F157" s="4" t="str">
        <f ca="1">IF(C157="","",COUNTIFS('Program and Results'!$S:$S,"DRAW",'Program and Results'!$U:$U,'Data mining (Elo R diff Last 6)'!$C157))</f>
        <v/>
      </c>
      <c r="G157" s="4" t="str">
        <f t="shared" ca="1" si="30"/>
        <v/>
      </c>
      <c r="H157" s="69" t="str">
        <f t="shared" ca="1" si="38"/>
        <v/>
      </c>
      <c r="I157" s="69" t="str">
        <f t="shared" ca="1" si="39"/>
        <v/>
      </c>
      <c r="J157" s="69" t="str">
        <f t="shared" ca="1" si="40"/>
        <v/>
      </c>
      <c r="N157" s="64" t="str">
        <f t="shared" ca="1" si="41"/>
        <v/>
      </c>
      <c r="O157" s="64" t="str">
        <f t="shared" ca="1" si="42"/>
        <v/>
      </c>
      <c r="P157" s="36" t="str">
        <f t="shared" ca="1" si="31"/>
        <v/>
      </c>
      <c r="Q157" s="36" t="str">
        <f t="shared" ca="1" si="32"/>
        <v/>
      </c>
      <c r="R157" s="36" t="str">
        <f t="shared" ca="1" si="33"/>
        <v/>
      </c>
      <c r="S157" s="4" t="str">
        <f t="shared" ca="1" si="34"/>
        <v/>
      </c>
      <c r="T157" s="61" t="str">
        <f t="shared" ca="1" si="35"/>
        <v/>
      </c>
      <c r="U157" s="61" t="str">
        <f t="shared" ca="1" si="35"/>
        <v/>
      </c>
      <c r="V157" s="61" t="str">
        <f t="shared" ca="1" si="35"/>
        <v/>
      </c>
      <c r="AJ157" t="str">
        <f t="shared" ca="1" si="36"/>
        <v>first</v>
      </c>
    </row>
    <row r="158" spans="3:36">
      <c r="C158" t="str">
        <f t="shared" ca="1" si="37"/>
        <v/>
      </c>
      <c r="D158" s="4" t="str">
        <f ca="1">IF(C158="","",COUNTIFS('Program and Results'!$S:$S,"HOME",'Program and Results'!$U:$U,'Data mining (Elo R diff Last 6)'!$C158))</f>
        <v/>
      </c>
      <c r="E158" s="4" t="str">
        <f ca="1">IF(C158="","",COUNTIFS('Program and Results'!$S:$S,"AWAY",'Program and Results'!$U:$U,'Data mining (Elo R diff Last 6)'!$C158))</f>
        <v/>
      </c>
      <c r="F158" s="4" t="str">
        <f ca="1">IF(C158="","",COUNTIFS('Program and Results'!$S:$S,"DRAW",'Program and Results'!$U:$U,'Data mining (Elo R diff Last 6)'!$C158))</f>
        <v/>
      </c>
      <c r="G158" s="4" t="str">
        <f t="shared" ca="1" si="30"/>
        <v/>
      </c>
      <c r="H158" s="69" t="str">
        <f t="shared" ca="1" si="38"/>
        <v/>
      </c>
      <c r="I158" s="69" t="str">
        <f t="shared" ca="1" si="39"/>
        <v/>
      </c>
      <c r="J158" s="69" t="str">
        <f t="shared" ca="1" si="40"/>
        <v/>
      </c>
      <c r="N158" s="64" t="str">
        <f t="shared" ca="1" si="41"/>
        <v/>
      </c>
      <c r="O158" s="64" t="str">
        <f t="shared" ca="1" si="42"/>
        <v/>
      </c>
      <c r="P158" s="36" t="str">
        <f t="shared" ca="1" si="31"/>
        <v/>
      </c>
      <c r="Q158" s="36" t="str">
        <f t="shared" ca="1" si="32"/>
        <v/>
      </c>
      <c r="R158" s="36" t="str">
        <f t="shared" ca="1" si="33"/>
        <v/>
      </c>
      <c r="S158" s="4" t="str">
        <f t="shared" ca="1" si="34"/>
        <v/>
      </c>
      <c r="T158" s="61" t="str">
        <f t="shared" ca="1" si="35"/>
        <v/>
      </c>
      <c r="U158" s="61" t="str">
        <f t="shared" ca="1" si="35"/>
        <v/>
      </c>
      <c r="V158" s="61" t="str">
        <f t="shared" ca="1" si="35"/>
        <v/>
      </c>
      <c r="AJ158" t="str">
        <f t="shared" ca="1" si="36"/>
        <v>first</v>
      </c>
    </row>
    <row r="159" spans="3:36">
      <c r="C159" t="str">
        <f t="shared" ca="1" si="37"/>
        <v/>
      </c>
      <c r="D159" s="4" t="str">
        <f ca="1">IF(C159="","",COUNTIFS('Program and Results'!$S:$S,"HOME",'Program and Results'!$U:$U,'Data mining (Elo R diff Last 6)'!$C159))</f>
        <v/>
      </c>
      <c r="E159" s="4" t="str">
        <f ca="1">IF(C159="","",COUNTIFS('Program and Results'!$S:$S,"AWAY",'Program and Results'!$U:$U,'Data mining (Elo R diff Last 6)'!$C159))</f>
        <v/>
      </c>
      <c r="F159" s="4" t="str">
        <f ca="1">IF(C159="","",COUNTIFS('Program and Results'!$S:$S,"DRAW",'Program and Results'!$U:$U,'Data mining (Elo R diff Last 6)'!$C159))</f>
        <v/>
      </c>
      <c r="G159" s="4" t="str">
        <f t="shared" ca="1" si="30"/>
        <v/>
      </c>
      <c r="H159" s="69" t="str">
        <f t="shared" ca="1" si="38"/>
        <v/>
      </c>
      <c r="I159" s="69" t="str">
        <f t="shared" ca="1" si="39"/>
        <v/>
      </c>
      <c r="J159" s="69" t="str">
        <f t="shared" ca="1" si="40"/>
        <v/>
      </c>
      <c r="N159" s="64" t="str">
        <f t="shared" ca="1" si="41"/>
        <v/>
      </c>
      <c r="O159" s="64" t="str">
        <f t="shared" ca="1" si="42"/>
        <v/>
      </c>
      <c r="P159" s="36" t="str">
        <f t="shared" ca="1" si="31"/>
        <v/>
      </c>
      <c r="Q159" s="36" t="str">
        <f t="shared" ca="1" si="32"/>
        <v/>
      </c>
      <c r="R159" s="36" t="str">
        <f t="shared" ca="1" si="33"/>
        <v/>
      </c>
      <c r="S159" s="4" t="str">
        <f t="shared" ca="1" si="34"/>
        <v/>
      </c>
      <c r="T159" s="61" t="str">
        <f t="shared" ca="1" si="35"/>
        <v/>
      </c>
      <c r="U159" s="61" t="str">
        <f t="shared" ca="1" si="35"/>
        <v/>
      </c>
      <c r="V159" s="61" t="str">
        <f t="shared" ca="1" si="35"/>
        <v/>
      </c>
      <c r="AJ159" t="str">
        <f t="shared" ca="1" si="36"/>
        <v>first</v>
      </c>
    </row>
    <row r="160" spans="3:36">
      <c r="C160" t="str">
        <f t="shared" ca="1" si="37"/>
        <v/>
      </c>
      <c r="D160" s="4" t="str">
        <f ca="1">IF(C160="","",COUNTIFS('Program and Results'!$S:$S,"HOME",'Program and Results'!$U:$U,'Data mining (Elo R diff Last 6)'!$C160))</f>
        <v/>
      </c>
      <c r="E160" s="4" t="str">
        <f ca="1">IF(C160="","",COUNTIFS('Program and Results'!$S:$S,"AWAY",'Program and Results'!$U:$U,'Data mining (Elo R diff Last 6)'!$C160))</f>
        <v/>
      </c>
      <c r="F160" s="4" t="str">
        <f ca="1">IF(C160="","",COUNTIFS('Program and Results'!$S:$S,"DRAW",'Program and Results'!$U:$U,'Data mining (Elo R diff Last 6)'!$C160))</f>
        <v/>
      </c>
      <c r="G160" s="4" t="str">
        <f t="shared" ca="1" si="30"/>
        <v/>
      </c>
      <c r="H160" s="69" t="str">
        <f t="shared" ca="1" si="38"/>
        <v/>
      </c>
      <c r="I160" s="69" t="str">
        <f t="shared" ca="1" si="39"/>
        <v/>
      </c>
      <c r="J160" s="69" t="str">
        <f t="shared" ca="1" si="40"/>
        <v/>
      </c>
      <c r="N160" s="64" t="str">
        <f t="shared" ca="1" si="41"/>
        <v/>
      </c>
      <c r="O160" s="64" t="str">
        <f t="shared" ca="1" si="42"/>
        <v/>
      </c>
      <c r="P160" s="36" t="str">
        <f t="shared" ca="1" si="31"/>
        <v/>
      </c>
      <c r="Q160" s="36" t="str">
        <f t="shared" ca="1" si="32"/>
        <v/>
      </c>
      <c r="R160" s="36" t="str">
        <f t="shared" ca="1" si="33"/>
        <v/>
      </c>
      <c r="S160" s="4" t="str">
        <f t="shared" ca="1" si="34"/>
        <v/>
      </c>
      <c r="T160" s="61" t="str">
        <f t="shared" ca="1" si="35"/>
        <v/>
      </c>
      <c r="U160" s="61" t="str">
        <f t="shared" ca="1" si="35"/>
        <v/>
      </c>
      <c r="V160" s="61" t="str">
        <f t="shared" ca="1" si="35"/>
        <v/>
      </c>
      <c r="AJ160" t="str">
        <f t="shared" ca="1" si="36"/>
        <v>first</v>
      </c>
    </row>
    <row r="161" spans="3:36">
      <c r="C161" t="str">
        <f t="shared" ca="1" si="37"/>
        <v/>
      </c>
      <c r="D161" s="4" t="str">
        <f ca="1">IF(C161="","",COUNTIFS('Program and Results'!$S:$S,"HOME",'Program and Results'!$U:$U,'Data mining (Elo R diff Last 6)'!$C161))</f>
        <v/>
      </c>
      <c r="E161" s="4" t="str">
        <f ca="1">IF(C161="","",COUNTIFS('Program and Results'!$S:$S,"AWAY",'Program and Results'!$U:$U,'Data mining (Elo R diff Last 6)'!$C161))</f>
        <v/>
      </c>
      <c r="F161" s="4" t="str">
        <f ca="1">IF(C161="","",COUNTIFS('Program and Results'!$S:$S,"DRAW",'Program and Results'!$U:$U,'Data mining (Elo R diff Last 6)'!$C161))</f>
        <v/>
      </c>
      <c r="G161" s="4" t="str">
        <f t="shared" ca="1" si="30"/>
        <v/>
      </c>
      <c r="H161" s="69" t="str">
        <f t="shared" ca="1" si="38"/>
        <v/>
      </c>
      <c r="I161" s="69" t="str">
        <f t="shared" ca="1" si="39"/>
        <v/>
      </c>
      <c r="J161" s="69" t="str">
        <f t="shared" ca="1" si="40"/>
        <v/>
      </c>
      <c r="N161" s="64" t="str">
        <f t="shared" ca="1" si="41"/>
        <v/>
      </c>
      <c r="O161" s="64" t="str">
        <f t="shared" ca="1" si="42"/>
        <v/>
      </c>
      <c r="P161" s="36" t="str">
        <f t="shared" ca="1" si="31"/>
        <v/>
      </c>
      <c r="Q161" s="36" t="str">
        <f t="shared" ca="1" si="32"/>
        <v/>
      </c>
      <c r="R161" s="36" t="str">
        <f t="shared" ca="1" si="33"/>
        <v/>
      </c>
      <c r="S161" s="4" t="str">
        <f t="shared" ca="1" si="34"/>
        <v/>
      </c>
      <c r="T161" s="61" t="str">
        <f t="shared" ca="1" si="35"/>
        <v/>
      </c>
      <c r="U161" s="61" t="str">
        <f t="shared" ca="1" si="35"/>
        <v/>
      </c>
      <c r="V161" s="61" t="str">
        <f t="shared" ca="1" si="35"/>
        <v/>
      </c>
      <c r="AJ161" t="str">
        <f t="shared" ca="1" si="36"/>
        <v>first</v>
      </c>
    </row>
    <row r="162" spans="3:36">
      <c r="C162" t="str">
        <f t="shared" ca="1" si="37"/>
        <v/>
      </c>
      <c r="D162" s="4" t="str">
        <f ca="1">IF(C162="","",COUNTIFS('Program and Results'!$S:$S,"HOME",'Program and Results'!$U:$U,'Data mining (Elo R diff Last 6)'!$C162))</f>
        <v/>
      </c>
      <c r="E162" s="4" t="str">
        <f ca="1">IF(C162="","",COUNTIFS('Program and Results'!$S:$S,"AWAY",'Program and Results'!$U:$U,'Data mining (Elo R diff Last 6)'!$C162))</f>
        <v/>
      </c>
      <c r="F162" s="4" t="str">
        <f ca="1">IF(C162="","",COUNTIFS('Program and Results'!$S:$S,"DRAW",'Program and Results'!$U:$U,'Data mining (Elo R diff Last 6)'!$C162))</f>
        <v/>
      </c>
      <c r="G162" s="4" t="str">
        <f t="shared" ca="1" si="30"/>
        <v/>
      </c>
      <c r="H162" s="69" t="str">
        <f t="shared" ca="1" si="38"/>
        <v/>
      </c>
      <c r="I162" s="69" t="str">
        <f t="shared" ca="1" si="39"/>
        <v/>
      </c>
      <c r="J162" s="69" t="str">
        <f t="shared" ca="1" si="40"/>
        <v/>
      </c>
      <c r="N162" s="64" t="str">
        <f t="shared" ca="1" si="41"/>
        <v/>
      </c>
      <c r="O162" s="64" t="str">
        <f t="shared" ca="1" si="42"/>
        <v/>
      </c>
      <c r="P162" s="36" t="str">
        <f t="shared" ca="1" si="31"/>
        <v/>
      </c>
      <c r="Q162" s="36" t="str">
        <f t="shared" ca="1" si="32"/>
        <v/>
      </c>
      <c r="R162" s="36" t="str">
        <f t="shared" ca="1" si="33"/>
        <v/>
      </c>
      <c r="S162" s="4" t="str">
        <f t="shared" ca="1" si="34"/>
        <v/>
      </c>
      <c r="T162" s="61" t="str">
        <f t="shared" ca="1" si="35"/>
        <v/>
      </c>
      <c r="U162" s="61" t="str">
        <f t="shared" ca="1" si="35"/>
        <v/>
      </c>
      <c r="V162" s="61" t="str">
        <f t="shared" ca="1" si="35"/>
        <v/>
      </c>
      <c r="AJ162" t="str">
        <f t="shared" ca="1" si="36"/>
        <v>first</v>
      </c>
    </row>
    <row r="163" spans="3:36">
      <c r="C163" t="str">
        <f t="shared" ca="1" si="37"/>
        <v/>
      </c>
      <c r="D163" s="4" t="str">
        <f ca="1">IF(C163="","",COUNTIFS('Program and Results'!$S:$S,"HOME",'Program and Results'!$U:$U,'Data mining (Elo R diff Last 6)'!$C163))</f>
        <v/>
      </c>
      <c r="E163" s="4" t="str">
        <f ca="1">IF(C163="","",COUNTIFS('Program and Results'!$S:$S,"AWAY",'Program and Results'!$U:$U,'Data mining (Elo R diff Last 6)'!$C163))</f>
        <v/>
      </c>
      <c r="F163" s="4" t="str">
        <f ca="1">IF(C163="","",COUNTIFS('Program and Results'!$S:$S,"DRAW",'Program and Results'!$U:$U,'Data mining (Elo R diff Last 6)'!$C163))</f>
        <v/>
      </c>
      <c r="G163" s="4" t="str">
        <f t="shared" ca="1" si="30"/>
        <v/>
      </c>
      <c r="H163" s="69" t="str">
        <f t="shared" ca="1" si="38"/>
        <v/>
      </c>
      <c r="I163" s="69" t="str">
        <f t="shared" ca="1" si="39"/>
        <v/>
      </c>
      <c r="J163" s="69" t="str">
        <f t="shared" ca="1" si="40"/>
        <v/>
      </c>
      <c r="N163" s="64" t="str">
        <f t="shared" ca="1" si="41"/>
        <v/>
      </c>
      <c r="O163" s="64" t="str">
        <f t="shared" ca="1" si="42"/>
        <v/>
      </c>
      <c r="P163" s="36" t="str">
        <f t="shared" ca="1" si="31"/>
        <v/>
      </c>
      <c r="Q163" s="36" t="str">
        <f t="shared" ca="1" si="32"/>
        <v/>
      </c>
      <c r="R163" s="36" t="str">
        <f t="shared" ca="1" si="33"/>
        <v/>
      </c>
      <c r="S163" s="4" t="str">
        <f t="shared" ca="1" si="34"/>
        <v/>
      </c>
      <c r="T163" s="61" t="str">
        <f t="shared" ca="1" si="35"/>
        <v/>
      </c>
      <c r="U163" s="61" t="str">
        <f t="shared" ca="1" si="35"/>
        <v/>
      </c>
      <c r="V163" s="61" t="str">
        <f t="shared" ca="1" si="35"/>
        <v/>
      </c>
      <c r="AJ163" t="str">
        <f t="shared" ca="1" si="36"/>
        <v>first</v>
      </c>
    </row>
    <row r="164" spans="3:36">
      <c r="C164" t="str">
        <f t="shared" ca="1" si="37"/>
        <v/>
      </c>
      <c r="D164" s="4" t="str">
        <f ca="1">IF(C164="","",COUNTIFS('Program and Results'!$S:$S,"HOME",'Program and Results'!$U:$U,'Data mining (Elo R diff Last 6)'!$C164))</f>
        <v/>
      </c>
      <c r="E164" s="4" t="str">
        <f ca="1">IF(C164="","",COUNTIFS('Program and Results'!$S:$S,"AWAY",'Program and Results'!$U:$U,'Data mining (Elo R diff Last 6)'!$C164))</f>
        <v/>
      </c>
      <c r="F164" s="4" t="str">
        <f ca="1">IF(C164="","",COUNTIFS('Program and Results'!$S:$S,"DRAW",'Program and Results'!$U:$U,'Data mining (Elo R diff Last 6)'!$C164))</f>
        <v/>
      </c>
      <c r="G164" s="4" t="str">
        <f t="shared" ca="1" si="30"/>
        <v/>
      </c>
      <c r="H164" s="69" t="str">
        <f t="shared" ca="1" si="38"/>
        <v/>
      </c>
      <c r="I164" s="69" t="str">
        <f t="shared" ca="1" si="39"/>
        <v/>
      </c>
      <c r="J164" s="69" t="str">
        <f t="shared" ca="1" si="40"/>
        <v/>
      </c>
      <c r="N164" s="64" t="str">
        <f t="shared" ca="1" si="41"/>
        <v/>
      </c>
      <c r="O164" s="64" t="str">
        <f t="shared" ca="1" si="42"/>
        <v/>
      </c>
      <c r="P164" s="36" t="str">
        <f t="shared" ca="1" si="31"/>
        <v/>
      </c>
      <c r="Q164" s="36" t="str">
        <f t="shared" ca="1" si="32"/>
        <v/>
      </c>
      <c r="R164" s="36" t="str">
        <f t="shared" ca="1" si="33"/>
        <v/>
      </c>
      <c r="S164" s="4" t="str">
        <f t="shared" ca="1" si="34"/>
        <v/>
      </c>
      <c r="T164" s="61" t="str">
        <f t="shared" ca="1" si="35"/>
        <v/>
      </c>
      <c r="U164" s="61" t="str">
        <f t="shared" ca="1" si="35"/>
        <v/>
      </c>
      <c r="V164" s="61" t="str">
        <f t="shared" ca="1" si="35"/>
        <v/>
      </c>
      <c r="AJ164" t="str">
        <f t="shared" ca="1" si="36"/>
        <v>first</v>
      </c>
    </row>
    <row r="165" spans="3:36">
      <c r="C165" t="str">
        <f t="shared" ca="1" si="37"/>
        <v/>
      </c>
      <c r="D165" s="4" t="str">
        <f ca="1">IF(C165="","",COUNTIFS('Program and Results'!$S:$S,"HOME",'Program and Results'!$U:$U,'Data mining (Elo R diff Last 6)'!$C165))</f>
        <v/>
      </c>
      <c r="E165" s="4" t="str">
        <f ca="1">IF(C165="","",COUNTIFS('Program and Results'!$S:$S,"AWAY",'Program and Results'!$U:$U,'Data mining (Elo R diff Last 6)'!$C165))</f>
        <v/>
      </c>
      <c r="F165" s="4" t="str">
        <f ca="1">IF(C165="","",COUNTIFS('Program and Results'!$S:$S,"DRAW",'Program and Results'!$U:$U,'Data mining (Elo R diff Last 6)'!$C165))</f>
        <v/>
      </c>
      <c r="G165" s="4" t="str">
        <f t="shared" ca="1" si="30"/>
        <v/>
      </c>
      <c r="H165" s="69" t="str">
        <f t="shared" ca="1" si="38"/>
        <v/>
      </c>
      <c r="I165" s="69" t="str">
        <f t="shared" ca="1" si="39"/>
        <v/>
      </c>
      <c r="J165" s="69" t="str">
        <f t="shared" ca="1" si="40"/>
        <v/>
      </c>
      <c r="N165" s="64" t="str">
        <f t="shared" ca="1" si="41"/>
        <v/>
      </c>
      <c r="O165" s="64" t="str">
        <f t="shared" ca="1" si="42"/>
        <v/>
      </c>
      <c r="P165" s="36" t="str">
        <f t="shared" ca="1" si="31"/>
        <v/>
      </c>
      <c r="Q165" s="36" t="str">
        <f t="shared" ca="1" si="32"/>
        <v/>
      </c>
      <c r="R165" s="36" t="str">
        <f t="shared" ca="1" si="33"/>
        <v/>
      </c>
      <c r="S165" s="4" t="str">
        <f t="shared" ca="1" si="34"/>
        <v/>
      </c>
      <c r="T165" s="61" t="str">
        <f t="shared" ca="1" si="35"/>
        <v/>
      </c>
      <c r="U165" s="61" t="str">
        <f t="shared" ca="1" si="35"/>
        <v/>
      </c>
      <c r="V165" s="61" t="str">
        <f t="shared" ca="1" si="35"/>
        <v/>
      </c>
      <c r="AJ165" t="str">
        <f t="shared" ca="1" si="36"/>
        <v>first</v>
      </c>
    </row>
    <row r="166" spans="3:36">
      <c r="C166" t="str">
        <f t="shared" ca="1" si="37"/>
        <v/>
      </c>
      <c r="D166" s="4" t="str">
        <f ca="1">IF(C166="","",COUNTIFS('Program and Results'!$S:$S,"HOME",'Program and Results'!$U:$U,'Data mining (Elo R diff Last 6)'!$C166))</f>
        <v/>
      </c>
      <c r="E166" s="4" t="str">
        <f ca="1">IF(C166="","",COUNTIFS('Program and Results'!$S:$S,"AWAY",'Program and Results'!$U:$U,'Data mining (Elo R diff Last 6)'!$C166))</f>
        <v/>
      </c>
      <c r="F166" s="4" t="str">
        <f ca="1">IF(C166="","",COUNTIFS('Program and Results'!$S:$S,"DRAW",'Program and Results'!$U:$U,'Data mining (Elo R diff Last 6)'!$C166))</f>
        <v/>
      </c>
      <c r="G166" s="4" t="str">
        <f t="shared" ca="1" si="30"/>
        <v/>
      </c>
      <c r="H166" s="69" t="str">
        <f t="shared" ca="1" si="38"/>
        <v/>
      </c>
      <c r="I166" s="69" t="str">
        <f t="shared" ca="1" si="39"/>
        <v/>
      </c>
      <c r="J166" s="69" t="str">
        <f t="shared" ca="1" si="40"/>
        <v/>
      </c>
      <c r="N166" s="64" t="str">
        <f t="shared" ca="1" si="41"/>
        <v/>
      </c>
      <c r="O166" s="64" t="str">
        <f t="shared" ca="1" si="42"/>
        <v/>
      </c>
      <c r="P166" s="36" t="str">
        <f t="shared" ca="1" si="31"/>
        <v/>
      </c>
      <c r="Q166" s="36" t="str">
        <f t="shared" ca="1" si="32"/>
        <v/>
      </c>
      <c r="R166" s="36" t="str">
        <f t="shared" ca="1" si="33"/>
        <v/>
      </c>
      <c r="S166" s="4" t="str">
        <f t="shared" ca="1" si="34"/>
        <v/>
      </c>
      <c r="T166" s="61" t="str">
        <f t="shared" ca="1" si="35"/>
        <v/>
      </c>
      <c r="U166" s="61" t="str">
        <f t="shared" ca="1" si="35"/>
        <v/>
      </c>
      <c r="V166" s="61" t="str">
        <f t="shared" ca="1" si="35"/>
        <v/>
      </c>
      <c r="AJ166" t="str">
        <f t="shared" ca="1" si="36"/>
        <v>first</v>
      </c>
    </row>
    <row r="167" spans="3:36">
      <c r="C167" t="str">
        <f t="shared" ca="1" si="37"/>
        <v/>
      </c>
      <c r="D167" s="4" t="str">
        <f ca="1">IF(C167="","",COUNTIFS('Program and Results'!$S:$S,"HOME",'Program and Results'!$U:$U,'Data mining (Elo R diff Last 6)'!$C167))</f>
        <v/>
      </c>
      <c r="E167" s="4" t="str">
        <f ca="1">IF(C167="","",COUNTIFS('Program and Results'!$S:$S,"AWAY",'Program and Results'!$U:$U,'Data mining (Elo R diff Last 6)'!$C167))</f>
        <v/>
      </c>
      <c r="F167" s="4" t="str">
        <f ca="1">IF(C167="","",COUNTIFS('Program and Results'!$S:$S,"DRAW",'Program and Results'!$U:$U,'Data mining (Elo R diff Last 6)'!$C167))</f>
        <v/>
      </c>
      <c r="G167" s="4" t="str">
        <f t="shared" ca="1" si="30"/>
        <v/>
      </c>
      <c r="H167" s="69" t="str">
        <f t="shared" ca="1" si="38"/>
        <v/>
      </c>
      <c r="I167" s="69" t="str">
        <f t="shared" ca="1" si="39"/>
        <v/>
      </c>
      <c r="J167" s="69" t="str">
        <f t="shared" ca="1" si="40"/>
        <v/>
      </c>
      <c r="N167" s="64" t="str">
        <f t="shared" ca="1" si="41"/>
        <v/>
      </c>
      <c r="O167" s="64" t="str">
        <f t="shared" ca="1" si="42"/>
        <v/>
      </c>
      <c r="P167" s="36" t="str">
        <f t="shared" ca="1" si="31"/>
        <v/>
      </c>
      <c r="Q167" s="36" t="str">
        <f t="shared" ca="1" si="32"/>
        <v/>
      </c>
      <c r="R167" s="36" t="str">
        <f t="shared" ca="1" si="33"/>
        <v/>
      </c>
      <c r="S167" s="4" t="str">
        <f t="shared" ca="1" si="34"/>
        <v/>
      </c>
      <c r="T167" s="61" t="str">
        <f t="shared" ca="1" si="35"/>
        <v/>
      </c>
      <c r="U167" s="61" t="str">
        <f t="shared" ca="1" si="35"/>
        <v/>
      </c>
      <c r="V167" s="61" t="str">
        <f t="shared" ca="1" si="35"/>
        <v/>
      </c>
      <c r="AJ167" t="str">
        <f t="shared" ca="1" si="36"/>
        <v>first</v>
      </c>
    </row>
    <row r="168" spans="3:36">
      <c r="C168" t="str">
        <f t="shared" ca="1" si="37"/>
        <v/>
      </c>
      <c r="D168" s="4" t="str">
        <f ca="1">IF(C168="","",COUNTIFS('Program and Results'!$S:$S,"HOME",'Program and Results'!$U:$U,'Data mining (Elo R diff Last 6)'!$C168))</f>
        <v/>
      </c>
      <c r="E168" s="4" t="str">
        <f ca="1">IF(C168="","",COUNTIFS('Program and Results'!$S:$S,"AWAY",'Program and Results'!$U:$U,'Data mining (Elo R diff Last 6)'!$C168))</f>
        <v/>
      </c>
      <c r="F168" s="4" t="str">
        <f ca="1">IF(C168="","",COUNTIFS('Program and Results'!$S:$S,"DRAW",'Program and Results'!$U:$U,'Data mining (Elo R diff Last 6)'!$C168))</f>
        <v/>
      </c>
      <c r="G168" s="4" t="str">
        <f t="shared" ca="1" si="30"/>
        <v/>
      </c>
      <c r="H168" s="69" t="str">
        <f t="shared" ca="1" si="38"/>
        <v/>
      </c>
      <c r="I168" s="69" t="str">
        <f t="shared" ca="1" si="39"/>
        <v/>
      </c>
      <c r="J168" s="69" t="str">
        <f t="shared" ca="1" si="40"/>
        <v/>
      </c>
      <c r="N168" s="64" t="str">
        <f t="shared" ca="1" si="41"/>
        <v/>
      </c>
      <c r="O168" s="64" t="str">
        <f t="shared" ca="1" si="42"/>
        <v/>
      </c>
      <c r="P168" s="36" t="str">
        <f t="shared" ca="1" si="31"/>
        <v/>
      </c>
      <c r="Q168" s="36" t="str">
        <f t="shared" ca="1" si="32"/>
        <v/>
      </c>
      <c r="R168" s="36" t="str">
        <f t="shared" ca="1" si="33"/>
        <v/>
      </c>
      <c r="S168" s="4" t="str">
        <f t="shared" ca="1" si="34"/>
        <v/>
      </c>
      <c r="T168" s="61" t="str">
        <f t="shared" ca="1" si="35"/>
        <v/>
      </c>
      <c r="U168" s="61" t="str">
        <f t="shared" ca="1" si="35"/>
        <v/>
      </c>
      <c r="V168" s="61" t="str">
        <f t="shared" ca="1" si="35"/>
        <v/>
      </c>
      <c r="AJ168" t="str">
        <f t="shared" ca="1" si="36"/>
        <v>first</v>
      </c>
    </row>
    <row r="169" spans="3:36">
      <c r="C169" t="str">
        <f t="shared" ca="1" si="37"/>
        <v/>
      </c>
      <c r="D169" s="4" t="str">
        <f ca="1">IF(C169="","",COUNTIFS('Program and Results'!$S:$S,"HOME",'Program and Results'!$U:$U,'Data mining (Elo R diff Last 6)'!$C169))</f>
        <v/>
      </c>
      <c r="E169" s="4" t="str">
        <f ca="1">IF(C169="","",COUNTIFS('Program and Results'!$S:$S,"AWAY",'Program and Results'!$U:$U,'Data mining (Elo R diff Last 6)'!$C169))</f>
        <v/>
      </c>
      <c r="F169" s="4" t="str">
        <f ca="1">IF(C169="","",COUNTIFS('Program and Results'!$S:$S,"DRAW",'Program and Results'!$U:$U,'Data mining (Elo R diff Last 6)'!$C169))</f>
        <v/>
      </c>
      <c r="G169" s="4" t="str">
        <f t="shared" ca="1" si="30"/>
        <v/>
      </c>
      <c r="H169" s="69" t="str">
        <f t="shared" ca="1" si="38"/>
        <v/>
      </c>
      <c r="I169" s="69" t="str">
        <f t="shared" ca="1" si="39"/>
        <v/>
      </c>
      <c r="J169" s="69" t="str">
        <f t="shared" ca="1" si="40"/>
        <v/>
      </c>
      <c r="N169" s="64" t="str">
        <f t="shared" ca="1" si="41"/>
        <v/>
      </c>
      <c r="O169" s="64" t="str">
        <f t="shared" ca="1" si="42"/>
        <v/>
      </c>
      <c r="P169" s="36" t="str">
        <f t="shared" ca="1" si="31"/>
        <v/>
      </c>
      <c r="Q169" s="36" t="str">
        <f t="shared" ca="1" si="32"/>
        <v/>
      </c>
      <c r="R169" s="36" t="str">
        <f t="shared" ca="1" si="33"/>
        <v/>
      </c>
      <c r="S169" s="4" t="str">
        <f t="shared" ca="1" si="34"/>
        <v/>
      </c>
      <c r="T169" s="61" t="str">
        <f t="shared" ca="1" si="35"/>
        <v/>
      </c>
      <c r="U169" s="61" t="str">
        <f t="shared" ca="1" si="35"/>
        <v/>
      </c>
      <c r="V169" s="61" t="str">
        <f t="shared" ca="1" si="35"/>
        <v/>
      </c>
      <c r="AJ169" t="str">
        <f t="shared" ca="1" si="36"/>
        <v>first</v>
      </c>
    </row>
    <row r="170" spans="3:36">
      <c r="C170" t="str">
        <f t="shared" ca="1" si="37"/>
        <v/>
      </c>
      <c r="D170" s="4" t="str">
        <f ca="1">IF(C170="","",COUNTIFS('Program and Results'!$S:$S,"HOME",'Program and Results'!$U:$U,'Data mining (Elo R diff Last 6)'!$C170))</f>
        <v/>
      </c>
      <c r="E170" s="4" t="str">
        <f ca="1">IF(C170="","",COUNTIFS('Program and Results'!$S:$S,"AWAY",'Program and Results'!$U:$U,'Data mining (Elo R diff Last 6)'!$C170))</f>
        <v/>
      </c>
      <c r="F170" s="4" t="str">
        <f ca="1">IF(C170="","",COUNTIFS('Program and Results'!$S:$S,"DRAW",'Program and Results'!$U:$U,'Data mining (Elo R diff Last 6)'!$C170))</f>
        <v/>
      </c>
      <c r="G170" s="4" t="str">
        <f t="shared" ca="1" si="30"/>
        <v/>
      </c>
      <c r="H170" s="69" t="str">
        <f t="shared" ca="1" si="38"/>
        <v/>
      </c>
      <c r="I170" s="69" t="str">
        <f t="shared" ca="1" si="39"/>
        <v/>
      </c>
      <c r="J170" s="69" t="str">
        <f t="shared" ca="1" si="40"/>
        <v/>
      </c>
      <c r="N170" s="64" t="str">
        <f t="shared" ca="1" si="41"/>
        <v/>
      </c>
      <c r="O170" s="64" t="str">
        <f t="shared" ca="1" si="42"/>
        <v/>
      </c>
      <c r="P170" s="36" t="str">
        <f t="shared" ca="1" si="31"/>
        <v/>
      </c>
      <c r="Q170" s="36" t="str">
        <f t="shared" ca="1" si="32"/>
        <v/>
      </c>
      <c r="R170" s="36" t="str">
        <f t="shared" ca="1" si="33"/>
        <v/>
      </c>
      <c r="S170" s="4" t="str">
        <f t="shared" ca="1" si="34"/>
        <v/>
      </c>
      <c r="T170" s="61" t="str">
        <f t="shared" ca="1" si="35"/>
        <v/>
      </c>
      <c r="U170" s="61" t="str">
        <f t="shared" ca="1" si="35"/>
        <v/>
      </c>
      <c r="V170" s="61" t="str">
        <f t="shared" ca="1" si="35"/>
        <v/>
      </c>
      <c r="AJ170" t="str">
        <f t="shared" ca="1" si="36"/>
        <v>first</v>
      </c>
    </row>
    <row r="171" spans="3:36">
      <c r="C171" t="str">
        <f t="shared" ca="1" si="37"/>
        <v/>
      </c>
      <c r="D171" s="4" t="str">
        <f ca="1">IF(C171="","",COUNTIFS('Program and Results'!$S:$S,"HOME",'Program and Results'!$U:$U,'Data mining (Elo R diff Last 6)'!$C171))</f>
        <v/>
      </c>
      <c r="E171" s="4" t="str">
        <f ca="1">IF(C171="","",COUNTIFS('Program and Results'!$S:$S,"AWAY",'Program and Results'!$U:$U,'Data mining (Elo R diff Last 6)'!$C171))</f>
        <v/>
      </c>
      <c r="F171" s="4" t="str">
        <f ca="1">IF(C171="","",COUNTIFS('Program and Results'!$S:$S,"DRAW",'Program and Results'!$U:$U,'Data mining (Elo R diff Last 6)'!$C171))</f>
        <v/>
      </c>
      <c r="G171" s="4" t="str">
        <f t="shared" ca="1" si="30"/>
        <v/>
      </c>
      <c r="H171" s="69" t="str">
        <f t="shared" ca="1" si="38"/>
        <v/>
      </c>
      <c r="I171" s="69" t="str">
        <f t="shared" ca="1" si="39"/>
        <v/>
      </c>
      <c r="J171" s="69" t="str">
        <f t="shared" ca="1" si="40"/>
        <v/>
      </c>
      <c r="N171" s="64" t="str">
        <f t="shared" ca="1" si="41"/>
        <v/>
      </c>
      <c r="O171" s="64" t="str">
        <f t="shared" ca="1" si="42"/>
        <v/>
      </c>
      <c r="P171" s="36" t="str">
        <f t="shared" ca="1" si="31"/>
        <v/>
      </c>
      <c r="Q171" s="36" t="str">
        <f t="shared" ca="1" si="32"/>
        <v/>
      </c>
      <c r="R171" s="36" t="str">
        <f t="shared" ca="1" si="33"/>
        <v/>
      </c>
      <c r="S171" s="4" t="str">
        <f t="shared" ca="1" si="34"/>
        <v/>
      </c>
      <c r="T171" s="61" t="str">
        <f t="shared" ca="1" si="35"/>
        <v/>
      </c>
      <c r="U171" s="61" t="str">
        <f t="shared" ca="1" si="35"/>
        <v/>
      </c>
      <c r="V171" s="61" t="str">
        <f t="shared" ca="1" si="35"/>
        <v/>
      </c>
      <c r="AJ171" t="str">
        <f t="shared" ca="1" si="36"/>
        <v>first</v>
      </c>
    </row>
    <row r="172" spans="3:36">
      <c r="C172" t="str">
        <f t="shared" ca="1" si="37"/>
        <v/>
      </c>
      <c r="D172" s="4" t="str">
        <f ca="1">IF(C172="","",COUNTIFS('Program and Results'!$S:$S,"HOME",'Program and Results'!$U:$U,'Data mining (Elo R diff Last 6)'!$C172))</f>
        <v/>
      </c>
      <c r="E172" s="4" t="str">
        <f ca="1">IF(C172="","",COUNTIFS('Program and Results'!$S:$S,"AWAY",'Program and Results'!$U:$U,'Data mining (Elo R diff Last 6)'!$C172))</f>
        <v/>
      </c>
      <c r="F172" s="4" t="str">
        <f ca="1">IF(C172="","",COUNTIFS('Program and Results'!$S:$S,"DRAW",'Program and Results'!$U:$U,'Data mining (Elo R diff Last 6)'!$C172))</f>
        <v/>
      </c>
      <c r="G172" s="4" t="str">
        <f t="shared" ca="1" si="30"/>
        <v/>
      </c>
      <c r="H172" s="69" t="str">
        <f t="shared" ca="1" si="38"/>
        <v/>
      </c>
      <c r="I172" s="69" t="str">
        <f t="shared" ca="1" si="39"/>
        <v/>
      </c>
      <c r="J172" s="69" t="str">
        <f t="shared" ca="1" si="40"/>
        <v/>
      </c>
      <c r="N172" s="64" t="str">
        <f t="shared" ca="1" si="41"/>
        <v/>
      </c>
      <c r="O172" s="64" t="str">
        <f t="shared" ca="1" si="42"/>
        <v/>
      </c>
      <c r="P172" s="36" t="str">
        <f t="shared" ca="1" si="31"/>
        <v/>
      </c>
      <c r="Q172" s="36" t="str">
        <f t="shared" ca="1" si="32"/>
        <v/>
      </c>
      <c r="R172" s="36" t="str">
        <f t="shared" ca="1" si="33"/>
        <v/>
      </c>
      <c r="S172" s="4" t="str">
        <f t="shared" ca="1" si="34"/>
        <v/>
      </c>
      <c r="T172" s="61" t="str">
        <f t="shared" ca="1" si="35"/>
        <v/>
      </c>
      <c r="U172" s="61" t="str">
        <f t="shared" ca="1" si="35"/>
        <v/>
      </c>
      <c r="V172" s="61" t="str">
        <f t="shared" ca="1" si="35"/>
        <v/>
      </c>
      <c r="AJ172" t="str">
        <f t="shared" ca="1" si="36"/>
        <v>first</v>
      </c>
    </row>
    <row r="173" spans="3:36">
      <c r="C173" t="str">
        <f t="shared" ca="1" si="37"/>
        <v/>
      </c>
      <c r="D173" s="4" t="str">
        <f ca="1">IF(C173="","",COUNTIFS('Program and Results'!$S:$S,"HOME",'Program and Results'!$U:$U,'Data mining (Elo R diff Last 6)'!$C173))</f>
        <v/>
      </c>
      <c r="E173" s="4" t="str">
        <f ca="1">IF(C173="","",COUNTIFS('Program and Results'!$S:$S,"AWAY",'Program and Results'!$U:$U,'Data mining (Elo R diff Last 6)'!$C173))</f>
        <v/>
      </c>
      <c r="F173" s="4" t="str">
        <f ca="1">IF(C173="","",COUNTIFS('Program and Results'!$S:$S,"DRAW",'Program and Results'!$U:$U,'Data mining (Elo R diff Last 6)'!$C173))</f>
        <v/>
      </c>
      <c r="G173" s="4" t="str">
        <f t="shared" ca="1" si="30"/>
        <v/>
      </c>
      <c r="H173" s="69" t="str">
        <f t="shared" ca="1" si="38"/>
        <v/>
      </c>
      <c r="I173" s="69" t="str">
        <f t="shared" ca="1" si="39"/>
        <v/>
      </c>
      <c r="J173" s="69" t="str">
        <f t="shared" ca="1" si="40"/>
        <v/>
      </c>
      <c r="N173" s="64" t="str">
        <f t="shared" ca="1" si="41"/>
        <v/>
      </c>
      <c r="O173" s="64" t="str">
        <f t="shared" ca="1" si="42"/>
        <v/>
      </c>
      <c r="P173" s="36" t="str">
        <f t="shared" ca="1" si="31"/>
        <v/>
      </c>
      <c r="Q173" s="36" t="str">
        <f t="shared" ca="1" si="32"/>
        <v/>
      </c>
      <c r="R173" s="36" t="str">
        <f t="shared" ca="1" si="33"/>
        <v/>
      </c>
      <c r="S173" s="4" t="str">
        <f t="shared" ca="1" si="34"/>
        <v/>
      </c>
      <c r="T173" s="61" t="str">
        <f t="shared" ca="1" si="35"/>
        <v/>
      </c>
      <c r="U173" s="61" t="str">
        <f t="shared" ca="1" si="35"/>
        <v/>
      </c>
      <c r="V173" s="61" t="str">
        <f t="shared" ca="1" si="35"/>
        <v/>
      </c>
      <c r="AJ173" t="str">
        <f t="shared" ca="1" si="36"/>
        <v>first</v>
      </c>
    </row>
    <row r="174" spans="3:36">
      <c r="C174" t="str">
        <f t="shared" ca="1" si="37"/>
        <v/>
      </c>
      <c r="D174" s="4" t="str">
        <f ca="1">IF(C174="","",COUNTIFS('Program and Results'!$S:$S,"HOME",'Program and Results'!$U:$U,'Data mining (Elo R diff Last 6)'!$C174))</f>
        <v/>
      </c>
      <c r="E174" s="4" t="str">
        <f ca="1">IF(C174="","",COUNTIFS('Program and Results'!$S:$S,"AWAY",'Program and Results'!$U:$U,'Data mining (Elo R diff Last 6)'!$C174))</f>
        <v/>
      </c>
      <c r="F174" s="4" t="str">
        <f ca="1">IF(C174="","",COUNTIFS('Program and Results'!$S:$S,"DRAW",'Program and Results'!$U:$U,'Data mining (Elo R diff Last 6)'!$C174))</f>
        <v/>
      </c>
      <c r="G174" s="4" t="str">
        <f t="shared" ca="1" si="30"/>
        <v/>
      </c>
      <c r="H174" s="69" t="str">
        <f t="shared" ca="1" si="38"/>
        <v/>
      </c>
      <c r="I174" s="69" t="str">
        <f t="shared" ca="1" si="39"/>
        <v/>
      </c>
      <c r="J174" s="69" t="str">
        <f t="shared" ca="1" si="40"/>
        <v/>
      </c>
      <c r="N174" s="64" t="str">
        <f t="shared" ca="1" si="41"/>
        <v/>
      </c>
      <c r="O174" s="64" t="str">
        <f t="shared" ca="1" si="42"/>
        <v/>
      </c>
      <c r="P174" s="36" t="str">
        <f t="shared" ca="1" si="31"/>
        <v/>
      </c>
      <c r="Q174" s="36" t="str">
        <f t="shared" ca="1" si="32"/>
        <v/>
      </c>
      <c r="R174" s="36" t="str">
        <f t="shared" ca="1" si="33"/>
        <v/>
      </c>
      <c r="S174" s="4" t="str">
        <f t="shared" ca="1" si="34"/>
        <v/>
      </c>
      <c r="T174" s="61" t="str">
        <f t="shared" ca="1" si="35"/>
        <v/>
      </c>
      <c r="U174" s="61" t="str">
        <f t="shared" ca="1" si="35"/>
        <v/>
      </c>
      <c r="V174" s="61" t="str">
        <f t="shared" ca="1" si="35"/>
        <v/>
      </c>
      <c r="AJ174" t="str">
        <f t="shared" ca="1" si="36"/>
        <v>first</v>
      </c>
    </row>
    <row r="175" spans="3:36">
      <c r="C175" t="str">
        <f t="shared" ca="1" si="37"/>
        <v/>
      </c>
      <c r="D175" s="4" t="str">
        <f ca="1">IF(C175="","",COUNTIFS('Program and Results'!$S:$S,"HOME",'Program and Results'!$U:$U,'Data mining (Elo R diff Last 6)'!$C175))</f>
        <v/>
      </c>
      <c r="E175" s="4" t="str">
        <f ca="1">IF(C175="","",COUNTIFS('Program and Results'!$S:$S,"AWAY",'Program and Results'!$U:$U,'Data mining (Elo R diff Last 6)'!$C175))</f>
        <v/>
      </c>
      <c r="F175" s="4" t="str">
        <f ca="1">IF(C175="","",COUNTIFS('Program and Results'!$S:$S,"DRAW",'Program and Results'!$U:$U,'Data mining (Elo R diff Last 6)'!$C175))</f>
        <v/>
      </c>
      <c r="G175" s="4" t="str">
        <f t="shared" ca="1" si="30"/>
        <v/>
      </c>
      <c r="H175" s="69" t="str">
        <f t="shared" ca="1" si="38"/>
        <v/>
      </c>
      <c r="I175" s="69" t="str">
        <f t="shared" ca="1" si="39"/>
        <v/>
      </c>
      <c r="J175" s="69" t="str">
        <f t="shared" ca="1" si="40"/>
        <v/>
      </c>
      <c r="N175" s="64" t="str">
        <f t="shared" ca="1" si="41"/>
        <v/>
      </c>
      <c r="O175" s="64" t="str">
        <f t="shared" ca="1" si="42"/>
        <v/>
      </c>
      <c r="P175" s="36" t="str">
        <f t="shared" ca="1" si="31"/>
        <v/>
      </c>
      <c r="Q175" s="36" t="str">
        <f t="shared" ca="1" si="32"/>
        <v/>
      </c>
      <c r="R175" s="36" t="str">
        <f t="shared" ca="1" si="33"/>
        <v/>
      </c>
      <c r="S175" s="4" t="str">
        <f t="shared" ca="1" si="34"/>
        <v/>
      </c>
      <c r="T175" s="61" t="str">
        <f t="shared" ca="1" si="35"/>
        <v/>
      </c>
      <c r="U175" s="61" t="str">
        <f t="shared" ca="1" si="35"/>
        <v/>
      </c>
      <c r="V175" s="61" t="str">
        <f t="shared" ca="1" si="35"/>
        <v/>
      </c>
      <c r="AJ175" t="str">
        <f t="shared" ca="1" si="36"/>
        <v>first</v>
      </c>
    </row>
    <row r="176" spans="3:36">
      <c r="C176" t="str">
        <f t="shared" ca="1" si="37"/>
        <v/>
      </c>
      <c r="D176" s="4" t="str">
        <f ca="1">IF(C176="","",COUNTIFS('Program and Results'!$S:$S,"HOME",'Program and Results'!$U:$U,'Data mining (Elo R diff Last 6)'!$C176))</f>
        <v/>
      </c>
      <c r="E176" s="4" t="str">
        <f ca="1">IF(C176="","",COUNTIFS('Program and Results'!$S:$S,"AWAY",'Program and Results'!$U:$U,'Data mining (Elo R diff Last 6)'!$C176))</f>
        <v/>
      </c>
      <c r="F176" s="4" t="str">
        <f ca="1">IF(C176="","",COUNTIFS('Program and Results'!$S:$S,"DRAW",'Program and Results'!$U:$U,'Data mining (Elo R diff Last 6)'!$C176))</f>
        <v/>
      </c>
      <c r="G176" s="4" t="str">
        <f t="shared" ca="1" si="30"/>
        <v/>
      </c>
      <c r="H176" s="69" t="str">
        <f t="shared" ca="1" si="38"/>
        <v/>
      </c>
      <c r="I176" s="69" t="str">
        <f t="shared" ca="1" si="39"/>
        <v/>
      </c>
      <c r="J176" s="69" t="str">
        <f t="shared" ca="1" si="40"/>
        <v/>
      </c>
      <c r="N176" s="64" t="str">
        <f t="shared" ca="1" si="41"/>
        <v/>
      </c>
      <c r="O176" s="64" t="str">
        <f t="shared" ca="1" si="42"/>
        <v/>
      </c>
      <c r="P176" s="36" t="str">
        <f t="shared" ca="1" si="31"/>
        <v/>
      </c>
      <c r="Q176" s="36" t="str">
        <f t="shared" ca="1" si="32"/>
        <v/>
      </c>
      <c r="R176" s="36" t="str">
        <f t="shared" ca="1" si="33"/>
        <v/>
      </c>
      <c r="S176" s="4" t="str">
        <f t="shared" ca="1" si="34"/>
        <v/>
      </c>
      <c r="T176" s="61" t="str">
        <f t="shared" ca="1" si="35"/>
        <v/>
      </c>
      <c r="U176" s="61" t="str">
        <f t="shared" ca="1" si="35"/>
        <v/>
      </c>
      <c r="V176" s="61" t="str">
        <f t="shared" ca="1" si="35"/>
        <v/>
      </c>
      <c r="AJ176" t="str">
        <f t="shared" ca="1" si="36"/>
        <v>first</v>
      </c>
    </row>
    <row r="177" spans="3:36">
      <c r="C177" t="str">
        <f t="shared" ca="1" si="37"/>
        <v/>
      </c>
      <c r="D177" s="4" t="str">
        <f ca="1">IF(C177="","",COUNTIFS('Program and Results'!$S:$S,"HOME",'Program and Results'!$U:$U,'Data mining (Elo R diff Last 6)'!$C177))</f>
        <v/>
      </c>
      <c r="E177" s="4" t="str">
        <f ca="1">IF(C177="","",COUNTIFS('Program and Results'!$S:$S,"AWAY",'Program and Results'!$U:$U,'Data mining (Elo R diff Last 6)'!$C177))</f>
        <v/>
      </c>
      <c r="F177" s="4" t="str">
        <f ca="1">IF(C177="","",COUNTIFS('Program and Results'!$S:$S,"DRAW",'Program and Results'!$U:$U,'Data mining (Elo R diff Last 6)'!$C177))</f>
        <v/>
      </c>
      <c r="G177" s="4" t="str">
        <f t="shared" ca="1" si="30"/>
        <v/>
      </c>
      <c r="H177" s="69" t="str">
        <f t="shared" ca="1" si="38"/>
        <v/>
      </c>
      <c r="I177" s="69" t="str">
        <f t="shared" ca="1" si="39"/>
        <v/>
      </c>
      <c r="J177" s="69" t="str">
        <f t="shared" ca="1" si="40"/>
        <v/>
      </c>
      <c r="N177" s="64" t="str">
        <f t="shared" ca="1" si="41"/>
        <v/>
      </c>
      <c r="O177" s="64" t="str">
        <f t="shared" ca="1" si="42"/>
        <v/>
      </c>
      <c r="P177" s="36" t="str">
        <f t="shared" ca="1" si="31"/>
        <v/>
      </c>
      <c r="Q177" s="36" t="str">
        <f t="shared" ca="1" si="32"/>
        <v/>
      </c>
      <c r="R177" s="36" t="str">
        <f t="shared" ca="1" si="33"/>
        <v/>
      </c>
      <c r="S177" s="4" t="str">
        <f t="shared" ca="1" si="34"/>
        <v/>
      </c>
      <c r="T177" s="61" t="str">
        <f t="shared" ca="1" si="35"/>
        <v/>
      </c>
      <c r="U177" s="61" t="str">
        <f t="shared" ca="1" si="35"/>
        <v/>
      </c>
      <c r="V177" s="61" t="str">
        <f t="shared" ca="1" si="35"/>
        <v/>
      </c>
      <c r="AJ177" t="str">
        <f t="shared" ca="1" si="36"/>
        <v>first</v>
      </c>
    </row>
    <row r="178" spans="3:36">
      <c r="C178" t="str">
        <f t="shared" ca="1" si="37"/>
        <v/>
      </c>
      <c r="D178" s="4" t="str">
        <f ca="1">IF(C178="","",COUNTIFS('Program and Results'!$S:$S,"HOME",'Program and Results'!$U:$U,'Data mining (Elo R diff Last 6)'!$C178))</f>
        <v/>
      </c>
      <c r="E178" s="4" t="str">
        <f ca="1">IF(C178="","",COUNTIFS('Program and Results'!$S:$S,"AWAY",'Program and Results'!$U:$U,'Data mining (Elo R diff Last 6)'!$C178))</f>
        <v/>
      </c>
      <c r="F178" s="4" t="str">
        <f ca="1">IF(C178="","",COUNTIFS('Program and Results'!$S:$S,"DRAW",'Program and Results'!$U:$U,'Data mining (Elo R diff Last 6)'!$C178))</f>
        <v/>
      </c>
      <c r="G178" s="4" t="str">
        <f t="shared" ca="1" si="30"/>
        <v/>
      </c>
      <c r="H178" s="69" t="str">
        <f t="shared" ca="1" si="38"/>
        <v/>
      </c>
      <c r="I178" s="69" t="str">
        <f t="shared" ca="1" si="39"/>
        <v/>
      </c>
      <c r="J178" s="69" t="str">
        <f t="shared" ca="1" si="40"/>
        <v/>
      </c>
      <c r="N178" s="64" t="str">
        <f t="shared" ca="1" si="41"/>
        <v/>
      </c>
      <c r="O178" s="64" t="str">
        <f t="shared" ca="1" si="42"/>
        <v/>
      </c>
      <c r="P178" s="36" t="str">
        <f t="shared" ca="1" si="31"/>
        <v/>
      </c>
      <c r="Q178" s="36" t="str">
        <f t="shared" ca="1" si="32"/>
        <v/>
      </c>
      <c r="R178" s="36" t="str">
        <f t="shared" ca="1" si="33"/>
        <v/>
      </c>
      <c r="S178" s="4" t="str">
        <f t="shared" ca="1" si="34"/>
        <v/>
      </c>
      <c r="T178" s="61" t="str">
        <f t="shared" ca="1" si="35"/>
        <v/>
      </c>
      <c r="U178" s="61" t="str">
        <f t="shared" ca="1" si="35"/>
        <v/>
      </c>
      <c r="V178" s="61" t="str">
        <f t="shared" ca="1" si="35"/>
        <v/>
      </c>
      <c r="AJ178" t="str">
        <f t="shared" ca="1" si="36"/>
        <v>first</v>
      </c>
    </row>
    <row r="179" spans="3:36">
      <c r="C179" t="str">
        <f t="shared" ca="1" si="37"/>
        <v/>
      </c>
      <c r="D179" s="4" t="str">
        <f ca="1">IF(C179="","",COUNTIFS('Program and Results'!$S:$S,"HOME",'Program and Results'!$U:$U,'Data mining (Elo R diff Last 6)'!$C179))</f>
        <v/>
      </c>
      <c r="E179" s="4" t="str">
        <f ca="1">IF(C179="","",COUNTIFS('Program and Results'!$S:$S,"AWAY",'Program and Results'!$U:$U,'Data mining (Elo R diff Last 6)'!$C179))</f>
        <v/>
      </c>
      <c r="F179" s="4" t="str">
        <f ca="1">IF(C179="","",COUNTIFS('Program and Results'!$S:$S,"DRAW",'Program and Results'!$U:$U,'Data mining (Elo R diff Last 6)'!$C179))</f>
        <v/>
      </c>
      <c r="G179" s="4" t="str">
        <f t="shared" ca="1" si="30"/>
        <v/>
      </c>
      <c r="H179" s="69" t="str">
        <f t="shared" ca="1" si="38"/>
        <v/>
      </c>
      <c r="I179" s="69" t="str">
        <f t="shared" ca="1" si="39"/>
        <v/>
      </c>
      <c r="J179" s="69" t="str">
        <f t="shared" ca="1" si="40"/>
        <v/>
      </c>
      <c r="N179" s="64" t="str">
        <f t="shared" ca="1" si="41"/>
        <v/>
      </c>
      <c r="O179" s="64" t="str">
        <f t="shared" ca="1" si="42"/>
        <v/>
      </c>
      <c r="P179" s="36" t="str">
        <f t="shared" ca="1" si="31"/>
        <v/>
      </c>
      <c r="Q179" s="36" t="str">
        <f t="shared" ca="1" si="32"/>
        <v/>
      </c>
      <c r="R179" s="36" t="str">
        <f t="shared" ca="1" si="33"/>
        <v/>
      </c>
      <c r="S179" s="4" t="str">
        <f t="shared" ca="1" si="34"/>
        <v/>
      </c>
      <c r="T179" s="61" t="str">
        <f t="shared" ca="1" si="35"/>
        <v/>
      </c>
      <c r="U179" s="61" t="str">
        <f t="shared" ca="1" si="35"/>
        <v/>
      </c>
      <c r="V179" s="61" t="str">
        <f t="shared" ca="1" si="35"/>
        <v/>
      </c>
      <c r="AJ179" t="str">
        <f t="shared" ca="1" si="36"/>
        <v>first</v>
      </c>
    </row>
    <row r="180" spans="3:36">
      <c r="C180" t="str">
        <f t="shared" ca="1" si="37"/>
        <v/>
      </c>
      <c r="D180" s="4" t="str">
        <f ca="1">IF(C180="","",COUNTIFS('Program and Results'!$S:$S,"HOME",'Program and Results'!$U:$U,'Data mining (Elo R diff Last 6)'!$C180))</f>
        <v/>
      </c>
      <c r="E180" s="4" t="str">
        <f ca="1">IF(C180="","",COUNTIFS('Program and Results'!$S:$S,"AWAY",'Program and Results'!$U:$U,'Data mining (Elo R diff Last 6)'!$C180))</f>
        <v/>
      </c>
      <c r="F180" s="4" t="str">
        <f ca="1">IF(C180="","",COUNTIFS('Program and Results'!$S:$S,"DRAW",'Program and Results'!$U:$U,'Data mining (Elo R diff Last 6)'!$C180))</f>
        <v/>
      </c>
      <c r="G180" s="4" t="str">
        <f t="shared" ca="1" si="30"/>
        <v/>
      </c>
      <c r="H180" s="69" t="str">
        <f t="shared" ca="1" si="38"/>
        <v/>
      </c>
      <c r="I180" s="69" t="str">
        <f t="shared" ca="1" si="39"/>
        <v/>
      </c>
      <c r="J180" s="69" t="str">
        <f t="shared" ca="1" si="40"/>
        <v/>
      </c>
      <c r="N180" s="64" t="str">
        <f t="shared" ca="1" si="41"/>
        <v/>
      </c>
      <c r="O180" s="64" t="str">
        <f t="shared" ca="1" si="42"/>
        <v/>
      </c>
      <c r="P180" s="36" t="str">
        <f t="shared" ca="1" si="31"/>
        <v/>
      </c>
      <c r="Q180" s="36" t="str">
        <f t="shared" ca="1" si="32"/>
        <v/>
      </c>
      <c r="R180" s="36" t="str">
        <f t="shared" ca="1" si="33"/>
        <v/>
      </c>
      <c r="S180" s="4" t="str">
        <f t="shared" ca="1" si="34"/>
        <v/>
      </c>
      <c r="T180" s="61" t="str">
        <f t="shared" ca="1" si="35"/>
        <v/>
      </c>
      <c r="U180" s="61" t="str">
        <f t="shared" ca="1" si="35"/>
        <v/>
      </c>
      <c r="V180" s="61" t="str">
        <f t="shared" ca="1" si="35"/>
        <v/>
      </c>
      <c r="AJ180" t="str">
        <f t="shared" ca="1" si="36"/>
        <v>first</v>
      </c>
    </row>
    <row r="181" spans="3:36">
      <c r="C181" t="str">
        <f t="shared" ca="1" si="37"/>
        <v/>
      </c>
      <c r="D181" s="4" t="str">
        <f ca="1">IF(C181="","",COUNTIFS('Program and Results'!$S:$S,"HOME",'Program and Results'!$U:$U,'Data mining (Elo R diff Last 6)'!$C181))</f>
        <v/>
      </c>
      <c r="E181" s="4" t="str">
        <f ca="1">IF(C181="","",COUNTIFS('Program and Results'!$S:$S,"AWAY",'Program and Results'!$U:$U,'Data mining (Elo R diff Last 6)'!$C181))</f>
        <v/>
      </c>
      <c r="F181" s="4" t="str">
        <f ca="1">IF(C181="","",COUNTIFS('Program and Results'!$S:$S,"DRAW",'Program and Results'!$U:$U,'Data mining (Elo R diff Last 6)'!$C181))</f>
        <v/>
      </c>
      <c r="G181" s="4" t="str">
        <f t="shared" ca="1" si="30"/>
        <v/>
      </c>
      <c r="H181" s="69" t="str">
        <f t="shared" ca="1" si="38"/>
        <v/>
      </c>
      <c r="I181" s="69" t="str">
        <f t="shared" ca="1" si="39"/>
        <v/>
      </c>
      <c r="J181" s="69" t="str">
        <f t="shared" ca="1" si="40"/>
        <v/>
      </c>
      <c r="N181" s="64" t="str">
        <f t="shared" ca="1" si="41"/>
        <v/>
      </c>
      <c r="O181" s="64" t="str">
        <f t="shared" ca="1" si="42"/>
        <v/>
      </c>
      <c r="P181" s="36" t="str">
        <f t="shared" ca="1" si="31"/>
        <v/>
      </c>
      <c r="Q181" s="36" t="str">
        <f t="shared" ca="1" si="32"/>
        <v/>
      </c>
      <c r="R181" s="36" t="str">
        <f t="shared" ca="1" si="33"/>
        <v/>
      </c>
      <c r="S181" s="4" t="str">
        <f t="shared" ca="1" si="34"/>
        <v/>
      </c>
      <c r="T181" s="61" t="str">
        <f t="shared" ca="1" si="35"/>
        <v/>
      </c>
      <c r="U181" s="61" t="str">
        <f t="shared" ca="1" si="35"/>
        <v/>
      </c>
      <c r="V181" s="61" t="str">
        <f t="shared" ca="1" si="35"/>
        <v/>
      </c>
      <c r="AJ181" t="str">
        <f t="shared" ca="1" si="36"/>
        <v>first</v>
      </c>
    </row>
    <row r="182" spans="3:36">
      <c r="C182" t="str">
        <f t="shared" ca="1" si="37"/>
        <v/>
      </c>
      <c r="D182" s="4" t="str">
        <f ca="1">IF(C182="","",COUNTIFS('Program and Results'!$S:$S,"HOME",'Program and Results'!$U:$U,'Data mining (Elo R diff Last 6)'!$C182))</f>
        <v/>
      </c>
      <c r="E182" s="4" t="str">
        <f ca="1">IF(C182="","",COUNTIFS('Program and Results'!$S:$S,"AWAY",'Program and Results'!$U:$U,'Data mining (Elo R diff Last 6)'!$C182))</f>
        <v/>
      </c>
      <c r="F182" s="4" t="str">
        <f ca="1">IF(C182="","",COUNTIFS('Program and Results'!$S:$S,"DRAW",'Program and Results'!$U:$U,'Data mining (Elo R diff Last 6)'!$C182))</f>
        <v/>
      </c>
      <c r="G182" s="4" t="str">
        <f t="shared" ca="1" si="30"/>
        <v/>
      </c>
      <c r="H182" s="69" t="str">
        <f t="shared" ca="1" si="38"/>
        <v/>
      </c>
      <c r="I182" s="69" t="str">
        <f t="shared" ca="1" si="39"/>
        <v/>
      </c>
      <c r="J182" s="69" t="str">
        <f t="shared" ca="1" si="40"/>
        <v/>
      </c>
      <c r="N182" s="64" t="str">
        <f t="shared" ca="1" si="41"/>
        <v/>
      </c>
      <c r="O182" s="64" t="str">
        <f t="shared" ca="1" si="42"/>
        <v/>
      </c>
      <c r="P182" s="36" t="str">
        <f t="shared" ca="1" si="31"/>
        <v/>
      </c>
      <c r="Q182" s="36" t="str">
        <f t="shared" ca="1" si="32"/>
        <v/>
      </c>
      <c r="R182" s="36" t="str">
        <f t="shared" ca="1" si="33"/>
        <v/>
      </c>
      <c r="S182" s="4" t="str">
        <f t="shared" ca="1" si="34"/>
        <v/>
      </c>
      <c r="T182" s="61" t="str">
        <f t="shared" ca="1" si="35"/>
        <v/>
      </c>
      <c r="U182" s="61" t="str">
        <f t="shared" ca="1" si="35"/>
        <v/>
      </c>
      <c r="V182" s="61" t="str">
        <f t="shared" ca="1" si="35"/>
        <v/>
      </c>
      <c r="AJ182" t="str">
        <f t="shared" ca="1" si="36"/>
        <v>first</v>
      </c>
    </row>
    <row r="183" spans="3:36">
      <c r="C183" t="str">
        <f t="shared" ca="1" si="37"/>
        <v/>
      </c>
      <c r="D183" s="4" t="str">
        <f ca="1">IF(C183="","",COUNTIFS('Program and Results'!$S:$S,"HOME",'Program and Results'!$U:$U,'Data mining (Elo R diff Last 6)'!$C183))</f>
        <v/>
      </c>
      <c r="E183" s="4" t="str">
        <f ca="1">IF(C183="","",COUNTIFS('Program and Results'!$S:$S,"AWAY",'Program and Results'!$U:$U,'Data mining (Elo R diff Last 6)'!$C183))</f>
        <v/>
      </c>
      <c r="F183" s="4" t="str">
        <f ca="1">IF(C183="","",COUNTIFS('Program and Results'!$S:$S,"DRAW",'Program and Results'!$U:$U,'Data mining (Elo R diff Last 6)'!$C183))</f>
        <v/>
      </c>
      <c r="G183" s="4" t="str">
        <f t="shared" ca="1" si="30"/>
        <v/>
      </c>
      <c r="H183" s="69" t="str">
        <f t="shared" ca="1" si="38"/>
        <v/>
      </c>
      <c r="I183" s="69" t="str">
        <f t="shared" ca="1" si="39"/>
        <v/>
      </c>
      <c r="J183" s="69" t="str">
        <f t="shared" ca="1" si="40"/>
        <v/>
      </c>
      <c r="N183" s="64" t="str">
        <f t="shared" ca="1" si="41"/>
        <v/>
      </c>
      <c r="O183" s="64" t="str">
        <f t="shared" ca="1" si="42"/>
        <v/>
      </c>
      <c r="P183" s="36" t="str">
        <f t="shared" ca="1" si="31"/>
        <v/>
      </c>
      <c r="Q183" s="36" t="str">
        <f t="shared" ca="1" si="32"/>
        <v/>
      </c>
      <c r="R183" s="36" t="str">
        <f t="shared" ca="1" si="33"/>
        <v/>
      </c>
      <c r="S183" s="4" t="str">
        <f t="shared" ca="1" si="34"/>
        <v/>
      </c>
      <c r="T183" s="61" t="str">
        <f t="shared" ca="1" si="35"/>
        <v/>
      </c>
      <c r="U183" s="61" t="str">
        <f t="shared" ca="1" si="35"/>
        <v/>
      </c>
      <c r="V183" s="61" t="str">
        <f t="shared" ca="1" si="35"/>
        <v/>
      </c>
      <c r="AJ183" t="str">
        <f t="shared" ca="1" si="36"/>
        <v>first</v>
      </c>
    </row>
    <row r="184" spans="3:36">
      <c r="C184" t="str">
        <f t="shared" ca="1" si="37"/>
        <v/>
      </c>
      <c r="D184" s="4" t="str">
        <f ca="1">IF(C184="","",COUNTIFS('Program and Results'!$S:$S,"HOME",'Program and Results'!$U:$U,'Data mining (Elo R diff Last 6)'!$C184))</f>
        <v/>
      </c>
      <c r="E184" s="4" t="str">
        <f ca="1">IF(C184="","",COUNTIFS('Program and Results'!$S:$S,"AWAY",'Program and Results'!$U:$U,'Data mining (Elo R diff Last 6)'!$C184))</f>
        <v/>
      </c>
      <c r="F184" s="4" t="str">
        <f ca="1">IF(C184="","",COUNTIFS('Program and Results'!$S:$S,"DRAW",'Program and Results'!$U:$U,'Data mining (Elo R diff Last 6)'!$C184))</f>
        <v/>
      </c>
      <c r="G184" s="4" t="str">
        <f t="shared" ca="1" si="30"/>
        <v/>
      </c>
      <c r="H184" s="69" t="str">
        <f t="shared" ca="1" si="38"/>
        <v/>
      </c>
      <c r="I184" s="69" t="str">
        <f t="shared" ca="1" si="39"/>
        <v/>
      </c>
      <c r="J184" s="69" t="str">
        <f t="shared" ca="1" si="40"/>
        <v/>
      </c>
      <c r="N184" s="64" t="str">
        <f t="shared" ca="1" si="41"/>
        <v/>
      </c>
      <c r="O184" s="64" t="str">
        <f t="shared" ca="1" si="42"/>
        <v/>
      </c>
      <c r="P184" s="36" t="str">
        <f t="shared" ca="1" si="31"/>
        <v/>
      </c>
      <c r="Q184" s="36" t="str">
        <f t="shared" ca="1" si="32"/>
        <v/>
      </c>
      <c r="R184" s="36" t="str">
        <f t="shared" ca="1" si="33"/>
        <v/>
      </c>
      <c r="S184" s="4" t="str">
        <f t="shared" ca="1" si="34"/>
        <v/>
      </c>
      <c r="T184" s="61" t="str">
        <f t="shared" ca="1" si="35"/>
        <v/>
      </c>
      <c r="U184" s="61" t="str">
        <f t="shared" ca="1" si="35"/>
        <v/>
      </c>
      <c r="V184" s="61" t="str">
        <f t="shared" ca="1" si="35"/>
        <v/>
      </c>
      <c r="AJ184" t="str">
        <f t="shared" ca="1" si="36"/>
        <v>first</v>
      </c>
    </row>
    <row r="185" spans="3:36">
      <c r="C185" t="str">
        <f t="shared" ca="1" si="37"/>
        <v/>
      </c>
      <c r="D185" s="4" t="str">
        <f ca="1">IF(C185="","",COUNTIFS('Program and Results'!$S:$S,"HOME",'Program and Results'!$U:$U,'Data mining (Elo R diff Last 6)'!$C185))</f>
        <v/>
      </c>
      <c r="E185" s="4" t="str">
        <f ca="1">IF(C185="","",COUNTIFS('Program and Results'!$S:$S,"AWAY",'Program and Results'!$U:$U,'Data mining (Elo R diff Last 6)'!$C185))</f>
        <v/>
      </c>
      <c r="F185" s="4" t="str">
        <f ca="1">IF(C185="","",COUNTIFS('Program and Results'!$S:$S,"DRAW",'Program and Results'!$U:$U,'Data mining (Elo R diff Last 6)'!$C185))</f>
        <v/>
      </c>
      <c r="G185" s="4" t="str">
        <f t="shared" ca="1" si="30"/>
        <v/>
      </c>
      <c r="H185" s="69" t="str">
        <f t="shared" ca="1" si="38"/>
        <v/>
      </c>
      <c r="I185" s="69" t="str">
        <f t="shared" ca="1" si="39"/>
        <v/>
      </c>
      <c r="J185" s="69" t="str">
        <f t="shared" ca="1" si="40"/>
        <v/>
      </c>
      <c r="N185" s="64" t="str">
        <f t="shared" ca="1" si="41"/>
        <v/>
      </c>
      <c r="O185" s="64" t="str">
        <f t="shared" ca="1" si="42"/>
        <v/>
      </c>
      <c r="P185" s="36" t="str">
        <f t="shared" ca="1" si="31"/>
        <v/>
      </c>
      <c r="Q185" s="36" t="str">
        <f t="shared" ca="1" si="32"/>
        <v/>
      </c>
      <c r="R185" s="36" t="str">
        <f t="shared" ca="1" si="33"/>
        <v/>
      </c>
      <c r="S185" s="4" t="str">
        <f t="shared" ca="1" si="34"/>
        <v/>
      </c>
      <c r="T185" s="61" t="str">
        <f t="shared" ca="1" si="35"/>
        <v/>
      </c>
      <c r="U185" s="61" t="str">
        <f t="shared" ca="1" si="35"/>
        <v/>
      </c>
      <c r="V185" s="61" t="str">
        <f t="shared" ca="1" si="35"/>
        <v/>
      </c>
      <c r="AJ185" t="str">
        <f t="shared" ca="1" si="36"/>
        <v>first</v>
      </c>
    </row>
    <row r="186" spans="3:36">
      <c r="C186" t="str">
        <f t="shared" ca="1" si="37"/>
        <v/>
      </c>
      <c r="D186" s="4" t="str">
        <f ca="1">IF(C186="","",COUNTIFS('Program and Results'!$S:$S,"HOME",'Program and Results'!$U:$U,'Data mining (Elo R diff Last 6)'!$C186))</f>
        <v/>
      </c>
      <c r="E186" s="4" t="str">
        <f ca="1">IF(C186="","",COUNTIFS('Program and Results'!$S:$S,"AWAY",'Program and Results'!$U:$U,'Data mining (Elo R diff Last 6)'!$C186))</f>
        <v/>
      </c>
      <c r="F186" s="4" t="str">
        <f ca="1">IF(C186="","",COUNTIFS('Program and Results'!$S:$S,"DRAW",'Program and Results'!$U:$U,'Data mining (Elo R diff Last 6)'!$C186))</f>
        <v/>
      </c>
      <c r="G186" s="4" t="str">
        <f t="shared" ca="1" si="30"/>
        <v/>
      </c>
      <c r="H186" s="69" t="str">
        <f t="shared" ca="1" si="38"/>
        <v/>
      </c>
      <c r="I186" s="69" t="str">
        <f t="shared" ca="1" si="39"/>
        <v/>
      </c>
      <c r="J186" s="69" t="str">
        <f t="shared" ca="1" si="40"/>
        <v/>
      </c>
      <c r="N186" s="64" t="str">
        <f t="shared" ca="1" si="41"/>
        <v/>
      </c>
      <c r="O186" s="64" t="str">
        <f t="shared" ca="1" si="42"/>
        <v/>
      </c>
      <c r="P186" s="36" t="str">
        <f t="shared" ca="1" si="31"/>
        <v/>
      </c>
      <c r="Q186" s="36" t="str">
        <f t="shared" ca="1" si="32"/>
        <v/>
      </c>
      <c r="R186" s="36" t="str">
        <f t="shared" ca="1" si="33"/>
        <v/>
      </c>
      <c r="S186" s="4" t="str">
        <f t="shared" ca="1" si="34"/>
        <v/>
      </c>
      <c r="T186" s="61" t="str">
        <f t="shared" ca="1" si="35"/>
        <v/>
      </c>
      <c r="U186" s="61" t="str">
        <f t="shared" ca="1" si="35"/>
        <v/>
      </c>
      <c r="V186" s="61" t="str">
        <f t="shared" ca="1" si="35"/>
        <v/>
      </c>
      <c r="AJ186" t="str">
        <f t="shared" ca="1" si="36"/>
        <v>first</v>
      </c>
    </row>
    <row r="187" spans="3:36">
      <c r="C187" t="str">
        <f t="shared" ca="1" si="37"/>
        <v/>
      </c>
      <c r="D187" s="4" t="str">
        <f ca="1">IF(C187="","",COUNTIFS('Program and Results'!$S:$S,"HOME",'Program and Results'!$U:$U,'Data mining (Elo R diff Last 6)'!$C187))</f>
        <v/>
      </c>
      <c r="E187" s="4" t="str">
        <f ca="1">IF(C187="","",COUNTIFS('Program and Results'!$S:$S,"AWAY",'Program and Results'!$U:$U,'Data mining (Elo R diff Last 6)'!$C187))</f>
        <v/>
      </c>
      <c r="F187" s="4" t="str">
        <f ca="1">IF(C187="","",COUNTIFS('Program and Results'!$S:$S,"DRAW",'Program and Results'!$U:$U,'Data mining (Elo R diff Last 6)'!$C187))</f>
        <v/>
      </c>
      <c r="G187" s="4" t="str">
        <f t="shared" ca="1" si="30"/>
        <v/>
      </c>
      <c r="H187" s="69" t="str">
        <f t="shared" ca="1" si="38"/>
        <v/>
      </c>
      <c r="I187" s="69" t="str">
        <f t="shared" ca="1" si="39"/>
        <v/>
      </c>
      <c r="J187" s="69" t="str">
        <f t="shared" ca="1" si="40"/>
        <v/>
      </c>
      <c r="N187" s="64" t="str">
        <f t="shared" ca="1" si="41"/>
        <v/>
      </c>
      <c r="O187" s="64" t="str">
        <f t="shared" ca="1" si="42"/>
        <v/>
      </c>
      <c r="P187" s="36" t="str">
        <f t="shared" ca="1" si="31"/>
        <v/>
      </c>
      <c r="Q187" s="36" t="str">
        <f t="shared" ca="1" si="32"/>
        <v/>
      </c>
      <c r="R187" s="36" t="str">
        <f t="shared" ca="1" si="33"/>
        <v/>
      </c>
      <c r="S187" s="4" t="str">
        <f t="shared" ca="1" si="34"/>
        <v/>
      </c>
      <c r="T187" s="61" t="str">
        <f t="shared" ca="1" si="35"/>
        <v/>
      </c>
      <c r="U187" s="61" t="str">
        <f t="shared" ca="1" si="35"/>
        <v/>
      </c>
      <c r="V187" s="61" t="str">
        <f t="shared" ca="1" si="35"/>
        <v/>
      </c>
      <c r="AJ187" t="str">
        <f t="shared" ca="1" si="36"/>
        <v>first</v>
      </c>
    </row>
    <row r="188" spans="3:36">
      <c r="C188" t="str">
        <f t="shared" ca="1" si="37"/>
        <v/>
      </c>
      <c r="D188" s="4" t="str">
        <f ca="1">IF(C188="","",COUNTIFS('Program and Results'!$S:$S,"HOME",'Program and Results'!$U:$U,'Data mining (Elo R diff Last 6)'!$C188))</f>
        <v/>
      </c>
      <c r="E188" s="4" t="str">
        <f ca="1">IF(C188="","",COUNTIFS('Program and Results'!$S:$S,"AWAY",'Program and Results'!$U:$U,'Data mining (Elo R diff Last 6)'!$C188))</f>
        <v/>
      </c>
      <c r="F188" s="4" t="str">
        <f ca="1">IF(C188="","",COUNTIFS('Program and Results'!$S:$S,"DRAW",'Program and Results'!$U:$U,'Data mining (Elo R diff Last 6)'!$C188))</f>
        <v/>
      </c>
      <c r="G188" s="4" t="str">
        <f t="shared" ca="1" si="30"/>
        <v/>
      </c>
      <c r="H188" s="69" t="str">
        <f t="shared" ca="1" si="38"/>
        <v/>
      </c>
      <c r="I188" s="69" t="str">
        <f t="shared" ca="1" si="39"/>
        <v/>
      </c>
      <c r="J188" s="69" t="str">
        <f t="shared" ca="1" si="40"/>
        <v/>
      </c>
      <c r="N188" s="64" t="str">
        <f t="shared" ca="1" si="41"/>
        <v/>
      </c>
      <c r="O188" s="64" t="str">
        <f t="shared" ca="1" si="42"/>
        <v/>
      </c>
      <c r="P188" s="36" t="str">
        <f t="shared" ca="1" si="31"/>
        <v/>
      </c>
      <c r="Q188" s="36" t="str">
        <f t="shared" ca="1" si="32"/>
        <v/>
      </c>
      <c r="R188" s="36" t="str">
        <f t="shared" ca="1" si="33"/>
        <v/>
      </c>
      <c r="S188" s="4" t="str">
        <f t="shared" ca="1" si="34"/>
        <v/>
      </c>
      <c r="T188" s="61" t="str">
        <f t="shared" ca="1" si="35"/>
        <v/>
      </c>
      <c r="U188" s="61" t="str">
        <f t="shared" ca="1" si="35"/>
        <v/>
      </c>
      <c r="V188" s="61" t="str">
        <f t="shared" ca="1" si="35"/>
        <v/>
      </c>
      <c r="AJ188" t="str">
        <f t="shared" ca="1" si="36"/>
        <v>first</v>
      </c>
    </row>
    <row r="189" spans="3:36">
      <c r="C189" t="str">
        <f t="shared" ca="1" si="37"/>
        <v/>
      </c>
      <c r="D189" s="4" t="str">
        <f ca="1">IF(C189="","",COUNTIFS('Program and Results'!$S:$S,"HOME",'Program and Results'!$U:$U,'Data mining (Elo R diff Last 6)'!$C189))</f>
        <v/>
      </c>
      <c r="E189" s="4" t="str">
        <f ca="1">IF(C189="","",COUNTIFS('Program and Results'!$S:$S,"AWAY",'Program and Results'!$U:$U,'Data mining (Elo R diff Last 6)'!$C189))</f>
        <v/>
      </c>
      <c r="F189" s="4" t="str">
        <f ca="1">IF(C189="","",COUNTIFS('Program and Results'!$S:$S,"DRAW",'Program and Results'!$U:$U,'Data mining (Elo R diff Last 6)'!$C189))</f>
        <v/>
      </c>
      <c r="G189" s="4" t="str">
        <f t="shared" ca="1" si="30"/>
        <v/>
      </c>
      <c r="H189" s="69" t="str">
        <f t="shared" ca="1" si="38"/>
        <v/>
      </c>
      <c r="I189" s="69" t="str">
        <f t="shared" ca="1" si="39"/>
        <v/>
      </c>
      <c r="J189" s="69" t="str">
        <f t="shared" ca="1" si="40"/>
        <v/>
      </c>
      <c r="N189" s="64" t="str">
        <f t="shared" ca="1" si="41"/>
        <v/>
      </c>
      <c r="O189" s="64" t="str">
        <f t="shared" ca="1" si="42"/>
        <v/>
      </c>
      <c r="P189" s="36" t="str">
        <f t="shared" ca="1" si="31"/>
        <v/>
      </c>
      <c r="Q189" s="36" t="str">
        <f t="shared" ca="1" si="32"/>
        <v/>
      </c>
      <c r="R189" s="36" t="str">
        <f t="shared" ca="1" si="33"/>
        <v/>
      </c>
      <c r="S189" s="4" t="str">
        <f t="shared" ca="1" si="34"/>
        <v/>
      </c>
      <c r="T189" s="61" t="str">
        <f t="shared" ca="1" si="35"/>
        <v/>
      </c>
      <c r="U189" s="61" t="str">
        <f t="shared" ca="1" si="35"/>
        <v/>
      </c>
      <c r="V189" s="61" t="str">
        <f t="shared" ca="1" si="35"/>
        <v/>
      </c>
      <c r="AJ189" t="str">
        <f t="shared" ca="1" si="36"/>
        <v>first</v>
      </c>
    </row>
    <row r="190" spans="3:36">
      <c r="C190" t="str">
        <f t="shared" ca="1" si="37"/>
        <v/>
      </c>
      <c r="D190" s="4" t="str">
        <f ca="1">IF(C190="","",COUNTIFS('Program and Results'!$S:$S,"HOME",'Program and Results'!$U:$U,'Data mining (Elo R diff Last 6)'!$C190))</f>
        <v/>
      </c>
      <c r="E190" s="4" t="str">
        <f ca="1">IF(C190="","",COUNTIFS('Program and Results'!$S:$S,"AWAY",'Program and Results'!$U:$U,'Data mining (Elo R diff Last 6)'!$C190))</f>
        <v/>
      </c>
      <c r="F190" s="4" t="str">
        <f ca="1">IF(C190="","",COUNTIFS('Program and Results'!$S:$S,"DRAW",'Program and Results'!$U:$U,'Data mining (Elo R diff Last 6)'!$C190))</f>
        <v/>
      </c>
      <c r="G190" s="4" t="str">
        <f t="shared" ca="1" si="30"/>
        <v/>
      </c>
      <c r="H190" s="69" t="str">
        <f t="shared" ca="1" si="38"/>
        <v/>
      </c>
      <c r="I190" s="69" t="str">
        <f t="shared" ca="1" si="39"/>
        <v/>
      </c>
      <c r="J190" s="69" t="str">
        <f t="shared" ca="1" si="40"/>
        <v/>
      </c>
      <c r="N190" s="64" t="str">
        <f t="shared" ca="1" si="41"/>
        <v/>
      </c>
      <c r="O190" s="64" t="str">
        <f t="shared" ca="1" si="42"/>
        <v/>
      </c>
      <c r="P190" s="36" t="str">
        <f t="shared" ca="1" si="31"/>
        <v/>
      </c>
      <c r="Q190" s="36" t="str">
        <f t="shared" ca="1" si="32"/>
        <v/>
      </c>
      <c r="R190" s="36" t="str">
        <f t="shared" ca="1" si="33"/>
        <v/>
      </c>
      <c r="S190" s="4" t="str">
        <f t="shared" ca="1" si="34"/>
        <v/>
      </c>
      <c r="T190" s="61" t="str">
        <f t="shared" ca="1" si="35"/>
        <v/>
      </c>
      <c r="U190" s="61" t="str">
        <f t="shared" ca="1" si="35"/>
        <v/>
      </c>
      <c r="V190" s="61" t="str">
        <f t="shared" ca="1" si="35"/>
        <v/>
      </c>
      <c r="AJ190" t="str">
        <f t="shared" ca="1" si="36"/>
        <v>first</v>
      </c>
    </row>
    <row r="191" spans="3:36">
      <c r="C191" t="str">
        <f t="shared" ca="1" si="37"/>
        <v/>
      </c>
      <c r="D191" s="4" t="str">
        <f ca="1">IF(C191="","",COUNTIFS('Program and Results'!$S:$S,"HOME",'Program and Results'!$U:$U,'Data mining (Elo R diff Last 6)'!$C191))</f>
        <v/>
      </c>
      <c r="E191" s="4" t="str">
        <f ca="1">IF(C191="","",COUNTIFS('Program and Results'!$S:$S,"AWAY",'Program and Results'!$U:$U,'Data mining (Elo R diff Last 6)'!$C191))</f>
        <v/>
      </c>
      <c r="F191" s="4" t="str">
        <f ca="1">IF(C191="","",COUNTIFS('Program and Results'!$S:$S,"DRAW",'Program and Results'!$U:$U,'Data mining (Elo R diff Last 6)'!$C191))</f>
        <v/>
      </c>
      <c r="G191" s="4" t="str">
        <f t="shared" ca="1" si="30"/>
        <v/>
      </c>
      <c r="H191" s="69" t="str">
        <f t="shared" ca="1" si="38"/>
        <v/>
      </c>
      <c r="I191" s="69" t="str">
        <f t="shared" ca="1" si="39"/>
        <v/>
      </c>
      <c r="J191" s="69" t="str">
        <f t="shared" ca="1" si="40"/>
        <v/>
      </c>
      <c r="N191" s="64" t="str">
        <f t="shared" ca="1" si="41"/>
        <v/>
      </c>
      <c r="O191" s="64" t="str">
        <f t="shared" ca="1" si="42"/>
        <v/>
      </c>
      <c r="P191" s="36" t="str">
        <f t="shared" ca="1" si="31"/>
        <v/>
      </c>
      <c r="Q191" s="36" t="str">
        <f t="shared" ca="1" si="32"/>
        <v/>
      </c>
      <c r="R191" s="36" t="str">
        <f t="shared" ca="1" si="33"/>
        <v/>
      </c>
      <c r="S191" s="4" t="str">
        <f t="shared" ca="1" si="34"/>
        <v/>
      </c>
      <c r="T191" s="61" t="str">
        <f t="shared" ca="1" si="35"/>
        <v/>
      </c>
      <c r="U191" s="61" t="str">
        <f t="shared" ca="1" si="35"/>
        <v/>
      </c>
      <c r="V191" s="61" t="str">
        <f t="shared" ca="1" si="35"/>
        <v/>
      </c>
      <c r="AJ191" t="str">
        <f t="shared" ca="1" si="36"/>
        <v>first</v>
      </c>
    </row>
    <row r="192" spans="3:36">
      <c r="C192" t="str">
        <f t="shared" ca="1" si="37"/>
        <v/>
      </c>
      <c r="D192" s="4" t="str">
        <f ca="1">IF(C192="","",COUNTIFS('Program and Results'!$S:$S,"HOME",'Program and Results'!$U:$U,'Data mining (Elo R diff Last 6)'!$C192))</f>
        <v/>
      </c>
      <c r="E192" s="4" t="str">
        <f ca="1">IF(C192="","",COUNTIFS('Program and Results'!$S:$S,"AWAY",'Program and Results'!$U:$U,'Data mining (Elo R diff Last 6)'!$C192))</f>
        <v/>
      </c>
      <c r="F192" s="4" t="str">
        <f ca="1">IF(C192="","",COUNTIFS('Program and Results'!$S:$S,"DRAW",'Program and Results'!$U:$U,'Data mining (Elo R diff Last 6)'!$C192))</f>
        <v/>
      </c>
      <c r="G192" s="4" t="str">
        <f t="shared" ca="1" si="30"/>
        <v/>
      </c>
      <c r="H192" s="69" t="str">
        <f t="shared" ca="1" si="38"/>
        <v/>
      </c>
      <c r="I192" s="69" t="str">
        <f t="shared" ca="1" si="39"/>
        <v/>
      </c>
      <c r="J192" s="69" t="str">
        <f t="shared" ca="1" si="40"/>
        <v/>
      </c>
      <c r="N192" s="64" t="str">
        <f t="shared" ca="1" si="41"/>
        <v/>
      </c>
      <c r="O192" s="64" t="str">
        <f t="shared" ca="1" si="42"/>
        <v/>
      </c>
      <c r="P192" s="36" t="str">
        <f t="shared" ca="1" si="31"/>
        <v/>
      </c>
      <c r="Q192" s="36" t="str">
        <f t="shared" ca="1" si="32"/>
        <v/>
      </c>
      <c r="R192" s="36" t="str">
        <f t="shared" ca="1" si="33"/>
        <v/>
      </c>
      <c r="S192" s="4" t="str">
        <f t="shared" ca="1" si="34"/>
        <v/>
      </c>
      <c r="T192" s="61" t="str">
        <f t="shared" ca="1" si="35"/>
        <v/>
      </c>
      <c r="U192" s="61" t="str">
        <f t="shared" ca="1" si="35"/>
        <v/>
      </c>
      <c r="V192" s="61" t="str">
        <f t="shared" ca="1" si="35"/>
        <v/>
      </c>
      <c r="AJ192" t="str">
        <f t="shared" ca="1" si="36"/>
        <v>first</v>
      </c>
    </row>
    <row r="193" spans="3:36">
      <c r="C193" t="str">
        <f t="shared" ca="1" si="37"/>
        <v/>
      </c>
      <c r="D193" s="4" t="str">
        <f ca="1">IF(C193="","",COUNTIFS('Program and Results'!$S:$S,"HOME",'Program and Results'!$U:$U,'Data mining (Elo R diff Last 6)'!$C193))</f>
        <v/>
      </c>
      <c r="E193" s="4" t="str">
        <f ca="1">IF(C193="","",COUNTIFS('Program and Results'!$S:$S,"AWAY",'Program and Results'!$U:$U,'Data mining (Elo R diff Last 6)'!$C193))</f>
        <v/>
      </c>
      <c r="F193" s="4" t="str">
        <f ca="1">IF(C193="","",COUNTIFS('Program and Results'!$S:$S,"DRAW",'Program and Results'!$U:$U,'Data mining (Elo R diff Last 6)'!$C193))</f>
        <v/>
      </c>
      <c r="G193" s="4" t="str">
        <f t="shared" ca="1" si="30"/>
        <v/>
      </c>
      <c r="H193" s="69" t="str">
        <f t="shared" ca="1" si="38"/>
        <v/>
      </c>
      <c r="I193" s="69" t="str">
        <f t="shared" ca="1" si="39"/>
        <v/>
      </c>
      <c r="J193" s="69" t="str">
        <f t="shared" ca="1" si="40"/>
        <v/>
      </c>
      <c r="N193" s="64" t="str">
        <f t="shared" ca="1" si="41"/>
        <v/>
      </c>
      <c r="O193" s="64" t="str">
        <f t="shared" ca="1" si="42"/>
        <v/>
      </c>
      <c r="P193" s="36" t="str">
        <f t="shared" ca="1" si="31"/>
        <v/>
      </c>
      <c r="Q193" s="36" t="str">
        <f t="shared" ca="1" si="32"/>
        <v/>
      </c>
      <c r="R193" s="36" t="str">
        <f t="shared" ca="1" si="33"/>
        <v/>
      </c>
      <c r="S193" s="4" t="str">
        <f t="shared" ca="1" si="34"/>
        <v/>
      </c>
      <c r="T193" s="61" t="str">
        <f t="shared" ca="1" si="35"/>
        <v/>
      </c>
      <c r="U193" s="61" t="str">
        <f t="shared" ca="1" si="35"/>
        <v/>
      </c>
      <c r="V193" s="61" t="str">
        <f t="shared" ca="1" si="35"/>
        <v/>
      </c>
      <c r="AJ193" t="str">
        <f t="shared" ca="1" si="36"/>
        <v>first</v>
      </c>
    </row>
    <row r="194" spans="3:36">
      <c r="C194" t="str">
        <f t="shared" ca="1" si="37"/>
        <v/>
      </c>
      <c r="D194" s="4" t="str">
        <f ca="1">IF(C194="","",COUNTIFS('Program and Results'!$S:$S,"HOME",'Program and Results'!$U:$U,'Data mining (Elo R diff Last 6)'!$C194))</f>
        <v/>
      </c>
      <c r="E194" s="4" t="str">
        <f ca="1">IF(C194="","",COUNTIFS('Program and Results'!$S:$S,"AWAY",'Program and Results'!$U:$U,'Data mining (Elo R diff Last 6)'!$C194))</f>
        <v/>
      </c>
      <c r="F194" s="4" t="str">
        <f ca="1">IF(C194="","",COUNTIFS('Program and Results'!$S:$S,"DRAW",'Program and Results'!$U:$U,'Data mining (Elo R diff Last 6)'!$C194))</f>
        <v/>
      </c>
      <c r="G194" s="4" t="str">
        <f t="shared" ca="1" si="30"/>
        <v/>
      </c>
      <c r="H194" s="69" t="str">
        <f t="shared" ca="1" si="38"/>
        <v/>
      </c>
      <c r="I194" s="69" t="str">
        <f t="shared" ca="1" si="39"/>
        <v/>
      </c>
      <c r="J194" s="69" t="str">
        <f t="shared" ca="1" si="40"/>
        <v/>
      </c>
      <c r="N194" s="64" t="str">
        <f t="shared" ca="1" si="41"/>
        <v/>
      </c>
      <c r="O194" s="64" t="str">
        <f t="shared" ca="1" si="42"/>
        <v/>
      </c>
      <c r="P194" s="36" t="str">
        <f t="shared" ca="1" si="31"/>
        <v/>
      </c>
      <c r="Q194" s="36" t="str">
        <f t="shared" ca="1" si="32"/>
        <v/>
      </c>
      <c r="R194" s="36" t="str">
        <f t="shared" ca="1" si="33"/>
        <v/>
      </c>
      <c r="S194" s="4" t="str">
        <f t="shared" ca="1" si="34"/>
        <v/>
      </c>
      <c r="T194" s="61" t="str">
        <f t="shared" ca="1" si="35"/>
        <v/>
      </c>
      <c r="U194" s="61" t="str">
        <f t="shared" ca="1" si="35"/>
        <v/>
      </c>
      <c r="V194" s="61" t="str">
        <f t="shared" ca="1" si="35"/>
        <v/>
      </c>
      <c r="AJ194" t="str">
        <f t="shared" ca="1" si="36"/>
        <v>first</v>
      </c>
    </row>
    <row r="195" spans="3:36">
      <c r="C195" t="str">
        <f t="shared" ca="1" si="37"/>
        <v/>
      </c>
      <c r="D195" s="4" t="str">
        <f ca="1">IF(C195="","",COUNTIFS('Program and Results'!$S:$S,"HOME",'Program and Results'!$U:$U,'Data mining (Elo R diff Last 6)'!$C195))</f>
        <v/>
      </c>
      <c r="E195" s="4" t="str">
        <f ca="1">IF(C195="","",COUNTIFS('Program and Results'!$S:$S,"AWAY",'Program and Results'!$U:$U,'Data mining (Elo R diff Last 6)'!$C195))</f>
        <v/>
      </c>
      <c r="F195" s="4" t="str">
        <f ca="1">IF(C195="","",COUNTIFS('Program and Results'!$S:$S,"DRAW",'Program and Results'!$U:$U,'Data mining (Elo R diff Last 6)'!$C195))</f>
        <v/>
      </c>
      <c r="G195" s="4" t="str">
        <f t="shared" ref="G195:G258" ca="1" si="43">IF(C195="","",SUM(D195:F195))</f>
        <v/>
      </c>
      <c r="H195" s="69" t="str">
        <f t="shared" ca="1" si="38"/>
        <v/>
      </c>
      <c r="I195" s="69" t="str">
        <f t="shared" ca="1" si="39"/>
        <v/>
      </c>
      <c r="J195" s="69" t="str">
        <f t="shared" ca="1" si="40"/>
        <v/>
      </c>
      <c r="N195" s="64" t="str">
        <f t="shared" ca="1" si="41"/>
        <v/>
      </c>
      <c r="O195" s="64" t="str">
        <f t="shared" ca="1" si="42"/>
        <v/>
      </c>
      <c r="P195" s="36" t="str">
        <f t="shared" ref="P195:P258" ca="1" si="44">IFERROR(IF(O195="","",IF($O195="+",SUMIFS($D:$D,$C:$C,"&gt;="&amp;$N195),SUMIFS($D:$D,$C:$C,"&gt;="&amp;$N195,$C:$C,"&lt;="&amp;$O195))),"")</f>
        <v/>
      </c>
      <c r="Q195" s="36" t="str">
        <f t="shared" ref="Q195:Q258" ca="1" si="45">IFERROR(IF(O195="","",IF($O195="+",SUMIFS($E:$E,$C:$C,"&gt;="&amp;$N195),SUMIFS($E:$E,$C:$C,"&gt;="&amp;$N195,$C:$C,"&lt;="&amp;$O195))),"")</f>
        <v/>
      </c>
      <c r="R195" s="36" t="str">
        <f t="shared" ref="R195:R258" ca="1" si="46">IFERROR(IF(O195="","",IF($O195="+",SUMIFS($F:$F,$C:$C,"&gt;="&amp;$N195),SUMIFS($F:$F,$C:$C,"&gt;="&amp;$N195,$C:$C,"&lt;="&amp;$O195))),"")</f>
        <v/>
      </c>
      <c r="S195" s="4" t="str">
        <f t="shared" ref="S195:S258" ca="1" si="47">IF(N195="","",SUM(P195:R195))</f>
        <v/>
      </c>
      <c r="T195" s="61" t="str">
        <f t="shared" ref="T195:V258" ca="1" si="48">IFERROR(IF($N195="","",P195/$S195),"")</f>
        <v/>
      </c>
      <c r="U195" s="61" t="str">
        <f t="shared" ca="1" si="48"/>
        <v/>
      </c>
      <c r="V195" s="61" t="str">
        <f t="shared" ca="1" si="48"/>
        <v/>
      </c>
      <c r="AJ195" t="str">
        <f t="shared" ref="AJ195:AJ258" ca="1" si="49">IF(G195=0,"not first",IF(G195&gt;0,"first",""))</f>
        <v>first</v>
      </c>
    </row>
    <row r="196" spans="3:36">
      <c r="C196" t="str">
        <f t="shared" ref="C196:C259" ca="1" si="50">IFERROR(IF(C195+1&gt;$B$2,"",C195+1),"")</f>
        <v/>
      </c>
      <c r="D196" s="4" t="str">
        <f ca="1">IF(C196="","",COUNTIFS('Program and Results'!$S:$S,"HOME",'Program and Results'!$U:$U,'Data mining (Elo R diff Last 6)'!$C196))</f>
        <v/>
      </c>
      <c r="E196" s="4" t="str">
        <f ca="1">IF(C196="","",COUNTIFS('Program and Results'!$S:$S,"AWAY",'Program and Results'!$U:$U,'Data mining (Elo R diff Last 6)'!$C196))</f>
        <v/>
      </c>
      <c r="F196" s="4" t="str">
        <f ca="1">IF(C196="","",COUNTIFS('Program and Results'!$S:$S,"DRAW",'Program and Results'!$U:$U,'Data mining (Elo R diff Last 6)'!$C196))</f>
        <v/>
      </c>
      <c r="G196" s="4" t="str">
        <f t="shared" ca="1" si="43"/>
        <v/>
      </c>
      <c r="H196" s="69" t="str">
        <f t="shared" ref="H196:H259" ca="1" si="51">IFERROR(IF($C196="","",D196/$G196),"")</f>
        <v/>
      </c>
      <c r="I196" s="69" t="str">
        <f t="shared" ref="I196:I259" ca="1" si="52">IFERROR(IF($C196="","",E196/$G196),"")</f>
        <v/>
      </c>
      <c r="J196" s="69" t="str">
        <f t="shared" ref="J196:J259" ca="1" si="53">IFERROR(IF($C196="","",F196/$G196),"")</f>
        <v/>
      </c>
      <c r="N196" s="64" t="str">
        <f t="shared" ref="N196:N259" ca="1" si="54">IFERROR(IF(N195+$M$2&gt;MAX($C$2:$C$500),"",N195+$M$2),"")</f>
        <v/>
      </c>
      <c r="O196" s="64" t="str">
        <f t="shared" ref="O196:O259" ca="1" si="55">IFERROR(IF(N196+$M$2&gt;MAX($C$2:$C$500),"+",N196+($M$2-0.01%)),"")</f>
        <v/>
      </c>
      <c r="P196" s="36" t="str">
        <f t="shared" ca="1" si="44"/>
        <v/>
      </c>
      <c r="Q196" s="36" t="str">
        <f t="shared" ca="1" si="45"/>
        <v/>
      </c>
      <c r="R196" s="36" t="str">
        <f t="shared" ca="1" si="46"/>
        <v/>
      </c>
      <c r="S196" s="4" t="str">
        <f t="shared" ca="1" si="47"/>
        <v/>
      </c>
      <c r="T196" s="61" t="str">
        <f t="shared" ca="1" si="48"/>
        <v/>
      </c>
      <c r="U196" s="61" t="str">
        <f t="shared" ca="1" si="48"/>
        <v/>
      </c>
      <c r="V196" s="61" t="str">
        <f t="shared" ca="1" si="48"/>
        <v/>
      </c>
      <c r="AJ196" t="str">
        <f t="shared" ca="1" si="49"/>
        <v>first</v>
      </c>
    </row>
    <row r="197" spans="3:36">
      <c r="C197" t="str">
        <f t="shared" ca="1" si="50"/>
        <v/>
      </c>
      <c r="D197" s="4" t="str">
        <f ca="1">IF(C197="","",COUNTIFS('Program and Results'!$S:$S,"HOME",'Program and Results'!$U:$U,'Data mining (Elo R diff Last 6)'!$C197))</f>
        <v/>
      </c>
      <c r="E197" s="4" t="str">
        <f ca="1">IF(C197="","",COUNTIFS('Program and Results'!$S:$S,"AWAY",'Program and Results'!$U:$U,'Data mining (Elo R diff Last 6)'!$C197))</f>
        <v/>
      </c>
      <c r="F197" s="4" t="str">
        <f ca="1">IF(C197="","",COUNTIFS('Program and Results'!$S:$S,"DRAW",'Program and Results'!$U:$U,'Data mining (Elo R diff Last 6)'!$C197))</f>
        <v/>
      </c>
      <c r="G197" s="4" t="str">
        <f t="shared" ca="1" si="43"/>
        <v/>
      </c>
      <c r="H197" s="69" t="str">
        <f t="shared" ca="1" si="51"/>
        <v/>
      </c>
      <c r="I197" s="69" t="str">
        <f t="shared" ca="1" si="52"/>
        <v/>
      </c>
      <c r="J197" s="69" t="str">
        <f t="shared" ca="1" si="53"/>
        <v/>
      </c>
      <c r="N197" s="64" t="str">
        <f t="shared" ca="1" si="54"/>
        <v/>
      </c>
      <c r="O197" s="64" t="str">
        <f t="shared" ca="1" si="55"/>
        <v/>
      </c>
      <c r="P197" s="36" t="str">
        <f t="shared" ca="1" si="44"/>
        <v/>
      </c>
      <c r="Q197" s="36" t="str">
        <f t="shared" ca="1" si="45"/>
        <v/>
      </c>
      <c r="R197" s="36" t="str">
        <f t="shared" ca="1" si="46"/>
        <v/>
      </c>
      <c r="S197" s="4" t="str">
        <f t="shared" ca="1" si="47"/>
        <v/>
      </c>
      <c r="T197" s="61" t="str">
        <f t="shared" ca="1" si="48"/>
        <v/>
      </c>
      <c r="U197" s="61" t="str">
        <f t="shared" ca="1" si="48"/>
        <v/>
      </c>
      <c r="V197" s="61" t="str">
        <f t="shared" ca="1" si="48"/>
        <v/>
      </c>
      <c r="AJ197" t="str">
        <f t="shared" ca="1" si="49"/>
        <v>first</v>
      </c>
    </row>
    <row r="198" spans="3:36">
      <c r="C198" t="str">
        <f t="shared" ca="1" si="50"/>
        <v/>
      </c>
      <c r="D198" s="4" t="str">
        <f ca="1">IF(C198="","",COUNTIFS('Program and Results'!$S:$S,"HOME",'Program and Results'!$U:$U,'Data mining (Elo R diff Last 6)'!$C198))</f>
        <v/>
      </c>
      <c r="E198" s="4" t="str">
        <f ca="1">IF(C198="","",COUNTIFS('Program and Results'!$S:$S,"AWAY",'Program and Results'!$U:$U,'Data mining (Elo R diff Last 6)'!$C198))</f>
        <v/>
      </c>
      <c r="F198" s="4" t="str">
        <f ca="1">IF(C198="","",COUNTIFS('Program and Results'!$S:$S,"DRAW",'Program and Results'!$U:$U,'Data mining (Elo R diff Last 6)'!$C198))</f>
        <v/>
      </c>
      <c r="G198" s="4" t="str">
        <f t="shared" ca="1" si="43"/>
        <v/>
      </c>
      <c r="H198" s="69" t="str">
        <f t="shared" ca="1" si="51"/>
        <v/>
      </c>
      <c r="I198" s="69" t="str">
        <f t="shared" ca="1" si="52"/>
        <v/>
      </c>
      <c r="J198" s="69" t="str">
        <f t="shared" ca="1" si="53"/>
        <v/>
      </c>
      <c r="N198" s="64" t="str">
        <f t="shared" ca="1" si="54"/>
        <v/>
      </c>
      <c r="O198" s="64" t="str">
        <f t="shared" ca="1" si="55"/>
        <v/>
      </c>
      <c r="P198" s="36" t="str">
        <f t="shared" ca="1" si="44"/>
        <v/>
      </c>
      <c r="Q198" s="36" t="str">
        <f t="shared" ca="1" si="45"/>
        <v/>
      </c>
      <c r="R198" s="36" t="str">
        <f t="shared" ca="1" si="46"/>
        <v/>
      </c>
      <c r="S198" s="4" t="str">
        <f t="shared" ca="1" si="47"/>
        <v/>
      </c>
      <c r="T198" s="61" t="str">
        <f t="shared" ca="1" si="48"/>
        <v/>
      </c>
      <c r="U198" s="61" t="str">
        <f t="shared" ca="1" si="48"/>
        <v/>
      </c>
      <c r="V198" s="61" t="str">
        <f t="shared" ca="1" si="48"/>
        <v/>
      </c>
      <c r="AJ198" t="str">
        <f t="shared" ca="1" si="49"/>
        <v>first</v>
      </c>
    </row>
    <row r="199" spans="3:36">
      <c r="C199" t="str">
        <f t="shared" ca="1" si="50"/>
        <v/>
      </c>
      <c r="D199" s="4" t="str">
        <f ca="1">IF(C199="","",COUNTIFS('Program and Results'!$S:$S,"HOME",'Program and Results'!$U:$U,'Data mining (Elo R diff Last 6)'!$C199))</f>
        <v/>
      </c>
      <c r="E199" s="4" t="str">
        <f ca="1">IF(C199="","",COUNTIFS('Program and Results'!$S:$S,"AWAY",'Program and Results'!$U:$U,'Data mining (Elo R diff Last 6)'!$C199))</f>
        <v/>
      </c>
      <c r="F199" s="4" t="str">
        <f ca="1">IF(C199="","",COUNTIFS('Program and Results'!$S:$S,"DRAW",'Program and Results'!$U:$U,'Data mining (Elo R diff Last 6)'!$C199))</f>
        <v/>
      </c>
      <c r="G199" s="4" t="str">
        <f t="shared" ca="1" si="43"/>
        <v/>
      </c>
      <c r="H199" s="69" t="str">
        <f t="shared" ca="1" si="51"/>
        <v/>
      </c>
      <c r="I199" s="69" t="str">
        <f t="shared" ca="1" si="52"/>
        <v/>
      </c>
      <c r="J199" s="69" t="str">
        <f t="shared" ca="1" si="53"/>
        <v/>
      </c>
      <c r="N199" s="64" t="str">
        <f t="shared" ca="1" si="54"/>
        <v/>
      </c>
      <c r="O199" s="64" t="str">
        <f t="shared" ca="1" si="55"/>
        <v/>
      </c>
      <c r="P199" s="36" t="str">
        <f t="shared" ca="1" si="44"/>
        <v/>
      </c>
      <c r="Q199" s="36" t="str">
        <f t="shared" ca="1" si="45"/>
        <v/>
      </c>
      <c r="R199" s="36" t="str">
        <f t="shared" ca="1" si="46"/>
        <v/>
      </c>
      <c r="S199" s="4" t="str">
        <f t="shared" ca="1" si="47"/>
        <v/>
      </c>
      <c r="T199" s="61" t="str">
        <f t="shared" ca="1" si="48"/>
        <v/>
      </c>
      <c r="U199" s="61" t="str">
        <f t="shared" ca="1" si="48"/>
        <v/>
      </c>
      <c r="V199" s="61" t="str">
        <f t="shared" ca="1" si="48"/>
        <v/>
      </c>
      <c r="AJ199" t="str">
        <f t="shared" ca="1" si="49"/>
        <v>first</v>
      </c>
    </row>
    <row r="200" spans="3:36">
      <c r="C200" t="str">
        <f t="shared" ca="1" si="50"/>
        <v/>
      </c>
      <c r="D200" s="4" t="str">
        <f ca="1">IF(C200="","",COUNTIFS('Program and Results'!$S:$S,"HOME",'Program and Results'!$U:$U,'Data mining (Elo R diff Last 6)'!$C200))</f>
        <v/>
      </c>
      <c r="E200" s="4" t="str">
        <f ca="1">IF(C200="","",COUNTIFS('Program and Results'!$S:$S,"AWAY",'Program and Results'!$U:$U,'Data mining (Elo R diff Last 6)'!$C200))</f>
        <v/>
      </c>
      <c r="F200" s="4" t="str">
        <f ca="1">IF(C200="","",COUNTIFS('Program and Results'!$S:$S,"DRAW",'Program and Results'!$U:$U,'Data mining (Elo R diff Last 6)'!$C200))</f>
        <v/>
      </c>
      <c r="G200" s="4" t="str">
        <f t="shared" ca="1" si="43"/>
        <v/>
      </c>
      <c r="H200" s="69" t="str">
        <f t="shared" ca="1" si="51"/>
        <v/>
      </c>
      <c r="I200" s="69" t="str">
        <f t="shared" ca="1" si="52"/>
        <v/>
      </c>
      <c r="J200" s="69" t="str">
        <f t="shared" ca="1" si="53"/>
        <v/>
      </c>
      <c r="N200" s="64" t="str">
        <f t="shared" ca="1" si="54"/>
        <v/>
      </c>
      <c r="O200" s="64" t="str">
        <f t="shared" ca="1" si="55"/>
        <v/>
      </c>
      <c r="P200" s="36" t="str">
        <f t="shared" ca="1" si="44"/>
        <v/>
      </c>
      <c r="Q200" s="36" t="str">
        <f t="shared" ca="1" si="45"/>
        <v/>
      </c>
      <c r="R200" s="36" t="str">
        <f t="shared" ca="1" si="46"/>
        <v/>
      </c>
      <c r="S200" s="4" t="str">
        <f t="shared" ca="1" si="47"/>
        <v/>
      </c>
      <c r="T200" s="61" t="str">
        <f t="shared" ca="1" si="48"/>
        <v/>
      </c>
      <c r="U200" s="61" t="str">
        <f t="shared" ca="1" si="48"/>
        <v/>
      </c>
      <c r="V200" s="61" t="str">
        <f t="shared" ca="1" si="48"/>
        <v/>
      </c>
      <c r="AJ200" t="str">
        <f t="shared" ca="1" si="49"/>
        <v>first</v>
      </c>
    </row>
    <row r="201" spans="3:36">
      <c r="C201" t="str">
        <f t="shared" ca="1" si="50"/>
        <v/>
      </c>
      <c r="D201" s="4" t="str">
        <f ca="1">IF(C201="","",COUNTIFS('Program and Results'!$S:$S,"HOME",'Program and Results'!$U:$U,'Data mining (Elo R diff Last 6)'!$C201))</f>
        <v/>
      </c>
      <c r="E201" s="4" t="str">
        <f ca="1">IF(C201="","",COUNTIFS('Program and Results'!$S:$S,"AWAY",'Program and Results'!$U:$U,'Data mining (Elo R diff Last 6)'!$C201))</f>
        <v/>
      </c>
      <c r="F201" s="4" t="str">
        <f ca="1">IF(C201="","",COUNTIFS('Program and Results'!$S:$S,"DRAW",'Program and Results'!$U:$U,'Data mining (Elo R diff Last 6)'!$C201))</f>
        <v/>
      </c>
      <c r="G201" s="4" t="str">
        <f t="shared" ca="1" si="43"/>
        <v/>
      </c>
      <c r="H201" s="69" t="str">
        <f t="shared" ca="1" si="51"/>
        <v/>
      </c>
      <c r="I201" s="69" t="str">
        <f t="shared" ca="1" si="52"/>
        <v/>
      </c>
      <c r="J201" s="69" t="str">
        <f t="shared" ca="1" si="53"/>
        <v/>
      </c>
      <c r="N201" s="64" t="str">
        <f t="shared" ca="1" si="54"/>
        <v/>
      </c>
      <c r="O201" s="64" t="str">
        <f t="shared" ca="1" si="55"/>
        <v/>
      </c>
      <c r="P201" s="36" t="str">
        <f t="shared" ca="1" si="44"/>
        <v/>
      </c>
      <c r="Q201" s="36" t="str">
        <f t="shared" ca="1" si="45"/>
        <v/>
      </c>
      <c r="R201" s="36" t="str">
        <f t="shared" ca="1" si="46"/>
        <v/>
      </c>
      <c r="S201" s="4" t="str">
        <f t="shared" ca="1" si="47"/>
        <v/>
      </c>
      <c r="T201" s="61" t="str">
        <f t="shared" ca="1" si="48"/>
        <v/>
      </c>
      <c r="U201" s="61" t="str">
        <f t="shared" ca="1" si="48"/>
        <v/>
      </c>
      <c r="V201" s="61" t="str">
        <f t="shared" ca="1" si="48"/>
        <v/>
      </c>
      <c r="AJ201" t="str">
        <f t="shared" ca="1" si="49"/>
        <v>first</v>
      </c>
    </row>
    <row r="202" spans="3:36">
      <c r="C202" t="str">
        <f t="shared" ca="1" si="50"/>
        <v/>
      </c>
      <c r="D202" s="4" t="str">
        <f ca="1">IF(C202="","",COUNTIFS('Program and Results'!$S:$S,"HOME",'Program and Results'!$U:$U,'Data mining (Elo R diff Last 6)'!$C202))</f>
        <v/>
      </c>
      <c r="E202" s="4" t="str">
        <f ca="1">IF(C202="","",COUNTIFS('Program and Results'!$S:$S,"AWAY",'Program and Results'!$U:$U,'Data mining (Elo R diff Last 6)'!$C202))</f>
        <v/>
      </c>
      <c r="F202" s="4" t="str">
        <f ca="1">IF(C202="","",COUNTIFS('Program and Results'!$S:$S,"DRAW",'Program and Results'!$U:$U,'Data mining (Elo R diff Last 6)'!$C202))</f>
        <v/>
      </c>
      <c r="G202" s="4" t="str">
        <f t="shared" ca="1" si="43"/>
        <v/>
      </c>
      <c r="H202" s="69" t="str">
        <f t="shared" ca="1" si="51"/>
        <v/>
      </c>
      <c r="I202" s="69" t="str">
        <f t="shared" ca="1" si="52"/>
        <v/>
      </c>
      <c r="J202" s="69" t="str">
        <f t="shared" ca="1" si="53"/>
        <v/>
      </c>
      <c r="N202" s="64" t="str">
        <f t="shared" ca="1" si="54"/>
        <v/>
      </c>
      <c r="O202" s="64" t="str">
        <f t="shared" ca="1" si="55"/>
        <v/>
      </c>
      <c r="P202" s="36" t="str">
        <f t="shared" ca="1" si="44"/>
        <v/>
      </c>
      <c r="Q202" s="36" t="str">
        <f t="shared" ca="1" si="45"/>
        <v/>
      </c>
      <c r="R202" s="36" t="str">
        <f t="shared" ca="1" si="46"/>
        <v/>
      </c>
      <c r="S202" s="4" t="str">
        <f t="shared" ca="1" si="47"/>
        <v/>
      </c>
      <c r="T202" s="61" t="str">
        <f t="shared" ca="1" si="48"/>
        <v/>
      </c>
      <c r="U202" s="61" t="str">
        <f t="shared" ca="1" si="48"/>
        <v/>
      </c>
      <c r="V202" s="61" t="str">
        <f t="shared" ca="1" si="48"/>
        <v/>
      </c>
      <c r="AJ202" t="str">
        <f t="shared" ca="1" si="49"/>
        <v>first</v>
      </c>
    </row>
    <row r="203" spans="3:36">
      <c r="C203" t="str">
        <f t="shared" ca="1" si="50"/>
        <v/>
      </c>
      <c r="D203" s="4" t="str">
        <f ca="1">IF(C203="","",COUNTIFS('Program and Results'!$S:$S,"HOME",'Program and Results'!$U:$U,'Data mining (Elo R diff Last 6)'!$C203))</f>
        <v/>
      </c>
      <c r="E203" s="4" t="str">
        <f ca="1">IF(C203="","",COUNTIFS('Program and Results'!$S:$S,"AWAY",'Program and Results'!$U:$U,'Data mining (Elo R diff Last 6)'!$C203))</f>
        <v/>
      </c>
      <c r="F203" s="4" t="str">
        <f ca="1">IF(C203="","",COUNTIFS('Program and Results'!$S:$S,"DRAW",'Program and Results'!$U:$U,'Data mining (Elo R diff Last 6)'!$C203))</f>
        <v/>
      </c>
      <c r="G203" s="4" t="str">
        <f t="shared" ca="1" si="43"/>
        <v/>
      </c>
      <c r="H203" s="69" t="str">
        <f t="shared" ca="1" si="51"/>
        <v/>
      </c>
      <c r="I203" s="69" t="str">
        <f t="shared" ca="1" si="52"/>
        <v/>
      </c>
      <c r="J203" s="69" t="str">
        <f t="shared" ca="1" si="53"/>
        <v/>
      </c>
      <c r="N203" s="64" t="str">
        <f t="shared" ca="1" si="54"/>
        <v/>
      </c>
      <c r="O203" s="64" t="str">
        <f t="shared" ca="1" si="55"/>
        <v/>
      </c>
      <c r="P203" s="36" t="str">
        <f t="shared" ca="1" si="44"/>
        <v/>
      </c>
      <c r="Q203" s="36" t="str">
        <f t="shared" ca="1" si="45"/>
        <v/>
      </c>
      <c r="R203" s="36" t="str">
        <f t="shared" ca="1" si="46"/>
        <v/>
      </c>
      <c r="S203" s="4" t="str">
        <f t="shared" ca="1" si="47"/>
        <v/>
      </c>
      <c r="T203" s="61" t="str">
        <f t="shared" ca="1" si="48"/>
        <v/>
      </c>
      <c r="U203" s="61" t="str">
        <f t="shared" ca="1" si="48"/>
        <v/>
      </c>
      <c r="V203" s="61" t="str">
        <f t="shared" ca="1" si="48"/>
        <v/>
      </c>
      <c r="AJ203" t="str">
        <f t="shared" ca="1" si="49"/>
        <v>first</v>
      </c>
    </row>
    <row r="204" spans="3:36">
      <c r="C204" t="str">
        <f t="shared" ca="1" si="50"/>
        <v/>
      </c>
      <c r="D204" s="4" t="str">
        <f ca="1">IF(C204="","",COUNTIFS('Program and Results'!$S:$S,"HOME",'Program and Results'!$U:$U,'Data mining (Elo R diff Last 6)'!$C204))</f>
        <v/>
      </c>
      <c r="E204" s="4" t="str">
        <f ca="1">IF(C204="","",COUNTIFS('Program and Results'!$S:$S,"AWAY",'Program and Results'!$U:$U,'Data mining (Elo R diff Last 6)'!$C204))</f>
        <v/>
      </c>
      <c r="F204" s="4" t="str">
        <f ca="1">IF(C204="","",COUNTIFS('Program and Results'!$S:$S,"DRAW",'Program and Results'!$U:$U,'Data mining (Elo R diff Last 6)'!$C204))</f>
        <v/>
      </c>
      <c r="G204" s="4" t="str">
        <f t="shared" ca="1" si="43"/>
        <v/>
      </c>
      <c r="H204" s="69" t="str">
        <f t="shared" ca="1" si="51"/>
        <v/>
      </c>
      <c r="I204" s="69" t="str">
        <f t="shared" ca="1" si="52"/>
        <v/>
      </c>
      <c r="J204" s="69" t="str">
        <f t="shared" ca="1" si="53"/>
        <v/>
      </c>
      <c r="N204" s="64" t="str">
        <f t="shared" ca="1" si="54"/>
        <v/>
      </c>
      <c r="O204" s="64" t="str">
        <f t="shared" ca="1" si="55"/>
        <v/>
      </c>
      <c r="P204" s="36" t="str">
        <f t="shared" ca="1" si="44"/>
        <v/>
      </c>
      <c r="Q204" s="36" t="str">
        <f t="shared" ca="1" si="45"/>
        <v/>
      </c>
      <c r="R204" s="36" t="str">
        <f t="shared" ca="1" si="46"/>
        <v/>
      </c>
      <c r="S204" s="4" t="str">
        <f t="shared" ca="1" si="47"/>
        <v/>
      </c>
      <c r="T204" s="61" t="str">
        <f t="shared" ca="1" si="48"/>
        <v/>
      </c>
      <c r="U204" s="61" t="str">
        <f t="shared" ca="1" si="48"/>
        <v/>
      </c>
      <c r="V204" s="61" t="str">
        <f t="shared" ca="1" si="48"/>
        <v/>
      </c>
      <c r="AJ204" t="str">
        <f t="shared" ca="1" si="49"/>
        <v>first</v>
      </c>
    </row>
    <row r="205" spans="3:36">
      <c r="C205" t="str">
        <f t="shared" ca="1" si="50"/>
        <v/>
      </c>
      <c r="D205" s="4" t="str">
        <f ca="1">IF(C205="","",COUNTIFS('Program and Results'!$S:$S,"HOME",'Program and Results'!$U:$U,'Data mining (Elo R diff Last 6)'!$C205))</f>
        <v/>
      </c>
      <c r="E205" s="4" t="str">
        <f ca="1">IF(C205="","",COUNTIFS('Program and Results'!$S:$S,"AWAY",'Program and Results'!$U:$U,'Data mining (Elo R diff Last 6)'!$C205))</f>
        <v/>
      </c>
      <c r="F205" s="4" t="str">
        <f ca="1">IF(C205="","",COUNTIFS('Program and Results'!$S:$S,"DRAW",'Program and Results'!$U:$U,'Data mining (Elo R diff Last 6)'!$C205))</f>
        <v/>
      </c>
      <c r="G205" s="4" t="str">
        <f t="shared" ca="1" si="43"/>
        <v/>
      </c>
      <c r="H205" s="69" t="str">
        <f t="shared" ca="1" si="51"/>
        <v/>
      </c>
      <c r="I205" s="69" t="str">
        <f t="shared" ca="1" si="52"/>
        <v/>
      </c>
      <c r="J205" s="69" t="str">
        <f t="shared" ca="1" si="53"/>
        <v/>
      </c>
      <c r="N205" s="64" t="str">
        <f t="shared" ca="1" si="54"/>
        <v/>
      </c>
      <c r="O205" s="64" t="str">
        <f t="shared" ca="1" si="55"/>
        <v/>
      </c>
      <c r="P205" s="36" t="str">
        <f t="shared" ca="1" si="44"/>
        <v/>
      </c>
      <c r="Q205" s="36" t="str">
        <f t="shared" ca="1" si="45"/>
        <v/>
      </c>
      <c r="R205" s="36" t="str">
        <f t="shared" ca="1" si="46"/>
        <v/>
      </c>
      <c r="S205" s="4" t="str">
        <f t="shared" ca="1" si="47"/>
        <v/>
      </c>
      <c r="T205" s="61" t="str">
        <f t="shared" ca="1" si="48"/>
        <v/>
      </c>
      <c r="U205" s="61" t="str">
        <f t="shared" ca="1" si="48"/>
        <v/>
      </c>
      <c r="V205" s="61" t="str">
        <f t="shared" ca="1" si="48"/>
        <v/>
      </c>
      <c r="AJ205" t="str">
        <f t="shared" ca="1" si="49"/>
        <v>first</v>
      </c>
    </row>
    <row r="206" spans="3:36">
      <c r="C206" t="str">
        <f t="shared" ca="1" si="50"/>
        <v/>
      </c>
      <c r="D206" s="4" t="str">
        <f ca="1">IF(C206="","",COUNTIFS('Program and Results'!$S:$S,"HOME",'Program and Results'!$U:$U,'Data mining (Elo R diff Last 6)'!$C206))</f>
        <v/>
      </c>
      <c r="E206" s="4" t="str">
        <f ca="1">IF(C206="","",COUNTIFS('Program and Results'!$S:$S,"AWAY",'Program and Results'!$U:$U,'Data mining (Elo R diff Last 6)'!$C206))</f>
        <v/>
      </c>
      <c r="F206" s="4" t="str">
        <f ca="1">IF(C206="","",COUNTIFS('Program and Results'!$S:$S,"DRAW",'Program and Results'!$U:$U,'Data mining (Elo R diff Last 6)'!$C206))</f>
        <v/>
      </c>
      <c r="G206" s="4" t="str">
        <f t="shared" ca="1" si="43"/>
        <v/>
      </c>
      <c r="H206" s="69" t="str">
        <f t="shared" ca="1" si="51"/>
        <v/>
      </c>
      <c r="I206" s="69" t="str">
        <f t="shared" ca="1" si="52"/>
        <v/>
      </c>
      <c r="J206" s="69" t="str">
        <f t="shared" ca="1" si="53"/>
        <v/>
      </c>
      <c r="N206" s="64" t="str">
        <f t="shared" ca="1" si="54"/>
        <v/>
      </c>
      <c r="O206" s="64" t="str">
        <f t="shared" ca="1" si="55"/>
        <v/>
      </c>
      <c r="P206" s="36" t="str">
        <f t="shared" ca="1" si="44"/>
        <v/>
      </c>
      <c r="Q206" s="36" t="str">
        <f t="shared" ca="1" si="45"/>
        <v/>
      </c>
      <c r="R206" s="36" t="str">
        <f t="shared" ca="1" si="46"/>
        <v/>
      </c>
      <c r="S206" s="4" t="str">
        <f t="shared" ca="1" si="47"/>
        <v/>
      </c>
      <c r="T206" s="61" t="str">
        <f t="shared" ca="1" si="48"/>
        <v/>
      </c>
      <c r="U206" s="61" t="str">
        <f t="shared" ca="1" si="48"/>
        <v/>
      </c>
      <c r="V206" s="61" t="str">
        <f t="shared" ca="1" si="48"/>
        <v/>
      </c>
      <c r="AJ206" t="str">
        <f t="shared" ca="1" si="49"/>
        <v>first</v>
      </c>
    </row>
    <row r="207" spans="3:36">
      <c r="C207" t="str">
        <f t="shared" ca="1" si="50"/>
        <v/>
      </c>
      <c r="D207" s="4" t="str">
        <f ca="1">IF(C207="","",COUNTIFS('Program and Results'!$S:$S,"HOME",'Program and Results'!$U:$U,'Data mining (Elo R diff Last 6)'!$C207))</f>
        <v/>
      </c>
      <c r="E207" s="4" t="str">
        <f ca="1">IF(C207="","",COUNTIFS('Program and Results'!$S:$S,"AWAY",'Program and Results'!$U:$U,'Data mining (Elo R diff Last 6)'!$C207))</f>
        <v/>
      </c>
      <c r="F207" s="4" t="str">
        <f ca="1">IF(C207="","",COUNTIFS('Program and Results'!$S:$S,"DRAW",'Program and Results'!$U:$U,'Data mining (Elo R diff Last 6)'!$C207))</f>
        <v/>
      </c>
      <c r="G207" s="4" t="str">
        <f t="shared" ca="1" si="43"/>
        <v/>
      </c>
      <c r="H207" s="69" t="str">
        <f t="shared" ca="1" si="51"/>
        <v/>
      </c>
      <c r="I207" s="69" t="str">
        <f t="shared" ca="1" si="52"/>
        <v/>
      </c>
      <c r="J207" s="69" t="str">
        <f t="shared" ca="1" si="53"/>
        <v/>
      </c>
      <c r="N207" s="64" t="str">
        <f t="shared" ca="1" si="54"/>
        <v/>
      </c>
      <c r="O207" s="64" t="str">
        <f t="shared" ca="1" si="55"/>
        <v/>
      </c>
      <c r="P207" s="36" t="str">
        <f t="shared" ca="1" si="44"/>
        <v/>
      </c>
      <c r="Q207" s="36" t="str">
        <f t="shared" ca="1" si="45"/>
        <v/>
      </c>
      <c r="R207" s="36" t="str">
        <f t="shared" ca="1" si="46"/>
        <v/>
      </c>
      <c r="S207" s="4" t="str">
        <f t="shared" ca="1" si="47"/>
        <v/>
      </c>
      <c r="T207" s="61" t="str">
        <f t="shared" ca="1" si="48"/>
        <v/>
      </c>
      <c r="U207" s="61" t="str">
        <f t="shared" ca="1" si="48"/>
        <v/>
      </c>
      <c r="V207" s="61" t="str">
        <f t="shared" ca="1" si="48"/>
        <v/>
      </c>
      <c r="AJ207" t="str">
        <f t="shared" ca="1" si="49"/>
        <v>first</v>
      </c>
    </row>
    <row r="208" spans="3:36">
      <c r="C208" t="str">
        <f t="shared" ca="1" si="50"/>
        <v/>
      </c>
      <c r="D208" s="4" t="str">
        <f ca="1">IF(C208="","",COUNTIFS('Program and Results'!$S:$S,"HOME",'Program and Results'!$U:$U,'Data mining (Elo R diff Last 6)'!$C208))</f>
        <v/>
      </c>
      <c r="E208" s="4" t="str">
        <f ca="1">IF(C208="","",COUNTIFS('Program and Results'!$S:$S,"AWAY",'Program and Results'!$U:$U,'Data mining (Elo R diff Last 6)'!$C208))</f>
        <v/>
      </c>
      <c r="F208" s="4" t="str">
        <f ca="1">IF(C208="","",COUNTIFS('Program and Results'!$S:$S,"DRAW",'Program and Results'!$U:$U,'Data mining (Elo R diff Last 6)'!$C208))</f>
        <v/>
      </c>
      <c r="G208" s="4" t="str">
        <f t="shared" ca="1" si="43"/>
        <v/>
      </c>
      <c r="H208" s="69" t="str">
        <f t="shared" ca="1" si="51"/>
        <v/>
      </c>
      <c r="I208" s="69" t="str">
        <f t="shared" ca="1" si="52"/>
        <v/>
      </c>
      <c r="J208" s="69" t="str">
        <f t="shared" ca="1" si="53"/>
        <v/>
      </c>
      <c r="N208" s="64" t="str">
        <f t="shared" ca="1" si="54"/>
        <v/>
      </c>
      <c r="O208" s="64" t="str">
        <f t="shared" ca="1" si="55"/>
        <v/>
      </c>
      <c r="P208" s="36" t="str">
        <f t="shared" ca="1" si="44"/>
        <v/>
      </c>
      <c r="Q208" s="36" t="str">
        <f t="shared" ca="1" si="45"/>
        <v/>
      </c>
      <c r="R208" s="36" t="str">
        <f t="shared" ca="1" si="46"/>
        <v/>
      </c>
      <c r="S208" s="4" t="str">
        <f t="shared" ca="1" si="47"/>
        <v/>
      </c>
      <c r="T208" s="61" t="str">
        <f t="shared" ca="1" si="48"/>
        <v/>
      </c>
      <c r="U208" s="61" t="str">
        <f t="shared" ca="1" si="48"/>
        <v/>
      </c>
      <c r="V208" s="61" t="str">
        <f t="shared" ca="1" si="48"/>
        <v/>
      </c>
      <c r="AJ208" t="str">
        <f t="shared" ca="1" si="49"/>
        <v>first</v>
      </c>
    </row>
    <row r="209" spans="3:36">
      <c r="C209" t="str">
        <f t="shared" ca="1" si="50"/>
        <v/>
      </c>
      <c r="D209" s="4" t="str">
        <f ca="1">IF(C209="","",COUNTIFS('Program and Results'!$S:$S,"HOME",'Program and Results'!$U:$U,'Data mining (Elo R diff Last 6)'!$C209))</f>
        <v/>
      </c>
      <c r="E209" s="4" t="str">
        <f ca="1">IF(C209="","",COUNTIFS('Program and Results'!$S:$S,"AWAY",'Program and Results'!$U:$U,'Data mining (Elo R diff Last 6)'!$C209))</f>
        <v/>
      </c>
      <c r="F209" s="4" t="str">
        <f ca="1">IF(C209="","",COUNTIFS('Program and Results'!$S:$S,"DRAW",'Program and Results'!$U:$U,'Data mining (Elo R diff Last 6)'!$C209))</f>
        <v/>
      </c>
      <c r="G209" s="4" t="str">
        <f t="shared" ca="1" si="43"/>
        <v/>
      </c>
      <c r="H209" s="69" t="str">
        <f t="shared" ca="1" si="51"/>
        <v/>
      </c>
      <c r="I209" s="69" t="str">
        <f t="shared" ca="1" si="52"/>
        <v/>
      </c>
      <c r="J209" s="69" t="str">
        <f t="shared" ca="1" si="53"/>
        <v/>
      </c>
      <c r="N209" s="64" t="str">
        <f t="shared" ca="1" si="54"/>
        <v/>
      </c>
      <c r="O209" s="64" t="str">
        <f t="shared" ca="1" si="55"/>
        <v/>
      </c>
      <c r="P209" s="36" t="str">
        <f t="shared" ca="1" si="44"/>
        <v/>
      </c>
      <c r="Q209" s="36" t="str">
        <f t="shared" ca="1" si="45"/>
        <v/>
      </c>
      <c r="R209" s="36" t="str">
        <f t="shared" ca="1" si="46"/>
        <v/>
      </c>
      <c r="S209" s="4" t="str">
        <f t="shared" ca="1" si="47"/>
        <v/>
      </c>
      <c r="T209" s="61" t="str">
        <f t="shared" ca="1" si="48"/>
        <v/>
      </c>
      <c r="U209" s="61" t="str">
        <f t="shared" ca="1" si="48"/>
        <v/>
      </c>
      <c r="V209" s="61" t="str">
        <f t="shared" ca="1" si="48"/>
        <v/>
      </c>
      <c r="AJ209" t="str">
        <f t="shared" ca="1" si="49"/>
        <v>first</v>
      </c>
    </row>
    <row r="210" spans="3:36">
      <c r="C210" t="str">
        <f t="shared" ca="1" si="50"/>
        <v/>
      </c>
      <c r="D210" s="4" t="str">
        <f ca="1">IF(C210="","",COUNTIFS('Program and Results'!$S:$S,"HOME",'Program and Results'!$U:$U,'Data mining (Elo R diff Last 6)'!$C210))</f>
        <v/>
      </c>
      <c r="E210" s="4" t="str">
        <f ca="1">IF(C210="","",COUNTIFS('Program and Results'!$S:$S,"AWAY",'Program and Results'!$U:$U,'Data mining (Elo R diff Last 6)'!$C210))</f>
        <v/>
      </c>
      <c r="F210" s="4" t="str">
        <f ca="1">IF(C210="","",COUNTIFS('Program and Results'!$S:$S,"DRAW",'Program and Results'!$U:$U,'Data mining (Elo R diff Last 6)'!$C210))</f>
        <v/>
      </c>
      <c r="G210" s="4" t="str">
        <f t="shared" ca="1" si="43"/>
        <v/>
      </c>
      <c r="H210" s="69" t="str">
        <f t="shared" ca="1" si="51"/>
        <v/>
      </c>
      <c r="I210" s="69" t="str">
        <f t="shared" ca="1" si="52"/>
        <v/>
      </c>
      <c r="J210" s="69" t="str">
        <f t="shared" ca="1" si="53"/>
        <v/>
      </c>
      <c r="N210" s="64" t="str">
        <f t="shared" ca="1" si="54"/>
        <v/>
      </c>
      <c r="O210" s="64" t="str">
        <f t="shared" ca="1" si="55"/>
        <v/>
      </c>
      <c r="P210" s="36" t="str">
        <f t="shared" ca="1" si="44"/>
        <v/>
      </c>
      <c r="Q210" s="36" t="str">
        <f t="shared" ca="1" si="45"/>
        <v/>
      </c>
      <c r="R210" s="36" t="str">
        <f t="shared" ca="1" si="46"/>
        <v/>
      </c>
      <c r="S210" s="4" t="str">
        <f t="shared" ca="1" si="47"/>
        <v/>
      </c>
      <c r="T210" s="61" t="str">
        <f t="shared" ca="1" si="48"/>
        <v/>
      </c>
      <c r="U210" s="61" t="str">
        <f t="shared" ca="1" si="48"/>
        <v/>
      </c>
      <c r="V210" s="61" t="str">
        <f t="shared" ca="1" si="48"/>
        <v/>
      </c>
      <c r="AJ210" t="str">
        <f t="shared" ca="1" si="49"/>
        <v>first</v>
      </c>
    </row>
    <row r="211" spans="3:36">
      <c r="C211" t="str">
        <f t="shared" ca="1" si="50"/>
        <v/>
      </c>
      <c r="D211" s="4" t="str">
        <f ca="1">IF(C211="","",COUNTIFS('Program and Results'!$S:$S,"HOME",'Program and Results'!$U:$U,'Data mining (Elo R diff Last 6)'!$C211))</f>
        <v/>
      </c>
      <c r="E211" s="4" t="str">
        <f ca="1">IF(C211="","",COUNTIFS('Program and Results'!$S:$S,"AWAY",'Program and Results'!$U:$U,'Data mining (Elo R diff Last 6)'!$C211))</f>
        <v/>
      </c>
      <c r="F211" s="4" t="str">
        <f ca="1">IF(C211="","",COUNTIFS('Program and Results'!$S:$S,"DRAW",'Program and Results'!$U:$U,'Data mining (Elo R diff Last 6)'!$C211))</f>
        <v/>
      </c>
      <c r="G211" s="4" t="str">
        <f t="shared" ca="1" si="43"/>
        <v/>
      </c>
      <c r="H211" s="69" t="str">
        <f t="shared" ca="1" si="51"/>
        <v/>
      </c>
      <c r="I211" s="69" t="str">
        <f t="shared" ca="1" si="52"/>
        <v/>
      </c>
      <c r="J211" s="69" t="str">
        <f t="shared" ca="1" si="53"/>
        <v/>
      </c>
      <c r="N211" s="64" t="str">
        <f t="shared" ca="1" si="54"/>
        <v/>
      </c>
      <c r="O211" s="64" t="str">
        <f t="shared" ca="1" si="55"/>
        <v/>
      </c>
      <c r="P211" s="36" t="str">
        <f t="shared" ca="1" si="44"/>
        <v/>
      </c>
      <c r="Q211" s="36" t="str">
        <f t="shared" ca="1" si="45"/>
        <v/>
      </c>
      <c r="R211" s="36" t="str">
        <f t="shared" ca="1" si="46"/>
        <v/>
      </c>
      <c r="S211" s="4" t="str">
        <f t="shared" ca="1" si="47"/>
        <v/>
      </c>
      <c r="T211" s="61" t="str">
        <f t="shared" ca="1" si="48"/>
        <v/>
      </c>
      <c r="U211" s="61" t="str">
        <f t="shared" ca="1" si="48"/>
        <v/>
      </c>
      <c r="V211" s="61" t="str">
        <f t="shared" ca="1" si="48"/>
        <v/>
      </c>
      <c r="AJ211" t="str">
        <f t="shared" ca="1" si="49"/>
        <v>first</v>
      </c>
    </row>
    <row r="212" spans="3:36">
      <c r="C212" t="str">
        <f t="shared" ca="1" si="50"/>
        <v/>
      </c>
      <c r="D212" s="4" t="str">
        <f ca="1">IF(C212="","",COUNTIFS('Program and Results'!$S:$S,"HOME",'Program and Results'!$U:$U,'Data mining (Elo R diff Last 6)'!$C212))</f>
        <v/>
      </c>
      <c r="E212" s="4" t="str">
        <f ca="1">IF(C212="","",COUNTIFS('Program and Results'!$S:$S,"AWAY",'Program and Results'!$U:$U,'Data mining (Elo R diff Last 6)'!$C212))</f>
        <v/>
      </c>
      <c r="F212" s="4" t="str">
        <f ca="1">IF(C212="","",COUNTIFS('Program and Results'!$S:$S,"DRAW",'Program and Results'!$U:$U,'Data mining (Elo R diff Last 6)'!$C212))</f>
        <v/>
      </c>
      <c r="G212" s="4" t="str">
        <f t="shared" ca="1" si="43"/>
        <v/>
      </c>
      <c r="H212" s="69" t="str">
        <f t="shared" ca="1" si="51"/>
        <v/>
      </c>
      <c r="I212" s="69" t="str">
        <f t="shared" ca="1" si="52"/>
        <v/>
      </c>
      <c r="J212" s="69" t="str">
        <f t="shared" ca="1" si="53"/>
        <v/>
      </c>
      <c r="N212" s="64" t="str">
        <f t="shared" ca="1" si="54"/>
        <v/>
      </c>
      <c r="O212" s="64" t="str">
        <f t="shared" ca="1" si="55"/>
        <v/>
      </c>
      <c r="P212" s="36" t="str">
        <f t="shared" ca="1" si="44"/>
        <v/>
      </c>
      <c r="Q212" s="36" t="str">
        <f t="shared" ca="1" si="45"/>
        <v/>
      </c>
      <c r="R212" s="36" t="str">
        <f t="shared" ca="1" si="46"/>
        <v/>
      </c>
      <c r="S212" s="4" t="str">
        <f t="shared" ca="1" si="47"/>
        <v/>
      </c>
      <c r="T212" s="61" t="str">
        <f t="shared" ca="1" si="48"/>
        <v/>
      </c>
      <c r="U212" s="61" t="str">
        <f t="shared" ca="1" si="48"/>
        <v/>
      </c>
      <c r="V212" s="61" t="str">
        <f t="shared" ca="1" si="48"/>
        <v/>
      </c>
      <c r="AJ212" t="str">
        <f t="shared" ca="1" si="49"/>
        <v>first</v>
      </c>
    </row>
    <row r="213" spans="3:36">
      <c r="C213" t="str">
        <f t="shared" ca="1" si="50"/>
        <v/>
      </c>
      <c r="D213" s="4" t="str">
        <f ca="1">IF(C213="","",COUNTIFS('Program and Results'!$S:$S,"HOME",'Program and Results'!$U:$U,'Data mining (Elo R diff Last 6)'!$C213))</f>
        <v/>
      </c>
      <c r="E213" s="4" t="str">
        <f ca="1">IF(C213="","",COUNTIFS('Program and Results'!$S:$S,"AWAY",'Program and Results'!$U:$U,'Data mining (Elo R diff Last 6)'!$C213))</f>
        <v/>
      </c>
      <c r="F213" s="4" t="str">
        <f ca="1">IF(C213="","",COUNTIFS('Program and Results'!$S:$S,"DRAW",'Program and Results'!$U:$U,'Data mining (Elo R diff Last 6)'!$C213))</f>
        <v/>
      </c>
      <c r="G213" s="4" t="str">
        <f t="shared" ca="1" si="43"/>
        <v/>
      </c>
      <c r="H213" s="69" t="str">
        <f t="shared" ca="1" si="51"/>
        <v/>
      </c>
      <c r="I213" s="69" t="str">
        <f t="shared" ca="1" si="52"/>
        <v/>
      </c>
      <c r="J213" s="69" t="str">
        <f t="shared" ca="1" si="53"/>
        <v/>
      </c>
      <c r="N213" s="64" t="str">
        <f t="shared" ca="1" si="54"/>
        <v/>
      </c>
      <c r="O213" s="64" t="str">
        <f t="shared" ca="1" si="55"/>
        <v/>
      </c>
      <c r="P213" s="36" t="str">
        <f t="shared" ca="1" si="44"/>
        <v/>
      </c>
      <c r="Q213" s="36" t="str">
        <f t="shared" ca="1" si="45"/>
        <v/>
      </c>
      <c r="R213" s="36" t="str">
        <f t="shared" ca="1" si="46"/>
        <v/>
      </c>
      <c r="S213" s="4" t="str">
        <f t="shared" ca="1" si="47"/>
        <v/>
      </c>
      <c r="T213" s="61" t="str">
        <f t="shared" ca="1" si="48"/>
        <v/>
      </c>
      <c r="U213" s="61" t="str">
        <f t="shared" ca="1" si="48"/>
        <v/>
      </c>
      <c r="V213" s="61" t="str">
        <f t="shared" ca="1" si="48"/>
        <v/>
      </c>
      <c r="AJ213" t="str">
        <f t="shared" ca="1" si="49"/>
        <v>first</v>
      </c>
    </row>
    <row r="214" spans="3:36">
      <c r="C214" t="str">
        <f t="shared" ca="1" si="50"/>
        <v/>
      </c>
      <c r="D214" s="4" t="str">
        <f ca="1">IF(C214="","",COUNTIFS('Program and Results'!$S:$S,"HOME",'Program and Results'!$U:$U,'Data mining (Elo R diff Last 6)'!$C214))</f>
        <v/>
      </c>
      <c r="E214" s="4" t="str">
        <f ca="1">IF(C214="","",COUNTIFS('Program and Results'!$S:$S,"AWAY",'Program and Results'!$U:$U,'Data mining (Elo R diff Last 6)'!$C214))</f>
        <v/>
      </c>
      <c r="F214" s="4" t="str">
        <f ca="1">IF(C214="","",COUNTIFS('Program and Results'!$S:$S,"DRAW",'Program and Results'!$U:$U,'Data mining (Elo R diff Last 6)'!$C214))</f>
        <v/>
      </c>
      <c r="G214" s="4" t="str">
        <f t="shared" ca="1" si="43"/>
        <v/>
      </c>
      <c r="H214" s="69" t="str">
        <f t="shared" ca="1" si="51"/>
        <v/>
      </c>
      <c r="I214" s="69" t="str">
        <f t="shared" ca="1" si="52"/>
        <v/>
      </c>
      <c r="J214" s="69" t="str">
        <f t="shared" ca="1" si="53"/>
        <v/>
      </c>
      <c r="N214" s="64" t="str">
        <f t="shared" ca="1" si="54"/>
        <v/>
      </c>
      <c r="O214" s="64" t="str">
        <f t="shared" ca="1" si="55"/>
        <v/>
      </c>
      <c r="P214" s="36" t="str">
        <f t="shared" ca="1" si="44"/>
        <v/>
      </c>
      <c r="Q214" s="36" t="str">
        <f t="shared" ca="1" si="45"/>
        <v/>
      </c>
      <c r="R214" s="36" t="str">
        <f t="shared" ca="1" si="46"/>
        <v/>
      </c>
      <c r="S214" s="4" t="str">
        <f t="shared" ca="1" si="47"/>
        <v/>
      </c>
      <c r="T214" s="61" t="str">
        <f t="shared" ca="1" si="48"/>
        <v/>
      </c>
      <c r="U214" s="61" t="str">
        <f t="shared" ca="1" si="48"/>
        <v/>
      </c>
      <c r="V214" s="61" t="str">
        <f t="shared" ca="1" si="48"/>
        <v/>
      </c>
      <c r="AJ214" t="str">
        <f t="shared" ca="1" si="49"/>
        <v>first</v>
      </c>
    </row>
    <row r="215" spans="3:36">
      <c r="C215" t="str">
        <f t="shared" ca="1" si="50"/>
        <v/>
      </c>
      <c r="D215" s="4" t="str">
        <f ca="1">IF(C215="","",COUNTIFS('Program and Results'!$S:$S,"HOME",'Program and Results'!$U:$U,'Data mining (Elo R diff Last 6)'!$C215))</f>
        <v/>
      </c>
      <c r="E215" s="4" t="str">
        <f ca="1">IF(C215="","",COUNTIFS('Program and Results'!$S:$S,"AWAY",'Program and Results'!$U:$U,'Data mining (Elo R diff Last 6)'!$C215))</f>
        <v/>
      </c>
      <c r="F215" s="4" t="str">
        <f ca="1">IF(C215="","",COUNTIFS('Program and Results'!$S:$S,"DRAW",'Program and Results'!$U:$U,'Data mining (Elo R diff Last 6)'!$C215))</f>
        <v/>
      </c>
      <c r="G215" s="4" t="str">
        <f t="shared" ca="1" si="43"/>
        <v/>
      </c>
      <c r="H215" s="69" t="str">
        <f t="shared" ca="1" si="51"/>
        <v/>
      </c>
      <c r="I215" s="69" t="str">
        <f t="shared" ca="1" si="52"/>
        <v/>
      </c>
      <c r="J215" s="69" t="str">
        <f t="shared" ca="1" si="53"/>
        <v/>
      </c>
      <c r="N215" s="64" t="str">
        <f t="shared" ca="1" si="54"/>
        <v/>
      </c>
      <c r="O215" s="64" t="str">
        <f t="shared" ca="1" si="55"/>
        <v/>
      </c>
      <c r="P215" s="36" t="str">
        <f t="shared" ca="1" si="44"/>
        <v/>
      </c>
      <c r="Q215" s="36" t="str">
        <f t="shared" ca="1" si="45"/>
        <v/>
      </c>
      <c r="R215" s="36" t="str">
        <f t="shared" ca="1" si="46"/>
        <v/>
      </c>
      <c r="S215" s="4" t="str">
        <f t="shared" ca="1" si="47"/>
        <v/>
      </c>
      <c r="T215" s="61" t="str">
        <f t="shared" ca="1" si="48"/>
        <v/>
      </c>
      <c r="U215" s="61" t="str">
        <f t="shared" ca="1" si="48"/>
        <v/>
      </c>
      <c r="V215" s="61" t="str">
        <f t="shared" ca="1" si="48"/>
        <v/>
      </c>
      <c r="AJ215" t="str">
        <f t="shared" ca="1" si="49"/>
        <v>first</v>
      </c>
    </row>
    <row r="216" spans="3:36">
      <c r="C216" t="str">
        <f t="shared" ca="1" si="50"/>
        <v/>
      </c>
      <c r="D216" s="4" t="str">
        <f ca="1">IF(C216="","",COUNTIFS('Program and Results'!$S:$S,"HOME",'Program and Results'!$U:$U,'Data mining (Elo R diff Last 6)'!$C216))</f>
        <v/>
      </c>
      <c r="E216" s="4" t="str">
        <f ca="1">IF(C216="","",COUNTIFS('Program and Results'!$S:$S,"AWAY",'Program and Results'!$U:$U,'Data mining (Elo R diff Last 6)'!$C216))</f>
        <v/>
      </c>
      <c r="F216" s="4" t="str">
        <f ca="1">IF(C216="","",COUNTIFS('Program and Results'!$S:$S,"DRAW",'Program and Results'!$U:$U,'Data mining (Elo R diff Last 6)'!$C216))</f>
        <v/>
      </c>
      <c r="G216" s="4" t="str">
        <f t="shared" ca="1" si="43"/>
        <v/>
      </c>
      <c r="H216" s="69" t="str">
        <f t="shared" ca="1" si="51"/>
        <v/>
      </c>
      <c r="I216" s="69" t="str">
        <f t="shared" ca="1" si="52"/>
        <v/>
      </c>
      <c r="J216" s="69" t="str">
        <f t="shared" ca="1" si="53"/>
        <v/>
      </c>
      <c r="N216" s="64" t="str">
        <f t="shared" ca="1" si="54"/>
        <v/>
      </c>
      <c r="O216" s="64" t="str">
        <f t="shared" ca="1" si="55"/>
        <v/>
      </c>
      <c r="P216" s="36" t="str">
        <f t="shared" ca="1" si="44"/>
        <v/>
      </c>
      <c r="Q216" s="36" t="str">
        <f t="shared" ca="1" si="45"/>
        <v/>
      </c>
      <c r="R216" s="36" t="str">
        <f t="shared" ca="1" si="46"/>
        <v/>
      </c>
      <c r="S216" s="4" t="str">
        <f t="shared" ca="1" si="47"/>
        <v/>
      </c>
      <c r="T216" s="61" t="str">
        <f t="shared" ca="1" si="48"/>
        <v/>
      </c>
      <c r="U216" s="61" t="str">
        <f t="shared" ca="1" si="48"/>
        <v/>
      </c>
      <c r="V216" s="61" t="str">
        <f t="shared" ca="1" si="48"/>
        <v/>
      </c>
      <c r="AJ216" t="str">
        <f t="shared" ca="1" si="49"/>
        <v>first</v>
      </c>
    </row>
    <row r="217" spans="3:36">
      <c r="C217" t="str">
        <f t="shared" ca="1" si="50"/>
        <v/>
      </c>
      <c r="D217" s="4" t="str">
        <f ca="1">IF(C217="","",COUNTIFS('Program and Results'!$S:$S,"HOME",'Program and Results'!$U:$U,'Data mining (Elo R diff Last 6)'!$C217))</f>
        <v/>
      </c>
      <c r="E217" s="4" t="str">
        <f ca="1">IF(C217="","",COUNTIFS('Program and Results'!$S:$S,"AWAY",'Program and Results'!$U:$U,'Data mining (Elo R diff Last 6)'!$C217))</f>
        <v/>
      </c>
      <c r="F217" s="4" t="str">
        <f ca="1">IF(C217="","",COUNTIFS('Program and Results'!$S:$S,"DRAW",'Program and Results'!$U:$U,'Data mining (Elo R diff Last 6)'!$C217))</f>
        <v/>
      </c>
      <c r="G217" s="4" t="str">
        <f t="shared" ca="1" si="43"/>
        <v/>
      </c>
      <c r="H217" s="69" t="str">
        <f t="shared" ca="1" si="51"/>
        <v/>
      </c>
      <c r="I217" s="69" t="str">
        <f t="shared" ca="1" si="52"/>
        <v/>
      </c>
      <c r="J217" s="69" t="str">
        <f t="shared" ca="1" si="53"/>
        <v/>
      </c>
      <c r="N217" s="64" t="str">
        <f t="shared" ca="1" si="54"/>
        <v/>
      </c>
      <c r="O217" s="64" t="str">
        <f t="shared" ca="1" si="55"/>
        <v/>
      </c>
      <c r="P217" s="36" t="str">
        <f t="shared" ca="1" si="44"/>
        <v/>
      </c>
      <c r="Q217" s="36" t="str">
        <f t="shared" ca="1" si="45"/>
        <v/>
      </c>
      <c r="R217" s="36" t="str">
        <f t="shared" ca="1" si="46"/>
        <v/>
      </c>
      <c r="S217" s="4" t="str">
        <f t="shared" ca="1" si="47"/>
        <v/>
      </c>
      <c r="T217" s="61" t="str">
        <f t="shared" ca="1" si="48"/>
        <v/>
      </c>
      <c r="U217" s="61" t="str">
        <f t="shared" ca="1" si="48"/>
        <v/>
      </c>
      <c r="V217" s="61" t="str">
        <f t="shared" ca="1" si="48"/>
        <v/>
      </c>
      <c r="AJ217" t="str">
        <f t="shared" ca="1" si="49"/>
        <v>first</v>
      </c>
    </row>
    <row r="218" spans="3:36">
      <c r="C218" t="str">
        <f t="shared" ca="1" si="50"/>
        <v/>
      </c>
      <c r="D218" s="4" t="str">
        <f ca="1">IF(C218="","",COUNTIFS('Program and Results'!$S:$S,"HOME",'Program and Results'!$U:$U,'Data mining (Elo R diff Last 6)'!$C218))</f>
        <v/>
      </c>
      <c r="E218" s="4" t="str">
        <f ca="1">IF(C218="","",COUNTIFS('Program and Results'!$S:$S,"AWAY",'Program and Results'!$U:$U,'Data mining (Elo R diff Last 6)'!$C218))</f>
        <v/>
      </c>
      <c r="F218" s="4" t="str">
        <f ca="1">IF(C218="","",COUNTIFS('Program and Results'!$S:$S,"DRAW",'Program and Results'!$U:$U,'Data mining (Elo R diff Last 6)'!$C218))</f>
        <v/>
      </c>
      <c r="G218" s="4" t="str">
        <f t="shared" ca="1" si="43"/>
        <v/>
      </c>
      <c r="H218" s="69" t="str">
        <f t="shared" ca="1" si="51"/>
        <v/>
      </c>
      <c r="I218" s="69" t="str">
        <f t="shared" ca="1" si="52"/>
        <v/>
      </c>
      <c r="J218" s="69" t="str">
        <f t="shared" ca="1" si="53"/>
        <v/>
      </c>
      <c r="N218" s="64" t="str">
        <f t="shared" ca="1" si="54"/>
        <v/>
      </c>
      <c r="O218" s="64" t="str">
        <f t="shared" ca="1" si="55"/>
        <v/>
      </c>
      <c r="P218" s="36" t="str">
        <f t="shared" ca="1" si="44"/>
        <v/>
      </c>
      <c r="Q218" s="36" t="str">
        <f t="shared" ca="1" si="45"/>
        <v/>
      </c>
      <c r="R218" s="36" t="str">
        <f t="shared" ca="1" si="46"/>
        <v/>
      </c>
      <c r="S218" s="4" t="str">
        <f t="shared" ca="1" si="47"/>
        <v/>
      </c>
      <c r="T218" s="61" t="str">
        <f t="shared" ca="1" si="48"/>
        <v/>
      </c>
      <c r="U218" s="61" t="str">
        <f t="shared" ca="1" si="48"/>
        <v/>
      </c>
      <c r="V218" s="61" t="str">
        <f t="shared" ca="1" si="48"/>
        <v/>
      </c>
      <c r="AJ218" t="str">
        <f t="shared" ca="1" si="49"/>
        <v>first</v>
      </c>
    </row>
    <row r="219" spans="3:36">
      <c r="C219" t="str">
        <f t="shared" ca="1" si="50"/>
        <v/>
      </c>
      <c r="D219" s="4" t="str">
        <f ca="1">IF(C219="","",COUNTIFS('Program and Results'!$S:$S,"HOME",'Program and Results'!$U:$U,'Data mining (Elo R diff Last 6)'!$C219))</f>
        <v/>
      </c>
      <c r="E219" s="4" t="str">
        <f ca="1">IF(C219="","",COUNTIFS('Program and Results'!$S:$S,"AWAY",'Program and Results'!$U:$U,'Data mining (Elo R diff Last 6)'!$C219))</f>
        <v/>
      </c>
      <c r="F219" s="4" t="str">
        <f ca="1">IF(C219="","",COUNTIFS('Program and Results'!$S:$S,"DRAW",'Program and Results'!$U:$U,'Data mining (Elo R diff Last 6)'!$C219))</f>
        <v/>
      </c>
      <c r="G219" s="4" t="str">
        <f t="shared" ca="1" si="43"/>
        <v/>
      </c>
      <c r="H219" s="69" t="str">
        <f t="shared" ca="1" si="51"/>
        <v/>
      </c>
      <c r="I219" s="69" t="str">
        <f t="shared" ca="1" si="52"/>
        <v/>
      </c>
      <c r="J219" s="69" t="str">
        <f t="shared" ca="1" si="53"/>
        <v/>
      </c>
      <c r="N219" s="64" t="str">
        <f t="shared" ca="1" si="54"/>
        <v/>
      </c>
      <c r="O219" s="64" t="str">
        <f t="shared" ca="1" si="55"/>
        <v/>
      </c>
      <c r="P219" s="36" t="str">
        <f t="shared" ca="1" si="44"/>
        <v/>
      </c>
      <c r="Q219" s="36" t="str">
        <f t="shared" ca="1" si="45"/>
        <v/>
      </c>
      <c r="R219" s="36" t="str">
        <f t="shared" ca="1" si="46"/>
        <v/>
      </c>
      <c r="S219" s="4" t="str">
        <f t="shared" ca="1" si="47"/>
        <v/>
      </c>
      <c r="T219" s="61" t="str">
        <f t="shared" ca="1" si="48"/>
        <v/>
      </c>
      <c r="U219" s="61" t="str">
        <f t="shared" ca="1" si="48"/>
        <v/>
      </c>
      <c r="V219" s="61" t="str">
        <f t="shared" ca="1" si="48"/>
        <v/>
      </c>
      <c r="AJ219" t="str">
        <f t="shared" ca="1" si="49"/>
        <v>first</v>
      </c>
    </row>
    <row r="220" spans="3:36">
      <c r="C220" t="str">
        <f t="shared" ca="1" si="50"/>
        <v/>
      </c>
      <c r="D220" s="4" t="str">
        <f ca="1">IF(C220="","",COUNTIFS('Program and Results'!$S:$S,"HOME",'Program and Results'!$U:$U,'Data mining (Elo R diff Last 6)'!$C220))</f>
        <v/>
      </c>
      <c r="E220" s="4" t="str">
        <f ca="1">IF(C220="","",COUNTIFS('Program and Results'!$S:$S,"AWAY",'Program and Results'!$U:$U,'Data mining (Elo R diff Last 6)'!$C220))</f>
        <v/>
      </c>
      <c r="F220" s="4" t="str">
        <f ca="1">IF(C220="","",COUNTIFS('Program and Results'!$S:$S,"DRAW",'Program and Results'!$U:$U,'Data mining (Elo R diff Last 6)'!$C220))</f>
        <v/>
      </c>
      <c r="G220" s="4" t="str">
        <f t="shared" ca="1" si="43"/>
        <v/>
      </c>
      <c r="H220" s="69" t="str">
        <f t="shared" ca="1" si="51"/>
        <v/>
      </c>
      <c r="I220" s="69" t="str">
        <f t="shared" ca="1" si="52"/>
        <v/>
      </c>
      <c r="J220" s="69" t="str">
        <f t="shared" ca="1" si="53"/>
        <v/>
      </c>
      <c r="N220" s="64" t="str">
        <f t="shared" ca="1" si="54"/>
        <v/>
      </c>
      <c r="O220" s="64" t="str">
        <f t="shared" ca="1" si="55"/>
        <v/>
      </c>
      <c r="P220" s="36" t="str">
        <f t="shared" ca="1" si="44"/>
        <v/>
      </c>
      <c r="Q220" s="36" t="str">
        <f t="shared" ca="1" si="45"/>
        <v/>
      </c>
      <c r="R220" s="36" t="str">
        <f t="shared" ca="1" si="46"/>
        <v/>
      </c>
      <c r="S220" s="4" t="str">
        <f t="shared" ca="1" si="47"/>
        <v/>
      </c>
      <c r="T220" s="61" t="str">
        <f t="shared" ca="1" si="48"/>
        <v/>
      </c>
      <c r="U220" s="61" t="str">
        <f t="shared" ca="1" si="48"/>
        <v/>
      </c>
      <c r="V220" s="61" t="str">
        <f t="shared" ca="1" si="48"/>
        <v/>
      </c>
      <c r="AJ220" t="str">
        <f t="shared" ca="1" si="49"/>
        <v>first</v>
      </c>
    </row>
    <row r="221" spans="3:36">
      <c r="C221" t="str">
        <f t="shared" ca="1" si="50"/>
        <v/>
      </c>
      <c r="D221" s="4" t="str">
        <f ca="1">IF(C221="","",COUNTIFS('Program and Results'!$S:$S,"HOME",'Program and Results'!$U:$U,'Data mining (Elo R diff Last 6)'!$C221))</f>
        <v/>
      </c>
      <c r="E221" s="4" t="str">
        <f ca="1">IF(C221="","",COUNTIFS('Program and Results'!$S:$S,"AWAY",'Program and Results'!$U:$U,'Data mining (Elo R diff Last 6)'!$C221))</f>
        <v/>
      </c>
      <c r="F221" s="4" t="str">
        <f ca="1">IF(C221="","",COUNTIFS('Program and Results'!$S:$S,"DRAW",'Program and Results'!$U:$U,'Data mining (Elo R diff Last 6)'!$C221))</f>
        <v/>
      </c>
      <c r="G221" s="4" t="str">
        <f t="shared" ca="1" si="43"/>
        <v/>
      </c>
      <c r="H221" s="69" t="str">
        <f t="shared" ca="1" si="51"/>
        <v/>
      </c>
      <c r="I221" s="69" t="str">
        <f t="shared" ca="1" si="52"/>
        <v/>
      </c>
      <c r="J221" s="69" t="str">
        <f t="shared" ca="1" si="53"/>
        <v/>
      </c>
      <c r="N221" s="64" t="str">
        <f t="shared" ca="1" si="54"/>
        <v/>
      </c>
      <c r="O221" s="64" t="str">
        <f t="shared" ca="1" si="55"/>
        <v/>
      </c>
      <c r="P221" s="36" t="str">
        <f t="shared" ca="1" si="44"/>
        <v/>
      </c>
      <c r="Q221" s="36" t="str">
        <f t="shared" ca="1" si="45"/>
        <v/>
      </c>
      <c r="R221" s="36" t="str">
        <f t="shared" ca="1" si="46"/>
        <v/>
      </c>
      <c r="S221" s="4" t="str">
        <f t="shared" ca="1" si="47"/>
        <v/>
      </c>
      <c r="T221" s="61" t="str">
        <f t="shared" ca="1" si="48"/>
        <v/>
      </c>
      <c r="U221" s="61" t="str">
        <f t="shared" ca="1" si="48"/>
        <v/>
      </c>
      <c r="V221" s="61" t="str">
        <f t="shared" ca="1" si="48"/>
        <v/>
      </c>
      <c r="AJ221" t="str">
        <f t="shared" ca="1" si="49"/>
        <v>first</v>
      </c>
    </row>
    <row r="222" spans="3:36">
      <c r="C222" t="str">
        <f t="shared" ca="1" si="50"/>
        <v/>
      </c>
      <c r="D222" s="4" t="str">
        <f ca="1">IF(C222="","",COUNTIFS('Program and Results'!$S:$S,"HOME",'Program and Results'!$U:$U,'Data mining (Elo R diff Last 6)'!$C222))</f>
        <v/>
      </c>
      <c r="E222" s="4" t="str">
        <f ca="1">IF(C222="","",COUNTIFS('Program and Results'!$S:$S,"AWAY",'Program and Results'!$U:$U,'Data mining (Elo R diff Last 6)'!$C222))</f>
        <v/>
      </c>
      <c r="F222" s="4" t="str">
        <f ca="1">IF(C222="","",COUNTIFS('Program and Results'!$S:$S,"DRAW",'Program and Results'!$U:$U,'Data mining (Elo R diff Last 6)'!$C222))</f>
        <v/>
      </c>
      <c r="G222" s="4" t="str">
        <f t="shared" ca="1" si="43"/>
        <v/>
      </c>
      <c r="H222" s="69" t="str">
        <f t="shared" ca="1" si="51"/>
        <v/>
      </c>
      <c r="I222" s="69" t="str">
        <f t="shared" ca="1" si="52"/>
        <v/>
      </c>
      <c r="J222" s="69" t="str">
        <f t="shared" ca="1" si="53"/>
        <v/>
      </c>
      <c r="N222" s="64" t="str">
        <f t="shared" ca="1" si="54"/>
        <v/>
      </c>
      <c r="O222" s="64" t="str">
        <f t="shared" ca="1" si="55"/>
        <v/>
      </c>
      <c r="P222" s="36" t="str">
        <f t="shared" ca="1" si="44"/>
        <v/>
      </c>
      <c r="Q222" s="36" t="str">
        <f t="shared" ca="1" si="45"/>
        <v/>
      </c>
      <c r="R222" s="36" t="str">
        <f t="shared" ca="1" si="46"/>
        <v/>
      </c>
      <c r="S222" s="4" t="str">
        <f t="shared" ca="1" si="47"/>
        <v/>
      </c>
      <c r="T222" s="61" t="str">
        <f t="shared" ca="1" si="48"/>
        <v/>
      </c>
      <c r="U222" s="61" t="str">
        <f t="shared" ca="1" si="48"/>
        <v/>
      </c>
      <c r="V222" s="61" t="str">
        <f t="shared" ca="1" si="48"/>
        <v/>
      </c>
      <c r="AJ222" t="str">
        <f t="shared" ca="1" si="49"/>
        <v>first</v>
      </c>
    </row>
    <row r="223" spans="3:36">
      <c r="C223" t="str">
        <f t="shared" ca="1" si="50"/>
        <v/>
      </c>
      <c r="D223" s="4" t="str">
        <f ca="1">IF(C223="","",COUNTIFS('Program and Results'!$S:$S,"HOME",'Program and Results'!$U:$U,'Data mining (Elo R diff Last 6)'!$C223))</f>
        <v/>
      </c>
      <c r="E223" s="4" t="str">
        <f ca="1">IF(C223="","",COUNTIFS('Program and Results'!$S:$S,"AWAY",'Program and Results'!$U:$U,'Data mining (Elo R diff Last 6)'!$C223))</f>
        <v/>
      </c>
      <c r="F223" s="4" t="str">
        <f ca="1">IF(C223="","",COUNTIFS('Program and Results'!$S:$S,"DRAW",'Program and Results'!$U:$U,'Data mining (Elo R diff Last 6)'!$C223))</f>
        <v/>
      </c>
      <c r="G223" s="4" t="str">
        <f t="shared" ca="1" si="43"/>
        <v/>
      </c>
      <c r="H223" s="69" t="str">
        <f t="shared" ca="1" si="51"/>
        <v/>
      </c>
      <c r="I223" s="69" t="str">
        <f t="shared" ca="1" si="52"/>
        <v/>
      </c>
      <c r="J223" s="69" t="str">
        <f t="shared" ca="1" si="53"/>
        <v/>
      </c>
      <c r="N223" s="64" t="str">
        <f t="shared" ca="1" si="54"/>
        <v/>
      </c>
      <c r="O223" s="64" t="str">
        <f t="shared" ca="1" si="55"/>
        <v/>
      </c>
      <c r="P223" s="36" t="str">
        <f t="shared" ca="1" si="44"/>
        <v/>
      </c>
      <c r="Q223" s="36" t="str">
        <f t="shared" ca="1" si="45"/>
        <v/>
      </c>
      <c r="R223" s="36" t="str">
        <f t="shared" ca="1" si="46"/>
        <v/>
      </c>
      <c r="S223" s="4" t="str">
        <f t="shared" ca="1" si="47"/>
        <v/>
      </c>
      <c r="T223" s="61" t="str">
        <f t="shared" ca="1" si="48"/>
        <v/>
      </c>
      <c r="U223" s="61" t="str">
        <f t="shared" ca="1" si="48"/>
        <v/>
      </c>
      <c r="V223" s="61" t="str">
        <f t="shared" ca="1" si="48"/>
        <v/>
      </c>
      <c r="AJ223" t="str">
        <f t="shared" ca="1" si="49"/>
        <v>first</v>
      </c>
    </row>
    <row r="224" spans="3:36">
      <c r="C224" t="str">
        <f t="shared" ca="1" si="50"/>
        <v/>
      </c>
      <c r="D224" s="4" t="str">
        <f ca="1">IF(C224="","",COUNTIFS('Program and Results'!$S:$S,"HOME",'Program and Results'!$U:$U,'Data mining (Elo R diff Last 6)'!$C224))</f>
        <v/>
      </c>
      <c r="E224" s="4" t="str">
        <f ca="1">IF(C224="","",COUNTIFS('Program and Results'!$S:$S,"AWAY",'Program and Results'!$U:$U,'Data mining (Elo R diff Last 6)'!$C224))</f>
        <v/>
      </c>
      <c r="F224" s="4" t="str">
        <f ca="1">IF(C224="","",COUNTIFS('Program and Results'!$S:$S,"DRAW",'Program and Results'!$U:$U,'Data mining (Elo R diff Last 6)'!$C224))</f>
        <v/>
      </c>
      <c r="G224" s="4" t="str">
        <f t="shared" ca="1" si="43"/>
        <v/>
      </c>
      <c r="H224" s="69" t="str">
        <f t="shared" ca="1" si="51"/>
        <v/>
      </c>
      <c r="I224" s="69" t="str">
        <f t="shared" ca="1" si="52"/>
        <v/>
      </c>
      <c r="J224" s="69" t="str">
        <f t="shared" ca="1" si="53"/>
        <v/>
      </c>
      <c r="N224" s="64" t="str">
        <f t="shared" ca="1" si="54"/>
        <v/>
      </c>
      <c r="O224" s="64" t="str">
        <f t="shared" ca="1" si="55"/>
        <v/>
      </c>
      <c r="P224" s="36" t="str">
        <f t="shared" ca="1" si="44"/>
        <v/>
      </c>
      <c r="Q224" s="36" t="str">
        <f t="shared" ca="1" si="45"/>
        <v/>
      </c>
      <c r="R224" s="36" t="str">
        <f t="shared" ca="1" si="46"/>
        <v/>
      </c>
      <c r="S224" s="4" t="str">
        <f t="shared" ca="1" si="47"/>
        <v/>
      </c>
      <c r="T224" s="61" t="str">
        <f t="shared" ca="1" si="48"/>
        <v/>
      </c>
      <c r="U224" s="61" t="str">
        <f t="shared" ca="1" si="48"/>
        <v/>
      </c>
      <c r="V224" s="61" t="str">
        <f t="shared" ca="1" si="48"/>
        <v/>
      </c>
      <c r="AJ224" t="str">
        <f t="shared" ca="1" si="49"/>
        <v>first</v>
      </c>
    </row>
    <row r="225" spans="3:36">
      <c r="C225" t="str">
        <f t="shared" ca="1" si="50"/>
        <v/>
      </c>
      <c r="D225" s="4" t="str">
        <f ca="1">IF(C225="","",COUNTIFS('Program and Results'!$S:$S,"HOME",'Program and Results'!$U:$U,'Data mining (Elo R diff Last 6)'!$C225))</f>
        <v/>
      </c>
      <c r="E225" s="4" t="str">
        <f ca="1">IF(C225="","",COUNTIFS('Program and Results'!$S:$S,"AWAY",'Program and Results'!$U:$U,'Data mining (Elo R diff Last 6)'!$C225))</f>
        <v/>
      </c>
      <c r="F225" s="4" t="str">
        <f ca="1">IF(C225="","",COUNTIFS('Program and Results'!$S:$S,"DRAW",'Program and Results'!$U:$U,'Data mining (Elo R diff Last 6)'!$C225))</f>
        <v/>
      </c>
      <c r="G225" s="4" t="str">
        <f t="shared" ca="1" si="43"/>
        <v/>
      </c>
      <c r="H225" s="69" t="str">
        <f t="shared" ca="1" si="51"/>
        <v/>
      </c>
      <c r="I225" s="69" t="str">
        <f t="shared" ca="1" si="52"/>
        <v/>
      </c>
      <c r="J225" s="69" t="str">
        <f t="shared" ca="1" si="53"/>
        <v/>
      </c>
      <c r="N225" s="64" t="str">
        <f t="shared" ca="1" si="54"/>
        <v/>
      </c>
      <c r="O225" s="64" t="str">
        <f t="shared" ca="1" si="55"/>
        <v/>
      </c>
      <c r="P225" s="36" t="str">
        <f t="shared" ca="1" si="44"/>
        <v/>
      </c>
      <c r="Q225" s="36" t="str">
        <f t="shared" ca="1" si="45"/>
        <v/>
      </c>
      <c r="R225" s="36" t="str">
        <f t="shared" ca="1" si="46"/>
        <v/>
      </c>
      <c r="S225" s="4" t="str">
        <f t="shared" ca="1" si="47"/>
        <v/>
      </c>
      <c r="T225" s="61" t="str">
        <f t="shared" ca="1" si="48"/>
        <v/>
      </c>
      <c r="U225" s="61" t="str">
        <f t="shared" ca="1" si="48"/>
        <v/>
      </c>
      <c r="V225" s="61" t="str">
        <f t="shared" ca="1" si="48"/>
        <v/>
      </c>
      <c r="AJ225" t="str">
        <f t="shared" ca="1" si="49"/>
        <v>first</v>
      </c>
    </row>
    <row r="226" spans="3:36">
      <c r="C226" t="str">
        <f t="shared" ca="1" si="50"/>
        <v/>
      </c>
      <c r="D226" s="4" t="str">
        <f ca="1">IF(C226="","",COUNTIFS('Program and Results'!$S:$S,"HOME",'Program and Results'!$U:$U,'Data mining (Elo R diff Last 6)'!$C226))</f>
        <v/>
      </c>
      <c r="E226" s="4" t="str">
        <f ca="1">IF(C226="","",COUNTIFS('Program and Results'!$S:$S,"AWAY",'Program and Results'!$U:$U,'Data mining (Elo R diff Last 6)'!$C226))</f>
        <v/>
      </c>
      <c r="F226" s="4" t="str">
        <f ca="1">IF(C226="","",COUNTIFS('Program and Results'!$S:$S,"DRAW",'Program and Results'!$U:$U,'Data mining (Elo R diff Last 6)'!$C226))</f>
        <v/>
      </c>
      <c r="G226" s="4" t="str">
        <f t="shared" ca="1" si="43"/>
        <v/>
      </c>
      <c r="H226" s="69" t="str">
        <f t="shared" ca="1" si="51"/>
        <v/>
      </c>
      <c r="I226" s="69" t="str">
        <f t="shared" ca="1" si="52"/>
        <v/>
      </c>
      <c r="J226" s="69" t="str">
        <f t="shared" ca="1" si="53"/>
        <v/>
      </c>
      <c r="N226" s="64" t="str">
        <f t="shared" ca="1" si="54"/>
        <v/>
      </c>
      <c r="O226" s="64" t="str">
        <f t="shared" ca="1" si="55"/>
        <v/>
      </c>
      <c r="P226" s="36" t="str">
        <f t="shared" ca="1" si="44"/>
        <v/>
      </c>
      <c r="Q226" s="36" t="str">
        <f t="shared" ca="1" si="45"/>
        <v/>
      </c>
      <c r="R226" s="36" t="str">
        <f t="shared" ca="1" si="46"/>
        <v/>
      </c>
      <c r="S226" s="4" t="str">
        <f t="shared" ca="1" si="47"/>
        <v/>
      </c>
      <c r="T226" s="61" t="str">
        <f t="shared" ca="1" si="48"/>
        <v/>
      </c>
      <c r="U226" s="61" t="str">
        <f t="shared" ca="1" si="48"/>
        <v/>
      </c>
      <c r="V226" s="61" t="str">
        <f t="shared" ca="1" si="48"/>
        <v/>
      </c>
      <c r="AJ226" t="str">
        <f t="shared" ca="1" si="49"/>
        <v>first</v>
      </c>
    </row>
    <row r="227" spans="3:36">
      <c r="C227" t="str">
        <f t="shared" ca="1" si="50"/>
        <v/>
      </c>
      <c r="D227" s="4" t="str">
        <f ca="1">IF(C227="","",COUNTIFS('Program and Results'!$S:$S,"HOME",'Program and Results'!$U:$U,'Data mining (Elo R diff Last 6)'!$C227))</f>
        <v/>
      </c>
      <c r="E227" s="4" t="str">
        <f ca="1">IF(C227="","",COUNTIFS('Program and Results'!$S:$S,"AWAY",'Program and Results'!$U:$U,'Data mining (Elo R diff Last 6)'!$C227))</f>
        <v/>
      </c>
      <c r="F227" s="4" t="str">
        <f ca="1">IF(C227="","",COUNTIFS('Program and Results'!$S:$S,"DRAW",'Program and Results'!$U:$U,'Data mining (Elo R diff Last 6)'!$C227))</f>
        <v/>
      </c>
      <c r="G227" s="4" t="str">
        <f t="shared" ca="1" si="43"/>
        <v/>
      </c>
      <c r="H227" s="69" t="str">
        <f t="shared" ca="1" si="51"/>
        <v/>
      </c>
      <c r="I227" s="69" t="str">
        <f t="shared" ca="1" si="52"/>
        <v/>
      </c>
      <c r="J227" s="69" t="str">
        <f t="shared" ca="1" si="53"/>
        <v/>
      </c>
      <c r="N227" s="64" t="str">
        <f t="shared" ca="1" si="54"/>
        <v/>
      </c>
      <c r="O227" s="64" t="str">
        <f t="shared" ca="1" si="55"/>
        <v/>
      </c>
      <c r="P227" s="36" t="str">
        <f t="shared" ca="1" si="44"/>
        <v/>
      </c>
      <c r="Q227" s="36" t="str">
        <f t="shared" ca="1" si="45"/>
        <v/>
      </c>
      <c r="R227" s="36" t="str">
        <f t="shared" ca="1" si="46"/>
        <v/>
      </c>
      <c r="S227" s="4" t="str">
        <f t="shared" ca="1" si="47"/>
        <v/>
      </c>
      <c r="T227" s="61" t="str">
        <f t="shared" ca="1" si="48"/>
        <v/>
      </c>
      <c r="U227" s="61" t="str">
        <f t="shared" ca="1" si="48"/>
        <v/>
      </c>
      <c r="V227" s="61" t="str">
        <f t="shared" ca="1" si="48"/>
        <v/>
      </c>
      <c r="AJ227" t="str">
        <f t="shared" ca="1" si="49"/>
        <v>first</v>
      </c>
    </row>
    <row r="228" spans="3:36">
      <c r="C228" t="str">
        <f t="shared" ca="1" si="50"/>
        <v/>
      </c>
      <c r="D228" s="4" t="str">
        <f ca="1">IF(C228="","",COUNTIFS('Program and Results'!$S:$S,"HOME",'Program and Results'!$U:$U,'Data mining (Elo R diff Last 6)'!$C228))</f>
        <v/>
      </c>
      <c r="E228" s="4" t="str">
        <f ca="1">IF(C228="","",COUNTIFS('Program and Results'!$S:$S,"AWAY",'Program and Results'!$U:$U,'Data mining (Elo R diff Last 6)'!$C228))</f>
        <v/>
      </c>
      <c r="F228" s="4" t="str">
        <f ca="1">IF(C228="","",COUNTIFS('Program and Results'!$S:$S,"DRAW",'Program and Results'!$U:$U,'Data mining (Elo R diff Last 6)'!$C228))</f>
        <v/>
      </c>
      <c r="G228" s="4" t="str">
        <f t="shared" ca="1" si="43"/>
        <v/>
      </c>
      <c r="H228" s="69" t="str">
        <f t="shared" ca="1" si="51"/>
        <v/>
      </c>
      <c r="I228" s="69" t="str">
        <f t="shared" ca="1" si="52"/>
        <v/>
      </c>
      <c r="J228" s="69" t="str">
        <f t="shared" ca="1" si="53"/>
        <v/>
      </c>
      <c r="N228" s="64" t="str">
        <f t="shared" ca="1" si="54"/>
        <v/>
      </c>
      <c r="O228" s="64" t="str">
        <f t="shared" ca="1" si="55"/>
        <v/>
      </c>
      <c r="P228" s="36" t="str">
        <f t="shared" ca="1" si="44"/>
        <v/>
      </c>
      <c r="Q228" s="36" t="str">
        <f t="shared" ca="1" si="45"/>
        <v/>
      </c>
      <c r="R228" s="36" t="str">
        <f t="shared" ca="1" si="46"/>
        <v/>
      </c>
      <c r="S228" s="4" t="str">
        <f t="shared" ca="1" si="47"/>
        <v/>
      </c>
      <c r="T228" s="61" t="str">
        <f t="shared" ca="1" si="48"/>
        <v/>
      </c>
      <c r="U228" s="61" t="str">
        <f t="shared" ca="1" si="48"/>
        <v/>
      </c>
      <c r="V228" s="61" t="str">
        <f t="shared" ca="1" si="48"/>
        <v/>
      </c>
      <c r="AJ228" t="str">
        <f t="shared" ca="1" si="49"/>
        <v>first</v>
      </c>
    </row>
    <row r="229" spans="3:36">
      <c r="C229" t="str">
        <f t="shared" ca="1" si="50"/>
        <v/>
      </c>
      <c r="D229" s="4" t="str">
        <f ca="1">IF(C229="","",COUNTIFS('Program and Results'!$S:$S,"HOME",'Program and Results'!$U:$U,'Data mining (Elo R diff Last 6)'!$C229))</f>
        <v/>
      </c>
      <c r="E229" s="4" t="str">
        <f ca="1">IF(C229="","",COUNTIFS('Program and Results'!$S:$S,"AWAY",'Program and Results'!$U:$U,'Data mining (Elo R diff Last 6)'!$C229))</f>
        <v/>
      </c>
      <c r="F229" s="4" t="str">
        <f ca="1">IF(C229="","",COUNTIFS('Program and Results'!$S:$S,"DRAW",'Program and Results'!$U:$U,'Data mining (Elo R diff Last 6)'!$C229))</f>
        <v/>
      </c>
      <c r="G229" s="4" t="str">
        <f t="shared" ca="1" si="43"/>
        <v/>
      </c>
      <c r="H229" s="69" t="str">
        <f t="shared" ca="1" si="51"/>
        <v/>
      </c>
      <c r="I229" s="69" t="str">
        <f t="shared" ca="1" si="52"/>
        <v/>
      </c>
      <c r="J229" s="69" t="str">
        <f t="shared" ca="1" si="53"/>
        <v/>
      </c>
      <c r="N229" s="64" t="str">
        <f t="shared" ca="1" si="54"/>
        <v/>
      </c>
      <c r="O229" s="64" t="str">
        <f t="shared" ca="1" si="55"/>
        <v/>
      </c>
      <c r="P229" s="36" t="str">
        <f t="shared" ca="1" si="44"/>
        <v/>
      </c>
      <c r="Q229" s="36" t="str">
        <f t="shared" ca="1" si="45"/>
        <v/>
      </c>
      <c r="R229" s="36" t="str">
        <f t="shared" ca="1" si="46"/>
        <v/>
      </c>
      <c r="S229" s="4" t="str">
        <f t="shared" ca="1" si="47"/>
        <v/>
      </c>
      <c r="T229" s="61" t="str">
        <f t="shared" ca="1" si="48"/>
        <v/>
      </c>
      <c r="U229" s="61" t="str">
        <f t="shared" ca="1" si="48"/>
        <v/>
      </c>
      <c r="V229" s="61" t="str">
        <f t="shared" ca="1" si="48"/>
        <v/>
      </c>
      <c r="AJ229" t="str">
        <f t="shared" ca="1" si="49"/>
        <v>first</v>
      </c>
    </row>
    <row r="230" spans="3:36">
      <c r="C230" t="str">
        <f t="shared" ca="1" si="50"/>
        <v/>
      </c>
      <c r="D230" s="4" t="str">
        <f ca="1">IF(C230="","",COUNTIFS('Program and Results'!$S:$S,"HOME",'Program and Results'!$U:$U,'Data mining (Elo R diff Last 6)'!$C230))</f>
        <v/>
      </c>
      <c r="E230" s="4" t="str">
        <f ca="1">IF(C230="","",COUNTIFS('Program and Results'!$S:$S,"AWAY",'Program and Results'!$U:$U,'Data mining (Elo R diff Last 6)'!$C230))</f>
        <v/>
      </c>
      <c r="F230" s="4" t="str">
        <f ca="1">IF(C230="","",COUNTIFS('Program and Results'!$S:$S,"DRAW",'Program and Results'!$U:$U,'Data mining (Elo R diff Last 6)'!$C230))</f>
        <v/>
      </c>
      <c r="G230" s="4" t="str">
        <f t="shared" ca="1" si="43"/>
        <v/>
      </c>
      <c r="H230" s="69" t="str">
        <f t="shared" ca="1" si="51"/>
        <v/>
      </c>
      <c r="I230" s="69" t="str">
        <f t="shared" ca="1" si="52"/>
        <v/>
      </c>
      <c r="J230" s="69" t="str">
        <f t="shared" ca="1" si="53"/>
        <v/>
      </c>
      <c r="N230" s="64" t="str">
        <f t="shared" ca="1" si="54"/>
        <v/>
      </c>
      <c r="O230" s="64" t="str">
        <f t="shared" ca="1" si="55"/>
        <v/>
      </c>
      <c r="P230" s="36" t="str">
        <f t="shared" ca="1" si="44"/>
        <v/>
      </c>
      <c r="Q230" s="36" t="str">
        <f t="shared" ca="1" si="45"/>
        <v/>
      </c>
      <c r="R230" s="36" t="str">
        <f t="shared" ca="1" si="46"/>
        <v/>
      </c>
      <c r="S230" s="4" t="str">
        <f t="shared" ca="1" si="47"/>
        <v/>
      </c>
      <c r="T230" s="61" t="str">
        <f t="shared" ca="1" si="48"/>
        <v/>
      </c>
      <c r="U230" s="61" t="str">
        <f t="shared" ca="1" si="48"/>
        <v/>
      </c>
      <c r="V230" s="61" t="str">
        <f t="shared" ca="1" si="48"/>
        <v/>
      </c>
      <c r="AJ230" t="str">
        <f t="shared" ca="1" si="49"/>
        <v>first</v>
      </c>
    </row>
    <row r="231" spans="3:36">
      <c r="C231" t="str">
        <f t="shared" ca="1" si="50"/>
        <v/>
      </c>
      <c r="D231" s="4" t="str">
        <f ca="1">IF(C231="","",COUNTIFS('Program and Results'!$S:$S,"HOME",'Program and Results'!$U:$U,'Data mining (Elo R diff Last 6)'!$C231))</f>
        <v/>
      </c>
      <c r="E231" s="4" t="str">
        <f ca="1">IF(C231="","",COUNTIFS('Program and Results'!$S:$S,"AWAY",'Program and Results'!$U:$U,'Data mining (Elo R diff Last 6)'!$C231))</f>
        <v/>
      </c>
      <c r="F231" s="4" t="str">
        <f ca="1">IF(C231="","",COUNTIFS('Program and Results'!$S:$S,"DRAW",'Program and Results'!$U:$U,'Data mining (Elo R diff Last 6)'!$C231))</f>
        <v/>
      </c>
      <c r="G231" s="4" t="str">
        <f t="shared" ca="1" si="43"/>
        <v/>
      </c>
      <c r="H231" s="69" t="str">
        <f t="shared" ca="1" si="51"/>
        <v/>
      </c>
      <c r="I231" s="69" t="str">
        <f t="shared" ca="1" si="52"/>
        <v/>
      </c>
      <c r="J231" s="69" t="str">
        <f t="shared" ca="1" si="53"/>
        <v/>
      </c>
      <c r="N231" s="64" t="str">
        <f t="shared" ca="1" si="54"/>
        <v/>
      </c>
      <c r="O231" s="64" t="str">
        <f t="shared" ca="1" si="55"/>
        <v/>
      </c>
      <c r="P231" s="36" t="str">
        <f t="shared" ca="1" si="44"/>
        <v/>
      </c>
      <c r="Q231" s="36" t="str">
        <f t="shared" ca="1" si="45"/>
        <v/>
      </c>
      <c r="R231" s="36" t="str">
        <f t="shared" ca="1" si="46"/>
        <v/>
      </c>
      <c r="S231" s="4" t="str">
        <f t="shared" ca="1" si="47"/>
        <v/>
      </c>
      <c r="T231" s="61" t="str">
        <f t="shared" ca="1" si="48"/>
        <v/>
      </c>
      <c r="U231" s="61" t="str">
        <f t="shared" ca="1" si="48"/>
        <v/>
      </c>
      <c r="V231" s="61" t="str">
        <f t="shared" ca="1" si="48"/>
        <v/>
      </c>
      <c r="AJ231" t="str">
        <f t="shared" ca="1" si="49"/>
        <v>first</v>
      </c>
    </row>
    <row r="232" spans="3:36">
      <c r="C232" t="str">
        <f t="shared" ca="1" si="50"/>
        <v/>
      </c>
      <c r="D232" s="4" t="str">
        <f ca="1">IF(C232="","",COUNTIFS('Program and Results'!$S:$S,"HOME",'Program and Results'!$U:$U,'Data mining (Elo R diff Last 6)'!$C232))</f>
        <v/>
      </c>
      <c r="E232" s="4" t="str">
        <f ca="1">IF(C232="","",COUNTIFS('Program and Results'!$S:$S,"AWAY",'Program and Results'!$U:$U,'Data mining (Elo R diff Last 6)'!$C232))</f>
        <v/>
      </c>
      <c r="F232" s="4" t="str">
        <f ca="1">IF(C232="","",COUNTIFS('Program and Results'!$S:$S,"DRAW",'Program and Results'!$U:$U,'Data mining (Elo R diff Last 6)'!$C232))</f>
        <v/>
      </c>
      <c r="G232" s="4" t="str">
        <f t="shared" ca="1" si="43"/>
        <v/>
      </c>
      <c r="H232" s="69" t="str">
        <f t="shared" ca="1" si="51"/>
        <v/>
      </c>
      <c r="I232" s="69" t="str">
        <f t="shared" ca="1" si="52"/>
        <v/>
      </c>
      <c r="J232" s="69" t="str">
        <f t="shared" ca="1" si="53"/>
        <v/>
      </c>
      <c r="N232" s="64" t="str">
        <f t="shared" ca="1" si="54"/>
        <v/>
      </c>
      <c r="O232" s="64" t="str">
        <f t="shared" ca="1" si="55"/>
        <v/>
      </c>
      <c r="P232" s="36" t="str">
        <f t="shared" ca="1" si="44"/>
        <v/>
      </c>
      <c r="Q232" s="36" t="str">
        <f t="shared" ca="1" si="45"/>
        <v/>
      </c>
      <c r="R232" s="36" t="str">
        <f t="shared" ca="1" si="46"/>
        <v/>
      </c>
      <c r="S232" s="4" t="str">
        <f t="shared" ca="1" si="47"/>
        <v/>
      </c>
      <c r="T232" s="61" t="str">
        <f t="shared" ca="1" si="48"/>
        <v/>
      </c>
      <c r="U232" s="61" t="str">
        <f t="shared" ca="1" si="48"/>
        <v/>
      </c>
      <c r="V232" s="61" t="str">
        <f t="shared" ca="1" si="48"/>
        <v/>
      </c>
      <c r="AJ232" t="str">
        <f t="shared" ca="1" si="49"/>
        <v>first</v>
      </c>
    </row>
    <row r="233" spans="3:36">
      <c r="C233" t="str">
        <f t="shared" ca="1" si="50"/>
        <v/>
      </c>
      <c r="D233" s="4" t="str">
        <f ca="1">IF(C233="","",COUNTIFS('Program and Results'!$S:$S,"HOME",'Program and Results'!$U:$U,'Data mining (Elo R diff Last 6)'!$C233))</f>
        <v/>
      </c>
      <c r="E233" s="4" t="str">
        <f ca="1">IF(C233="","",COUNTIFS('Program and Results'!$S:$S,"AWAY",'Program and Results'!$U:$U,'Data mining (Elo R diff Last 6)'!$C233))</f>
        <v/>
      </c>
      <c r="F233" s="4" t="str">
        <f ca="1">IF(C233="","",COUNTIFS('Program and Results'!$S:$S,"DRAW",'Program and Results'!$U:$U,'Data mining (Elo R diff Last 6)'!$C233))</f>
        <v/>
      </c>
      <c r="G233" s="4" t="str">
        <f t="shared" ca="1" si="43"/>
        <v/>
      </c>
      <c r="H233" s="69" t="str">
        <f t="shared" ca="1" si="51"/>
        <v/>
      </c>
      <c r="I233" s="69" t="str">
        <f t="shared" ca="1" si="52"/>
        <v/>
      </c>
      <c r="J233" s="69" t="str">
        <f t="shared" ca="1" si="53"/>
        <v/>
      </c>
      <c r="N233" s="64" t="str">
        <f t="shared" ca="1" si="54"/>
        <v/>
      </c>
      <c r="O233" s="64" t="str">
        <f t="shared" ca="1" si="55"/>
        <v/>
      </c>
      <c r="P233" s="36" t="str">
        <f t="shared" ca="1" si="44"/>
        <v/>
      </c>
      <c r="Q233" s="36" t="str">
        <f t="shared" ca="1" si="45"/>
        <v/>
      </c>
      <c r="R233" s="36" t="str">
        <f t="shared" ca="1" si="46"/>
        <v/>
      </c>
      <c r="S233" s="4" t="str">
        <f t="shared" ca="1" si="47"/>
        <v/>
      </c>
      <c r="T233" s="61" t="str">
        <f t="shared" ca="1" si="48"/>
        <v/>
      </c>
      <c r="U233" s="61" t="str">
        <f t="shared" ca="1" si="48"/>
        <v/>
      </c>
      <c r="V233" s="61" t="str">
        <f t="shared" ca="1" si="48"/>
        <v/>
      </c>
      <c r="AJ233" t="str">
        <f t="shared" ca="1" si="49"/>
        <v>first</v>
      </c>
    </row>
    <row r="234" spans="3:36">
      <c r="C234" t="str">
        <f t="shared" ca="1" si="50"/>
        <v/>
      </c>
      <c r="D234" s="4" t="str">
        <f ca="1">IF(C234="","",COUNTIFS('Program and Results'!$S:$S,"HOME",'Program and Results'!$U:$U,'Data mining (Elo R diff Last 6)'!$C234))</f>
        <v/>
      </c>
      <c r="E234" s="4" t="str">
        <f ca="1">IF(C234="","",COUNTIFS('Program and Results'!$S:$S,"AWAY",'Program and Results'!$U:$U,'Data mining (Elo R diff Last 6)'!$C234))</f>
        <v/>
      </c>
      <c r="F234" s="4" t="str">
        <f ca="1">IF(C234="","",COUNTIFS('Program and Results'!$S:$S,"DRAW",'Program and Results'!$U:$U,'Data mining (Elo R diff Last 6)'!$C234))</f>
        <v/>
      </c>
      <c r="G234" s="4" t="str">
        <f t="shared" ca="1" si="43"/>
        <v/>
      </c>
      <c r="H234" s="69" t="str">
        <f t="shared" ca="1" si="51"/>
        <v/>
      </c>
      <c r="I234" s="69" t="str">
        <f t="shared" ca="1" si="52"/>
        <v/>
      </c>
      <c r="J234" s="69" t="str">
        <f t="shared" ca="1" si="53"/>
        <v/>
      </c>
      <c r="N234" s="64" t="str">
        <f t="shared" ca="1" si="54"/>
        <v/>
      </c>
      <c r="O234" s="64" t="str">
        <f t="shared" ca="1" si="55"/>
        <v/>
      </c>
      <c r="P234" s="36" t="str">
        <f t="shared" ca="1" si="44"/>
        <v/>
      </c>
      <c r="Q234" s="36" t="str">
        <f t="shared" ca="1" si="45"/>
        <v/>
      </c>
      <c r="R234" s="36" t="str">
        <f t="shared" ca="1" si="46"/>
        <v/>
      </c>
      <c r="S234" s="4" t="str">
        <f t="shared" ca="1" si="47"/>
        <v/>
      </c>
      <c r="T234" s="61" t="str">
        <f t="shared" ca="1" si="48"/>
        <v/>
      </c>
      <c r="U234" s="61" t="str">
        <f t="shared" ca="1" si="48"/>
        <v/>
      </c>
      <c r="V234" s="61" t="str">
        <f t="shared" ca="1" si="48"/>
        <v/>
      </c>
      <c r="AJ234" t="str">
        <f t="shared" ca="1" si="49"/>
        <v>first</v>
      </c>
    </row>
    <row r="235" spans="3:36">
      <c r="C235" t="str">
        <f t="shared" ca="1" si="50"/>
        <v/>
      </c>
      <c r="D235" s="4" t="str">
        <f ca="1">IF(C235="","",COUNTIFS('Program and Results'!$S:$S,"HOME",'Program and Results'!$U:$U,'Data mining (Elo R diff Last 6)'!$C235))</f>
        <v/>
      </c>
      <c r="E235" s="4" t="str">
        <f ca="1">IF(C235="","",COUNTIFS('Program and Results'!$S:$S,"AWAY",'Program and Results'!$U:$U,'Data mining (Elo R diff Last 6)'!$C235))</f>
        <v/>
      </c>
      <c r="F235" s="4" t="str">
        <f ca="1">IF(C235="","",COUNTIFS('Program and Results'!$S:$S,"DRAW",'Program and Results'!$U:$U,'Data mining (Elo R diff Last 6)'!$C235))</f>
        <v/>
      </c>
      <c r="G235" s="4" t="str">
        <f t="shared" ca="1" si="43"/>
        <v/>
      </c>
      <c r="H235" s="69" t="str">
        <f t="shared" ca="1" si="51"/>
        <v/>
      </c>
      <c r="I235" s="69" t="str">
        <f t="shared" ca="1" si="52"/>
        <v/>
      </c>
      <c r="J235" s="69" t="str">
        <f t="shared" ca="1" si="53"/>
        <v/>
      </c>
      <c r="N235" s="64" t="str">
        <f t="shared" ca="1" si="54"/>
        <v/>
      </c>
      <c r="O235" s="64" t="str">
        <f t="shared" ca="1" si="55"/>
        <v/>
      </c>
      <c r="P235" s="36" t="str">
        <f t="shared" ca="1" si="44"/>
        <v/>
      </c>
      <c r="Q235" s="36" t="str">
        <f t="shared" ca="1" si="45"/>
        <v/>
      </c>
      <c r="R235" s="36" t="str">
        <f t="shared" ca="1" si="46"/>
        <v/>
      </c>
      <c r="S235" s="4" t="str">
        <f t="shared" ca="1" si="47"/>
        <v/>
      </c>
      <c r="T235" s="61" t="str">
        <f t="shared" ca="1" si="48"/>
        <v/>
      </c>
      <c r="U235" s="61" t="str">
        <f t="shared" ca="1" si="48"/>
        <v/>
      </c>
      <c r="V235" s="61" t="str">
        <f t="shared" ca="1" si="48"/>
        <v/>
      </c>
      <c r="AJ235" t="str">
        <f t="shared" ca="1" si="49"/>
        <v>first</v>
      </c>
    </row>
    <row r="236" spans="3:36">
      <c r="C236" t="str">
        <f t="shared" ca="1" si="50"/>
        <v/>
      </c>
      <c r="D236" s="4" t="str">
        <f ca="1">IF(C236="","",COUNTIFS('Program and Results'!$S:$S,"HOME",'Program and Results'!$U:$U,'Data mining (Elo R diff Last 6)'!$C236))</f>
        <v/>
      </c>
      <c r="E236" s="4" t="str">
        <f ca="1">IF(C236="","",COUNTIFS('Program and Results'!$S:$S,"AWAY",'Program and Results'!$U:$U,'Data mining (Elo R diff Last 6)'!$C236))</f>
        <v/>
      </c>
      <c r="F236" s="4" t="str">
        <f ca="1">IF(C236="","",COUNTIFS('Program and Results'!$S:$S,"DRAW",'Program and Results'!$U:$U,'Data mining (Elo R diff Last 6)'!$C236))</f>
        <v/>
      </c>
      <c r="G236" s="4" t="str">
        <f t="shared" ca="1" si="43"/>
        <v/>
      </c>
      <c r="H236" s="69" t="str">
        <f t="shared" ca="1" si="51"/>
        <v/>
      </c>
      <c r="I236" s="69" t="str">
        <f t="shared" ca="1" si="52"/>
        <v/>
      </c>
      <c r="J236" s="69" t="str">
        <f t="shared" ca="1" si="53"/>
        <v/>
      </c>
      <c r="N236" s="64" t="str">
        <f t="shared" ca="1" si="54"/>
        <v/>
      </c>
      <c r="O236" s="64" t="str">
        <f t="shared" ca="1" si="55"/>
        <v/>
      </c>
      <c r="P236" s="36" t="str">
        <f t="shared" ca="1" si="44"/>
        <v/>
      </c>
      <c r="Q236" s="36" t="str">
        <f t="shared" ca="1" si="45"/>
        <v/>
      </c>
      <c r="R236" s="36" t="str">
        <f t="shared" ca="1" si="46"/>
        <v/>
      </c>
      <c r="S236" s="4" t="str">
        <f t="shared" ca="1" si="47"/>
        <v/>
      </c>
      <c r="T236" s="61" t="str">
        <f t="shared" ca="1" si="48"/>
        <v/>
      </c>
      <c r="U236" s="61" t="str">
        <f t="shared" ca="1" si="48"/>
        <v/>
      </c>
      <c r="V236" s="61" t="str">
        <f t="shared" ca="1" si="48"/>
        <v/>
      </c>
      <c r="AJ236" t="str">
        <f t="shared" ca="1" si="49"/>
        <v>first</v>
      </c>
    </row>
    <row r="237" spans="3:36">
      <c r="C237" t="str">
        <f t="shared" ca="1" si="50"/>
        <v/>
      </c>
      <c r="D237" s="4" t="str">
        <f ca="1">IF(C237="","",COUNTIFS('Program and Results'!$S:$S,"HOME",'Program and Results'!$U:$U,'Data mining (Elo R diff Last 6)'!$C237))</f>
        <v/>
      </c>
      <c r="E237" s="4" t="str">
        <f ca="1">IF(C237="","",COUNTIFS('Program and Results'!$S:$S,"AWAY",'Program and Results'!$U:$U,'Data mining (Elo R diff Last 6)'!$C237))</f>
        <v/>
      </c>
      <c r="F237" s="4" t="str">
        <f ca="1">IF(C237="","",COUNTIFS('Program and Results'!$S:$S,"DRAW",'Program and Results'!$U:$U,'Data mining (Elo R diff Last 6)'!$C237))</f>
        <v/>
      </c>
      <c r="G237" s="4" t="str">
        <f t="shared" ca="1" si="43"/>
        <v/>
      </c>
      <c r="H237" s="69" t="str">
        <f t="shared" ca="1" si="51"/>
        <v/>
      </c>
      <c r="I237" s="69" t="str">
        <f t="shared" ca="1" si="52"/>
        <v/>
      </c>
      <c r="J237" s="69" t="str">
        <f t="shared" ca="1" si="53"/>
        <v/>
      </c>
      <c r="N237" s="64" t="str">
        <f t="shared" ca="1" si="54"/>
        <v/>
      </c>
      <c r="O237" s="64" t="str">
        <f t="shared" ca="1" si="55"/>
        <v/>
      </c>
      <c r="P237" s="36" t="str">
        <f t="shared" ca="1" si="44"/>
        <v/>
      </c>
      <c r="Q237" s="36" t="str">
        <f t="shared" ca="1" si="45"/>
        <v/>
      </c>
      <c r="R237" s="36" t="str">
        <f t="shared" ca="1" si="46"/>
        <v/>
      </c>
      <c r="S237" s="4" t="str">
        <f t="shared" ca="1" si="47"/>
        <v/>
      </c>
      <c r="T237" s="61" t="str">
        <f t="shared" ca="1" si="48"/>
        <v/>
      </c>
      <c r="U237" s="61" t="str">
        <f t="shared" ca="1" si="48"/>
        <v/>
      </c>
      <c r="V237" s="61" t="str">
        <f t="shared" ca="1" si="48"/>
        <v/>
      </c>
      <c r="AJ237" t="str">
        <f t="shared" ca="1" si="49"/>
        <v>first</v>
      </c>
    </row>
    <row r="238" spans="3:36">
      <c r="C238" t="str">
        <f t="shared" ca="1" si="50"/>
        <v/>
      </c>
      <c r="D238" s="4" t="str">
        <f ca="1">IF(C238="","",COUNTIFS('Program and Results'!$S:$S,"HOME",'Program and Results'!$U:$U,'Data mining (Elo R diff Last 6)'!$C238))</f>
        <v/>
      </c>
      <c r="E238" s="4" t="str">
        <f ca="1">IF(C238="","",COUNTIFS('Program and Results'!$S:$S,"AWAY",'Program and Results'!$U:$U,'Data mining (Elo R diff Last 6)'!$C238))</f>
        <v/>
      </c>
      <c r="F238" s="4" t="str">
        <f ca="1">IF(C238="","",COUNTIFS('Program and Results'!$S:$S,"DRAW",'Program and Results'!$U:$U,'Data mining (Elo R diff Last 6)'!$C238))</f>
        <v/>
      </c>
      <c r="G238" s="4" t="str">
        <f t="shared" ca="1" si="43"/>
        <v/>
      </c>
      <c r="H238" s="69" t="str">
        <f t="shared" ca="1" si="51"/>
        <v/>
      </c>
      <c r="I238" s="69" t="str">
        <f t="shared" ca="1" si="52"/>
        <v/>
      </c>
      <c r="J238" s="69" t="str">
        <f t="shared" ca="1" si="53"/>
        <v/>
      </c>
      <c r="N238" s="64" t="str">
        <f t="shared" ca="1" si="54"/>
        <v/>
      </c>
      <c r="O238" s="64" t="str">
        <f t="shared" ca="1" si="55"/>
        <v/>
      </c>
      <c r="P238" s="36" t="str">
        <f t="shared" ca="1" si="44"/>
        <v/>
      </c>
      <c r="Q238" s="36" t="str">
        <f t="shared" ca="1" si="45"/>
        <v/>
      </c>
      <c r="R238" s="36" t="str">
        <f t="shared" ca="1" si="46"/>
        <v/>
      </c>
      <c r="S238" s="4" t="str">
        <f t="shared" ca="1" si="47"/>
        <v/>
      </c>
      <c r="T238" s="61" t="str">
        <f t="shared" ca="1" si="48"/>
        <v/>
      </c>
      <c r="U238" s="61" t="str">
        <f t="shared" ca="1" si="48"/>
        <v/>
      </c>
      <c r="V238" s="61" t="str">
        <f t="shared" ca="1" si="48"/>
        <v/>
      </c>
      <c r="AJ238" t="str">
        <f t="shared" ca="1" si="49"/>
        <v>first</v>
      </c>
    </row>
    <row r="239" spans="3:36">
      <c r="C239" t="str">
        <f t="shared" ca="1" si="50"/>
        <v/>
      </c>
      <c r="D239" s="4" t="str">
        <f ca="1">IF(C239="","",COUNTIFS('Program and Results'!$S:$S,"HOME",'Program and Results'!$U:$U,'Data mining (Elo R diff Last 6)'!$C239))</f>
        <v/>
      </c>
      <c r="E239" s="4" t="str">
        <f ca="1">IF(C239="","",COUNTIFS('Program and Results'!$S:$S,"AWAY",'Program and Results'!$U:$U,'Data mining (Elo R diff Last 6)'!$C239))</f>
        <v/>
      </c>
      <c r="F239" s="4" t="str">
        <f ca="1">IF(C239="","",COUNTIFS('Program and Results'!$S:$S,"DRAW",'Program and Results'!$U:$U,'Data mining (Elo R diff Last 6)'!$C239))</f>
        <v/>
      </c>
      <c r="G239" s="4" t="str">
        <f t="shared" ca="1" si="43"/>
        <v/>
      </c>
      <c r="H239" s="69" t="str">
        <f t="shared" ca="1" si="51"/>
        <v/>
      </c>
      <c r="I239" s="69" t="str">
        <f t="shared" ca="1" si="52"/>
        <v/>
      </c>
      <c r="J239" s="69" t="str">
        <f t="shared" ca="1" si="53"/>
        <v/>
      </c>
      <c r="N239" s="64" t="str">
        <f t="shared" ca="1" si="54"/>
        <v/>
      </c>
      <c r="O239" s="64" t="str">
        <f t="shared" ca="1" si="55"/>
        <v/>
      </c>
      <c r="P239" s="36" t="str">
        <f t="shared" ca="1" si="44"/>
        <v/>
      </c>
      <c r="Q239" s="36" t="str">
        <f t="shared" ca="1" si="45"/>
        <v/>
      </c>
      <c r="R239" s="36" t="str">
        <f t="shared" ca="1" si="46"/>
        <v/>
      </c>
      <c r="S239" s="4" t="str">
        <f t="shared" ca="1" si="47"/>
        <v/>
      </c>
      <c r="T239" s="61" t="str">
        <f t="shared" ca="1" si="48"/>
        <v/>
      </c>
      <c r="U239" s="61" t="str">
        <f t="shared" ca="1" si="48"/>
        <v/>
      </c>
      <c r="V239" s="61" t="str">
        <f t="shared" ca="1" si="48"/>
        <v/>
      </c>
      <c r="AJ239" t="str">
        <f t="shared" ca="1" si="49"/>
        <v>first</v>
      </c>
    </row>
    <row r="240" spans="3:36">
      <c r="C240" t="str">
        <f t="shared" ca="1" si="50"/>
        <v/>
      </c>
      <c r="D240" s="4" t="str">
        <f ca="1">IF(C240="","",COUNTIFS('Program and Results'!$S:$S,"HOME",'Program and Results'!$U:$U,'Data mining (Elo R diff Last 6)'!$C240))</f>
        <v/>
      </c>
      <c r="E240" s="4" t="str">
        <f ca="1">IF(C240="","",COUNTIFS('Program and Results'!$S:$S,"AWAY",'Program and Results'!$U:$U,'Data mining (Elo R diff Last 6)'!$C240))</f>
        <v/>
      </c>
      <c r="F240" s="4" t="str">
        <f ca="1">IF(C240="","",COUNTIFS('Program and Results'!$S:$S,"DRAW",'Program and Results'!$U:$U,'Data mining (Elo R diff Last 6)'!$C240))</f>
        <v/>
      </c>
      <c r="G240" s="4" t="str">
        <f t="shared" ca="1" si="43"/>
        <v/>
      </c>
      <c r="H240" s="69" t="str">
        <f t="shared" ca="1" si="51"/>
        <v/>
      </c>
      <c r="I240" s="69" t="str">
        <f t="shared" ca="1" si="52"/>
        <v/>
      </c>
      <c r="J240" s="69" t="str">
        <f t="shared" ca="1" si="53"/>
        <v/>
      </c>
      <c r="N240" s="64" t="str">
        <f t="shared" ca="1" si="54"/>
        <v/>
      </c>
      <c r="O240" s="64" t="str">
        <f t="shared" ca="1" si="55"/>
        <v/>
      </c>
      <c r="P240" s="36" t="str">
        <f t="shared" ca="1" si="44"/>
        <v/>
      </c>
      <c r="Q240" s="36" t="str">
        <f t="shared" ca="1" si="45"/>
        <v/>
      </c>
      <c r="R240" s="36" t="str">
        <f t="shared" ca="1" si="46"/>
        <v/>
      </c>
      <c r="S240" s="4" t="str">
        <f t="shared" ca="1" si="47"/>
        <v/>
      </c>
      <c r="T240" s="61" t="str">
        <f t="shared" ca="1" si="48"/>
        <v/>
      </c>
      <c r="U240" s="61" t="str">
        <f t="shared" ca="1" si="48"/>
        <v/>
      </c>
      <c r="V240" s="61" t="str">
        <f t="shared" ca="1" si="48"/>
        <v/>
      </c>
      <c r="AJ240" t="str">
        <f t="shared" ca="1" si="49"/>
        <v>first</v>
      </c>
    </row>
    <row r="241" spans="3:36">
      <c r="C241" t="str">
        <f t="shared" ca="1" si="50"/>
        <v/>
      </c>
      <c r="D241" s="4" t="str">
        <f ca="1">IF(C241="","",COUNTIFS('Program and Results'!$S:$S,"HOME",'Program and Results'!$U:$U,'Data mining (Elo R diff Last 6)'!$C241))</f>
        <v/>
      </c>
      <c r="E241" s="4" t="str">
        <f ca="1">IF(C241="","",COUNTIFS('Program and Results'!$S:$S,"AWAY",'Program and Results'!$U:$U,'Data mining (Elo R diff Last 6)'!$C241))</f>
        <v/>
      </c>
      <c r="F241" s="4" t="str">
        <f ca="1">IF(C241="","",COUNTIFS('Program and Results'!$S:$S,"DRAW",'Program and Results'!$U:$U,'Data mining (Elo R diff Last 6)'!$C241))</f>
        <v/>
      </c>
      <c r="G241" s="4" t="str">
        <f t="shared" ca="1" si="43"/>
        <v/>
      </c>
      <c r="H241" s="69" t="str">
        <f t="shared" ca="1" si="51"/>
        <v/>
      </c>
      <c r="I241" s="69" t="str">
        <f t="shared" ca="1" si="52"/>
        <v/>
      </c>
      <c r="J241" s="69" t="str">
        <f t="shared" ca="1" si="53"/>
        <v/>
      </c>
      <c r="N241" s="64" t="str">
        <f t="shared" ca="1" si="54"/>
        <v/>
      </c>
      <c r="O241" s="64" t="str">
        <f t="shared" ca="1" si="55"/>
        <v/>
      </c>
      <c r="P241" s="36" t="str">
        <f t="shared" ca="1" si="44"/>
        <v/>
      </c>
      <c r="Q241" s="36" t="str">
        <f t="shared" ca="1" si="45"/>
        <v/>
      </c>
      <c r="R241" s="36" t="str">
        <f t="shared" ca="1" si="46"/>
        <v/>
      </c>
      <c r="S241" s="4" t="str">
        <f t="shared" ca="1" si="47"/>
        <v/>
      </c>
      <c r="T241" s="61" t="str">
        <f t="shared" ca="1" si="48"/>
        <v/>
      </c>
      <c r="U241" s="61" t="str">
        <f t="shared" ca="1" si="48"/>
        <v/>
      </c>
      <c r="V241" s="61" t="str">
        <f t="shared" ca="1" si="48"/>
        <v/>
      </c>
      <c r="AJ241" t="str">
        <f t="shared" ca="1" si="49"/>
        <v>first</v>
      </c>
    </row>
    <row r="242" spans="3:36">
      <c r="C242" t="str">
        <f t="shared" ca="1" si="50"/>
        <v/>
      </c>
      <c r="D242" s="4" t="str">
        <f ca="1">IF(C242="","",COUNTIFS('Program and Results'!$S:$S,"HOME",'Program and Results'!$U:$U,'Data mining (Elo R diff Last 6)'!$C242))</f>
        <v/>
      </c>
      <c r="E242" s="4" t="str">
        <f ca="1">IF(C242="","",COUNTIFS('Program and Results'!$S:$S,"AWAY",'Program and Results'!$U:$U,'Data mining (Elo R diff Last 6)'!$C242))</f>
        <v/>
      </c>
      <c r="F242" s="4" t="str">
        <f ca="1">IF(C242="","",COUNTIFS('Program and Results'!$S:$S,"DRAW",'Program and Results'!$U:$U,'Data mining (Elo R diff Last 6)'!$C242))</f>
        <v/>
      </c>
      <c r="G242" s="4" t="str">
        <f t="shared" ca="1" si="43"/>
        <v/>
      </c>
      <c r="H242" s="69" t="str">
        <f t="shared" ca="1" si="51"/>
        <v/>
      </c>
      <c r="I242" s="69" t="str">
        <f t="shared" ca="1" si="52"/>
        <v/>
      </c>
      <c r="J242" s="69" t="str">
        <f t="shared" ca="1" si="53"/>
        <v/>
      </c>
      <c r="N242" s="64" t="str">
        <f t="shared" ca="1" si="54"/>
        <v/>
      </c>
      <c r="O242" s="64" t="str">
        <f t="shared" ca="1" si="55"/>
        <v/>
      </c>
      <c r="P242" s="36" t="str">
        <f t="shared" ca="1" si="44"/>
        <v/>
      </c>
      <c r="Q242" s="36" t="str">
        <f t="shared" ca="1" si="45"/>
        <v/>
      </c>
      <c r="R242" s="36" t="str">
        <f t="shared" ca="1" si="46"/>
        <v/>
      </c>
      <c r="S242" s="4" t="str">
        <f t="shared" ca="1" si="47"/>
        <v/>
      </c>
      <c r="T242" s="61" t="str">
        <f t="shared" ca="1" si="48"/>
        <v/>
      </c>
      <c r="U242" s="61" t="str">
        <f t="shared" ca="1" si="48"/>
        <v/>
      </c>
      <c r="V242" s="61" t="str">
        <f t="shared" ca="1" si="48"/>
        <v/>
      </c>
      <c r="AJ242" t="str">
        <f t="shared" ca="1" si="49"/>
        <v>first</v>
      </c>
    </row>
    <row r="243" spans="3:36">
      <c r="C243" t="str">
        <f t="shared" ca="1" si="50"/>
        <v/>
      </c>
      <c r="D243" s="4" t="str">
        <f ca="1">IF(C243="","",COUNTIFS('Program and Results'!$S:$S,"HOME",'Program and Results'!$U:$U,'Data mining (Elo R diff Last 6)'!$C243))</f>
        <v/>
      </c>
      <c r="E243" s="4" t="str">
        <f ca="1">IF(C243="","",COUNTIFS('Program and Results'!$S:$S,"AWAY",'Program and Results'!$U:$U,'Data mining (Elo R diff Last 6)'!$C243))</f>
        <v/>
      </c>
      <c r="F243" s="4" t="str">
        <f ca="1">IF(C243="","",COUNTIFS('Program and Results'!$S:$S,"DRAW",'Program and Results'!$U:$U,'Data mining (Elo R diff Last 6)'!$C243))</f>
        <v/>
      </c>
      <c r="G243" s="4" t="str">
        <f t="shared" ca="1" si="43"/>
        <v/>
      </c>
      <c r="H243" s="69" t="str">
        <f t="shared" ca="1" si="51"/>
        <v/>
      </c>
      <c r="I243" s="69" t="str">
        <f t="shared" ca="1" si="52"/>
        <v/>
      </c>
      <c r="J243" s="69" t="str">
        <f t="shared" ca="1" si="53"/>
        <v/>
      </c>
      <c r="N243" s="64" t="str">
        <f t="shared" ca="1" si="54"/>
        <v/>
      </c>
      <c r="O243" s="64" t="str">
        <f t="shared" ca="1" si="55"/>
        <v/>
      </c>
      <c r="P243" s="36" t="str">
        <f t="shared" ca="1" si="44"/>
        <v/>
      </c>
      <c r="Q243" s="36" t="str">
        <f t="shared" ca="1" si="45"/>
        <v/>
      </c>
      <c r="R243" s="36" t="str">
        <f t="shared" ca="1" si="46"/>
        <v/>
      </c>
      <c r="S243" s="4" t="str">
        <f t="shared" ca="1" si="47"/>
        <v/>
      </c>
      <c r="T243" s="61" t="str">
        <f t="shared" ca="1" si="48"/>
        <v/>
      </c>
      <c r="U243" s="61" t="str">
        <f t="shared" ca="1" si="48"/>
        <v/>
      </c>
      <c r="V243" s="61" t="str">
        <f t="shared" ca="1" si="48"/>
        <v/>
      </c>
      <c r="AJ243" t="str">
        <f t="shared" ca="1" si="49"/>
        <v>first</v>
      </c>
    </row>
    <row r="244" spans="3:36">
      <c r="C244" t="str">
        <f t="shared" ca="1" si="50"/>
        <v/>
      </c>
      <c r="D244" s="4" t="str">
        <f ca="1">IF(C244="","",COUNTIFS('Program and Results'!$S:$S,"HOME",'Program and Results'!$U:$U,'Data mining (Elo R diff Last 6)'!$C244))</f>
        <v/>
      </c>
      <c r="E244" s="4" t="str">
        <f ca="1">IF(C244="","",COUNTIFS('Program and Results'!$S:$S,"AWAY",'Program and Results'!$U:$U,'Data mining (Elo R diff Last 6)'!$C244))</f>
        <v/>
      </c>
      <c r="F244" s="4" t="str">
        <f ca="1">IF(C244="","",COUNTIFS('Program and Results'!$S:$S,"DRAW",'Program and Results'!$U:$U,'Data mining (Elo R diff Last 6)'!$C244))</f>
        <v/>
      </c>
      <c r="G244" s="4" t="str">
        <f t="shared" ca="1" si="43"/>
        <v/>
      </c>
      <c r="H244" s="69" t="str">
        <f t="shared" ca="1" si="51"/>
        <v/>
      </c>
      <c r="I244" s="69" t="str">
        <f t="shared" ca="1" si="52"/>
        <v/>
      </c>
      <c r="J244" s="69" t="str">
        <f t="shared" ca="1" si="53"/>
        <v/>
      </c>
      <c r="N244" s="64" t="str">
        <f t="shared" ca="1" si="54"/>
        <v/>
      </c>
      <c r="O244" s="64" t="str">
        <f t="shared" ca="1" si="55"/>
        <v/>
      </c>
      <c r="P244" s="36" t="str">
        <f t="shared" ca="1" si="44"/>
        <v/>
      </c>
      <c r="Q244" s="36" t="str">
        <f t="shared" ca="1" si="45"/>
        <v/>
      </c>
      <c r="R244" s="36" t="str">
        <f t="shared" ca="1" si="46"/>
        <v/>
      </c>
      <c r="S244" s="4" t="str">
        <f t="shared" ca="1" si="47"/>
        <v/>
      </c>
      <c r="T244" s="61" t="str">
        <f t="shared" ca="1" si="48"/>
        <v/>
      </c>
      <c r="U244" s="61" t="str">
        <f t="shared" ca="1" si="48"/>
        <v/>
      </c>
      <c r="V244" s="61" t="str">
        <f t="shared" ca="1" si="48"/>
        <v/>
      </c>
      <c r="AJ244" t="str">
        <f t="shared" ca="1" si="49"/>
        <v>first</v>
      </c>
    </row>
    <row r="245" spans="3:36">
      <c r="C245" t="str">
        <f t="shared" ca="1" si="50"/>
        <v/>
      </c>
      <c r="D245" s="4" t="str">
        <f ca="1">IF(C245="","",COUNTIFS('Program and Results'!$S:$S,"HOME",'Program and Results'!$U:$U,'Data mining (Elo R diff Last 6)'!$C245))</f>
        <v/>
      </c>
      <c r="E245" s="4" t="str">
        <f ca="1">IF(C245="","",COUNTIFS('Program and Results'!$S:$S,"AWAY",'Program and Results'!$U:$U,'Data mining (Elo R diff Last 6)'!$C245))</f>
        <v/>
      </c>
      <c r="F245" s="4" t="str">
        <f ca="1">IF(C245="","",COUNTIFS('Program and Results'!$S:$S,"DRAW",'Program and Results'!$U:$U,'Data mining (Elo R diff Last 6)'!$C245))</f>
        <v/>
      </c>
      <c r="G245" s="4" t="str">
        <f t="shared" ca="1" si="43"/>
        <v/>
      </c>
      <c r="H245" s="69" t="str">
        <f t="shared" ca="1" si="51"/>
        <v/>
      </c>
      <c r="I245" s="69" t="str">
        <f t="shared" ca="1" si="52"/>
        <v/>
      </c>
      <c r="J245" s="69" t="str">
        <f t="shared" ca="1" si="53"/>
        <v/>
      </c>
      <c r="N245" s="64" t="str">
        <f t="shared" ca="1" si="54"/>
        <v/>
      </c>
      <c r="O245" s="64" t="str">
        <f t="shared" ca="1" si="55"/>
        <v/>
      </c>
      <c r="P245" s="36" t="str">
        <f t="shared" ca="1" si="44"/>
        <v/>
      </c>
      <c r="Q245" s="36" t="str">
        <f t="shared" ca="1" si="45"/>
        <v/>
      </c>
      <c r="R245" s="36" t="str">
        <f t="shared" ca="1" si="46"/>
        <v/>
      </c>
      <c r="S245" s="4" t="str">
        <f t="shared" ca="1" si="47"/>
        <v/>
      </c>
      <c r="T245" s="61" t="str">
        <f t="shared" ca="1" si="48"/>
        <v/>
      </c>
      <c r="U245" s="61" t="str">
        <f t="shared" ca="1" si="48"/>
        <v/>
      </c>
      <c r="V245" s="61" t="str">
        <f t="shared" ca="1" si="48"/>
        <v/>
      </c>
      <c r="AJ245" t="str">
        <f t="shared" ca="1" si="49"/>
        <v>first</v>
      </c>
    </row>
    <row r="246" spans="3:36">
      <c r="C246" t="str">
        <f t="shared" ca="1" si="50"/>
        <v/>
      </c>
      <c r="D246" s="4" t="str">
        <f ca="1">IF(C246="","",COUNTIFS('Program and Results'!$S:$S,"HOME",'Program and Results'!$U:$U,'Data mining (Elo R diff Last 6)'!$C246))</f>
        <v/>
      </c>
      <c r="E246" s="4" t="str">
        <f ca="1">IF(C246="","",COUNTIFS('Program and Results'!$S:$S,"AWAY",'Program and Results'!$U:$U,'Data mining (Elo R diff Last 6)'!$C246))</f>
        <v/>
      </c>
      <c r="F246" s="4" t="str">
        <f ca="1">IF(C246="","",COUNTIFS('Program and Results'!$S:$S,"DRAW",'Program and Results'!$U:$U,'Data mining (Elo R diff Last 6)'!$C246))</f>
        <v/>
      </c>
      <c r="G246" s="4" t="str">
        <f t="shared" ca="1" si="43"/>
        <v/>
      </c>
      <c r="H246" s="69" t="str">
        <f t="shared" ca="1" si="51"/>
        <v/>
      </c>
      <c r="I246" s="69" t="str">
        <f t="shared" ca="1" si="52"/>
        <v/>
      </c>
      <c r="J246" s="69" t="str">
        <f t="shared" ca="1" si="53"/>
        <v/>
      </c>
      <c r="N246" s="64" t="str">
        <f t="shared" ca="1" si="54"/>
        <v/>
      </c>
      <c r="O246" s="64" t="str">
        <f t="shared" ca="1" si="55"/>
        <v/>
      </c>
      <c r="P246" s="36" t="str">
        <f t="shared" ca="1" si="44"/>
        <v/>
      </c>
      <c r="Q246" s="36" t="str">
        <f t="shared" ca="1" si="45"/>
        <v/>
      </c>
      <c r="R246" s="36" t="str">
        <f t="shared" ca="1" si="46"/>
        <v/>
      </c>
      <c r="S246" s="4" t="str">
        <f t="shared" ca="1" si="47"/>
        <v/>
      </c>
      <c r="T246" s="61" t="str">
        <f t="shared" ca="1" si="48"/>
        <v/>
      </c>
      <c r="U246" s="61" t="str">
        <f t="shared" ca="1" si="48"/>
        <v/>
      </c>
      <c r="V246" s="61" t="str">
        <f t="shared" ca="1" si="48"/>
        <v/>
      </c>
      <c r="AJ246" t="str">
        <f t="shared" ca="1" si="49"/>
        <v>first</v>
      </c>
    </row>
    <row r="247" spans="3:36">
      <c r="C247" t="str">
        <f t="shared" ca="1" si="50"/>
        <v/>
      </c>
      <c r="D247" s="4" t="str">
        <f ca="1">IF(C247="","",COUNTIFS('Program and Results'!$S:$S,"HOME",'Program and Results'!$U:$U,'Data mining (Elo R diff Last 6)'!$C247))</f>
        <v/>
      </c>
      <c r="E247" s="4" t="str">
        <f ca="1">IF(C247="","",COUNTIFS('Program and Results'!$S:$S,"AWAY",'Program and Results'!$U:$U,'Data mining (Elo R diff Last 6)'!$C247))</f>
        <v/>
      </c>
      <c r="F247" s="4" t="str">
        <f ca="1">IF(C247="","",COUNTIFS('Program and Results'!$S:$S,"DRAW",'Program and Results'!$U:$U,'Data mining (Elo R diff Last 6)'!$C247))</f>
        <v/>
      </c>
      <c r="G247" s="4" t="str">
        <f t="shared" ca="1" si="43"/>
        <v/>
      </c>
      <c r="H247" s="69" t="str">
        <f t="shared" ca="1" si="51"/>
        <v/>
      </c>
      <c r="I247" s="69" t="str">
        <f t="shared" ca="1" si="52"/>
        <v/>
      </c>
      <c r="J247" s="69" t="str">
        <f t="shared" ca="1" si="53"/>
        <v/>
      </c>
      <c r="N247" s="64" t="str">
        <f t="shared" ca="1" si="54"/>
        <v/>
      </c>
      <c r="O247" s="64" t="str">
        <f t="shared" ca="1" si="55"/>
        <v/>
      </c>
      <c r="P247" s="36" t="str">
        <f t="shared" ca="1" si="44"/>
        <v/>
      </c>
      <c r="Q247" s="36" t="str">
        <f t="shared" ca="1" si="45"/>
        <v/>
      </c>
      <c r="R247" s="36" t="str">
        <f t="shared" ca="1" si="46"/>
        <v/>
      </c>
      <c r="S247" s="4" t="str">
        <f t="shared" ca="1" si="47"/>
        <v/>
      </c>
      <c r="T247" s="61" t="str">
        <f t="shared" ca="1" si="48"/>
        <v/>
      </c>
      <c r="U247" s="61" t="str">
        <f t="shared" ca="1" si="48"/>
        <v/>
      </c>
      <c r="V247" s="61" t="str">
        <f t="shared" ca="1" si="48"/>
        <v/>
      </c>
      <c r="AJ247" t="str">
        <f t="shared" ca="1" si="49"/>
        <v>first</v>
      </c>
    </row>
    <row r="248" spans="3:36">
      <c r="C248" t="str">
        <f t="shared" ca="1" si="50"/>
        <v/>
      </c>
      <c r="D248" s="4" t="str">
        <f ca="1">IF(C248="","",COUNTIFS('Program and Results'!$S:$S,"HOME",'Program and Results'!$U:$U,'Data mining (Elo R diff Last 6)'!$C248))</f>
        <v/>
      </c>
      <c r="E248" s="4" t="str">
        <f ca="1">IF(C248="","",COUNTIFS('Program and Results'!$S:$S,"AWAY",'Program and Results'!$U:$U,'Data mining (Elo R diff Last 6)'!$C248))</f>
        <v/>
      </c>
      <c r="F248" s="4" t="str">
        <f ca="1">IF(C248="","",COUNTIFS('Program and Results'!$S:$S,"DRAW",'Program and Results'!$U:$U,'Data mining (Elo R diff Last 6)'!$C248))</f>
        <v/>
      </c>
      <c r="G248" s="4" t="str">
        <f t="shared" ca="1" si="43"/>
        <v/>
      </c>
      <c r="H248" s="69" t="str">
        <f t="shared" ca="1" si="51"/>
        <v/>
      </c>
      <c r="I248" s="69" t="str">
        <f t="shared" ca="1" si="52"/>
        <v/>
      </c>
      <c r="J248" s="69" t="str">
        <f t="shared" ca="1" si="53"/>
        <v/>
      </c>
      <c r="N248" s="64" t="str">
        <f t="shared" ca="1" si="54"/>
        <v/>
      </c>
      <c r="O248" s="64" t="str">
        <f t="shared" ca="1" si="55"/>
        <v/>
      </c>
      <c r="P248" s="36" t="str">
        <f t="shared" ca="1" si="44"/>
        <v/>
      </c>
      <c r="Q248" s="36" t="str">
        <f t="shared" ca="1" si="45"/>
        <v/>
      </c>
      <c r="R248" s="36" t="str">
        <f t="shared" ca="1" si="46"/>
        <v/>
      </c>
      <c r="S248" s="4" t="str">
        <f t="shared" ca="1" si="47"/>
        <v/>
      </c>
      <c r="T248" s="61" t="str">
        <f t="shared" ca="1" si="48"/>
        <v/>
      </c>
      <c r="U248" s="61" t="str">
        <f t="shared" ca="1" si="48"/>
        <v/>
      </c>
      <c r="V248" s="61" t="str">
        <f t="shared" ca="1" si="48"/>
        <v/>
      </c>
      <c r="AJ248" t="str">
        <f t="shared" ca="1" si="49"/>
        <v>first</v>
      </c>
    </row>
    <row r="249" spans="3:36">
      <c r="C249" t="str">
        <f t="shared" ca="1" si="50"/>
        <v/>
      </c>
      <c r="D249" s="4" t="str">
        <f ca="1">IF(C249="","",COUNTIFS('Program and Results'!$S:$S,"HOME",'Program and Results'!$U:$U,'Data mining (Elo R diff Last 6)'!$C249))</f>
        <v/>
      </c>
      <c r="E249" s="4" t="str">
        <f ca="1">IF(C249="","",COUNTIFS('Program and Results'!$S:$S,"AWAY",'Program and Results'!$U:$U,'Data mining (Elo R diff Last 6)'!$C249))</f>
        <v/>
      </c>
      <c r="F249" s="4" t="str">
        <f ca="1">IF(C249="","",COUNTIFS('Program and Results'!$S:$S,"DRAW",'Program and Results'!$U:$U,'Data mining (Elo R diff Last 6)'!$C249))</f>
        <v/>
      </c>
      <c r="G249" s="4" t="str">
        <f t="shared" ca="1" si="43"/>
        <v/>
      </c>
      <c r="H249" s="69" t="str">
        <f t="shared" ca="1" si="51"/>
        <v/>
      </c>
      <c r="I249" s="69" t="str">
        <f t="shared" ca="1" si="52"/>
        <v/>
      </c>
      <c r="J249" s="69" t="str">
        <f t="shared" ca="1" si="53"/>
        <v/>
      </c>
      <c r="N249" s="64" t="str">
        <f t="shared" ca="1" si="54"/>
        <v/>
      </c>
      <c r="O249" s="64" t="str">
        <f t="shared" ca="1" si="55"/>
        <v/>
      </c>
      <c r="P249" s="36" t="str">
        <f t="shared" ca="1" si="44"/>
        <v/>
      </c>
      <c r="Q249" s="36" t="str">
        <f t="shared" ca="1" si="45"/>
        <v/>
      </c>
      <c r="R249" s="36" t="str">
        <f t="shared" ca="1" si="46"/>
        <v/>
      </c>
      <c r="S249" s="4" t="str">
        <f t="shared" ca="1" si="47"/>
        <v/>
      </c>
      <c r="T249" s="61" t="str">
        <f t="shared" ca="1" si="48"/>
        <v/>
      </c>
      <c r="U249" s="61" t="str">
        <f t="shared" ca="1" si="48"/>
        <v/>
      </c>
      <c r="V249" s="61" t="str">
        <f t="shared" ca="1" si="48"/>
        <v/>
      </c>
      <c r="AJ249" t="str">
        <f t="shared" ca="1" si="49"/>
        <v>first</v>
      </c>
    </row>
    <row r="250" spans="3:36">
      <c r="C250" t="str">
        <f t="shared" ca="1" si="50"/>
        <v/>
      </c>
      <c r="D250" s="4" t="str">
        <f ca="1">IF(C250="","",COUNTIFS('Program and Results'!$S:$S,"HOME",'Program and Results'!$U:$U,'Data mining (Elo R diff Last 6)'!$C250))</f>
        <v/>
      </c>
      <c r="E250" s="4" t="str">
        <f ca="1">IF(C250="","",COUNTIFS('Program and Results'!$S:$S,"AWAY",'Program and Results'!$U:$U,'Data mining (Elo R diff Last 6)'!$C250))</f>
        <v/>
      </c>
      <c r="F250" s="4" t="str">
        <f ca="1">IF(C250="","",COUNTIFS('Program and Results'!$S:$S,"DRAW",'Program and Results'!$U:$U,'Data mining (Elo R diff Last 6)'!$C250))</f>
        <v/>
      </c>
      <c r="G250" s="4" t="str">
        <f t="shared" ca="1" si="43"/>
        <v/>
      </c>
      <c r="H250" s="69" t="str">
        <f t="shared" ca="1" si="51"/>
        <v/>
      </c>
      <c r="I250" s="69" t="str">
        <f t="shared" ca="1" si="52"/>
        <v/>
      </c>
      <c r="J250" s="69" t="str">
        <f t="shared" ca="1" si="53"/>
        <v/>
      </c>
      <c r="N250" s="64" t="str">
        <f t="shared" ca="1" si="54"/>
        <v/>
      </c>
      <c r="O250" s="64" t="str">
        <f t="shared" ca="1" si="55"/>
        <v/>
      </c>
      <c r="P250" s="36" t="str">
        <f t="shared" ca="1" si="44"/>
        <v/>
      </c>
      <c r="Q250" s="36" t="str">
        <f t="shared" ca="1" si="45"/>
        <v/>
      </c>
      <c r="R250" s="36" t="str">
        <f t="shared" ca="1" si="46"/>
        <v/>
      </c>
      <c r="S250" s="4" t="str">
        <f t="shared" ca="1" si="47"/>
        <v/>
      </c>
      <c r="T250" s="61" t="str">
        <f t="shared" ca="1" si="48"/>
        <v/>
      </c>
      <c r="U250" s="61" t="str">
        <f t="shared" ca="1" si="48"/>
        <v/>
      </c>
      <c r="V250" s="61" t="str">
        <f t="shared" ca="1" si="48"/>
        <v/>
      </c>
      <c r="AJ250" t="str">
        <f t="shared" ca="1" si="49"/>
        <v>first</v>
      </c>
    </row>
    <row r="251" spans="3:36">
      <c r="C251" t="str">
        <f t="shared" ca="1" si="50"/>
        <v/>
      </c>
      <c r="D251" s="4" t="str">
        <f ca="1">IF(C251="","",COUNTIFS('Program and Results'!$S:$S,"HOME",'Program and Results'!$U:$U,'Data mining (Elo R diff Last 6)'!$C251))</f>
        <v/>
      </c>
      <c r="E251" s="4" t="str">
        <f ca="1">IF(C251="","",COUNTIFS('Program and Results'!$S:$S,"AWAY",'Program and Results'!$U:$U,'Data mining (Elo R diff Last 6)'!$C251))</f>
        <v/>
      </c>
      <c r="F251" s="4" t="str">
        <f ca="1">IF(C251="","",COUNTIFS('Program and Results'!$S:$S,"DRAW",'Program and Results'!$U:$U,'Data mining (Elo R diff Last 6)'!$C251))</f>
        <v/>
      </c>
      <c r="G251" s="4" t="str">
        <f t="shared" ca="1" si="43"/>
        <v/>
      </c>
      <c r="H251" s="69" t="str">
        <f t="shared" ca="1" si="51"/>
        <v/>
      </c>
      <c r="I251" s="69" t="str">
        <f t="shared" ca="1" si="52"/>
        <v/>
      </c>
      <c r="J251" s="69" t="str">
        <f t="shared" ca="1" si="53"/>
        <v/>
      </c>
      <c r="N251" s="64" t="str">
        <f t="shared" ca="1" si="54"/>
        <v/>
      </c>
      <c r="O251" s="64" t="str">
        <f t="shared" ca="1" si="55"/>
        <v/>
      </c>
      <c r="P251" s="36" t="str">
        <f t="shared" ca="1" si="44"/>
        <v/>
      </c>
      <c r="Q251" s="36" t="str">
        <f t="shared" ca="1" si="45"/>
        <v/>
      </c>
      <c r="R251" s="36" t="str">
        <f t="shared" ca="1" si="46"/>
        <v/>
      </c>
      <c r="S251" s="4" t="str">
        <f t="shared" ca="1" si="47"/>
        <v/>
      </c>
      <c r="T251" s="61" t="str">
        <f t="shared" ca="1" si="48"/>
        <v/>
      </c>
      <c r="U251" s="61" t="str">
        <f t="shared" ca="1" si="48"/>
        <v/>
      </c>
      <c r="V251" s="61" t="str">
        <f t="shared" ca="1" si="48"/>
        <v/>
      </c>
      <c r="AJ251" t="str">
        <f t="shared" ca="1" si="49"/>
        <v>first</v>
      </c>
    </row>
    <row r="252" spans="3:36">
      <c r="C252" t="str">
        <f t="shared" ca="1" si="50"/>
        <v/>
      </c>
      <c r="D252" s="4" t="str">
        <f ca="1">IF(C252="","",COUNTIFS('Program and Results'!$S:$S,"HOME",'Program and Results'!$U:$U,'Data mining (Elo R diff Last 6)'!$C252))</f>
        <v/>
      </c>
      <c r="E252" s="4" t="str">
        <f ca="1">IF(C252="","",COUNTIFS('Program and Results'!$S:$S,"AWAY",'Program and Results'!$U:$U,'Data mining (Elo R diff Last 6)'!$C252))</f>
        <v/>
      </c>
      <c r="F252" s="4" t="str">
        <f ca="1">IF(C252="","",COUNTIFS('Program and Results'!$S:$S,"DRAW",'Program and Results'!$U:$U,'Data mining (Elo R diff Last 6)'!$C252))</f>
        <v/>
      </c>
      <c r="G252" s="4" t="str">
        <f t="shared" ca="1" si="43"/>
        <v/>
      </c>
      <c r="H252" s="69" t="str">
        <f t="shared" ca="1" si="51"/>
        <v/>
      </c>
      <c r="I252" s="69" t="str">
        <f t="shared" ca="1" si="52"/>
        <v/>
      </c>
      <c r="J252" s="69" t="str">
        <f t="shared" ca="1" si="53"/>
        <v/>
      </c>
      <c r="N252" s="64" t="str">
        <f t="shared" ca="1" si="54"/>
        <v/>
      </c>
      <c r="O252" s="64" t="str">
        <f t="shared" ca="1" si="55"/>
        <v/>
      </c>
      <c r="P252" s="36" t="str">
        <f t="shared" ca="1" si="44"/>
        <v/>
      </c>
      <c r="Q252" s="36" t="str">
        <f t="shared" ca="1" si="45"/>
        <v/>
      </c>
      <c r="R252" s="36" t="str">
        <f t="shared" ca="1" si="46"/>
        <v/>
      </c>
      <c r="S252" s="4" t="str">
        <f t="shared" ca="1" si="47"/>
        <v/>
      </c>
      <c r="T252" s="61" t="str">
        <f t="shared" ca="1" si="48"/>
        <v/>
      </c>
      <c r="U252" s="61" t="str">
        <f t="shared" ca="1" si="48"/>
        <v/>
      </c>
      <c r="V252" s="61" t="str">
        <f t="shared" ca="1" si="48"/>
        <v/>
      </c>
      <c r="AJ252" t="str">
        <f t="shared" ca="1" si="49"/>
        <v>first</v>
      </c>
    </row>
    <row r="253" spans="3:36">
      <c r="C253" t="str">
        <f t="shared" ca="1" si="50"/>
        <v/>
      </c>
      <c r="D253" s="4" t="str">
        <f ca="1">IF(C253="","",COUNTIFS('Program and Results'!$S:$S,"HOME",'Program and Results'!$U:$U,'Data mining (Elo R diff Last 6)'!$C253))</f>
        <v/>
      </c>
      <c r="E253" s="4" t="str">
        <f ca="1">IF(C253="","",COUNTIFS('Program and Results'!$S:$S,"AWAY",'Program and Results'!$U:$U,'Data mining (Elo R diff Last 6)'!$C253))</f>
        <v/>
      </c>
      <c r="F253" s="4" t="str">
        <f ca="1">IF(C253="","",COUNTIFS('Program and Results'!$S:$S,"DRAW",'Program and Results'!$U:$U,'Data mining (Elo R diff Last 6)'!$C253))</f>
        <v/>
      </c>
      <c r="G253" s="4" t="str">
        <f t="shared" ca="1" si="43"/>
        <v/>
      </c>
      <c r="H253" s="69" t="str">
        <f t="shared" ca="1" si="51"/>
        <v/>
      </c>
      <c r="I253" s="69" t="str">
        <f t="shared" ca="1" si="52"/>
        <v/>
      </c>
      <c r="J253" s="69" t="str">
        <f t="shared" ca="1" si="53"/>
        <v/>
      </c>
      <c r="N253" s="64" t="str">
        <f t="shared" ca="1" si="54"/>
        <v/>
      </c>
      <c r="O253" s="64" t="str">
        <f t="shared" ca="1" si="55"/>
        <v/>
      </c>
      <c r="P253" s="36" t="str">
        <f t="shared" ca="1" si="44"/>
        <v/>
      </c>
      <c r="Q253" s="36" t="str">
        <f t="shared" ca="1" si="45"/>
        <v/>
      </c>
      <c r="R253" s="36" t="str">
        <f t="shared" ca="1" si="46"/>
        <v/>
      </c>
      <c r="S253" s="4" t="str">
        <f t="shared" ca="1" si="47"/>
        <v/>
      </c>
      <c r="T253" s="61" t="str">
        <f t="shared" ca="1" si="48"/>
        <v/>
      </c>
      <c r="U253" s="61" t="str">
        <f t="shared" ca="1" si="48"/>
        <v/>
      </c>
      <c r="V253" s="61" t="str">
        <f t="shared" ca="1" si="48"/>
        <v/>
      </c>
      <c r="AJ253" t="str">
        <f t="shared" ca="1" si="49"/>
        <v>first</v>
      </c>
    </row>
    <row r="254" spans="3:36">
      <c r="C254" t="str">
        <f t="shared" ca="1" si="50"/>
        <v/>
      </c>
      <c r="D254" s="4" t="str">
        <f ca="1">IF(C254="","",COUNTIFS('Program and Results'!$S:$S,"HOME",'Program and Results'!$U:$U,'Data mining (Elo R diff Last 6)'!$C254))</f>
        <v/>
      </c>
      <c r="E254" s="4" t="str">
        <f ca="1">IF(C254="","",COUNTIFS('Program and Results'!$S:$S,"AWAY",'Program and Results'!$U:$U,'Data mining (Elo R diff Last 6)'!$C254))</f>
        <v/>
      </c>
      <c r="F254" s="4" t="str">
        <f ca="1">IF(C254="","",COUNTIFS('Program and Results'!$S:$S,"DRAW",'Program and Results'!$U:$U,'Data mining (Elo R diff Last 6)'!$C254))</f>
        <v/>
      </c>
      <c r="G254" s="4" t="str">
        <f t="shared" ca="1" si="43"/>
        <v/>
      </c>
      <c r="H254" s="69" t="str">
        <f t="shared" ca="1" si="51"/>
        <v/>
      </c>
      <c r="I254" s="69" t="str">
        <f t="shared" ca="1" si="52"/>
        <v/>
      </c>
      <c r="J254" s="69" t="str">
        <f t="shared" ca="1" si="53"/>
        <v/>
      </c>
      <c r="N254" s="64" t="str">
        <f t="shared" ca="1" si="54"/>
        <v/>
      </c>
      <c r="O254" s="64" t="str">
        <f t="shared" ca="1" si="55"/>
        <v/>
      </c>
      <c r="P254" s="36" t="str">
        <f t="shared" ca="1" si="44"/>
        <v/>
      </c>
      <c r="Q254" s="36" t="str">
        <f t="shared" ca="1" si="45"/>
        <v/>
      </c>
      <c r="R254" s="36" t="str">
        <f t="shared" ca="1" si="46"/>
        <v/>
      </c>
      <c r="S254" s="4" t="str">
        <f t="shared" ca="1" si="47"/>
        <v/>
      </c>
      <c r="T254" s="61" t="str">
        <f t="shared" ca="1" si="48"/>
        <v/>
      </c>
      <c r="U254" s="61" t="str">
        <f t="shared" ca="1" si="48"/>
        <v/>
      </c>
      <c r="V254" s="61" t="str">
        <f t="shared" ca="1" si="48"/>
        <v/>
      </c>
      <c r="AJ254" t="str">
        <f t="shared" ca="1" si="49"/>
        <v>first</v>
      </c>
    </row>
    <row r="255" spans="3:36">
      <c r="C255" t="str">
        <f t="shared" ca="1" si="50"/>
        <v/>
      </c>
      <c r="D255" s="4" t="str">
        <f ca="1">IF(C255="","",COUNTIFS('Program and Results'!$S:$S,"HOME",'Program and Results'!$U:$U,'Data mining (Elo R diff Last 6)'!$C255))</f>
        <v/>
      </c>
      <c r="E255" s="4" t="str">
        <f ca="1">IF(C255="","",COUNTIFS('Program and Results'!$S:$S,"AWAY",'Program and Results'!$U:$U,'Data mining (Elo R diff Last 6)'!$C255))</f>
        <v/>
      </c>
      <c r="F255" s="4" t="str">
        <f ca="1">IF(C255="","",COUNTIFS('Program and Results'!$S:$S,"DRAW",'Program and Results'!$U:$U,'Data mining (Elo R diff Last 6)'!$C255))</f>
        <v/>
      </c>
      <c r="G255" s="4" t="str">
        <f t="shared" ca="1" si="43"/>
        <v/>
      </c>
      <c r="H255" s="69" t="str">
        <f t="shared" ca="1" si="51"/>
        <v/>
      </c>
      <c r="I255" s="69" t="str">
        <f t="shared" ca="1" si="52"/>
        <v/>
      </c>
      <c r="J255" s="69" t="str">
        <f t="shared" ca="1" si="53"/>
        <v/>
      </c>
      <c r="N255" s="64" t="str">
        <f t="shared" ca="1" si="54"/>
        <v/>
      </c>
      <c r="O255" s="64" t="str">
        <f t="shared" ca="1" si="55"/>
        <v/>
      </c>
      <c r="P255" s="36" t="str">
        <f t="shared" ca="1" si="44"/>
        <v/>
      </c>
      <c r="Q255" s="36" t="str">
        <f t="shared" ca="1" si="45"/>
        <v/>
      </c>
      <c r="R255" s="36" t="str">
        <f t="shared" ca="1" si="46"/>
        <v/>
      </c>
      <c r="S255" s="4" t="str">
        <f t="shared" ca="1" si="47"/>
        <v/>
      </c>
      <c r="T255" s="61" t="str">
        <f t="shared" ca="1" si="48"/>
        <v/>
      </c>
      <c r="U255" s="61" t="str">
        <f t="shared" ca="1" si="48"/>
        <v/>
      </c>
      <c r="V255" s="61" t="str">
        <f t="shared" ca="1" si="48"/>
        <v/>
      </c>
      <c r="AJ255" t="str">
        <f t="shared" ca="1" si="49"/>
        <v>first</v>
      </c>
    </row>
    <row r="256" spans="3:36">
      <c r="C256" t="str">
        <f t="shared" ca="1" si="50"/>
        <v/>
      </c>
      <c r="D256" s="4" t="str">
        <f ca="1">IF(C256="","",COUNTIFS('Program and Results'!$S:$S,"HOME",'Program and Results'!$U:$U,'Data mining (Elo R diff Last 6)'!$C256))</f>
        <v/>
      </c>
      <c r="E256" s="4" t="str">
        <f ca="1">IF(C256="","",COUNTIFS('Program and Results'!$S:$S,"AWAY",'Program and Results'!$U:$U,'Data mining (Elo R diff Last 6)'!$C256))</f>
        <v/>
      </c>
      <c r="F256" s="4" t="str">
        <f ca="1">IF(C256="","",COUNTIFS('Program and Results'!$S:$S,"DRAW",'Program and Results'!$U:$U,'Data mining (Elo R diff Last 6)'!$C256))</f>
        <v/>
      </c>
      <c r="G256" s="4" t="str">
        <f t="shared" ca="1" si="43"/>
        <v/>
      </c>
      <c r="H256" s="69" t="str">
        <f t="shared" ca="1" si="51"/>
        <v/>
      </c>
      <c r="I256" s="69" t="str">
        <f t="shared" ca="1" si="52"/>
        <v/>
      </c>
      <c r="J256" s="69" t="str">
        <f t="shared" ca="1" si="53"/>
        <v/>
      </c>
      <c r="N256" s="64" t="str">
        <f t="shared" ca="1" si="54"/>
        <v/>
      </c>
      <c r="O256" s="64" t="str">
        <f t="shared" ca="1" si="55"/>
        <v/>
      </c>
      <c r="P256" s="36" t="str">
        <f t="shared" ca="1" si="44"/>
        <v/>
      </c>
      <c r="Q256" s="36" t="str">
        <f t="shared" ca="1" si="45"/>
        <v/>
      </c>
      <c r="R256" s="36" t="str">
        <f t="shared" ca="1" si="46"/>
        <v/>
      </c>
      <c r="S256" s="4" t="str">
        <f t="shared" ca="1" si="47"/>
        <v/>
      </c>
      <c r="T256" s="61" t="str">
        <f t="shared" ca="1" si="48"/>
        <v/>
      </c>
      <c r="U256" s="61" t="str">
        <f t="shared" ca="1" si="48"/>
        <v/>
      </c>
      <c r="V256" s="61" t="str">
        <f t="shared" ca="1" si="48"/>
        <v/>
      </c>
      <c r="AJ256" t="str">
        <f t="shared" ca="1" si="49"/>
        <v>first</v>
      </c>
    </row>
    <row r="257" spans="3:36">
      <c r="C257" t="str">
        <f t="shared" ca="1" si="50"/>
        <v/>
      </c>
      <c r="D257" s="4" t="str">
        <f ca="1">IF(C257="","",COUNTIFS('Program and Results'!$S:$S,"HOME",'Program and Results'!$U:$U,'Data mining (Elo R diff Last 6)'!$C257))</f>
        <v/>
      </c>
      <c r="E257" s="4" t="str">
        <f ca="1">IF(C257="","",COUNTIFS('Program and Results'!$S:$S,"AWAY",'Program and Results'!$U:$U,'Data mining (Elo R diff Last 6)'!$C257))</f>
        <v/>
      </c>
      <c r="F257" s="4" t="str">
        <f ca="1">IF(C257="","",COUNTIFS('Program and Results'!$S:$S,"DRAW",'Program and Results'!$U:$U,'Data mining (Elo R diff Last 6)'!$C257))</f>
        <v/>
      </c>
      <c r="G257" s="4" t="str">
        <f t="shared" ca="1" si="43"/>
        <v/>
      </c>
      <c r="H257" s="69" t="str">
        <f t="shared" ca="1" si="51"/>
        <v/>
      </c>
      <c r="I257" s="69" t="str">
        <f t="shared" ca="1" si="52"/>
        <v/>
      </c>
      <c r="J257" s="69" t="str">
        <f t="shared" ca="1" si="53"/>
        <v/>
      </c>
      <c r="N257" s="64" t="str">
        <f t="shared" ca="1" si="54"/>
        <v/>
      </c>
      <c r="O257" s="64" t="str">
        <f t="shared" ca="1" si="55"/>
        <v/>
      </c>
      <c r="P257" s="36" t="str">
        <f t="shared" ca="1" si="44"/>
        <v/>
      </c>
      <c r="Q257" s="36" t="str">
        <f t="shared" ca="1" si="45"/>
        <v/>
      </c>
      <c r="R257" s="36" t="str">
        <f t="shared" ca="1" si="46"/>
        <v/>
      </c>
      <c r="S257" s="4" t="str">
        <f t="shared" ca="1" si="47"/>
        <v/>
      </c>
      <c r="T257" s="61" t="str">
        <f t="shared" ca="1" si="48"/>
        <v/>
      </c>
      <c r="U257" s="61" t="str">
        <f t="shared" ca="1" si="48"/>
        <v/>
      </c>
      <c r="V257" s="61" t="str">
        <f t="shared" ca="1" si="48"/>
        <v/>
      </c>
      <c r="AJ257" t="str">
        <f t="shared" ca="1" si="49"/>
        <v>first</v>
      </c>
    </row>
    <row r="258" spans="3:36">
      <c r="C258" t="str">
        <f t="shared" ca="1" si="50"/>
        <v/>
      </c>
      <c r="D258" s="4" t="str">
        <f ca="1">IF(C258="","",COUNTIFS('Program and Results'!$S:$S,"HOME",'Program and Results'!$U:$U,'Data mining (Elo R diff Last 6)'!$C258))</f>
        <v/>
      </c>
      <c r="E258" s="4" t="str">
        <f ca="1">IF(C258="","",COUNTIFS('Program and Results'!$S:$S,"AWAY",'Program and Results'!$U:$U,'Data mining (Elo R diff Last 6)'!$C258))</f>
        <v/>
      </c>
      <c r="F258" s="4" t="str">
        <f ca="1">IF(C258="","",COUNTIFS('Program and Results'!$S:$S,"DRAW",'Program and Results'!$U:$U,'Data mining (Elo R diff Last 6)'!$C258))</f>
        <v/>
      </c>
      <c r="G258" s="4" t="str">
        <f t="shared" ca="1" si="43"/>
        <v/>
      </c>
      <c r="H258" s="69" t="str">
        <f t="shared" ca="1" si="51"/>
        <v/>
      </c>
      <c r="I258" s="69" t="str">
        <f t="shared" ca="1" si="52"/>
        <v/>
      </c>
      <c r="J258" s="69" t="str">
        <f t="shared" ca="1" si="53"/>
        <v/>
      </c>
      <c r="N258" s="64" t="str">
        <f t="shared" ca="1" si="54"/>
        <v/>
      </c>
      <c r="O258" s="64" t="str">
        <f t="shared" ca="1" si="55"/>
        <v/>
      </c>
      <c r="P258" s="36" t="str">
        <f t="shared" ca="1" si="44"/>
        <v/>
      </c>
      <c r="Q258" s="36" t="str">
        <f t="shared" ca="1" si="45"/>
        <v/>
      </c>
      <c r="R258" s="36" t="str">
        <f t="shared" ca="1" si="46"/>
        <v/>
      </c>
      <c r="S258" s="4" t="str">
        <f t="shared" ca="1" si="47"/>
        <v/>
      </c>
      <c r="T258" s="61" t="str">
        <f t="shared" ca="1" si="48"/>
        <v/>
      </c>
      <c r="U258" s="61" t="str">
        <f t="shared" ca="1" si="48"/>
        <v/>
      </c>
      <c r="V258" s="61" t="str">
        <f t="shared" ca="1" si="48"/>
        <v/>
      </c>
      <c r="AJ258" t="str">
        <f t="shared" ca="1" si="49"/>
        <v>first</v>
      </c>
    </row>
    <row r="259" spans="3:36">
      <c r="C259" t="str">
        <f t="shared" ca="1" si="50"/>
        <v/>
      </c>
      <c r="D259" s="4" t="str">
        <f ca="1">IF(C259="","",COUNTIFS('Program and Results'!$S:$S,"HOME",'Program and Results'!$U:$U,'Data mining (Elo R diff Last 6)'!$C259))</f>
        <v/>
      </c>
      <c r="E259" s="4" t="str">
        <f ca="1">IF(C259="","",COUNTIFS('Program and Results'!$S:$S,"AWAY",'Program and Results'!$U:$U,'Data mining (Elo R diff Last 6)'!$C259))</f>
        <v/>
      </c>
      <c r="F259" s="4" t="str">
        <f ca="1">IF(C259="","",COUNTIFS('Program and Results'!$S:$S,"DRAW",'Program and Results'!$U:$U,'Data mining (Elo R diff Last 6)'!$C259))</f>
        <v/>
      </c>
      <c r="G259" s="4" t="str">
        <f t="shared" ref="G259:G322" ca="1" si="56">IF(C259="","",SUM(D259:F259))</f>
        <v/>
      </c>
      <c r="H259" s="69" t="str">
        <f t="shared" ca="1" si="51"/>
        <v/>
      </c>
      <c r="I259" s="69" t="str">
        <f t="shared" ca="1" si="52"/>
        <v/>
      </c>
      <c r="J259" s="69" t="str">
        <f t="shared" ca="1" si="53"/>
        <v/>
      </c>
      <c r="N259" s="64" t="str">
        <f t="shared" ca="1" si="54"/>
        <v/>
      </c>
      <c r="O259" s="64" t="str">
        <f t="shared" ca="1" si="55"/>
        <v/>
      </c>
      <c r="P259" s="36" t="str">
        <f t="shared" ref="P259:P322" ca="1" si="57">IFERROR(IF(O259="","",IF($O259="+",SUMIFS($D:$D,$C:$C,"&gt;="&amp;$N259),SUMIFS($D:$D,$C:$C,"&gt;="&amp;$N259,$C:$C,"&lt;="&amp;$O259))),"")</f>
        <v/>
      </c>
      <c r="Q259" s="36" t="str">
        <f t="shared" ref="Q259:Q322" ca="1" si="58">IFERROR(IF(O259="","",IF($O259="+",SUMIFS($E:$E,$C:$C,"&gt;="&amp;$N259),SUMIFS($E:$E,$C:$C,"&gt;="&amp;$N259,$C:$C,"&lt;="&amp;$O259))),"")</f>
        <v/>
      </c>
      <c r="R259" s="36" t="str">
        <f t="shared" ref="R259:R322" ca="1" si="59">IFERROR(IF(O259="","",IF($O259="+",SUMIFS($F:$F,$C:$C,"&gt;="&amp;$N259),SUMIFS($F:$F,$C:$C,"&gt;="&amp;$N259,$C:$C,"&lt;="&amp;$O259))),"")</f>
        <v/>
      </c>
      <c r="S259" s="4" t="str">
        <f t="shared" ref="S259:S322" ca="1" si="60">IF(N259="","",SUM(P259:R259))</f>
        <v/>
      </c>
      <c r="T259" s="61" t="str">
        <f t="shared" ref="T259:V322" ca="1" si="61">IFERROR(IF($N259="","",P259/$S259),"")</f>
        <v/>
      </c>
      <c r="U259" s="61" t="str">
        <f t="shared" ca="1" si="61"/>
        <v/>
      </c>
      <c r="V259" s="61" t="str">
        <f t="shared" ca="1" si="61"/>
        <v/>
      </c>
      <c r="AJ259" t="str">
        <f t="shared" ref="AJ259:AJ322" ca="1" si="62">IF(G259=0,"not first",IF(G259&gt;0,"first",""))</f>
        <v>first</v>
      </c>
    </row>
    <row r="260" spans="3:36">
      <c r="C260" t="str">
        <f t="shared" ref="C260:C323" ca="1" si="63">IFERROR(IF(C259+1&gt;$B$2,"",C259+1),"")</f>
        <v/>
      </c>
      <c r="D260" s="4" t="str">
        <f ca="1">IF(C260="","",COUNTIFS('Program and Results'!$S:$S,"HOME",'Program and Results'!$U:$U,'Data mining (Elo R diff Last 6)'!$C260))</f>
        <v/>
      </c>
      <c r="E260" s="4" t="str">
        <f ca="1">IF(C260="","",COUNTIFS('Program and Results'!$S:$S,"AWAY",'Program and Results'!$U:$U,'Data mining (Elo R diff Last 6)'!$C260))</f>
        <v/>
      </c>
      <c r="F260" s="4" t="str">
        <f ca="1">IF(C260="","",COUNTIFS('Program and Results'!$S:$S,"DRAW",'Program and Results'!$U:$U,'Data mining (Elo R diff Last 6)'!$C260))</f>
        <v/>
      </c>
      <c r="G260" s="4" t="str">
        <f t="shared" ca="1" si="56"/>
        <v/>
      </c>
      <c r="H260" s="69" t="str">
        <f t="shared" ref="H260:H323" ca="1" si="64">IFERROR(IF($C260="","",D260/$G260),"")</f>
        <v/>
      </c>
      <c r="I260" s="69" t="str">
        <f t="shared" ref="I260:I323" ca="1" si="65">IFERROR(IF($C260="","",E260/$G260),"")</f>
        <v/>
      </c>
      <c r="J260" s="69" t="str">
        <f t="shared" ref="J260:J323" ca="1" si="66">IFERROR(IF($C260="","",F260/$G260),"")</f>
        <v/>
      </c>
      <c r="N260" s="64" t="str">
        <f t="shared" ref="N260:N323" ca="1" si="67">IFERROR(IF(N259+$M$2&gt;MAX($C$2:$C$500),"",N259+$M$2),"")</f>
        <v/>
      </c>
      <c r="O260" s="64" t="str">
        <f t="shared" ref="O260:O323" ca="1" si="68">IFERROR(IF(N260+$M$2&gt;MAX($C$2:$C$500),"+",N260+($M$2-0.01%)),"")</f>
        <v/>
      </c>
      <c r="P260" s="36" t="str">
        <f t="shared" ca="1" si="57"/>
        <v/>
      </c>
      <c r="Q260" s="36" t="str">
        <f t="shared" ca="1" si="58"/>
        <v/>
      </c>
      <c r="R260" s="36" t="str">
        <f t="shared" ca="1" si="59"/>
        <v/>
      </c>
      <c r="S260" s="4" t="str">
        <f t="shared" ca="1" si="60"/>
        <v/>
      </c>
      <c r="T260" s="61" t="str">
        <f t="shared" ca="1" si="61"/>
        <v/>
      </c>
      <c r="U260" s="61" t="str">
        <f t="shared" ca="1" si="61"/>
        <v/>
      </c>
      <c r="V260" s="61" t="str">
        <f t="shared" ca="1" si="61"/>
        <v/>
      </c>
      <c r="AJ260" t="str">
        <f t="shared" ca="1" si="62"/>
        <v>first</v>
      </c>
    </row>
    <row r="261" spans="3:36">
      <c r="C261" t="str">
        <f t="shared" ca="1" si="63"/>
        <v/>
      </c>
      <c r="D261" s="4" t="str">
        <f ca="1">IF(C261="","",COUNTIFS('Program and Results'!$S:$S,"HOME",'Program and Results'!$U:$U,'Data mining (Elo R diff Last 6)'!$C261))</f>
        <v/>
      </c>
      <c r="E261" s="4" t="str">
        <f ca="1">IF(C261="","",COUNTIFS('Program and Results'!$S:$S,"AWAY",'Program and Results'!$U:$U,'Data mining (Elo R diff Last 6)'!$C261))</f>
        <v/>
      </c>
      <c r="F261" s="4" t="str">
        <f ca="1">IF(C261="","",COUNTIFS('Program and Results'!$S:$S,"DRAW",'Program and Results'!$U:$U,'Data mining (Elo R diff Last 6)'!$C261))</f>
        <v/>
      </c>
      <c r="G261" s="4" t="str">
        <f t="shared" ca="1" si="56"/>
        <v/>
      </c>
      <c r="H261" s="69" t="str">
        <f t="shared" ca="1" si="64"/>
        <v/>
      </c>
      <c r="I261" s="69" t="str">
        <f t="shared" ca="1" si="65"/>
        <v/>
      </c>
      <c r="J261" s="69" t="str">
        <f t="shared" ca="1" si="66"/>
        <v/>
      </c>
      <c r="N261" s="64" t="str">
        <f t="shared" ca="1" si="67"/>
        <v/>
      </c>
      <c r="O261" s="64" t="str">
        <f t="shared" ca="1" si="68"/>
        <v/>
      </c>
      <c r="P261" s="36" t="str">
        <f t="shared" ca="1" si="57"/>
        <v/>
      </c>
      <c r="Q261" s="36" t="str">
        <f t="shared" ca="1" si="58"/>
        <v/>
      </c>
      <c r="R261" s="36" t="str">
        <f t="shared" ca="1" si="59"/>
        <v/>
      </c>
      <c r="S261" s="4" t="str">
        <f t="shared" ca="1" si="60"/>
        <v/>
      </c>
      <c r="T261" s="61" t="str">
        <f t="shared" ca="1" si="61"/>
        <v/>
      </c>
      <c r="U261" s="61" t="str">
        <f t="shared" ca="1" si="61"/>
        <v/>
      </c>
      <c r="V261" s="61" t="str">
        <f t="shared" ca="1" si="61"/>
        <v/>
      </c>
      <c r="AJ261" t="str">
        <f t="shared" ca="1" si="62"/>
        <v>first</v>
      </c>
    </row>
    <row r="262" spans="3:36">
      <c r="C262" t="str">
        <f t="shared" ca="1" si="63"/>
        <v/>
      </c>
      <c r="D262" s="4" t="str">
        <f ca="1">IF(C262="","",COUNTIFS('Program and Results'!$S:$S,"HOME",'Program and Results'!$U:$U,'Data mining (Elo R diff Last 6)'!$C262))</f>
        <v/>
      </c>
      <c r="E262" s="4" t="str">
        <f ca="1">IF(C262="","",COUNTIFS('Program and Results'!$S:$S,"AWAY",'Program and Results'!$U:$U,'Data mining (Elo R diff Last 6)'!$C262))</f>
        <v/>
      </c>
      <c r="F262" s="4" t="str">
        <f ca="1">IF(C262="","",COUNTIFS('Program and Results'!$S:$S,"DRAW",'Program and Results'!$U:$U,'Data mining (Elo R diff Last 6)'!$C262))</f>
        <v/>
      </c>
      <c r="G262" s="4" t="str">
        <f t="shared" ca="1" si="56"/>
        <v/>
      </c>
      <c r="H262" s="69" t="str">
        <f t="shared" ca="1" si="64"/>
        <v/>
      </c>
      <c r="I262" s="69" t="str">
        <f t="shared" ca="1" si="65"/>
        <v/>
      </c>
      <c r="J262" s="69" t="str">
        <f t="shared" ca="1" si="66"/>
        <v/>
      </c>
      <c r="N262" s="64" t="str">
        <f t="shared" ca="1" si="67"/>
        <v/>
      </c>
      <c r="O262" s="64" t="str">
        <f t="shared" ca="1" si="68"/>
        <v/>
      </c>
      <c r="P262" s="36" t="str">
        <f t="shared" ca="1" si="57"/>
        <v/>
      </c>
      <c r="Q262" s="36" t="str">
        <f t="shared" ca="1" si="58"/>
        <v/>
      </c>
      <c r="R262" s="36" t="str">
        <f t="shared" ca="1" si="59"/>
        <v/>
      </c>
      <c r="S262" s="4" t="str">
        <f t="shared" ca="1" si="60"/>
        <v/>
      </c>
      <c r="T262" s="61" t="str">
        <f t="shared" ca="1" si="61"/>
        <v/>
      </c>
      <c r="U262" s="61" t="str">
        <f t="shared" ca="1" si="61"/>
        <v/>
      </c>
      <c r="V262" s="61" t="str">
        <f t="shared" ca="1" si="61"/>
        <v/>
      </c>
      <c r="AJ262" t="str">
        <f t="shared" ca="1" si="62"/>
        <v>first</v>
      </c>
    </row>
    <row r="263" spans="3:36">
      <c r="C263" t="str">
        <f t="shared" ca="1" si="63"/>
        <v/>
      </c>
      <c r="D263" s="4" t="str">
        <f ca="1">IF(C263="","",COUNTIFS('Program and Results'!$S:$S,"HOME",'Program and Results'!$U:$U,'Data mining (Elo R diff Last 6)'!$C263))</f>
        <v/>
      </c>
      <c r="E263" s="4" t="str">
        <f ca="1">IF(C263="","",COUNTIFS('Program and Results'!$S:$S,"AWAY",'Program and Results'!$U:$U,'Data mining (Elo R diff Last 6)'!$C263))</f>
        <v/>
      </c>
      <c r="F263" s="4" t="str">
        <f ca="1">IF(C263="","",COUNTIFS('Program and Results'!$S:$S,"DRAW",'Program and Results'!$U:$U,'Data mining (Elo R diff Last 6)'!$C263))</f>
        <v/>
      </c>
      <c r="G263" s="4" t="str">
        <f t="shared" ca="1" si="56"/>
        <v/>
      </c>
      <c r="H263" s="69" t="str">
        <f t="shared" ca="1" si="64"/>
        <v/>
      </c>
      <c r="I263" s="69" t="str">
        <f t="shared" ca="1" si="65"/>
        <v/>
      </c>
      <c r="J263" s="69" t="str">
        <f t="shared" ca="1" si="66"/>
        <v/>
      </c>
      <c r="N263" s="64" t="str">
        <f t="shared" ca="1" si="67"/>
        <v/>
      </c>
      <c r="O263" s="64" t="str">
        <f t="shared" ca="1" si="68"/>
        <v/>
      </c>
      <c r="P263" s="36" t="str">
        <f t="shared" ca="1" si="57"/>
        <v/>
      </c>
      <c r="Q263" s="36" t="str">
        <f t="shared" ca="1" si="58"/>
        <v/>
      </c>
      <c r="R263" s="36" t="str">
        <f t="shared" ca="1" si="59"/>
        <v/>
      </c>
      <c r="S263" s="4" t="str">
        <f t="shared" ca="1" si="60"/>
        <v/>
      </c>
      <c r="T263" s="61" t="str">
        <f t="shared" ca="1" si="61"/>
        <v/>
      </c>
      <c r="U263" s="61" t="str">
        <f t="shared" ca="1" si="61"/>
        <v/>
      </c>
      <c r="V263" s="61" t="str">
        <f t="shared" ca="1" si="61"/>
        <v/>
      </c>
      <c r="AJ263" t="str">
        <f t="shared" ca="1" si="62"/>
        <v>first</v>
      </c>
    </row>
    <row r="264" spans="3:36">
      <c r="C264" t="str">
        <f t="shared" ca="1" si="63"/>
        <v/>
      </c>
      <c r="D264" s="4" t="str">
        <f ca="1">IF(C264="","",COUNTIFS('Program and Results'!$S:$S,"HOME",'Program and Results'!$U:$U,'Data mining (Elo R diff Last 6)'!$C264))</f>
        <v/>
      </c>
      <c r="E264" s="4" t="str">
        <f ca="1">IF(C264="","",COUNTIFS('Program and Results'!$S:$S,"AWAY",'Program and Results'!$U:$U,'Data mining (Elo R diff Last 6)'!$C264))</f>
        <v/>
      </c>
      <c r="F264" s="4" t="str">
        <f ca="1">IF(C264="","",COUNTIFS('Program and Results'!$S:$S,"DRAW",'Program and Results'!$U:$U,'Data mining (Elo R diff Last 6)'!$C264))</f>
        <v/>
      </c>
      <c r="G264" s="4" t="str">
        <f t="shared" ca="1" si="56"/>
        <v/>
      </c>
      <c r="H264" s="69" t="str">
        <f t="shared" ca="1" si="64"/>
        <v/>
      </c>
      <c r="I264" s="69" t="str">
        <f t="shared" ca="1" si="65"/>
        <v/>
      </c>
      <c r="J264" s="69" t="str">
        <f t="shared" ca="1" si="66"/>
        <v/>
      </c>
      <c r="N264" s="64" t="str">
        <f t="shared" ca="1" si="67"/>
        <v/>
      </c>
      <c r="O264" s="64" t="str">
        <f t="shared" ca="1" si="68"/>
        <v/>
      </c>
      <c r="P264" s="36" t="str">
        <f t="shared" ca="1" si="57"/>
        <v/>
      </c>
      <c r="Q264" s="36" t="str">
        <f t="shared" ca="1" si="58"/>
        <v/>
      </c>
      <c r="R264" s="36" t="str">
        <f t="shared" ca="1" si="59"/>
        <v/>
      </c>
      <c r="S264" s="4" t="str">
        <f t="shared" ca="1" si="60"/>
        <v/>
      </c>
      <c r="T264" s="61" t="str">
        <f t="shared" ca="1" si="61"/>
        <v/>
      </c>
      <c r="U264" s="61" t="str">
        <f t="shared" ca="1" si="61"/>
        <v/>
      </c>
      <c r="V264" s="61" t="str">
        <f t="shared" ca="1" si="61"/>
        <v/>
      </c>
      <c r="AJ264" t="str">
        <f t="shared" ca="1" si="62"/>
        <v>first</v>
      </c>
    </row>
    <row r="265" spans="3:36">
      <c r="C265" t="str">
        <f t="shared" ca="1" si="63"/>
        <v/>
      </c>
      <c r="D265" s="4" t="str">
        <f ca="1">IF(C265="","",COUNTIFS('Program and Results'!$S:$S,"HOME",'Program and Results'!$U:$U,'Data mining (Elo R diff Last 6)'!$C265))</f>
        <v/>
      </c>
      <c r="E265" s="4" t="str">
        <f ca="1">IF(C265="","",COUNTIFS('Program and Results'!$S:$S,"AWAY",'Program and Results'!$U:$U,'Data mining (Elo R diff Last 6)'!$C265))</f>
        <v/>
      </c>
      <c r="F265" s="4" t="str">
        <f ca="1">IF(C265="","",COUNTIFS('Program and Results'!$S:$S,"DRAW",'Program and Results'!$U:$U,'Data mining (Elo R diff Last 6)'!$C265))</f>
        <v/>
      </c>
      <c r="G265" s="4" t="str">
        <f t="shared" ca="1" si="56"/>
        <v/>
      </c>
      <c r="H265" s="69" t="str">
        <f t="shared" ca="1" si="64"/>
        <v/>
      </c>
      <c r="I265" s="69" t="str">
        <f t="shared" ca="1" si="65"/>
        <v/>
      </c>
      <c r="J265" s="69" t="str">
        <f t="shared" ca="1" si="66"/>
        <v/>
      </c>
      <c r="N265" s="64" t="str">
        <f t="shared" ca="1" si="67"/>
        <v/>
      </c>
      <c r="O265" s="64" t="str">
        <f t="shared" ca="1" si="68"/>
        <v/>
      </c>
      <c r="P265" s="36" t="str">
        <f t="shared" ca="1" si="57"/>
        <v/>
      </c>
      <c r="Q265" s="36" t="str">
        <f t="shared" ca="1" si="58"/>
        <v/>
      </c>
      <c r="R265" s="36" t="str">
        <f t="shared" ca="1" si="59"/>
        <v/>
      </c>
      <c r="S265" s="4" t="str">
        <f t="shared" ca="1" si="60"/>
        <v/>
      </c>
      <c r="T265" s="61" t="str">
        <f t="shared" ca="1" si="61"/>
        <v/>
      </c>
      <c r="U265" s="61" t="str">
        <f t="shared" ca="1" si="61"/>
        <v/>
      </c>
      <c r="V265" s="61" t="str">
        <f t="shared" ca="1" si="61"/>
        <v/>
      </c>
      <c r="AJ265" t="str">
        <f t="shared" ca="1" si="62"/>
        <v>first</v>
      </c>
    </row>
    <row r="266" spans="3:36">
      <c r="C266" t="str">
        <f t="shared" ca="1" si="63"/>
        <v/>
      </c>
      <c r="D266" s="4" t="str">
        <f ca="1">IF(C266="","",COUNTIFS('Program and Results'!$S:$S,"HOME",'Program and Results'!$U:$U,'Data mining (Elo R diff Last 6)'!$C266))</f>
        <v/>
      </c>
      <c r="E266" s="4" t="str">
        <f ca="1">IF(C266="","",COUNTIFS('Program and Results'!$S:$S,"AWAY",'Program and Results'!$U:$U,'Data mining (Elo R diff Last 6)'!$C266))</f>
        <v/>
      </c>
      <c r="F266" s="4" t="str">
        <f ca="1">IF(C266="","",COUNTIFS('Program and Results'!$S:$S,"DRAW",'Program and Results'!$U:$U,'Data mining (Elo R diff Last 6)'!$C266))</f>
        <v/>
      </c>
      <c r="G266" s="4" t="str">
        <f t="shared" ca="1" si="56"/>
        <v/>
      </c>
      <c r="H266" s="69" t="str">
        <f t="shared" ca="1" si="64"/>
        <v/>
      </c>
      <c r="I266" s="69" t="str">
        <f t="shared" ca="1" si="65"/>
        <v/>
      </c>
      <c r="J266" s="69" t="str">
        <f t="shared" ca="1" si="66"/>
        <v/>
      </c>
      <c r="N266" s="64" t="str">
        <f t="shared" ca="1" si="67"/>
        <v/>
      </c>
      <c r="O266" s="64" t="str">
        <f t="shared" ca="1" si="68"/>
        <v/>
      </c>
      <c r="P266" s="36" t="str">
        <f t="shared" ca="1" si="57"/>
        <v/>
      </c>
      <c r="Q266" s="36" t="str">
        <f t="shared" ca="1" si="58"/>
        <v/>
      </c>
      <c r="R266" s="36" t="str">
        <f t="shared" ca="1" si="59"/>
        <v/>
      </c>
      <c r="S266" s="4" t="str">
        <f t="shared" ca="1" si="60"/>
        <v/>
      </c>
      <c r="T266" s="61" t="str">
        <f t="shared" ca="1" si="61"/>
        <v/>
      </c>
      <c r="U266" s="61" t="str">
        <f t="shared" ca="1" si="61"/>
        <v/>
      </c>
      <c r="V266" s="61" t="str">
        <f t="shared" ca="1" si="61"/>
        <v/>
      </c>
      <c r="AJ266" t="str">
        <f t="shared" ca="1" si="62"/>
        <v>first</v>
      </c>
    </row>
    <row r="267" spans="3:36">
      <c r="C267" t="str">
        <f t="shared" ca="1" si="63"/>
        <v/>
      </c>
      <c r="D267" s="4" t="str">
        <f ca="1">IF(C267="","",COUNTIFS('Program and Results'!$S:$S,"HOME",'Program and Results'!$U:$U,'Data mining (Elo R diff Last 6)'!$C267))</f>
        <v/>
      </c>
      <c r="E267" s="4" t="str">
        <f ca="1">IF(C267="","",COUNTIFS('Program and Results'!$S:$S,"AWAY",'Program and Results'!$U:$U,'Data mining (Elo R diff Last 6)'!$C267))</f>
        <v/>
      </c>
      <c r="F267" s="4" t="str">
        <f ca="1">IF(C267="","",COUNTIFS('Program and Results'!$S:$S,"DRAW",'Program and Results'!$U:$U,'Data mining (Elo R diff Last 6)'!$C267))</f>
        <v/>
      </c>
      <c r="G267" s="4" t="str">
        <f t="shared" ca="1" si="56"/>
        <v/>
      </c>
      <c r="H267" s="69" t="str">
        <f t="shared" ca="1" si="64"/>
        <v/>
      </c>
      <c r="I267" s="69" t="str">
        <f t="shared" ca="1" si="65"/>
        <v/>
      </c>
      <c r="J267" s="69" t="str">
        <f t="shared" ca="1" si="66"/>
        <v/>
      </c>
      <c r="N267" s="64" t="str">
        <f t="shared" ca="1" si="67"/>
        <v/>
      </c>
      <c r="O267" s="64" t="str">
        <f t="shared" ca="1" si="68"/>
        <v/>
      </c>
      <c r="P267" s="36" t="str">
        <f t="shared" ca="1" si="57"/>
        <v/>
      </c>
      <c r="Q267" s="36" t="str">
        <f t="shared" ca="1" si="58"/>
        <v/>
      </c>
      <c r="R267" s="36" t="str">
        <f t="shared" ca="1" si="59"/>
        <v/>
      </c>
      <c r="S267" s="4" t="str">
        <f t="shared" ca="1" si="60"/>
        <v/>
      </c>
      <c r="T267" s="61" t="str">
        <f t="shared" ca="1" si="61"/>
        <v/>
      </c>
      <c r="U267" s="61" t="str">
        <f t="shared" ca="1" si="61"/>
        <v/>
      </c>
      <c r="V267" s="61" t="str">
        <f t="shared" ca="1" si="61"/>
        <v/>
      </c>
      <c r="AJ267" t="str">
        <f t="shared" ca="1" si="62"/>
        <v>first</v>
      </c>
    </row>
    <row r="268" spans="3:36">
      <c r="C268" t="str">
        <f t="shared" ca="1" si="63"/>
        <v/>
      </c>
      <c r="D268" s="4" t="str">
        <f ca="1">IF(C268="","",COUNTIFS('Program and Results'!$S:$S,"HOME",'Program and Results'!$U:$U,'Data mining (Elo R diff Last 6)'!$C268))</f>
        <v/>
      </c>
      <c r="E268" s="4" t="str">
        <f ca="1">IF(C268="","",COUNTIFS('Program and Results'!$S:$S,"AWAY",'Program and Results'!$U:$U,'Data mining (Elo R diff Last 6)'!$C268))</f>
        <v/>
      </c>
      <c r="F268" s="4" t="str">
        <f ca="1">IF(C268="","",COUNTIFS('Program and Results'!$S:$S,"DRAW",'Program and Results'!$U:$U,'Data mining (Elo R diff Last 6)'!$C268))</f>
        <v/>
      </c>
      <c r="G268" s="4" t="str">
        <f t="shared" ca="1" si="56"/>
        <v/>
      </c>
      <c r="H268" s="69" t="str">
        <f t="shared" ca="1" si="64"/>
        <v/>
      </c>
      <c r="I268" s="69" t="str">
        <f t="shared" ca="1" si="65"/>
        <v/>
      </c>
      <c r="J268" s="69" t="str">
        <f t="shared" ca="1" si="66"/>
        <v/>
      </c>
      <c r="N268" s="64" t="str">
        <f t="shared" ca="1" si="67"/>
        <v/>
      </c>
      <c r="O268" s="64" t="str">
        <f t="shared" ca="1" si="68"/>
        <v/>
      </c>
      <c r="P268" s="36" t="str">
        <f t="shared" ca="1" si="57"/>
        <v/>
      </c>
      <c r="Q268" s="36" t="str">
        <f t="shared" ca="1" si="58"/>
        <v/>
      </c>
      <c r="R268" s="36" t="str">
        <f t="shared" ca="1" si="59"/>
        <v/>
      </c>
      <c r="S268" s="4" t="str">
        <f t="shared" ca="1" si="60"/>
        <v/>
      </c>
      <c r="T268" s="61" t="str">
        <f t="shared" ca="1" si="61"/>
        <v/>
      </c>
      <c r="U268" s="61" t="str">
        <f t="shared" ca="1" si="61"/>
        <v/>
      </c>
      <c r="V268" s="61" t="str">
        <f t="shared" ca="1" si="61"/>
        <v/>
      </c>
      <c r="AJ268" t="str">
        <f t="shared" ca="1" si="62"/>
        <v>first</v>
      </c>
    </row>
    <row r="269" spans="3:36">
      <c r="C269" t="str">
        <f t="shared" ca="1" si="63"/>
        <v/>
      </c>
      <c r="D269" s="4" t="str">
        <f ca="1">IF(C269="","",COUNTIFS('Program and Results'!$S:$S,"HOME",'Program and Results'!$U:$U,'Data mining (Elo R diff Last 6)'!$C269))</f>
        <v/>
      </c>
      <c r="E269" s="4" t="str">
        <f ca="1">IF(C269="","",COUNTIFS('Program and Results'!$S:$S,"AWAY",'Program and Results'!$U:$U,'Data mining (Elo R diff Last 6)'!$C269))</f>
        <v/>
      </c>
      <c r="F269" s="4" t="str">
        <f ca="1">IF(C269="","",COUNTIFS('Program and Results'!$S:$S,"DRAW",'Program and Results'!$U:$U,'Data mining (Elo R diff Last 6)'!$C269))</f>
        <v/>
      </c>
      <c r="G269" s="4" t="str">
        <f t="shared" ca="1" si="56"/>
        <v/>
      </c>
      <c r="H269" s="69" t="str">
        <f t="shared" ca="1" si="64"/>
        <v/>
      </c>
      <c r="I269" s="69" t="str">
        <f t="shared" ca="1" si="65"/>
        <v/>
      </c>
      <c r="J269" s="69" t="str">
        <f t="shared" ca="1" si="66"/>
        <v/>
      </c>
      <c r="N269" s="64" t="str">
        <f t="shared" ca="1" si="67"/>
        <v/>
      </c>
      <c r="O269" s="64" t="str">
        <f t="shared" ca="1" si="68"/>
        <v/>
      </c>
      <c r="P269" s="36" t="str">
        <f t="shared" ca="1" si="57"/>
        <v/>
      </c>
      <c r="Q269" s="36" t="str">
        <f t="shared" ca="1" si="58"/>
        <v/>
      </c>
      <c r="R269" s="36" t="str">
        <f t="shared" ca="1" si="59"/>
        <v/>
      </c>
      <c r="S269" s="4" t="str">
        <f t="shared" ca="1" si="60"/>
        <v/>
      </c>
      <c r="T269" s="61" t="str">
        <f t="shared" ca="1" si="61"/>
        <v/>
      </c>
      <c r="U269" s="61" t="str">
        <f t="shared" ca="1" si="61"/>
        <v/>
      </c>
      <c r="V269" s="61" t="str">
        <f t="shared" ca="1" si="61"/>
        <v/>
      </c>
      <c r="AJ269" t="str">
        <f t="shared" ca="1" si="62"/>
        <v>first</v>
      </c>
    </row>
    <row r="270" spans="3:36">
      <c r="C270" t="str">
        <f t="shared" ca="1" si="63"/>
        <v/>
      </c>
      <c r="D270" s="4" t="str">
        <f ca="1">IF(C270="","",COUNTIFS('Program and Results'!$S:$S,"HOME",'Program and Results'!$U:$U,'Data mining (Elo R diff Last 6)'!$C270))</f>
        <v/>
      </c>
      <c r="E270" s="4" t="str">
        <f ca="1">IF(C270="","",COUNTIFS('Program and Results'!$S:$S,"AWAY",'Program and Results'!$U:$U,'Data mining (Elo R diff Last 6)'!$C270))</f>
        <v/>
      </c>
      <c r="F270" s="4" t="str">
        <f ca="1">IF(C270="","",COUNTIFS('Program and Results'!$S:$S,"DRAW",'Program and Results'!$U:$U,'Data mining (Elo R diff Last 6)'!$C270))</f>
        <v/>
      </c>
      <c r="G270" s="4" t="str">
        <f t="shared" ca="1" si="56"/>
        <v/>
      </c>
      <c r="H270" s="69" t="str">
        <f t="shared" ca="1" si="64"/>
        <v/>
      </c>
      <c r="I270" s="69" t="str">
        <f t="shared" ca="1" si="65"/>
        <v/>
      </c>
      <c r="J270" s="69" t="str">
        <f t="shared" ca="1" si="66"/>
        <v/>
      </c>
      <c r="N270" s="64" t="str">
        <f t="shared" ca="1" si="67"/>
        <v/>
      </c>
      <c r="O270" s="64" t="str">
        <f t="shared" ca="1" si="68"/>
        <v/>
      </c>
      <c r="P270" s="36" t="str">
        <f t="shared" ca="1" si="57"/>
        <v/>
      </c>
      <c r="Q270" s="36" t="str">
        <f t="shared" ca="1" si="58"/>
        <v/>
      </c>
      <c r="R270" s="36" t="str">
        <f t="shared" ca="1" si="59"/>
        <v/>
      </c>
      <c r="S270" s="4" t="str">
        <f t="shared" ca="1" si="60"/>
        <v/>
      </c>
      <c r="T270" s="61" t="str">
        <f t="shared" ca="1" si="61"/>
        <v/>
      </c>
      <c r="U270" s="61" t="str">
        <f t="shared" ca="1" si="61"/>
        <v/>
      </c>
      <c r="V270" s="61" t="str">
        <f t="shared" ca="1" si="61"/>
        <v/>
      </c>
      <c r="AJ270" t="str">
        <f t="shared" ca="1" si="62"/>
        <v>first</v>
      </c>
    </row>
    <row r="271" spans="3:36">
      <c r="C271" t="str">
        <f t="shared" ca="1" si="63"/>
        <v/>
      </c>
      <c r="D271" s="4" t="str">
        <f ca="1">IF(C271="","",COUNTIFS('Program and Results'!$S:$S,"HOME",'Program and Results'!$U:$U,'Data mining (Elo R diff Last 6)'!$C271))</f>
        <v/>
      </c>
      <c r="E271" s="4" t="str">
        <f ca="1">IF(C271="","",COUNTIFS('Program and Results'!$S:$S,"AWAY",'Program and Results'!$U:$U,'Data mining (Elo R diff Last 6)'!$C271))</f>
        <v/>
      </c>
      <c r="F271" s="4" t="str">
        <f ca="1">IF(C271="","",COUNTIFS('Program and Results'!$S:$S,"DRAW",'Program and Results'!$U:$U,'Data mining (Elo R diff Last 6)'!$C271))</f>
        <v/>
      </c>
      <c r="G271" s="4" t="str">
        <f t="shared" ca="1" si="56"/>
        <v/>
      </c>
      <c r="H271" s="69" t="str">
        <f t="shared" ca="1" si="64"/>
        <v/>
      </c>
      <c r="I271" s="69" t="str">
        <f t="shared" ca="1" si="65"/>
        <v/>
      </c>
      <c r="J271" s="69" t="str">
        <f t="shared" ca="1" si="66"/>
        <v/>
      </c>
      <c r="N271" s="64" t="str">
        <f t="shared" ca="1" si="67"/>
        <v/>
      </c>
      <c r="O271" s="64" t="str">
        <f t="shared" ca="1" si="68"/>
        <v/>
      </c>
      <c r="P271" s="36" t="str">
        <f t="shared" ca="1" si="57"/>
        <v/>
      </c>
      <c r="Q271" s="36" t="str">
        <f t="shared" ca="1" si="58"/>
        <v/>
      </c>
      <c r="R271" s="36" t="str">
        <f t="shared" ca="1" si="59"/>
        <v/>
      </c>
      <c r="S271" s="4" t="str">
        <f t="shared" ca="1" si="60"/>
        <v/>
      </c>
      <c r="T271" s="61" t="str">
        <f t="shared" ca="1" si="61"/>
        <v/>
      </c>
      <c r="U271" s="61" t="str">
        <f t="shared" ca="1" si="61"/>
        <v/>
      </c>
      <c r="V271" s="61" t="str">
        <f t="shared" ca="1" si="61"/>
        <v/>
      </c>
      <c r="AJ271" t="str">
        <f t="shared" ca="1" si="62"/>
        <v>first</v>
      </c>
    </row>
    <row r="272" spans="3:36">
      <c r="C272" t="str">
        <f t="shared" ca="1" si="63"/>
        <v/>
      </c>
      <c r="D272" s="4" t="str">
        <f ca="1">IF(C272="","",COUNTIFS('Program and Results'!$S:$S,"HOME",'Program and Results'!$U:$U,'Data mining (Elo R diff Last 6)'!$C272))</f>
        <v/>
      </c>
      <c r="E272" s="4" t="str">
        <f ca="1">IF(C272="","",COUNTIFS('Program and Results'!$S:$S,"AWAY",'Program and Results'!$U:$U,'Data mining (Elo R diff Last 6)'!$C272))</f>
        <v/>
      </c>
      <c r="F272" s="4" t="str">
        <f ca="1">IF(C272="","",COUNTIFS('Program and Results'!$S:$S,"DRAW",'Program and Results'!$U:$U,'Data mining (Elo R diff Last 6)'!$C272))</f>
        <v/>
      </c>
      <c r="G272" s="4" t="str">
        <f t="shared" ca="1" si="56"/>
        <v/>
      </c>
      <c r="H272" s="69" t="str">
        <f t="shared" ca="1" si="64"/>
        <v/>
      </c>
      <c r="I272" s="69" t="str">
        <f t="shared" ca="1" si="65"/>
        <v/>
      </c>
      <c r="J272" s="69" t="str">
        <f t="shared" ca="1" si="66"/>
        <v/>
      </c>
      <c r="N272" s="64" t="str">
        <f t="shared" ca="1" si="67"/>
        <v/>
      </c>
      <c r="O272" s="64" t="str">
        <f t="shared" ca="1" si="68"/>
        <v/>
      </c>
      <c r="P272" s="36" t="str">
        <f t="shared" ca="1" si="57"/>
        <v/>
      </c>
      <c r="Q272" s="36" t="str">
        <f t="shared" ca="1" si="58"/>
        <v/>
      </c>
      <c r="R272" s="36" t="str">
        <f t="shared" ca="1" si="59"/>
        <v/>
      </c>
      <c r="S272" s="4" t="str">
        <f t="shared" ca="1" si="60"/>
        <v/>
      </c>
      <c r="T272" s="61" t="str">
        <f t="shared" ca="1" si="61"/>
        <v/>
      </c>
      <c r="U272" s="61" t="str">
        <f t="shared" ca="1" si="61"/>
        <v/>
      </c>
      <c r="V272" s="61" t="str">
        <f t="shared" ca="1" si="61"/>
        <v/>
      </c>
      <c r="AJ272" t="str">
        <f t="shared" ca="1" si="62"/>
        <v>first</v>
      </c>
    </row>
    <row r="273" spans="3:36">
      <c r="C273" t="str">
        <f t="shared" ca="1" si="63"/>
        <v/>
      </c>
      <c r="D273" s="4" t="str">
        <f ca="1">IF(C273="","",COUNTIFS('Program and Results'!$S:$S,"HOME",'Program and Results'!$U:$U,'Data mining (Elo R diff Last 6)'!$C273))</f>
        <v/>
      </c>
      <c r="E273" s="4" t="str">
        <f ca="1">IF(C273="","",COUNTIFS('Program and Results'!$S:$S,"AWAY",'Program and Results'!$U:$U,'Data mining (Elo R diff Last 6)'!$C273))</f>
        <v/>
      </c>
      <c r="F273" s="4" t="str">
        <f ca="1">IF(C273="","",COUNTIFS('Program and Results'!$S:$S,"DRAW",'Program and Results'!$U:$U,'Data mining (Elo R diff Last 6)'!$C273))</f>
        <v/>
      </c>
      <c r="G273" s="4" t="str">
        <f t="shared" ca="1" si="56"/>
        <v/>
      </c>
      <c r="H273" s="69" t="str">
        <f t="shared" ca="1" si="64"/>
        <v/>
      </c>
      <c r="I273" s="69" t="str">
        <f t="shared" ca="1" si="65"/>
        <v/>
      </c>
      <c r="J273" s="69" t="str">
        <f t="shared" ca="1" si="66"/>
        <v/>
      </c>
      <c r="N273" s="64" t="str">
        <f t="shared" ca="1" si="67"/>
        <v/>
      </c>
      <c r="O273" s="64" t="str">
        <f t="shared" ca="1" si="68"/>
        <v/>
      </c>
      <c r="P273" s="36" t="str">
        <f t="shared" ca="1" si="57"/>
        <v/>
      </c>
      <c r="Q273" s="36" t="str">
        <f t="shared" ca="1" si="58"/>
        <v/>
      </c>
      <c r="R273" s="36" t="str">
        <f t="shared" ca="1" si="59"/>
        <v/>
      </c>
      <c r="S273" s="4" t="str">
        <f t="shared" ca="1" si="60"/>
        <v/>
      </c>
      <c r="T273" s="61" t="str">
        <f t="shared" ca="1" si="61"/>
        <v/>
      </c>
      <c r="U273" s="61" t="str">
        <f t="shared" ca="1" si="61"/>
        <v/>
      </c>
      <c r="V273" s="61" t="str">
        <f t="shared" ca="1" si="61"/>
        <v/>
      </c>
      <c r="AJ273" t="str">
        <f t="shared" ca="1" si="62"/>
        <v>first</v>
      </c>
    </row>
    <row r="274" spans="3:36">
      <c r="C274" t="str">
        <f t="shared" ca="1" si="63"/>
        <v/>
      </c>
      <c r="D274" s="4" t="str">
        <f ca="1">IF(C274="","",COUNTIFS('Program and Results'!$S:$S,"HOME",'Program and Results'!$U:$U,'Data mining (Elo R diff Last 6)'!$C274))</f>
        <v/>
      </c>
      <c r="E274" s="4" t="str">
        <f ca="1">IF(C274="","",COUNTIFS('Program and Results'!$S:$S,"AWAY",'Program and Results'!$U:$U,'Data mining (Elo R diff Last 6)'!$C274))</f>
        <v/>
      </c>
      <c r="F274" s="4" t="str">
        <f ca="1">IF(C274="","",COUNTIFS('Program and Results'!$S:$S,"DRAW",'Program and Results'!$U:$U,'Data mining (Elo R diff Last 6)'!$C274))</f>
        <v/>
      </c>
      <c r="G274" s="4" t="str">
        <f t="shared" ca="1" si="56"/>
        <v/>
      </c>
      <c r="H274" s="69" t="str">
        <f t="shared" ca="1" si="64"/>
        <v/>
      </c>
      <c r="I274" s="69" t="str">
        <f t="shared" ca="1" si="65"/>
        <v/>
      </c>
      <c r="J274" s="69" t="str">
        <f t="shared" ca="1" si="66"/>
        <v/>
      </c>
      <c r="N274" s="64" t="str">
        <f t="shared" ca="1" si="67"/>
        <v/>
      </c>
      <c r="O274" s="64" t="str">
        <f t="shared" ca="1" si="68"/>
        <v/>
      </c>
      <c r="P274" s="36" t="str">
        <f t="shared" ca="1" si="57"/>
        <v/>
      </c>
      <c r="Q274" s="36" t="str">
        <f t="shared" ca="1" si="58"/>
        <v/>
      </c>
      <c r="R274" s="36" t="str">
        <f t="shared" ca="1" si="59"/>
        <v/>
      </c>
      <c r="S274" s="4" t="str">
        <f t="shared" ca="1" si="60"/>
        <v/>
      </c>
      <c r="T274" s="61" t="str">
        <f t="shared" ca="1" si="61"/>
        <v/>
      </c>
      <c r="U274" s="61" t="str">
        <f t="shared" ca="1" si="61"/>
        <v/>
      </c>
      <c r="V274" s="61" t="str">
        <f t="shared" ca="1" si="61"/>
        <v/>
      </c>
      <c r="AJ274" t="str">
        <f t="shared" ca="1" si="62"/>
        <v>first</v>
      </c>
    </row>
    <row r="275" spans="3:36">
      <c r="C275" t="str">
        <f t="shared" ca="1" si="63"/>
        <v/>
      </c>
      <c r="D275" s="4" t="str">
        <f ca="1">IF(C275="","",COUNTIFS('Program and Results'!$S:$S,"HOME",'Program and Results'!$U:$U,'Data mining (Elo R diff Last 6)'!$C275))</f>
        <v/>
      </c>
      <c r="E275" s="4" t="str">
        <f ca="1">IF(C275="","",COUNTIFS('Program and Results'!$S:$S,"AWAY",'Program and Results'!$U:$U,'Data mining (Elo R diff Last 6)'!$C275))</f>
        <v/>
      </c>
      <c r="F275" s="4" t="str">
        <f ca="1">IF(C275="","",COUNTIFS('Program and Results'!$S:$S,"DRAW",'Program and Results'!$U:$U,'Data mining (Elo R diff Last 6)'!$C275))</f>
        <v/>
      </c>
      <c r="G275" s="4" t="str">
        <f t="shared" ca="1" si="56"/>
        <v/>
      </c>
      <c r="H275" s="69" t="str">
        <f t="shared" ca="1" si="64"/>
        <v/>
      </c>
      <c r="I275" s="69" t="str">
        <f t="shared" ca="1" si="65"/>
        <v/>
      </c>
      <c r="J275" s="69" t="str">
        <f t="shared" ca="1" si="66"/>
        <v/>
      </c>
      <c r="N275" s="64" t="str">
        <f t="shared" ca="1" si="67"/>
        <v/>
      </c>
      <c r="O275" s="64" t="str">
        <f t="shared" ca="1" si="68"/>
        <v/>
      </c>
      <c r="P275" s="36" t="str">
        <f t="shared" ca="1" si="57"/>
        <v/>
      </c>
      <c r="Q275" s="36" t="str">
        <f t="shared" ca="1" si="58"/>
        <v/>
      </c>
      <c r="R275" s="36" t="str">
        <f t="shared" ca="1" si="59"/>
        <v/>
      </c>
      <c r="S275" s="4" t="str">
        <f t="shared" ca="1" si="60"/>
        <v/>
      </c>
      <c r="T275" s="61" t="str">
        <f t="shared" ca="1" si="61"/>
        <v/>
      </c>
      <c r="U275" s="61" t="str">
        <f t="shared" ca="1" si="61"/>
        <v/>
      </c>
      <c r="V275" s="61" t="str">
        <f t="shared" ca="1" si="61"/>
        <v/>
      </c>
      <c r="AJ275" t="str">
        <f t="shared" ca="1" si="62"/>
        <v>first</v>
      </c>
    </row>
    <row r="276" spans="3:36">
      <c r="C276" t="str">
        <f t="shared" ca="1" si="63"/>
        <v/>
      </c>
      <c r="D276" s="4" t="str">
        <f ca="1">IF(C276="","",COUNTIFS('Program and Results'!$S:$S,"HOME",'Program and Results'!$U:$U,'Data mining (Elo R diff Last 6)'!$C276))</f>
        <v/>
      </c>
      <c r="E276" s="4" t="str">
        <f ca="1">IF(C276="","",COUNTIFS('Program and Results'!$S:$S,"AWAY",'Program and Results'!$U:$U,'Data mining (Elo R diff Last 6)'!$C276))</f>
        <v/>
      </c>
      <c r="F276" s="4" t="str">
        <f ca="1">IF(C276="","",COUNTIFS('Program and Results'!$S:$S,"DRAW",'Program and Results'!$U:$U,'Data mining (Elo R diff Last 6)'!$C276))</f>
        <v/>
      </c>
      <c r="G276" s="4" t="str">
        <f t="shared" ca="1" si="56"/>
        <v/>
      </c>
      <c r="H276" s="69" t="str">
        <f t="shared" ca="1" si="64"/>
        <v/>
      </c>
      <c r="I276" s="69" t="str">
        <f t="shared" ca="1" si="65"/>
        <v/>
      </c>
      <c r="J276" s="69" t="str">
        <f t="shared" ca="1" si="66"/>
        <v/>
      </c>
      <c r="N276" s="64" t="str">
        <f t="shared" ca="1" si="67"/>
        <v/>
      </c>
      <c r="O276" s="64" t="str">
        <f t="shared" ca="1" si="68"/>
        <v/>
      </c>
      <c r="P276" s="36" t="str">
        <f t="shared" ca="1" si="57"/>
        <v/>
      </c>
      <c r="Q276" s="36" t="str">
        <f t="shared" ca="1" si="58"/>
        <v/>
      </c>
      <c r="R276" s="36" t="str">
        <f t="shared" ca="1" si="59"/>
        <v/>
      </c>
      <c r="S276" s="4" t="str">
        <f t="shared" ca="1" si="60"/>
        <v/>
      </c>
      <c r="T276" s="61" t="str">
        <f t="shared" ca="1" si="61"/>
        <v/>
      </c>
      <c r="U276" s="61" t="str">
        <f t="shared" ca="1" si="61"/>
        <v/>
      </c>
      <c r="V276" s="61" t="str">
        <f t="shared" ca="1" si="61"/>
        <v/>
      </c>
      <c r="AJ276" t="str">
        <f t="shared" ca="1" si="62"/>
        <v>first</v>
      </c>
    </row>
    <row r="277" spans="3:36">
      <c r="C277" t="str">
        <f t="shared" ca="1" si="63"/>
        <v/>
      </c>
      <c r="D277" s="4" t="str">
        <f ca="1">IF(C277="","",COUNTIFS('Program and Results'!$S:$S,"HOME",'Program and Results'!$U:$U,'Data mining (Elo R diff Last 6)'!$C277))</f>
        <v/>
      </c>
      <c r="E277" s="4" t="str">
        <f ca="1">IF(C277="","",COUNTIFS('Program and Results'!$S:$S,"AWAY",'Program and Results'!$U:$U,'Data mining (Elo R diff Last 6)'!$C277))</f>
        <v/>
      </c>
      <c r="F277" s="4" t="str">
        <f ca="1">IF(C277="","",COUNTIFS('Program and Results'!$S:$S,"DRAW",'Program and Results'!$U:$U,'Data mining (Elo R diff Last 6)'!$C277))</f>
        <v/>
      </c>
      <c r="G277" s="4" t="str">
        <f t="shared" ca="1" si="56"/>
        <v/>
      </c>
      <c r="H277" s="69" t="str">
        <f t="shared" ca="1" si="64"/>
        <v/>
      </c>
      <c r="I277" s="69" t="str">
        <f t="shared" ca="1" si="65"/>
        <v/>
      </c>
      <c r="J277" s="69" t="str">
        <f t="shared" ca="1" si="66"/>
        <v/>
      </c>
      <c r="N277" s="64" t="str">
        <f t="shared" ca="1" si="67"/>
        <v/>
      </c>
      <c r="O277" s="64" t="str">
        <f t="shared" ca="1" si="68"/>
        <v/>
      </c>
      <c r="P277" s="36" t="str">
        <f t="shared" ca="1" si="57"/>
        <v/>
      </c>
      <c r="Q277" s="36" t="str">
        <f t="shared" ca="1" si="58"/>
        <v/>
      </c>
      <c r="R277" s="36" t="str">
        <f t="shared" ca="1" si="59"/>
        <v/>
      </c>
      <c r="S277" s="4" t="str">
        <f t="shared" ca="1" si="60"/>
        <v/>
      </c>
      <c r="T277" s="61" t="str">
        <f t="shared" ca="1" si="61"/>
        <v/>
      </c>
      <c r="U277" s="61" t="str">
        <f t="shared" ca="1" si="61"/>
        <v/>
      </c>
      <c r="V277" s="61" t="str">
        <f t="shared" ca="1" si="61"/>
        <v/>
      </c>
      <c r="AJ277" t="str">
        <f t="shared" ca="1" si="62"/>
        <v>first</v>
      </c>
    </row>
    <row r="278" spans="3:36">
      <c r="C278" t="str">
        <f t="shared" ca="1" si="63"/>
        <v/>
      </c>
      <c r="D278" s="4" t="str">
        <f ca="1">IF(C278="","",COUNTIFS('Program and Results'!$S:$S,"HOME",'Program and Results'!$U:$U,'Data mining (Elo R diff Last 6)'!$C278))</f>
        <v/>
      </c>
      <c r="E278" s="4" t="str">
        <f ca="1">IF(C278="","",COUNTIFS('Program and Results'!$S:$S,"AWAY",'Program and Results'!$U:$U,'Data mining (Elo R diff Last 6)'!$C278))</f>
        <v/>
      </c>
      <c r="F278" s="4" t="str">
        <f ca="1">IF(C278="","",COUNTIFS('Program and Results'!$S:$S,"DRAW",'Program and Results'!$U:$U,'Data mining (Elo R diff Last 6)'!$C278))</f>
        <v/>
      </c>
      <c r="G278" s="4" t="str">
        <f t="shared" ca="1" si="56"/>
        <v/>
      </c>
      <c r="H278" s="69" t="str">
        <f t="shared" ca="1" si="64"/>
        <v/>
      </c>
      <c r="I278" s="69" t="str">
        <f t="shared" ca="1" si="65"/>
        <v/>
      </c>
      <c r="J278" s="69" t="str">
        <f t="shared" ca="1" si="66"/>
        <v/>
      </c>
      <c r="N278" s="64" t="str">
        <f t="shared" ca="1" si="67"/>
        <v/>
      </c>
      <c r="O278" s="64" t="str">
        <f t="shared" ca="1" si="68"/>
        <v/>
      </c>
      <c r="P278" s="36" t="str">
        <f t="shared" ca="1" si="57"/>
        <v/>
      </c>
      <c r="Q278" s="36" t="str">
        <f t="shared" ca="1" si="58"/>
        <v/>
      </c>
      <c r="R278" s="36" t="str">
        <f t="shared" ca="1" si="59"/>
        <v/>
      </c>
      <c r="S278" s="4" t="str">
        <f t="shared" ca="1" si="60"/>
        <v/>
      </c>
      <c r="T278" s="61" t="str">
        <f t="shared" ca="1" si="61"/>
        <v/>
      </c>
      <c r="U278" s="61" t="str">
        <f t="shared" ca="1" si="61"/>
        <v/>
      </c>
      <c r="V278" s="61" t="str">
        <f t="shared" ca="1" si="61"/>
        <v/>
      </c>
      <c r="AJ278" t="str">
        <f t="shared" ca="1" si="62"/>
        <v>first</v>
      </c>
    </row>
    <row r="279" spans="3:36">
      <c r="C279" t="str">
        <f t="shared" ca="1" si="63"/>
        <v/>
      </c>
      <c r="D279" s="4" t="str">
        <f ca="1">IF(C279="","",COUNTIFS('Program and Results'!$S:$S,"HOME",'Program and Results'!$U:$U,'Data mining (Elo R diff Last 6)'!$C279))</f>
        <v/>
      </c>
      <c r="E279" s="4" t="str">
        <f ca="1">IF(C279="","",COUNTIFS('Program and Results'!$S:$S,"AWAY",'Program and Results'!$U:$U,'Data mining (Elo R diff Last 6)'!$C279))</f>
        <v/>
      </c>
      <c r="F279" s="4" t="str">
        <f ca="1">IF(C279="","",COUNTIFS('Program and Results'!$S:$S,"DRAW",'Program and Results'!$U:$U,'Data mining (Elo R diff Last 6)'!$C279))</f>
        <v/>
      </c>
      <c r="G279" s="4" t="str">
        <f t="shared" ca="1" si="56"/>
        <v/>
      </c>
      <c r="H279" s="69" t="str">
        <f t="shared" ca="1" si="64"/>
        <v/>
      </c>
      <c r="I279" s="69" t="str">
        <f t="shared" ca="1" si="65"/>
        <v/>
      </c>
      <c r="J279" s="69" t="str">
        <f t="shared" ca="1" si="66"/>
        <v/>
      </c>
      <c r="N279" s="64" t="str">
        <f t="shared" ca="1" si="67"/>
        <v/>
      </c>
      <c r="O279" s="64" t="str">
        <f t="shared" ca="1" si="68"/>
        <v/>
      </c>
      <c r="P279" s="36" t="str">
        <f t="shared" ca="1" si="57"/>
        <v/>
      </c>
      <c r="Q279" s="36" t="str">
        <f t="shared" ca="1" si="58"/>
        <v/>
      </c>
      <c r="R279" s="36" t="str">
        <f t="shared" ca="1" si="59"/>
        <v/>
      </c>
      <c r="S279" s="4" t="str">
        <f t="shared" ca="1" si="60"/>
        <v/>
      </c>
      <c r="T279" s="61" t="str">
        <f t="shared" ca="1" si="61"/>
        <v/>
      </c>
      <c r="U279" s="61" t="str">
        <f t="shared" ca="1" si="61"/>
        <v/>
      </c>
      <c r="V279" s="61" t="str">
        <f t="shared" ca="1" si="61"/>
        <v/>
      </c>
      <c r="AJ279" t="str">
        <f t="shared" ca="1" si="62"/>
        <v>first</v>
      </c>
    </row>
    <row r="280" spans="3:36">
      <c r="C280" t="str">
        <f t="shared" ca="1" si="63"/>
        <v/>
      </c>
      <c r="D280" s="4" t="str">
        <f ca="1">IF(C280="","",COUNTIFS('Program and Results'!$S:$S,"HOME",'Program and Results'!$U:$U,'Data mining (Elo R diff Last 6)'!$C280))</f>
        <v/>
      </c>
      <c r="E280" s="4" t="str">
        <f ca="1">IF(C280="","",COUNTIFS('Program and Results'!$S:$S,"AWAY",'Program and Results'!$U:$U,'Data mining (Elo R diff Last 6)'!$C280))</f>
        <v/>
      </c>
      <c r="F280" s="4" t="str">
        <f ca="1">IF(C280="","",COUNTIFS('Program and Results'!$S:$S,"DRAW",'Program and Results'!$U:$U,'Data mining (Elo R diff Last 6)'!$C280))</f>
        <v/>
      </c>
      <c r="G280" s="4" t="str">
        <f t="shared" ca="1" si="56"/>
        <v/>
      </c>
      <c r="H280" s="69" t="str">
        <f t="shared" ca="1" si="64"/>
        <v/>
      </c>
      <c r="I280" s="69" t="str">
        <f t="shared" ca="1" si="65"/>
        <v/>
      </c>
      <c r="J280" s="69" t="str">
        <f t="shared" ca="1" si="66"/>
        <v/>
      </c>
      <c r="N280" s="64" t="str">
        <f t="shared" ca="1" si="67"/>
        <v/>
      </c>
      <c r="O280" s="64" t="str">
        <f t="shared" ca="1" si="68"/>
        <v/>
      </c>
      <c r="P280" s="36" t="str">
        <f t="shared" ca="1" si="57"/>
        <v/>
      </c>
      <c r="Q280" s="36" t="str">
        <f t="shared" ca="1" si="58"/>
        <v/>
      </c>
      <c r="R280" s="36" t="str">
        <f t="shared" ca="1" si="59"/>
        <v/>
      </c>
      <c r="S280" s="4" t="str">
        <f t="shared" ca="1" si="60"/>
        <v/>
      </c>
      <c r="T280" s="61" t="str">
        <f t="shared" ca="1" si="61"/>
        <v/>
      </c>
      <c r="U280" s="61" t="str">
        <f t="shared" ca="1" si="61"/>
        <v/>
      </c>
      <c r="V280" s="61" t="str">
        <f t="shared" ca="1" si="61"/>
        <v/>
      </c>
      <c r="AJ280" t="str">
        <f t="shared" ca="1" si="62"/>
        <v>first</v>
      </c>
    </row>
    <row r="281" spans="3:36">
      <c r="C281" t="str">
        <f t="shared" ca="1" si="63"/>
        <v/>
      </c>
      <c r="D281" s="4" t="str">
        <f ca="1">IF(C281="","",COUNTIFS('Program and Results'!$S:$S,"HOME",'Program and Results'!$U:$U,'Data mining (Elo R diff Last 6)'!$C281))</f>
        <v/>
      </c>
      <c r="E281" s="4" t="str">
        <f ca="1">IF(C281="","",COUNTIFS('Program and Results'!$S:$S,"AWAY",'Program and Results'!$U:$U,'Data mining (Elo R diff Last 6)'!$C281))</f>
        <v/>
      </c>
      <c r="F281" s="4" t="str">
        <f ca="1">IF(C281="","",COUNTIFS('Program and Results'!$S:$S,"DRAW",'Program and Results'!$U:$U,'Data mining (Elo R diff Last 6)'!$C281))</f>
        <v/>
      </c>
      <c r="G281" s="4" t="str">
        <f t="shared" ca="1" si="56"/>
        <v/>
      </c>
      <c r="H281" s="69" t="str">
        <f t="shared" ca="1" si="64"/>
        <v/>
      </c>
      <c r="I281" s="69" t="str">
        <f t="shared" ca="1" si="65"/>
        <v/>
      </c>
      <c r="J281" s="69" t="str">
        <f t="shared" ca="1" si="66"/>
        <v/>
      </c>
      <c r="N281" s="64" t="str">
        <f t="shared" ca="1" si="67"/>
        <v/>
      </c>
      <c r="O281" s="64" t="str">
        <f t="shared" ca="1" si="68"/>
        <v/>
      </c>
      <c r="P281" s="36" t="str">
        <f t="shared" ca="1" si="57"/>
        <v/>
      </c>
      <c r="Q281" s="36" t="str">
        <f t="shared" ca="1" si="58"/>
        <v/>
      </c>
      <c r="R281" s="36" t="str">
        <f t="shared" ca="1" si="59"/>
        <v/>
      </c>
      <c r="S281" s="4" t="str">
        <f t="shared" ca="1" si="60"/>
        <v/>
      </c>
      <c r="T281" s="61" t="str">
        <f t="shared" ca="1" si="61"/>
        <v/>
      </c>
      <c r="U281" s="61" t="str">
        <f t="shared" ca="1" si="61"/>
        <v/>
      </c>
      <c r="V281" s="61" t="str">
        <f t="shared" ca="1" si="61"/>
        <v/>
      </c>
      <c r="AJ281" t="str">
        <f t="shared" ca="1" si="62"/>
        <v>first</v>
      </c>
    </row>
    <row r="282" spans="3:36">
      <c r="C282" t="str">
        <f t="shared" ca="1" si="63"/>
        <v/>
      </c>
      <c r="D282" s="4" t="str">
        <f ca="1">IF(C282="","",COUNTIFS('Program and Results'!$S:$S,"HOME",'Program and Results'!$U:$U,'Data mining (Elo R diff Last 6)'!$C282))</f>
        <v/>
      </c>
      <c r="E282" s="4" t="str">
        <f ca="1">IF(C282="","",COUNTIFS('Program and Results'!$S:$S,"AWAY",'Program and Results'!$U:$U,'Data mining (Elo R diff Last 6)'!$C282))</f>
        <v/>
      </c>
      <c r="F282" s="4" t="str">
        <f ca="1">IF(C282="","",COUNTIFS('Program and Results'!$S:$S,"DRAW",'Program and Results'!$U:$U,'Data mining (Elo R diff Last 6)'!$C282))</f>
        <v/>
      </c>
      <c r="G282" s="4" t="str">
        <f t="shared" ca="1" si="56"/>
        <v/>
      </c>
      <c r="H282" s="69" t="str">
        <f t="shared" ca="1" si="64"/>
        <v/>
      </c>
      <c r="I282" s="69" t="str">
        <f t="shared" ca="1" si="65"/>
        <v/>
      </c>
      <c r="J282" s="69" t="str">
        <f t="shared" ca="1" si="66"/>
        <v/>
      </c>
      <c r="N282" s="64" t="str">
        <f t="shared" ca="1" si="67"/>
        <v/>
      </c>
      <c r="O282" s="64" t="str">
        <f t="shared" ca="1" si="68"/>
        <v/>
      </c>
      <c r="P282" s="36" t="str">
        <f t="shared" ca="1" si="57"/>
        <v/>
      </c>
      <c r="Q282" s="36" t="str">
        <f t="shared" ca="1" si="58"/>
        <v/>
      </c>
      <c r="R282" s="36" t="str">
        <f t="shared" ca="1" si="59"/>
        <v/>
      </c>
      <c r="S282" s="4" t="str">
        <f t="shared" ca="1" si="60"/>
        <v/>
      </c>
      <c r="T282" s="61" t="str">
        <f t="shared" ca="1" si="61"/>
        <v/>
      </c>
      <c r="U282" s="61" t="str">
        <f t="shared" ca="1" si="61"/>
        <v/>
      </c>
      <c r="V282" s="61" t="str">
        <f t="shared" ca="1" si="61"/>
        <v/>
      </c>
      <c r="AJ282" t="str">
        <f t="shared" ca="1" si="62"/>
        <v>first</v>
      </c>
    </row>
    <row r="283" spans="3:36">
      <c r="C283" t="str">
        <f t="shared" ca="1" si="63"/>
        <v/>
      </c>
      <c r="D283" s="4" t="str">
        <f ca="1">IF(C283="","",COUNTIFS('Program and Results'!$S:$S,"HOME",'Program and Results'!$U:$U,'Data mining (Elo R diff Last 6)'!$C283))</f>
        <v/>
      </c>
      <c r="E283" s="4" t="str">
        <f ca="1">IF(C283="","",COUNTIFS('Program and Results'!$S:$S,"AWAY",'Program and Results'!$U:$U,'Data mining (Elo R diff Last 6)'!$C283))</f>
        <v/>
      </c>
      <c r="F283" s="4" t="str">
        <f ca="1">IF(C283="","",COUNTIFS('Program and Results'!$S:$S,"DRAW",'Program and Results'!$U:$U,'Data mining (Elo R diff Last 6)'!$C283))</f>
        <v/>
      </c>
      <c r="G283" s="4" t="str">
        <f t="shared" ca="1" si="56"/>
        <v/>
      </c>
      <c r="H283" s="69" t="str">
        <f t="shared" ca="1" si="64"/>
        <v/>
      </c>
      <c r="I283" s="69" t="str">
        <f t="shared" ca="1" si="65"/>
        <v/>
      </c>
      <c r="J283" s="69" t="str">
        <f t="shared" ca="1" si="66"/>
        <v/>
      </c>
      <c r="N283" s="64" t="str">
        <f t="shared" ca="1" si="67"/>
        <v/>
      </c>
      <c r="O283" s="64" t="str">
        <f t="shared" ca="1" si="68"/>
        <v/>
      </c>
      <c r="P283" s="36" t="str">
        <f t="shared" ca="1" si="57"/>
        <v/>
      </c>
      <c r="Q283" s="36" t="str">
        <f t="shared" ca="1" si="58"/>
        <v/>
      </c>
      <c r="R283" s="36" t="str">
        <f t="shared" ca="1" si="59"/>
        <v/>
      </c>
      <c r="S283" s="4" t="str">
        <f t="shared" ca="1" si="60"/>
        <v/>
      </c>
      <c r="T283" s="61" t="str">
        <f t="shared" ca="1" si="61"/>
        <v/>
      </c>
      <c r="U283" s="61" t="str">
        <f t="shared" ca="1" si="61"/>
        <v/>
      </c>
      <c r="V283" s="61" t="str">
        <f t="shared" ca="1" si="61"/>
        <v/>
      </c>
      <c r="AJ283" t="str">
        <f t="shared" ca="1" si="62"/>
        <v>first</v>
      </c>
    </row>
    <row r="284" spans="3:36">
      <c r="C284" t="str">
        <f t="shared" ca="1" si="63"/>
        <v/>
      </c>
      <c r="D284" s="4" t="str">
        <f ca="1">IF(C284="","",COUNTIFS('Program and Results'!$S:$S,"HOME",'Program and Results'!$U:$U,'Data mining (Elo R diff Last 6)'!$C284))</f>
        <v/>
      </c>
      <c r="E284" s="4" t="str">
        <f ca="1">IF(C284="","",COUNTIFS('Program and Results'!$S:$S,"AWAY",'Program and Results'!$U:$U,'Data mining (Elo R diff Last 6)'!$C284))</f>
        <v/>
      </c>
      <c r="F284" s="4" t="str">
        <f ca="1">IF(C284="","",COUNTIFS('Program and Results'!$S:$S,"DRAW",'Program and Results'!$U:$U,'Data mining (Elo R diff Last 6)'!$C284))</f>
        <v/>
      </c>
      <c r="G284" s="4" t="str">
        <f t="shared" ca="1" si="56"/>
        <v/>
      </c>
      <c r="H284" s="69" t="str">
        <f t="shared" ca="1" si="64"/>
        <v/>
      </c>
      <c r="I284" s="69" t="str">
        <f t="shared" ca="1" si="65"/>
        <v/>
      </c>
      <c r="J284" s="69" t="str">
        <f t="shared" ca="1" si="66"/>
        <v/>
      </c>
      <c r="N284" s="64" t="str">
        <f t="shared" ca="1" si="67"/>
        <v/>
      </c>
      <c r="O284" s="64" t="str">
        <f t="shared" ca="1" si="68"/>
        <v/>
      </c>
      <c r="P284" s="36" t="str">
        <f t="shared" ca="1" si="57"/>
        <v/>
      </c>
      <c r="Q284" s="36" t="str">
        <f t="shared" ca="1" si="58"/>
        <v/>
      </c>
      <c r="R284" s="36" t="str">
        <f t="shared" ca="1" si="59"/>
        <v/>
      </c>
      <c r="S284" s="4" t="str">
        <f t="shared" ca="1" si="60"/>
        <v/>
      </c>
      <c r="T284" s="61" t="str">
        <f t="shared" ca="1" si="61"/>
        <v/>
      </c>
      <c r="U284" s="61" t="str">
        <f t="shared" ca="1" si="61"/>
        <v/>
      </c>
      <c r="V284" s="61" t="str">
        <f t="shared" ca="1" si="61"/>
        <v/>
      </c>
      <c r="AJ284" t="str">
        <f t="shared" ca="1" si="62"/>
        <v>first</v>
      </c>
    </row>
    <row r="285" spans="3:36">
      <c r="C285" t="str">
        <f t="shared" ca="1" si="63"/>
        <v/>
      </c>
      <c r="D285" s="4" t="str">
        <f ca="1">IF(C285="","",COUNTIFS('Program and Results'!$S:$S,"HOME",'Program and Results'!$U:$U,'Data mining (Elo R diff Last 6)'!$C285))</f>
        <v/>
      </c>
      <c r="E285" s="4" t="str">
        <f ca="1">IF(C285="","",COUNTIFS('Program and Results'!$S:$S,"AWAY",'Program and Results'!$U:$U,'Data mining (Elo R diff Last 6)'!$C285))</f>
        <v/>
      </c>
      <c r="F285" s="4" t="str">
        <f ca="1">IF(C285="","",COUNTIFS('Program and Results'!$S:$S,"DRAW",'Program and Results'!$U:$U,'Data mining (Elo R diff Last 6)'!$C285))</f>
        <v/>
      </c>
      <c r="G285" s="4" t="str">
        <f t="shared" ca="1" si="56"/>
        <v/>
      </c>
      <c r="H285" s="69" t="str">
        <f t="shared" ca="1" si="64"/>
        <v/>
      </c>
      <c r="I285" s="69" t="str">
        <f t="shared" ca="1" si="65"/>
        <v/>
      </c>
      <c r="J285" s="69" t="str">
        <f t="shared" ca="1" si="66"/>
        <v/>
      </c>
      <c r="N285" s="64" t="str">
        <f t="shared" ca="1" si="67"/>
        <v/>
      </c>
      <c r="O285" s="64" t="str">
        <f t="shared" ca="1" si="68"/>
        <v/>
      </c>
      <c r="P285" s="36" t="str">
        <f t="shared" ca="1" si="57"/>
        <v/>
      </c>
      <c r="Q285" s="36" t="str">
        <f t="shared" ca="1" si="58"/>
        <v/>
      </c>
      <c r="R285" s="36" t="str">
        <f t="shared" ca="1" si="59"/>
        <v/>
      </c>
      <c r="S285" s="4" t="str">
        <f t="shared" ca="1" si="60"/>
        <v/>
      </c>
      <c r="T285" s="61" t="str">
        <f t="shared" ca="1" si="61"/>
        <v/>
      </c>
      <c r="U285" s="61" t="str">
        <f t="shared" ca="1" si="61"/>
        <v/>
      </c>
      <c r="V285" s="61" t="str">
        <f t="shared" ca="1" si="61"/>
        <v/>
      </c>
      <c r="AJ285" t="str">
        <f t="shared" ca="1" si="62"/>
        <v>first</v>
      </c>
    </row>
    <row r="286" spans="3:36">
      <c r="C286" t="str">
        <f t="shared" ca="1" si="63"/>
        <v/>
      </c>
      <c r="D286" s="4" t="str">
        <f ca="1">IF(C286="","",COUNTIFS('Program and Results'!$S:$S,"HOME",'Program and Results'!$U:$U,'Data mining (Elo R diff Last 6)'!$C286))</f>
        <v/>
      </c>
      <c r="E286" s="4" t="str">
        <f ca="1">IF(C286="","",COUNTIFS('Program and Results'!$S:$S,"AWAY",'Program and Results'!$U:$U,'Data mining (Elo R diff Last 6)'!$C286))</f>
        <v/>
      </c>
      <c r="F286" s="4" t="str">
        <f ca="1">IF(C286="","",COUNTIFS('Program and Results'!$S:$S,"DRAW",'Program and Results'!$U:$U,'Data mining (Elo R diff Last 6)'!$C286))</f>
        <v/>
      </c>
      <c r="G286" s="4" t="str">
        <f t="shared" ca="1" si="56"/>
        <v/>
      </c>
      <c r="H286" s="69" t="str">
        <f t="shared" ca="1" si="64"/>
        <v/>
      </c>
      <c r="I286" s="69" t="str">
        <f t="shared" ca="1" si="65"/>
        <v/>
      </c>
      <c r="J286" s="69" t="str">
        <f t="shared" ca="1" si="66"/>
        <v/>
      </c>
      <c r="N286" s="64" t="str">
        <f t="shared" ca="1" si="67"/>
        <v/>
      </c>
      <c r="O286" s="64" t="str">
        <f t="shared" ca="1" si="68"/>
        <v/>
      </c>
      <c r="P286" s="36" t="str">
        <f t="shared" ca="1" si="57"/>
        <v/>
      </c>
      <c r="Q286" s="36" t="str">
        <f t="shared" ca="1" si="58"/>
        <v/>
      </c>
      <c r="R286" s="36" t="str">
        <f t="shared" ca="1" si="59"/>
        <v/>
      </c>
      <c r="S286" s="4" t="str">
        <f t="shared" ca="1" si="60"/>
        <v/>
      </c>
      <c r="T286" s="61" t="str">
        <f t="shared" ca="1" si="61"/>
        <v/>
      </c>
      <c r="U286" s="61" t="str">
        <f t="shared" ca="1" si="61"/>
        <v/>
      </c>
      <c r="V286" s="61" t="str">
        <f t="shared" ca="1" si="61"/>
        <v/>
      </c>
      <c r="AJ286" t="str">
        <f t="shared" ca="1" si="62"/>
        <v>first</v>
      </c>
    </row>
    <row r="287" spans="3:36">
      <c r="C287" t="str">
        <f t="shared" ca="1" si="63"/>
        <v/>
      </c>
      <c r="D287" s="4" t="str">
        <f ca="1">IF(C287="","",COUNTIFS('Program and Results'!$S:$S,"HOME",'Program and Results'!$U:$U,'Data mining (Elo R diff Last 6)'!$C287))</f>
        <v/>
      </c>
      <c r="E287" s="4" t="str">
        <f ca="1">IF(C287="","",COUNTIFS('Program and Results'!$S:$S,"AWAY",'Program and Results'!$U:$U,'Data mining (Elo R diff Last 6)'!$C287))</f>
        <v/>
      </c>
      <c r="F287" s="4" t="str">
        <f ca="1">IF(C287="","",COUNTIFS('Program and Results'!$S:$S,"DRAW",'Program and Results'!$U:$U,'Data mining (Elo R diff Last 6)'!$C287))</f>
        <v/>
      </c>
      <c r="G287" s="4" t="str">
        <f t="shared" ca="1" si="56"/>
        <v/>
      </c>
      <c r="H287" s="69" t="str">
        <f t="shared" ca="1" si="64"/>
        <v/>
      </c>
      <c r="I287" s="69" t="str">
        <f t="shared" ca="1" si="65"/>
        <v/>
      </c>
      <c r="J287" s="69" t="str">
        <f t="shared" ca="1" si="66"/>
        <v/>
      </c>
      <c r="N287" s="64" t="str">
        <f t="shared" ca="1" si="67"/>
        <v/>
      </c>
      <c r="O287" s="64" t="str">
        <f t="shared" ca="1" si="68"/>
        <v/>
      </c>
      <c r="P287" s="36" t="str">
        <f t="shared" ca="1" si="57"/>
        <v/>
      </c>
      <c r="Q287" s="36" t="str">
        <f t="shared" ca="1" si="58"/>
        <v/>
      </c>
      <c r="R287" s="36" t="str">
        <f t="shared" ca="1" si="59"/>
        <v/>
      </c>
      <c r="S287" s="4" t="str">
        <f t="shared" ca="1" si="60"/>
        <v/>
      </c>
      <c r="T287" s="61" t="str">
        <f t="shared" ca="1" si="61"/>
        <v/>
      </c>
      <c r="U287" s="61" t="str">
        <f t="shared" ca="1" si="61"/>
        <v/>
      </c>
      <c r="V287" s="61" t="str">
        <f t="shared" ca="1" si="61"/>
        <v/>
      </c>
      <c r="AJ287" t="str">
        <f t="shared" ca="1" si="62"/>
        <v>first</v>
      </c>
    </row>
    <row r="288" spans="3:36">
      <c r="C288" t="str">
        <f t="shared" ca="1" si="63"/>
        <v/>
      </c>
      <c r="D288" s="4" t="str">
        <f ca="1">IF(C288="","",COUNTIFS('Program and Results'!$S:$S,"HOME",'Program and Results'!$U:$U,'Data mining (Elo R diff Last 6)'!$C288))</f>
        <v/>
      </c>
      <c r="E288" s="4" t="str">
        <f ca="1">IF(C288="","",COUNTIFS('Program and Results'!$S:$S,"AWAY",'Program and Results'!$U:$U,'Data mining (Elo R diff Last 6)'!$C288))</f>
        <v/>
      </c>
      <c r="F288" s="4" t="str">
        <f ca="1">IF(C288="","",COUNTIFS('Program and Results'!$S:$S,"DRAW",'Program and Results'!$U:$U,'Data mining (Elo R diff Last 6)'!$C288))</f>
        <v/>
      </c>
      <c r="G288" s="4" t="str">
        <f t="shared" ca="1" si="56"/>
        <v/>
      </c>
      <c r="H288" s="69" t="str">
        <f t="shared" ca="1" si="64"/>
        <v/>
      </c>
      <c r="I288" s="69" t="str">
        <f t="shared" ca="1" si="65"/>
        <v/>
      </c>
      <c r="J288" s="69" t="str">
        <f t="shared" ca="1" si="66"/>
        <v/>
      </c>
      <c r="N288" s="64" t="str">
        <f t="shared" ca="1" si="67"/>
        <v/>
      </c>
      <c r="O288" s="64" t="str">
        <f t="shared" ca="1" si="68"/>
        <v/>
      </c>
      <c r="P288" s="36" t="str">
        <f t="shared" ca="1" si="57"/>
        <v/>
      </c>
      <c r="Q288" s="36" t="str">
        <f t="shared" ca="1" si="58"/>
        <v/>
      </c>
      <c r="R288" s="36" t="str">
        <f t="shared" ca="1" si="59"/>
        <v/>
      </c>
      <c r="S288" s="4" t="str">
        <f t="shared" ca="1" si="60"/>
        <v/>
      </c>
      <c r="T288" s="61" t="str">
        <f t="shared" ca="1" si="61"/>
        <v/>
      </c>
      <c r="U288" s="61" t="str">
        <f t="shared" ca="1" si="61"/>
        <v/>
      </c>
      <c r="V288" s="61" t="str">
        <f t="shared" ca="1" si="61"/>
        <v/>
      </c>
      <c r="AJ288" t="str">
        <f t="shared" ca="1" si="62"/>
        <v>first</v>
      </c>
    </row>
    <row r="289" spans="3:36">
      <c r="C289" t="str">
        <f t="shared" ca="1" si="63"/>
        <v/>
      </c>
      <c r="D289" s="4" t="str">
        <f ca="1">IF(C289="","",COUNTIFS('Program and Results'!$S:$S,"HOME",'Program and Results'!$U:$U,'Data mining (Elo R diff Last 6)'!$C289))</f>
        <v/>
      </c>
      <c r="E289" s="4" t="str">
        <f ca="1">IF(C289="","",COUNTIFS('Program and Results'!$S:$S,"AWAY",'Program and Results'!$U:$U,'Data mining (Elo R diff Last 6)'!$C289))</f>
        <v/>
      </c>
      <c r="F289" s="4" t="str">
        <f ca="1">IF(C289="","",COUNTIFS('Program and Results'!$S:$S,"DRAW",'Program and Results'!$U:$U,'Data mining (Elo R diff Last 6)'!$C289))</f>
        <v/>
      </c>
      <c r="G289" s="4" t="str">
        <f t="shared" ca="1" si="56"/>
        <v/>
      </c>
      <c r="H289" s="69" t="str">
        <f t="shared" ca="1" si="64"/>
        <v/>
      </c>
      <c r="I289" s="69" t="str">
        <f t="shared" ca="1" si="65"/>
        <v/>
      </c>
      <c r="J289" s="69" t="str">
        <f t="shared" ca="1" si="66"/>
        <v/>
      </c>
      <c r="N289" s="64" t="str">
        <f t="shared" ca="1" si="67"/>
        <v/>
      </c>
      <c r="O289" s="64" t="str">
        <f t="shared" ca="1" si="68"/>
        <v/>
      </c>
      <c r="P289" s="36" t="str">
        <f t="shared" ca="1" si="57"/>
        <v/>
      </c>
      <c r="Q289" s="36" t="str">
        <f t="shared" ca="1" si="58"/>
        <v/>
      </c>
      <c r="R289" s="36" t="str">
        <f t="shared" ca="1" si="59"/>
        <v/>
      </c>
      <c r="S289" s="4" t="str">
        <f t="shared" ca="1" si="60"/>
        <v/>
      </c>
      <c r="T289" s="61" t="str">
        <f t="shared" ca="1" si="61"/>
        <v/>
      </c>
      <c r="U289" s="61" t="str">
        <f t="shared" ca="1" si="61"/>
        <v/>
      </c>
      <c r="V289" s="61" t="str">
        <f t="shared" ca="1" si="61"/>
        <v/>
      </c>
      <c r="AJ289" t="str">
        <f t="shared" ca="1" si="62"/>
        <v>first</v>
      </c>
    </row>
    <row r="290" spans="3:36">
      <c r="C290" t="str">
        <f t="shared" ca="1" si="63"/>
        <v/>
      </c>
      <c r="D290" s="4" t="str">
        <f ca="1">IF(C290="","",COUNTIFS('Program and Results'!$S:$S,"HOME",'Program and Results'!$U:$U,'Data mining (Elo R diff Last 6)'!$C290))</f>
        <v/>
      </c>
      <c r="E290" s="4" t="str">
        <f ca="1">IF(C290="","",COUNTIFS('Program and Results'!$S:$S,"AWAY",'Program and Results'!$U:$U,'Data mining (Elo R diff Last 6)'!$C290))</f>
        <v/>
      </c>
      <c r="F290" s="4" t="str">
        <f ca="1">IF(C290="","",COUNTIFS('Program and Results'!$S:$S,"DRAW",'Program and Results'!$U:$U,'Data mining (Elo R diff Last 6)'!$C290))</f>
        <v/>
      </c>
      <c r="G290" s="4" t="str">
        <f t="shared" ca="1" si="56"/>
        <v/>
      </c>
      <c r="H290" s="69" t="str">
        <f t="shared" ca="1" si="64"/>
        <v/>
      </c>
      <c r="I290" s="69" t="str">
        <f t="shared" ca="1" si="65"/>
        <v/>
      </c>
      <c r="J290" s="69" t="str">
        <f t="shared" ca="1" si="66"/>
        <v/>
      </c>
      <c r="N290" s="64" t="str">
        <f t="shared" ca="1" si="67"/>
        <v/>
      </c>
      <c r="O290" s="64" t="str">
        <f t="shared" ca="1" si="68"/>
        <v/>
      </c>
      <c r="P290" s="36" t="str">
        <f t="shared" ca="1" si="57"/>
        <v/>
      </c>
      <c r="Q290" s="36" t="str">
        <f t="shared" ca="1" si="58"/>
        <v/>
      </c>
      <c r="R290" s="36" t="str">
        <f t="shared" ca="1" si="59"/>
        <v/>
      </c>
      <c r="S290" s="4" t="str">
        <f t="shared" ca="1" si="60"/>
        <v/>
      </c>
      <c r="T290" s="61" t="str">
        <f t="shared" ca="1" si="61"/>
        <v/>
      </c>
      <c r="U290" s="61" t="str">
        <f t="shared" ca="1" si="61"/>
        <v/>
      </c>
      <c r="V290" s="61" t="str">
        <f t="shared" ca="1" si="61"/>
        <v/>
      </c>
      <c r="AJ290" t="str">
        <f t="shared" ca="1" si="62"/>
        <v>first</v>
      </c>
    </row>
    <row r="291" spans="3:36">
      <c r="C291" t="str">
        <f t="shared" ca="1" si="63"/>
        <v/>
      </c>
      <c r="D291" s="4" t="str">
        <f ca="1">IF(C291="","",COUNTIFS('Program and Results'!$S:$S,"HOME",'Program and Results'!$U:$U,'Data mining (Elo R diff Last 6)'!$C291))</f>
        <v/>
      </c>
      <c r="E291" s="4" t="str">
        <f ca="1">IF(C291="","",COUNTIFS('Program and Results'!$S:$S,"AWAY",'Program and Results'!$U:$U,'Data mining (Elo R diff Last 6)'!$C291))</f>
        <v/>
      </c>
      <c r="F291" s="4" t="str">
        <f ca="1">IF(C291="","",COUNTIFS('Program and Results'!$S:$S,"DRAW",'Program and Results'!$U:$U,'Data mining (Elo R diff Last 6)'!$C291))</f>
        <v/>
      </c>
      <c r="G291" s="4" t="str">
        <f t="shared" ca="1" si="56"/>
        <v/>
      </c>
      <c r="H291" s="69" t="str">
        <f t="shared" ca="1" si="64"/>
        <v/>
      </c>
      <c r="I291" s="69" t="str">
        <f t="shared" ca="1" si="65"/>
        <v/>
      </c>
      <c r="J291" s="69" t="str">
        <f t="shared" ca="1" si="66"/>
        <v/>
      </c>
      <c r="N291" s="64" t="str">
        <f t="shared" ca="1" si="67"/>
        <v/>
      </c>
      <c r="O291" s="64" t="str">
        <f t="shared" ca="1" si="68"/>
        <v/>
      </c>
      <c r="P291" s="36" t="str">
        <f t="shared" ca="1" si="57"/>
        <v/>
      </c>
      <c r="Q291" s="36" t="str">
        <f t="shared" ca="1" si="58"/>
        <v/>
      </c>
      <c r="R291" s="36" t="str">
        <f t="shared" ca="1" si="59"/>
        <v/>
      </c>
      <c r="S291" s="4" t="str">
        <f t="shared" ca="1" si="60"/>
        <v/>
      </c>
      <c r="T291" s="61" t="str">
        <f t="shared" ca="1" si="61"/>
        <v/>
      </c>
      <c r="U291" s="61" t="str">
        <f t="shared" ca="1" si="61"/>
        <v/>
      </c>
      <c r="V291" s="61" t="str">
        <f t="shared" ca="1" si="61"/>
        <v/>
      </c>
      <c r="AJ291" t="str">
        <f t="shared" ca="1" si="62"/>
        <v>first</v>
      </c>
    </row>
    <row r="292" spans="3:36">
      <c r="C292" t="str">
        <f t="shared" ca="1" si="63"/>
        <v/>
      </c>
      <c r="D292" s="4" t="str">
        <f ca="1">IF(C292="","",COUNTIFS('Program and Results'!$S:$S,"HOME",'Program and Results'!$U:$U,'Data mining (Elo R diff Last 6)'!$C292))</f>
        <v/>
      </c>
      <c r="E292" s="4" t="str">
        <f ca="1">IF(C292="","",COUNTIFS('Program and Results'!$S:$S,"AWAY",'Program and Results'!$U:$U,'Data mining (Elo R diff Last 6)'!$C292))</f>
        <v/>
      </c>
      <c r="F292" s="4" t="str">
        <f ca="1">IF(C292="","",COUNTIFS('Program and Results'!$S:$S,"DRAW",'Program and Results'!$U:$U,'Data mining (Elo R diff Last 6)'!$C292))</f>
        <v/>
      </c>
      <c r="G292" s="4" t="str">
        <f t="shared" ca="1" si="56"/>
        <v/>
      </c>
      <c r="H292" s="69" t="str">
        <f t="shared" ca="1" si="64"/>
        <v/>
      </c>
      <c r="I292" s="69" t="str">
        <f t="shared" ca="1" si="65"/>
        <v/>
      </c>
      <c r="J292" s="69" t="str">
        <f t="shared" ca="1" si="66"/>
        <v/>
      </c>
      <c r="N292" s="64" t="str">
        <f t="shared" ca="1" si="67"/>
        <v/>
      </c>
      <c r="O292" s="64" t="str">
        <f t="shared" ca="1" si="68"/>
        <v/>
      </c>
      <c r="P292" s="36" t="str">
        <f t="shared" ca="1" si="57"/>
        <v/>
      </c>
      <c r="Q292" s="36" t="str">
        <f t="shared" ca="1" si="58"/>
        <v/>
      </c>
      <c r="R292" s="36" t="str">
        <f t="shared" ca="1" si="59"/>
        <v/>
      </c>
      <c r="S292" s="4" t="str">
        <f t="shared" ca="1" si="60"/>
        <v/>
      </c>
      <c r="T292" s="61" t="str">
        <f t="shared" ca="1" si="61"/>
        <v/>
      </c>
      <c r="U292" s="61" t="str">
        <f t="shared" ca="1" si="61"/>
        <v/>
      </c>
      <c r="V292" s="61" t="str">
        <f t="shared" ca="1" si="61"/>
        <v/>
      </c>
      <c r="AJ292" t="str">
        <f t="shared" ca="1" si="62"/>
        <v>first</v>
      </c>
    </row>
    <row r="293" spans="3:36">
      <c r="C293" t="str">
        <f t="shared" ca="1" si="63"/>
        <v/>
      </c>
      <c r="D293" s="4" t="str">
        <f ca="1">IF(C293="","",COUNTIFS('Program and Results'!$S:$S,"HOME",'Program and Results'!$U:$U,'Data mining (Elo R diff Last 6)'!$C293))</f>
        <v/>
      </c>
      <c r="E293" s="4" t="str">
        <f ca="1">IF(C293="","",COUNTIFS('Program and Results'!$S:$S,"AWAY",'Program and Results'!$U:$U,'Data mining (Elo R diff Last 6)'!$C293))</f>
        <v/>
      </c>
      <c r="F293" s="4" t="str">
        <f ca="1">IF(C293="","",COUNTIFS('Program and Results'!$S:$S,"DRAW",'Program and Results'!$U:$U,'Data mining (Elo R diff Last 6)'!$C293))</f>
        <v/>
      </c>
      <c r="G293" s="4" t="str">
        <f t="shared" ca="1" si="56"/>
        <v/>
      </c>
      <c r="H293" s="69" t="str">
        <f t="shared" ca="1" si="64"/>
        <v/>
      </c>
      <c r="I293" s="69" t="str">
        <f t="shared" ca="1" si="65"/>
        <v/>
      </c>
      <c r="J293" s="69" t="str">
        <f t="shared" ca="1" si="66"/>
        <v/>
      </c>
      <c r="N293" s="64" t="str">
        <f t="shared" ca="1" si="67"/>
        <v/>
      </c>
      <c r="O293" s="64" t="str">
        <f t="shared" ca="1" si="68"/>
        <v/>
      </c>
      <c r="P293" s="36" t="str">
        <f t="shared" ca="1" si="57"/>
        <v/>
      </c>
      <c r="Q293" s="36" t="str">
        <f t="shared" ca="1" si="58"/>
        <v/>
      </c>
      <c r="R293" s="36" t="str">
        <f t="shared" ca="1" si="59"/>
        <v/>
      </c>
      <c r="S293" s="4" t="str">
        <f t="shared" ca="1" si="60"/>
        <v/>
      </c>
      <c r="T293" s="61" t="str">
        <f t="shared" ca="1" si="61"/>
        <v/>
      </c>
      <c r="U293" s="61" t="str">
        <f t="shared" ca="1" si="61"/>
        <v/>
      </c>
      <c r="V293" s="61" t="str">
        <f t="shared" ca="1" si="61"/>
        <v/>
      </c>
      <c r="AJ293" t="str">
        <f t="shared" ca="1" si="62"/>
        <v>first</v>
      </c>
    </row>
    <row r="294" spans="3:36">
      <c r="C294" t="str">
        <f t="shared" ca="1" si="63"/>
        <v/>
      </c>
      <c r="D294" s="4" t="str">
        <f ca="1">IF(C294="","",COUNTIFS('Program and Results'!$S:$S,"HOME",'Program and Results'!$U:$U,'Data mining (Elo R diff Last 6)'!$C294))</f>
        <v/>
      </c>
      <c r="E294" s="4" t="str">
        <f ca="1">IF(C294="","",COUNTIFS('Program and Results'!$S:$S,"AWAY",'Program and Results'!$U:$U,'Data mining (Elo R diff Last 6)'!$C294))</f>
        <v/>
      </c>
      <c r="F294" s="4" t="str">
        <f ca="1">IF(C294="","",COUNTIFS('Program and Results'!$S:$S,"DRAW",'Program and Results'!$U:$U,'Data mining (Elo R diff Last 6)'!$C294))</f>
        <v/>
      </c>
      <c r="G294" s="4" t="str">
        <f t="shared" ca="1" si="56"/>
        <v/>
      </c>
      <c r="H294" s="69" t="str">
        <f t="shared" ca="1" si="64"/>
        <v/>
      </c>
      <c r="I294" s="69" t="str">
        <f t="shared" ca="1" si="65"/>
        <v/>
      </c>
      <c r="J294" s="69" t="str">
        <f t="shared" ca="1" si="66"/>
        <v/>
      </c>
      <c r="N294" s="64" t="str">
        <f t="shared" ca="1" si="67"/>
        <v/>
      </c>
      <c r="O294" s="64" t="str">
        <f t="shared" ca="1" si="68"/>
        <v/>
      </c>
      <c r="P294" s="36" t="str">
        <f t="shared" ca="1" si="57"/>
        <v/>
      </c>
      <c r="Q294" s="36" t="str">
        <f t="shared" ca="1" si="58"/>
        <v/>
      </c>
      <c r="R294" s="36" t="str">
        <f t="shared" ca="1" si="59"/>
        <v/>
      </c>
      <c r="S294" s="4" t="str">
        <f t="shared" ca="1" si="60"/>
        <v/>
      </c>
      <c r="T294" s="61" t="str">
        <f t="shared" ca="1" si="61"/>
        <v/>
      </c>
      <c r="U294" s="61" t="str">
        <f t="shared" ca="1" si="61"/>
        <v/>
      </c>
      <c r="V294" s="61" t="str">
        <f t="shared" ca="1" si="61"/>
        <v/>
      </c>
      <c r="AJ294" t="str">
        <f t="shared" ca="1" si="62"/>
        <v>first</v>
      </c>
    </row>
    <row r="295" spans="3:36">
      <c r="C295" t="str">
        <f t="shared" ca="1" si="63"/>
        <v/>
      </c>
      <c r="D295" s="4" t="str">
        <f ca="1">IF(C295="","",COUNTIFS('Program and Results'!$S:$S,"HOME",'Program and Results'!$U:$U,'Data mining (Elo R diff Last 6)'!$C295))</f>
        <v/>
      </c>
      <c r="E295" s="4" t="str">
        <f ca="1">IF(C295="","",COUNTIFS('Program and Results'!$S:$S,"AWAY",'Program and Results'!$U:$U,'Data mining (Elo R diff Last 6)'!$C295))</f>
        <v/>
      </c>
      <c r="F295" s="4" t="str">
        <f ca="1">IF(C295="","",COUNTIFS('Program and Results'!$S:$S,"DRAW",'Program and Results'!$U:$U,'Data mining (Elo R diff Last 6)'!$C295))</f>
        <v/>
      </c>
      <c r="G295" s="4" t="str">
        <f t="shared" ca="1" si="56"/>
        <v/>
      </c>
      <c r="H295" s="69" t="str">
        <f t="shared" ca="1" si="64"/>
        <v/>
      </c>
      <c r="I295" s="69" t="str">
        <f t="shared" ca="1" si="65"/>
        <v/>
      </c>
      <c r="J295" s="69" t="str">
        <f t="shared" ca="1" si="66"/>
        <v/>
      </c>
      <c r="N295" s="64" t="str">
        <f t="shared" ca="1" si="67"/>
        <v/>
      </c>
      <c r="O295" s="64" t="str">
        <f t="shared" ca="1" si="68"/>
        <v/>
      </c>
      <c r="P295" s="36" t="str">
        <f t="shared" ca="1" si="57"/>
        <v/>
      </c>
      <c r="Q295" s="36" t="str">
        <f t="shared" ca="1" si="58"/>
        <v/>
      </c>
      <c r="R295" s="36" t="str">
        <f t="shared" ca="1" si="59"/>
        <v/>
      </c>
      <c r="S295" s="4" t="str">
        <f t="shared" ca="1" si="60"/>
        <v/>
      </c>
      <c r="T295" s="61" t="str">
        <f t="shared" ca="1" si="61"/>
        <v/>
      </c>
      <c r="U295" s="61" t="str">
        <f t="shared" ca="1" si="61"/>
        <v/>
      </c>
      <c r="V295" s="61" t="str">
        <f t="shared" ca="1" si="61"/>
        <v/>
      </c>
      <c r="AJ295" t="str">
        <f t="shared" ca="1" si="62"/>
        <v>first</v>
      </c>
    </row>
    <row r="296" spans="3:36">
      <c r="C296" t="str">
        <f t="shared" ca="1" si="63"/>
        <v/>
      </c>
      <c r="D296" s="4" t="str">
        <f ca="1">IF(C296="","",COUNTIFS('Program and Results'!$S:$S,"HOME",'Program and Results'!$U:$U,'Data mining (Elo R diff Last 6)'!$C296))</f>
        <v/>
      </c>
      <c r="E296" s="4" t="str">
        <f ca="1">IF(C296="","",COUNTIFS('Program and Results'!$S:$S,"AWAY",'Program and Results'!$U:$U,'Data mining (Elo R diff Last 6)'!$C296))</f>
        <v/>
      </c>
      <c r="F296" s="4" t="str">
        <f ca="1">IF(C296="","",COUNTIFS('Program and Results'!$S:$S,"DRAW",'Program and Results'!$U:$U,'Data mining (Elo R diff Last 6)'!$C296))</f>
        <v/>
      </c>
      <c r="G296" s="4" t="str">
        <f t="shared" ca="1" si="56"/>
        <v/>
      </c>
      <c r="H296" s="69" t="str">
        <f t="shared" ca="1" si="64"/>
        <v/>
      </c>
      <c r="I296" s="69" t="str">
        <f t="shared" ca="1" si="65"/>
        <v/>
      </c>
      <c r="J296" s="69" t="str">
        <f t="shared" ca="1" si="66"/>
        <v/>
      </c>
      <c r="N296" s="64" t="str">
        <f t="shared" ca="1" si="67"/>
        <v/>
      </c>
      <c r="O296" s="64" t="str">
        <f t="shared" ca="1" si="68"/>
        <v/>
      </c>
      <c r="P296" s="36" t="str">
        <f t="shared" ca="1" si="57"/>
        <v/>
      </c>
      <c r="Q296" s="36" t="str">
        <f t="shared" ca="1" si="58"/>
        <v/>
      </c>
      <c r="R296" s="36" t="str">
        <f t="shared" ca="1" si="59"/>
        <v/>
      </c>
      <c r="S296" s="4" t="str">
        <f t="shared" ca="1" si="60"/>
        <v/>
      </c>
      <c r="T296" s="61" t="str">
        <f t="shared" ca="1" si="61"/>
        <v/>
      </c>
      <c r="U296" s="61" t="str">
        <f t="shared" ca="1" si="61"/>
        <v/>
      </c>
      <c r="V296" s="61" t="str">
        <f t="shared" ca="1" si="61"/>
        <v/>
      </c>
      <c r="AJ296" t="str">
        <f t="shared" ca="1" si="62"/>
        <v>first</v>
      </c>
    </row>
    <row r="297" spans="3:36">
      <c r="C297" t="str">
        <f t="shared" ca="1" si="63"/>
        <v/>
      </c>
      <c r="D297" s="4" t="str">
        <f ca="1">IF(C297="","",COUNTIFS('Program and Results'!$S:$S,"HOME",'Program and Results'!$U:$U,'Data mining (Elo R diff Last 6)'!$C297))</f>
        <v/>
      </c>
      <c r="E297" s="4" t="str">
        <f ca="1">IF(C297="","",COUNTIFS('Program and Results'!$S:$S,"AWAY",'Program and Results'!$U:$U,'Data mining (Elo R diff Last 6)'!$C297))</f>
        <v/>
      </c>
      <c r="F297" s="4" t="str">
        <f ca="1">IF(C297="","",COUNTIFS('Program and Results'!$S:$S,"DRAW",'Program and Results'!$U:$U,'Data mining (Elo R diff Last 6)'!$C297))</f>
        <v/>
      </c>
      <c r="G297" s="4" t="str">
        <f t="shared" ca="1" si="56"/>
        <v/>
      </c>
      <c r="H297" s="69" t="str">
        <f t="shared" ca="1" si="64"/>
        <v/>
      </c>
      <c r="I297" s="69" t="str">
        <f t="shared" ca="1" si="65"/>
        <v/>
      </c>
      <c r="J297" s="69" t="str">
        <f t="shared" ca="1" si="66"/>
        <v/>
      </c>
      <c r="N297" s="64" t="str">
        <f t="shared" ca="1" si="67"/>
        <v/>
      </c>
      <c r="O297" s="64" t="str">
        <f t="shared" ca="1" si="68"/>
        <v/>
      </c>
      <c r="P297" s="36" t="str">
        <f t="shared" ca="1" si="57"/>
        <v/>
      </c>
      <c r="Q297" s="36" t="str">
        <f t="shared" ca="1" si="58"/>
        <v/>
      </c>
      <c r="R297" s="36" t="str">
        <f t="shared" ca="1" si="59"/>
        <v/>
      </c>
      <c r="S297" s="4" t="str">
        <f t="shared" ca="1" si="60"/>
        <v/>
      </c>
      <c r="T297" s="61" t="str">
        <f t="shared" ca="1" si="61"/>
        <v/>
      </c>
      <c r="U297" s="61" t="str">
        <f t="shared" ca="1" si="61"/>
        <v/>
      </c>
      <c r="V297" s="61" t="str">
        <f t="shared" ca="1" si="61"/>
        <v/>
      </c>
      <c r="AJ297" t="str">
        <f t="shared" ca="1" si="62"/>
        <v>first</v>
      </c>
    </row>
    <row r="298" spans="3:36">
      <c r="C298" t="str">
        <f t="shared" ca="1" si="63"/>
        <v/>
      </c>
      <c r="D298" s="4" t="str">
        <f ca="1">IF(C298="","",COUNTIFS('Program and Results'!$S:$S,"HOME",'Program and Results'!$U:$U,'Data mining (Elo R diff Last 6)'!$C298))</f>
        <v/>
      </c>
      <c r="E298" s="4" t="str">
        <f ca="1">IF(C298="","",COUNTIFS('Program and Results'!$S:$S,"AWAY",'Program and Results'!$U:$U,'Data mining (Elo R diff Last 6)'!$C298))</f>
        <v/>
      </c>
      <c r="F298" s="4" t="str">
        <f ca="1">IF(C298="","",COUNTIFS('Program and Results'!$S:$S,"DRAW",'Program and Results'!$U:$U,'Data mining (Elo R diff Last 6)'!$C298))</f>
        <v/>
      </c>
      <c r="G298" s="4" t="str">
        <f t="shared" ca="1" si="56"/>
        <v/>
      </c>
      <c r="H298" s="69" t="str">
        <f t="shared" ca="1" si="64"/>
        <v/>
      </c>
      <c r="I298" s="69" t="str">
        <f t="shared" ca="1" si="65"/>
        <v/>
      </c>
      <c r="J298" s="69" t="str">
        <f t="shared" ca="1" si="66"/>
        <v/>
      </c>
      <c r="N298" s="64" t="str">
        <f t="shared" ca="1" si="67"/>
        <v/>
      </c>
      <c r="O298" s="64" t="str">
        <f t="shared" ca="1" si="68"/>
        <v/>
      </c>
      <c r="P298" s="36" t="str">
        <f t="shared" ca="1" si="57"/>
        <v/>
      </c>
      <c r="Q298" s="36" t="str">
        <f t="shared" ca="1" si="58"/>
        <v/>
      </c>
      <c r="R298" s="36" t="str">
        <f t="shared" ca="1" si="59"/>
        <v/>
      </c>
      <c r="S298" s="4" t="str">
        <f t="shared" ca="1" si="60"/>
        <v/>
      </c>
      <c r="T298" s="61" t="str">
        <f t="shared" ca="1" si="61"/>
        <v/>
      </c>
      <c r="U298" s="61" t="str">
        <f t="shared" ca="1" si="61"/>
        <v/>
      </c>
      <c r="V298" s="61" t="str">
        <f t="shared" ca="1" si="61"/>
        <v/>
      </c>
      <c r="AJ298" t="str">
        <f t="shared" ca="1" si="62"/>
        <v>first</v>
      </c>
    </row>
    <row r="299" spans="3:36">
      <c r="C299" t="str">
        <f t="shared" ca="1" si="63"/>
        <v/>
      </c>
      <c r="D299" s="4" t="str">
        <f ca="1">IF(C299="","",COUNTIFS('Program and Results'!$S:$S,"HOME",'Program and Results'!$U:$U,'Data mining (Elo R diff Last 6)'!$C299))</f>
        <v/>
      </c>
      <c r="E299" s="4" t="str">
        <f ca="1">IF(C299="","",COUNTIFS('Program and Results'!$S:$S,"AWAY",'Program and Results'!$U:$U,'Data mining (Elo R diff Last 6)'!$C299))</f>
        <v/>
      </c>
      <c r="F299" s="4" t="str">
        <f ca="1">IF(C299="","",COUNTIFS('Program and Results'!$S:$S,"DRAW",'Program and Results'!$U:$U,'Data mining (Elo R diff Last 6)'!$C299))</f>
        <v/>
      </c>
      <c r="G299" s="4" t="str">
        <f t="shared" ca="1" si="56"/>
        <v/>
      </c>
      <c r="H299" s="69" t="str">
        <f t="shared" ca="1" si="64"/>
        <v/>
      </c>
      <c r="I299" s="69" t="str">
        <f t="shared" ca="1" si="65"/>
        <v/>
      </c>
      <c r="J299" s="69" t="str">
        <f t="shared" ca="1" si="66"/>
        <v/>
      </c>
      <c r="N299" s="64" t="str">
        <f t="shared" ca="1" si="67"/>
        <v/>
      </c>
      <c r="O299" s="64" t="str">
        <f t="shared" ca="1" si="68"/>
        <v/>
      </c>
      <c r="P299" s="36" t="str">
        <f t="shared" ca="1" si="57"/>
        <v/>
      </c>
      <c r="Q299" s="36" t="str">
        <f t="shared" ca="1" si="58"/>
        <v/>
      </c>
      <c r="R299" s="36" t="str">
        <f t="shared" ca="1" si="59"/>
        <v/>
      </c>
      <c r="S299" s="4" t="str">
        <f t="shared" ca="1" si="60"/>
        <v/>
      </c>
      <c r="T299" s="61" t="str">
        <f t="shared" ca="1" si="61"/>
        <v/>
      </c>
      <c r="U299" s="61" t="str">
        <f t="shared" ca="1" si="61"/>
        <v/>
      </c>
      <c r="V299" s="61" t="str">
        <f t="shared" ca="1" si="61"/>
        <v/>
      </c>
      <c r="AJ299" t="str">
        <f t="shared" ca="1" si="62"/>
        <v>first</v>
      </c>
    </row>
    <row r="300" spans="3:36">
      <c r="C300" t="str">
        <f t="shared" ca="1" si="63"/>
        <v/>
      </c>
      <c r="D300" s="4" t="str">
        <f ca="1">IF(C300="","",COUNTIFS('Program and Results'!$S:$S,"HOME",'Program and Results'!$U:$U,'Data mining (Elo R diff Last 6)'!$C300))</f>
        <v/>
      </c>
      <c r="E300" s="4" t="str">
        <f ca="1">IF(C300="","",COUNTIFS('Program and Results'!$S:$S,"AWAY",'Program and Results'!$U:$U,'Data mining (Elo R diff Last 6)'!$C300))</f>
        <v/>
      </c>
      <c r="F300" s="4" t="str">
        <f ca="1">IF(C300="","",COUNTIFS('Program and Results'!$S:$S,"DRAW",'Program and Results'!$U:$U,'Data mining (Elo R diff Last 6)'!$C300))</f>
        <v/>
      </c>
      <c r="G300" s="4" t="str">
        <f t="shared" ca="1" si="56"/>
        <v/>
      </c>
      <c r="H300" s="69" t="str">
        <f t="shared" ca="1" si="64"/>
        <v/>
      </c>
      <c r="I300" s="69" t="str">
        <f t="shared" ca="1" si="65"/>
        <v/>
      </c>
      <c r="J300" s="69" t="str">
        <f t="shared" ca="1" si="66"/>
        <v/>
      </c>
      <c r="N300" s="64" t="str">
        <f t="shared" ca="1" si="67"/>
        <v/>
      </c>
      <c r="O300" s="64" t="str">
        <f t="shared" ca="1" si="68"/>
        <v/>
      </c>
      <c r="P300" s="36" t="str">
        <f t="shared" ca="1" si="57"/>
        <v/>
      </c>
      <c r="Q300" s="36" t="str">
        <f t="shared" ca="1" si="58"/>
        <v/>
      </c>
      <c r="R300" s="36" t="str">
        <f t="shared" ca="1" si="59"/>
        <v/>
      </c>
      <c r="S300" s="4" t="str">
        <f t="shared" ca="1" si="60"/>
        <v/>
      </c>
      <c r="T300" s="61" t="str">
        <f t="shared" ca="1" si="61"/>
        <v/>
      </c>
      <c r="U300" s="61" t="str">
        <f t="shared" ca="1" si="61"/>
        <v/>
      </c>
      <c r="V300" s="61" t="str">
        <f t="shared" ca="1" si="61"/>
        <v/>
      </c>
      <c r="AJ300" t="str">
        <f t="shared" ca="1" si="62"/>
        <v>first</v>
      </c>
    </row>
    <row r="301" spans="3:36">
      <c r="C301" t="str">
        <f t="shared" ca="1" si="63"/>
        <v/>
      </c>
      <c r="D301" s="4" t="str">
        <f ca="1">IF(C301="","",COUNTIFS('Program and Results'!$S:$S,"HOME",'Program and Results'!$U:$U,'Data mining (Elo R diff Last 6)'!$C301))</f>
        <v/>
      </c>
      <c r="E301" s="4" t="str">
        <f ca="1">IF(C301="","",COUNTIFS('Program and Results'!$S:$S,"AWAY",'Program and Results'!$U:$U,'Data mining (Elo R diff Last 6)'!$C301))</f>
        <v/>
      </c>
      <c r="F301" s="4" t="str">
        <f ca="1">IF(C301="","",COUNTIFS('Program and Results'!$S:$S,"DRAW",'Program and Results'!$U:$U,'Data mining (Elo R diff Last 6)'!$C301))</f>
        <v/>
      </c>
      <c r="G301" s="4" t="str">
        <f t="shared" ca="1" si="56"/>
        <v/>
      </c>
      <c r="H301" s="69" t="str">
        <f t="shared" ca="1" si="64"/>
        <v/>
      </c>
      <c r="I301" s="69" t="str">
        <f t="shared" ca="1" si="65"/>
        <v/>
      </c>
      <c r="J301" s="69" t="str">
        <f t="shared" ca="1" si="66"/>
        <v/>
      </c>
      <c r="N301" s="64" t="str">
        <f t="shared" ca="1" si="67"/>
        <v/>
      </c>
      <c r="O301" s="64" t="str">
        <f t="shared" ca="1" si="68"/>
        <v/>
      </c>
      <c r="P301" s="36" t="str">
        <f t="shared" ca="1" si="57"/>
        <v/>
      </c>
      <c r="Q301" s="36" t="str">
        <f t="shared" ca="1" si="58"/>
        <v/>
      </c>
      <c r="R301" s="36" t="str">
        <f t="shared" ca="1" si="59"/>
        <v/>
      </c>
      <c r="S301" s="4" t="str">
        <f t="shared" ca="1" si="60"/>
        <v/>
      </c>
      <c r="T301" s="61" t="str">
        <f t="shared" ca="1" si="61"/>
        <v/>
      </c>
      <c r="U301" s="61" t="str">
        <f t="shared" ca="1" si="61"/>
        <v/>
      </c>
      <c r="V301" s="61" t="str">
        <f t="shared" ca="1" si="61"/>
        <v/>
      </c>
      <c r="AJ301" t="str">
        <f t="shared" ca="1" si="62"/>
        <v>first</v>
      </c>
    </row>
    <row r="302" spans="3:36">
      <c r="C302" t="str">
        <f t="shared" ca="1" si="63"/>
        <v/>
      </c>
      <c r="D302" s="4" t="str">
        <f ca="1">IF(C302="","",COUNTIFS('Program and Results'!$S:$S,"HOME",'Program and Results'!$U:$U,'Data mining (Elo R diff Last 6)'!$C302))</f>
        <v/>
      </c>
      <c r="E302" s="4" t="str">
        <f ca="1">IF(C302="","",COUNTIFS('Program and Results'!$S:$S,"AWAY",'Program and Results'!$U:$U,'Data mining (Elo R diff Last 6)'!$C302))</f>
        <v/>
      </c>
      <c r="F302" s="4" t="str">
        <f ca="1">IF(C302="","",COUNTIFS('Program and Results'!$S:$S,"DRAW",'Program and Results'!$U:$U,'Data mining (Elo R diff Last 6)'!$C302))</f>
        <v/>
      </c>
      <c r="G302" s="4" t="str">
        <f t="shared" ca="1" si="56"/>
        <v/>
      </c>
      <c r="H302" s="69" t="str">
        <f t="shared" ca="1" si="64"/>
        <v/>
      </c>
      <c r="I302" s="69" t="str">
        <f t="shared" ca="1" si="65"/>
        <v/>
      </c>
      <c r="J302" s="69" t="str">
        <f t="shared" ca="1" si="66"/>
        <v/>
      </c>
      <c r="N302" s="64" t="str">
        <f t="shared" ca="1" si="67"/>
        <v/>
      </c>
      <c r="O302" s="64" t="str">
        <f t="shared" ca="1" si="68"/>
        <v/>
      </c>
      <c r="P302" s="36" t="str">
        <f t="shared" ca="1" si="57"/>
        <v/>
      </c>
      <c r="Q302" s="36" t="str">
        <f t="shared" ca="1" si="58"/>
        <v/>
      </c>
      <c r="R302" s="36" t="str">
        <f t="shared" ca="1" si="59"/>
        <v/>
      </c>
      <c r="S302" s="4" t="str">
        <f t="shared" ca="1" si="60"/>
        <v/>
      </c>
      <c r="T302" s="61" t="str">
        <f t="shared" ca="1" si="61"/>
        <v/>
      </c>
      <c r="U302" s="61" t="str">
        <f t="shared" ca="1" si="61"/>
        <v/>
      </c>
      <c r="V302" s="61" t="str">
        <f t="shared" ca="1" si="61"/>
        <v/>
      </c>
      <c r="AJ302" t="str">
        <f t="shared" ca="1" si="62"/>
        <v>first</v>
      </c>
    </row>
    <row r="303" spans="3:36">
      <c r="C303" t="str">
        <f t="shared" ca="1" si="63"/>
        <v/>
      </c>
      <c r="D303" s="4" t="str">
        <f ca="1">IF(C303="","",COUNTIFS('Program and Results'!$S:$S,"HOME",'Program and Results'!$U:$U,'Data mining (Elo R diff Last 6)'!$C303))</f>
        <v/>
      </c>
      <c r="E303" s="4" t="str">
        <f ca="1">IF(C303="","",COUNTIFS('Program and Results'!$S:$S,"AWAY",'Program and Results'!$U:$U,'Data mining (Elo R diff Last 6)'!$C303))</f>
        <v/>
      </c>
      <c r="F303" s="4" t="str">
        <f ca="1">IF(C303="","",COUNTIFS('Program and Results'!$S:$S,"DRAW",'Program and Results'!$U:$U,'Data mining (Elo R diff Last 6)'!$C303))</f>
        <v/>
      </c>
      <c r="G303" s="4" t="str">
        <f t="shared" ca="1" si="56"/>
        <v/>
      </c>
      <c r="H303" s="69" t="str">
        <f t="shared" ca="1" si="64"/>
        <v/>
      </c>
      <c r="I303" s="69" t="str">
        <f t="shared" ca="1" si="65"/>
        <v/>
      </c>
      <c r="J303" s="69" t="str">
        <f t="shared" ca="1" si="66"/>
        <v/>
      </c>
      <c r="N303" s="64" t="str">
        <f t="shared" ca="1" si="67"/>
        <v/>
      </c>
      <c r="O303" s="64" t="str">
        <f t="shared" ca="1" si="68"/>
        <v/>
      </c>
      <c r="P303" s="36" t="str">
        <f t="shared" ca="1" si="57"/>
        <v/>
      </c>
      <c r="Q303" s="36" t="str">
        <f t="shared" ca="1" si="58"/>
        <v/>
      </c>
      <c r="R303" s="36" t="str">
        <f t="shared" ca="1" si="59"/>
        <v/>
      </c>
      <c r="S303" s="4" t="str">
        <f t="shared" ca="1" si="60"/>
        <v/>
      </c>
      <c r="T303" s="61" t="str">
        <f t="shared" ca="1" si="61"/>
        <v/>
      </c>
      <c r="U303" s="61" t="str">
        <f t="shared" ca="1" si="61"/>
        <v/>
      </c>
      <c r="V303" s="61" t="str">
        <f t="shared" ca="1" si="61"/>
        <v/>
      </c>
      <c r="AJ303" t="str">
        <f t="shared" ca="1" si="62"/>
        <v>first</v>
      </c>
    </row>
    <row r="304" spans="3:36">
      <c r="C304" t="str">
        <f t="shared" ca="1" si="63"/>
        <v/>
      </c>
      <c r="D304" s="4" t="str">
        <f ca="1">IF(C304="","",COUNTIFS('Program and Results'!$S:$S,"HOME",'Program and Results'!$U:$U,'Data mining (Elo R diff Last 6)'!$C304))</f>
        <v/>
      </c>
      <c r="E304" s="4" t="str">
        <f ca="1">IF(C304="","",COUNTIFS('Program and Results'!$S:$S,"AWAY",'Program and Results'!$U:$U,'Data mining (Elo R diff Last 6)'!$C304))</f>
        <v/>
      </c>
      <c r="F304" s="4" t="str">
        <f ca="1">IF(C304="","",COUNTIFS('Program and Results'!$S:$S,"DRAW",'Program and Results'!$U:$U,'Data mining (Elo R diff Last 6)'!$C304))</f>
        <v/>
      </c>
      <c r="G304" s="4" t="str">
        <f t="shared" ca="1" si="56"/>
        <v/>
      </c>
      <c r="H304" s="69" t="str">
        <f t="shared" ca="1" si="64"/>
        <v/>
      </c>
      <c r="I304" s="69" t="str">
        <f t="shared" ca="1" si="65"/>
        <v/>
      </c>
      <c r="J304" s="69" t="str">
        <f t="shared" ca="1" si="66"/>
        <v/>
      </c>
      <c r="N304" s="64" t="str">
        <f t="shared" ca="1" si="67"/>
        <v/>
      </c>
      <c r="O304" s="64" t="str">
        <f t="shared" ca="1" si="68"/>
        <v/>
      </c>
      <c r="P304" s="36" t="str">
        <f t="shared" ca="1" si="57"/>
        <v/>
      </c>
      <c r="Q304" s="36" t="str">
        <f t="shared" ca="1" si="58"/>
        <v/>
      </c>
      <c r="R304" s="36" t="str">
        <f t="shared" ca="1" si="59"/>
        <v/>
      </c>
      <c r="S304" s="4" t="str">
        <f t="shared" ca="1" si="60"/>
        <v/>
      </c>
      <c r="T304" s="61" t="str">
        <f t="shared" ca="1" si="61"/>
        <v/>
      </c>
      <c r="U304" s="61" t="str">
        <f t="shared" ca="1" si="61"/>
        <v/>
      </c>
      <c r="V304" s="61" t="str">
        <f t="shared" ca="1" si="61"/>
        <v/>
      </c>
      <c r="AJ304" t="str">
        <f t="shared" ca="1" si="62"/>
        <v>first</v>
      </c>
    </row>
    <row r="305" spans="3:36">
      <c r="C305" t="str">
        <f t="shared" ca="1" si="63"/>
        <v/>
      </c>
      <c r="D305" s="4" t="str">
        <f ca="1">IF(C305="","",COUNTIFS('Program and Results'!$S:$S,"HOME",'Program and Results'!$U:$U,'Data mining (Elo R diff Last 6)'!$C305))</f>
        <v/>
      </c>
      <c r="E305" s="4" t="str">
        <f ca="1">IF(C305="","",COUNTIFS('Program and Results'!$S:$S,"AWAY",'Program and Results'!$U:$U,'Data mining (Elo R diff Last 6)'!$C305))</f>
        <v/>
      </c>
      <c r="F305" s="4" t="str">
        <f ca="1">IF(C305="","",COUNTIFS('Program and Results'!$S:$S,"DRAW",'Program and Results'!$U:$U,'Data mining (Elo R diff Last 6)'!$C305))</f>
        <v/>
      </c>
      <c r="G305" s="4" t="str">
        <f t="shared" ca="1" si="56"/>
        <v/>
      </c>
      <c r="H305" s="69" t="str">
        <f t="shared" ca="1" si="64"/>
        <v/>
      </c>
      <c r="I305" s="69" t="str">
        <f t="shared" ca="1" si="65"/>
        <v/>
      </c>
      <c r="J305" s="69" t="str">
        <f t="shared" ca="1" si="66"/>
        <v/>
      </c>
      <c r="N305" s="64" t="str">
        <f t="shared" ca="1" si="67"/>
        <v/>
      </c>
      <c r="O305" s="64" t="str">
        <f t="shared" ca="1" si="68"/>
        <v/>
      </c>
      <c r="P305" s="36" t="str">
        <f t="shared" ca="1" si="57"/>
        <v/>
      </c>
      <c r="Q305" s="36" t="str">
        <f t="shared" ca="1" si="58"/>
        <v/>
      </c>
      <c r="R305" s="36" t="str">
        <f t="shared" ca="1" si="59"/>
        <v/>
      </c>
      <c r="S305" s="4" t="str">
        <f t="shared" ca="1" si="60"/>
        <v/>
      </c>
      <c r="T305" s="61" t="str">
        <f t="shared" ca="1" si="61"/>
        <v/>
      </c>
      <c r="U305" s="61" t="str">
        <f t="shared" ca="1" si="61"/>
        <v/>
      </c>
      <c r="V305" s="61" t="str">
        <f t="shared" ca="1" si="61"/>
        <v/>
      </c>
      <c r="AJ305" t="str">
        <f t="shared" ca="1" si="62"/>
        <v>first</v>
      </c>
    </row>
    <row r="306" spans="3:36">
      <c r="C306" t="str">
        <f t="shared" ca="1" si="63"/>
        <v/>
      </c>
      <c r="D306" s="4" t="str">
        <f ca="1">IF(C306="","",COUNTIFS('Program and Results'!$S:$S,"HOME",'Program and Results'!$U:$U,'Data mining (Elo R diff Last 6)'!$C306))</f>
        <v/>
      </c>
      <c r="E306" s="4" t="str">
        <f ca="1">IF(C306="","",COUNTIFS('Program and Results'!$S:$S,"AWAY",'Program and Results'!$U:$U,'Data mining (Elo R diff Last 6)'!$C306))</f>
        <v/>
      </c>
      <c r="F306" s="4" t="str">
        <f ca="1">IF(C306="","",COUNTIFS('Program and Results'!$S:$S,"DRAW",'Program and Results'!$U:$U,'Data mining (Elo R diff Last 6)'!$C306))</f>
        <v/>
      </c>
      <c r="G306" s="4" t="str">
        <f t="shared" ca="1" si="56"/>
        <v/>
      </c>
      <c r="H306" s="69" t="str">
        <f t="shared" ca="1" si="64"/>
        <v/>
      </c>
      <c r="I306" s="69" t="str">
        <f t="shared" ca="1" si="65"/>
        <v/>
      </c>
      <c r="J306" s="69" t="str">
        <f t="shared" ca="1" si="66"/>
        <v/>
      </c>
      <c r="N306" s="64" t="str">
        <f t="shared" ca="1" si="67"/>
        <v/>
      </c>
      <c r="O306" s="64" t="str">
        <f t="shared" ca="1" si="68"/>
        <v/>
      </c>
      <c r="P306" s="36" t="str">
        <f t="shared" ca="1" si="57"/>
        <v/>
      </c>
      <c r="Q306" s="36" t="str">
        <f t="shared" ca="1" si="58"/>
        <v/>
      </c>
      <c r="R306" s="36" t="str">
        <f t="shared" ca="1" si="59"/>
        <v/>
      </c>
      <c r="S306" s="4" t="str">
        <f t="shared" ca="1" si="60"/>
        <v/>
      </c>
      <c r="T306" s="61" t="str">
        <f t="shared" ca="1" si="61"/>
        <v/>
      </c>
      <c r="U306" s="61" t="str">
        <f t="shared" ca="1" si="61"/>
        <v/>
      </c>
      <c r="V306" s="61" t="str">
        <f t="shared" ca="1" si="61"/>
        <v/>
      </c>
      <c r="AJ306" t="str">
        <f t="shared" ca="1" si="62"/>
        <v>first</v>
      </c>
    </row>
    <row r="307" spans="3:36">
      <c r="C307" t="str">
        <f t="shared" ca="1" si="63"/>
        <v/>
      </c>
      <c r="D307" s="4" t="str">
        <f ca="1">IF(C307="","",COUNTIFS('Program and Results'!$S:$S,"HOME",'Program and Results'!$U:$U,'Data mining (Elo R diff Last 6)'!$C307))</f>
        <v/>
      </c>
      <c r="E307" s="4" t="str">
        <f ca="1">IF(C307="","",COUNTIFS('Program and Results'!$S:$S,"AWAY",'Program and Results'!$U:$U,'Data mining (Elo R diff Last 6)'!$C307))</f>
        <v/>
      </c>
      <c r="F307" s="4" t="str">
        <f ca="1">IF(C307="","",COUNTIFS('Program and Results'!$S:$S,"DRAW",'Program and Results'!$U:$U,'Data mining (Elo R diff Last 6)'!$C307))</f>
        <v/>
      </c>
      <c r="G307" s="4" t="str">
        <f t="shared" ca="1" si="56"/>
        <v/>
      </c>
      <c r="H307" s="69" t="str">
        <f t="shared" ca="1" si="64"/>
        <v/>
      </c>
      <c r="I307" s="69" t="str">
        <f t="shared" ca="1" si="65"/>
        <v/>
      </c>
      <c r="J307" s="69" t="str">
        <f t="shared" ca="1" si="66"/>
        <v/>
      </c>
      <c r="N307" s="64" t="str">
        <f t="shared" ca="1" si="67"/>
        <v/>
      </c>
      <c r="O307" s="64" t="str">
        <f t="shared" ca="1" si="68"/>
        <v/>
      </c>
      <c r="P307" s="36" t="str">
        <f t="shared" ca="1" si="57"/>
        <v/>
      </c>
      <c r="Q307" s="36" t="str">
        <f t="shared" ca="1" si="58"/>
        <v/>
      </c>
      <c r="R307" s="36" t="str">
        <f t="shared" ca="1" si="59"/>
        <v/>
      </c>
      <c r="S307" s="4" t="str">
        <f t="shared" ca="1" si="60"/>
        <v/>
      </c>
      <c r="T307" s="61" t="str">
        <f t="shared" ca="1" si="61"/>
        <v/>
      </c>
      <c r="U307" s="61" t="str">
        <f t="shared" ca="1" si="61"/>
        <v/>
      </c>
      <c r="V307" s="61" t="str">
        <f t="shared" ca="1" si="61"/>
        <v/>
      </c>
      <c r="AJ307" t="str">
        <f t="shared" ca="1" si="62"/>
        <v>first</v>
      </c>
    </row>
    <row r="308" spans="3:36">
      <c r="C308" t="str">
        <f t="shared" ca="1" si="63"/>
        <v/>
      </c>
      <c r="D308" s="4" t="str">
        <f ca="1">IF(C308="","",COUNTIFS('Program and Results'!$S:$S,"HOME",'Program and Results'!$U:$U,'Data mining (Elo R diff Last 6)'!$C308))</f>
        <v/>
      </c>
      <c r="E308" s="4" t="str">
        <f ca="1">IF(C308="","",COUNTIFS('Program and Results'!$S:$S,"AWAY",'Program and Results'!$U:$U,'Data mining (Elo R diff Last 6)'!$C308))</f>
        <v/>
      </c>
      <c r="F308" s="4" t="str">
        <f ca="1">IF(C308="","",COUNTIFS('Program and Results'!$S:$S,"DRAW",'Program and Results'!$U:$U,'Data mining (Elo R diff Last 6)'!$C308))</f>
        <v/>
      </c>
      <c r="G308" s="4" t="str">
        <f t="shared" ca="1" si="56"/>
        <v/>
      </c>
      <c r="H308" s="69" t="str">
        <f t="shared" ca="1" si="64"/>
        <v/>
      </c>
      <c r="I308" s="69" t="str">
        <f t="shared" ca="1" si="65"/>
        <v/>
      </c>
      <c r="J308" s="69" t="str">
        <f t="shared" ca="1" si="66"/>
        <v/>
      </c>
      <c r="N308" s="64" t="str">
        <f t="shared" ca="1" si="67"/>
        <v/>
      </c>
      <c r="O308" s="64" t="str">
        <f t="shared" ca="1" si="68"/>
        <v/>
      </c>
      <c r="P308" s="36" t="str">
        <f t="shared" ca="1" si="57"/>
        <v/>
      </c>
      <c r="Q308" s="36" t="str">
        <f t="shared" ca="1" si="58"/>
        <v/>
      </c>
      <c r="R308" s="36" t="str">
        <f t="shared" ca="1" si="59"/>
        <v/>
      </c>
      <c r="S308" s="4" t="str">
        <f t="shared" ca="1" si="60"/>
        <v/>
      </c>
      <c r="T308" s="61" t="str">
        <f t="shared" ca="1" si="61"/>
        <v/>
      </c>
      <c r="U308" s="61" t="str">
        <f t="shared" ca="1" si="61"/>
        <v/>
      </c>
      <c r="V308" s="61" t="str">
        <f t="shared" ca="1" si="61"/>
        <v/>
      </c>
      <c r="AJ308" t="str">
        <f t="shared" ca="1" si="62"/>
        <v>first</v>
      </c>
    </row>
    <row r="309" spans="3:36">
      <c r="C309" t="str">
        <f t="shared" ca="1" si="63"/>
        <v/>
      </c>
      <c r="D309" s="4" t="str">
        <f ca="1">IF(C309="","",COUNTIFS('Program and Results'!$S:$S,"HOME",'Program and Results'!$U:$U,'Data mining (Elo R diff Last 6)'!$C309))</f>
        <v/>
      </c>
      <c r="E309" s="4" t="str">
        <f ca="1">IF(C309="","",COUNTIFS('Program and Results'!$S:$S,"AWAY",'Program and Results'!$U:$U,'Data mining (Elo R diff Last 6)'!$C309))</f>
        <v/>
      </c>
      <c r="F309" s="4" t="str">
        <f ca="1">IF(C309="","",COUNTIFS('Program and Results'!$S:$S,"DRAW",'Program and Results'!$U:$U,'Data mining (Elo R diff Last 6)'!$C309))</f>
        <v/>
      </c>
      <c r="G309" s="4" t="str">
        <f t="shared" ca="1" si="56"/>
        <v/>
      </c>
      <c r="H309" s="69" t="str">
        <f t="shared" ca="1" si="64"/>
        <v/>
      </c>
      <c r="I309" s="69" t="str">
        <f t="shared" ca="1" si="65"/>
        <v/>
      </c>
      <c r="J309" s="69" t="str">
        <f t="shared" ca="1" si="66"/>
        <v/>
      </c>
      <c r="N309" s="64" t="str">
        <f t="shared" ca="1" si="67"/>
        <v/>
      </c>
      <c r="O309" s="64" t="str">
        <f t="shared" ca="1" si="68"/>
        <v/>
      </c>
      <c r="P309" s="36" t="str">
        <f t="shared" ca="1" si="57"/>
        <v/>
      </c>
      <c r="Q309" s="36" t="str">
        <f t="shared" ca="1" si="58"/>
        <v/>
      </c>
      <c r="R309" s="36" t="str">
        <f t="shared" ca="1" si="59"/>
        <v/>
      </c>
      <c r="S309" s="4" t="str">
        <f t="shared" ca="1" si="60"/>
        <v/>
      </c>
      <c r="T309" s="61" t="str">
        <f t="shared" ca="1" si="61"/>
        <v/>
      </c>
      <c r="U309" s="61" t="str">
        <f t="shared" ca="1" si="61"/>
        <v/>
      </c>
      <c r="V309" s="61" t="str">
        <f t="shared" ca="1" si="61"/>
        <v/>
      </c>
      <c r="AJ309" t="str">
        <f t="shared" ca="1" si="62"/>
        <v>first</v>
      </c>
    </row>
    <row r="310" spans="3:36">
      <c r="C310" t="str">
        <f t="shared" ca="1" si="63"/>
        <v/>
      </c>
      <c r="D310" s="4" t="str">
        <f ca="1">IF(C310="","",COUNTIFS('Program and Results'!$S:$S,"HOME",'Program and Results'!$U:$U,'Data mining (Elo R diff Last 6)'!$C310))</f>
        <v/>
      </c>
      <c r="E310" s="4" t="str">
        <f ca="1">IF(C310="","",COUNTIFS('Program and Results'!$S:$S,"AWAY",'Program and Results'!$U:$U,'Data mining (Elo R diff Last 6)'!$C310))</f>
        <v/>
      </c>
      <c r="F310" s="4" t="str">
        <f ca="1">IF(C310="","",COUNTIFS('Program and Results'!$S:$S,"DRAW",'Program and Results'!$U:$U,'Data mining (Elo R diff Last 6)'!$C310))</f>
        <v/>
      </c>
      <c r="G310" s="4" t="str">
        <f t="shared" ca="1" si="56"/>
        <v/>
      </c>
      <c r="H310" s="69" t="str">
        <f t="shared" ca="1" si="64"/>
        <v/>
      </c>
      <c r="I310" s="69" t="str">
        <f t="shared" ca="1" si="65"/>
        <v/>
      </c>
      <c r="J310" s="69" t="str">
        <f t="shared" ca="1" si="66"/>
        <v/>
      </c>
      <c r="N310" s="64" t="str">
        <f t="shared" ca="1" si="67"/>
        <v/>
      </c>
      <c r="O310" s="64" t="str">
        <f t="shared" ca="1" si="68"/>
        <v/>
      </c>
      <c r="P310" s="36" t="str">
        <f t="shared" ca="1" si="57"/>
        <v/>
      </c>
      <c r="Q310" s="36" t="str">
        <f t="shared" ca="1" si="58"/>
        <v/>
      </c>
      <c r="R310" s="36" t="str">
        <f t="shared" ca="1" si="59"/>
        <v/>
      </c>
      <c r="S310" s="4" t="str">
        <f t="shared" ca="1" si="60"/>
        <v/>
      </c>
      <c r="T310" s="61" t="str">
        <f t="shared" ca="1" si="61"/>
        <v/>
      </c>
      <c r="U310" s="61" t="str">
        <f t="shared" ca="1" si="61"/>
        <v/>
      </c>
      <c r="V310" s="61" t="str">
        <f t="shared" ca="1" si="61"/>
        <v/>
      </c>
      <c r="AJ310" t="str">
        <f t="shared" ca="1" si="62"/>
        <v>first</v>
      </c>
    </row>
    <row r="311" spans="3:36">
      <c r="C311" t="str">
        <f t="shared" ca="1" si="63"/>
        <v/>
      </c>
      <c r="D311" s="4" t="str">
        <f ca="1">IF(C311="","",COUNTIFS('Program and Results'!$S:$S,"HOME",'Program and Results'!$U:$U,'Data mining (Elo R diff Last 6)'!$C311))</f>
        <v/>
      </c>
      <c r="E311" s="4" t="str">
        <f ca="1">IF(C311="","",COUNTIFS('Program and Results'!$S:$S,"AWAY",'Program and Results'!$U:$U,'Data mining (Elo R diff Last 6)'!$C311))</f>
        <v/>
      </c>
      <c r="F311" s="4" t="str">
        <f ca="1">IF(C311="","",COUNTIFS('Program and Results'!$S:$S,"DRAW",'Program and Results'!$U:$U,'Data mining (Elo R diff Last 6)'!$C311))</f>
        <v/>
      </c>
      <c r="G311" s="4" t="str">
        <f t="shared" ca="1" si="56"/>
        <v/>
      </c>
      <c r="H311" s="69" t="str">
        <f t="shared" ca="1" si="64"/>
        <v/>
      </c>
      <c r="I311" s="69" t="str">
        <f t="shared" ca="1" si="65"/>
        <v/>
      </c>
      <c r="J311" s="69" t="str">
        <f t="shared" ca="1" si="66"/>
        <v/>
      </c>
      <c r="N311" s="64" t="str">
        <f t="shared" ca="1" si="67"/>
        <v/>
      </c>
      <c r="O311" s="64" t="str">
        <f t="shared" ca="1" si="68"/>
        <v/>
      </c>
      <c r="P311" s="36" t="str">
        <f t="shared" ca="1" si="57"/>
        <v/>
      </c>
      <c r="Q311" s="36" t="str">
        <f t="shared" ca="1" si="58"/>
        <v/>
      </c>
      <c r="R311" s="36" t="str">
        <f t="shared" ca="1" si="59"/>
        <v/>
      </c>
      <c r="S311" s="4" t="str">
        <f t="shared" ca="1" si="60"/>
        <v/>
      </c>
      <c r="T311" s="61" t="str">
        <f t="shared" ca="1" si="61"/>
        <v/>
      </c>
      <c r="U311" s="61" t="str">
        <f t="shared" ca="1" si="61"/>
        <v/>
      </c>
      <c r="V311" s="61" t="str">
        <f t="shared" ca="1" si="61"/>
        <v/>
      </c>
      <c r="AJ311" t="str">
        <f t="shared" ca="1" si="62"/>
        <v>first</v>
      </c>
    </row>
    <row r="312" spans="3:36">
      <c r="C312" t="str">
        <f t="shared" ca="1" si="63"/>
        <v/>
      </c>
      <c r="D312" s="4" t="str">
        <f ca="1">IF(C312="","",COUNTIFS('Program and Results'!$S:$S,"HOME",'Program and Results'!$U:$U,'Data mining (Elo R diff Last 6)'!$C312))</f>
        <v/>
      </c>
      <c r="E312" s="4" t="str">
        <f ca="1">IF(C312="","",COUNTIFS('Program and Results'!$S:$S,"AWAY",'Program and Results'!$U:$U,'Data mining (Elo R diff Last 6)'!$C312))</f>
        <v/>
      </c>
      <c r="F312" s="4" t="str">
        <f ca="1">IF(C312="","",COUNTIFS('Program and Results'!$S:$S,"DRAW",'Program and Results'!$U:$U,'Data mining (Elo R diff Last 6)'!$C312))</f>
        <v/>
      </c>
      <c r="G312" s="4" t="str">
        <f t="shared" ca="1" si="56"/>
        <v/>
      </c>
      <c r="H312" s="69" t="str">
        <f t="shared" ca="1" si="64"/>
        <v/>
      </c>
      <c r="I312" s="69" t="str">
        <f t="shared" ca="1" si="65"/>
        <v/>
      </c>
      <c r="J312" s="69" t="str">
        <f t="shared" ca="1" si="66"/>
        <v/>
      </c>
      <c r="N312" s="64" t="str">
        <f t="shared" ca="1" si="67"/>
        <v/>
      </c>
      <c r="O312" s="64" t="str">
        <f t="shared" ca="1" si="68"/>
        <v/>
      </c>
      <c r="P312" s="36" t="str">
        <f t="shared" ca="1" si="57"/>
        <v/>
      </c>
      <c r="Q312" s="36" t="str">
        <f t="shared" ca="1" si="58"/>
        <v/>
      </c>
      <c r="R312" s="36" t="str">
        <f t="shared" ca="1" si="59"/>
        <v/>
      </c>
      <c r="S312" s="4" t="str">
        <f t="shared" ca="1" si="60"/>
        <v/>
      </c>
      <c r="T312" s="61" t="str">
        <f t="shared" ca="1" si="61"/>
        <v/>
      </c>
      <c r="U312" s="61" t="str">
        <f t="shared" ca="1" si="61"/>
        <v/>
      </c>
      <c r="V312" s="61" t="str">
        <f t="shared" ca="1" si="61"/>
        <v/>
      </c>
      <c r="AJ312" t="str">
        <f t="shared" ca="1" si="62"/>
        <v>first</v>
      </c>
    </row>
    <row r="313" spans="3:36">
      <c r="C313" t="str">
        <f t="shared" ca="1" si="63"/>
        <v/>
      </c>
      <c r="D313" s="4" t="str">
        <f ca="1">IF(C313="","",COUNTIFS('Program and Results'!$S:$S,"HOME",'Program and Results'!$U:$U,'Data mining (Elo R diff Last 6)'!$C313))</f>
        <v/>
      </c>
      <c r="E313" s="4" t="str">
        <f ca="1">IF(C313="","",COUNTIFS('Program and Results'!$S:$S,"AWAY",'Program and Results'!$U:$U,'Data mining (Elo R diff Last 6)'!$C313))</f>
        <v/>
      </c>
      <c r="F313" s="4" t="str">
        <f ca="1">IF(C313="","",COUNTIFS('Program and Results'!$S:$S,"DRAW",'Program and Results'!$U:$U,'Data mining (Elo R diff Last 6)'!$C313))</f>
        <v/>
      </c>
      <c r="G313" s="4" t="str">
        <f t="shared" ca="1" si="56"/>
        <v/>
      </c>
      <c r="H313" s="69" t="str">
        <f t="shared" ca="1" si="64"/>
        <v/>
      </c>
      <c r="I313" s="69" t="str">
        <f t="shared" ca="1" si="65"/>
        <v/>
      </c>
      <c r="J313" s="69" t="str">
        <f t="shared" ca="1" si="66"/>
        <v/>
      </c>
      <c r="N313" s="64" t="str">
        <f t="shared" ca="1" si="67"/>
        <v/>
      </c>
      <c r="O313" s="64" t="str">
        <f t="shared" ca="1" si="68"/>
        <v/>
      </c>
      <c r="P313" s="36" t="str">
        <f t="shared" ca="1" si="57"/>
        <v/>
      </c>
      <c r="Q313" s="36" t="str">
        <f t="shared" ca="1" si="58"/>
        <v/>
      </c>
      <c r="R313" s="36" t="str">
        <f t="shared" ca="1" si="59"/>
        <v/>
      </c>
      <c r="S313" s="4" t="str">
        <f t="shared" ca="1" si="60"/>
        <v/>
      </c>
      <c r="T313" s="61" t="str">
        <f t="shared" ca="1" si="61"/>
        <v/>
      </c>
      <c r="U313" s="61" t="str">
        <f t="shared" ca="1" si="61"/>
        <v/>
      </c>
      <c r="V313" s="61" t="str">
        <f t="shared" ca="1" si="61"/>
        <v/>
      </c>
      <c r="AJ313" t="str">
        <f t="shared" ca="1" si="62"/>
        <v>first</v>
      </c>
    </row>
    <row r="314" spans="3:36">
      <c r="C314" t="str">
        <f t="shared" ca="1" si="63"/>
        <v/>
      </c>
      <c r="D314" s="4" t="str">
        <f ca="1">IF(C314="","",COUNTIFS('Program and Results'!$S:$S,"HOME",'Program and Results'!$U:$U,'Data mining (Elo R diff Last 6)'!$C314))</f>
        <v/>
      </c>
      <c r="E314" s="4" t="str">
        <f ca="1">IF(C314="","",COUNTIFS('Program and Results'!$S:$S,"AWAY",'Program and Results'!$U:$U,'Data mining (Elo R diff Last 6)'!$C314))</f>
        <v/>
      </c>
      <c r="F314" s="4" t="str">
        <f ca="1">IF(C314="","",COUNTIFS('Program and Results'!$S:$S,"DRAW",'Program and Results'!$U:$U,'Data mining (Elo R diff Last 6)'!$C314))</f>
        <v/>
      </c>
      <c r="G314" s="4" t="str">
        <f t="shared" ca="1" si="56"/>
        <v/>
      </c>
      <c r="H314" s="69" t="str">
        <f t="shared" ca="1" si="64"/>
        <v/>
      </c>
      <c r="I314" s="69" t="str">
        <f t="shared" ca="1" si="65"/>
        <v/>
      </c>
      <c r="J314" s="69" t="str">
        <f t="shared" ca="1" si="66"/>
        <v/>
      </c>
      <c r="N314" s="64" t="str">
        <f t="shared" ca="1" si="67"/>
        <v/>
      </c>
      <c r="O314" s="64" t="str">
        <f t="shared" ca="1" si="68"/>
        <v/>
      </c>
      <c r="P314" s="36" t="str">
        <f t="shared" ca="1" si="57"/>
        <v/>
      </c>
      <c r="Q314" s="36" t="str">
        <f t="shared" ca="1" si="58"/>
        <v/>
      </c>
      <c r="R314" s="36" t="str">
        <f t="shared" ca="1" si="59"/>
        <v/>
      </c>
      <c r="S314" s="4" t="str">
        <f t="shared" ca="1" si="60"/>
        <v/>
      </c>
      <c r="T314" s="61" t="str">
        <f t="shared" ca="1" si="61"/>
        <v/>
      </c>
      <c r="U314" s="61" t="str">
        <f t="shared" ca="1" si="61"/>
        <v/>
      </c>
      <c r="V314" s="61" t="str">
        <f t="shared" ca="1" si="61"/>
        <v/>
      </c>
      <c r="AJ314" t="str">
        <f t="shared" ca="1" si="62"/>
        <v>first</v>
      </c>
    </row>
    <row r="315" spans="3:36">
      <c r="C315" t="str">
        <f t="shared" ca="1" si="63"/>
        <v/>
      </c>
      <c r="D315" s="4" t="str">
        <f ca="1">IF(C315="","",COUNTIFS('Program and Results'!$S:$S,"HOME",'Program and Results'!$U:$U,'Data mining (Elo R diff Last 6)'!$C315))</f>
        <v/>
      </c>
      <c r="E315" s="4" t="str">
        <f ca="1">IF(C315="","",COUNTIFS('Program and Results'!$S:$S,"AWAY",'Program and Results'!$U:$U,'Data mining (Elo R diff Last 6)'!$C315))</f>
        <v/>
      </c>
      <c r="F315" s="4" t="str">
        <f ca="1">IF(C315="","",COUNTIFS('Program and Results'!$S:$S,"DRAW",'Program and Results'!$U:$U,'Data mining (Elo R diff Last 6)'!$C315))</f>
        <v/>
      </c>
      <c r="G315" s="4" t="str">
        <f t="shared" ca="1" si="56"/>
        <v/>
      </c>
      <c r="H315" s="69" t="str">
        <f t="shared" ca="1" si="64"/>
        <v/>
      </c>
      <c r="I315" s="69" t="str">
        <f t="shared" ca="1" si="65"/>
        <v/>
      </c>
      <c r="J315" s="69" t="str">
        <f t="shared" ca="1" si="66"/>
        <v/>
      </c>
      <c r="N315" s="64" t="str">
        <f t="shared" ca="1" si="67"/>
        <v/>
      </c>
      <c r="O315" s="64" t="str">
        <f t="shared" ca="1" si="68"/>
        <v/>
      </c>
      <c r="P315" s="36" t="str">
        <f t="shared" ca="1" si="57"/>
        <v/>
      </c>
      <c r="Q315" s="36" t="str">
        <f t="shared" ca="1" si="58"/>
        <v/>
      </c>
      <c r="R315" s="36" t="str">
        <f t="shared" ca="1" si="59"/>
        <v/>
      </c>
      <c r="S315" s="4" t="str">
        <f t="shared" ca="1" si="60"/>
        <v/>
      </c>
      <c r="T315" s="61" t="str">
        <f t="shared" ca="1" si="61"/>
        <v/>
      </c>
      <c r="U315" s="61" t="str">
        <f t="shared" ca="1" si="61"/>
        <v/>
      </c>
      <c r="V315" s="61" t="str">
        <f t="shared" ca="1" si="61"/>
        <v/>
      </c>
      <c r="AJ315" t="str">
        <f t="shared" ca="1" si="62"/>
        <v>first</v>
      </c>
    </row>
    <row r="316" spans="3:36">
      <c r="C316" t="str">
        <f t="shared" ca="1" si="63"/>
        <v/>
      </c>
      <c r="D316" s="4" t="str">
        <f ca="1">IF(C316="","",COUNTIFS('Program and Results'!$S:$S,"HOME",'Program and Results'!$U:$U,'Data mining (Elo R diff Last 6)'!$C316))</f>
        <v/>
      </c>
      <c r="E316" s="4" t="str">
        <f ca="1">IF(C316="","",COUNTIFS('Program and Results'!$S:$S,"AWAY",'Program and Results'!$U:$U,'Data mining (Elo R diff Last 6)'!$C316))</f>
        <v/>
      </c>
      <c r="F316" s="4" t="str">
        <f ca="1">IF(C316="","",COUNTIFS('Program and Results'!$S:$S,"DRAW",'Program and Results'!$U:$U,'Data mining (Elo R diff Last 6)'!$C316))</f>
        <v/>
      </c>
      <c r="G316" s="4" t="str">
        <f t="shared" ca="1" si="56"/>
        <v/>
      </c>
      <c r="H316" s="69" t="str">
        <f t="shared" ca="1" si="64"/>
        <v/>
      </c>
      <c r="I316" s="69" t="str">
        <f t="shared" ca="1" si="65"/>
        <v/>
      </c>
      <c r="J316" s="69" t="str">
        <f t="shared" ca="1" si="66"/>
        <v/>
      </c>
      <c r="N316" s="64" t="str">
        <f t="shared" ca="1" si="67"/>
        <v/>
      </c>
      <c r="O316" s="64" t="str">
        <f t="shared" ca="1" si="68"/>
        <v/>
      </c>
      <c r="P316" s="36" t="str">
        <f t="shared" ca="1" si="57"/>
        <v/>
      </c>
      <c r="Q316" s="36" t="str">
        <f t="shared" ca="1" si="58"/>
        <v/>
      </c>
      <c r="R316" s="36" t="str">
        <f t="shared" ca="1" si="59"/>
        <v/>
      </c>
      <c r="S316" s="4" t="str">
        <f t="shared" ca="1" si="60"/>
        <v/>
      </c>
      <c r="T316" s="61" t="str">
        <f t="shared" ca="1" si="61"/>
        <v/>
      </c>
      <c r="U316" s="61" t="str">
        <f t="shared" ca="1" si="61"/>
        <v/>
      </c>
      <c r="V316" s="61" t="str">
        <f t="shared" ca="1" si="61"/>
        <v/>
      </c>
      <c r="AJ316" t="str">
        <f t="shared" ca="1" si="62"/>
        <v>first</v>
      </c>
    </row>
    <row r="317" spans="3:36">
      <c r="C317" t="str">
        <f t="shared" ca="1" si="63"/>
        <v/>
      </c>
      <c r="D317" s="4" t="str">
        <f ca="1">IF(C317="","",COUNTIFS('Program and Results'!$S:$S,"HOME",'Program and Results'!$U:$U,'Data mining (Elo R diff Last 6)'!$C317))</f>
        <v/>
      </c>
      <c r="E317" s="4" t="str">
        <f ca="1">IF(C317="","",COUNTIFS('Program and Results'!$S:$S,"AWAY",'Program and Results'!$U:$U,'Data mining (Elo R diff Last 6)'!$C317))</f>
        <v/>
      </c>
      <c r="F317" s="4" t="str">
        <f ca="1">IF(C317="","",COUNTIFS('Program and Results'!$S:$S,"DRAW",'Program and Results'!$U:$U,'Data mining (Elo R diff Last 6)'!$C317))</f>
        <v/>
      </c>
      <c r="G317" s="4" t="str">
        <f t="shared" ca="1" si="56"/>
        <v/>
      </c>
      <c r="H317" s="69" t="str">
        <f t="shared" ca="1" si="64"/>
        <v/>
      </c>
      <c r="I317" s="69" t="str">
        <f t="shared" ca="1" si="65"/>
        <v/>
      </c>
      <c r="J317" s="69" t="str">
        <f t="shared" ca="1" si="66"/>
        <v/>
      </c>
      <c r="N317" s="64" t="str">
        <f t="shared" ca="1" si="67"/>
        <v/>
      </c>
      <c r="O317" s="64" t="str">
        <f t="shared" ca="1" si="68"/>
        <v/>
      </c>
      <c r="P317" s="36" t="str">
        <f t="shared" ca="1" si="57"/>
        <v/>
      </c>
      <c r="Q317" s="36" t="str">
        <f t="shared" ca="1" si="58"/>
        <v/>
      </c>
      <c r="R317" s="36" t="str">
        <f t="shared" ca="1" si="59"/>
        <v/>
      </c>
      <c r="S317" s="4" t="str">
        <f t="shared" ca="1" si="60"/>
        <v/>
      </c>
      <c r="T317" s="61" t="str">
        <f t="shared" ca="1" si="61"/>
        <v/>
      </c>
      <c r="U317" s="61" t="str">
        <f t="shared" ca="1" si="61"/>
        <v/>
      </c>
      <c r="V317" s="61" t="str">
        <f t="shared" ca="1" si="61"/>
        <v/>
      </c>
      <c r="AJ317" t="str">
        <f t="shared" ca="1" si="62"/>
        <v>first</v>
      </c>
    </row>
    <row r="318" spans="3:36">
      <c r="C318" t="str">
        <f t="shared" ca="1" si="63"/>
        <v/>
      </c>
      <c r="D318" s="4" t="str">
        <f ca="1">IF(C318="","",COUNTIFS('Program and Results'!$S:$S,"HOME",'Program and Results'!$U:$U,'Data mining (Elo R diff Last 6)'!$C318))</f>
        <v/>
      </c>
      <c r="E318" s="4" t="str">
        <f ca="1">IF(C318="","",COUNTIFS('Program and Results'!$S:$S,"AWAY",'Program and Results'!$U:$U,'Data mining (Elo R diff Last 6)'!$C318))</f>
        <v/>
      </c>
      <c r="F318" s="4" t="str">
        <f ca="1">IF(C318="","",COUNTIFS('Program and Results'!$S:$S,"DRAW",'Program and Results'!$U:$U,'Data mining (Elo R diff Last 6)'!$C318))</f>
        <v/>
      </c>
      <c r="G318" s="4" t="str">
        <f t="shared" ca="1" si="56"/>
        <v/>
      </c>
      <c r="H318" s="69" t="str">
        <f t="shared" ca="1" si="64"/>
        <v/>
      </c>
      <c r="I318" s="69" t="str">
        <f t="shared" ca="1" si="65"/>
        <v/>
      </c>
      <c r="J318" s="69" t="str">
        <f t="shared" ca="1" si="66"/>
        <v/>
      </c>
      <c r="N318" s="64" t="str">
        <f t="shared" ca="1" si="67"/>
        <v/>
      </c>
      <c r="O318" s="64" t="str">
        <f t="shared" ca="1" si="68"/>
        <v/>
      </c>
      <c r="P318" s="36" t="str">
        <f t="shared" ca="1" si="57"/>
        <v/>
      </c>
      <c r="Q318" s="36" t="str">
        <f t="shared" ca="1" si="58"/>
        <v/>
      </c>
      <c r="R318" s="36" t="str">
        <f t="shared" ca="1" si="59"/>
        <v/>
      </c>
      <c r="S318" s="4" t="str">
        <f t="shared" ca="1" si="60"/>
        <v/>
      </c>
      <c r="T318" s="61" t="str">
        <f t="shared" ca="1" si="61"/>
        <v/>
      </c>
      <c r="U318" s="61" t="str">
        <f t="shared" ca="1" si="61"/>
        <v/>
      </c>
      <c r="V318" s="61" t="str">
        <f t="shared" ca="1" si="61"/>
        <v/>
      </c>
      <c r="AJ318" t="str">
        <f t="shared" ca="1" si="62"/>
        <v>first</v>
      </c>
    </row>
    <row r="319" spans="3:36">
      <c r="C319" t="str">
        <f t="shared" ca="1" si="63"/>
        <v/>
      </c>
      <c r="D319" s="4" t="str">
        <f ca="1">IF(C319="","",COUNTIFS('Program and Results'!$S:$S,"HOME",'Program and Results'!$U:$U,'Data mining (Elo R diff Last 6)'!$C319))</f>
        <v/>
      </c>
      <c r="E319" s="4" t="str">
        <f ca="1">IF(C319="","",COUNTIFS('Program and Results'!$S:$S,"AWAY",'Program and Results'!$U:$U,'Data mining (Elo R diff Last 6)'!$C319))</f>
        <v/>
      </c>
      <c r="F319" s="4" t="str">
        <f ca="1">IF(C319="","",COUNTIFS('Program and Results'!$S:$S,"DRAW",'Program and Results'!$U:$U,'Data mining (Elo R diff Last 6)'!$C319))</f>
        <v/>
      </c>
      <c r="G319" s="4" t="str">
        <f t="shared" ca="1" si="56"/>
        <v/>
      </c>
      <c r="H319" s="69" t="str">
        <f t="shared" ca="1" si="64"/>
        <v/>
      </c>
      <c r="I319" s="69" t="str">
        <f t="shared" ca="1" si="65"/>
        <v/>
      </c>
      <c r="J319" s="69" t="str">
        <f t="shared" ca="1" si="66"/>
        <v/>
      </c>
      <c r="N319" s="64" t="str">
        <f t="shared" ca="1" si="67"/>
        <v/>
      </c>
      <c r="O319" s="64" t="str">
        <f t="shared" ca="1" si="68"/>
        <v/>
      </c>
      <c r="P319" s="36" t="str">
        <f t="shared" ca="1" si="57"/>
        <v/>
      </c>
      <c r="Q319" s="36" t="str">
        <f t="shared" ca="1" si="58"/>
        <v/>
      </c>
      <c r="R319" s="36" t="str">
        <f t="shared" ca="1" si="59"/>
        <v/>
      </c>
      <c r="S319" s="4" t="str">
        <f t="shared" ca="1" si="60"/>
        <v/>
      </c>
      <c r="T319" s="61" t="str">
        <f t="shared" ca="1" si="61"/>
        <v/>
      </c>
      <c r="U319" s="61" t="str">
        <f t="shared" ca="1" si="61"/>
        <v/>
      </c>
      <c r="V319" s="61" t="str">
        <f t="shared" ca="1" si="61"/>
        <v/>
      </c>
      <c r="AJ319" t="str">
        <f t="shared" ca="1" si="62"/>
        <v>first</v>
      </c>
    </row>
    <row r="320" spans="3:36">
      <c r="C320" t="str">
        <f t="shared" ca="1" si="63"/>
        <v/>
      </c>
      <c r="D320" s="4" t="str">
        <f ca="1">IF(C320="","",COUNTIFS('Program and Results'!$S:$S,"HOME",'Program and Results'!$U:$U,'Data mining (Elo R diff Last 6)'!$C320))</f>
        <v/>
      </c>
      <c r="E320" s="4" t="str">
        <f ca="1">IF(C320="","",COUNTIFS('Program and Results'!$S:$S,"AWAY",'Program and Results'!$U:$U,'Data mining (Elo R diff Last 6)'!$C320))</f>
        <v/>
      </c>
      <c r="F320" s="4" t="str">
        <f ca="1">IF(C320="","",COUNTIFS('Program and Results'!$S:$S,"DRAW",'Program and Results'!$U:$U,'Data mining (Elo R diff Last 6)'!$C320))</f>
        <v/>
      </c>
      <c r="G320" s="4" t="str">
        <f t="shared" ca="1" si="56"/>
        <v/>
      </c>
      <c r="H320" s="69" t="str">
        <f t="shared" ca="1" si="64"/>
        <v/>
      </c>
      <c r="I320" s="69" t="str">
        <f t="shared" ca="1" si="65"/>
        <v/>
      </c>
      <c r="J320" s="69" t="str">
        <f t="shared" ca="1" si="66"/>
        <v/>
      </c>
      <c r="N320" s="64" t="str">
        <f t="shared" ca="1" si="67"/>
        <v/>
      </c>
      <c r="O320" s="64" t="str">
        <f t="shared" ca="1" si="68"/>
        <v/>
      </c>
      <c r="P320" s="36" t="str">
        <f t="shared" ca="1" si="57"/>
        <v/>
      </c>
      <c r="Q320" s="36" t="str">
        <f t="shared" ca="1" si="58"/>
        <v/>
      </c>
      <c r="R320" s="36" t="str">
        <f t="shared" ca="1" si="59"/>
        <v/>
      </c>
      <c r="S320" s="4" t="str">
        <f t="shared" ca="1" si="60"/>
        <v/>
      </c>
      <c r="T320" s="61" t="str">
        <f t="shared" ca="1" si="61"/>
        <v/>
      </c>
      <c r="U320" s="61" t="str">
        <f t="shared" ca="1" si="61"/>
        <v/>
      </c>
      <c r="V320" s="61" t="str">
        <f t="shared" ca="1" si="61"/>
        <v/>
      </c>
      <c r="AJ320" t="str">
        <f t="shared" ca="1" si="62"/>
        <v>first</v>
      </c>
    </row>
    <row r="321" spans="3:36">
      <c r="C321" t="str">
        <f t="shared" ca="1" si="63"/>
        <v/>
      </c>
      <c r="D321" s="4" t="str">
        <f ca="1">IF(C321="","",COUNTIFS('Program and Results'!$S:$S,"HOME",'Program and Results'!$U:$U,'Data mining (Elo R diff Last 6)'!$C321))</f>
        <v/>
      </c>
      <c r="E321" s="4" t="str">
        <f ca="1">IF(C321="","",COUNTIFS('Program and Results'!$S:$S,"AWAY",'Program and Results'!$U:$U,'Data mining (Elo R diff Last 6)'!$C321))</f>
        <v/>
      </c>
      <c r="F321" s="4" t="str">
        <f ca="1">IF(C321="","",COUNTIFS('Program and Results'!$S:$S,"DRAW",'Program and Results'!$U:$U,'Data mining (Elo R diff Last 6)'!$C321))</f>
        <v/>
      </c>
      <c r="G321" s="4" t="str">
        <f t="shared" ca="1" si="56"/>
        <v/>
      </c>
      <c r="H321" s="69" t="str">
        <f t="shared" ca="1" si="64"/>
        <v/>
      </c>
      <c r="I321" s="69" t="str">
        <f t="shared" ca="1" si="65"/>
        <v/>
      </c>
      <c r="J321" s="69" t="str">
        <f t="shared" ca="1" si="66"/>
        <v/>
      </c>
      <c r="N321" s="64" t="str">
        <f t="shared" ca="1" si="67"/>
        <v/>
      </c>
      <c r="O321" s="64" t="str">
        <f t="shared" ca="1" si="68"/>
        <v/>
      </c>
      <c r="P321" s="36" t="str">
        <f t="shared" ca="1" si="57"/>
        <v/>
      </c>
      <c r="Q321" s="36" t="str">
        <f t="shared" ca="1" si="58"/>
        <v/>
      </c>
      <c r="R321" s="36" t="str">
        <f t="shared" ca="1" si="59"/>
        <v/>
      </c>
      <c r="S321" s="4" t="str">
        <f t="shared" ca="1" si="60"/>
        <v/>
      </c>
      <c r="T321" s="61" t="str">
        <f t="shared" ca="1" si="61"/>
        <v/>
      </c>
      <c r="U321" s="61" t="str">
        <f t="shared" ca="1" si="61"/>
        <v/>
      </c>
      <c r="V321" s="61" t="str">
        <f t="shared" ca="1" si="61"/>
        <v/>
      </c>
      <c r="AJ321" t="str">
        <f t="shared" ca="1" si="62"/>
        <v>first</v>
      </c>
    </row>
    <row r="322" spans="3:36">
      <c r="C322" t="str">
        <f t="shared" ca="1" si="63"/>
        <v/>
      </c>
      <c r="D322" s="4" t="str">
        <f ca="1">IF(C322="","",COUNTIFS('Program and Results'!$S:$S,"HOME",'Program and Results'!$U:$U,'Data mining (Elo R diff Last 6)'!$C322))</f>
        <v/>
      </c>
      <c r="E322" s="4" t="str">
        <f ca="1">IF(C322="","",COUNTIFS('Program and Results'!$S:$S,"AWAY",'Program and Results'!$U:$U,'Data mining (Elo R diff Last 6)'!$C322))</f>
        <v/>
      </c>
      <c r="F322" s="4" t="str">
        <f ca="1">IF(C322="","",COUNTIFS('Program and Results'!$S:$S,"DRAW",'Program and Results'!$U:$U,'Data mining (Elo R diff Last 6)'!$C322))</f>
        <v/>
      </c>
      <c r="G322" s="4" t="str">
        <f t="shared" ca="1" si="56"/>
        <v/>
      </c>
      <c r="H322" s="69" t="str">
        <f t="shared" ca="1" si="64"/>
        <v/>
      </c>
      <c r="I322" s="69" t="str">
        <f t="shared" ca="1" si="65"/>
        <v/>
      </c>
      <c r="J322" s="69" t="str">
        <f t="shared" ca="1" si="66"/>
        <v/>
      </c>
      <c r="N322" s="64" t="str">
        <f t="shared" ca="1" si="67"/>
        <v/>
      </c>
      <c r="O322" s="64" t="str">
        <f t="shared" ca="1" si="68"/>
        <v/>
      </c>
      <c r="P322" s="36" t="str">
        <f t="shared" ca="1" si="57"/>
        <v/>
      </c>
      <c r="Q322" s="36" t="str">
        <f t="shared" ca="1" si="58"/>
        <v/>
      </c>
      <c r="R322" s="36" t="str">
        <f t="shared" ca="1" si="59"/>
        <v/>
      </c>
      <c r="S322" s="4" t="str">
        <f t="shared" ca="1" si="60"/>
        <v/>
      </c>
      <c r="T322" s="61" t="str">
        <f t="shared" ca="1" si="61"/>
        <v/>
      </c>
      <c r="U322" s="61" t="str">
        <f t="shared" ca="1" si="61"/>
        <v/>
      </c>
      <c r="V322" s="61" t="str">
        <f t="shared" ca="1" si="61"/>
        <v/>
      </c>
      <c r="AJ322" t="str">
        <f t="shared" ca="1" si="62"/>
        <v>first</v>
      </c>
    </row>
    <row r="323" spans="3:36">
      <c r="C323" t="str">
        <f t="shared" ca="1" si="63"/>
        <v/>
      </c>
      <c r="D323" s="4" t="str">
        <f ca="1">IF(C323="","",COUNTIFS('Program and Results'!$S:$S,"HOME",'Program and Results'!$U:$U,'Data mining (Elo R diff Last 6)'!$C323))</f>
        <v/>
      </c>
      <c r="E323" s="4" t="str">
        <f ca="1">IF(C323="","",COUNTIFS('Program and Results'!$S:$S,"AWAY",'Program and Results'!$U:$U,'Data mining (Elo R diff Last 6)'!$C323))</f>
        <v/>
      </c>
      <c r="F323" s="4" t="str">
        <f ca="1">IF(C323="","",COUNTIFS('Program and Results'!$S:$S,"DRAW",'Program and Results'!$U:$U,'Data mining (Elo R diff Last 6)'!$C323))</f>
        <v/>
      </c>
      <c r="G323" s="4" t="str">
        <f t="shared" ref="G323:G386" ca="1" si="69">IF(C323="","",SUM(D323:F323))</f>
        <v/>
      </c>
      <c r="H323" s="69" t="str">
        <f t="shared" ca="1" si="64"/>
        <v/>
      </c>
      <c r="I323" s="69" t="str">
        <f t="shared" ca="1" si="65"/>
        <v/>
      </c>
      <c r="J323" s="69" t="str">
        <f t="shared" ca="1" si="66"/>
        <v/>
      </c>
      <c r="N323" s="64" t="str">
        <f t="shared" ca="1" si="67"/>
        <v/>
      </c>
      <c r="O323" s="64" t="str">
        <f t="shared" ca="1" si="68"/>
        <v/>
      </c>
      <c r="P323" s="36" t="str">
        <f t="shared" ref="P323:P386" ca="1" si="70">IFERROR(IF(O323="","",IF($O323="+",SUMIFS($D:$D,$C:$C,"&gt;="&amp;$N323),SUMIFS($D:$D,$C:$C,"&gt;="&amp;$N323,$C:$C,"&lt;="&amp;$O323))),"")</f>
        <v/>
      </c>
      <c r="Q323" s="36" t="str">
        <f t="shared" ref="Q323:Q386" ca="1" si="71">IFERROR(IF(O323="","",IF($O323="+",SUMIFS($E:$E,$C:$C,"&gt;="&amp;$N323),SUMIFS($E:$E,$C:$C,"&gt;="&amp;$N323,$C:$C,"&lt;="&amp;$O323))),"")</f>
        <v/>
      </c>
      <c r="R323" s="36" t="str">
        <f t="shared" ref="R323:R386" ca="1" si="72">IFERROR(IF(O323="","",IF($O323="+",SUMIFS($F:$F,$C:$C,"&gt;="&amp;$N323),SUMIFS($F:$F,$C:$C,"&gt;="&amp;$N323,$C:$C,"&lt;="&amp;$O323))),"")</f>
        <v/>
      </c>
      <c r="S323" s="4" t="str">
        <f t="shared" ref="S323:S386" ca="1" si="73">IF(N323="","",SUM(P323:R323))</f>
        <v/>
      </c>
      <c r="T323" s="61" t="str">
        <f t="shared" ref="T323:V386" ca="1" si="74">IFERROR(IF($N323="","",P323/$S323),"")</f>
        <v/>
      </c>
      <c r="U323" s="61" t="str">
        <f t="shared" ca="1" si="74"/>
        <v/>
      </c>
      <c r="V323" s="61" t="str">
        <f t="shared" ca="1" si="74"/>
        <v/>
      </c>
      <c r="AJ323" t="str">
        <f t="shared" ref="AJ323:AJ386" ca="1" si="75">IF(G323=0,"not first",IF(G323&gt;0,"first",""))</f>
        <v>first</v>
      </c>
    </row>
    <row r="324" spans="3:36">
      <c r="C324" t="str">
        <f t="shared" ref="C324:C387" ca="1" si="76">IFERROR(IF(C323+1&gt;$B$2,"",C323+1),"")</f>
        <v/>
      </c>
      <c r="D324" s="4" t="str">
        <f ca="1">IF(C324="","",COUNTIFS('Program and Results'!$S:$S,"HOME",'Program and Results'!$U:$U,'Data mining (Elo R diff Last 6)'!$C324))</f>
        <v/>
      </c>
      <c r="E324" s="4" t="str">
        <f ca="1">IF(C324="","",COUNTIFS('Program and Results'!$S:$S,"AWAY",'Program and Results'!$U:$U,'Data mining (Elo R diff Last 6)'!$C324))</f>
        <v/>
      </c>
      <c r="F324" s="4" t="str">
        <f ca="1">IF(C324="","",COUNTIFS('Program and Results'!$S:$S,"DRAW",'Program and Results'!$U:$U,'Data mining (Elo R diff Last 6)'!$C324))</f>
        <v/>
      </c>
      <c r="G324" s="4" t="str">
        <f t="shared" ca="1" si="69"/>
        <v/>
      </c>
      <c r="H324" s="69" t="str">
        <f t="shared" ref="H324:H387" ca="1" si="77">IFERROR(IF($C324="","",D324/$G324),"")</f>
        <v/>
      </c>
      <c r="I324" s="69" t="str">
        <f t="shared" ref="I324:I387" ca="1" si="78">IFERROR(IF($C324="","",E324/$G324),"")</f>
        <v/>
      </c>
      <c r="J324" s="69" t="str">
        <f t="shared" ref="J324:J387" ca="1" si="79">IFERROR(IF($C324="","",F324/$G324),"")</f>
        <v/>
      </c>
      <c r="N324" s="64" t="str">
        <f t="shared" ref="N324:N387" ca="1" si="80">IFERROR(IF(N323+$M$2&gt;MAX($C$2:$C$500),"",N323+$M$2),"")</f>
        <v/>
      </c>
      <c r="O324" s="64" t="str">
        <f t="shared" ref="O324:O387" ca="1" si="81">IFERROR(IF(N324+$M$2&gt;MAX($C$2:$C$500),"+",N324+($M$2-0.01%)),"")</f>
        <v/>
      </c>
      <c r="P324" s="36" t="str">
        <f t="shared" ca="1" si="70"/>
        <v/>
      </c>
      <c r="Q324" s="36" t="str">
        <f t="shared" ca="1" si="71"/>
        <v/>
      </c>
      <c r="R324" s="36" t="str">
        <f t="shared" ca="1" si="72"/>
        <v/>
      </c>
      <c r="S324" s="4" t="str">
        <f t="shared" ca="1" si="73"/>
        <v/>
      </c>
      <c r="T324" s="61" t="str">
        <f t="shared" ca="1" si="74"/>
        <v/>
      </c>
      <c r="U324" s="61" t="str">
        <f t="shared" ca="1" si="74"/>
        <v/>
      </c>
      <c r="V324" s="61" t="str">
        <f t="shared" ca="1" si="74"/>
        <v/>
      </c>
      <c r="AJ324" t="str">
        <f t="shared" ca="1" si="75"/>
        <v>first</v>
      </c>
    </row>
    <row r="325" spans="3:36">
      <c r="C325" t="str">
        <f t="shared" ca="1" si="76"/>
        <v/>
      </c>
      <c r="D325" s="4" t="str">
        <f ca="1">IF(C325="","",COUNTIFS('Program and Results'!$S:$S,"HOME",'Program and Results'!$U:$U,'Data mining (Elo R diff Last 6)'!$C325))</f>
        <v/>
      </c>
      <c r="E325" s="4" t="str">
        <f ca="1">IF(C325="","",COUNTIFS('Program and Results'!$S:$S,"AWAY",'Program and Results'!$U:$U,'Data mining (Elo R diff Last 6)'!$C325))</f>
        <v/>
      </c>
      <c r="F325" s="4" t="str">
        <f ca="1">IF(C325="","",COUNTIFS('Program and Results'!$S:$S,"DRAW",'Program and Results'!$U:$U,'Data mining (Elo R diff Last 6)'!$C325))</f>
        <v/>
      </c>
      <c r="G325" s="4" t="str">
        <f t="shared" ca="1" si="69"/>
        <v/>
      </c>
      <c r="H325" s="69" t="str">
        <f t="shared" ca="1" si="77"/>
        <v/>
      </c>
      <c r="I325" s="69" t="str">
        <f t="shared" ca="1" si="78"/>
        <v/>
      </c>
      <c r="J325" s="69" t="str">
        <f t="shared" ca="1" si="79"/>
        <v/>
      </c>
      <c r="N325" s="64" t="str">
        <f t="shared" ca="1" si="80"/>
        <v/>
      </c>
      <c r="O325" s="64" t="str">
        <f t="shared" ca="1" si="81"/>
        <v/>
      </c>
      <c r="P325" s="36" t="str">
        <f t="shared" ca="1" si="70"/>
        <v/>
      </c>
      <c r="Q325" s="36" t="str">
        <f t="shared" ca="1" si="71"/>
        <v/>
      </c>
      <c r="R325" s="36" t="str">
        <f t="shared" ca="1" si="72"/>
        <v/>
      </c>
      <c r="S325" s="4" t="str">
        <f t="shared" ca="1" si="73"/>
        <v/>
      </c>
      <c r="T325" s="61" t="str">
        <f t="shared" ca="1" si="74"/>
        <v/>
      </c>
      <c r="U325" s="61" t="str">
        <f t="shared" ca="1" si="74"/>
        <v/>
      </c>
      <c r="V325" s="61" t="str">
        <f t="shared" ca="1" si="74"/>
        <v/>
      </c>
      <c r="AJ325" t="str">
        <f t="shared" ca="1" si="75"/>
        <v>first</v>
      </c>
    </row>
    <row r="326" spans="3:36">
      <c r="C326" t="str">
        <f t="shared" ca="1" si="76"/>
        <v/>
      </c>
      <c r="D326" s="4" t="str">
        <f ca="1">IF(C326="","",COUNTIFS('Program and Results'!$S:$S,"HOME",'Program and Results'!$U:$U,'Data mining (Elo R diff Last 6)'!$C326))</f>
        <v/>
      </c>
      <c r="E326" s="4" t="str">
        <f ca="1">IF(C326="","",COUNTIFS('Program and Results'!$S:$S,"AWAY",'Program and Results'!$U:$U,'Data mining (Elo R diff Last 6)'!$C326))</f>
        <v/>
      </c>
      <c r="F326" s="4" t="str">
        <f ca="1">IF(C326="","",COUNTIFS('Program and Results'!$S:$S,"DRAW",'Program and Results'!$U:$U,'Data mining (Elo R diff Last 6)'!$C326))</f>
        <v/>
      </c>
      <c r="G326" s="4" t="str">
        <f t="shared" ca="1" si="69"/>
        <v/>
      </c>
      <c r="H326" s="69" t="str">
        <f t="shared" ca="1" si="77"/>
        <v/>
      </c>
      <c r="I326" s="69" t="str">
        <f t="shared" ca="1" si="78"/>
        <v/>
      </c>
      <c r="J326" s="69" t="str">
        <f t="shared" ca="1" si="79"/>
        <v/>
      </c>
      <c r="N326" s="64" t="str">
        <f t="shared" ca="1" si="80"/>
        <v/>
      </c>
      <c r="O326" s="64" t="str">
        <f t="shared" ca="1" si="81"/>
        <v/>
      </c>
      <c r="P326" s="36" t="str">
        <f t="shared" ca="1" si="70"/>
        <v/>
      </c>
      <c r="Q326" s="36" t="str">
        <f t="shared" ca="1" si="71"/>
        <v/>
      </c>
      <c r="R326" s="36" t="str">
        <f t="shared" ca="1" si="72"/>
        <v/>
      </c>
      <c r="S326" s="4" t="str">
        <f t="shared" ca="1" si="73"/>
        <v/>
      </c>
      <c r="T326" s="61" t="str">
        <f t="shared" ca="1" si="74"/>
        <v/>
      </c>
      <c r="U326" s="61" t="str">
        <f t="shared" ca="1" si="74"/>
        <v/>
      </c>
      <c r="V326" s="61" t="str">
        <f t="shared" ca="1" si="74"/>
        <v/>
      </c>
      <c r="AJ326" t="str">
        <f t="shared" ca="1" si="75"/>
        <v>first</v>
      </c>
    </row>
    <row r="327" spans="3:36">
      <c r="C327" t="str">
        <f t="shared" ca="1" si="76"/>
        <v/>
      </c>
      <c r="D327" s="4" t="str">
        <f ca="1">IF(C327="","",COUNTIFS('Program and Results'!$S:$S,"HOME",'Program and Results'!$U:$U,'Data mining (Elo R diff Last 6)'!$C327))</f>
        <v/>
      </c>
      <c r="E327" s="4" t="str">
        <f ca="1">IF(C327="","",COUNTIFS('Program and Results'!$S:$S,"AWAY",'Program and Results'!$U:$U,'Data mining (Elo R diff Last 6)'!$C327))</f>
        <v/>
      </c>
      <c r="F327" s="4" t="str">
        <f ca="1">IF(C327="","",COUNTIFS('Program and Results'!$S:$S,"DRAW",'Program and Results'!$U:$U,'Data mining (Elo R diff Last 6)'!$C327))</f>
        <v/>
      </c>
      <c r="G327" s="4" t="str">
        <f t="shared" ca="1" si="69"/>
        <v/>
      </c>
      <c r="H327" s="69" t="str">
        <f t="shared" ca="1" si="77"/>
        <v/>
      </c>
      <c r="I327" s="69" t="str">
        <f t="shared" ca="1" si="78"/>
        <v/>
      </c>
      <c r="J327" s="69" t="str">
        <f t="shared" ca="1" si="79"/>
        <v/>
      </c>
      <c r="N327" s="64" t="str">
        <f t="shared" ca="1" si="80"/>
        <v/>
      </c>
      <c r="O327" s="64" t="str">
        <f t="shared" ca="1" si="81"/>
        <v/>
      </c>
      <c r="P327" s="36" t="str">
        <f t="shared" ca="1" si="70"/>
        <v/>
      </c>
      <c r="Q327" s="36" t="str">
        <f t="shared" ca="1" si="71"/>
        <v/>
      </c>
      <c r="R327" s="36" t="str">
        <f t="shared" ca="1" si="72"/>
        <v/>
      </c>
      <c r="S327" s="4" t="str">
        <f t="shared" ca="1" si="73"/>
        <v/>
      </c>
      <c r="T327" s="61" t="str">
        <f t="shared" ca="1" si="74"/>
        <v/>
      </c>
      <c r="U327" s="61" t="str">
        <f t="shared" ca="1" si="74"/>
        <v/>
      </c>
      <c r="V327" s="61" t="str">
        <f t="shared" ca="1" si="74"/>
        <v/>
      </c>
      <c r="AJ327" t="str">
        <f t="shared" ca="1" si="75"/>
        <v>first</v>
      </c>
    </row>
    <row r="328" spans="3:36">
      <c r="C328" t="str">
        <f t="shared" ca="1" si="76"/>
        <v/>
      </c>
      <c r="D328" s="4" t="str">
        <f ca="1">IF(C328="","",COUNTIFS('Program and Results'!$S:$S,"HOME",'Program and Results'!$U:$U,'Data mining (Elo R diff Last 6)'!$C328))</f>
        <v/>
      </c>
      <c r="E328" s="4" t="str">
        <f ca="1">IF(C328="","",COUNTIFS('Program and Results'!$S:$S,"AWAY",'Program and Results'!$U:$U,'Data mining (Elo R diff Last 6)'!$C328))</f>
        <v/>
      </c>
      <c r="F328" s="4" t="str">
        <f ca="1">IF(C328="","",COUNTIFS('Program and Results'!$S:$S,"DRAW",'Program and Results'!$U:$U,'Data mining (Elo R diff Last 6)'!$C328))</f>
        <v/>
      </c>
      <c r="G328" s="4" t="str">
        <f t="shared" ca="1" si="69"/>
        <v/>
      </c>
      <c r="H328" s="69" t="str">
        <f t="shared" ca="1" si="77"/>
        <v/>
      </c>
      <c r="I328" s="69" t="str">
        <f t="shared" ca="1" si="78"/>
        <v/>
      </c>
      <c r="J328" s="69" t="str">
        <f t="shared" ca="1" si="79"/>
        <v/>
      </c>
      <c r="N328" s="64" t="str">
        <f t="shared" ca="1" si="80"/>
        <v/>
      </c>
      <c r="O328" s="64" t="str">
        <f t="shared" ca="1" si="81"/>
        <v/>
      </c>
      <c r="P328" s="36" t="str">
        <f t="shared" ca="1" si="70"/>
        <v/>
      </c>
      <c r="Q328" s="36" t="str">
        <f t="shared" ca="1" si="71"/>
        <v/>
      </c>
      <c r="R328" s="36" t="str">
        <f t="shared" ca="1" si="72"/>
        <v/>
      </c>
      <c r="S328" s="4" t="str">
        <f t="shared" ca="1" si="73"/>
        <v/>
      </c>
      <c r="T328" s="61" t="str">
        <f t="shared" ca="1" si="74"/>
        <v/>
      </c>
      <c r="U328" s="61" t="str">
        <f t="shared" ca="1" si="74"/>
        <v/>
      </c>
      <c r="V328" s="61" t="str">
        <f t="shared" ca="1" si="74"/>
        <v/>
      </c>
      <c r="AJ328" t="str">
        <f t="shared" ca="1" si="75"/>
        <v>first</v>
      </c>
    </row>
    <row r="329" spans="3:36">
      <c r="C329" t="str">
        <f t="shared" ca="1" si="76"/>
        <v/>
      </c>
      <c r="D329" s="4" t="str">
        <f ca="1">IF(C329="","",COUNTIFS('Program and Results'!$S:$S,"HOME",'Program and Results'!$U:$U,'Data mining (Elo R diff Last 6)'!$C329))</f>
        <v/>
      </c>
      <c r="E329" s="4" t="str">
        <f ca="1">IF(C329="","",COUNTIFS('Program and Results'!$S:$S,"AWAY",'Program and Results'!$U:$U,'Data mining (Elo R diff Last 6)'!$C329))</f>
        <v/>
      </c>
      <c r="F329" s="4" t="str">
        <f ca="1">IF(C329="","",COUNTIFS('Program and Results'!$S:$S,"DRAW",'Program and Results'!$U:$U,'Data mining (Elo R diff Last 6)'!$C329))</f>
        <v/>
      </c>
      <c r="G329" s="4" t="str">
        <f t="shared" ca="1" si="69"/>
        <v/>
      </c>
      <c r="H329" s="69" t="str">
        <f t="shared" ca="1" si="77"/>
        <v/>
      </c>
      <c r="I329" s="69" t="str">
        <f t="shared" ca="1" si="78"/>
        <v/>
      </c>
      <c r="J329" s="69" t="str">
        <f t="shared" ca="1" si="79"/>
        <v/>
      </c>
      <c r="N329" s="64" t="str">
        <f t="shared" ca="1" si="80"/>
        <v/>
      </c>
      <c r="O329" s="64" t="str">
        <f t="shared" ca="1" si="81"/>
        <v/>
      </c>
      <c r="P329" s="36" t="str">
        <f t="shared" ca="1" si="70"/>
        <v/>
      </c>
      <c r="Q329" s="36" t="str">
        <f t="shared" ca="1" si="71"/>
        <v/>
      </c>
      <c r="R329" s="36" t="str">
        <f t="shared" ca="1" si="72"/>
        <v/>
      </c>
      <c r="S329" s="4" t="str">
        <f t="shared" ca="1" si="73"/>
        <v/>
      </c>
      <c r="T329" s="61" t="str">
        <f t="shared" ca="1" si="74"/>
        <v/>
      </c>
      <c r="U329" s="61" t="str">
        <f t="shared" ca="1" si="74"/>
        <v/>
      </c>
      <c r="V329" s="61" t="str">
        <f t="shared" ca="1" si="74"/>
        <v/>
      </c>
      <c r="AJ329" t="str">
        <f t="shared" ca="1" si="75"/>
        <v>first</v>
      </c>
    </row>
    <row r="330" spans="3:36">
      <c r="C330" t="str">
        <f t="shared" ca="1" si="76"/>
        <v/>
      </c>
      <c r="D330" s="4" t="str">
        <f ca="1">IF(C330="","",COUNTIFS('Program and Results'!$S:$S,"HOME",'Program and Results'!$U:$U,'Data mining (Elo R diff Last 6)'!$C330))</f>
        <v/>
      </c>
      <c r="E330" s="4" t="str">
        <f ca="1">IF(C330="","",COUNTIFS('Program and Results'!$S:$S,"AWAY",'Program and Results'!$U:$U,'Data mining (Elo R diff Last 6)'!$C330))</f>
        <v/>
      </c>
      <c r="F330" s="4" t="str">
        <f ca="1">IF(C330="","",COUNTIFS('Program and Results'!$S:$S,"DRAW",'Program and Results'!$U:$U,'Data mining (Elo R diff Last 6)'!$C330))</f>
        <v/>
      </c>
      <c r="G330" s="4" t="str">
        <f t="shared" ca="1" si="69"/>
        <v/>
      </c>
      <c r="H330" s="69" t="str">
        <f t="shared" ca="1" si="77"/>
        <v/>
      </c>
      <c r="I330" s="69" t="str">
        <f t="shared" ca="1" si="78"/>
        <v/>
      </c>
      <c r="J330" s="69" t="str">
        <f t="shared" ca="1" si="79"/>
        <v/>
      </c>
      <c r="N330" s="64" t="str">
        <f t="shared" ca="1" si="80"/>
        <v/>
      </c>
      <c r="O330" s="64" t="str">
        <f t="shared" ca="1" si="81"/>
        <v/>
      </c>
      <c r="P330" s="36" t="str">
        <f t="shared" ca="1" si="70"/>
        <v/>
      </c>
      <c r="Q330" s="36" t="str">
        <f t="shared" ca="1" si="71"/>
        <v/>
      </c>
      <c r="R330" s="36" t="str">
        <f t="shared" ca="1" si="72"/>
        <v/>
      </c>
      <c r="S330" s="4" t="str">
        <f t="shared" ca="1" si="73"/>
        <v/>
      </c>
      <c r="T330" s="61" t="str">
        <f t="shared" ca="1" si="74"/>
        <v/>
      </c>
      <c r="U330" s="61" t="str">
        <f t="shared" ca="1" si="74"/>
        <v/>
      </c>
      <c r="V330" s="61" t="str">
        <f t="shared" ca="1" si="74"/>
        <v/>
      </c>
      <c r="AJ330" t="str">
        <f t="shared" ca="1" si="75"/>
        <v>first</v>
      </c>
    </row>
    <row r="331" spans="3:36">
      <c r="C331" t="str">
        <f t="shared" ca="1" si="76"/>
        <v/>
      </c>
      <c r="D331" s="4" t="str">
        <f ca="1">IF(C331="","",COUNTIFS('Program and Results'!$S:$S,"HOME",'Program and Results'!$U:$U,'Data mining (Elo R diff Last 6)'!$C331))</f>
        <v/>
      </c>
      <c r="E331" s="4" t="str">
        <f ca="1">IF(C331="","",COUNTIFS('Program and Results'!$S:$S,"AWAY",'Program and Results'!$U:$U,'Data mining (Elo R diff Last 6)'!$C331))</f>
        <v/>
      </c>
      <c r="F331" s="4" t="str">
        <f ca="1">IF(C331="","",COUNTIFS('Program and Results'!$S:$S,"DRAW",'Program and Results'!$U:$U,'Data mining (Elo R diff Last 6)'!$C331))</f>
        <v/>
      </c>
      <c r="G331" s="4" t="str">
        <f t="shared" ca="1" si="69"/>
        <v/>
      </c>
      <c r="H331" s="69" t="str">
        <f t="shared" ca="1" si="77"/>
        <v/>
      </c>
      <c r="I331" s="69" t="str">
        <f t="shared" ca="1" si="78"/>
        <v/>
      </c>
      <c r="J331" s="69" t="str">
        <f t="shared" ca="1" si="79"/>
        <v/>
      </c>
      <c r="N331" s="64" t="str">
        <f t="shared" ca="1" si="80"/>
        <v/>
      </c>
      <c r="O331" s="64" t="str">
        <f t="shared" ca="1" si="81"/>
        <v/>
      </c>
      <c r="P331" s="36" t="str">
        <f t="shared" ca="1" si="70"/>
        <v/>
      </c>
      <c r="Q331" s="36" t="str">
        <f t="shared" ca="1" si="71"/>
        <v/>
      </c>
      <c r="R331" s="36" t="str">
        <f t="shared" ca="1" si="72"/>
        <v/>
      </c>
      <c r="S331" s="4" t="str">
        <f t="shared" ca="1" si="73"/>
        <v/>
      </c>
      <c r="T331" s="61" t="str">
        <f t="shared" ca="1" si="74"/>
        <v/>
      </c>
      <c r="U331" s="61" t="str">
        <f t="shared" ca="1" si="74"/>
        <v/>
      </c>
      <c r="V331" s="61" t="str">
        <f t="shared" ca="1" si="74"/>
        <v/>
      </c>
      <c r="AJ331" t="str">
        <f t="shared" ca="1" si="75"/>
        <v>first</v>
      </c>
    </row>
    <row r="332" spans="3:36">
      <c r="C332" t="str">
        <f t="shared" ca="1" si="76"/>
        <v/>
      </c>
      <c r="D332" s="4" t="str">
        <f ca="1">IF(C332="","",COUNTIFS('Program and Results'!$S:$S,"HOME",'Program and Results'!$U:$U,'Data mining (Elo R diff Last 6)'!$C332))</f>
        <v/>
      </c>
      <c r="E332" s="4" t="str">
        <f ca="1">IF(C332="","",COUNTIFS('Program and Results'!$S:$S,"AWAY",'Program and Results'!$U:$U,'Data mining (Elo R diff Last 6)'!$C332))</f>
        <v/>
      </c>
      <c r="F332" s="4" t="str">
        <f ca="1">IF(C332="","",COUNTIFS('Program and Results'!$S:$S,"DRAW",'Program and Results'!$U:$U,'Data mining (Elo R diff Last 6)'!$C332))</f>
        <v/>
      </c>
      <c r="G332" s="4" t="str">
        <f t="shared" ca="1" si="69"/>
        <v/>
      </c>
      <c r="H332" s="69" t="str">
        <f t="shared" ca="1" si="77"/>
        <v/>
      </c>
      <c r="I332" s="69" t="str">
        <f t="shared" ca="1" si="78"/>
        <v/>
      </c>
      <c r="J332" s="69" t="str">
        <f t="shared" ca="1" si="79"/>
        <v/>
      </c>
      <c r="N332" s="64" t="str">
        <f t="shared" ca="1" si="80"/>
        <v/>
      </c>
      <c r="O332" s="64" t="str">
        <f t="shared" ca="1" si="81"/>
        <v/>
      </c>
      <c r="P332" s="36" t="str">
        <f t="shared" ca="1" si="70"/>
        <v/>
      </c>
      <c r="Q332" s="36" t="str">
        <f t="shared" ca="1" si="71"/>
        <v/>
      </c>
      <c r="R332" s="36" t="str">
        <f t="shared" ca="1" si="72"/>
        <v/>
      </c>
      <c r="S332" s="4" t="str">
        <f t="shared" ca="1" si="73"/>
        <v/>
      </c>
      <c r="T332" s="61" t="str">
        <f t="shared" ca="1" si="74"/>
        <v/>
      </c>
      <c r="U332" s="61" t="str">
        <f t="shared" ca="1" si="74"/>
        <v/>
      </c>
      <c r="V332" s="61" t="str">
        <f t="shared" ca="1" si="74"/>
        <v/>
      </c>
      <c r="AJ332" t="str">
        <f t="shared" ca="1" si="75"/>
        <v>first</v>
      </c>
    </row>
    <row r="333" spans="3:36">
      <c r="C333" t="str">
        <f t="shared" ca="1" si="76"/>
        <v/>
      </c>
      <c r="D333" s="4" t="str">
        <f ca="1">IF(C333="","",COUNTIFS('Program and Results'!$S:$S,"HOME",'Program and Results'!$U:$U,'Data mining (Elo R diff Last 6)'!$C333))</f>
        <v/>
      </c>
      <c r="E333" s="4" t="str">
        <f ca="1">IF(C333="","",COUNTIFS('Program and Results'!$S:$S,"AWAY",'Program and Results'!$U:$U,'Data mining (Elo R diff Last 6)'!$C333))</f>
        <v/>
      </c>
      <c r="F333" s="4" t="str">
        <f ca="1">IF(C333="","",COUNTIFS('Program and Results'!$S:$S,"DRAW",'Program and Results'!$U:$U,'Data mining (Elo R diff Last 6)'!$C333))</f>
        <v/>
      </c>
      <c r="G333" s="4" t="str">
        <f t="shared" ca="1" si="69"/>
        <v/>
      </c>
      <c r="H333" s="69" t="str">
        <f t="shared" ca="1" si="77"/>
        <v/>
      </c>
      <c r="I333" s="69" t="str">
        <f t="shared" ca="1" si="78"/>
        <v/>
      </c>
      <c r="J333" s="69" t="str">
        <f t="shared" ca="1" si="79"/>
        <v/>
      </c>
      <c r="N333" s="64" t="str">
        <f t="shared" ca="1" si="80"/>
        <v/>
      </c>
      <c r="O333" s="64" t="str">
        <f t="shared" ca="1" si="81"/>
        <v/>
      </c>
      <c r="P333" s="36" t="str">
        <f t="shared" ca="1" si="70"/>
        <v/>
      </c>
      <c r="Q333" s="36" t="str">
        <f t="shared" ca="1" si="71"/>
        <v/>
      </c>
      <c r="R333" s="36" t="str">
        <f t="shared" ca="1" si="72"/>
        <v/>
      </c>
      <c r="S333" s="4" t="str">
        <f t="shared" ca="1" si="73"/>
        <v/>
      </c>
      <c r="T333" s="61" t="str">
        <f t="shared" ca="1" si="74"/>
        <v/>
      </c>
      <c r="U333" s="61" t="str">
        <f t="shared" ca="1" si="74"/>
        <v/>
      </c>
      <c r="V333" s="61" t="str">
        <f t="shared" ca="1" si="74"/>
        <v/>
      </c>
      <c r="AJ333" t="str">
        <f t="shared" ca="1" si="75"/>
        <v>first</v>
      </c>
    </row>
    <row r="334" spans="3:36">
      <c r="C334" t="str">
        <f t="shared" ca="1" si="76"/>
        <v/>
      </c>
      <c r="D334" s="4" t="str">
        <f ca="1">IF(C334="","",COUNTIFS('Program and Results'!$S:$S,"HOME",'Program and Results'!$U:$U,'Data mining (Elo R diff Last 6)'!$C334))</f>
        <v/>
      </c>
      <c r="E334" s="4" t="str">
        <f ca="1">IF(C334="","",COUNTIFS('Program and Results'!$S:$S,"AWAY",'Program and Results'!$U:$U,'Data mining (Elo R diff Last 6)'!$C334))</f>
        <v/>
      </c>
      <c r="F334" s="4" t="str">
        <f ca="1">IF(C334="","",COUNTIFS('Program and Results'!$S:$S,"DRAW",'Program and Results'!$U:$U,'Data mining (Elo R diff Last 6)'!$C334))</f>
        <v/>
      </c>
      <c r="G334" s="4" t="str">
        <f t="shared" ca="1" si="69"/>
        <v/>
      </c>
      <c r="H334" s="69" t="str">
        <f t="shared" ca="1" si="77"/>
        <v/>
      </c>
      <c r="I334" s="69" t="str">
        <f t="shared" ca="1" si="78"/>
        <v/>
      </c>
      <c r="J334" s="69" t="str">
        <f t="shared" ca="1" si="79"/>
        <v/>
      </c>
      <c r="N334" s="64" t="str">
        <f t="shared" ca="1" si="80"/>
        <v/>
      </c>
      <c r="O334" s="64" t="str">
        <f t="shared" ca="1" si="81"/>
        <v/>
      </c>
      <c r="P334" s="36" t="str">
        <f t="shared" ca="1" si="70"/>
        <v/>
      </c>
      <c r="Q334" s="36" t="str">
        <f t="shared" ca="1" si="71"/>
        <v/>
      </c>
      <c r="R334" s="36" t="str">
        <f t="shared" ca="1" si="72"/>
        <v/>
      </c>
      <c r="S334" s="4" t="str">
        <f t="shared" ca="1" si="73"/>
        <v/>
      </c>
      <c r="T334" s="61" t="str">
        <f t="shared" ca="1" si="74"/>
        <v/>
      </c>
      <c r="U334" s="61" t="str">
        <f t="shared" ca="1" si="74"/>
        <v/>
      </c>
      <c r="V334" s="61" t="str">
        <f t="shared" ca="1" si="74"/>
        <v/>
      </c>
      <c r="AJ334" t="str">
        <f t="shared" ca="1" si="75"/>
        <v>first</v>
      </c>
    </row>
    <row r="335" spans="3:36">
      <c r="C335" t="str">
        <f t="shared" ca="1" si="76"/>
        <v/>
      </c>
      <c r="D335" s="4" t="str">
        <f ca="1">IF(C335="","",COUNTIFS('Program and Results'!$S:$S,"HOME",'Program and Results'!$U:$U,'Data mining (Elo R diff Last 6)'!$C335))</f>
        <v/>
      </c>
      <c r="E335" s="4" t="str">
        <f ca="1">IF(C335="","",COUNTIFS('Program and Results'!$S:$S,"AWAY",'Program and Results'!$U:$U,'Data mining (Elo R diff Last 6)'!$C335))</f>
        <v/>
      </c>
      <c r="F335" s="4" t="str">
        <f ca="1">IF(C335="","",COUNTIFS('Program and Results'!$S:$S,"DRAW",'Program and Results'!$U:$U,'Data mining (Elo R diff Last 6)'!$C335))</f>
        <v/>
      </c>
      <c r="G335" s="4" t="str">
        <f t="shared" ca="1" si="69"/>
        <v/>
      </c>
      <c r="H335" s="69" t="str">
        <f t="shared" ca="1" si="77"/>
        <v/>
      </c>
      <c r="I335" s="69" t="str">
        <f t="shared" ca="1" si="78"/>
        <v/>
      </c>
      <c r="J335" s="69" t="str">
        <f t="shared" ca="1" si="79"/>
        <v/>
      </c>
      <c r="N335" s="64" t="str">
        <f t="shared" ca="1" si="80"/>
        <v/>
      </c>
      <c r="O335" s="64" t="str">
        <f t="shared" ca="1" si="81"/>
        <v/>
      </c>
      <c r="P335" s="36" t="str">
        <f t="shared" ca="1" si="70"/>
        <v/>
      </c>
      <c r="Q335" s="36" t="str">
        <f t="shared" ca="1" si="71"/>
        <v/>
      </c>
      <c r="R335" s="36" t="str">
        <f t="shared" ca="1" si="72"/>
        <v/>
      </c>
      <c r="S335" s="4" t="str">
        <f t="shared" ca="1" si="73"/>
        <v/>
      </c>
      <c r="T335" s="61" t="str">
        <f t="shared" ca="1" si="74"/>
        <v/>
      </c>
      <c r="U335" s="61" t="str">
        <f t="shared" ca="1" si="74"/>
        <v/>
      </c>
      <c r="V335" s="61" t="str">
        <f t="shared" ca="1" si="74"/>
        <v/>
      </c>
      <c r="AJ335" t="str">
        <f t="shared" ca="1" si="75"/>
        <v>first</v>
      </c>
    </row>
    <row r="336" spans="3:36">
      <c r="C336" t="str">
        <f t="shared" ca="1" si="76"/>
        <v/>
      </c>
      <c r="D336" s="4" t="str">
        <f ca="1">IF(C336="","",COUNTIFS('Program and Results'!$S:$S,"HOME",'Program and Results'!$U:$U,'Data mining (Elo R diff Last 6)'!$C336))</f>
        <v/>
      </c>
      <c r="E336" s="4" t="str">
        <f ca="1">IF(C336="","",COUNTIFS('Program and Results'!$S:$S,"AWAY",'Program and Results'!$U:$U,'Data mining (Elo R diff Last 6)'!$C336))</f>
        <v/>
      </c>
      <c r="F336" s="4" t="str">
        <f ca="1">IF(C336="","",COUNTIFS('Program and Results'!$S:$S,"DRAW",'Program and Results'!$U:$U,'Data mining (Elo R diff Last 6)'!$C336))</f>
        <v/>
      </c>
      <c r="G336" s="4" t="str">
        <f t="shared" ca="1" si="69"/>
        <v/>
      </c>
      <c r="H336" s="69" t="str">
        <f t="shared" ca="1" si="77"/>
        <v/>
      </c>
      <c r="I336" s="69" t="str">
        <f t="shared" ca="1" si="78"/>
        <v/>
      </c>
      <c r="J336" s="69" t="str">
        <f t="shared" ca="1" si="79"/>
        <v/>
      </c>
      <c r="N336" s="64" t="str">
        <f t="shared" ca="1" si="80"/>
        <v/>
      </c>
      <c r="O336" s="64" t="str">
        <f t="shared" ca="1" si="81"/>
        <v/>
      </c>
      <c r="P336" s="36" t="str">
        <f t="shared" ca="1" si="70"/>
        <v/>
      </c>
      <c r="Q336" s="36" t="str">
        <f t="shared" ca="1" si="71"/>
        <v/>
      </c>
      <c r="R336" s="36" t="str">
        <f t="shared" ca="1" si="72"/>
        <v/>
      </c>
      <c r="S336" s="4" t="str">
        <f t="shared" ca="1" si="73"/>
        <v/>
      </c>
      <c r="T336" s="61" t="str">
        <f t="shared" ca="1" si="74"/>
        <v/>
      </c>
      <c r="U336" s="61" t="str">
        <f t="shared" ca="1" si="74"/>
        <v/>
      </c>
      <c r="V336" s="61" t="str">
        <f t="shared" ca="1" si="74"/>
        <v/>
      </c>
      <c r="AJ336" t="str">
        <f t="shared" ca="1" si="75"/>
        <v>first</v>
      </c>
    </row>
    <row r="337" spans="3:36">
      <c r="C337" t="str">
        <f t="shared" ca="1" si="76"/>
        <v/>
      </c>
      <c r="D337" s="4" t="str">
        <f ca="1">IF(C337="","",COUNTIFS('Program and Results'!$S:$S,"HOME",'Program and Results'!$U:$U,'Data mining (Elo R diff Last 6)'!$C337))</f>
        <v/>
      </c>
      <c r="E337" s="4" t="str">
        <f ca="1">IF(C337="","",COUNTIFS('Program and Results'!$S:$S,"AWAY",'Program and Results'!$U:$U,'Data mining (Elo R diff Last 6)'!$C337))</f>
        <v/>
      </c>
      <c r="F337" s="4" t="str">
        <f ca="1">IF(C337="","",COUNTIFS('Program and Results'!$S:$S,"DRAW",'Program and Results'!$U:$U,'Data mining (Elo R diff Last 6)'!$C337))</f>
        <v/>
      </c>
      <c r="G337" s="4" t="str">
        <f t="shared" ca="1" si="69"/>
        <v/>
      </c>
      <c r="H337" s="69" t="str">
        <f t="shared" ca="1" si="77"/>
        <v/>
      </c>
      <c r="I337" s="69" t="str">
        <f t="shared" ca="1" si="78"/>
        <v/>
      </c>
      <c r="J337" s="69" t="str">
        <f t="shared" ca="1" si="79"/>
        <v/>
      </c>
      <c r="N337" s="64" t="str">
        <f t="shared" ca="1" si="80"/>
        <v/>
      </c>
      <c r="O337" s="64" t="str">
        <f t="shared" ca="1" si="81"/>
        <v/>
      </c>
      <c r="P337" s="36" t="str">
        <f t="shared" ca="1" si="70"/>
        <v/>
      </c>
      <c r="Q337" s="36" t="str">
        <f t="shared" ca="1" si="71"/>
        <v/>
      </c>
      <c r="R337" s="36" t="str">
        <f t="shared" ca="1" si="72"/>
        <v/>
      </c>
      <c r="S337" s="4" t="str">
        <f t="shared" ca="1" si="73"/>
        <v/>
      </c>
      <c r="T337" s="61" t="str">
        <f t="shared" ca="1" si="74"/>
        <v/>
      </c>
      <c r="U337" s="61" t="str">
        <f t="shared" ca="1" si="74"/>
        <v/>
      </c>
      <c r="V337" s="61" t="str">
        <f t="shared" ca="1" si="74"/>
        <v/>
      </c>
      <c r="AJ337" t="str">
        <f t="shared" ca="1" si="75"/>
        <v>first</v>
      </c>
    </row>
    <row r="338" spans="3:36">
      <c r="C338" t="str">
        <f t="shared" ca="1" si="76"/>
        <v/>
      </c>
      <c r="D338" s="4" t="str">
        <f ca="1">IF(C338="","",COUNTIFS('Program and Results'!$S:$S,"HOME",'Program and Results'!$U:$U,'Data mining (Elo R diff Last 6)'!$C338))</f>
        <v/>
      </c>
      <c r="E338" s="4" t="str">
        <f ca="1">IF(C338="","",COUNTIFS('Program and Results'!$S:$S,"AWAY",'Program and Results'!$U:$U,'Data mining (Elo R diff Last 6)'!$C338))</f>
        <v/>
      </c>
      <c r="F338" s="4" t="str">
        <f ca="1">IF(C338="","",COUNTIFS('Program and Results'!$S:$S,"DRAW",'Program and Results'!$U:$U,'Data mining (Elo R diff Last 6)'!$C338))</f>
        <v/>
      </c>
      <c r="G338" s="4" t="str">
        <f t="shared" ca="1" si="69"/>
        <v/>
      </c>
      <c r="H338" s="69" t="str">
        <f t="shared" ca="1" si="77"/>
        <v/>
      </c>
      <c r="I338" s="69" t="str">
        <f t="shared" ca="1" si="78"/>
        <v/>
      </c>
      <c r="J338" s="69" t="str">
        <f t="shared" ca="1" si="79"/>
        <v/>
      </c>
      <c r="N338" s="64" t="str">
        <f t="shared" ca="1" si="80"/>
        <v/>
      </c>
      <c r="O338" s="64" t="str">
        <f t="shared" ca="1" si="81"/>
        <v/>
      </c>
      <c r="P338" s="36" t="str">
        <f t="shared" ca="1" si="70"/>
        <v/>
      </c>
      <c r="Q338" s="36" t="str">
        <f t="shared" ca="1" si="71"/>
        <v/>
      </c>
      <c r="R338" s="36" t="str">
        <f t="shared" ca="1" si="72"/>
        <v/>
      </c>
      <c r="S338" s="4" t="str">
        <f t="shared" ca="1" si="73"/>
        <v/>
      </c>
      <c r="T338" s="61" t="str">
        <f t="shared" ca="1" si="74"/>
        <v/>
      </c>
      <c r="U338" s="61" t="str">
        <f t="shared" ca="1" si="74"/>
        <v/>
      </c>
      <c r="V338" s="61" t="str">
        <f t="shared" ca="1" si="74"/>
        <v/>
      </c>
      <c r="AJ338" t="str">
        <f t="shared" ca="1" si="75"/>
        <v>first</v>
      </c>
    </row>
    <row r="339" spans="3:36">
      <c r="C339" t="str">
        <f t="shared" ca="1" si="76"/>
        <v/>
      </c>
      <c r="D339" s="4" t="str">
        <f ca="1">IF(C339="","",COUNTIFS('Program and Results'!$S:$S,"HOME",'Program and Results'!$U:$U,'Data mining (Elo R diff Last 6)'!$C339))</f>
        <v/>
      </c>
      <c r="E339" s="4" t="str">
        <f ca="1">IF(C339="","",COUNTIFS('Program and Results'!$S:$S,"AWAY",'Program and Results'!$U:$U,'Data mining (Elo R diff Last 6)'!$C339))</f>
        <v/>
      </c>
      <c r="F339" s="4" t="str">
        <f ca="1">IF(C339="","",COUNTIFS('Program and Results'!$S:$S,"DRAW",'Program and Results'!$U:$U,'Data mining (Elo R diff Last 6)'!$C339))</f>
        <v/>
      </c>
      <c r="G339" s="4" t="str">
        <f t="shared" ca="1" si="69"/>
        <v/>
      </c>
      <c r="H339" s="69" t="str">
        <f t="shared" ca="1" si="77"/>
        <v/>
      </c>
      <c r="I339" s="69" t="str">
        <f t="shared" ca="1" si="78"/>
        <v/>
      </c>
      <c r="J339" s="69" t="str">
        <f t="shared" ca="1" si="79"/>
        <v/>
      </c>
      <c r="N339" s="64" t="str">
        <f t="shared" ca="1" si="80"/>
        <v/>
      </c>
      <c r="O339" s="64" t="str">
        <f t="shared" ca="1" si="81"/>
        <v/>
      </c>
      <c r="P339" s="36" t="str">
        <f t="shared" ca="1" si="70"/>
        <v/>
      </c>
      <c r="Q339" s="36" t="str">
        <f t="shared" ca="1" si="71"/>
        <v/>
      </c>
      <c r="R339" s="36" t="str">
        <f t="shared" ca="1" si="72"/>
        <v/>
      </c>
      <c r="S339" s="4" t="str">
        <f t="shared" ca="1" si="73"/>
        <v/>
      </c>
      <c r="T339" s="61" t="str">
        <f t="shared" ca="1" si="74"/>
        <v/>
      </c>
      <c r="U339" s="61" t="str">
        <f t="shared" ca="1" si="74"/>
        <v/>
      </c>
      <c r="V339" s="61" t="str">
        <f t="shared" ca="1" si="74"/>
        <v/>
      </c>
      <c r="AJ339" t="str">
        <f t="shared" ca="1" si="75"/>
        <v>first</v>
      </c>
    </row>
    <row r="340" spans="3:36">
      <c r="C340" t="str">
        <f t="shared" ca="1" si="76"/>
        <v/>
      </c>
      <c r="D340" s="4" t="str">
        <f ca="1">IF(C340="","",COUNTIFS('Program and Results'!$S:$S,"HOME",'Program and Results'!$U:$U,'Data mining (Elo R diff Last 6)'!$C340))</f>
        <v/>
      </c>
      <c r="E340" s="4" t="str">
        <f ca="1">IF(C340="","",COUNTIFS('Program and Results'!$S:$S,"AWAY",'Program and Results'!$U:$U,'Data mining (Elo R diff Last 6)'!$C340))</f>
        <v/>
      </c>
      <c r="F340" s="4" t="str">
        <f ca="1">IF(C340="","",COUNTIFS('Program and Results'!$S:$S,"DRAW",'Program and Results'!$U:$U,'Data mining (Elo R diff Last 6)'!$C340))</f>
        <v/>
      </c>
      <c r="G340" s="4" t="str">
        <f t="shared" ca="1" si="69"/>
        <v/>
      </c>
      <c r="H340" s="69" t="str">
        <f t="shared" ca="1" si="77"/>
        <v/>
      </c>
      <c r="I340" s="69" t="str">
        <f t="shared" ca="1" si="78"/>
        <v/>
      </c>
      <c r="J340" s="69" t="str">
        <f t="shared" ca="1" si="79"/>
        <v/>
      </c>
      <c r="N340" s="64" t="str">
        <f t="shared" ca="1" si="80"/>
        <v/>
      </c>
      <c r="O340" s="64" t="str">
        <f t="shared" ca="1" si="81"/>
        <v/>
      </c>
      <c r="P340" s="36" t="str">
        <f t="shared" ca="1" si="70"/>
        <v/>
      </c>
      <c r="Q340" s="36" t="str">
        <f t="shared" ca="1" si="71"/>
        <v/>
      </c>
      <c r="R340" s="36" t="str">
        <f t="shared" ca="1" si="72"/>
        <v/>
      </c>
      <c r="S340" s="4" t="str">
        <f t="shared" ca="1" si="73"/>
        <v/>
      </c>
      <c r="T340" s="61" t="str">
        <f t="shared" ca="1" si="74"/>
        <v/>
      </c>
      <c r="U340" s="61" t="str">
        <f t="shared" ca="1" si="74"/>
        <v/>
      </c>
      <c r="V340" s="61" t="str">
        <f t="shared" ca="1" si="74"/>
        <v/>
      </c>
      <c r="AJ340" t="str">
        <f t="shared" ca="1" si="75"/>
        <v>first</v>
      </c>
    </row>
    <row r="341" spans="3:36">
      <c r="C341" t="str">
        <f t="shared" ca="1" si="76"/>
        <v/>
      </c>
      <c r="D341" s="4" t="str">
        <f ca="1">IF(C341="","",COUNTIFS('Program and Results'!$S:$S,"HOME",'Program and Results'!$U:$U,'Data mining (Elo R diff Last 6)'!$C341))</f>
        <v/>
      </c>
      <c r="E341" s="4" t="str">
        <f ca="1">IF(C341="","",COUNTIFS('Program and Results'!$S:$S,"AWAY",'Program and Results'!$U:$U,'Data mining (Elo R diff Last 6)'!$C341))</f>
        <v/>
      </c>
      <c r="F341" s="4" t="str">
        <f ca="1">IF(C341="","",COUNTIFS('Program and Results'!$S:$S,"DRAW",'Program and Results'!$U:$U,'Data mining (Elo R diff Last 6)'!$C341))</f>
        <v/>
      </c>
      <c r="G341" s="4" t="str">
        <f t="shared" ca="1" si="69"/>
        <v/>
      </c>
      <c r="H341" s="69" t="str">
        <f t="shared" ca="1" si="77"/>
        <v/>
      </c>
      <c r="I341" s="69" t="str">
        <f t="shared" ca="1" si="78"/>
        <v/>
      </c>
      <c r="J341" s="69" t="str">
        <f t="shared" ca="1" si="79"/>
        <v/>
      </c>
      <c r="N341" s="64" t="str">
        <f t="shared" ca="1" si="80"/>
        <v/>
      </c>
      <c r="O341" s="64" t="str">
        <f t="shared" ca="1" si="81"/>
        <v/>
      </c>
      <c r="P341" s="36" t="str">
        <f t="shared" ca="1" si="70"/>
        <v/>
      </c>
      <c r="Q341" s="36" t="str">
        <f t="shared" ca="1" si="71"/>
        <v/>
      </c>
      <c r="R341" s="36" t="str">
        <f t="shared" ca="1" si="72"/>
        <v/>
      </c>
      <c r="S341" s="4" t="str">
        <f t="shared" ca="1" si="73"/>
        <v/>
      </c>
      <c r="T341" s="61" t="str">
        <f t="shared" ca="1" si="74"/>
        <v/>
      </c>
      <c r="U341" s="61" t="str">
        <f t="shared" ca="1" si="74"/>
        <v/>
      </c>
      <c r="V341" s="61" t="str">
        <f t="shared" ca="1" si="74"/>
        <v/>
      </c>
      <c r="AJ341" t="str">
        <f t="shared" ca="1" si="75"/>
        <v>first</v>
      </c>
    </row>
    <row r="342" spans="3:36">
      <c r="C342" t="str">
        <f t="shared" ca="1" si="76"/>
        <v/>
      </c>
      <c r="D342" s="4" t="str">
        <f ca="1">IF(C342="","",COUNTIFS('Program and Results'!$S:$S,"HOME",'Program and Results'!$U:$U,'Data mining (Elo R diff Last 6)'!$C342))</f>
        <v/>
      </c>
      <c r="E342" s="4" t="str">
        <f ca="1">IF(C342="","",COUNTIFS('Program and Results'!$S:$S,"AWAY",'Program and Results'!$U:$U,'Data mining (Elo R diff Last 6)'!$C342))</f>
        <v/>
      </c>
      <c r="F342" s="4" t="str">
        <f ca="1">IF(C342="","",COUNTIFS('Program and Results'!$S:$S,"DRAW",'Program and Results'!$U:$U,'Data mining (Elo R diff Last 6)'!$C342))</f>
        <v/>
      </c>
      <c r="G342" s="4" t="str">
        <f t="shared" ca="1" si="69"/>
        <v/>
      </c>
      <c r="H342" s="69" t="str">
        <f t="shared" ca="1" si="77"/>
        <v/>
      </c>
      <c r="I342" s="69" t="str">
        <f t="shared" ca="1" si="78"/>
        <v/>
      </c>
      <c r="J342" s="69" t="str">
        <f t="shared" ca="1" si="79"/>
        <v/>
      </c>
      <c r="N342" s="64" t="str">
        <f t="shared" ca="1" si="80"/>
        <v/>
      </c>
      <c r="O342" s="64" t="str">
        <f t="shared" ca="1" si="81"/>
        <v/>
      </c>
      <c r="P342" s="36" t="str">
        <f t="shared" ca="1" si="70"/>
        <v/>
      </c>
      <c r="Q342" s="36" t="str">
        <f t="shared" ca="1" si="71"/>
        <v/>
      </c>
      <c r="R342" s="36" t="str">
        <f t="shared" ca="1" si="72"/>
        <v/>
      </c>
      <c r="S342" s="4" t="str">
        <f t="shared" ca="1" si="73"/>
        <v/>
      </c>
      <c r="T342" s="61" t="str">
        <f t="shared" ca="1" si="74"/>
        <v/>
      </c>
      <c r="U342" s="61" t="str">
        <f t="shared" ca="1" si="74"/>
        <v/>
      </c>
      <c r="V342" s="61" t="str">
        <f t="shared" ca="1" si="74"/>
        <v/>
      </c>
      <c r="AJ342" t="str">
        <f t="shared" ca="1" si="75"/>
        <v>first</v>
      </c>
    </row>
    <row r="343" spans="3:36">
      <c r="C343" t="str">
        <f t="shared" ca="1" si="76"/>
        <v/>
      </c>
      <c r="D343" s="4" t="str">
        <f ca="1">IF(C343="","",COUNTIFS('Program and Results'!$S:$S,"HOME",'Program and Results'!$U:$U,'Data mining (Elo R diff Last 6)'!$C343))</f>
        <v/>
      </c>
      <c r="E343" s="4" t="str">
        <f ca="1">IF(C343="","",COUNTIFS('Program and Results'!$S:$S,"AWAY",'Program and Results'!$U:$U,'Data mining (Elo R diff Last 6)'!$C343))</f>
        <v/>
      </c>
      <c r="F343" s="4" t="str">
        <f ca="1">IF(C343="","",COUNTIFS('Program and Results'!$S:$S,"DRAW",'Program and Results'!$U:$U,'Data mining (Elo R diff Last 6)'!$C343))</f>
        <v/>
      </c>
      <c r="G343" s="4" t="str">
        <f t="shared" ca="1" si="69"/>
        <v/>
      </c>
      <c r="H343" s="69" t="str">
        <f t="shared" ca="1" si="77"/>
        <v/>
      </c>
      <c r="I343" s="69" t="str">
        <f t="shared" ca="1" si="78"/>
        <v/>
      </c>
      <c r="J343" s="69" t="str">
        <f t="shared" ca="1" si="79"/>
        <v/>
      </c>
      <c r="N343" s="64" t="str">
        <f t="shared" ca="1" si="80"/>
        <v/>
      </c>
      <c r="O343" s="64" t="str">
        <f t="shared" ca="1" si="81"/>
        <v/>
      </c>
      <c r="P343" s="36" t="str">
        <f t="shared" ca="1" si="70"/>
        <v/>
      </c>
      <c r="Q343" s="36" t="str">
        <f t="shared" ca="1" si="71"/>
        <v/>
      </c>
      <c r="R343" s="36" t="str">
        <f t="shared" ca="1" si="72"/>
        <v/>
      </c>
      <c r="S343" s="4" t="str">
        <f t="shared" ca="1" si="73"/>
        <v/>
      </c>
      <c r="T343" s="61" t="str">
        <f t="shared" ca="1" si="74"/>
        <v/>
      </c>
      <c r="U343" s="61" t="str">
        <f t="shared" ca="1" si="74"/>
        <v/>
      </c>
      <c r="V343" s="61" t="str">
        <f t="shared" ca="1" si="74"/>
        <v/>
      </c>
      <c r="AJ343" t="str">
        <f t="shared" ca="1" si="75"/>
        <v>first</v>
      </c>
    </row>
    <row r="344" spans="3:36">
      <c r="C344" t="str">
        <f t="shared" ca="1" si="76"/>
        <v/>
      </c>
      <c r="D344" s="4" t="str">
        <f ca="1">IF(C344="","",COUNTIFS('Program and Results'!$S:$S,"HOME",'Program and Results'!$U:$U,'Data mining (Elo R diff Last 6)'!$C344))</f>
        <v/>
      </c>
      <c r="E344" s="4" t="str">
        <f ca="1">IF(C344="","",COUNTIFS('Program and Results'!$S:$S,"AWAY",'Program and Results'!$U:$U,'Data mining (Elo R diff Last 6)'!$C344))</f>
        <v/>
      </c>
      <c r="F344" s="4" t="str">
        <f ca="1">IF(C344="","",COUNTIFS('Program and Results'!$S:$S,"DRAW",'Program and Results'!$U:$U,'Data mining (Elo R diff Last 6)'!$C344))</f>
        <v/>
      </c>
      <c r="G344" s="4" t="str">
        <f t="shared" ca="1" si="69"/>
        <v/>
      </c>
      <c r="H344" s="69" t="str">
        <f t="shared" ca="1" si="77"/>
        <v/>
      </c>
      <c r="I344" s="69" t="str">
        <f t="shared" ca="1" si="78"/>
        <v/>
      </c>
      <c r="J344" s="69" t="str">
        <f t="shared" ca="1" si="79"/>
        <v/>
      </c>
      <c r="N344" s="64" t="str">
        <f t="shared" ca="1" si="80"/>
        <v/>
      </c>
      <c r="O344" s="64" t="str">
        <f t="shared" ca="1" si="81"/>
        <v/>
      </c>
      <c r="P344" s="36" t="str">
        <f t="shared" ca="1" si="70"/>
        <v/>
      </c>
      <c r="Q344" s="36" t="str">
        <f t="shared" ca="1" si="71"/>
        <v/>
      </c>
      <c r="R344" s="36" t="str">
        <f t="shared" ca="1" si="72"/>
        <v/>
      </c>
      <c r="S344" s="4" t="str">
        <f t="shared" ca="1" si="73"/>
        <v/>
      </c>
      <c r="T344" s="61" t="str">
        <f t="shared" ca="1" si="74"/>
        <v/>
      </c>
      <c r="U344" s="61" t="str">
        <f t="shared" ca="1" si="74"/>
        <v/>
      </c>
      <c r="V344" s="61" t="str">
        <f t="shared" ca="1" si="74"/>
        <v/>
      </c>
      <c r="AJ344" t="str">
        <f t="shared" ca="1" si="75"/>
        <v>first</v>
      </c>
    </row>
    <row r="345" spans="3:36">
      <c r="C345" t="str">
        <f t="shared" ca="1" si="76"/>
        <v/>
      </c>
      <c r="D345" s="4" t="str">
        <f ca="1">IF(C345="","",COUNTIFS('Program and Results'!$S:$S,"HOME",'Program and Results'!$U:$U,'Data mining (Elo R diff Last 6)'!$C345))</f>
        <v/>
      </c>
      <c r="E345" s="4" t="str">
        <f ca="1">IF(C345="","",COUNTIFS('Program and Results'!$S:$S,"AWAY",'Program and Results'!$U:$U,'Data mining (Elo R diff Last 6)'!$C345))</f>
        <v/>
      </c>
      <c r="F345" s="4" t="str">
        <f ca="1">IF(C345="","",COUNTIFS('Program and Results'!$S:$S,"DRAW",'Program and Results'!$U:$U,'Data mining (Elo R diff Last 6)'!$C345))</f>
        <v/>
      </c>
      <c r="G345" s="4" t="str">
        <f t="shared" ca="1" si="69"/>
        <v/>
      </c>
      <c r="H345" s="69" t="str">
        <f t="shared" ca="1" si="77"/>
        <v/>
      </c>
      <c r="I345" s="69" t="str">
        <f t="shared" ca="1" si="78"/>
        <v/>
      </c>
      <c r="J345" s="69" t="str">
        <f t="shared" ca="1" si="79"/>
        <v/>
      </c>
      <c r="N345" s="64" t="str">
        <f t="shared" ca="1" si="80"/>
        <v/>
      </c>
      <c r="O345" s="64" t="str">
        <f t="shared" ca="1" si="81"/>
        <v/>
      </c>
      <c r="P345" s="36" t="str">
        <f t="shared" ca="1" si="70"/>
        <v/>
      </c>
      <c r="Q345" s="36" t="str">
        <f t="shared" ca="1" si="71"/>
        <v/>
      </c>
      <c r="R345" s="36" t="str">
        <f t="shared" ca="1" si="72"/>
        <v/>
      </c>
      <c r="S345" s="4" t="str">
        <f t="shared" ca="1" si="73"/>
        <v/>
      </c>
      <c r="T345" s="61" t="str">
        <f t="shared" ca="1" si="74"/>
        <v/>
      </c>
      <c r="U345" s="61" t="str">
        <f t="shared" ca="1" si="74"/>
        <v/>
      </c>
      <c r="V345" s="61" t="str">
        <f t="shared" ca="1" si="74"/>
        <v/>
      </c>
      <c r="AJ345" t="str">
        <f t="shared" ca="1" si="75"/>
        <v>first</v>
      </c>
    </row>
    <row r="346" spans="3:36">
      <c r="C346" t="str">
        <f t="shared" ca="1" si="76"/>
        <v/>
      </c>
      <c r="D346" s="4" t="str">
        <f ca="1">IF(C346="","",COUNTIFS('Program and Results'!$S:$S,"HOME",'Program and Results'!$U:$U,'Data mining (Elo R diff Last 6)'!$C346))</f>
        <v/>
      </c>
      <c r="E346" s="4" t="str">
        <f ca="1">IF(C346="","",COUNTIFS('Program and Results'!$S:$S,"AWAY",'Program and Results'!$U:$U,'Data mining (Elo R diff Last 6)'!$C346))</f>
        <v/>
      </c>
      <c r="F346" s="4" t="str">
        <f ca="1">IF(C346="","",COUNTIFS('Program and Results'!$S:$S,"DRAW",'Program and Results'!$U:$U,'Data mining (Elo R diff Last 6)'!$C346))</f>
        <v/>
      </c>
      <c r="G346" s="4" t="str">
        <f t="shared" ca="1" si="69"/>
        <v/>
      </c>
      <c r="H346" s="69" t="str">
        <f t="shared" ca="1" si="77"/>
        <v/>
      </c>
      <c r="I346" s="69" t="str">
        <f t="shared" ca="1" si="78"/>
        <v/>
      </c>
      <c r="J346" s="69" t="str">
        <f t="shared" ca="1" si="79"/>
        <v/>
      </c>
      <c r="N346" s="64" t="str">
        <f t="shared" ca="1" si="80"/>
        <v/>
      </c>
      <c r="O346" s="64" t="str">
        <f t="shared" ca="1" si="81"/>
        <v/>
      </c>
      <c r="P346" s="36" t="str">
        <f t="shared" ca="1" si="70"/>
        <v/>
      </c>
      <c r="Q346" s="36" t="str">
        <f t="shared" ca="1" si="71"/>
        <v/>
      </c>
      <c r="R346" s="36" t="str">
        <f t="shared" ca="1" si="72"/>
        <v/>
      </c>
      <c r="S346" s="4" t="str">
        <f t="shared" ca="1" si="73"/>
        <v/>
      </c>
      <c r="T346" s="61" t="str">
        <f t="shared" ca="1" si="74"/>
        <v/>
      </c>
      <c r="U346" s="61" t="str">
        <f t="shared" ca="1" si="74"/>
        <v/>
      </c>
      <c r="V346" s="61" t="str">
        <f t="shared" ca="1" si="74"/>
        <v/>
      </c>
      <c r="AJ346" t="str">
        <f t="shared" ca="1" si="75"/>
        <v>first</v>
      </c>
    </row>
    <row r="347" spans="3:36">
      <c r="C347" t="str">
        <f t="shared" ca="1" si="76"/>
        <v/>
      </c>
      <c r="D347" s="4" t="str">
        <f ca="1">IF(C347="","",COUNTIFS('Program and Results'!$S:$S,"HOME",'Program and Results'!$U:$U,'Data mining (Elo R diff Last 6)'!$C347))</f>
        <v/>
      </c>
      <c r="E347" s="4" t="str">
        <f ca="1">IF(C347="","",COUNTIFS('Program and Results'!$S:$S,"AWAY",'Program and Results'!$U:$U,'Data mining (Elo R diff Last 6)'!$C347))</f>
        <v/>
      </c>
      <c r="F347" s="4" t="str">
        <f ca="1">IF(C347="","",COUNTIFS('Program and Results'!$S:$S,"DRAW",'Program and Results'!$U:$U,'Data mining (Elo R diff Last 6)'!$C347))</f>
        <v/>
      </c>
      <c r="G347" s="4" t="str">
        <f t="shared" ca="1" si="69"/>
        <v/>
      </c>
      <c r="H347" s="69" t="str">
        <f t="shared" ca="1" si="77"/>
        <v/>
      </c>
      <c r="I347" s="69" t="str">
        <f t="shared" ca="1" si="78"/>
        <v/>
      </c>
      <c r="J347" s="69" t="str">
        <f t="shared" ca="1" si="79"/>
        <v/>
      </c>
      <c r="N347" s="64" t="str">
        <f t="shared" ca="1" si="80"/>
        <v/>
      </c>
      <c r="O347" s="64" t="str">
        <f t="shared" ca="1" si="81"/>
        <v/>
      </c>
      <c r="P347" s="36" t="str">
        <f t="shared" ca="1" si="70"/>
        <v/>
      </c>
      <c r="Q347" s="36" t="str">
        <f t="shared" ca="1" si="71"/>
        <v/>
      </c>
      <c r="R347" s="36" t="str">
        <f t="shared" ca="1" si="72"/>
        <v/>
      </c>
      <c r="S347" s="4" t="str">
        <f t="shared" ca="1" si="73"/>
        <v/>
      </c>
      <c r="T347" s="61" t="str">
        <f t="shared" ca="1" si="74"/>
        <v/>
      </c>
      <c r="U347" s="61" t="str">
        <f t="shared" ca="1" si="74"/>
        <v/>
      </c>
      <c r="V347" s="61" t="str">
        <f t="shared" ca="1" si="74"/>
        <v/>
      </c>
      <c r="AJ347" t="str">
        <f t="shared" ca="1" si="75"/>
        <v>first</v>
      </c>
    </row>
    <row r="348" spans="3:36">
      <c r="C348" t="str">
        <f t="shared" ca="1" si="76"/>
        <v/>
      </c>
      <c r="D348" s="4" t="str">
        <f ca="1">IF(C348="","",COUNTIFS('Program and Results'!$S:$S,"HOME",'Program and Results'!$U:$U,'Data mining (Elo R diff Last 6)'!$C348))</f>
        <v/>
      </c>
      <c r="E348" s="4" t="str">
        <f ca="1">IF(C348="","",COUNTIFS('Program and Results'!$S:$S,"AWAY",'Program and Results'!$U:$U,'Data mining (Elo R diff Last 6)'!$C348))</f>
        <v/>
      </c>
      <c r="F348" s="4" t="str">
        <f ca="1">IF(C348="","",COUNTIFS('Program and Results'!$S:$S,"DRAW",'Program and Results'!$U:$U,'Data mining (Elo R diff Last 6)'!$C348))</f>
        <v/>
      </c>
      <c r="G348" s="4" t="str">
        <f t="shared" ca="1" si="69"/>
        <v/>
      </c>
      <c r="H348" s="69" t="str">
        <f t="shared" ca="1" si="77"/>
        <v/>
      </c>
      <c r="I348" s="69" t="str">
        <f t="shared" ca="1" si="78"/>
        <v/>
      </c>
      <c r="J348" s="69" t="str">
        <f t="shared" ca="1" si="79"/>
        <v/>
      </c>
      <c r="N348" s="64" t="str">
        <f t="shared" ca="1" si="80"/>
        <v/>
      </c>
      <c r="O348" s="64" t="str">
        <f t="shared" ca="1" si="81"/>
        <v/>
      </c>
      <c r="P348" s="36" t="str">
        <f t="shared" ca="1" si="70"/>
        <v/>
      </c>
      <c r="Q348" s="36" t="str">
        <f t="shared" ca="1" si="71"/>
        <v/>
      </c>
      <c r="R348" s="36" t="str">
        <f t="shared" ca="1" si="72"/>
        <v/>
      </c>
      <c r="S348" s="4" t="str">
        <f t="shared" ca="1" si="73"/>
        <v/>
      </c>
      <c r="T348" s="61" t="str">
        <f t="shared" ca="1" si="74"/>
        <v/>
      </c>
      <c r="U348" s="61" t="str">
        <f t="shared" ca="1" si="74"/>
        <v/>
      </c>
      <c r="V348" s="61" t="str">
        <f t="shared" ca="1" si="74"/>
        <v/>
      </c>
      <c r="AJ348" t="str">
        <f t="shared" ca="1" si="75"/>
        <v>first</v>
      </c>
    </row>
    <row r="349" spans="3:36">
      <c r="C349" t="str">
        <f t="shared" ca="1" si="76"/>
        <v/>
      </c>
      <c r="D349" s="4" t="str">
        <f ca="1">IF(C349="","",COUNTIFS('Program and Results'!$S:$S,"HOME",'Program and Results'!$U:$U,'Data mining (Elo R diff Last 6)'!$C349))</f>
        <v/>
      </c>
      <c r="E349" s="4" t="str">
        <f ca="1">IF(C349="","",COUNTIFS('Program and Results'!$S:$S,"AWAY",'Program and Results'!$U:$U,'Data mining (Elo R diff Last 6)'!$C349))</f>
        <v/>
      </c>
      <c r="F349" s="4" t="str">
        <f ca="1">IF(C349="","",COUNTIFS('Program and Results'!$S:$S,"DRAW",'Program and Results'!$U:$U,'Data mining (Elo R diff Last 6)'!$C349))</f>
        <v/>
      </c>
      <c r="G349" s="4" t="str">
        <f t="shared" ca="1" si="69"/>
        <v/>
      </c>
      <c r="H349" s="69" t="str">
        <f t="shared" ca="1" si="77"/>
        <v/>
      </c>
      <c r="I349" s="69" t="str">
        <f t="shared" ca="1" si="78"/>
        <v/>
      </c>
      <c r="J349" s="69" t="str">
        <f t="shared" ca="1" si="79"/>
        <v/>
      </c>
      <c r="N349" s="64" t="str">
        <f t="shared" ca="1" si="80"/>
        <v/>
      </c>
      <c r="O349" s="64" t="str">
        <f t="shared" ca="1" si="81"/>
        <v/>
      </c>
      <c r="P349" s="36" t="str">
        <f t="shared" ca="1" si="70"/>
        <v/>
      </c>
      <c r="Q349" s="36" t="str">
        <f t="shared" ca="1" si="71"/>
        <v/>
      </c>
      <c r="R349" s="36" t="str">
        <f t="shared" ca="1" si="72"/>
        <v/>
      </c>
      <c r="S349" s="4" t="str">
        <f t="shared" ca="1" si="73"/>
        <v/>
      </c>
      <c r="T349" s="61" t="str">
        <f t="shared" ca="1" si="74"/>
        <v/>
      </c>
      <c r="U349" s="61" t="str">
        <f t="shared" ca="1" si="74"/>
        <v/>
      </c>
      <c r="V349" s="61" t="str">
        <f t="shared" ca="1" si="74"/>
        <v/>
      </c>
      <c r="AJ349" t="str">
        <f t="shared" ca="1" si="75"/>
        <v>first</v>
      </c>
    </row>
    <row r="350" spans="3:36">
      <c r="C350" t="str">
        <f t="shared" ca="1" si="76"/>
        <v/>
      </c>
      <c r="D350" s="4" t="str">
        <f ca="1">IF(C350="","",COUNTIFS('Program and Results'!$S:$S,"HOME",'Program and Results'!$U:$U,'Data mining (Elo R diff Last 6)'!$C350))</f>
        <v/>
      </c>
      <c r="E350" s="4" t="str">
        <f ca="1">IF(C350="","",COUNTIFS('Program and Results'!$S:$S,"AWAY",'Program and Results'!$U:$U,'Data mining (Elo R diff Last 6)'!$C350))</f>
        <v/>
      </c>
      <c r="F350" s="4" t="str">
        <f ca="1">IF(C350="","",COUNTIFS('Program and Results'!$S:$S,"DRAW",'Program and Results'!$U:$U,'Data mining (Elo R diff Last 6)'!$C350))</f>
        <v/>
      </c>
      <c r="G350" s="4" t="str">
        <f t="shared" ca="1" si="69"/>
        <v/>
      </c>
      <c r="H350" s="69" t="str">
        <f t="shared" ca="1" si="77"/>
        <v/>
      </c>
      <c r="I350" s="69" t="str">
        <f t="shared" ca="1" si="78"/>
        <v/>
      </c>
      <c r="J350" s="69" t="str">
        <f t="shared" ca="1" si="79"/>
        <v/>
      </c>
      <c r="N350" s="64" t="str">
        <f t="shared" ca="1" si="80"/>
        <v/>
      </c>
      <c r="O350" s="64" t="str">
        <f t="shared" ca="1" si="81"/>
        <v/>
      </c>
      <c r="P350" s="36" t="str">
        <f t="shared" ca="1" si="70"/>
        <v/>
      </c>
      <c r="Q350" s="36" t="str">
        <f t="shared" ca="1" si="71"/>
        <v/>
      </c>
      <c r="R350" s="36" t="str">
        <f t="shared" ca="1" si="72"/>
        <v/>
      </c>
      <c r="S350" s="4" t="str">
        <f t="shared" ca="1" si="73"/>
        <v/>
      </c>
      <c r="T350" s="61" t="str">
        <f t="shared" ca="1" si="74"/>
        <v/>
      </c>
      <c r="U350" s="61" t="str">
        <f t="shared" ca="1" si="74"/>
        <v/>
      </c>
      <c r="V350" s="61" t="str">
        <f t="shared" ca="1" si="74"/>
        <v/>
      </c>
      <c r="AJ350" t="str">
        <f t="shared" ca="1" si="75"/>
        <v>first</v>
      </c>
    </row>
    <row r="351" spans="3:36">
      <c r="C351" t="str">
        <f t="shared" ca="1" si="76"/>
        <v/>
      </c>
      <c r="D351" s="4" t="str">
        <f ca="1">IF(C351="","",COUNTIFS('Program and Results'!$S:$S,"HOME",'Program and Results'!$U:$U,'Data mining (Elo R diff Last 6)'!$C351))</f>
        <v/>
      </c>
      <c r="E351" s="4" t="str">
        <f ca="1">IF(C351="","",COUNTIFS('Program and Results'!$S:$S,"AWAY",'Program and Results'!$U:$U,'Data mining (Elo R diff Last 6)'!$C351))</f>
        <v/>
      </c>
      <c r="F351" s="4" t="str">
        <f ca="1">IF(C351="","",COUNTIFS('Program and Results'!$S:$S,"DRAW",'Program and Results'!$U:$U,'Data mining (Elo R diff Last 6)'!$C351))</f>
        <v/>
      </c>
      <c r="G351" s="4" t="str">
        <f t="shared" ca="1" si="69"/>
        <v/>
      </c>
      <c r="H351" s="69" t="str">
        <f t="shared" ca="1" si="77"/>
        <v/>
      </c>
      <c r="I351" s="69" t="str">
        <f t="shared" ca="1" si="78"/>
        <v/>
      </c>
      <c r="J351" s="69" t="str">
        <f t="shared" ca="1" si="79"/>
        <v/>
      </c>
      <c r="N351" s="64" t="str">
        <f t="shared" ca="1" si="80"/>
        <v/>
      </c>
      <c r="O351" s="64" t="str">
        <f t="shared" ca="1" si="81"/>
        <v/>
      </c>
      <c r="P351" s="36" t="str">
        <f t="shared" ca="1" si="70"/>
        <v/>
      </c>
      <c r="Q351" s="36" t="str">
        <f t="shared" ca="1" si="71"/>
        <v/>
      </c>
      <c r="R351" s="36" t="str">
        <f t="shared" ca="1" si="72"/>
        <v/>
      </c>
      <c r="S351" s="4" t="str">
        <f t="shared" ca="1" si="73"/>
        <v/>
      </c>
      <c r="T351" s="61" t="str">
        <f t="shared" ca="1" si="74"/>
        <v/>
      </c>
      <c r="U351" s="61" t="str">
        <f t="shared" ca="1" si="74"/>
        <v/>
      </c>
      <c r="V351" s="61" t="str">
        <f t="shared" ca="1" si="74"/>
        <v/>
      </c>
      <c r="AJ351" t="str">
        <f t="shared" ca="1" si="75"/>
        <v>first</v>
      </c>
    </row>
    <row r="352" spans="3:36">
      <c r="C352" t="str">
        <f t="shared" ca="1" si="76"/>
        <v/>
      </c>
      <c r="D352" s="4" t="str">
        <f ca="1">IF(C352="","",COUNTIFS('Program and Results'!$S:$S,"HOME",'Program and Results'!$U:$U,'Data mining (Elo R diff Last 6)'!$C352))</f>
        <v/>
      </c>
      <c r="E352" s="4" t="str">
        <f ca="1">IF(C352="","",COUNTIFS('Program and Results'!$S:$S,"AWAY",'Program and Results'!$U:$U,'Data mining (Elo R diff Last 6)'!$C352))</f>
        <v/>
      </c>
      <c r="F352" s="4" t="str">
        <f ca="1">IF(C352="","",COUNTIFS('Program and Results'!$S:$S,"DRAW",'Program and Results'!$U:$U,'Data mining (Elo R diff Last 6)'!$C352))</f>
        <v/>
      </c>
      <c r="G352" s="4" t="str">
        <f t="shared" ca="1" si="69"/>
        <v/>
      </c>
      <c r="H352" s="69" t="str">
        <f t="shared" ca="1" si="77"/>
        <v/>
      </c>
      <c r="I352" s="69" t="str">
        <f t="shared" ca="1" si="78"/>
        <v/>
      </c>
      <c r="J352" s="69" t="str">
        <f t="shared" ca="1" si="79"/>
        <v/>
      </c>
      <c r="N352" s="64" t="str">
        <f t="shared" ca="1" si="80"/>
        <v/>
      </c>
      <c r="O352" s="64" t="str">
        <f t="shared" ca="1" si="81"/>
        <v/>
      </c>
      <c r="P352" s="36" t="str">
        <f t="shared" ca="1" si="70"/>
        <v/>
      </c>
      <c r="Q352" s="36" t="str">
        <f t="shared" ca="1" si="71"/>
        <v/>
      </c>
      <c r="R352" s="36" t="str">
        <f t="shared" ca="1" si="72"/>
        <v/>
      </c>
      <c r="S352" s="4" t="str">
        <f t="shared" ca="1" si="73"/>
        <v/>
      </c>
      <c r="T352" s="61" t="str">
        <f t="shared" ca="1" si="74"/>
        <v/>
      </c>
      <c r="U352" s="61" t="str">
        <f t="shared" ca="1" si="74"/>
        <v/>
      </c>
      <c r="V352" s="61" t="str">
        <f t="shared" ca="1" si="74"/>
        <v/>
      </c>
      <c r="AJ352" t="str">
        <f t="shared" ca="1" si="75"/>
        <v>first</v>
      </c>
    </row>
    <row r="353" spans="3:36">
      <c r="C353" t="str">
        <f t="shared" ca="1" si="76"/>
        <v/>
      </c>
      <c r="D353" s="4" t="str">
        <f ca="1">IF(C353="","",COUNTIFS('Program and Results'!$S:$S,"HOME",'Program and Results'!$U:$U,'Data mining (Elo R diff Last 6)'!$C353))</f>
        <v/>
      </c>
      <c r="E353" s="4" t="str">
        <f ca="1">IF(C353="","",COUNTIFS('Program and Results'!$S:$S,"AWAY",'Program and Results'!$U:$U,'Data mining (Elo R diff Last 6)'!$C353))</f>
        <v/>
      </c>
      <c r="F353" s="4" t="str">
        <f ca="1">IF(C353="","",COUNTIFS('Program and Results'!$S:$S,"DRAW",'Program and Results'!$U:$U,'Data mining (Elo R diff Last 6)'!$C353))</f>
        <v/>
      </c>
      <c r="G353" s="4" t="str">
        <f t="shared" ca="1" si="69"/>
        <v/>
      </c>
      <c r="H353" s="69" t="str">
        <f t="shared" ca="1" si="77"/>
        <v/>
      </c>
      <c r="I353" s="69" t="str">
        <f t="shared" ca="1" si="78"/>
        <v/>
      </c>
      <c r="J353" s="69" t="str">
        <f t="shared" ca="1" si="79"/>
        <v/>
      </c>
      <c r="N353" s="64" t="str">
        <f t="shared" ca="1" si="80"/>
        <v/>
      </c>
      <c r="O353" s="64" t="str">
        <f t="shared" ca="1" si="81"/>
        <v/>
      </c>
      <c r="P353" s="36" t="str">
        <f t="shared" ca="1" si="70"/>
        <v/>
      </c>
      <c r="Q353" s="36" t="str">
        <f t="shared" ca="1" si="71"/>
        <v/>
      </c>
      <c r="R353" s="36" t="str">
        <f t="shared" ca="1" si="72"/>
        <v/>
      </c>
      <c r="S353" s="4" t="str">
        <f t="shared" ca="1" si="73"/>
        <v/>
      </c>
      <c r="T353" s="61" t="str">
        <f t="shared" ca="1" si="74"/>
        <v/>
      </c>
      <c r="U353" s="61" t="str">
        <f t="shared" ca="1" si="74"/>
        <v/>
      </c>
      <c r="V353" s="61" t="str">
        <f t="shared" ca="1" si="74"/>
        <v/>
      </c>
      <c r="AJ353" t="str">
        <f t="shared" ca="1" si="75"/>
        <v>first</v>
      </c>
    </row>
    <row r="354" spans="3:36">
      <c r="C354" t="str">
        <f t="shared" ca="1" si="76"/>
        <v/>
      </c>
      <c r="D354" s="4" t="str">
        <f ca="1">IF(C354="","",COUNTIFS('Program and Results'!$S:$S,"HOME",'Program and Results'!$U:$U,'Data mining (Elo R diff Last 6)'!$C354))</f>
        <v/>
      </c>
      <c r="E354" s="4" t="str">
        <f ca="1">IF(C354="","",COUNTIFS('Program and Results'!$S:$S,"AWAY",'Program and Results'!$U:$U,'Data mining (Elo R diff Last 6)'!$C354))</f>
        <v/>
      </c>
      <c r="F354" s="4" t="str">
        <f ca="1">IF(C354="","",COUNTIFS('Program and Results'!$S:$S,"DRAW",'Program and Results'!$U:$U,'Data mining (Elo R diff Last 6)'!$C354))</f>
        <v/>
      </c>
      <c r="G354" s="4" t="str">
        <f t="shared" ca="1" si="69"/>
        <v/>
      </c>
      <c r="H354" s="69" t="str">
        <f t="shared" ca="1" si="77"/>
        <v/>
      </c>
      <c r="I354" s="69" t="str">
        <f t="shared" ca="1" si="78"/>
        <v/>
      </c>
      <c r="J354" s="69" t="str">
        <f t="shared" ca="1" si="79"/>
        <v/>
      </c>
      <c r="N354" s="64" t="str">
        <f t="shared" ca="1" si="80"/>
        <v/>
      </c>
      <c r="O354" s="64" t="str">
        <f t="shared" ca="1" si="81"/>
        <v/>
      </c>
      <c r="P354" s="36" t="str">
        <f t="shared" ca="1" si="70"/>
        <v/>
      </c>
      <c r="Q354" s="36" t="str">
        <f t="shared" ca="1" si="71"/>
        <v/>
      </c>
      <c r="R354" s="36" t="str">
        <f t="shared" ca="1" si="72"/>
        <v/>
      </c>
      <c r="S354" s="4" t="str">
        <f t="shared" ca="1" si="73"/>
        <v/>
      </c>
      <c r="T354" s="61" t="str">
        <f t="shared" ca="1" si="74"/>
        <v/>
      </c>
      <c r="U354" s="61" t="str">
        <f t="shared" ca="1" si="74"/>
        <v/>
      </c>
      <c r="V354" s="61" t="str">
        <f t="shared" ca="1" si="74"/>
        <v/>
      </c>
      <c r="AJ354" t="str">
        <f t="shared" ca="1" si="75"/>
        <v>first</v>
      </c>
    </row>
    <row r="355" spans="3:36">
      <c r="C355" t="str">
        <f t="shared" ca="1" si="76"/>
        <v/>
      </c>
      <c r="D355" s="4" t="str">
        <f ca="1">IF(C355="","",COUNTIFS('Program and Results'!$S:$S,"HOME",'Program and Results'!$U:$U,'Data mining (Elo R diff Last 6)'!$C355))</f>
        <v/>
      </c>
      <c r="E355" s="4" t="str">
        <f ca="1">IF(C355="","",COUNTIFS('Program and Results'!$S:$S,"AWAY",'Program and Results'!$U:$U,'Data mining (Elo R diff Last 6)'!$C355))</f>
        <v/>
      </c>
      <c r="F355" s="4" t="str">
        <f ca="1">IF(C355="","",COUNTIFS('Program and Results'!$S:$S,"DRAW",'Program and Results'!$U:$U,'Data mining (Elo R diff Last 6)'!$C355))</f>
        <v/>
      </c>
      <c r="G355" s="4" t="str">
        <f t="shared" ca="1" si="69"/>
        <v/>
      </c>
      <c r="H355" s="69" t="str">
        <f t="shared" ca="1" si="77"/>
        <v/>
      </c>
      <c r="I355" s="69" t="str">
        <f t="shared" ca="1" si="78"/>
        <v/>
      </c>
      <c r="J355" s="69" t="str">
        <f t="shared" ca="1" si="79"/>
        <v/>
      </c>
      <c r="N355" s="64" t="str">
        <f t="shared" ca="1" si="80"/>
        <v/>
      </c>
      <c r="O355" s="64" t="str">
        <f t="shared" ca="1" si="81"/>
        <v/>
      </c>
      <c r="P355" s="36" t="str">
        <f t="shared" ca="1" si="70"/>
        <v/>
      </c>
      <c r="Q355" s="36" t="str">
        <f t="shared" ca="1" si="71"/>
        <v/>
      </c>
      <c r="R355" s="36" t="str">
        <f t="shared" ca="1" si="72"/>
        <v/>
      </c>
      <c r="S355" s="4" t="str">
        <f t="shared" ca="1" si="73"/>
        <v/>
      </c>
      <c r="T355" s="61" t="str">
        <f t="shared" ca="1" si="74"/>
        <v/>
      </c>
      <c r="U355" s="61" t="str">
        <f t="shared" ca="1" si="74"/>
        <v/>
      </c>
      <c r="V355" s="61" t="str">
        <f t="shared" ca="1" si="74"/>
        <v/>
      </c>
      <c r="AJ355" t="str">
        <f t="shared" ca="1" si="75"/>
        <v>first</v>
      </c>
    </row>
    <row r="356" spans="3:36">
      <c r="C356" t="str">
        <f t="shared" ca="1" si="76"/>
        <v/>
      </c>
      <c r="D356" s="4" t="str">
        <f ca="1">IF(C356="","",COUNTIFS('Program and Results'!$S:$S,"HOME",'Program and Results'!$U:$U,'Data mining (Elo R diff Last 6)'!$C356))</f>
        <v/>
      </c>
      <c r="E356" s="4" t="str">
        <f ca="1">IF(C356="","",COUNTIFS('Program and Results'!$S:$S,"AWAY",'Program and Results'!$U:$U,'Data mining (Elo R diff Last 6)'!$C356))</f>
        <v/>
      </c>
      <c r="F356" s="4" t="str">
        <f ca="1">IF(C356="","",COUNTIFS('Program and Results'!$S:$S,"DRAW",'Program and Results'!$U:$U,'Data mining (Elo R diff Last 6)'!$C356))</f>
        <v/>
      </c>
      <c r="G356" s="4" t="str">
        <f t="shared" ca="1" si="69"/>
        <v/>
      </c>
      <c r="H356" s="69" t="str">
        <f t="shared" ca="1" si="77"/>
        <v/>
      </c>
      <c r="I356" s="69" t="str">
        <f t="shared" ca="1" si="78"/>
        <v/>
      </c>
      <c r="J356" s="69" t="str">
        <f t="shared" ca="1" si="79"/>
        <v/>
      </c>
      <c r="N356" s="64" t="str">
        <f t="shared" ca="1" si="80"/>
        <v/>
      </c>
      <c r="O356" s="64" t="str">
        <f t="shared" ca="1" si="81"/>
        <v/>
      </c>
      <c r="P356" s="36" t="str">
        <f t="shared" ca="1" si="70"/>
        <v/>
      </c>
      <c r="Q356" s="36" t="str">
        <f t="shared" ca="1" si="71"/>
        <v/>
      </c>
      <c r="R356" s="36" t="str">
        <f t="shared" ca="1" si="72"/>
        <v/>
      </c>
      <c r="S356" s="4" t="str">
        <f t="shared" ca="1" si="73"/>
        <v/>
      </c>
      <c r="T356" s="61" t="str">
        <f t="shared" ca="1" si="74"/>
        <v/>
      </c>
      <c r="U356" s="61" t="str">
        <f t="shared" ca="1" si="74"/>
        <v/>
      </c>
      <c r="V356" s="61" t="str">
        <f t="shared" ca="1" si="74"/>
        <v/>
      </c>
      <c r="AJ356" t="str">
        <f t="shared" ca="1" si="75"/>
        <v>first</v>
      </c>
    </row>
    <row r="357" spans="3:36">
      <c r="C357" t="str">
        <f t="shared" ca="1" si="76"/>
        <v/>
      </c>
      <c r="D357" s="4" t="str">
        <f ca="1">IF(C357="","",COUNTIFS('Program and Results'!$S:$S,"HOME",'Program and Results'!$U:$U,'Data mining (Elo R diff Last 6)'!$C357))</f>
        <v/>
      </c>
      <c r="E357" s="4" t="str">
        <f ca="1">IF(C357="","",COUNTIFS('Program and Results'!$S:$S,"AWAY",'Program and Results'!$U:$U,'Data mining (Elo R diff Last 6)'!$C357))</f>
        <v/>
      </c>
      <c r="F357" s="4" t="str">
        <f ca="1">IF(C357="","",COUNTIFS('Program and Results'!$S:$S,"DRAW",'Program and Results'!$U:$U,'Data mining (Elo R diff Last 6)'!$C357))</f>
        <v/>
      </c>
      <c r="G357" s="4" t="str">
        <f t="shared" ca="1" si="69"/>
        <v/>
      </c>
      <c r="H357" s="69" t="str">
        <f t="shared" ca="1" si="77"/>
        <v/>
      </c>
      <c r="I357" s="69" t="str">
        <f t="shared" ca="1" si="78"/>
        <v/>
      </c>
      <c r="J357" s="69" t="str">
        <f t="shared" ca="1" si="79"/>
        <v/>
      </c>
      <c r="N357" s="64" t="str">
        <f t="shared" ca="1" si="80"/>
        <v/>
      </c>
      <c r="O357" s="64" t="str">
        <f t="shared" ca="1" si="81"/>
        <v/>
      </c>
      <c r="P357" s="36" t="str">
        <f t="shared" ca="1" si="70"/>
        <v/>
      </c>
      <c r="Q357" s="36" t="str">
        <f t="shared" ca="1" si="71"/>
        <v/>
      </c>
      <c r="R357" s="36" t="str">
        <f t="shared" ca="1" si="72"/>
        <v/>
      </c>
      <c r="S357" s="4" t="str">
        <f t="shared" ca="1" si="73"/>
        <v/>
      </c>
      <c r="T357" s="61" t="str">
        <f t="shared" ca="1" si="74"/>
        <v/>
      </c>
      <c r="U357" s="61" t="str">
        <f t="shared" ca="1" si="74"/>
        <v/>
      </c>
      <c r="V357" s="61" t="str">
        <f t="shared" ca="1" si="74"/>
        <v/>
      </c>
      <c r="AJ357" t="str">
        <f t="shared" ca="1" si="75"/>
        <v>first</v>
      </c>
    </row>
    <row r="358" spans="3:36">
      <c r="C358" t="str">
        <f t="shared" ca="1" si="76"/>
        <v/>
      </c>
      <c r="D358" s="4" t="str">
        <f ca="1">IF(C358="","",COUNTIFS('Program and Results'!$S:$S,"HOME",'Program and Results'!$U:$U,'Data mining (Elo R diff Last 6)'!$C358))</f>
        <v/>
      </c>
      <c r="E358" s="4" t="str">
        <f ca="1">IF(C358="","",COUNTIFS('Program and Results'!$S:$S,"AWAY",'Program and Results'!$U:$U,'Data mining (Elo R diff Last 6)'!$C358))</f>
        <v/>
      </c>
      <c r="F358" s="4" t="str">
        <f ca="1">IF(C358="","",COUNTIFS('Program and Results'!$S:$S,"DRAW",'Program and Results'!$U:$U,'Data mining (Elo R diff Last 6)'!$C358))</f>
        <v/>
      </c>
      <c r="G358" s="4" t="str">
        <f t="shared" ca="1" si="69"/>
        <v/>
      </c>
      <c r="H358" s="69" t="str">
        <f t="shared" ca="1" si="77"/>
        <v/>
      </c>
      <c r="I358" s="69" t="str">
        <f t="shared" ca="1" si="78"/>
        <v/>
      </c>
      <c r="J358" s="69" t="str">
        <f t="shared" ca="1" si="79"/>
        <v/>
      </c>
      <c r="N358" s="64" t="str">
        <f t="shared" ca="1" si="80"/>
        <v/>
      </c>
      <c r="O358" s="64" t="str">
        <f t="shared" ca="1" si="81"/>
        <v/>
      </c>
      <c r="P358" s="36" t="str">
        <f t="shared" ca="1" si="70"/>
        <v/>
      </c>
      <c r="Q358" s="36" t="str">
        <f t="shared" ca="1" si="71"/>
        <v/>
      </c>
      <c r="R358" s="36" t="str">
        <f t="shared" ca="1" si="72"/>
        <v/>
      </c>
      <c r="S358" s="4" t="str">
        <f t="shared" ca="1" si="73"/>
        <v/>
      </c>
      <c r="T358" s="61" t="str">
        <f t="shared" ca="1" si="74"/>
        <v/>
      </c>
      <c r="U358" s="61" t="str">
        <f t="shared" ca="1" si="74"/>
        <v/>
      </c>
      <c r="V358" s="61" t="str">
        <f t="shared" ca="1" si="74"/>
        <v/>
      </c>
      <c r="AJ358" t="str">
        <f t="shared" ca="1" si="75"/>
        <v>first</v>
      </c>
    </row>
    <row r="359" spans="3:36">
      <c r="C359" t="str">
        <f t="shared" ca="1" si="76"/>
        <v/>
      </c>
      <c r="D359" s="4" t="str">
        <f ca="1">IF(C359="","",COUNTIFS('Program and Results'!$S:$S,"HOME",'Program and Results'!$U:$U,'Data mining (Elo R diff Last 6)'!$C359))</f>
        <v/>
      </c>
      <c r="E359" s="4" t="str">
        <f ca="1">IF(C359="","",COUNTIFS('Program and Results'!$S:$S,"AWAY",'Program and Results'!$U:$U,'Data mining (Elo R diff Last 6)'!$C359))</f>
        <v/>
      </c>
      <c r="F359" s="4" t="str">
        <f ca="1">IF(C359="","",COUNTIFS('Program and Results'!$S:$S,"DRAW",'Program and Results'!$U:$U,'Data mining (Elo R diff Last 6)'!$C359))</f>
        <v/>
      </c>
      <c r="G359" s="4" t="str">
        <f t="shared" ca="1" si="69"/>
        <v/>
      </c>
      <c r="H359" s="69" t="str">
        <f t="shared" ca="1" si="77"/>
        <v/>
      </c>
      <c r="I359" s="69" t="str">
        <f t="shared" ca="1" si="78"/>
        <v/>
      </c>
      <c r="J359" s="69" t="str">
        <f t="shared" ca="1" si="79"/>
        <v/>
      </c>
      <c r="N359" s="64" t="str">
        <f t="shared" ca="1" si="80"/>
        <v/>
      </c>
      <c r="O359" s="64" t="str">
        <f t="shared" ca="1" si="81"/>
        <v/>
      </c>
      <c r="P359" s="36" t="str">
        <f t="shared" ca="1" si="70"/>
        <v/>
      </c>
      <c r="Q359" s="36" t="str">
        <f t="shared" ca="1" si="71"/>
        <v/>
      </c>
      <c r="R359" s="36" t="str">
        <f t="shared" ca="1" si="72"/>
        <v/>
      </c>
      <c r="S359" s="4" t="str">
        <f t="shared" ca="1" si="73"/>
        <v/>
      </c>
      <c r="T359" s="61" t="str">
        <f t="shared" ca="1" si="74"/>
        <v/>
      </c>
      <c r="U359" s="61" t="str">
        <f t="shared" ca="1" si="74"/>
        <v/>
      </c>
      <c r="V359" s="61" t="str">
        <f t="shared" ca="1" si="74"/>
        <v/>
      </c>
      <c r="AJ359" t="str">
        <f t="shared" ca="1" si="75"/>
        <v>first</v>
      </c>
    </row>
    <row r="360" spans="3:36">
      <c r="C360" t="str">
        <f t="shared" ca="1" si="76"/>
        <v/>
      </c>
      <c r="D360" s="4" t="str">
        <f ca="1">IF(C360="","",COUNTIFS('Program and Results'!$S:$S,"HOME",'Program and Results'!$U:$U,'Data mining (Elo R diff Last 6)'!$C360))</f>
        <v/>
      </c>
      <c r="E360" s="4" t="str">
        <f ca="1">IF(C360="","",COUNTIFS('Program and Results'!$S:$S,"AWAY",'Program and Results'!$U:$U,'Data mining (Elo R diff Last 6)'!$C360))</f>
        <v/>
      </c>
      <c r="F360" s="4" t="str">
        <f ca="1">IF(C360="","",COUNTIFS('Program and Results'!$S:$S,"DRAW",'Program and Results'!$U:$U,'Data mining (Elo R diff Last 6)'!$C360))</f>
        <v/>
      </c>
      <c r="G360" s="4" t="str">
        <f t="shared" ca="1" si="69"/>
        <v/>
      </c>
      <c r="H360" s="69" t="str">
        <f t="shared" ca="1" si="77"/>
        <v/>
      </c>
      <c r="I360" s="69" t="str">
        <f t="shared" ca="1" si="78"/>
        <v/>
      </c>
      <c r="J360" s="69" t="str">
        <f t="shared" ca="1" si="79"/>
        <v/>
      </c>
      <c r="N360" s="64" t="str">
        <f t="shared" ca="1" si="80"/>
        <v/>
      </c>
      <c r="O360" s="64" t="str">
        <f t="shared" ca="1" si="81"/>
        <v/>
      </c>
      <c r="P360" s="36" t="str">
        <f t="shared" ca="1" si="70"/>
        <v/>
      </c>
      <c r="Q360" s="36" t="str">
        <f t="shared" ca="1" si="71"/>
        <v/>
      </c>
      <c r="R360" s="36" t="str">
        <f t="shared" ca="1" si="72"/>
        <v/>
      </c>
      <c r="S360" s="4" t="str">
        <f t="shared" ca="1" si="73"/>
        <v/>
      </c>
      <c r="T360" s="61" t="str">
        <f t="shared" ca="1" si="74"/>
        <v/>
      </c>
      <c r="U360" s="61" t="str">
        <f t="shared" ca="1" si="74"/>
        <v/>
      </c>
      <c r="V360" s="61" t="str">
        <f t="shared" ca="1" si="74"/>
        <v/>
      </c>
      <c r="AJ360" t="str">
        <f t="shared" ca="1" si="75"/>
        <v>first</v>
      </c>
    </row>
    <row r="361" spans="3:36">
      <c r="C361" t="str">
        <f t="shared" ca="1" si="76"/>
        <v/>
      </c>
      <c r="D361" s="4" t="str">
        <f ca="1">IF(C361="","",COUNTIFS('Program and Results'!$S:$S,"HOME",'Program and Results'!$U:$U,'Data mining (Elo R diff Last 6)'!$C361))</f>
        <v/>
      </c>
      <c r="E361" s="4" t="str">
        <f ca="1">IF(C361="","",COUNTIFS('Program and Results'!$S:$S,"AWAY",'Program and Results'!$U:$U,'Data mining (Elo R diff Last 6)'!$C361))</f>
        <v/>
      </c>
      <c r="F361" s="4" t="str">
        <f ca="1">IF(C361="","",COUNTIFS('Program and Results'!$S:$S,"DRAW",'Program and Results'!$U:$U,'Data mining (Elo R diff Last 6)'!$C361))</f>
        <v/>
      </c>
      <c r="G361" s="4" t="str">
        <f t="shared" ca="1" si="69"/>
        <v/>
      </c>
      <c r="H361" s="69" t="str">
        <f t="shared" ca="1" si="77"/>
        <v/>
      </c>
      <c r="I361" s="69" t="str">
        <f t="shared" ca="1" si="78"/>
        <v/>
      </c>
      <c r="J361" s="69" t="str">
        <f t="shared" ca="1" si="79"/>
        <v/>
      </c>
      <c r="N361" s="64" t="str">
        <f t="shared" ca="1" si="80"/>
        <v/>
      </c>
      <c r="O361" s="64" t="str">
        <f t="shared" ca="1" si="81"/>
        <v/>
      </c>
      <c r="P361" s="36" t="str">
        <f t="shared" ca="1" si="70"/>
        <v/>
      </c>
      <c r="Q361" s="36" t="str">
        <f t="shared" ca="1" si="71"/>
        <v/>
      </c>
      <c r="R361" s="36" t="str">
        <f t="shared" ca="1" si="72"/>
        <v/>
      </c>
      <c r="S361" s="4" t="str">
        <f t="shared" ca="1" si="73"/>
        <v/>
      </c>
      <c r="T361" s="61" t="str">
        <f t="shared" ca="1" si="74"/>
        <v/>
      </c>
      <c r="U361" s="61" t="str">
        <f t="shared" ca="1" si="74"/>
        <v/>
      </c>
      <c r="V361" s="61" t="str">
        <f t="shared" ca="1" si="74"/>
        <v/>
      </c>
      <c r="AJ361" t="str">
        <f t="shared" ca="1" si="75"/>
        <v>first</v>
      </c>
    </row>
    <row r="362" spans="3:36">
      <c r="C362" t="str">
        <f t="shared" ca="1" si="76"/>
        <v/>
      </c>
      <c r="D362" s="4" t="str">
        <f ca="1">IF(C362="","",COUNTIFS('Program and Results'!$S:$S,"HOME",'Program and Results'!$U:$U,'Data mining (Elo R diff Last 6)'!$C362))</f>
        <v/>
      </c>
      <c r="E362" s="4" t="str">
        <f ca="1">IF(C362="","",COUNTIFS('Program and Results'!$S:$S,"AWAY",'Program and Results'!$U:$U,'Data mining (Elo R diff Last 6)'!$C362))</f>
        <v/>
      </c>
      <c r="F362" s="4" t="str">
        <f ca="1">IF(C362="","",COUNTIFS('Program and Results'!$S:$S,"DRAW",'Program and Results'!$U:$U,'Data mining (Elo R diff Last 6)'!$C362))</f>
        <v/>
      </c>
      <c r="G362" s="4" t="str">
        <f t="shared" ca="1" si="69"/>
        <v/>
      </c>
      <c r="H362" s="69" t="str">
        <f t="shared" ca="1" si="77"/>
        <v/>
      </c>
      <c r="I362" s="69" t="str">
        <f t="shared" ca="1" si="78"/>
        <v/>
      </c>
      <c r="J362" s="69" t="str">
        <f t="shared" ca="1" si="79"/>
        <v/>
      </c>
      <c r="N362" s="64" t="str">
        <f t="shared" ca="1" si="80"/>
        <v/>
      </c>
      <c r="O362" s="64" t="str">
        <f t="shared" ca="1" si="81"/>
        <v/>
      </c>
      <c r="P362" s="36" t="str">
        <f t="shared" ca="1" si="70"/>
        <v/>
      </c>
      <c r="Q362" s="36" t="str">
        <f t="shared" ca="1" si="71"/>
        <v/>
      </c>
      <c r="R362" s="36" t="str">
        <f t="shared" ca="1" si="72"/>
        <v/>
      </c>
      <c r="S362" s="4" t="str">
        <f t="shared" ca="1" si="73"/>
        <v/>
      </c>
      <c r="T362" s="61" t="str">
        <f t="shared" ca="1" si="74"/>
        <v/>
      </c>
      <c r="U362" s="61" t="str">
        <f t="shared" ca="1" si="74"/>
        <v/>
      </c>
      <c r="V362" s="61" t="str">
        <f t="shared" ca="1" si="74"/>
        <v/>
      </c>
      <c r="AJ362" t="str">
        <f t="shared" ca="1" si="75"/>
        <v>first</v>
      </c>
    </row>
    <row r="363" spans="3:36">
      <c r="C363" t="str">
        <f t="shared" ca="1" si="76"/>
        <v/>
      </c>
      <c r="D363" s="4" t="str">
        <f ca="1">IF(C363="","",COUNTIFS('Program and Results'!$S:$S,"HOME",'Program and Results'!$U:$U,'Data mining (Elo R diff Last 6)'!$C363))</f>
        <v/>
      </c>
      <c r="E363" s="4" t="str">
        <f ca="1">IF(C363="","",COUNTIFS('Program and Results'!$S:$S,"AWAY",'Program and Results'!$U:$U,'Data mining (Elo R diff Last 6)'!$C363))</f>
        <v/>
      </c>
      <c r="F363" s="4" t="str">
        <f ca="1">IF(C363="","",COUNTIFS('Program and Results'!$S:$S,"DRAW",'Program and Results'!$U:$U,'Data mining (Elo R diff Last 6)'!$C363))</f>
        <v/>
      </c>
      <c r="G363" s="4" t="str">
        <f t="shared" ca="1" si="69"/>
        <v/>
      </c>
      <c r="H363" s="69" t="str">
        <f t="shared" ca="1" si="77"/>
        <v/>
      </c>
      <c r="I363" s="69" t="str">
        <f t="shared" ca="1" si="78"/>
        <v/>
      </c>
      <c r="J363" s="69" t="str">
        <f t="shared" ca="1" si="79"/>
        <v/>
      </c>
      <c r="N363" s="64" t="str">
        <f t="shared" ca="1" si="80"/>
        <v/>
      </c>
      <c r="O363" s="64" t="str">
        <f t="shared" ca="1" si="81"/>
        <v/>
      </c>
      <c r="P363" s="36" t="str">
        <f t="shared" ca="1" si="70"/>
        <v/>
      </c>
      <c r="Q363" s="36" t="str">
        <f t="shared" ca="1" si="71"/>
        <v/>
      </c>
      <c r="R363" s="36" t="str">
        <f t="shared" ca="1" si="72"/>
        <v/>
      </c>
      <c r="S363" s="4" t="str">
        <f t="shared" ca="1" si="73"/>
        <v/>
      </c>
      <c r="T363" s="61" t="str">
        <f t="shared" ca="1" si="74"/>
        <v/>
      </c>
      <c r="U363" s="61" t="str">
        <f t="shared" ca="1" si="74"/>
        <v/>
      </c>
      <c r="V363" s="61" t="str">
        <f t="shared" ca="1" si="74"/>
        <v/>
      </c>
      <c r="AJ363" t="str">
        <f t="shared" ca="1" si="75"/>
        <v>first</v>
      </c>
    </row>
    <row r="364" spans="3:36">
      <c r="C364" t="str">
        <f t="shared" ca="1" si="76"/>
        <v/>
      </c>
      <c r="D364" s="4" t="str">
        <f ca="1">IF(C364="","",COUNTIFS('Program and Results'!$S:$S,"HOME",'Program and Results'!$U:$U,'Data mining (Elo R diff Last 6)'!$C364))</f>
        <v/>
      </c>
      <c r="E364" s="4" t="str">
        <f ca="1">IF(C364="","",COUNTIFS('Program and Results'!$S:$S,"AWAY",'Program and Results'!$U:$U,'Data mining (Elo R diff Last 6)'!$C364))</f>
        <v/>
      </c>
      <c r="F364" s="4" t="str">
        <f ca="1">IF(C364="","",COUNTIFS('Program and Results'!$S:$S,"DRAW",'Program and Results'!$U:$U,'Data mining (Elo R diff Last 6)'!$C364))</f>
        <v/>
      </c>
      <c r="G364" s="4" t="str">
        <f t="shared" ca="1" si="69"/>
        <v/>
      </c>
      <c r="H364" s="69" t="str">
        <f t="shared" ca="1" si="77"/>
        <v/>
      </c>
      <c r="I364" s="69" t="str">
        <f t="shared" ca="1" si="78"/>
        <v/>
      </c>
      <c r="J364" s="69" t="str">
        <f t="shared" ca="1" si="79"/>
        <v/>
      </c>
      <c r="N364" s="64" t="str">
        <f t="shared" ca="1" si="80"/>
        <v/>
      </c>
      <c r="O364" s="64" t="str">
        <f t="shared" ca="1" si="81"/>
        <v/>
      </c>
      <c r="P364" s="36" t="str">
        <f t="shared" ca="1" si="70"/>
        <v/>
      </c>
      <c r="Q364" s="36" t="str">
        <f t="shared" ca="1" si="71"/>
        <v/>
      </c>
      <c r="R364" s="36" t="str">
        <f t="shared" ca="1" si="72"/>
        <v/>
      </c>
      <c r="S364" s="4" t="str">
        <f t="shared" ca="1" si="73"/>
        <v/>
      </c>
      <c r="T364" s="61" t="str">
        <f t="shared" ca="1" si="74"/>
        <v/>
      </c>
      <c r="U364" s="61" t="str">
        <f t="shared" ca="1" si="74"/>
        <v/>
      </c>
      <c r="V364" s="61" t="str">
        <f t="shared" ca="1" si="74"/>
        <v/>
      </c>
      <c r="AJ364" t="str">
        <f t="shared" ca="1" si="75"/>
        <v>first</v>
      </c>
    </row>
    <row r="365" spans="3:36">
      <c r="C365" t="str">
        <f t="shared" ca="1" si="76"/>
        <v/>
      </c>
      <c r="D365" s="4" t="str">
        <f ca="1">IF(C365="","",COUNTIFS('Program and Results'!$S:$S,"HOME",'Program and Results'!$U:$U,'Data mining (Elo R diff Last 6)'!$C365))</f>
        <v/>
      </c>
      <c r="E365" s="4" t="str">
        <f ca="1">IF(C365="","",COUNTIFS('Program and Results'!$S:$S,"AWAY",'Program and Results'!$U:$U,'Data mining (Elo R diff Last 6)'!$C365))</f>
        <v/>
      </c>
      <c r="F365" s="4" t="str">
        <f ca="1">IF(C365="","",COUNTIFS('Program and Results'!$S:$S,"DRAW",'Program and Results'!$U:$U,'Data mining (Elo R diff Last 6)'!$C365))</f>
        <v/>
      </c>
      <c r="G365" s="4" t="str">
        <f t="shared" ca="1" si="69"/>
        <v/>
      </c>
      <c r="H365" s="69" t="str">
        <f t="shared" ca="1" si="77"/>
        <v/>
      </c>
      <c r="I365" s="69" t="str">
        <f t="shared" ca="1" si="78"/>
        <v/>
      </c>
      <c r="J365" s="69" t="str">
        <f t="shared" ca="1" si="79"/>
        <v/>
      </c>
      <c r="N365" s="64" t="str">
        <f t="shared" ca="1" si="80"/>
        <v/>
      </c>
      <c r="O365" s="64" t="str">
        <f t="shared" ca="1" si="81"/>
        <v/>
      </c>
      <c r="P365" s="36" t="str">
        <f t="shared" ca="1" si="70"/>
        <v/>
      </c>
      <c r="Q365" s="36" t="str">
        <f t="shared" ca="1" si="71"/>
        <v/>
      </c>
      <c r="R365" s="36" t="str">
        <f t="shared" ca="1" si="72"/>
        <v/>
      </c>
      <c r="S365" s="4" t="str">
        <f t="shared" ca="1" si="73"/>
        <v/>
      </c>
      <c r="T365" s="61" t="str">
        <f t="shared" ca="1" si="74"/>
        <v/>
      </c>
      <c r="U365" s="61" t="str">
        <f t="shared" ca="1" si="74"/>
        <v/>
      </c>
      <c r="V365" s="61" t="str">
        <f t="shared" ca="1" si="74"/>
        <v/>
      </c>
      <c r="AJ365" t="str">
        <f t="shared" ca="1" si="75"/>
        <v>first</v>
      </c>
    </row>
    <row r="366" spans="3:36">
      <c r="C366" t="str">
        <f t="shared" ca="1" si="76"/>
        <v/>
      </c>
      <c r="D366" s="4" t="str">
        <f ca="1">IF(C366="","",COUNTIFS('Program and Results'!$S:$S,"HOME",'Program and Results'!$U:$U,'Data mining (Elo R diff Last 6)'!$C366))</f>
        <v/>
      </c>
      <c r="E366" s="4" t="str">
        <f ca="1">IF(C366="","",COUNTIFS('Program and Results'!$S:$S,"AWAY",'Program and Results'!$U:$U,'Data mining (Elo R diff Last 6)'!$C366))</f>
        <v/>
      </c>
      <c r="F366" s="4" t="str">
        <f ca="1">IF(C366="","",COUNTIFS('Program and Results'!$S:$S,"DRAW",'Program and Results'!$U:$U,'Data mining (Elo R diff Last 6)'!$C366))</f>
        <v/>
      </c>
      <c r="G366" s="4" t="str">
        <f t="shared" ca="1" si="69"/>
        <v/>
      </c>
      <c r="H366" s="69" t="str">
        <f t="shared" ca="1" si="77"/>
        <v/>
      </c>
      <c r="I366" s="69" t="str">
        <f t="shared" ca="1" si="78"/>
        <v/>
      </c>
      <c r="J366" s="69" t="str">
        <f t="shared" ca="1" si="79"/>
        <v/>
      </c>
      <c r="N366" s="64" t="str">
        <f t="shared" ca="1" si="80"/>
        <v/>
      </c>
      <c r="O366" s="64" t="str">
        <f t="shared" ca="1" si="81"/>
        <v/>
      </c>
      <c r="P366" s="36" t="str">
        <f t="shared" ca="1" si="70"/>
        <v/>
      </c>
      <c r="Q366" s="36" t="str">
        <f t="shared" ca="1" si="71"/>
        <v/>
      </c>
      <c r="R366" s="36" t="str">
        <f t="shared" ca="1" si="72"/>
        <v/>
      </c>
      <c r="S366" s="4" t="str">
        <f t="shared" ca="1" si="73"/>
        <v/>
      </c>
      <c r="T366" s="61" t="str">
        <f t="shared" ca="1" si="74"/>
        <v/>
      </c>
      <c r="U366" s="61" t="str">
        <f t="shared" ca="1" si="74"/>
        <v/>
      </c>
      <c r="V366" s="61" t="str">
        <f t="shared" ca="1" si="74"/>
        <v/>
      </c>
      <c r="AJ366" t="str">
        <f t="shared" ca="1" si="75"/>
        <v>first</v>
      </c>
    </row>
    <row r="367" spans="3:36">
      <c r="C367" t="str">
        <f t="shared" ca="1" si="76"/>
        <v/>
      </c>
      <c r="D367" s="4" t="str">
        <f ca="1">IF(C367="","",COUNTIFS('Program and Results'!$S:$S,"HOME",'Program and Results'!$U:$U,'Data mining (Elo R diff Last 6)'!$C367))</f>
        <v/>
      </c>
      <c r="E367" s="4" t="str">
        <f ca="1">IF(C367="","",COUNTIFS('Program and Results'!$S:$S,"AWAY",'Program and Results'!$U:$U,'Data mining (Elo R diff Last 6)'!$C367))</f>
        <v/>
      </c>
      <c r="F367" s="4" t="str">
        <f ca="1">IF(C367="","",COUNTIFS('Program and Results'!$S:$S,"DRAW",'Program and Results'!$U:$U,'Data mining (Elo R diff Last 6)'!$C367))</f>
        <v/>
      </c>
      <c r="G367" s="4" t="str">
        <f t="shared" ca="1" si="69"/>
        <v/>
      </c>
      <c r="H367" s="69" t="str">
        <f t="shared" ca="1" si="77"/>
        <v/>
      </c>
      <c r="I367" s="69" t="str">
        <f t="shared" ca="1" si="78"/>
        <v/>
      </c>
      <c r="J367" s="69" t="str">
        <f t="shared" ca="1" si="79"/>
        <v/>
      </c>
      <c r="N367" s="64" t="str">
        <f t="shared" ca="1" si="80"/>
        <v/>
      </c>
      <c r="O367" s="64" t="str">
        <f t="shared" ca="1" si="81"/>
        <v/>
      </c>
      <c r="P367" s="36" t="str">
        <f t="shared" ca="1" si="70"/>
        <v/>
      </c>
      <c r="Q367" s="36" t="str">
        <f t="shared" ca="1" si="71"/>
        <v/>
      </c>
      <c r="R367" s="36" t="str">
        <f t="shared" ca="1" si="72"/>
        <v/>
      </c>
      <c r="S367" s="4" t="str">
        <f t="shared" ca="1" si="73"/>
        <v/>
      </c>
      <c r="T367" s="61" t="str">
        <f t="shared" ca="1" si="74"/>
        <v/>
      </c>
      <c r="U367" s="61" t="str">
        <f t="shared" ca="1" si="74"/>
        <v/>
      </c>
      <c r="V367" s="61" t="str">
        <f t="shared" ca="1" si="74"/>
        <v/>
      </c>
      <c r="AJ367" t="str">
        <f t="shared" ca="1" si="75"/>
        <v>first</v>
      </c>
    </row>
    <row r="368" spans="3:36">
      <c r="C368" t="str">
        <f t="shared" ca="1" si="76"/>
        <v/>
      </c>
      <c r="D368" s="4" t="str">
        <f ca="1">IF(C368="","",COUNTIFS('Program and Results'!$S:$S,"HOME",'Program and Results'!$U:$U,'Data mining (Elo R diff Last 6)'!$C368))</f>
        <v/>
      </c>
      <c r="E368" s="4" t="str">
        <f ca="1">IF(C368="","",COUNTIFS('Program and Results'!$S:$S,"AWAY",'Program and Results'!$U:$U,'Data mining (Elo R diff Last 6)'!$C368))</f>
        <v/>
      </c>
      <c r="F368" s="4" t="str">
        <f ca="1">IF(C368="","",COUNTIFS('Program and Results'!$S:$S,"DRAW",'Program and Results'!$U:$U,'Data mining (Elo R diff Last 6)'!$C368))</f>
        <v/>
      </c>
      <c r="G368" s="4" t="str">
        <f t="shared" ca="1" si="69"/>
        <v/>
      </c>
      <c r="H368" s="69" t="str">
        <f t="shared" ca="1" si="77"/>
        <v/>
      </c>
      <c r="I368" s="69" t="str">
        <f t="shared" ca="1" si="78"/>
        <v/>
      </c>
      <c r="J368" s="69" t="str">
        <f t="shared" ca="1" si="79"/>
        <v/>
      </c>
      <c r="N368" s="64" t="str">
        <f t="shared" ca="1" si="80"/>
        <v/>
      </c>
      <c r="O368" s="64" t="str">
        <f t="shared" ca="1" si="81"/>
        <v/>
      </c>
      <c r="P368" s="36" t="str">
        <f t="shared" ca="1" si="70"/>
        <v/>
      </c>
      <c r="Q368" s="36" t="str">
        <f t="shared" ca="1" si="71"/>
        <v/>
      </c>
      <c r="R368" s="36" t="str">
        <f t="shared" ca="1" si="72"/>
        <v/>
      </c>
      <c r="S368" s="4" t="str">
        <f t="shared" ca="1" si="73"/>
        <v/>
      </c>
      <c r="T368" s="61" t="str">
        <f t="shared" ca="1" si="74"/>
        <v/>
      </c>
      <c r="U368" s="61" t="str">
        <f t="shared" ca="1" si="74"/>
        <v/>
      </c>
      <c r="V368" s="61" t="str">
        <f t="shared" ca="1" si="74"/>
        <v/>
      </c>
      <c r="AJ368" t="str">
        <f t="shared" ca="1" si="75"/>
        <v>first</v>
      </c>
    </row>
    <row r="369" spans="3:36">
      <c r="C369" t="str">
        <f t="shared" ca="1" si="76"/>
        <v/>
      </c>
      <c r="D369" s="4" t="str">
        <f ca="1">IF(C369="","",COUNTIFS('Program and Results'!$S:$S,"HOME",'Program and Results'!$U:$U,'Data mining (Elo R diff Last 6)'!$C369))</f>
        <v/>
      </c>
      <c r="E369" s="4" t="str">
        <f ca="1">IF(C369="","",COUNTIFS('Program and Results'!$S:$S,"AWAY",'Program and Results'!$U:$U,'Data mining (Elo R diff Last 6)'!$C369))</f>
        <v/>
      </c>
      <c r="F369" s="4" t="str">
        <f ca="1">IF(C369="","",COUNTIFS('Program and Results'!$S:$S,"DRAW",'Program and Results'!$U:$U,'Data mining (Elo R diff Last 6)'!$C369))</f>
        <v/>
      </c>
      <c r="G369" s="4" t="str">
        <f t="shared" ca="1" si="69"/>
        <v/>
      </c>
      <c r="H369" s="69" t="str">
        <f t="shared" ca="1" si="77"/>
        <v/>
      </c>
      <c r="I369" s="69" t="str">
        <f t="shared" ca="1" si="78"/>
        <v/>
      </c>
      <c r="J369" s="69" t="str">
        <f t="shared" ca="1" si="79"/>
        <v/>
      </c>
      <c r="N369" s="64" t="str">
        <f t="shared" ca="1" si="80"/>
        <v/>
      </c>
      <c r="O369" s="64" t="str">
        <f t="shared" ca="1" si="81"/>
        <v/>
      </c>
      <c r="P369" s="36" t="str">
        <f t="shared" ca="1" si="70"/>
        <v/>
      </c>
      <c r="Q369" s="36" t="str">
        <f t="shared" ca="1" si="71"/>
        <v/>
      </c>
      <c r="R369" s="36" t="str">
        <f t="shared" ca="1" si="72"/>
        <v/>
      </c>
      <c r="S369" s="4" t="str">
        <f t="shared" ca="1" si="73"/>
        <v/>
      </c>
      <c r="T369" s="61" t="str">
        <f t="shared" ca="1" si="74"/>
        <v/>
      </c>
      <c r="U369" s="61" t="str">
        <f t="shared" ca="1" si="74"/>
        <v/>
      </c>
      <c r="V369" s="61" t="str">
        <f t="shared" ca="1" si="74"/>
        <v/>
      </c>
      <c r="AJ369" t="str">
        <f t="shared" ca="1" si="75"/>
        <v>first</v>
      </c>
    </row>
    <row r="370" spans="3:36">
      <c r="C370" t="str">
        <f t="shared" ca="1" si="76"/>
        <v/>
      </c>
      <c r="D370" s="4" t="str">
        <f ca="1">IF(C370="","",COUNTIFS('Program and Results'!$S:$S,"HOME",'Program and Results'!$U:$U,'Data mining (Elo R diff Last 6)'!$C370))</f>
        <v/>
      </c>
      <c r="E370" s="4" t="str">
        <f ca="1">IF(C370="","",COUNTIFS('Program and Results'!$S:$S,"AWAY",'Program and Results'!$U:$U,'Data mining (Elo R diff Last 6)'!$C370))</f>
        <v/>
      </c>
      <c r="F370" s="4" t="str">
        <f ca="1">IF(C370="","",COUNTIFS('Program and Results'!$S:$S,"DRAW",'Program and Results'!$U:$U,'Data mining (Elo R diff Last 6)'!$C370))</f>
        <v/>
      </c>
      <c r="G370" s="4" t="str">
        <f t="shared" ca="1" si="69"/>
        <v/>
      </c>
      <c r="H370" s="69" t="str">
        <f t="shared" ca="1" si="77"/>
        <v/>
      </c>
      <c r="I370" s="69" t="str">
        <f t="shared" ca="1" si="78"/>
        <v/>
      </c>
      <c r="J370" s="69" t="str">
        <f t="shared" ca="1" si="79"/>
        <v/>
      </c>
      <c r="N370" s="64" t="str">
        <f t="shared" ca="1" si="80"/>
        <v/>
      </c>
      <c r="O370" s="64" t="str">
        <f t="shared" ca="1" si="81"/>
        <v/>
      </c>
      <c r="P370" s="36" t="str">
        <f t="shared" ca="1" si="70"/>
        <v/>
      </c>
      <c r="Q370" s="36" t="str">
        <f t="shared" ca="1" si="71"/>
        <v/>
      </c>
      <c r="R370" s="36" t="str">
        <f t="shared" ca="1" si="72"/>
        <v/>
      </c>
      <c r="S370" s="4" t="str">
        <f t="shared" ca="1" si="73"/>
        <v/>
      </c>
      <c r="T370" s="61" t="str">
        <f t="shared" ca="1" si="74"/>
        <v/>
      </c>
      <c r="U370" s="61" t="str">
        <f t="shared" ca="1" si="74"/>
        <v/>
      </c>
      <c r="V370" s="61" t="str">
        <f t="shared" ca="1" si="74"/>
        <v/>
      </c>
      <c r="AJ370" t="str">
        <f t="shared" ca="1" si="75"/>
        <v>first</v>
      </c>
    </row>
    <row r="371" spans="3:36">
      <c r="C371" t="str">
        <f t="shared" ca="1" si="76"/>
        <v/>
      </c>
      <c r="D371" s="4" t="str">
        <f ca="1">IF(C371="","",COUNTIFS('Program and Results'!$S:$S,"HOME",'Program and Results'!$U:$U,'Data mining (Elo R diff Last 6)'!$C371))</f>
        <v/>
      </c>
      <c r="E371" s="4" t="str">
        <f ca="1">IF(C371="","",COUNTIFS('Program and Results'!$S:$S,"AWAY",'Program and Results'!$U:$U,'Data mining (Elo R diff Last 6)'!$C371))</f>
        <v/>
      </c>
      <c r="F371" s="4" t="str">
        <f ca="1">IF(C371="","",COUNTIFS('Program and Results'!$S:$S,"DRAW",'Program and Results'!$U:$U,'Data mining (Elo R diff Last 6)'!$C371))</f>
        <v/>
      </c>
      <c r="G371" s="4" t="str">
        <f t="shared" ca="1" si="69"/>
        <v/>
      </c>
      <c r="H371" s="69" t="str">
        <f t="shared" ca="1" si="77"/>
        <v/>
      </c>
      <c r="I371" s="69" t="str">
        <f t="shared" ca="1" si="78"/>
        <v/>
      </c>
      <c r="J371" s="69" t="str">
        <f t="shared" ca="1" si="79"/>
        <v/>
      </c>
      <c r="N371" s="64" t="str">
        <f t="shared" ca="1" si="80"/>
        <v/>
      </c>
      <c r="O371" s="64" t="str">
        <f t="shared" ca="1" si="81"/>
        <v/>
      </c>
      <c r="P371" s="36" t="str">
        <f t="shared" ca="1" si="70"/>
        <v/>
      </c>
      <c r="Q371" s="36" t="str">
        <f t="shared" ca="1" si="71"/>
        <v/>
      </c>
      <c r="R371" s="36" t="str">
        <f t="shared" ca="1" si="72"/>
        <v/>
      </c>
      <c r="S371" s="4" t="str">
        <f t="shared" ca="1" si="73"/>
        <v/>
      </c>
      <c r="T371" s="61" t="str">
        <f t="shared" ca="1" si="74"/>
        <v/>
      </c>
      <c r="U371" s="61" t="str">
        <f t="shared" ca="1" si="74"/>
        <v/>
      </c>
      <c r="V371" s="61" t="str">
        <f t="shared" ca="1" si="74"/>
        <v/>
      </c>
      <c r="AJ371" t="str">
        <f t="shared" ca="1" si="75"/>
        <v>first</v>
      </c>
    </row>
    <row r="372" spans="3:36">
      <c r="C372" t="str">
        <f t="shared" ca="1" si="76"/>
        <v/>
      </c>
      <c r="D372" s="4" t="str">
        <f ca="1">IF(C372="","",COUNTIFS('Program and Results'!$S:$S,"HOME",'Program and Results'!$U:$U,'Data mining (Elo R diff Last 6)'!$C372))</f>
        <v/>
      </c>
      <c r="E372" s="4" t="str">
        <f ca="1">IF(C372="","",COUNTIFS('Program and Results'!$S:$S,"AWAY",'Program and Results'!$U:$U,'Data mining (Elo R diff Last 6)'!$C372))</f>
        <v/>
      </c>
      <c r="F372" s="4" t="str">
        <f ca="1">IF(C372="","",COUNTIFS('Program and Results'!$S:$S,"DRAW",'Program and Results'!$U:$U,'Data mining (Elo R diff Last 6)'!$C372))</f>
        <v/>
      </c>
      <c r="G372" s="4" t="str">
        <f t="shared" ca="1" si="69"/>
        <v/>
      </c>
      <c r="H372" s="69" t="str">
        <f t="shared" ca="1" si="77"/>
        <v/>
      </c>
      <c r="I372" s="69" t="str">
        <f t="shared" ca="1" si="78"/>
        <v/>
      </c>
      <c r="J372" s="69" t="str">
        <f t="shared" ca="1" si="79"/>
        <v/>
      </c>
      <c r="N372" s="64" t="str">
        <f t="shared" ca="1" si="80"/>
        <v/>
      </c>
      <c r="O372" s="64" t="str">
        <f t="shared" ca="1" si="81"/>
        <v/>
      </c>
      <c r="P372" s="36" t="str">
        <f t="shared" ca="1" si="70"/>
        <v/>
      </c>
      <c r="Q372" s="36" t="str">
        <f t="shared" ca="1" si="71"/>
        <v/>
      </c>
      <c r="R372" s="36" t="str">
        <f t="shared" ca="1" si="72"/>
        <v/>
      </c>
      <c r="S372" s="4" t="str">
        <f t="shared" ca="1" si="73"/>
        <v/>
      </c>
      <c r="T372" s="61" t="str">
        <f t="shared" ca="1" si="74"/>
        <v/>
      </c>
      <c r="U372" s="61" t="str">
        <f t="shared" ca="1" si="74"/>
        <v/>
      </c>
      <c r="V372" s="61" t="str">
        <f t="shared" ca="1" si="74"/>
        <v/>
      </c>
      <c r="AJ372" t="str">
        <f t="shared" ca="1" si="75"/>
        <v>first</v>
      </c>
    </row>
    <row r="373" spans="3:36">
      <c r="C373" t="str">
        <f t="shared" ca="1" si="76"/>
        <v/>
      </c>
      <c r="D373" s="4" t="str">
        <f ca="1">IF(C373="","",COUNTIFS('Program and Results'!$S:$S,"HOME",'Program and Results'!$U:$U,'Data mining (Elo R diff Last 6)'!$C373))</f>
        <v/>
      </c>
      <c r="E373" s="4" t="str">
        <f ca="1">IF(C373="","",COUNTIFS('Program and Results'!$S:$S,"AWAY",'Program and Results'!$U:$U,'Data mining (Elo R diff Last 6)'!$C373))</f>
        <v/>
      </c>
      <c r="F373" s="4" t="str">
        <f ca="1">IF(C373="","",COUNTIFS('Program and Results'!$S:$S,"DRAW",'Program and Results'!$U:$U,'Data mining (Elo R diff Last 6)'!$C373))</f>
        <v/>
      </c>
      <c r="G373" s="4" t="str">
        <f t="shared" ca="1" si="69"/>
        <v/>
      </c>
      <c r="H373" s="69" t="str">
        <f t="shared" ca="1" si="77"/>
        <v/>
      </c>
      <c r="I373" s="69" t="str">
        <f t="shared" ca="1" si="78"/>
        <v/>
      </c>
      <c r="J373" s="69" t="str">
        <f t="shared" ca="1" si="79"/>
        <v/>
      </c>
      <c r="N373" s="64" t="str">
        <f t="shared" ca="1" si="80"/>
        <v/>
      </c>
      <c r="O373" s="64" t="str">
        <f t="shared" ca="1" si="81"/>
        <v/>
      </c>
      <c r="P373" s="36" t="str">
        <f t="shared" ca="1" si="70"/>
        <v/>
      </c>
      <c r="Q373" s="36" t="str">
        <f t="shared" ca="1" si="71"/>
        <v/>
      </c>
      <c r="R373" s="36" t="str">
        <f t="shared" ca="1" si="72"/>
        <v/>
      </c>
      <c r="S373" s="4" t="str">
        <f t="shared" ca="1" si="73"/>
        <v/>
      </c>
      <c r="T373" s="61" t="str">
        <f t="shared" ca="1" si="74"/>
        <v/>
      </c>
      <c r="U373" s="61" t="str">
        <f t="shared" ca="1" si="74"/>
        <v/>
      </c>
      <c r="V373" s="61" t="str">
        <f t="shared" ca="1" si="74"/>
        <v/>
      </c>
      <c r="AJ373" t="str">
        <f t="shared" ca="1" si="75"/>
        <v>first</v>
      </c>
    </row>
    <row r="374" spans="3:36">
      <c r="C374" t="str">
        <f t="shared" ca="1" si="76"/>
        <v/>
      </c>
      <c r="D374" s="4" t="str">
        <f ca="1">IF(C374="","",COUNTIFS('Program and Results'!$S:$S,"HOME",'Program and Results'!$U:$U,'Data mining (Elo R diff Last 6)'!$C374))</f>
        <v/>
      </c>
      <c r="E374" s="4" t="str">
        <f ca="1">IF(C374="","",COUNTIFS('Program and Results'!$S:$S,"AWAY",'Program and Results'!$U:$U,'Data mining (Elo R diff Last 6)'!$C374))</f>
        <v/>
      </c>
      <c r="F374" s="4" t="str">
        <f ca="1">IF(C374="","",COUNTIFS('Program and Results'!$S:$S,"DRAW",'Program and Results'!$U:$U,'Data mining (Elo R diff Last 6)'!$C374))</f>
        <v/>
      </c>
      <c r="G374" s="4" t="str">
        <f t="shared" ca="1" si="69"/>
        <v/>
      </c>
      <c r="H374" s="69" t="str">
        <f t="shared" ca="1" si="77"/>
        <v/>
      </c>
      <c r="I374" s="69" t="str">
        <f t="shared" ca="1" si="78"/>
        <v/>
      </c>
      <c r="J374" s="69" t="str">
        <f t="shared" ca="1" si="79"/>
        <v/>
      </c>
      <c r="N374" s="64" t="str">
        <f t="shared" ca="1" si="80"/>
        <v/>
      </c>
      <c r="O374" s="64" t="str">
        <f t="shared" ca="1" si="81"/>
        <v/>
      </c>
      <c r="P374" s="36" t="str">
        <f t="shared" ca="1" si="70"/>
        <v/>
      </c>
      <c r="Q374" s="36" t="str">
        <f t="shared" ca="1" si="71"/>
        <v/>
      </c>
      <c r="R374" s="36" t="str">
        <f t="shared" ca="1" si="72"/>
        <v/>
      </c>
      <c r="S374" s="4" t="str">
        <f t="shared" ca="1" si="73"/>
        <v/>
      </c>
      <c r="T374" s="61" t="str">
        <f t="shared" ca="1" si="74"/>
        <v/>
      </c>
      <c r="U374" s="61" t="str">
        <f t="shared" ca="1" si="74"/>
        <v/>
      </c>
      <c r="V374" s="61" t="str">
        <f t="shared" ca="1" si="74"/>
        <v/>
      </c>
      <c r="AJ374" t="str">
        <f t="shared" ca="1" si="75"/>
        <v>first</v>
      </c>
    </row>
    <row r="375" spans="3:36">
      <c r="C375" t="str">
        <f t="shared" ca="1" si="76"/>
        <v/>
      </c>
      <c r="D375" s="4" t="str">
        <f ca="1">IF(C375="","",COUNTIFS('Program and Results'!$S:$S,"HOME",'Program and Results'!$U:$U,'Data mining (Elo R diff Last 6)'!$C375))</f>
        <v/>
      </c>
      <c r="E375" s="4" t="str">
        <f ca="1">IF(C375="","",COUNTIFS('Program and Results'!$S:$S,"AWAY",'Program and Results'!$U:$U,'Data mining (Elo R diff Last 6)'!$C375))</f>
        <v/>
      </c>
      <c r="F375" s="4" t="str">
        <f ca="1">IF(C375="","",COUNTIFS('Program and Results'!$S:$S,"DRAW",'Program and Results'!$U:$U,'Data mining (Elo R diff Last 6)'!$C375))</f>
        <v/>
      </c>
      <c r="G375" s="4" t="str">
        <f t="shared" ca="1" si="69"/>
        <v/>
      </c>
      <c r="H375" s="69" t="str">
        <f t="shared" ca="1" si="77"/>
        <v/>
      </c>
      <c r="I375" s="69" t="str">
        <f t="shared" ca="1" si="78"/>
        <v/>
      </c>
      <c r="J375" s="69" t="str">
        <f t="shared" ca="1" si="79"/>
        <v/>
      </c>
      <c r="N375" s="64" t="str">
        <f t="shared" ca="1" si="80"/>
        <v/>
      </c>
      <c r="O375" s="64" t="str">
        <f t="shared" ca="1" si="81"/>
        <v/>
      </c>
      <c r="P375" s="36" t="str">
        <f t="shared" ca="1" si="70"/>
        <v/>
      </c>
      <c r="Q375" s="36" t="str">
        <f t="shared" ca="1" si="71"/>
        <v/>
      </c>
      <c r="R375" s="36" t="str">
        <f t="shared" ca="1" si="72"/>
        <v/>
      </c>
      <c r="S375" s="4" t="str">
        <f t="shared" ca="1" si="73"/>
        <v/>
      </c>
      <c r="T375" s="61" t="str">
        <f t="shared" ca="1" si="74"/>
        <v/>
      </c>
      <c r="U375" s="61" t="str">
        <f t="shared" ca="1" si="74"/>
        <v/>
      </c>
      <c r="V375" s="61" t="str">
        <f t="shared" ca="1" si="74"/>
        <v/>
      </c>
      <c r="AJ375" t="str">
        <f t="shared" ca="1" si="75"/>
        <v>first</v>
      </c>
    </row>
    <row r="376" spans="3:36">
      <c r="C376" t="str">
        <f t="shared" ca="1" si="76"/>
        <v/>
      </c>
      <c r="D376" s="4" t="str">
        <f ca="1">IF(C376="","",COUNTIFS('Program and Results'!$S:$S,"HOME",'Program and Results'!$U:$U,'Data mining (Elo R diff Last 6)'!$C376))</f>
        <v/>
      </c>
      <c r="E376" s="4" t="str">
        <f ca="1">IF(C376="","",COUNTIFS('Program and Results'!$S:$S,"AWAY",'Program and Results'!$U:$U,'Data mining (Elo R diff Last 6)'!$C376))</f>
        <v/>
      </c>
      <c r="F376" s="4" t="str">
        <f ca="1">IF(C376="","",COUNTIFS('Program and Results'!$S:$S,"DRAW",'Program and Results'!$U:$U,'Data mining (Elo R diff Last 6)'!$C376))</f>
        <v/>
      </c>
      <c r="G376" s="4" t="str">
        <f t="shared" ca="1" si="69"/>
        <v/>
      </c>
      <c r="H376" s="69" t="str">
        <f t="shared" ca="1" si="77"/>
        <v/>
      </c>
      <c r="I376" s="69" t="str">
        <f t="shared" ca="1" si="78"/>
        <v/>
      </c>
      <c r="J376" s="69" t="str">
        <f t="shared" ca="1" si="79"/>
        <v/>
      </c>
      <c r="N376" s="64" t="str">
        <f t="shared" ca="1" si="80"/>
        <v/>
      </c>
      <c r="O376" s="64" t="str">
        <f t="shared" ca="1" si="81"/>
        <v/>
      </c>
      <c r="P376" s="36" t="str">
        <f t="shared" ca="1" si="70"/>
        <v/>
      </c>
      <c r="Q376" s="36" t="str">
        <f t="shared" ca="1" si="71"/>
        <v/>
      </c>
      <c r="R376" s="36" t="str">
        <f t="shared" ca="1" si="72"/>
        <v/>
      </c>
      <c r="S376" s="4" t="str">
        <f t="shared" ca="1" si="73"/>
        <v/>
      </c>
      <c r="T376" s="61" t="str">
        <f t="shared" ca="1" si="74"/>
        <v/>
      </c>
      <c r="U376" s="61" t="str">
        <f t="shared" ca="1" si="74"/>
        <v/>
      </c>
      <c r="V376" s="61" t="str">
        <f t="shared" ca="1" si="74"/>
        <v/>
      </c>
      <c r="AJ376" t="str">
        <f t="shared" ca="1" si="75"/>
        <v>first</v>
      </c>
    </row>
    <row r="377" spans="3:36">
      <c r="C377" t="str">
        <f t="shared" ca="1" si="76"/>
        <v/>
      </c>
      <c r="D377" s="4" t="str">
        <f ca="1">IF(C377="","",COUNTIFS('Program and Results'!$S:$S,"HOME",'Program and Results'!$U:$U,'Data mining (Elo R diff Last 6)'!$C377))</f>
        <v/>
      </c>
      <c r="E377" s="4" t="str">
        <f ca="1">IF(C377="","",COUNTIFS('Program and Results'!$S:$S,"AWAY",'Program and Results'!$U:$U,'Data mining (Elo R diff Last 6)'!$C377))</f>
        <v/>
      </c>
      <c r="F377" s="4" t="str">
        <f ca="1">IF(C377="","",COUNTIFS('Program and Results'!$S:$S,"DRAW",'Program and Results'!$U:$U,'Data mining (Elo R diff Last 6)'!$C377))</f>
        <v/>
      </c>
      <c r="G377" s="4" t="str">
        <f t="shared" ca="1" si="69"/>
        <v/>
      </c>
      <c r="H377" s="69" t="str">
        <f t="shared" ca="1" si="77"/>
        <v/>
      </c>
      <c r="I377" s="69" t="str">
        <f t="shared" ca="1" si="78"/>
        <v/>
      </c>
      <c r="J377" s="69" t="str">
        <f t="shared" ca="1" si="79"/>
        <v/>
      </c>
      <c r="N377" s="64" t="str">
        <f t="shared" ca="1" si="80"/>
        <v/>
      </c>
      <c r="O377" s="64" t="str">
        <f t="shared" ca="1" si="81"/>
        <v/>
      </c>
      <c r="P377" s="36" t="str">
        <f t="shared" ca="1" si="70"/>
        <v/>
      </c>
      <c r="Q377" s="36" t="str">
        <f t="shared" ca="1" si="71"/>
        <v/>
      </c>
      <c r="R377" s="36" t="str">
        <f t="shared" ca="1" si="72"/>
        <v/>
      </c>
      <c r="S377" s="4" t="str">
        <f t="shared" ca="1" si="73"/>
        <v/>
      </c>
      <c r="T377" s="61" t="str">
        <f t="shared" ca="1" si="74"/>
        <v/>
      </c>
      <c r="U377" s="61" t="str">
        <f t="shared" ca="1" si="74"/>
        <v/>
      </c>
      <c r="V377" s="61" t="str">
        <f t="shared" ca="1" si="74"/>
        <v/>
      </c>
      <c r="AJ377" t="str">
        <f t="shared" ca="1" si="75"/>
        <v>first</v>
      </c>
    </row>
    <row r="378" spans="3:36">
      <c r="C378" t="str">
        <f t="shared" ca="1" si="76"/>
        <v/>
      </c>
      <c r="D378" s="4" t="str">
        <f ca="1">IF(C378="","",COUNTIFS('Program and Results'!$S:$S,"HOME",'Program and Results'!$U:$U,'Data mining (Elo R diff Last 6)'!$C378))</f>
        <v/>
      </c>
      <c r="E378" s="4" t="str">
        <f ca="1">IF(C378="","",COUNTIFS('Program and Results'!$S:$S,"AWAY",'Program and Results'!$U:$U,'Data mining (Elo R diff Last 6)'!$C378))</f>
        <v/>
      </c>
      <c r="F378" s="4" t="str">
        <f ca="1">IF(C378="","",COUNTIFS('Program and Results'!$S:$S,"DRAW",'Program and Results'!$U:$U,'Data mining (Elo R diff Last 6)'!$C378))</f>
        <v/>
      </c>
      <c r="G378" s="4" t="str">
        <f t="shared" ca="1" si="69"/>
        <v/>
      </c>
      <c r="H378" s="69" t="str">
        <f t="shared" ca="1" si="77"/>
        <v/>
      </c>
      <c r="I378" s="69" t="str">
        <f t="shared" ca="1" si="78"/>
        <v/>
      </c>
      <c r="J378" s="69" t="str">
        <f t="shared" ca="1" si="79"/>
        <v/>
      </c>
      <c r="N378" s="64" t="str">
        <f t="shared" ca="1" si="80"/>
        <v/>
      </c>
      <c r="O378" s="64" t="str">
        <f t="shared" ca="1" si="81"/>
        <v/>
      </c>
      <c r="P378" s="36" t="str">
        <f t="shared" ca="1" si="70"/>
        <v/>
      </c>
      <c r="Q378" s="36" t="str">
        <f t="shared" ca="1" si="71"/>
        <v/>
      </c>
      <c r="R378" s="36" t="str">
        <f t="shared" ca="1" si="72"/>
        <v/>
      </c>
      <c r="S378" s="4" t="str">
        <f t="shared" ca="1" si="73"/>
        <v/>
      </c>
      <c r="T378" s="61" t="str">
        <f t="shared" ca="1" si="74"/>
        <v/>
      </c>
      <c r="U378" s="61" t="str">
        <f t="shared" ca="1" si="74"/>
        <v/>
      </c>
      <c r="V378" s="61" t="str">
        <f t="shared" ca="1" si="74"/>
        <v/>
      </c>
      <c r="AJ378" t="str">
        <f t="shared" ca="1" si="75"/>
        <v>first</v>
      </c>
    </row>
    <row r="379" spans="3:36">
      <c r="C379" t="str">
        <f t="shared" ca="1" si="76"/>
        <v/>
      </c>
      <c r="D379" s="4" t="str">
        <f ca="1">IF(C379="","",COUNTIFS('Program and Results'!$S:$S,"HOME",'Program and Results'!$U:$U,'Data mining (Elo R diff Last 6)'!$C379))</f>
        <v/>
      </c>
      <c r="E379" s="4" t="str">
        <f ca="1">IF(C379="","",COUNTIFS('Program and Results'!$S:$S,"AWAY",'Program and Results'!$U:$U,'Data mining (Elo R diff Last 6)'!$C379))</f>
        <v/>
      </c>
      <c r="F379" s="4" t="str">
        <f ca="1">IF(C379="","",COUNTIFS('Program and Results'!$S:$S,"DRAW",'Program and Results'!$U:$U,'Data mining (Elo R diff Last 6)'!$C379))</f>
        <v/>
      </c>
      <c r="G379" s="4" t="str">
        <f t="shared" ca="1" si="69"/>
        <v/>
      </c>
      <c r="H379" s="69" t="str">
        <f t="shared" ca="1" si="77"/>
        <v/>
      </c>
      <c r="I379" s="69" t="str">
        <f t="shared" ca="1" si="78"/>
        <v/>
      </c>
      <c r="J379" s="69" t="str">
        <f t="shared" ca="1" si="79"/>
        <v/>
      </c>
      <c r="N379" s="64" t="str">
        <f t="shared" ca="1" si="80"/>
        <v/>
      </c>
      <c r="O379" s="64" t="str">
        <f t="shared" ca="1" si="81"/>
        <v/>
      </c>
      <c r="P379" s="36" t="str">
        <f t="shared" ca="1" si="70"/>
        <v/>
      </c>
      <c r="Q379" s="36" t="str">
        <f t="shared" ca="1" si="71"/>
        <v/>
      </c>
      <c r="R379" s="36" t="str">
        <f t="shared" ca="1" si="72"/>
        <v/>
      </c>
      <c r="S379" s="4" t="str">
        <f t="shared" ca="1" si="73"/>
        <v/>
      </c>
      <c r="T379" s="61" t="str">
        <f t="shared" ca="1" si="74"/>
        <v/>
      </c>
      <c r="U379" s="61" t="str">
        <f t="shared" ca="1" si="74"/>
        <v/>
      </c>
      <c r="V379" s="61" t="str">
        <f t="shared" ca="1" si="74"/>
        <v/>
      </c>
      <c r="AJ379" t="str">
        <f t="shared" ca="1" si="75"/>
        <v>first</v>
      </c>
    </row>
    <row r="380" spans="3:36">
      <c r="C380" t="str">
        <f t="shared" ca="1" si="76"/>
        <v/>
      </c>
      <c r="D380" s="4" t="str">
        <f ca="1">IF(C380="","",COUNTIFS('Program and Results'!$S:$S,"HOME",'Program and Results'!$U:$U,'Data mining (Elo R diff Last 6)'!$C380))</f>
        <v/>
      </c>
      <c r="E380" s="4" t="str">
        <f ca="1">IF(C380="","",COUNTIFS('Program and Results'!$S:$S,"AWAY",'Program and Results'!$U:$U,'Data mining (Elo R diff Last 6)'!$C380))</f>
        <v/>
      </c>
      <c r="F380" s="4" t="str">
        <f ca="1">IF(C380="","",COUNTIFS('Program and Results'!$S:$S,"DRAW",'Program and Results'!$U:$U,'Data mining (Elo R diff Last 6)'!$C380))</f>
        <v/>
      </c>
      <c r="G380" s="4" t="str">
        <f t="shared" ca="1" si="69"/>
        <v/>
      </c>
      <c r="H380" s="69" t="str">
        <f t="shared" ca="1" si="77"/>
        <v/>
      </c>
      <c r="I380" s="69" t="str">
        <f t="shared" ca="1" si="78"/>
        <v/>
      </c>
      <c r="J380" s="69" t="str">
        <f t="shared" ca="1" si="79"/>
        <v/>
      </c>
      <c r="N380" s="64" t="str">
        <f t="shared" ca="1" si="80"/>
        <v/>
      </c>
      <c r="O380" s="64" t="str">
        <f t="shared" ca="1" si="81"/>
        <v/>
      </c>
      <c r="P380" s="36" t="str">
        <f t="shared" ca="1" si="70"/>
        <v/>
      </c>
      <c r="Q380" s="36" t="str">
        <f t="shared" ca="1" si="71"/>
        <v/>
      </c>
      <c r="R380" s="36" t="str">
        <f t="shared" ca="1" si="72"/>
        <v/>
      </c>
      <c r="S380" s="4" t="str">
        <f t="shared" ca="1" si="73"/>
        <v/>
      </c>
      <c r="T380" s="61" t="str">
        <f t="shared" ca="1" si="74"/>
        <v/>
      </c>
      <c r="U380" s="61" t="str">
        <f t="shared" ca="1" si="74"/>
        <v/>
      </c>
      <c r="V380" s="61" t="str">
        <f t="shared" ca="1" si="74"/>
        <v/>
      </c>
      <c r="AJ380" t="str">
        <f t="shared" ca="1" si="75"/>
        <v>first</v>
      </c>
    </row>
    <row r="381" spans="3:36">
      <c r="C381" t="str">
        <f t="shared" ca="1" si="76"/>
        <v/>
      </c>
      <c r="D381" s="4" t="str">
        <f ca="1">IF(C381="","",COUNTIFS('Program and Results'!$S:$S,"HOME",'Program and Results'!$U:$U,'Data mining (Elo R diff Last 6)'!$C381))</f>
        <v/>
      </c>
      <c r="E381" s="4" t="str">
        <f ca="1">IF(C381="","",COUNTIFS('Program and Results'!$S:$S,"AWAY",'Program and Results'!$U:$U,'Data mining (Elo R diff Last 6)'!$C381))</f>
        <v/>
      </c>
      <c r="F381" s="4" t="str">
        <f ca="1">IF(C381="","",COUNTIFS('Program and Results'!$S:$S,"DRAW",'Program and Results'!$U:$U,'Data mining (Elo R diff Last 6)'!$C381))</f>
        <v/>
      </c>
      <c r="G381" s="4" t="str">
        <f t="shared" ca="1" si="69"/>
        <v/>
      </c>
      <c r="H381" s="69" t="str">
        <f t="shared" ca="1" si="77"/>
        <v/>
      </c>
      <c r="I381" s="69" t="str">
        <f t="shared" ca="1" si="78"/>
        <v/>
      </c>
      <c r="J381" s="69" t="str">
        <f t="shared" ca="1" si="79"/>
        <v/>
      </c>
      <c r="N381" s="64" t="str">
        <f t="shared" ca="1" si="80"/>
        <v/>
      </c>
      <c r="O381" s="64" t="str">
        <f t="shared" ca="1" si="81"/>
        <v/>
      </c>
      <c r="P381" s="36" t="str">
        <f t="shared" ca="1" si="70"/>
        <v/>
      </c>
      <c r="Q381" s="36" t="str">
        <f t="shared" ca="1" si="71"/>
        <v/>
      </c>
      <c r="R381" s="36" t="str">
        <f t="shared" ca="1" si="72"/>
        <v/>
      </c>
      <c r="S381" s="4" t="str">
        <f t="shared" ca="1" si="73"/>
        <v/>
      </c>
      <c r="T381" s="61" t="str">
        <f t="shared" ca="1" si="74"/>
        <v/>
      </c>
      <c r="U381" s="61" t="str">
        <f t="shared" ca="1" si="74"/>
        <v/>
      </c>
      <c r="V381" s="61" t="str">
        <f t="shared" ca="1" si="74"/>
        <v/>
      </c>
      <c r="AJ381" t="str">
        <f t="shared" ca="1" si="75"/>
        <v>first</v>
      </c>
    </row>
    <row r="382" spans="3:36">
      <c r="C382" t="str">
        <f t="shared" ca="1" si="76"/>
        <v/>
      </c>
      <c r="D382" s="4" t="str">
        <f ca="1">IF(C382="","",COUNTIFS('Program and Results'!$S:$S,"HOME",'Program and Results'!$U:$U,'Data mining (Elo R diff Last 6)'!$C382))</f>
        <v/>
      </c>
      <c r="E382" s="4" t="str">
        <f ca="1">IF(C382="","",COUNTIFS('Program and Results'!$S:$S,"AWAY",'Program and Results'!$U:$U,'Data mining (Elo R diff Last 6)'!$C382))</f>
        <v/>
      </c>
      <c r="F382" s="4" t="str">
        <f ca="1">IF(C382="","",COUNTIFS('Program and Results'!$S:$S,"DRAW",'Program and Results'!$U:$U,'Data mining (Elo R diff Last 6)'!$C382))</f>
        <v/>
      </c>
      <c r="G382" s="4" t="str">
        <f t="shared" ca="1" si="69"/>
        <v/>
      </c>
      <c r="H382" s="69" t="str">
        <f t="shared" ca="1" si="77"/>
        <v/>
      </c>
      <c r="I382" s="69" t="str">
        <f t="shared" ca="1" si="78"/>
        <v/>
      </c>
      <c r="J382" s="69" t="str">
        <f t="shared" ca="1" si="79"/>
        <v/>
      </c>
      <c r="N382" s="64" t="str">
        <f t="shared" ca="1" si="80"/>
        <v/>
      </c>
      <c r="O382" s="64" t="str">
        <f t="shared" ca="1" si="81"/>
        <v/>
      </c>
      <c r="P382" s="36" t="str">
        <f t="shared" ca="1" si="70"/>
        <v/>
      </c>
      <c r="Q382" s="36" t="str">
        <f t="shared" ca="1" si="71"/>
        <v/>
      </c>
      <c r="R382" s="36" t="str">
        <f t="shared" ca="1" si="72"/>
        <v/>
      </c>
      <c r="S382" s="4" t="str">
        <f t="shared" ca="1" si="73"/>
        <v/>
      </c>
      <c r="T382" s="61" t="str">
        <f t="shared" ca="1" si="74"/>
        <v/>
      </c>
      <c r="U382" s="61" t="str">
        <f t="shared" ca="1" si="74"/>
        <v/>
      </c>
      <c r="V382" s="61" t="str">
        <f t="shared" ca="1" si="74"/>
        <v/>
      </c>
      <c r="AJ382" t="str">
        <f t="shared" ca="1" si="75"/>
        <v>first</v>
      </c>
    </row>
    <row r="383" spans="3:36">
      <c r="C383" t="str">
        <f t="shared" ca="1" si="76"/>
        <v/>
      </c>
      <c r="D383" s="4" t="str">
        <f ca="1">IF(C383="","",COUNTIFS('Program and Results'!$S:$S,"HOME",'Program and Results'!$U:$U,'Data mining (Elo R diff Last 6)'!$C383))</f>
        <v/>
      </c>
      <c r="E383" s="4" t="str">
        <f ca="1">IF(C383="","",COUNTIFS('Program and Results'!$S:$S,"AWAY",'Program and Results'!$U:$U,'Data mining (Elo R diff Last 6)'!$C383))</f>
        <v/>
      </c>
      <c r="F383" s="4" t="str">
        <f ca="1">IF(C383="","",COUNTIFS('Program and Results'!$S:$S,"DRAW",'Program and Results'!$U:$U,'Data mining (Elo R diff Last 6)'!$C383))</f>
        <v/>
      </c>
      <c r="G383" s="4" t="str">
        <f t="shared" ca="1" si="69"/>
        <v/>
      </c>
      <c r="H383" s="69" t="str">
        <f t="shared" ca="1" si="77"/>
        <v/>
      </c>
      <c r="I383" s="69" t="str">
        <f t="shared" ca="1" si="78"/>
        <v/>
      </c>
      <c r="J383" s="69" t="str">
        <f t="shared" ca="1" si="79"/>
        <v/>
      </c>
      <c r="N383" s="64" t="str">
        <f t="shared" ca="1" si="80"/>
        <v/>
      </c>
      <c r="O383" s="64" t="str">
        <f t="shared" ca="1" si="81"/>
        <v/>
      </c>
      <c r="P383" s="36" t="str">
        <f t="shared" ca="1" si="70"/>
        <v/>
      </c>
      <c r="Q383" s="36" t="str">
        <f t="shared" ca="1" si="71"/>
        <v/>
      </c>
      <c r="R383" s="36" t="str">
        <f t="shared" ca="1" si="72"/>
        <v/>
      </c>
      <c r="S383" s="4" t="str">
        <f t="shared" ca="1" si="73"/>
        <v/>
      </c>
      <c r="T383" s="61" t="str">
        <f t="shared" ca="1" si="74"/>
        <v/>
      </c>
      <c r="U383" s="61" t="str">
        <f t="shared" ca="1" si="74"/>
        <v/>
      </c>
      <c r="V383" s="61" t="str">
        <f t="shared" ca="1" si="74"/>
        <v/>
      </c>
      <c r="AJ383" t="str">
        <f t="shared" ca="1" si="75"/>
        <v>first</v>
      </c>
    </row>
    <row r="384" spans="3:36">
      <c r="C384" t="str">
        <f t="shared" ca="1" si="76"/>
        <v/>
      </c>
      <c r="D384" s="4" t="str">
        <f ca="1">IF(C384="","",COUNTIFS('Program and Results'!$S:$S,"HOME",'Program and Results'!$U:$U,'Data mining (Elo R diff Last 6)'!$C384))</f>
        <v/>
      </c>
      <c r="E384" s="4" t="str">
        <f ca="1">IF(C384="","",COUNTIFS('Program and Results'!$S:$S,"AWAY",'Program and Results'!$U:$U,'Data mining (Elo R diff Last 6)'!$C384))</f>
        <v/>
      </c>
      <c r="F384" s="4" t="str">
        <f ca="1">IF(C384="","",COUNTIFS('Program and Results'!$S:$S,"DRAW",'Program and Results'!$U:$U,'Data mining (Elo R diff Last 6)'!$C384))</f>
        <v/>
      </c>
      <c r="G384" s="4" t="str">
        <f t="shared" ca="1" si="69"/>
        <v/>
      </c>
      <c r="H384" s="69" t="str">
        <f t="shared" ca="1" si="77"/>
        <v/>
      </c>
      <c r="I384" s="69" t="str">
        <f t="shared" ca="1" si="78"/>
        <v/>
      </c>
      <c r="J384" s="69" t="str">
        <f t="shared" ca="1" si="79"/>
        <v/>
      </c>
      <c r="N384" s="64" t="str">
        <f t="shared" ca="1" si="80"/>
        <v/>
      </c>
      <c r="O384" s="64" t="str">
        <f t="shared" ca="1" si="81"/>
        <v/>
      </c>
      <c r="P384" s="36" t="str">
        <f t="shared" ca="1" si="70"/>
        <v/>
      </c>
      <c r="Q384" s="36" t="str">
        <f t="shared" ca="1" si="71"/>
        <v/>
      </c>
      <c r="R384" s="36" t="str">
        <f t="shared" ca="1" si="72"/>
        <v/>
      </c>
      <c r="S384" s="4" t="str">
        <f t="shared" ca="1" si="73"/>
        <v/>
      </c>
      <c r="T384" s="61" t="str">
        <f t="shared" ca="1" si="74"/>
        <v/>
      </c>
      <c r="U384" s="61" t="str">
        <f t="shared" ca="1" si="74"/>
        <v/>
      </c>
      <c r="V384" s="61" t="str">
        <f t="shared" ca="1" si="74"/>
        <v/>
      </c>
      <c r="AJ384" t="str">
        <f t="shared" ca="1" si="75"/>
        <v>first</v>
      </c>
    </row>
    <row r="385" spans="3:36">
      <c r="C385" t="str">
        <f t="shared" ca="1" si="76"/>
        <v/>
      </c>
      <c r="D385" s="4" t="str">
        <f ca="1">IF(C385="","",COUNTIFS('Program and Results'!$S:$S,"HOME",'Program and Results'!$U:$U,'Data mining (Elo R diff Last 6)'!$C385))</f>
        <v/>
      </c>
      <c r="E385" s="4" t="str">
        <f ca="1">IF(C385="","",COUNTIFS('Program and Results'!$S:$S,"AWAY",'Program and Results'!$U:$U,'Data mining (Elo R diff Last 6)'!$C385))</f>
        <v/>
      </c>
      <c r="F385" s="4" t="str">
        <f ca="1">IF(C385="","",COUNTIFS('Program and Results'!$S:$S,"DRAW",'Program and Results'!$U:$U,'Data mining (Elo R diff Last 6)'!$C385))</f>
        <v/>
      </c>
      <c r="G385" s="4" t="str">
        <f t="shared" ca="1" si="69"/>
        <v/>
      </c>
      <c r="H385" s="69" t="str">
        <f t="shared" ca="1" si="77"/>
        <v/>
      </c>
      <c r="I385" s="69" t="str">
        <f t="shared" ca="1" si="78"/>
        <v/>
      </c>
      <c r="J385" s="69" t="str">
        <f t="shared" ca="1" si="79"/>
        <v/>
      </c>
      <c r="N385" s="64" t="str">
        <f t="shared" ca="1" si="80"/>
        <v/>
      </c>
      <c r="O385" s="64" t="str">
        <f t="shared" ca="1" si="81"/>
        <v/>
      </c>
      <c r="P385" s="36" t="str">
        <f t="shared" ca="1" si="70"/>
        <v/>
      </c>
      <c r="Q385" s="36" t="str">
        <f t="shared" ca="1" si="71"/>
        <v/>
      </c>
      <c r="R385" s="36" t="str">
        <f t="shared" ca="1" si="72"/>
        <v/>
      </c>
      <c r="S385" s="4" t="str">
        <f t="shared" ca="1" si="73"/>
        <v/>
      </c>
      <c r="T385" s="61" t="str">
        <f t="shared" ca="1" si="74"/>
        <v/>
      </c>
      <c r="U385" s="61" t="str">
        <f t="shared" ca="1" si="74"/>
        <v/>
      </c>
      <c r="V385" s="61" t="str">
        <f t="shared" ca="1" si="74"/>
        <v/>
      </c>
      <c r="AJ385" t="str">
        <f t="shared" ca="1" si="75"/>
        <v>first</v>
      </c>
    </row>
    <row r="386" spans="3:36">
      <c r="C386" t="str">
        <f t="shared" ca="1" si="76"/>
        <v/>
      </c>
      <c r="D386" s="4" t="str">
        <f ca="1">IF(C386="","",COUNTIFS('Program and Results'!$S:$S,"HOME",'Program and Results'!$U:$U,'Data mining (Elo R diff Last 6)'!$C386))</f>
        <v/>
      </c>
      <c r="E386" s="4" t="str">
        <f ca="1">IF(C386="","",COUNTIFS('Program and Results'!$S:$S,"AWAY",'Program and Results'!$U:$U,'Data mining (Elo R diff Last 6)'!$C386))</f>
        <v/>
      </c>
      <c r="F386" s="4" t="str">
        <f ca="1">IF(C386="","",COUNTIFS('Program and Results'!$S:$S,"DRAW",'Program and Results'!$U:$U,'Data mining (Elo R diff Last 6)'!$C386))</f>
        <v/>
      </c>
      <c r="G386" s="4" t="str">
        <f t="shared" ca="1" si="69"/>
        <v/>
      </c>
      <c r="H386" s="69" t="str">
        <f t="shared" ca="1" si="77"/>
        <v/>
      </c>
      <c r="I386" s="69" t="str">
        <f t="shared" ca="1" si="78"/>
        <v/>
      </c>
      <c r="J386" s="69" t="str">
        <f t="shared" ca="1" si="79"/>
        <v/>
      </c>
      <c r="N386" s="64" t="str">
        <f t="shared" ca="1" si="80"/>
        <v/>
      </c>
      <c r="O386" s="64" t="str">
        <f t="shared" ca="1" si="81"/>
        <v/>
      </c>
      <c r="P386" s="36" t="str">
        <f t="shared" ca="1" si="70"/>
        <v/>
      </c>
      <c r="Q386" s="36" t="str">
        <f t="shared" ca="1" si="71"/>
        <v/>
      </c>
      <c r="R386" s="36" t="str">
        <f t="shared" ca="1" si="72"/>
        <v/>
      </c>
      <c r="S386" s="4" t="str">
        <f t="shared" ca="1" si="73"/>
        <v/>
      </c>
      <c r="T386" s="61" t="str">
        <f t="shared" ca="1" si="74"/>
        <v/>
      </c>
      <c r="U386" s="61" t="str">
        <f t="shared" ca="1" si="74"/>
        <v/>
      </c>
      <c r="V386" s="61" t="str">
        <f t="shared" ca="1" si="74"/>
        <v/>
      </c>
      <c r="AJ386" t="str">
        <f t="shared" ca="1" si="75"/>
        <v>first</v>
      </c>
    </row>
    <row r="387" spans="3:36">
      <c r="C387" t="str">
        <f t="shared" ca="1" si="76"/>
        <v/>
      </c>
      <c r="D387" s="4" t="str">
        <f ca="1">IF(C387="","",COUNTIFS('Program and Results'!$S:$S,"HOME",'Program and Results'!$U:$U,'Data mining (Elo R diff Last 6)'!$C387))</f>
        <v/>
      </c>
      <c r="E387" s="4" t="str">
        <f ca="1">IF(C387="","",COUNTIFS('Program and Results'!$S:$S,"AWAY",'Program and Results'!$U:$U,'Data mining (Elo R diff Last 6)'!$C387))</f>
        <v/>
      </c>
      <c r="F387" s="4" t="str">
        <f ca="1">IF(C387="","",COUNTIFS('Program and Results'!$S:$S,"DRAW",'Program and Results'!$U:$U,'Data mining (Elo R diff Last 6)'!$C387))</f>
        <v/>
      </c>
      <c r="G387" s="4" t="str">
        <f t="shared" ref="G387:G450" ca="1" si="82">IF(C387="","",SUM(D387:F387))</f>
        <v/>
      </c>
      <c r="H387" s="69" t="str">
        <f t="shared" ca="1" si="77"/>
        <v/>
      </c>
      <c r="I387" s="69" t="str">
        <f t="shared" ca="1" si="78"/>
        <v/>
      </c>
      <c r="J387" s="69" t="str">
        <f t="shared" ca="1" si="79"/>
        <v/>
      </c>
      <c r="N387" s="64" t="str">
        <f t="shared" ca="1" si="80"/>
        <v/>
      </c>
      <c r="O387" s="64" t="str">
        <f t="shared" ca="1" si="81"/>
        <v/>
      </c>
      <c r="P387" s="36" t="str">
        <f t="shared" ref="P387:P450" ca="1" si="83">IFERROR(IF(O387="","",IF($O387="+",SUMIFS($D:$D,$C:$C,"&gt;="&amp;$N387),SUMIFS($D:$D,$C:$C,"&gt;="&amp;$N387,$C:$C,"&lt;="&amp;$O387))),"")</f>
        <v/>
      </c>
      <c r="Q387" s="36" t="str">
        <f t="shared" ref="Q387:Q450" ca="1" si="84">IFERROR(IF(O387="","",IF($O387="+",SUMIFS($E:$E,$C:$C,"&gt;="&amp;$N387),SUMIFS($E:$E,$C:$C,"&gt;="&amp;$N387,$C:$C,"&lt;="&amp;$O387))),"")</f>
        <v/>
      </c>
      <c r="R387" s="36" t="str">
        <f t="shared" ref="R387:R450" ca="1" si="85">IFERROR(IF(O387="","",IF($O387="+",SUMIFS($F:$F,$C:$C,"&gt;="&amp;$N387),SUMIFS($F:$F,$C:$C,"&gt;="&amp;$N387,$C:$C,"&lt;="&amp;$O387))),"")</f>
        <v/>
      </c>
      <c r="S387" s="4" t="str">
        <f t="shared" ref="S387:S450" ca="1" si="86">IF(N387="","",SUM(P387:R387))</f>
        <v/>
      </c>
      <c r="T387" s="61" t="str">
        <f t="shared" ref="T387:V450" ca="1" si="87">IFERROR(IF($N387="","",P387/$S387),"")</f>
        <v/>
      </c>
      <c r="U387" s="61" t="str">
        <f t="shared" ca="1" si="87"/>
        <v/>
      </c>
      <c r="V387" s="61" t="str">
        <f t="shared" ca="1" si="87"/>
        <v/>
      </c>
      <c r="AJ387" t="str">
        <f t="shared" ref="AJ387:AJ450" ca="1" si="88">IF(G387=0,"not first",IF(G387&gt;0,"first",""))</f>
        <v>first</v>
      </c>
    </row>
    <row r="388" spans="3:36">
      <c r="C388" t="str">
        <f t="shared" ref="C388:C451" ca="1" si="89">IFERROR(IF(C387+1&gt;$B$2,"",C387+1),"")</f>
        <v/>
      </c>
      <c r="D388" s="4" t="str">
        <f ca="1">IF(C388="","",COUNTIFS('Program and Results'!$S:$S,"HOME",'Program and Results'!$U:$U,'Data mining (Elo R diff Last 6)'!$C388))</f>
        <v/>
      </c>
      <c r="E388" s="4" t="str">
        <f ca="1">IF(C388="","",COUNTIFS('Program and Results'!$S:$S,"AWAY",'Program and Results'!$U:$U,'Data mining (Elo R diff Last 6)'!$C388))</f>
        <v/>
      </c>
      <c r="F388" s="4" t="str">
        <f ca="1">IF(C388="","",COUNTIFS('Program and Results'!$S:$S,"DRAW",'Program and Results'!$U:$U,'Data mining (Elo R diff Last 6)'!$C388))</f>
        <v/>
      </c>
      <c r="G388" s="4" t="str">
        <f t="shared" ca="1" si="82"/>
        <v/>
      </c>
      <c r="H388" s="69" t="str">
        <f t="shared" ref="H388:H451" ca="1" si="90">IFERROR(IF($C388="","",D388/$G388),"")</f>
        <v/>
      </c>
      <c r="I388" s="69" t="str">
        <f t="shared" ref="I388:I451" ca="1" si="91">IFERROR(IF($C388="","",E388/$G388),"")</f>
        <v/>
      </c>
      <c r="J388" s="69" t="str">
        <f t="shared" ref="J388:J451" ca="1" si="92">IFERROR(IF($C388="","",F388/$G388),"")</f>
        <v/>
      </c>
      <c r="N388" s="64" t="str">
        <f t="shared" ref="N388:N451" ca="1" si="93">IFERROR(IF(N387+$M$2&gt;MAX($C$2:$C$500),"",N387+$M$2),"")</f>
        <v/>
      </c>
      <c r="O388" s="64" t="str">
        <f t="shared" ref="O388:O451" ca="1" si="94">IFERROR(IF(N388+$M$2&gt;MAX($C$2:$C$500),"+",N388+($M$2-0.01%)),"")</f>
        <v/>
      </c>
      <c r="P388" s="36" t="str">
        <f t="shared" ca="1" si="83"/>
        <v/>
      </c>
      <c r="Q388" s="36" t="str">
        <f t="shared" ca="1" si="84"/>
        <v/>
      </c>
      <c r="R388" s="36" t="str">
        <f t="shared" ca="1" si="85"/>
        <v/>
      </c>
      <c r="S388" s="4" t="str">
        <f t="shared" ca="1" si="86"/>
        <v/>
      </c>
      <c r="T388" s="61" t="str">
        <f t="shared" ca="1" si="87"/>
        <v/>
      </c>
      <c r="U388" s="61" t="str">
        <f t="shared" ca="1" si="87"/>
        <v/>
      </c>
      <c r="V388" s="61" t="str">
        <f t="shared" ca="1" si="87"/>
        <v/>
      </c>
      <c r="AJ388" t="str">
        <f t="shared" ca="1" si="88"/>
        <v>first</v>
      </c>
    </row>
    <row r="389" spans="3:36">
      <c r="C389" t="str">
        <f t="shared" ca="1" si="89"/>
        <v/>
      </c>
      <c r="D389" s="4" t="str">
        <f ca="1">IF(C389="","",COUNTIFS('Program and Results'!$S:$S,"HOME",'Program and Results'!$U:$U,'Data mining (Elo R diff Last 6)'!$C389))</f>
        <v/>
      </c>
      <c r="E389" s="4" t="str">
        <f ca="1">IF(C389="","",COUNTIFS('Program and Results'!$S:$S,"AWAY",'Program and Results'!$U:$U,'Data mining (Elo R diff Last 6)'!$C389))</f>
        <v/>
      </c>
      <c r="F389" s="4" t="str">
        <f ca="1">IF(C389="","",COUNTIFS('Program and Results'!$S:$S,"DRAW",'Program and Results'!$U:$U,'Data mining (Elo R diff Last 6)'!$C389))</f>
        <v/>
      </c>
      <c r="G389" s="4" t="str">
        <f t="shared" ca="1" si="82"/>
        <v/>
      </c>
      <c r="H389" s="69" t="str">
        <f t="shared" ca="1" si="90"/>
        <v/>
      </c>
      <c r="I389" s="69" t="str">
        <f t="shared" ca="1" si="91"/>
        <v/>
      </c>
      <c r="J389" s="69" t="str">
        <f t="shared" ca="1" si="92"/>
        <v/>
      </c>
      <c r="N389" s="64" t="str">
        <f t="shared" ca="1" si="93"/>
        <v/>
      </c>
      <c r="O389" s="64" t="str">
        <f t="shared" ca="1" si="94"/>
        <v/>
      </c>
      <c r="P389" s="36" t="str">
        <f t="shared" ca="1" si="83"/>
        <v/>
      </c>
      <c r="Q389" s="36" t="str">
        <f t="shared" ca="1" si="84"/>
        <v/>
      </c>
      <c r="R389" s="36" t="str">
        <f t="shared" ca="1" si="85"/>
        <v/>
      </c>
      <c r="S389" s="4" t="str">
        <f t="shared" ca="1" si="86"/>
        <v/>
      </c>
      <c r="T389" s="61" t="str">
        <f t="shared" ca="1" si="87"/>
        <v/>
      </c>
      <c r="U389" s="61" t="str">
        <f t="shared" ca="1" si="87"/>
        <v/>
      </c>
      <c r="V389" s="61" t="str">
        <f t="shared" ca="1" si="87"/>
        <v/>
      </c>
      <c r="AJ389" t="str">
        <f t="shared" ca="1" si="88"/>
        <v>first</v>
      </c>
    </row>
    <row r="390" spans="3:36">
      <c r="C390" t="str">
        <f t="shared" ca="1" si="89"/>
        <v/>
      </c>
      <c r="D390" s="4" t="str">
        <f ca="1">IF(C390="","",COUNTIFS('Program and Results'!$S:$S,"HOME",'Program and Results'!$U:$U,'Data mining (Elo R diff Last 6)'!$C390))</f>
        <v/>
      </c>
      <c r="E390" s="4" t="str">
        <f ca="1">IF(C390="","",COUNTIFS('Program and Results'!$S:$S,"AWAY",'Program and Results'!$U:$U,'Data mining (Elo R diff Last 6)'!$C390))</f>
        <v/>
      </c>
      <c r="F390" s="4" t="str">
        <f ca="1">IF(C390="","",COUNTIFS('Program and Results'!$S:$S,"DRAW",'Program and Results'!$U:$U,'Data mining (Elo R diff Last 6)'!$C390))</f>
        <v/>
      </c>
      <c r="G390" s="4" t="str">
        <f t="shared" ca="1" si="82"/>
        <v/>
      </c>
      <c r="H390" s="69" t="str">
        <f t="shared" ca="1" si="90"/>
        <v/>
      </c>
      <c r="I390" s="69" t="str">
        <f t="shared" ca="1" si="91"/>
        <v/>
      </c>
      <c r="J390" s="69" t="str">
        <f t="shared" ca="1" si="92"/>
        <v/>
      </c>
      <c r="N390" s="64" t="str">
        <f t="shared" ca="1" si="93"/>
        <v/>
      </c>
      <c r="O390" s="64" t="str">
        <f t="shared" ca="1" si="94"/>
        <v/>
      </c>
      <c r="P390" s="36" t="str">
        <f t="shared" ca="1" si="83"/>
        <v/>
      </c>
      <c r="Q390" s="36" t="str">
        <f t="shared" ca="1" si="84"/>
        <v/>
      </c>
      <c r="R390" s="36" t="str">
        <f t="shared" ca="1" si="85"/>
        <v/>
      </c>
      <c r="S390" s="4" t="str">
        <f t="shared" ca="1" si="86"/>
        <v/>
      </c>
      <c r="T390" s="61" t="str">
        <f t="shared" ca="1" si="87"/>
        <v/>
      </c>
      <c r="U390" s="61" t="str">
        <f t="shared" ca="1" si="87"/>
        <v/>
      </c>
      <c r="V390" s="61" t="str">
        <f t="shared" ca="1" si="87"/>
        <v/>
      </c>
      <c r="AJ390" t="str">
        <f t="shared" ca="1" si="88"/>
        <v>first</v>
      </c>
    </row>
    <row r="391" spans="3:36">
      <c r="C391" t="str">
        <f t="shared" ca="1" si="89"/>
        <v/>
      </c>
      <c r="D391" s="4" t="str">
        <f ca="1">IF(C391="","",COUNTIFS('Program and Results'!$S:$S,"HOME",'Program and Results'!$U:$U,'Data mining (Elo R diff Last 6)'!$C391))</f>
        <v/>
      </c>
      <c r="E391" s="4" t="str">
        <f ca="1">IF(C391="","",COUNTIFS('Program and Results'!$S:$S,"AWAY",'Program and Results'!$U:$U,'Data mining (Elo R diff Last 6)'!$C391))</f>
        <v/>
      </c>
      <c r="F391" s="4" t="str">
        <f ca="1">IF(C391="","",COUNTIFS('Program and Results'!$S:$S,"DRAW",'Program and Results'!$U:$U,'Data mining (Elo R diff Last 6)'!$C391))</f>
        <v/>
      </c>
      <c r="G391" s="4" t="str">
        <f t="shared" ca="1" si="82"/>
        <v/>
      </c>
      <c r="H391" s="69" t="str">
        <f t="shared" ca="1" si="90"/>
        <v/>
      </c>
      <c r="I391" s="69" t="str">
        <f t="shared" ca="1" si="91"/>
        <v/>
      </c>
      <c r="J391" s="69" t="str">
        <f t="shared" ca="1" si="92"/>
        <v/>
      </c>
      <c r="N391" s="64" t="str">
        <f t="shared" ca="1" si="93"/>
        <v/>
      </c>
      <c r="O391" s="64" t="str">
        <f t="shared" ca="1" si="94"/>
        <v/>
      </c>
      <c r="P391" s="36" t="str">
        <f t="shared" ca="1" si="83"/>
        <v/>
      </c>
      <c r="Q391" s="36" t="str">
        <f t="shared" ca="1" si="84"/>
        <v/>
      </c>
      <c r="R391" s="36" t="str">
        <f t="shared" ca="1" si="85"/>
        <v/>
      </c>
      <c r="S391" s="4" t="str">
        <f t="shared" ca="1" si="86"/>
        <v/>
      </c>
      <c r="T391" s="61" t="str">
        <f t="shared" ca="1" si="87"/>
        <v/>
      </c>
      <c r="U391" s="61" t="str">
        <f t="shared" ca="1" si="87"/>
        <v/>
      </c>
      <c r="V391" s="61" t="str">
        <f t="shared" ca="1" si="87"/>
        <v/>
      </c>
      <c r="AJ391" t="str">
        <f t="shared" ca="1" si="88"/>
        <v>first</v>
      </c>
    </row>
    <row r="392" spans="3:36">
      <c r="C392" t="str">
        <f t="shared" ca="1" si="89"/>
        <v/>
      </c>
      <c r="D392" s="4" t="str">
        <f ca="1">IF(C392="","",COUNTIFS('Program and Results'!$S:$S,"HOME",'Program and Results'!$U:$U,'Data mining (Elo R diff Last 6)'!$C392))</f>
        <v/>
      </c>
      <c r="E392" s="4" t="str">
        <f ca="1">IF(C392="","",COUNTIFS('Program and Results'!$S:$S,"AWAY",'Program and Results'!$U:$U,'Data mining (Elo R diff Last 6)'!$C392))</f>
        <v/>
      </c>
      <c r="F392" s="4" t="str">
        <f ca="1">IF(C392="","",COUNTIFS('Program and Results'!$S:$S,"DRAW",'Program and Results'!$U:$U,'Data mining (Elo R diff Last 6)'!$C392))</f>
        <v/>
      </c>
      <c r="G392" s="4" t="str">
        <f t="shared" ca="1" si="82"/>
        <v/>
      </c>
      <c r="H392" s="69" t="str">
        <f t="shared" ca="1" si="90"/>
        <v/>
      </c>
      <c r="I392" s="69" t="str">
        <f t="shared" ca="1" si="91"/>
        <v/>
      </c>
      <c r="J392" s="69" t="str">
        <f t="shared" ca="1" si="92"/>
        <v/>
      </c>
      <c r="N392" s="64" t="str">
        <f t="shared" ca="1" si="93"/>
        <v/>
      </c>
      <c r="O392" s="64" t="str">
        <f t="shared" ca="1" si="94"/>
        <v/>
      </c>
      <c r="P392" s="36" t="str">
        <f t="shared" ca="1" si="83"/>
        <v/>
      </c>
      <c r="Q392" s="36" t="str">
        <f t="shared" ca="1" si="84"/>
        <v/>
      </c>
      <c r="R392" s="36" t="str">
        <f t="shared" ca="1" si="85"/>
        <v/>
      </c>
      <c r="S392" s="4" t="str">
        <f t="shared" ca="1" si="86"/>
        <v/>
      </c>
      <c r="T392" s="61" t="str">
        <f t="shared" ca="1" si="87"/>
        <v/>
      </c>
      <c r="U392" s="61" t="str">
        <f t="shared" ca="1" si="87"/>
        <v/>
      </c>
      <c r="V392" s="61" t="str">
        <f t="shared" ca="1" si="87"/>
        <v/>
      </c>
      <c r="AJ392" t="str">
        <f t="shared" ca="1" si="88"/>
        <v>first</v>
      </c>
    </row>
    <row r="393" spans="3:36">
      <c r="C393" t="str">
        <f t="shared" ca="1" si="89"/>
        <v/>
      </c>
      <c r="D393" s="4" t="str">
        <f ca="1">IF(C393="","",COUNTIFS('Program and Results'!$S:$S,"HOME",'Program and Results'!$U:$U,'Data mining (Elo R diff Last 6)'!$C393))</f>
        <v/>
      </c>
      <c r="E393" s="4" t="str">
        <f ca="1">IF(C393="","",COUNTIFS('Program and Results'!$S:$S,"AWAY",'Program and Results'!$U:$U,'Data mining (Elo R diff Last 6)'!$C393))</f>
        <v/>
      </c>
      <c r="F393" s="4" t="str">
        <f ca="1">IF(C393="","",COUNTIFS('Program and Results'!$S:$S,"DRAW",'Program and Results'!$U:$U,'Data mining (Elo R diff Last 6)'!$C393))</f>
        <v/>
      </c>
      <c r="G393" s="4" t="str">
        <f t="shared" ca="1" si="82"/>
        <v/>
      </c>
      <c r="H393" s="69" t="str">
        <f t="shared" ca="1" si="90"/>
        <v/>
      </c>
      <c r="I393" s="69" t="str">
        <f t="shared" ca="1" si="91"/>
        <v/>
      </c>
      <c r="J393" s="69" t="str">
        <f t="shared" ca="1" si="92"/>
        <v/>
      </c>
      <c r="N393" s="64" t="str">
        <f t="shared" ca="1" si="93"/>
        <v/>
      </c>
      <c r="O393" s="64" t="str">
        <f t="shared" ca="1" si="94"/>
        <v/>
      </c>
      <c r="P393" s="36" t="str">
        <f t="shared" ca="1" si="83"/>
        <v/>
      </c>
      <c r="Q393" s="36" t="str">
        <f t="shared" ca="1" si="84"/>
        <v/>
      </c>
      <c r="R393" s="36" t="str">
        <f t="shared" ca="1" si="85"/>
        <v/>
      </c>
      <c r="S393" s="4" t="str">
        <f t="shared" ca="1" si="86"/>
        <v/>
      </c>
      <c r="T393" s="61" t="str">
        <f t="shared" ca="1" si="87"/>
        <v/>
      </c>
      <c r="U393" s="61" t="str">
        <f t="shared" ca="1" si="87"/>
        <v/>
      </c>
      <c r="V393" s="61" t="str">
        <f t="shared" ca="1" si="87"/>
        <v/>
      </c>
      <c r="AJ393" t="str">
        <f t="shared" ca="1" si="88"/>
        <v>first</v>
      </c>
    </row>
    <row r="394" spans="3:36">
      <c r="C394" t="str">
        <f t="shared" ca="1" si="89"/>
        <v/>
      </c>
      <c r="D394" s="4" t="str">
        <f ca="1">IF(C394="","",COUNTIFS('Program and Results'!$S:$S,"HOME",'Program and Results'!$U:$U,'Data mining (Elo R diff Last 6)'!$C394))</f>
        <v/>
      </c>
      <c r="E394" s="4" t="str">
        <f ca="1">IF(C394="","",COUNTIFS('Program and Results'!$S:$S,"AWAY",'Program and Results'!$U:$U,'Data mining (Elo R diff Last 6)'!$C394))</f>
        <v/>
      </c>
      <c r="F394" s="4" t="str">
        <f ca="1">IF(C394="","",COUNTIFS('Program and Results'!$S:$S,"DRAW",'Program and Results'!$U:$U,'Data mining (Elo R diff Last 6)'!$C394))</f>
        <v/>
      </c>
      <c r="G394" s="4" t="str">
        <f t="shared" ca="1" si="82"/>
        <v/>
      </c>
      <c r="H394" s="69" t="str">
        <f t="shared" ca="1" si="90"/>
        <v/>
      </c>
      <c r="I394" s="69" t="str">
        <f t="shared" ca="1" si="91"/>
        <v/>
      </c>
      <c r="J394" s="69" t="str">
        <f t="shared" ca="1" si="92"/>
        <v/>
      </c>
      <c r="N394" s="64" t="str">
        <f t="shared" ca="1" si="93"/>
        <v/>
      </c>
      <c r="O394" s="64" t="str">
        <f t="shared" ca="1" si="94"/>
        <v/>
      </c>
      <c r="P394" s="36" t="str">
        <f t="shared" ca="1" si="83"/>
        <v/>
      </c>
      <c r="Q394" s="36" t="str">
        <f t="shared" ca="1" si="84"/>
        <v/>
      </c>
      <c r="R394" s="36" t="str">
        <f t="shared" ca="1" si="85"/>
        <v/>
      </c>
      <c r="S394" s="4" t="str">
        <f t="shared" ca="1" si="86"/>
        <v/>
      </c>
      <c r="T394" s="61" t="str">
        <f t="shared" ca="1" si="87"/>
        <v/>
      </c>
      <c r="U394" s="61" t="str">
        <f t="shared" ca="1" si="87"/>
        <v/>
      </c>
      <c r="V394" s="61" t="str">
        <f t="shared" ca="1" si="87"/>
        <v/>
      </c>
      <c r="AJ394" t="str">
        <f t="shared" ca="1" si="88"/>
        <v>first</v>
      </c>
    </row>
    <row r="395" spans="3:36">
      <c r="C395" t="str">
        <f t="shared" ca="1" si="89"/>
        <v/>
      </c>
      <c r="D395" s="4" t="str">
        <f ca="1">IF(C395="","",COUNTIFS('Program and Results'!$S:$S,"HOME",'Program and Results'!$U:$U,'Data mining (Elo R diff Last 6)'!$C395))</f>
        <v/>
      </c>
      <c r="E395" s="4" t="str">
        <f ca="1">IF(C395="","",COUNTIFS('Program and Results'!$S:$S,"AWAY",'Program and Results'!$U:$U,'Data mining (Elo R diff Last 6)'!$C395))</f>
        <v/>
      </c>
      <c r="F395" s="4" t="str">
        <f ca="1">IF(C395="","",COUNTIFS('Program and Results'!$S:$S,"DRAW",'Program and Results'!$U:$U,'Data mining (Elo R diff Last 6)'!$C395))</f>
        <v/>
      </c>
      <c r="G395" s="4" t="str">
        <f t="shared" ca="1" si="82"/>
        <v/>
      </c>
      <c r="H395" s="69" t="str">
        <f t="shared" ca="1" si="90"/>
        <v/>
      </c>
      <c r="I395" s="69" t="str">
        <f t="shared" ca="1" si="91"/>
        <v/>
      </c>
      <c r="J395" s="69" t="str">
        <f t="shared" ca="1" si="92"/>
        <v/>
      </c>
      <c r="N395" s="64" t="str">
        <f t="shared" ca="1" si="93"/>
        <v/>
      </c>
      <c r="O395" s="64" t="str">
        <f t="shared" ca="1" si="94"/>
        <v/>
      </c>
      <c r="P395" s="36" t="str">
        <f t="shared" ca="1" si="83"/>
        <v/>
      </c>
      <c r="Q395" s="36" t="str">
        <f t="shared" ca="1" si="84"/>
        <v/>
      </c>
      <c r="R395" s="36" t="str">
        <f t="shared" ca="1" si="85"/>
        <v/>
      </c>
      <c r="S395" s="4" t="str">
        <f t="shared" ca="1" si="86"/>
        <v/>
      </c>
      <c r="T395" s="61" t="str">
        <f t="shared" ca="1" si="87"/>
        <v/>
      </c>
      <c r="U395" s="61" t="str">
        <f t="shared" ca="1" si="87"/>
        <v/>
      </c>
      <c r="V395" s="61" t="str">
        <f t="shared" ca="1" si="87"/>
        <v/>
      </c>
      <c r="AJ395" t="str">
        <f t="shared" ca="1" si="88"/>
        <v>first</v>
      </c>
    </row>
    <row r="396" spans="3:36">
      <c r="C396" t="str">
        <f t="shared" ca="1" si="89"/>
        <v/>
      </c>
      <c r="D396" s="4" t="str">
        <f ca="1">IF(C396="","",COUNTIFS('Program and Results'!$S:$S,"HOME",'Program and Results'!$U:$U,'Data mining (Elo R diff Last 6)'!$C396))</f>
        <v/>
      </c>
      <c r="E396" s="4" t="str">
        <f ca="1">IF(C396="","",COUNTIFS('Program and Results'!$S:$S,"AWAY",'Program and Results'!$U:$U,'Data mining (Elo R diff Last 6)'!$C396))</f>
        <v/>
      </c>
      <c r="F396" s="4" t="str">
        <f ca="1">IF(C396="","",COUNTIFS('Program and Results'!$S:$S,"DRAW",'Program and Results'!$U:$U,'Data mining (Elo R diff Last 6)'!$C396))</f>
        <v/>
      </c>
      <c r="G396" s="4" t="str">
        <f t="shared" ca="1" si="82"/>
        <v/>
      </c>
      <c r="H396" s="69" t="str">
        <f t="shared" ca="1" si="90"/>
        <v/>
      </c>
      <c r="I396" s="69" t="str">
        <f t="shared" ca="1" si="91"/>
        <v/>
      </c>
      <c r="J396" s="69" t="str">
        <f t="shared" ca="1" si="92"/>
        <v/>
      </c>
      <c r="N396" s="64" t="str">
        <f t="shared" ca="1" si="93"/>
        <v/>
      </c>
      <c r="O396" s="64" t="str">
        <f t="shared" ca="1" si="94"/>
        <v/>
      </c>
      <c r="P396" s="36" t="str">
        <f t="shared" ca="1" si="83"/>
        <v/>
      </c>
      <c r="Q396" s="36" t="str">
        <f t="shared" ca="1" si="84"/>
        <v/>
      </c>
      <c r="R396" s="36" t="str">
        <f t="shared" ca="1" si="85"/>
        <v/>
      </c>
      <c r="S396" s="4" t="str">
        <f t="shared" ca="1" si="86"/>
        <v/>
      </c>
      <c r="T396" s="61" t="str">
        <f t="shared" ca="1" si="87"/>
        <v/>
      </c>
      <c r="U396" s="61" t="str">
        <f t="shared" ca="1" si="87"/>
        <v/>
      </c>
      <c r="V396" s="61" t="str">
        <f t="shared" ca="1" si="87"/>
        <v/>
      </c>
      <c r="AJ396" t="str">
        <f t="shared" ca="1" si="88"/>
        <v>first</v>
      </c>
    </row>
    <row r="397" spans="3:36">
      <c r="C397" t="str">
        <f t="shared" ca="1" si="89"/>
        <v/>
      </c>
      <c r="D397" s="4" t="str">
        <f ca="1">IF(C397="","",COUNTIFS('Program and Results'!$S:$S,"HOME",'Program and Results'!$U:$U,'Data mining (Elo R diff Last 6)'!$C397))</f>
        <v/>
      </c>
      <c r="E397" s="4" t="str">
        <f ca="1">IF(C397="","",COUNTIFS('Program and Results'!$S:$S,"AWAY",'Program and Results'!$U:$U,'Data mining (Elo R diff Last 6)'!$C397))</f>
        <v/>
      </c>
      <c r="F397" s="4" t="str">
        <f ca="1">IF(C397="","",COUNTIFS('Program and Results'!$S:$S,"DRAW",'Program and Results'!$U:$U,'Data mining (Elo R diff Last 6)'!$C397))</f>
        <v/>
      </c>
      <c r="G397" s="4" t="str">
        <f t="shared" ca="1" si="82"/>
        <v/>
      </c>
      <c r="H397" s="69" t="str">
        <f t="shared" ca="1" si="90"/>
        <v/>
      </c>
      <c r="I397" s="69" t="str">
        <f t="shared" ca="1" si="91"/>
        <v/>
      </c>
      <c r="J397" s="69" t="str">
        <f t="shared" ca="1" si="92"/>
        <v/>
      </c>
      <c r="N397" s="64" t="str">
        <f t="shared" ca="1" si="93"/>
        <v/>
      </c>
      <c r="O397" s="64" t="str">
        <f t="shared" ca="1" si="94"/>
        <v/>
      </c>
      <c r="P397" s="36" t="str">
        <f t="shared" ca="1" si="83"/>
        <v/>
      </c>
      <c r="Q397" s="36" t="str">
        <f t="shared" ca="1" si="84"/>
        <v/>
      </c>
      <c r="R397" s="36" t="str">
        <f t="shared" ca="1" si="85"/>
        <v/>
      </c>
      <c r="S397" s="4" t="str">
        <f t="shared" ca="1" si="86"/>
        <v/>
      </c>
      <c r="T397" s="61" t="str">
        <f t="shared" ca="1" si="87"/>
        <v/>
      </c>
      <c r="U397" s="61" t="str">
        <f t="shared" ca="1" si="87"/>
        <v/>
      </c>
      <c r="V397" s="61" t="str">
        <f t="shared" ca="1" si="87"/>
        <v/>
      </c>
      <c r="AJ397" t="str">
        <f t="shared" ca="1" si="88"/>
        <v>first</v>
      </c>
    </row>
    <row r="398" spans="3:36">
      <c r="C398" t="str">
        <f t="shared" ca="1" si="89"/>
        <v/>
      </c>
      <c r="D398" s="4" t="str">
        <f ca="1">IF(C398="","",COUNTIFS('Program and Results'!$S:$S,"HOME",'Program and Results'!$U:$U,'Data mining (Elo R diff Last 6)'!$C398))</f>
        <v/>
      </c>
      <c r="E398" s="4" t="str">
        <f ca="1">IF(C398="","",COUNTIFS('Program and Results'!$S:$S,"AWAY",'Program and Results'!$U:$U,'Data mining (Elo R diff Last 6)'!$C398))</f>
        <v/>
      </c>
      <c r="F398" s="4" t="str">
        <f ca="1">IF(C398="","",COUNTIFS('Program and Results'!$S:$S,"DRAW",'Program and Results'!$U:$U,'Data mining (Elo R diff Last 6)'!$C398))</f>
        <v/>
      </c>
      <c r="G398" s="4" t="str">
        <f t="shared" ca="1" si="82"/>
        <v/>
      </c>
      <c r="H398" s="69" t="str">
        <f t="shared" ca="1" si="90"/>
        <v/>
      </c>
      <c r="I398" s="69" t="str">
        <f t="shared" ca="1" si="91"/>
        <v/>
      </c>
      <c r="J398" s="69" t="str">
        <f t="shared" ca="1" si="92"/>
        <v/>
      </c>
      <c r="N398" s="64" t="str">
        <f t="shared" ca="1" si="93"/>
        <v/>
      </c>
      <c r="O398" s="64" t="str">
        <f t="shared" ca="1" si="94"/>
        <v/>
      </c>
      <c r="P398" s="36" t="str">
        <f t="shared" ca="1" si="83"/>
        <v/>
      </c>
      <c r="Q398" s="36" t="str">
        <f t="shared" ca="1" si="84"/>
        <v/>
      </c>
      <c r="R398" s="36" t="str">
        <f t="shared" ca="1" si="85"/>
        <v/>
      </c>
      <c r="S398" s="4" t="str">
        <f t="shared" ca="1" si="86"/>
        <v/>
      </c>
      <c r="T398" s="61" t="str">
        <f t="shared" ca="1" si="87"/>
        <v/>
      </c>
      <c r="U398" s="61" t="str">
        <f t="shared" ca="1" si="87"/>
        <v/>
      </c>
      <c r="V398" s="61" t="str">
        <f t="shared" ca="1" si="87"/>
        <v/>
      </c>
      <c r="AJ398" t="str">
        <f t="shared" ca="1" si="88"/>
        <v>first</v>
      </c>
    </row>
    <row r="399" spans="3:36">
      <c r="C399" t="str">
        <f t="shared" ca="1" si="89"/>
        <v/>
      </c>
      <c r="D399" s="4" t="str">
        <f ca="1">IF(C399="","",COUNTIFS('Program and Results'!$S:$S,"HOME",'Program and Results'!$U:$U,'Data mining (Elo R diff Last 6)'!$C399))</f>
        <v/>
      </c>
      <c r="E399" s="4" t="str">
        <f ca="1">IF(C399="","",COUNTIFS('Program and Results'!$S:$S,"AWAY",'Program and Results'!$U:$U,'Data mining (Elo R diff Last 6)'!$C399))</f>
        <v/>
      </c>
      <c r="F399" s="4" t="str">
        <f ca="1">IF(C399="","",COUNTIFS('Program and Results'!$S:$S,"DRAW",'Program and Results'!$U:$U,'Data mining (Elo R diff Last 6)'!$C399))</f>
        <v/>
      </c>
      <c r="G399" s="4" t="str">
        <f t="shared" ca="1" si="82"/>
        <v/>
      </c>
      <c r="H399" s="69" t="str">
        <f t="shared" ca="1" si="90"/>
        <v/>
      </c>
      <c r="I399" s="69" t="str">
        <f t="shared" ca="1" si="91"/>
        <v/>
      </c>
      <c r="J399" s="69" t="str">
        <f t="shared" ca="1" si="92"/>
        <v/>
      </c>
      <c r="N399" s="64" t="str">
        <f t="shared" ca="1" si="93"/>
        <v/>
      </c>
      <c r="O399" s="64" t="str">
        <f t="shared" ca="1" si="94"/>
        <v/>
      </c>
      <c r="P399" s="36" t="str">
        <f t="shared" ca="1" si="83"/>
        <v/>
      </c>
      <c r="Q399" s="36" t="str">
        <f t="shared" ca="1" si="84"/>
        <v/>
      </c>
      <c r="R399" s="36" t="str">
        <f t="shared" ca="1" si="85"/>
        <v/>
      </c>
      <c r="S399" s="4" t="str">
        <f t="shared" ca="1" si="86"/>
        <v/>
      </c>
      <c r="T399" s="61" t="str">
        <f t="shared" ca="1" si="87"/>
        <v/>
      </c>
      <c r="U399" s="61" t="str">
        <f t="shared" ca="1" si="87"/>
        <v/>
      </c>
      <c r="V399" s="61" t="str">
        <f t="shared" ca="1" si="87"/>
        <v/>
      </c>
      <c r="AJ399" t="str">
        <f t="shared" ca="1" si="88"/>
        <v>first</v>
      </c>
    </row>
    <row r="400" spans="3:36">
      <c r="C400" t="str">
        <f t="shared" ca="1" si="89"/>
        <v/>
      </c>
      <c r="D400" s="4" t="str">
        <f ca="1">IF(C400="","",COUNTIFS('Program and Results'!$S:$S,"HOME",'Program and Results'!$U:$U,'Data mining (Elo R diff Last 6)'!$C400))</f>
        <v/>
      </c>
      <c r="E400" s="4" t="str">
        <f ca="1">IF(C400="","",COUNTIFS('Program and Results'!$S:$S,"AWAY",'Program and Results'!$U:$U,'Data mining (Elo R diff Last 6)'!$C400))</f>
        <v/>
      </c>
      <c r="F400" s="4" t="str">
        <f ca="1">IF(C400="","",COUNTIFS('Program and Results'!$S:$S,"DRAW",'Program and Results'!$U:$U,'Data mining (Elo R diff Last 6)'!$C400))</f>
        <v/>
      </c>
      <c r="G400" s="4" t="str">
        <f t="shared" ca="1" si="82"/>
        <v/>
      </c>
      <c r="H400" s="69" t="str">
        <f t="shared" ca="1" si="90"/>
        <v/>
      </c>
      <c r="I400" s="69" t="str">
        <f t="shared" ca="1" si="91"/>
        <v/>
      </c>
      <c r="J400" s="69" t="str">
        <f t="shared" ca="1" si="92"/>
        <v/>
      </c>
      <c r="N400" s="64" t="str">
        <f t="shared" ca="1" si="93"/>
        <v/>
      </c>
      <c r="O400" s="64" t="str">
        <f t="shared" ca="1" si="94"/>
        <v/>
      </c>
      <c r="P400" s="36" t="str">
        <f t="shared" ca="1" si="83"/>
        <v/>
      </c>
      <c r="Q400" s="36" t="str">
        <f t="shared" ca="1" si="84"/>
        <v/>
      </c>
      <c r="R400" s="36" t="str">
        <f t="shared" ca="1" si="85"/>
        <v/>
      </c>
      <c r="S400" s="4" t="str">
        <f t="shared" ca="1" si="86"/>
        <v/>
      </c>
      <c r="T400" s="61" t="str">
        <f t="shared" ca="1" si="87"/>
        <v/>
      </c>
      <c r="U400" s="61" t="str">
        <f t="shared" ca="1" si="87"/>
        <v/>
      </c>
      <c r="V400" s="61" t="str">
        <f t="shared" ca="1" si="87"/>
        <v/>
      </c>
      <c r="AJ400" t="str">
        <f t="shared" ca="1" si="88"/>
        <v>first</v>
      </c>
    </row>
    <row r="401" spans="3:36">
      <c r="C401" t="str">
        <f t="shared" ca="1" si="89"/>
        <v/>
      </c>
      <c r="D401" s="4" t="str">
        <f ca="1">IF(C401="","",COUNTIFS('Program and Results'!$S:$S,"HOME",'Program and Results'!$U:$U,'Data mining (Elo R diff Last 6)'!$C401))</f>
        <v/>
      </c>
      <c r="E401" s="4" t="str">
        <f ca="1">IF(C401="","",COUNTIFS('Program and Results'!$S:$S,"AWAY",'Program and Results'!$U:$U,'Data mining (Elo R diff Last 6)'!$C401))</f>
        <v/>
      </c>
      <c r="F401" s="4" t="str">
        <f ca="1">IF(C401="","",COUNTIFS('Program and Results'!$S:$S,"DRAW",'Program and Results'!$U:$U,'Data mining (Elo R diff Last 6)'!$C401))</f>
        <v/>
      </c>
      <c r="G401" s="4" t="str">
        <f t="shared" ca="1" si="82"/>
        <v/>
      </c>
      <c r="H401" s="69" t="str">
        <f t="shared" ca="1" si="90"/>
        <v/>
      </c>
      <c r="I401" s="69" t="str">
        <f t="shared" ca="1" si="91"/>
        <v/>
      </c>
      <c r="J401" s="69" t="str">
        <f t="shared" ca="1" si="92"/>
        <v/>
      </c>
      <c r="N401" s="64" t="str">
        <f t="shared" ca="1" si="93"/>
        <v/>
      </c>
      <c r="O401" s="64" t="str">
        <f t="shared" ca="1" si="94"/>
        <v/>
      </c>
      <c r="P401" s="36" t="str">
        <f t="shared" ca="1" si="83"/>
        <v/>
      </c>
      <c r="Q401" s="36" t="str">
        <f t="shared" ca="1" si="84"/>
        <v/>
      </c>
      <c r="R401" s="36" t="str">
        <f t="shared" ca="1" si="85"/>
        <v/>
      </c>
      <c r="S401" s="4" t="str">
        <f t="shared" ca="1" si="86"/>
        <v/>
      </c>
      <c r="T401" s="61" t="str">
        <f t="shared" ca="1" si="87"/>
        <v/>
      </c>
      <c r="U401" s="61" t="str">
        <f t="shared" ca="1" si="87"/>
        <v/>
      </c>
      <c r="V401" s="61" t="str">
        <f t="shared" ca="1" si="87"/>
        <v/>
      </c>
      <c r="AJ401" t="str">
        <f t="shared" ca="1" si="88"/>
        <v>first</v>
      </c>
    </row>
    <row r="402" spans="3:36">
      <c r="C402" t="str">
        <f t="shared" ca="1" si="89"/>
        <v/>
      </c>
      <c r="D402" s="4" t="str">
        <f ca="1">IF(C402="","",COUNTIFS('Program and Results'!$S:$S,"HOME",'Program and Results'!$U:$U,'Data mining (Elo R diff Last 6)'!$C402))</f>
        <v/>
      </c>
      <c r="E402" s="4" t="str">
        <f ca="1">IF(C402="","",COUNTIFS('Program and Results'!$S:$S,"AWAY",'Program and Results'!$U:$U,'Data mining (Elo R diff Last 6)'!$C402))</f>
        <v/>
      </c>
      <c r="F402" s="4" t="str">
        <f ca="1">IF(C402="","",COUNTIFS('Program and Results'!$S:$S,"DRAW",'Program and Results'!$U:$U,'Data mining (Elo R diff Last 6)'!$C402))</f>
        <v/>
      </c>
      <c r="G402" s="4" t="str">
        <f t="shared" ca="1" si="82"/>
        <v/>
      </c>
      <c r="H402" s="69" t="str">
        <f t="shared" ca="1" si="90"/>
        <v/>
      </c>
      <c r="I402" s="69" t="str">
        <f t="shared" ca="1" si="91"/>
        <v/>
      </c>
      <c r="J402" s="69" t="str">
        <f t="shared" ca="1" si="92"/>
        <v/>
      </c>
      <c r="N402" s="64" t="str">
        <f t="shared" ca="1" si="93"/>
        <v/>
      </c>
      <c r="O402" s="64" t="str">
        <f t="shared" ca="1" si="94"/>
        <v/>
      </c>
      <c r="P402" s="36" t="str">
        <f t="shared" ca="1" si="83"/>
        <v/>
      </c>
      <c r="Q402" s="36" t="str">
        <f t="shared" ca="1" si="84"/>
        <v/>
      </c>
      <c r="R402" s="36" t="str">
        <f t="shared" ca="1" si="85"/>
        <v/>
      </c>
      <c r="S402" s="4" t="str">
        <f t="shared" ca="1" si="86"/>
        <v/>
      </c>
      <c r="T402" s="61" t="str">
        <f t="shared" ca="1" si="87"/>
        <v/>
      </c>
      <c r="U402" s="61" t="str">
        <f t="shared" ca="1" si="87"/>
        <v/>
      </c>
      <c r="V402" s="61" t="str">
        <f t="shared" ca="1" si="87"/>
        <v/>
      </c>
      <c r="AJ402" t="str">
        <f t="shared" ca="1" si="88"/>
        <v>first</v>
      </c>
    </row>
    <row r="403" spans="3:36">
      <c r="C403" t="str">
        <f t="shared" ca="1" si="89"/>
        <v/>
      </c>
      <c r="D403" s="4" t="str">
        <f ca="1">IF(C403="","",COUNTIFS('Program and Results'!$S:$S,"HOME",'Program and Results'!$U:$U,'Data mining (Elo R diff Last 6)'!$C403))</f>
        <v/>
      </c>
      <c r="E403" s="4" t="str">
        <f ca="1">IF(C403="","",COUNTIFS('Program and Results'!$S:$S,"AWAY",'Program and Results'!$U:$U,'Data mining (Elo R diff Last 6)'!$C403))</f>
        <v/>
      </c>
      <c r="F403" s="4" t="str">
        <f ca="1">IF(C403="","",COUNTIFS('Program and Results'!$S:$S,"DRAW",'Program and Results'!$U:$U,'Data mining (Elo R diff Last 6)'!$C403))</f>
        <v/>
      </c>
      <c r="G403" s="4" t="str">
        <f t="shared" ca="1" si="82"/>
        <v/>
      </c>
      <c r="H403" s="69" t="str">
        <f t="shared" ca="1" si="90"/>
        <v/>
      </c>
      <c r="I403" s="69" t="str">
        <f t="shared" ca="1" si="91"/>
        <v/>
      </c>
      <c r="J403" s="69" t="str">
        <f t="shared" ca="1" si="92"/>
        <v/>
      </c>
      <c r="N403" s="64" t="str">
        <f t="shared" ca="1" si="93"/>
        <v/>
      </c>
      <c r="O403" s="64" t="str">
        <f t="shared" ca="1" si="94"/>
        <v/>
      </c>
      <c r="P403" s="36" t="str">
        <f t="shared" ca="1" si="83"/>
        <v/>
      </c>
      <c r="Q403" s="36" t="str">
        <f t="shared" ca="1" si="84"/>
        <v/>
      </c>
      <c r="R403" s="36" t="str">
        <f t="shared" ca="1" si="85"/>
        <v/>
      </c>
      <c r="S403" s="4" t="str">
        <f t="shared" ca="1" si="86"/>
        <v/>
      </c>
      <c r="T403" s="61" t="str">
        <f t="shared" ca="1" si="87"/>
        <v/>
      </c>
      <c r="U403" s="61" t="str">
        <f t="shared" ca="1" si="87"/>
        <v/>
      </c>
      <c r="V403" s="61" t="str">
        <f t="shared" ca="1" si="87"/>
        <v/>
      </c>
      <c r="AJ403" t="str">
        <f t="shared" ca="1" si="88"/>
        <v>first</v>
      </c>
    </row>
    <row r="404" spans="3:36">
      <c r="C404" t="str">
        <f t="shared" ca="1" si="89"/>
        <v/>
      </c>
      <c r="D404" s="4" t="str">
        <f ca="1">IF(C404="","",COUNTIFS('Program and Results'!$S:$S,"HOME",'Program and Results'!$U:$U,'Data mining (Elo R diff Last 6)'!$C404))</f>
        <v/>
      </c>
      <c r="E404" s="4" t="str">
        <f ca="1">IF(C404="","",COUNTIFS('Program and Results'!$S:$S,"AWAY",'Program and Results'!$U:$U,'Data mining (Elo R diff Last 6)'!$C404))</f>
        <v/>
      </c>
      <c r="F404" s="4" t="str">
        <f ca="1">IF(C404="","",COUNTIFS('Program and Results'!$S:$S,"DRAW",'Program and Results'!$U:$U,'Data mining (Elo R diff Last 6)'!$C404))</f>
        <v/>
      </c>
      <c r="G404" s="4" t="str">
        <f t="shared" ca="1" si="82"/>
        <v/>
      </c>
      <c r="H404" s="69" t="str">
        <f t="shared" ca="1" si="90"/>
        <v/>
      </c>
      <c r="I404" s="69" t="str">
        <f t="shared" ca="1" si="91"/>
        <v/>
      </c>
      <c r="J404" s="69" t="str">
        <f t="shared" ca="1" si="92"/>
        <v/>
      </c>
      <c r="N404" s="64" t="str">
        <f t="shared" ca="1" si="93"/>
        <v/>
      </c>
      <c r="O404" s="64" t="str">
        <f t="shared" ca="1" si="94"/>
        <v/>
      </c>
      <c r="P404" s="36" t="str">
        <f t="shared" ca="1" si="83"/>
        <v/>
      </c>
      <c r="Q404" s="36" t="str">
        <f t="shared" ca="1" si="84"/>
        <v/>
      </c>
      <c r="R404" s="36" t="str">
        <f t="shared" ca="1" si="85"/>
        <v/>
      </c>
      <c r="S404" s="4" t="str">
        <f t="shared" ca="1" si="86"/>
        <v/>
      </c>
      <c r="T404" s="61" t="str">
        <f t="shared" ca="1" si="87"/>
        <v/>
      </c>
      <c r="U404" s="61" t="str">
        <f t="shared" ca="1" si="87"/>
        <v/>
      </c>
      <c r="V404" s="61" t="str">
        <f t="shared" ca="1" si="87"/>
        <v/>
      </c>
      <c r="AJ404" t="str">
        <f t="shared" ca="1" si="88"/>
        <v>first</v>
      </c>
    </row>
    <row r="405" spans="3:36">
      <c r="C405" t="str">
        <f t="shared" ca="1" si="89"/>
        <v/>
      </c>
      <c r="D405" s="4" t="str">
        <f ca="1">IF(C405="","",COUNTIFS('Program and Results'!$S:$S,"HOME",'Program and Results'!$U:$U,'Data mining (Elo R diff Last 6)'!$C405))</f>
        <v/>
      </c>
      <c r="E405" s="4" t="str">
        <f ca="1">IF(C405="","",COUNTIFS('Program and Results'!$S:$S,"AWAY",'Program and Results'!$U:$U,'Data mining (Elo R diff Last 6)'!$C405))</f>
        <v/>
      </c>
      <c r="F405" s="4" t="str">
        <f ca="1">IF(C405="","",COUNTIFS('Program and Results'!$S:$S,"DRAW",'Program and Results'!$U:$U,'Data mining (Elo R diff Last 6)'!$C405))</f>
        <v/>
      </c>
      <c r="G405" s="4" t="str">
        <f t="shared" ca="1" si="82"/>
        <v/>
      </c>
      <c r="H405" s="69" t="str">
        <f t="shared" ca="1" si="90"/>
        <v/>
      </c>
      <c r="I405" s="69" t="str">
        <f t="shared" ca="1" si="91"/>
        <v/>
      </c>
      <c r="J405" s="69" t="str">
        <f t="shared" ca="1" si="92"/>
        <v/>
      </c>
      <c r="N405" s="64" t="str">
        <f t="shared" ca="1" si="93"/>
        <v/>
      </c>
      <c r="O405" s="64" t="str">
        <f t="shared" ca="1" si="94"/>
        <v/>
      </c>
      <c r="P405" s="36" t="str">
        <f t="shared" ca="1" si="83"/>
        <v/>
      </c>
      <c r="Q405" s="36" t="str">
        <f t="shared" ca="1" si="84"/>
        <v/>
      </c>
      <c r="R405" s="36" t="str">
        <f t="shared" ca="1" si="85"/>
        <v/>
      </c>
      <c r="S405" s="4" t="str">
        <f t="shared" ca="1" si="86"/>
        <v/>
      </c>
      <c r="T405" s="61" t="str">
        <f t="shared" ca="1" si="87"/>
        <v/>
      </c>
      <c r="U405" s="61" t="str">
        <f t="shared" ca="1" si="87"/>
        <v/>
      </c>
      <c r="V405" s="61" t="str">
        <f t="shared" ca="1" si="87"/>
        <v/>
      </c>
      <c r="AJ405" t="str">
        <f t="shared" ca="1" si="88"/>
        <v>first</v>
      </c>
    </row>
    <row r="406" spans="3:36">
      <c r="C406" t="str">
        <f t="shared" ca="1" si="89"/>
        <v/>
      </c>
      <c r="D406" s="4" t="str">
        <f ca="1">IF(C406="","",COUNTIFS('Program and Results'!$S:$S,"HOME",'Program and Results'!$U:$U,'Data mining (Elo R diff Last 6)'!$C406))</f>
        <v/>
      </c>
      <c r="E406" s="4" t="str">
        <f ca="1">IF(C406="","",COUNTIFS('Program and Results'!$S:$S,"AWAY",'Program and Results'!$U:$U,'Data mining (Elo R diff Last 6)'!$C406))</f>
        <v/>
      </c>
      <c r="F406" s="4" t="str">
        <f ca="1">IF(C406="","",COUNTIFS('Program and Results'!$S:$S,"DRAW",'Program and Results'!$U:$U,'Data mining (Elo R diff Last 6)'!$C406))</f>
        <v/>
      </c>
      <c r="G406" s="4" t="str">
        <f t="shared" ca="1" si="82"/>
        <v/>
      </c>
      <c r="H406" s="69" t="str">
        <f t="shared" ca="1" si="90"/>
        <v/>
      </c>
      <c r="I406" s="69" t="str">
        <f t="shared" ca="1" si="91"/>
        <v/>
      </c>
      <c r="J406" s="69" t="str">
        <f t="shared" ca="1" si="92"/>
        <v/>
      </c>
      <c r="N406" s="64" t="str">
        <f t="shared" ca="1" si="93"/>
        <v/>
      </c>
      <c r="O406" s="64" t="str">
        <f t="shared" ca="1" si="94"/>
        <v/>
      </c>
      <c r="P406" s="36" t="str">
        <f t="shared" ca="1" si="83"/>
        <v/>
      </c>
      <c r="Q406" s="36" t="str">
        <f t="shared" ca="1" si="84"/>
        <v/>
      </c>
      <c r="R406" s="36" t="str">
        <f t="shared" ca="1" si="85"/>
        <v/>
      </c>
      <c r="S406" s="4" t="str">
        <f t="shared" ca="1" si="86"/>
        <v/>
      </c>
      <c r="T406" s="61" t="str">
        <f t="shared" ca="1" si="87"/>
        <v/>
      </c>
      <c r="U406" s="61" t="str">
        <f t="shared" ca="1" si="87"/>
        <v/>
      </c>
      <c r="V406" s="61" t="str">
        <f t="shared" ca="1" si="87"/>
        <v/>
      </c>
      <c r="AJ406" t="str">
        <f t="shared" ca="1" si="88"/>
        <v>first</v>
      </c>
    </row>
    <row r="407" spans="3:36">
      <c r="C407" t="str">
        <f t="shared" ca="1" si="89"/>
        <v/>
      </c>
      <c r="D407" s="4" t="str">
        <f ca="1">IF(C407="","",COUNTIFS('Program and Results'!$S:$S,"HOME",'Program and Results'!$U:$U,'Data mining (Elo R diff Last 6)'!$C407))</f>
        <v/>
      </c>
      <c r="E407" s="4" t="str">
        <f ca="1">IF(C407="","",COUNTIFS('Program and Results'!$S:$S,"AWAY",'Program and Results'!$U:$U,'Data mining (Elo R diff Last 6)'!$C407))</f>
        <v/>
      </c>
      <c r="F407" s="4" t="str">
        <f ca="1">IF(C407="","",COUNTIFS('Program and Results'!$S:$S,"DRAW",'Program and Results'!$U:$U,'Data mining (Elo R diff Last 6)'!$C407))</f>
        <v/>
      </c>
      <c r="G407" s="4" t="str">
        <f t="shared" ca="1" si="82"/>
        <v/>
      </c>
      <c r="H407" s="69" t="str">
        <f t="shared" ca="1" si="90"/>
        <v/>
      </c>
      <c r="I407" s="69" t="str">
        <f t="shared" ca="1" si="91"/>
        <v/>
      </c>
      <c r="J407" s="69" t="str">
        <f t="shared" ca="1" si="92"/>
        <v/>
      </c>
      <c r="N407" s="64" t="str">
        <f t="shared" ca="1" si="93"/>
        <v/>
      </c>
      <c r="O407" s="64" t="str">
        <f t="shared" ca="1" si="94"/>
        <v/>
      </c>
      <c r="P407" s="36" t="str">
        <f t="shared" ca="1" si="83"/>
        <v/>
      </c>
      <c r="Q407" s="36" t="str">
        <f t="shared" ca="1" si="84"/>
        <v/>
      </c>
      <c r="R407" s="36" t="str">
        <f t="shared" ca="1" si="85"/>
        <v/>
      </c>
      <c r="S407" s="4" t="str">
        <f t="shared" ca="1" si="86"/>
        <v/>
      </c>
      <c r="T407" s="61" t="str">
        <f t="shared" ca="1" si="87"/>
        <v/>
      </c>
      <c r="U407" s="61" t="str">
        <f t="shared" ca="1" si="87"/>
        <v/>
      </c>
      <c r="V407" s="61" t="str">
        <f t="shared" ca="1" si="87"/>
        <v/>
      </c>
      <c r="AJ407" t="str">
        <f t="shared" ca="1" si="88"/>
        <v>first</v>
      </c>
    </row>
    <row r="408" spans="3:36">
      <c r="C408" t="str">
        <f t="shared" ca="1" si="89"/>
        <v/>
      </c>
      <c r="D408" s="4" t="str">
        <f ca="1">IF(C408="","",COUNTIFS('Program and Results'!$S:$S,"HOME",'Program and Results'!$U:$U,'Data mining (Elo R diff Last 6)'!$C408))</f>
        <v/>
      </c>
      <c r="E408" s="4" t="str">
        <f ca="1">IF(C408="","",COUNTIFS('Program and Results'!$S:$S,"AWAY",'Program and Results'!$U:$U,'Data mining (Elo R diff Last 6)'!$C408))</f>
        <v/>
      </c>
      <c r="F408" s="4" t="str">
        <f ca="1">IF(C408="","",COUNTIFS('Program and Results'!$S:$S,"DRAW",'Program and Results'!$U:$U,'Data mining (Elo R diff Last 6)'!$C408))</f>
        <v/>
      </c>
      <c r="G408" s="4" t="str">
        <f t="shared" ca="1" si="82"/>
        <v/>
      </c>
      <c r="H408" s="69" t="str">
        <f t="shared" ca="1" si="90"/>
        <v/>
      </c>
      <c r="I408" s="69" t="str">
        <f t="shared" ca="1" si="91"/>
        <v/>
      </c>
      <c r="J408" s="69" t="str">
        <f t="shared" ca="1" si="92"/>
        <v/>
      </c>
      <c r="N408" s="64" t="str">
        <f t="shared" ca="1" si="93"/>
        <v/>
      </c>
      <c r="O408" s="64" t="str">
        <f t="shared" ca="1" si="94"/>
        <v/>
      </c>
      <c r="P408" s="36" t="str">
        <f t="shared" ca="1" si="83"/>
        <v/>
      </c>
      <c r="Q408" s="36" t="str">
        <f t="shared" ca="1" si="84"/>
        <v/>
      </c>
      <c r="R408" s="36" t="str">
        <f t="shared" ca="1" si="85"/>
        <v/>
      </c>
      <c r="S408" s="4" t="str">
        <f t="shared" ca="1" si="86"/>
        <v/>
      </c>
      <c r="T408" s="61" t="str">
        <f t="shared" ca="1" si="87"/>
        <v/>
      </c>
      <c r="U408" s="61" t="str">
        <f t="shared" ca="1" si="87"/>
        <v/>
      </c>
      <c r="V408" s="61" t="str">
        <f t="shared" ca="1" si="87"/>
        <v/>
      </c>
      <c r="AJ408" t="str">
        <f t="shared" ca="1" si="88"/>
        <v>first</v>
      </c>
    </row>
    <row r="409" spans="3:36">
      <c r="C409" t="str">
        <f t="shared" ca="1" si="89"/>
        <v/>
      </c>
      <c r="D409" s="4" t="str">
        <f ca="1">IF(C409="","",COUNTIFS('Program and Results'!$S:$S,"HOME",'Program and Results'!$U:$U,'Data mining (Elo R diff Last 6)'!$C409))</f>
        <v/>
      </c>
      <c r="E409" s="4" t="str">
        <f ca="1">IF(C409="","",COUNTIFS('Program and Results'!$S:$S,"AWAY",'Program and Results'!$U:$U,'Data mining (Elo R diff Last 6)'!$C409))</f>
        <v/>
      </c>
      <c r="F409" s="4" t="str">
        <f ca="1">IF(C409="","",COUNTIFS('Program and Results'!$S:$S,"DRAW",'Program and Results'!$U:$U,'Data mining (Elo R diff Last 6)'!$C409))</f>
        <v/>
      </c>
      <c r="G409" s="4" t="str">
        <f t="shared" ca="1" si="82"/>
        <v/>
      </c>
      <c r="H409" s="69" t="str">
        <f t="shared" ca="1" si="90"/>
        <v/>
      </c>
      <c r="I409" s="69" t="str">
        <f t="shared" ca="1" si="91"/>
        <v/>
      </c>
      <c r="J409" s="69" t="str">
        <f t="shared" ca="1" si="92"/>
        <v/>
      </c>
      <c r="N409" s="64" t="str">
        <f t="shared" ca="1" si="93"/>
        <v/>
      </c>
      <c r="O409" s="64" t="str">
        <f t="shared" ca="1" si="94"/>
        <v/>
      </c>
      <c r="P409" s="36" t="str">
        <f t="shared" ca="1" si="83"/>
        <v/>
      </c>
      <c r="Q409" s="36" t="str">
        <f t="shared" ca="1" si="84"/>
        <v/>
      </c>
      <c r="R409" s="36" t="str">
        <f t="shared" ca="1" si="85"/>
        <v/>
      </c>
      <c r="S409" s="4" t="str">
        <f t="shared" ca="1" si="86"/>
        <v/>
      </c>
      <c r="T409" s="61" t="str">
        <f t="shared" ca="1" si="87"/>
        <v/>
      </c>
      <c r="U409" s="61" t="str">
        <f t="shared" ca="1" si="87"/>
        <v/>
      </c>
      <c r="V409" s="61" t="str">
        <f t="shared" ca="1" si="87"/>
        <v/>
      </c>
      <c r="AJ409" t="str">
        <f t="shared" ca="1" si="88"/>
        <v>first</v>
      </c>
    </row>
    <row r="410" spans="3:36">
      <c r="C410" t="str">
        <f t="shared" ca="1" si="89"/>
        <v/>
      </c>
      <c r="D410" s="4" t="str">
        <f ca="1">IF(C410="","",COUNTIFS('Program and Results'!$S:$S,"HOME",'Program and Results'!$U:$U,'Data mining (Elo R diff Last 6)'!$C410))</f>
        <v/>
      </c>
      <c r="E410" s="4" t="str">
        <f ca="1">IF(C410="","",COUNTIFS('Program and Results'!$S:$S,"AWAY",'Program and Results'!$U:$U,'Data mining (Elo R diff Last 6)'!$C410))</f>
        <v/>
      </c>
      <c r="F410" s="4" t="str">
        <f ca="1">IF(C410="","",COUNTIFS('Program and Results'!$S:$S,"DRAW",'Program and Results'!$U:$U,'Data mining (Elo R diff Last 6)'!$C410))</f>
        <v/>
      </c>
      <c r="G410" s="4" t="str">
        <f t="shared" ca="1" si="82"/>
        <v/>
      </c>
      <c r="H410" s="69" t="str">
        <f t="shared" ca="1" si="90"/>
        <v/>
      </c>
      <c r="I410" s="69" t="str">
        <f t="shared" ca="1" si="91"/>
        <v/>
      </c>
      <c r="J410" s="69" t="str">
        <f t="shared" ca="1" si="92"/>
        <v/>
      </c>
      <c r="N410" s="64" t="str">
        <f t="shared" ca="1" si="93"/>
        <v/>
      </c>
      <c r="O410" s="64" t="str">
        <f t="shared" ca="1" si="94"/>
        <v/>
      </c>
      <c r="P410" s="36" t="str">
        <f t="shared" ca="1" si="83"/>
        <v/>
      </c>
      <c r="Q410" s="36" t="str">
        <f t="shared" ca="1" si="84"/>
        <v/>
      </c>
      <c r="R410" s="36" t="str">
        <f t="shared" ca="1" si="85"/>
        <v/>
      </c>
      <c r="S410" s="4" t="str">
        <f t="shared" ca="1" si="86"/>
        <v/>
      </c>
      <c r="T410" s="61" t="str">
        <f t="shared" ca="1" si="87"/>
        <v/>
      </c>
      <c r="U410" s="61" t="str">
        <f t="shared" ca="1" si="87"/>
        <v/>
      </c>
      <c r="V410" s="61" t="str">
        <f t="shared" ca="1" si="87"/>
        <v/>
      </c>
      <c r="AJ410" t="str">
        <f t="shared" ca="1" si="88"/>
        <v>first</v>
      </c>
    </row>
    <row r="411" spans="3:36">
      <c r="C411" t="str">
        <f t="shared" ca="1" si="89"/>
        <v/>
      </c>
      <c r="D411" s="4" t="str">
        <f ca="1">IF(C411="","",COUNTIFS('Program and Results'!$S:$S,"HOME",'Program and Results'!$U:$U,'Data mining (Elo R diff Last 6)'!$C411))</f>
        <v/>
      </c>
      <c r="E411" s="4" t="str">
        <f ca="1">IF(C411="","",COUNTIFS('Program and Results'!$S:$S,"AWAY",'Program and Results'!$U:$U,'Data mining (Elo R diff Last 6)'!$C411))</f>
        <v/>
      </c>
      <c r="F411" s="4" t="str">
        <f ca="1">IF(C411="","",COUNTIFS('Program and Results'!$S:$S,"DRAW",'Program and Results'!$U:$U,'Data mining (Elo R diff Last 6)'!$C411))</f>
        <v/>
      </c>
      <c r="G411" s="4" t="str">
        <f t="shared" ca="1" si="82"/>
        <v/>
      </c>
      <c r="H411" s="69" t="str">
        <f t="shared" ca="1" si="90"/>
        <v/>
      </c>
      <c r="I411" s="69" t="str">
        <f t="shared" ca="1" si="91"/>
        <v/>
      </c>
      <c r="J411" s="69" t="str">
        <f t="shared" ca="1" si="92"/>
        <v/>
      </c>
      <c r="N411" s="64" t="str">
        <f t="shared" ca="1" si="93"/>
        <v/>
      </c>
      <c r="O411" s="64" t="str">
        <f t="shared" ca="1" si="94"/>
        <v/>
      </c>
      <c r="P411" s="36" t="str">
        <f t="shared" ca="1" si="83"/>
        <v/>
      </c>
      <c r="Q411" s="36" t="str">
        <f t="shared" ca="1" si="84"/>
        <v/>
      </c>
      <c r="R411" s="36" t="str">
        <f t="shared" ca="1" si="85"/>
        <v/>
      </c>
      <c r="S411" s="4" t="str">
        <f t="shared" ca="1" si="86"/>
        <v/>
      </c>
      <c r="T411" s="61" t="str">
        <f t="shared" ca="1" si="87"/>
        <v/>
      </c>
      <c r="U411" s="61" t="str">
        <f t="shared" ca="1" si="87"/>
        <v/>
      </c>
      <c r="V411" s="61" t="str">
        <f t="shared" ca="1" si="87"/>
        <v/>
      </c>
      <c r="AJ411" t="str">
        <f t="shared" ca="1" si="88"/>
        <v>first</v>
      </c>
    </row>
    <row r="412" spans="3:36">
      <c r="C412" t="str">
        <f t="shared" ca="1" si="89"/>
        <v/>
      </c>
      <c r="D412" s="4" t="str">
        <f ca="1">IF(C412="","",COUNTIFS('Program and Results'!$S:$S,"HOME",'Program and Results'!$U:$U,'Data mining (Elo R diff Last 6)'!$C412))</f>
        <v/>
      </c>
      <c r="E412" s="4" t="str">
        <f ca="1">IF(C412="","",COUNTIFS('Program and Results'!$S:$S,"AWAY",'Program and Results'!$U:$U,'Data mining (Elo R diff Last 6)'!$C412))</f>
        <v/>
      </c>
      <c r="F412" s="4" t="str">
        <f ca="1">IF(C412="","",COUNTIFS('Program and Results'!$S:$S,"DRAW",'Program and Results'!$U:$U,'Data mining (Elo R diff Last 6)'!$C412))</f>
        <v/>
      </c>
      <c r="G412" s="4" t="str">
        <f t="shared" ca="1" si="82"/>
        <v/>
      </c>
      <c r="H412" s="69" t="str">
        <f t="shared" ca="1" si="90"/>
        <v/>
      </c>
      <c r="I412" s="69" t="str">
        <f t="shared" ca="1" si="91"/>
        <v/>
      </c>
      <c r="J412" s="69" t="str">
        <f t="shared" ca="1" si="92"/>
        <v/>
      </c>
      <c r="N412" s="64" t="str">
        <f t="shared" ca="1" si="93"/>
        <v/>
      </c>
      <c r="O412" s="64" t="str">
        <f t="shared" ca="1" si="94"/>
        <v/>
      </c>
      <c r="P412" s="36" t="str">
        <f t="shared" ca="1" si="83"/>
        <v/>
      </c>
      <c r="Q412" s="36" t="str">
        <f t="shared" ca="1" si="84"/>
        <v/>
      </c>
      <c r="R412" s="36" t="str">
        <f t="shared" ca="1" si="85"/>
        <v/>
      </c>
      <c r="S412" s="4" t="str">
        <f t="shared" ca="1" si="86"/>
        <v/>
      </c>
      <c r="T412" s="61" t="str">
        <f t="shared" ca="1" si="87"/>
        <v/>
      </c>
      <c r="U412" s="61" t="str">
        <f t="shared" ca="1" si="87"/>
        <v/>
      </c>
      <c r="V412" s="61" t="str">
        <f t="shared" ca="1" si="87"/>
        <v/>
      </c>
      <c r="AJ412" t="str">
        <f t="shared" ca="1" si="88"/>
        <v>first</v>
      </c>
    </row>
    <row r="413" spans="3:36">
      <c r="C413" t="str">
        <f t="shared" ca="1" si="89"/>
        <v/>
      </c>
      <c r="D413" s="4" t="str">
        <f ca="1">IF(C413="","",COUNTIFS('Program and Results'!$S:$S,"HOME",'Program and Results'!$U:$U,'Data mining (Elo R diff Last 6)'!$C413))</f>
        <v/>
      </c>
      <c r="E413" s="4" t="str">
        <f ca="1">IF(C413="","",COUNTIFS('Program and Results'!$S:$S,"AWAY",'Program and Results'!$U:$U,'Data mining (Elo R diff Last 6)'!$C413))</f>
        <v/>
      </c>
      <c r="F413" s="4" t="str">
        <f ca="1">IF(C413="","",COUNTIFS('Program and Results'!$S:$S,"DRAW",'Program and Results'!$U:$U,'Data mining (Elo R diff Last 6)'!$C413))</f>
        <v/>
      </c>
      <c r="G413" s="4" t="str">
        <f t="shared" ca="1" si="82"/>
        <v/>
      </c>
      <c r="H413" s="69" t="str">
        <f t="shared" ca="1" si="90"/>
        <v/>
      </c>
      <c r="I413" s="69" t="str">
        <f t="shared" ca="1" si="91"/>
        <v/>
      </c>
      <c r="J413" s="69" t="str">
        <f t="shared" ca="1" si="92"/>
        <v/>
      </c>
      <c r="N413" s="64" t="str">
        <f t="shared" ca="1" si="93"/>
        <v/>
      </c>
      <c r="O413" s="64" t="str">
        <f t="shared" ca="1" si="94"/>
        <v/>
      </c>
      <c r="P413" s="36" t="str">
        <f t="shared" ca="1" si="83"/>
        <v/>
      </c>
      <c r="Q413" s="36" t="str">
        <f t="shared" ca="1" si="84"/>
        <v/>
      </c>
      <c r="R413" s="36" t="str">
        <f t="shared" ca="1" si="85"/>
        <v/>
      </c>
      <c r="S413" s="4" t="str">
        <f t="shared" ca="1" si="86"/>
        <v/>
      </c>
      <c r="T413" s="61" t="str">
        <f t="shared" ca="1" si="87"/>
        <v/>
      </c>
      <c r="U413" s="61" t="str">
        <f t="shared" ca="1" si="87"/>
        <v/>
      </c>
      <c r="V413" s="61" t="str">
        <f t="shared" ca="1" si="87"/>
        <v/>
      </c>
      <c r="AJ413" t="str">
        <f t="shared" ca="1" si="88"/>
        <v>first</v>
      </c>
    </row>
    <row r="414" spans="3:36">
      <c r="C414" t="str">
        <f t="shared" ca="1" si="89"/>
        <v/>
      </c>
      <c r="D414" s="4" t="str">
        <f ca="1">IF(C414="","",COUNTIFS('Program and Results'!$S:$S,"HOME",'Program and Results'!$U:$U,'Data mining (Elo R diff Last 6)'!$C414))</f>
        <v/>
      </c>
      <c r="E414" s="4" t="str">
        <f ca="1">IF(C414="","",COUNTIFS('Program and Results'!$S:$S,"AWAY",'Program and Results'!$U:$U,'Data mining (Elo R diff Last 6)'!$C414))</f>
        <v/>
      </c>
      <c r="F414" s="4" t="str">
        <f ca="1">IF(C414="","",COUNTIFS('Program and Results'!$S:$S,"DRAW",'Program and Results'!$U:$U,'Data mining (Elo R diff Last 6)'!$C414))</f>
        <v/>
      </c>
      <c r="G414" s="4" t="str">
        <f t="shared" ca="1" si="82"/>
        <v/>
      </c>
      <c r="H414" s="69" t="str">
        <f t="shared" ca="1" si="90"/>
        <v/>
      </c>
      <c r="I414" s="69" t="str">
        <f t="shared" ca="1" si="91"/>
        <v/>
      </c>
      <c r="J414" s="69" t="str">
        <f t="shared" ca="1" si="92"/>
        <v/>
      </c>
      <c r="N414" s="64" t="str">
        <f t="shared" ca="1" si="93"/>
        <v/>
      </c>
      <c r="O414" s="64" t="str">
        <f t="shared" ca="1" si="94"/>
        <v/>
      </c>
      <c r="P414" s="36" t="str">
        <f t="shared" ca="1" si="83"/>
        <v/>
      </c>
      <c r="Q414" s="36" t="str">
        <f t="shared" ca="1" si="84"/>
        <v/>
      </c>
      <c r="R414" s="36" t="str">
        <f t="shared" ca="1" si="85"/>
        <v/>
      </c>
      <c r="S414" s="4" t="str">
        <f t="shared" ca="1" si="86"/>
        <v/>
      </c>
      <c r="T414" s="61" t="str">
        <f t="shared" ca="1" si="87"/>
        <v/>
      </c>
      <c r="U414" s="61" t="str">
        <f t="shared" ca="1" si="87"/>
        <v/>
      </c>
      <c r="V414" s="61" t="str">
        <f t="shared" ca="1" si="87"/>
        <v/>
      </c>
      <c r="AJ414" t="str">
        <f t="shared" ca="1" si="88"/>
        <v>first</v>
      </c>
    </row>
    <row r="415" spans="3:36">
      <c r="C415" t="str">
        <f t="shared" ca="1" si="89"/>
        <v/>
      </c>
      <c r="D415" s="4" t="str">
        <f ca="1">IF(C415="","",COUNTIFS('Program and Results'!$S:$S,"HOME",'Program and Results'!$U:$U,'Data mining (Elo R diff Last 6)'!$C415))</f>
        <v/>
      </c>
      <c r="E415" s="4" t="str">
        <f ca="1">IF(C415="","",COUNTIFS('Program and Results'!$S:$S,"AWAY",'Program and Results'!$U:$U,'Data mining (Elo R diff Last 6)'!$C415))</f>
        <v/>
      </c>
      <c r="F415" s="4" t="str">
        <f ca="1">IF(C415="","",COUNTIFS('Program and Results'!$S:$S,"DRAW",'Program and Results'!$U:$U,'Data mining (Elo R diff Last 6)'!$C415))</f>
        <v/>
      </c>
      <c r="G415" s="4" t="str">
        <f t="shared" ca="1" si="82"/>
        <v/>
      </c>
      <c r="H415" s="69" t="str">
        <f t="shared" ca="1" si="90"/>
        <v/>
      </c>
      <c r="I415" s="69" t="str">
        <f t="shared" ca="1" si="91"/>
        <v/>
      </c>
      <c r="J415" s="69" t="str">
        <f t="shared" ca="1" si="92"/>
        <v/>
      </c>
      <c r="N415" s="64" t="str">
        <f t="shared" ca="1" si="93"/>
        <v/>
      </c>
      <c r="O415" s="64" t="str">
        <f t="shared" ca="1" si="94"/>
        <v/>
      </c>
      <c r="P415" s="36" t="str">
        <f t="shared" ca="1" si="83"/>
        <v/>
      </c>
      <c r="Q415" s="36" t="str">
        <f t="shared" ca="1" si="84"/>
        <v/>
      </c>
      <c r="R415" s="36" t="str">
        <f t="shared" ca="1" si="85"/>
        <v/>
      </c>
      <c r="S415" s="4" t="str">
        <f t="shared" ca="1" si="86"/>
        <v/>
      </c>
      <c r="T415" s="61" t="str">
        <f t="shared" ca="1" si="87"/>
        <v/>
      </c>
      <c r="U415" s="61" t="str">
        <f t="shared" ca="1" si="87"/>
        <v/>
      </c>
      <c r="V415" s="61" t="str">
        <f t="shared" ca="1" si="87"/>
        <v/>
      </c>
      <c r="AJ415" t="str">
        <f t="shared" ca="1" si="88"/>
        <v>first</v>
      </c>
    </row>
    <row r="416" spans="3:36">
      <c r="C416" t="str">
        <f t="shared" ca="1" si="89"/>
        <v/>
      </c>
      <c r="D416" s="4" t="str">
        <f ca="1">IF(C416="","",COUNTIFS('Program and Results'!$S:$S,"HOME",'Program and Results'!$U:$U,'Data mining (Elo R diff Last 6)'!$C416))</f>
        <v/>
      </c>
      <c r="E416" s="4" t="str">
        <f ca="1">IF(C416="","",COUNTIFS('Program and Results'!$S:$S,"AWAY",'Program and Results'!$U:$U,'Data mining (Elo R diff Last 6)'!$C416))</f>
        <v/>
      </c>
      <c r="F416" s="4" t="str">
        <f ca="1">IF(C416="","",COUNTIFS('Program and Results'!$S:$S,"DRAW",'Program and Results'!$U:$U,'Data mining (Elo R diff Last 6)'!$C416))</f>
        <v/>
      </c>
      <c r="G416" s="4" t="str">
        <f t="shared" ca="1" si="82"/>
        <v/>
      </c>
      <c r="H416" s="69" t="str">
        <f t="shared" ca="1" si="90"/>
        <v/>
      </c>
      <c r="I416" s="69" t="str">
        <f t="shared" ca="1" si="91"/>
        <v/>
      </c>
      <c r="J416" s="69" t="str">
        <f t="shared" ca="1" si="92"/>
        <v/>
      </c>
      <c r="N416" s="64" t="str">
        <f t="shared" ca="1" si="93"/>
        <v/>
      </c>
      <c r="O416" s="64" t="str">
        <f t="shared" ca="1" si="94"/>
        <v/>
      </c>
      <c r="P416" s="36" t="str">
        <f t="shared" ca="1" si="83"/>
        <v/>
      </c>
      <c r="Q416" s="36" t="str">
        <f t="shared" ca="1" si="84"/>
        <v/>
      </c>
      <c r="R416" s="36" t="str">
        <f t="shared" ca="1" si="85"/>
        <v/>
      </c>
      <c r="S416" s="4" t="str">
        <f t="shared" ca="1" si="86"/>
        <v/>
      </c>
      <c r="T416" s="61" t="str">
        <f t="shared" ca="1" si="87"/>
        <v/>
      </c>
      <c r="U416" s="61" t="str">
        <f t="shared" ca="1" si="87"/>
        <v/>
      </c>
      <c r="V416" s="61" t="str">
        <f t="shared" ca="1" si="87"/>
        <v/>
      </c>
      <c r="AJ416" t="str">
        <f t="shared" ca="1" si="88"/>
        <v>first</v>
      </c>
    </row>
    <row r="417" spans="3:36">
      <c r="C417" t="str">
        <f t="shared" ca="1" si="89"/>
        <v/>
      </c>
      <c r="D417" s="4" t="str">
        <f ca="1">IF(C417="","",COUNTIFS('Program and Results'!$S:$S,"HOME",'Program and Results'!$U:$U,'Data mining (Elo R diff Last 6)'!$C417))</f>
        <v/>
      </c>
      <c r="E417" s="4" t="str">
        <f ca="1">IF(C417="","",COUNTIFS('Program and Results'!$S:$S,"AWAY",'Program and Results'!$U:$U,'Data mining (Elo R diff Last 6)'!$C417))</f>
        <v/>
      </c>
      <c r="F417" s="4" t="str">
        <f ca="1">IF(C417="","",COUNTIFS('Program and Results'!$S:$S,"DRAW",'Program and Results'!$U:$U,'Data mining (Elo R diff Last 6)'!$C417))</f>
        <v/>
      </c>
      <c r="G417" s="4" t="str">
        <f t="shared" ca="1" si="82"/>
        <v/>
      </c>
      <c r="H417" s="69" t="str">
        <f t="shared" ca="1" si="90"/>
        <v/>
      </c>
      <c r="I417" s="69" t="str">
        <f t="shared" ca="1" si="91"/>
        <v/>
      </c>
      <c r="J417" s="69" t="str">
        <f t="shared" ca="1" si="92"/>
        <v/>
      </c>
      <c r="N417" s="64" t="str">
        <f t="shared" ca="1" si="93"/>
        <v/>
      </c>
      <c r="O417" s="64" t="str">
        <f t="shared" ca="1" si="94"/>
        <v/>
      </c>
      <c r="P417" s="36" t="str">
        <f t="shared" ca="1" si="83"/>
        <v/>
      </c>
      <c r="Q417" s="36" t="str">
        <f t="shared" ca="1" si="84"/>
        <v/>
      </c>
      <c r="R417" s="36" t="str">
        <f t="shared" ca="1" si="85"/>
        <v/>
      </c>
      <c r="S417" s="4" t="str">
        <f t="shared" ca="1" si="86"/>
        <v/>
      </c>
      <c r="T417" s="61" t="str">
        <f t="shared" ca="1" si="87"/>
        <v/>
      </c>
      <c r="U417" s="61" t="str">
        <f t="shared" ca="1" si="87"/>
        <v/>
      </c>
      <c r="V417" s="61" t="str">
        <f t="shared" ca="1" si="87"/>
        <v/>
      </c>
      <c r="AJ417" t="str">
        <f t="shared" ca="1" si="88"/>
        <v>first</v>
      </c>
    </row>
    <row r="418" spans="3:36">
      <c r="C418" t="str">
        <f t="shared" ca="1" si="89"/>
        <v/>
      </c>
      <c r="D418" s="4" t="str">
        <f ca="1">IF(C418="","",COUNTIFS('Program and Results'!$S:$S,"HOME",'Program and Results'!$U:$U,'Data mining (Elo R diff Last 6)'!$C418))</f>
        <v/>
      </c>
      <c r="E418" s="4" t="str">
        <f ca="1">IF(C418="","",COUNTIFS('Program and Results'!$S:$S,"AWAY",'Program and Results'!$U:$U,'Data mining (Elo R diff Last 6)'!$C418))</f>
        <v/>
      </c>
      <c r="F418" s="4" t="str">
        <f ca="1">IF(C418="","",COUNTIFS('Program and Results'!$S:$S,"DRAW",'Program and Results'!$U:$U,'Data mining (Elo R diff Last 6)'!$C418))</f>
        <v/>
      </c>
      <c r="G418" s="4" t="str">
        <f t="shared" ca="1" si="82"/>
        <v/>
      </c>
      <c r="H418" s="69" t="str">
        <f t="shared" ca="1" si="90"/>
        <v/>
      </c>
      <c r="I418" s="69" t="str">
        <f t="shared" ca="1" si="91"/>
        <v/>
      </c>
      <c r="J418" s="69" t="str">
        <f t="shared" ca="1" si="92"/>
        <v/>
      </c>
      <c r="N418" s="64" t="str">
        <f t="shared" ca="1" si="93"/>
        <v/>
      </c>
      <c r="O418" s="64" t="str">
        <f t="shared" ca="1" si="94"/>
        <v/>
      </c>
      <c r="P418" s="36" t="str">
        <f t="shared" ca="1" si="83"/>
        <v/>
      </c>
      <c r="Q418" s="36" t="str">
        <f t="shared" ca="1" si="84"/>
        <v/>
      </c>
      <c r="R418" s="36" t="str">
        <f t="shared" ca="1" si="85"/>
        <v/>
      </c>
      <c r="S418" s="4" t="str">
        <f t="shared" ca="1" si="86"/>
        <v/>
      </c>
      <c r="T418" s="61" t="str">
        <f t="shared" ca="1" si="87"/>
        <v/>
      </c>
      <c r="U418" s="61" t="str">
        <f t="shared" ca="1" si="87"/>
        <v/>
      </c>
      <c r="V418" s="61" t="str">
        <f t="shared" ca="1" si="87"/>
        <v/>
      </c>
      <c r="AJ418" t="str">
        <f t="shared" ca="1" si="88"/>
        <v>first</v>
      </c>
    </row>
    <row r="419" spans="3:36">
      <c r="C419" t="str">
        <f t="shared" ca="1" si="89"/>
        <v/>
      </c>
      <c r="D419" s="4" t="str">
        <f ca="1">IF(C419="","",COUNTIFS('Program and Results'!$S:$S,"HOME",'Program and Results'!$U:$U,'Data mining (Elo R diff Last 6)'!$C419))</f>
        <v/>
      </c>
      <c r="E419" s="4" t="str">
        <f ca="1">IF(C419="","",COUNTIFS('Program and Results'!$S:$S,"AWAY",'Program and Results'!$U:$U,'Data mining (Elo R diff Last 6)'!$C419))</f>
        <v/>
      </c>
      <c r="F419" s="4" t="str">
        <f ca="1">IF(C419="","",COUNTIFS('Program and Results'!$S:$S,"DRAW",'Program and Results'!$U:$U,'Data mining (Elo R diff Last 6)'!$C419))</f>
        <v/>
      </c>
      <c r="G419" s="4" t="str">
        <f t="shared" ca="1" si="82"/>
        <v/>
      </c>
      <c r="H419" s="69" t="str">
        <f t="shared" ca="1" si="90"/>
        <v/>
      </c>
      <c r="I419" s="69" t="str">
        <f t="shared" ca="1" si="91"/>
        <v/>
      </c>
      <c r="J419" s="69" t="str">
        <f t="shared" ca="1" si="92"/>
        <v/>
      </c>
      <c r="N419" s="64" t="str">
        <f t="shared" ca="1" si="93"/>
        <v/>
      </c>
      <c r="O419" s="64" t="str">
        <f t="shared" ca="1" si="94"/>
        <v/>
      </c>
      <c r="P419" s="36" t="str">
        <f t="shared" ca="1" si="83"/>
        <v/>
      </c>
      <c r="Q419" s="36" t="str">
        <f t="shared" ca="1" si="84"/>
        <v/>
      </c>
      <c r="R419" s="36" t="str">
        <f t="shared" ca="1" si="85"/>
        <v/>
      </c>
      <c r="S419" s="4" t="str">
        <f t="shared" ca="1" si="86"/>
        <v/>
      </c>
      <c r="T419" s="61" t="str">
        <f t="shared" ca="1" si="87"/>
        <v/>
      </c>
      <c r="U419" s="61" t="str">
        <f t="shared" ca="1" si="87"/>
        <v/>
      </c>
      <c r="V419" s="61" t="str">
        <f t="shared" ca="1" si="87"/>
        <v/>
      </c>
      <c r="AJ419" t="str">
        <f t="shared" ca="1" si="88"/>
        <v>first</v>
      </c>
    </row>
    <row r="420" spans="3:36">
      <c r="C420" t="str">
        <f t="shared" ca="1" si="89"/>
        <v/>
      </c>
      <c r="D420" s="4" t="str">
        <f ca="1">IF(C420="","",COUNTIFS('Program and Results'!$S:$S,"HOME",'Program and Results'!$U:$U,'Data mining (Elo R diff Last 6)'!$C420))</f>
        <v/>
      </c>
      <c r="E420" s="4" t="str">
        <f ca="1">IF(C420="","",COUNTIFS('Program and Results'!$S:$S,"AWAY",'Program and Results'!$U:$U,'Data mining (Elo R diff Last 6)'!$C420))</f>
        <v/>
      </c>
      <c r="F420" s="4" t="str">
        <f ca="1">IF(C420="","",COUNTIFS('Program and Results'!$S:$S,"DRAW",'Program and Results'!$U:$U,'Data mining (Elo R diff Last 6)'!$C420))</f>
        <v/>
      </c>
      <c r="G420" s="4" t="str">
        <f t="shared" ca="1" si="82"/>
        <v/>
      </c>
      <c r="H420" s="69" t="str">
        <f t="shared" ca="1" si="90"/>
        <v/>
      </c>
      <c r="I420" s="69" t="str">
        <f t="shared" ca="1" si="91"/>
        <v/>
      </c>
      <c r="J420" s="69" t="str">
        <f t="shared" ca="1" si="92"/>
        <v/>
      </c>
      <c r="N420" s="64" t="str">
        <f t="shared" ca="1" si="93"/>
        <v/>
      </c>
      <c r="O420" s="64" t="str">
        <f t="shared" ca="1" si="94"/>
        <v/>
      </c>
      <c r="P420" s="36" t="str">
        <f t="shared" ca="1" si="83"/>
        <v/>
      </c>
      <c r="Q420" s="36" t="str">
        <f t="shared" ca="1" si="84"/>
        <v/>
      </c>
      <c r="R420" s="36" t="str">
        <f t="shared" ca="1" si="85"/>
        <v/>
      </c>
      <c r="S420" s="4" t="str">
        <f t="shared" ca="1" si="86"/>
        <v/>
      </c>
      <c r="T420" s="61" t="str">
        <f t="shared" ca="1" si="87"/>
        <v/>
      </c>
      <c r="U420" s="61" t="str">
        <f t="shared" ca="1" si="87"/>
        <v/>
      </c>
      <c r="V420" s="61" t="str">
        <f t="shared" ca="1" si="87"/>
        <v/>
      </c>
      <c r="AJ420" t="str">
        <f t="shared" ca="1" si="88"/>
        <v>first</v>
      </c>
    </row>
    <row r="421" spans="3:36">
      <c r="C421" t="str">
        <f t="shared" ca="1" si="89"/>
        <v/>
      </c>
      <c r="D421" s="4" t="str">
        <f ca="1">IF(C421="","",COUNTIFS('Program and Results'!$S:$S,"HOME",'Program and Results'!$U:$U,'Data mining (Elo R diff Last 6)'!$C421))</f>
        <v/>
      </c>
      <c r="E421" s="4" t="str">
        <f ca="1">IF(C421="","",COUNTIFS('Program and Results'!$S:$S,"AWAY",'Program and Results'!$U:$U,'Data mining (Elo R diff Last 6)'!$C421))</f>
        <v/>
      </c>
      <c r="F421" s="4" t="str">
        <f ca="1">IF(C421="","",COUNTIFS('Program and Results'!$S:$S,"DRAW",'Program and Results'!$U:$U,'Data mining (Elo R diff Last 6)'!$C421))</f>
        <v/>
      </c>
      <c r="G421" s="4" t="str">
        <f t="shared" ca="1" si="82"/>
        <v/>
      </c>
      <c r="H421" s="69" t="str">
        <f t="shared" ca="1" si="90"/>
        <v/>
      </c>
      <c r="I421" s="69" t="str">
        <f t="shared" ca="1" si="91"/>
        <v/>
      </c>
      <c r="J421" s="69" t="str">
        <f t="shared" ca="1" si="92"/>
        <v/>
      </c>
      <c r="N421" s="64" t="str">
        <f t="shared" ca="1" si="93"/>
        <v/>
      </c>
      <c r="O421" s="64" t="str">
        <f t="shared" ca="1" si="94"/>
        <v/>
      </c>
      <c r="P421" s="36" t="str">
        <f t="shared" ca="1" si="83"/>
        <v/>
      </c>
      <c r="Q421" s="36" t="str">
        <f t="shared" ca="1" si="84"/>
        <v/>
      </c>
      <c r="R421" s="36" t="str">
        <f t="shared" ca="1" si="85"/>
        <v/>
      </c>
      <c r="S421" s="4" t="str">
        <f t="shared" ca="1" si="86"/>
        <v/>
      </c>
      <c r="T421" s="61" t="str">
        <f t="shared" ca="1" si="87"/>
        <v/>
      </c>
      <c r="U421" s="61" t="str">
        <f t="shared" ca="1" si="87"/>
        <v/>
      </c>
      <c r="V421" s="61" t="str">
        <f t="shared" ca="1" si="87"/>
        <v/>
      </c>
      <c r="AJ421" t="str">
        <f t="shared" ca="1" si="88"/>
        <v>first</v>
      </c>
    </row>
    <row r="422" spans="3:36">
      <c r="C422" t="str">
        <f t="shared" ca="1" si="89"/>
        <v/>
      </c>
      <c r="D422" s="4" t="str">
        <f ca="1">IF(C422="","",COUNTIFS('Program and Results'!$S:$S,"HOME",'Program and Results'!$U:$U,'Data mining (Elo R diff Last 6)'!$C422))</f>
        <v/>
      </c>
      <c r="E422" s="4" t="str">
        <f ca="1">IF(C422="","",COUNTIFS('Program and Results'!$S:$S,"AWAY",'Program and Results'!$U:$U,'Data mining (Elo R diff Last 6)'!$C422))</f>
        <v/>
      </c>
      <c r="F422" s="4" t="str">
        <f ca="1">IF(C422="","",COUNTIFS('Program and Results'!$S:$S,"DRAW",'Program and Results'!$U:$U,'Data mining (Elo R diff Last 6)'!$C422))</f>
        <v/>
      </c>
      <c r="G422" s="4" t="str">
        <f t="shared" ca="1" si="82"/>
        <v/>
      </c>
      <c r="H422" s="69" t="str">
        <f t="shared" ca="1" si="90"/>
        <v/>
      </c>
      <c r="I422" s="69" t="str">
        <f t="shared" ca="1" si="91"/>
        <v/>
      </c>
      <c r="J422" s="69" t="str">
        <f t="shared" ca="1" si="92"/>
        <v/>
      </c>
      <c r="N422" s="64" t="str">
        <f t="shared" ca="1" si="93"/>
        <v/>
      </c>
      <c r="O422" s="64" t="str">
        <f t="shared" ca="1" si="94"/>
        <v/>
      </c>
      <c r="P422" s="36" t="str">
        <f t="shared" ca="1" si="83"/>
        <v/>
      </c>
      <c r="Q422" s="36" t="str">
        <f t="shared" ca="1" si="84"/>
        <v/>
      </c>
      <c r="R422" s="36" t="str">
        <f t="shared" ca="1" si="85"/>
        <v/>
      </c>
      <c r="S422" s="4" t="str">
        <f t="shared" ca="1" si="86"/>
        <v/>
      </c>
      <c r="T422" s="61" t="str">
        <f t="shared" ca="1" si="87"/>
        <v/>
      </c>
      <c r="U422" s="61" t="str">
        <f t="shared" ca="1" si="87"/>
        <v/>
      </c>
      <c r="V422" s="61" t="str">
        <f t="shared" ca="1" si="87"/>
        <v/>
      </c>
      <c r="AJ422" t="str">
        <f t="shared" ca="1" si="88"/>
        <v>first</v>
      </c>
    </row>
    <row r="423" spans="3:36">
      <c r="C423" t="str">
        <f t="shared" ca="1" si="89"/>
        <v/>
      </c>
      <c r="D423" s="4" t="str">
        <f ca="1">IF(C423="","",COUNTIFS('Program and Results'!$S:$S,"HOME",'Program and Results'!$U:$U,'Data mining (Elo R diff Last 6)'!$C423))</f>
        <v/>
      </c>
      <c r="E423" s="4" t="str">
        <f ca="1">IF(C423="","",COUNTIFS('Program and Results'!$S:$S,"AWAY",'Program and Results'!$U:$U,'Data mining (Elo R diff Last 6)'!$C423))</f>
        <v/>
      </c>
      <c r="F423" s="4" t="str">
        <f ca="1">IF(C423="","",COUNTIFS('Program and Results'!$S:$S,"DRAW",'Program and Results'!$U:$U,'Data mining (Elo R diff Last 6)'!$C423))</f>
        <v/>
      </c>
      <c r="G423" s="4" t="str">
        <f t="shared" ca="1" si="82"/>
        <v/>
      </c>
      <c r="H423" s="69" t="str">
        <f t="shared" ca="1" si="90"/>
        <v/>
      </c>
      <c r="I423" s="69" t="str">
        <f t="shared" ca="1" si="91"/>
        <v/>
      </c>
      <c r="J423" s="69" t="str">
        <f t="shared" ca="1" si="92"/>
        <v/>
      </c>
      <c r="N423" s="64" t="str">
        <f t="shared" ca="1" si="93"/>
        <v/>
      </c>
      <c r="O423" s="64" t="str">
        <f t="shared" ca="1" si="94"/>
        <v/>
      </c>
      <c r="P423" s="36" t="str">
        <f t="shared" ca="1" si="83"/>
        <v/>
      </c>
      <c r="Q423" s="36" t="str">
        <f t="shared" ca="1" si="84"/>
        <v/>
      </c>
      <c r="R423" s="36" t="str">
        <f t="shared" ca="1" si="85"/>
        <v/>
      </c>
      <c r="S423" s="4" t="str">
        <f t="shared" ca="1" si="86"/>
        <v/>
      </c>
      <c r="T423" s="61" t="str">
        <f t="shared" ca="1" si="87"/>
        <v/>
      </c>
      <c r="U423" s="61" t="str">
        <f t="shared" ca="1" si="87"/>
        <v/>
      </c>
      <c r="V423" s="61" t="str">
        <f t="shared" ca="1" si="87"/>
        <v/>
      </c>
      <c r="AJ423" t="str">
        <f t="shared" ca="1" si="88"/>
        <v>first</v>
      </c>
    </row>
    <row r="424" spans="3:36">
      <c r="C424" t="str">
        <f t="shared" ca="1" si="89"/>
        <v/>
      </c>
      <c r="D424" s="4" t="str">
        <f ca="1">IF(C424="","",COUNTIFS('Program and Results'!$S:$S,"HOME",'Program and Results'!$U:$U,'Data mining (Elo R diff Last 6)'!$C424))</f>
        <v/>
      </c>
      <c r="E424" s="4" t="str">
        <f ca="1">IF(C424="","",COUNTIFS('Program and Results'!$S:$S,"AWAY",'Program and Results'!$U:$U,'Data mining (Elo R diff Last 6)'!$C424))</f>
        <v/>
      </c>
      <c r="F424" s="4" t="str">
        <f ca="1">IF(C424="","",COUNTIFS('Program and Results'!$S:$S,"DRAW",'Program and Results'!$U:$U,'Data mining (Elo R diff Last 6)'!$C424))</f>
        <v/>
      </c>
      <c r="G424" s="4" t="str">
        <f t="shared" ca="1" si="82"/>
        <v/>
      </c>
      <c r="H424" s="69" t="str">
        <f t="shared" ca="1" si="90"/>
        <v/>
      </c>
      <c r="I424" s="69" t="str">
        <f t="shared" ca="1" si="91"/>
        <v/>
      </c>
      <c r="J424" s="69" t="str">
        <f t="shared" ca="1" si="92"/>
        <v/>
      </c>
      <c r="N424" s="64" t="str">
        <f t="shared" ca="1" si="93"/>
        <v/>
      </c>
      <c r="O424" s="64" t="str">
        <f t="shared" ca="1" si="94"/>
        <v/>
      </c>
      <c r="P424" s="36" t="str">
        <f t="shared" ca="1" si="83"/>
        <v/>
      </c>
      <c r="Q424" s="36" t="str">
        <f t="shared" ca="1" si="84"/>
        <v/>
      </c>
      <c r="R424" s="36" t="str">
        <f t="shared" ca="1" si="85"/>
        <v/>
      </c>
      <c r="S424" s="4" t="str">
        <f t="shared" ca="1" si="86"/>
        <v/>
      </c>
      <c r="T424" s="61" t="str">
        <f t="shared" ca="1" si="87"/>
        <v/>
      </c>
      <c r="U424" s="61" t="str">
        <f t="shared" ca="1" si="87"/>
        <v/>
      </c>
      <c r="V424" s="61" t="str">
        <f t="shared" ca="1" si="87"/>
        <v/>
      </c>
      <c r="AJ424" t="str">
        <f t="shared" ca="1" si="88"/>
        <v>first</v>
      </c>
    </row>
    <row r="425" spans="3:36">
      <c r="C425" t="str">
        <f t="shared" ca="1" si="89"/>
        <v/>
      </c>
      <c r="D425" s="4" t="str">
        <f ca="1">IF(C425="","",COUNTIFS('Program and Results'!$S:$S,"HOME",'Program and Results'!$U:$U,'Data mining (Elo R diff Last 6)'!$C425))</f>
        <v/>
      </c>
      <c r="E425" s="4" t="str">
        <f ca="1">IF(C425="","",COUNTIFS('Program and Results'!$S:$S,"AWAY",'Program and Results'!$U:$U,'Data mining (Elo R diff Last 6)'!$C425))</f>
        <v/>
      </c>
      <c r="F425" s="4" t="str">
        <f ca="1">IF(C425="","",COUNTIFS('Program and Results'!$S:$S,"DRAW",'Program and Results'!$U:$U,'Data mining (Elo R diff Last 6)'!$C425))</f>
        <v/>
      </c>
      <c r="G425" s="4" t="str">
        <f t="shared" ca="1" si="82"/>
        <v/>
      </c>
      <c r="H425" s="69" t="str">
        <f t="shared" ca="1" si="90"/>
        <v/>
      </c>
      <c r="I425" s="69" t="str">
        <f t="shared" ca="1" si="91"/>
        <v/>
      </c>
      <c r="J425" s="69" t="str">
        <f t="shared" ca="1" si="92"/>
        <v/>
      </c>
      <c r="N425" s="64" t="str">
        <f t="shared" ca="1" si="93"/>
        <v/>
      </c>
      <c r="O425" s="64" t="str">
        <f t="shared" ca="1" si="94"/>
        <v/>
      </c>
      <c r="P425" s="36" t="str">
        <f t="shared" ca="1" si="83"/>
        <v/>
      </c>
      <c r="Q425" s="36" t="str">
        <f t="shared" ca="1" si="84"/>
        <v/>
      </c>
      <c r="R425" s="36" t="str">
        <f t="shared" ca="1" si="85"/>
        <v/>
      </c>
      <c r="S425" s="4" t="str">
        <f t="shared" ca="1" si="86"/>
        <v/>
      </c>
      <c r="T425" s="61" t="str">
        <f t="shared" ca="1" si="87"/>
        <v/>
      </c>
      <c r="U425" s="61" t="str">
        <f t="shared" ca="1" si="87"/>
        <v/>
      </c>
      <c r="V425" s="61" t="str">
        <f t="shared" ca="1" si="87"/>
        <v/>
      </c>
      <c r="AJ425" t="str">
        <f t="shared" ca="1" si="88"/>
        <v>first</v>
      </c>
    </row>
    <row r="426" spans="3:36">
      <c r="C426" t="str">
        <f t="shared" ca="1" si="89"/>
        <v/>
      </c>
      <c r="D426" s="4" t="str">
        <f ca="1">IF(C426="","",COUNTIFS('Program and Results'!$S:$S,"HOME",'Program and Results'!$U:$U,'Data mining (Elo R diff Last 6)'!$C426))</f>
        <v/>
      </c>
      <c r="E426" s="4" t="str">
        <f ca="1">IF(C426="","",COUNTIFS('Program and Results'!$S:$S,"AWAY",'Program and Results'!$U:$U,'Data mining (Elo R diff Last 6)'!$C426))</f>
        <v/>
      </c>
      <c r="F426" s="4" t="str">
        <f ca="1">IF(C426="","",COUNTIFS('Program and Results'!$S:$S,"DRAW",'Program and Results'!$U:$U,'Data mining (Elo R diff Last 6)'!$C426))</f>
        <v/>
      </c>
      <c r="G426" s="4" t="str">
        <f t="shared" ca="1" si="82"/>
        <v/>
      </c>
      <c r="H426" s="69" t="str">
        <f t="shared" ca="1" si="90"/>
        <v/>
      </c>
      <c r="I426" s="69" t="str">
        <f t="shared" ca="1" si="91"/>
        <v/>
      </c>
      <c r="J426" s="69" t="str">
        <f t="shared" ca="1" si="92"/>
        <v/>
      </c>
      <c r="N426" s="64" t="str">
        <f t="shared" ca="1" si="93"/>
        <v/>
      </c>
      <c r="O426" s="64" t="str">
        <f t="shared" ca="1" si="94"/>
        <v/>
      </c>
      <c r="P426" s="36" t="str">
        <f t="shared" ca="1" si="83"/>
        <v/>
      </c>
      <c r="Q426" s="36" t="str">
        <f t="shared" ca="1" si="84"/>
        <v/>
      </c>
      <c r="R426" s="36" t="str">
        <f t="shared" ca="1" si="85"/>
        <v/>
      </c>
      <c r="S426" s="4" t="str">
        <f t="shared" ca="1" si="86"/>
        <v/>
      </c>
      <c r="T426" s="61" t="str">
        <f t="shared" ca="1" si="87"/>
        <v/>
      </c>
      <c r="U426" s="61" t="str">
        <f t="shared" ca="1" si="87"/>
        <v/>
      </c>
      <c r="V426" s="61" t="str">
        <f t="shared" ca="1" si="87"/>
        <v/>
      </c>
      <c r="AJ426" t="str">
        <f t="shared" ca="1" si="88"/>
        <v>first</v>
      </c>
    </row>
    <row r="427" spans="3:36">
      <c r="C427" t="str">
        <f t="shared" ca="1" si="89"/>
        <v/>
      </c>
      <c r="D427" s="4" t="str">
        <f ca="1">IF(C427="","",COUNTIFS('Program and Results'!$S:$S,"HOME",'Program and Results'!$U:$U,'Data mining (Elo R diff Last 6)'!$C427))</f>
        <v/>
      </c>
      <c r="E427" s="4" t="str">
        <f ca="1">IF(C427="","",COUNTIFS('Program and Results'!$S:$S,"AWAY",'Program and Results'!$U:$U,'Data mining (Elo R diff Last 6)'!$C427))</f>
        <v/>
      </c>
      <c r="F427" s="4" t="str">
        <f ca="1">IF(C427="","",COUNTIFS('Program and Results'!$S:$S,"DRAW",'Program and Results'!$U:$U,'Data mining (Elo R diff Last 6)'!$C427))</f>
        <v/>
      </c>
      <c r="G427" s="4" t="str">
        <f t="shared" ca="1" si="82"/>
        <v/>
      </c>
      <c r="H427" s="69" t="str">
        <f t="shared" ca="1" si="90"/>
        <v/>
      </c>
      <c r="I427" s="69" t="str">
        <f t="shared" ca="1" si="91"/>
        <v/>
      </c>
      <c r="J427" s="69" t="str">
        <f t="shared" ca="1" si="92"/>
        <v/>
      </c>
      <c r="N427" s="64" t="str">
        <f t="shared" ca="1" si="93"/>
        <v/>
      </c>
      <c r="O427" s="64" t="str">
        <f t="shared" ca="1" si="94"/>
        <v/>
      </c>
      <c r="P427" s="36" t="str">
        <f t="shared" ca="1" si="83"/>
        <v/>
      </c>
      <c r="Q427" s="36" t="str">
        <f t="shared" ca="1" si="84"/>
        <v/>
      </c>
      <c r="R427" s="36" t="str">
        <f t="shared" ca="1" si="85"/>
        <v/>
      </c>
      <c r="S427" s="4" t="str">
        <f t="shared" ca="1" si="86"/>
        <v/>
      </c>
      <c r="T427" s="61" t="str">
        <f t="shared" ca="1" si="87"/>
        <v/>
      </c>
      <c r="U427" s="61" t="str">
        <f t="shared" ca="1" si="87"/>
        <v/>
      </c>
      <c r="V427" s="61" t="str">
        <f t="shared" ca="1" si="87"/>
        <v/>
      </c>
      <c r="AJ427" t="str">
        <f t="shared" ca="1" si="88"/>
        <v>first</v>
      </c>
    </row>
    <row r="428" spans="3:36">
      <c r="C428" t="str">
        <f t="shared" ca="1" si="89"/>
        <v/>
      </c>
      <c r="D428" s="4" t="str">
        <f ca="1">IF(C428="","",COUNTIFS('Program and Results'!$S:$S,"HOME",'Program and Results'!$U:$U,'Data mining (Elo R diff Last 6)'!$C428))</f>
        <v/>
      </c>
      <c r="E428" s="4" t="str">
        <f ca="1">IF(C428="","",COUNTIFS('Program and Results'!$S:$S,"AWAY",'Program and Results'!$U:$U,'Data mining (Elo R diff Last 6)'!$C428))</f>
        <v/>
      </c>
      <c r="F428" s="4" t="str">
        <f ca="1">IF(C428="","",COUNTIFS('Program and Results'!$S:$S,"DRAW",'Program and Results'!$U:$U,'Data mining (Elo R diff Last 6)'!$C428))</f>
        <v/>
      </c>
      <c r="G428" s="4" t="str">
        <f t="shared" ca="1" si="82"/>
        <v/>
      </c>
      <c r="H428" s="69" t="str">
        <f t="shared" ca="1" si="90"/>
        <v/>
      </c>
      <c r="I428" s="69" t="str">
        <f t="shared" ca="1" si="91"/>
        <v/>
      </c>
      <c r="J428" s="69" t="str">
        <f t="shared" ca="1" si="92"/>
        <v/>
      </c>
      <c r="N428" s="64" t="str">
        <f t="shared" ca="1" si="93"/>
        <v/>
      </c>
      <c r="O428" s="64" t="str">
        <f t="shared" ca="1" si="94"/>
        <v/>
      </c>
      <c r="P428" s="36" t="str">
        <f t="shared" ca="1" si="83"/>
        <v/>
      </c>
      <c r="Q428" s="36" t="str">
        <f t="shared" ca="1" si="84"/>
        <v/>
      </c>
      <c r="R428" s="36" t="str">
        <f t="shared" ca="1" si="85"/>
        <v/>
      </c>
      <c r="S428" s="4" t="str">
        <f t="shared" ca="1" si="86"/>
        <v/>
      </c>
      <c r="T428" s="61" t="str">
        <f t="shared" ca="1" si="87"/>
        <v/>
      </c>
      <c r="U428" s="61" t="str">
        <f t="shared" ca="1" si="87"/>
        <v/>
      </c>
      <c r="V428" s="61" t="str">
        <f t="shared" ca="1" si="87"/>
        <v/>
      </c>
      <c r="AJ428" t="str">
        <f t="shared" ca="1" si="88"/>
        <v>first</v>
      </c>
    </row>
    <row r="429" spans="3:36">
      <c r="C429" t="str">
        <f t="shared" ca="1" si="89"/>
        <v/>
      </c>
      <c r="D429" s="4" t="str">
        <f ca="1">IF(C429="","",COUNTIFS('Program and Results'!$S:$S,"HOME",'Program and Results'!$U:$U,'Data mining (Elo R diff Last 6)'!$C429))</f>
        <v/>
      </c>
      <c r="E429" s="4" t="str">
        <f ca="1">IF(C429="","",COUNTIFS('Program and Results'!$S:$S,"AWAY",'Program and Results'!$U:$U,'Data mining (Elo R diff Last 6)'!$C429))</f>
        <v/>
      </c>
      <c r="F429" s="4" t="str">
        <f ca="1">IF(C429="","",COUNTIFS('Program and Results'!$S:$S,"DRAW",'Program and Results'!$U:$U,'Data mining (Elo R diff Last 6)'!$C429))</f>
        <v/>
      </c>
      <c r="G429" s="4" t="str">
        <f t="shared" ca="1" si="82"/>
        <v/>
      </c>
      <c r="H429" s="69" t="str">
        <f t="shared" ca="1" si="90"/>
        <v/>
      </c>
      <c r="I429" s="69" t="str">
        <f t="shared" ca="1" si="91"/>
        <v/>
      </c>
      <c r="J429" s="69" t="str">
        <f t="shared" ca="1" si="92"/>
        <v/>
      </c>
      <c r="N429" s="64" t="str">
        <f t="shared" ca="1" si="93"/>
        <v/>
      </c>
      <c r="O429" s="64" t="str">
        <f t="shared" ca="1" si="94"/>
        <v/>
      </c>
      <c r="P429" s="36" t="str">
        <f t="shared" ca="1" si="83"/>
        <v/>
      </c>
      <c r="Q429" s="36" t="str">
        <f t="shared" ca="1" si="84"/>
        <v/>
      </c>
      <c r="R429" s="36" t="str">
        <f t="shared" ca="1" si="85"/>
        <v/>
      </c>
      <c r="S429" s="4" t="str">
        <f t="shared" ca="1" si="86"/>
        <v/>
      </c>
      <c r="T429" s="61" t="str">
        <f t="shared" ca="1" si="87"/>
        <v/>
      </c>
      <c r="U429" s="61" t="str">
        <f t="shared" ca="1" si="87"/>
        <v/>
      </c>
      <c r="V429" s="61" t="str">
        <f t="shared" ca="1" si="87"/>
        <v/>
      </c>
      <c r="AJ429" t="str">
        <f t="shared" ca="1" si="88"/>
        <v>first</v>
      </c>
    </row>
    <row r="430" spans="3:36">
      <c r="C430" t="str">
        <f t="shared" ca="1" si="89"/>
        <v/>
      </c>
      <c r="D430" s="4" t="str">
        <f ca="1">IF(C430="","",COUNTIFS('Program and Results'!$S:$S,"HOME",'Program and Results'!$U:$U,'Data mining (Elo R diff Last 6)'!$C430))</f>
        <v/>
      </c>
      <c r="E430" s="4" t="str">
        <f ca="1">IF(C430="","",COUNTIFS('Program and Results'!$S:$S,"AWAY",'Program and Results'!$U:$U,'Data mining (Elo R diff Last 6)'!$C430))</f>
        <v/>
      </c>
      <c r="F430" s="4" t="str">
        <f ca="1">IF(C430="","",COUNTIFS('Program and Results'!$S:$S,"DRAW",'Program and Results'!$U:$U,'Data mining (Elo R diff Last 6)'!$C430))</f>
        <v/>
      </c>
      <c r="G430" s="4" t="str">
        <f t="shared" ca="1" si="82"/>
        <v/>
      </c>
      <c r="H430" s="69" t="str">
        <f t="shared" ca="1" si="90"/>
        <v/>
      </c>
      <c r="I430" s="69" t="str">
        <f t="shared" ca="1" si="91"/>
        <v/>
      </c>
      <c r="J430" s="69" t="str">
        <f t="shared" ca="1" si="92"/>
        <v/>
      </c>
      <c r="N430" s="64" t="str">
        <f t="shared" ca="1" si="93"/>
        <v/>
      </c>
      <c r="O430" s="64" t="str">
        <f t="shared" ca="1" si="94"/>
        <v/>
      </c>
      <c r="P430" s="36" t="str">
        <f t="shared" ca="1" si="83"/>
        <v/>
      </c>
      <c r="Q430" s="36" t="str">
        <f t="shared" ca="1" si="84"/>
        <v/>
      </c>
      <c r="R430" s="36" t="str">
        <f t="shared" ca="1" si="85"/>
        <v/>
      </c>
      <c r="S430" s="4" t="str">
        <f t="shared" ca="1" si="86"/>
        <v/>
      </c>
      <c r="T430" s="61" t="str">
        <f t="shared" ca="1" si="87"/>
        <v/>
      </c>
      <c r="U430" s="61" t="str">
        <f t="shared" ca="1" si="87"/>
        <v/>
      </c>
      <c r="V430" s="61" t="str">
        <f t="shared" ca="1" si="87"/>
        <v/>
      </c>
      <c r="AJ430" t="str">
        <f t="shared" ca="1" si="88"/>
        <v>first</v>
      </c>
    </row>
    <row r="431" spans="3:36">
      <c r="C431" t="str">
        <f t="shared" ca="1" si="89"/>
        <v/>
      </c>
      <c r="D431" s="4" t="str">
        <f ca="1">IF(C431="","",COUNTIFS('Program and Results'!$S:$S,"HOME",'Program and Results'!$U:$U,'Data mining (Elo R diff Last 6)'!$C431))</f>
        <v/>
      </c>
      <c r="E431" s="4" t="str">
        <f ca="1">IF(C431="","",COUNTIFS('Program and Results'!$S:$S,"AWAY",'Program and Results'!$U:$U,'Data mining (Elo R diff Last 6)'!$C431))</f>
        <v/>
      </c>
      <c r="F431" s="4" t="str">
        <f ca="1">IF(C431="","",COUNTIFS('Program and Results'!$S:$S,"DRAW",'Program and Results'!$U:$U,'Data mining (Elo R diff Last 6)'!$C431))</f>
        <v/>
      </c>
      <c r="G431" s="4" t="str">
        <f t="shared" ca="1" si="82"/>
        <v/>
      </c>
      <c r="H431" s="69" t="str">
        <f t="shared" ca="1" si="90"/>
        <v/>
      </c>
      <c r="I431" s="69" t="str">
        <f t="shared" ca="1" si="91"/>
        <v/>
      </c>
      <c r="J431" s="69" t="str">
        <f t="shared" ca="1" si="92"/>
        <v/>
      </c>
      <c r="N431" s="64" t="str">
        <f t="shared" ca="1" si="93"/>
        <v/>
      </c>
      <c r="O431" s="64" t="str">
        <f t="shared" ca="1" si="94"/>
        <v/>
      </c>
      <c r="P431" s="36" t="str">
        <f t="shared" ca="1" si="83"/>
        <v/>
      </c>
      <c r="Q431" s="36" t="str">
        <f t="shared" ca="1" si="84"/>
        <v/>
      </c>
      <c r="R431" s="36" t="str">
        <f t="shared" ca="1" si="85"/>
        <v/>
      </c>
      <c r="S431" s="4" t="str">
        <f t="shared" ca="1" si="86"/>
        <v/>
      </c>
      <c r="T431" s="61" t="str">
        <f t="shared" ca="1" si="87"/>
        <v/>
      </c>
      <c r="U431" s="61" t="str">
        <f t="shared" ca="1" si="87"/>
        <v/>
      </c>
      <c r="V431" s="61" t="str">
        <f t="shared" ca="1" si="87"/>
        <v/>
      </c>
      <c r="AJ431" t="str">
        <f t="shared" ca="1" si="88"/>
        <v>first</v>
      </c>
    </row>
    <row r="432" spans="3:36">
      <c r="C432" t="str">
        <f t="shared" ca="1" si="89"/>
        <v/>
      </c>
      <c r="D432" s="4" t="str">
        <f ca="1">IF(C432="","",COUNTIFS('Program and Results'!$S:$S,"HOME",'Program and Results'!$U:$U,'Data mining (Elo R diff Last 6)'!$C432))</f>
        <v/>
      </c>
      <c r="E432" s="4" t="str">
        <f ca="1">IF(C432="","",COUNTIFS('Program and Results'!$S:$S,"AWAY",'Program and Results'!$U:$U,'Data mining (Elo R diff Last 6)'!$C432))</f>
        <v/>
      </c>
      <c r="F432" s="4" t="str">
        <f ca="1">IF(C432="","",COUNTIFS('Program and Results'!$S:$S,"DRAW",'Program and Results'!$U:$U,'Data mining (Elo R diff Last 6)'!$C432))</f>
        <v/>
      </c>
      <c r="G432" s="4" t="str">
        <f t="shared" ca="1" si="82"/>
        <v/>
      </c>
      <c r="H432" s="69" t="str">
        <f t="shared" ca="1" si="90"/>
        <v/>
      </c>
      <c r="I432" s="69" t="str">
        <f t="shared" ca="1" si="91"/>
        <v/>
      </c>
      <c r="J432" s="69" t="str">
        <f t="shared" ca="1" si="92"/>
        <v/>
      </c>
      <c r="N432" s="64" t="str">
        <f t="shared" ca="1" si="93"/>
        <v/>
      </c>
      <c r="O432" s="64" t="str">
        <f t="shared" ca="1" si="94"/>
        <v/>
      </c>
      <c r="P432" s="36" t="str">
        <f t="shared" ca="1" si="83"/>
        <v/>
      </c>
      <c r="Q432" s="36" t="str">
        <f t="shared" ca="1" si="84"/>
        <v/>
      </c>
      <c r="R432" s="36" t="str">
        <f t="shared" ca="1" si="85"/>
        <v/>
      </c>
      <c r="S432" s="4" t="str">
        <f t="shared" ca="1" si="86"/>
        <v/>
      </c>
      <c r="T432" s="61" t="str">
        <f t="shared" ca="1" si="87"/>
        <v/>
      </c>
      <c r="U432" s="61" t="str">
        <f t="shared" ca="1" si="87"/>
        <v/>
      </c>
      <c r="V432" s="61" t="str">
        <f t="shared" ca="1" si="87"/>
        <v/>
      </c>
      <c r="AJ432" t="str">
        <f t="shared" ca="1" si="88"/>
        <v>first</v>
      </c>
    </row>
    <row r="433" spans="3:36">
      <c r="C433" t="str">
        <f t="shared" ca="1" si="89"/>
        <v/>
      </c>
      <c r="D433" s="4" t="str">
        <f ca="1">IF(C433="","",COUNTIFS('Program and Results'!$S:$S,"HOME",'Program and Results'!$U:$U,'Data mining (Elo R diff Last 6)'!$C433))</f>
        <v/>
      </c>
      <c r="E433" s="4" t="str">
        <f ca="1">IF(C433="","",COUNTIFS('Program and Results'!$S:$S,"AWAY",'Program and Results'!$U:$U,'Data mining (Elo R diff Last 6)'!$C433))</f>
        <v/>
      </c>
      <c r="F433" s="4" t="str">
        <f ca="1">IF(C433="","",COUNTIFS('Program and Results'!$S:$S,"DRAW",'Program and Results'!$U:$U,'Data mining (Elo R diff Last 6)'!$C433))</f>
        <v/>
      </c>
      <c r="G433" s="4" t="str">
        <f t="shared" ca="1" si="82"/>
        <v/>
      </c>
      <c r="H433" s="69" t="str">
        <f t="shared" ca="1" si="90"/>
        <v/>
      </c>
      <c r="I433" s="69" t="str">
        <f t="shared" ca="1" si="91"/>
        <v/>
      </c>
      <c r="J433" s="69" t="str">
        <f t="shared" ca="1" si="92"/>
        <v/>
      </c>
      <c r="N433" s="64" t="str">
        <f t="shared" ca="1" si="93"/>
        <v/>
      </c>
      <c r="O433" s="64" t="str">
        <f t="shared" ca="1" si="94"/>
        <v/>
      </c>
      <c r="P433" s="36" t="str">
        <f t="shared" ca="1" si="83"/>
        <v/>
      </c>
      <c r="Q433" s="36" t="str">
        <f t="shared" ca="1" si="84"/>
        <v/>
      </c>
      <c r="R433" s="36" t="str">
        <f t="shared" ca="1" si="85"/>
        <v/>
      </c>
      <c r="S433" s="4" t="str">
        <f t="shared" ca="1" si="86"/>
        <v/>
      </c>
      <c r="T433" s="61" t="str">
        <f t="shared" ca="1" si="87"/>
        <v/>
      </c>
      <c r="U433" s="61" t="str">
        <f t="shared" ca="1" si="87"/>
        <v/>
      </c>
      <c r="V433" s="61" t="str">
        <f t="shared" ca="1" si="87"/>
        <v/>
      </c>
      <c r="AJ433" t="str">
        <f t="shared" ca="1" si="88"/>
        <v>first</v>
      </c>
    </row>
    <row r="434" spans="3:36">
      <c r="C434" t="str">
        <f t="shared" ca="1" si="89"/>
        <v/>
      </c>
      <c r="D434" s="4" t="str">
        <f ca="1">IF(C434="","",COUNTIFS('Program and Results'!$S:$S,"HOME",'Program and Results'!$U:$U,'Data mining (Elo R diff Last 6)'!$C434))</f>
        <v/>
      </c>
      <c r="E434" s="4" t="str">
        <f ca="1">IF(C434="","",COUNTIFS('Program and Results'!$S:$S,"AWAY",'Program and Results'!$U:$U,'Data mining (Elo R diff Last 6)'!$C434))</f>
        <v/>
      </c>
      <c r="F434" s="4" t="str">
        <f ca="1">IF(C434="","",COUNTIFS('Program and Results'!$S:$S,"DRAW",'Program and Results'!$U:$U,'Data mining (Elo R diff Last 6)'!$C434))</f>
        <v/>
      </c>
      <c r="G434" s="4" t="str">
        <f t="shared" ca="1" si="82"/>
        <v/>
      </c>
      <c r="H434" s="69" t="str">
        <f t="shared" ca="1" si="90"/>
        <v/>
      </c>
      <c r="I434" s="69" t="str">
        <f t="shared" ca="1" si="91"/>
        <v/>
      </c>
      <c r="J434" s="69" t="str">
        <f t="shared" ca="1" si="92"/>
        <v/>
      </c>
      <c r="N434" s="64" t="str">
        <f t="shared" ca="1" si="93"/>
        <v/>
      </c>
      <c r="O434" s="64" t="str">
        <f t="shared" ca="1" si="94"/>
        <v/>
      </c>
      <c r="P434" s="36" t="str">
        <f t="shared" ca="1" si="83"/>
        <v/>
      </c>
      <c r="Q434" s="36" t="str">
        <f t="shared" ca="1" si="84"/>
        <v/>
      </c>
      <c r="R434" s="36" t="str">
        <f t="shared" ca="1" si="85"/>
        <v/>
      </c>
      <c r="S434" s="4" t="str">
        <f t="shared" ca="1" si="86"/>
        <v/>
      </c>
      <c r="T434" s="61" t="str">
        <f t="shared" ca="1" si="87"/>
        <v/>
      </c>
      <c r="U434" s="61" t="str">
        <f t="shared" ca="1" si="87"/>
        <v/>
      </c>
      <c r="V434" s="61" t="str">
        <f t="shared" ca="1" si="87"/>
        <v/>
      </c>
      <c r="AJ434" t="str">
        <f t="shared" ca="1" si="88"/>
        <v>first</v>
      </c>
    </row>
    <row r="435" spans="3:36">
      <c r="C435" t="str">
        <f t="shared" ca="1" si="89"/>
        <v/>
      </c>
      <c r="D435" s="4" t="str">
        <f ca="1">IF(C435="","",COUNTIFS('Program and Results'!$S:$S,"HOME",'Program and Results'!$U:$U,'Data mining (Elo R diff Last 6)'!$C435))</f>
        <v/>
      </c>
      <c r="E435" s="4" t="str">
        <f ca="1">IF(C435="","",COUNTIFS('Program and Results'!$S:$S,"AWAY",'Program and Results'!$U:$U,'Data mining (Elo R diff Last 6)'!$C435))</f>
        <v/>
      </c>
      <c r="F435" s="4" t="str">
        <f ca="1">IF(C435="","",COUNTIFS('Program and Results'!$S:$S,"DRAW",'Program and Results'!$U:$U,'Data mining (Elo R diff Last 6)'!$C435))</f>
        <v/>
      </c>
      <c r="G435" s="4" t="str">
        <f t="shared" ca="1" si="82"/>
        <v/>
      </c>
      <c r="H435" s="69" t="str">
        <f t="shared" ca="1" si="90"/>
        <v/>
      </c>
      <c r="I435" s="69" t="str">
        <f t="shared" ca="1" si="91"/>
        <v/>
      </c>
      <c r="J435" s="69" t="str">
        <f t="shared" ca="1" si="92"/>
        <v/>
      </c>
      <c r="N435" s="64" t="str">
        <f t="shared" ca="1" si="93"/>
        <v/>
      </c>
      <c r="O435" s="64" t="str">
        <f t="shared" ca="1" si="94"/>
        <v/>
      </c>
      <c r="P435" s="36" t="str">
        <f t="shared" ca="1" si="83"/>
        <v/>
      </c>
      <c r="Q435" s="36" t="str">
        <f t="shared" ca="1" si="84"/>
        <v/>
      </c>
      <c r="R435" s="36" t="str">
        <f t="shared" ca="1" si="85"/>
        <v/>
      </c>
      <c r="S435" s="4" t="str">
        <f t="shared" ca="1" si="86"/>
        <v/>
      </c>
      <c r="T435" s="61" t="str">
        <f t="shared" ca="1" si="87"/>
        <v/>
      </c>
      <c r="U435" s="61" t="str">
        <f t="shared" ca="1" si="87"/>
        <v/>
      </c>
      <c r="V435" s="61" t="str">
        <f t="shared" ca="1" si="87"/>
        <v/>
      </c>
      <c r="AJ435" t="str">
        <f t="shared" ca="1" si="88"/>
        <v>first</v>
      </c>
    </row>
    <row r="436" spans="3:36">
      <c r="C436" t="str">
        <f t="shared" ca="1" si="89"/>
        <v/>
      </c>
      <c r="D436" s="4" t="str">
        <f ca="1">IF(C436="","",COUNTIFS('Program and Results'!$S:$S,"HOME",'Program and Results'!$U:$U,'Data mining (Elo R diff Last 6)'!$C436))</f>
        <v/>
      </c>
      <c r="E436" s="4" t="str">
        <f ca="1">IF(C436="","",COUNTIFS('Program and Results'!$S:$S,"AWAY",'Program and Results'!$U:$U,'Data mining (Elo R diff Last 6)'!$C436))</f>
        <v/>
      </c>
      <c r="F436" s="4" t="str">
        <f ca="1">IF(C436="","",COUNTIFS('Program and Results'!$S:$S,"DRAW",'Program and Results'!$U:$U,'Data mining (Elo R diff Last 6)'!$C436))</f>
        <v/>
      </c>
      <c r="G436" s="4" t="str">
        <f t="shared" ca="1" si="82"/>
        <v/>
      </c>
      <c r="H436" s="69" t="str">
        <f t="shared" ca="1" si="90"/>
        <v/>
      </c>
      <c r="I436" s="69" t="str">
        <f t="shared" ca="1" si="91"/>
        <v/>
      </c>
      <c r="J436" s="69" t="str">
        <f t="shared" ca="1" si="92"/>
        <v/>
      </c>
      <c r="N436" s="64" t="str">
        <f t="shared" ca="1" si="93"/>
        <v/>
      </c>
      <c r="O436" s="64" t="str">
        <f t="shared" ca="1" si="94"/>
        <v/>
      </c>
      <c r="P436" s="36" t="str">
        <f t="shared" ca="1" si="83"/>
        <v/>
      </c>
      <c r="Q436" s="36" t="str">
        <f t="shared" ca="1" si="84"/>
        <v/>
      </c>
      <c r="R436" s="36" t="str">
        <f t="shared" ca="1" si="85"/>
        <v/>
      </c>
      <c r="S436" s="4" t="str">
        <f t="shared" ca="1" si="86"/>
        <v/>
      </c>
      <c r="T436" s="61" t="str">
        <f t="shared" ca="1" si="87"/>
        <v/>
      </c>
      <c r="U436" s="61" t="str">
        <f t="shared" ca="1" si="87"/>
        <v/>
      </c>
      <c r="V436" s="61" t="str">
        <f t="shared" ca="1" si="87"/>
        <v/>
      </c>
      <c r="AJ436" t="str">
        <f t="shared" ca="1" si="88"/>
        <v>first</v>
      </c>
    </row>
    <row r="437" spans="3:36">
      <c r="C437" t="str">
        <f t="shared" ca="1" si="89"/>
        <v/>
      </c>
      <c r="D437" s="4" t="str">
        <f ca="1">IF(C437="","",COUNTIFS('Program and Results'!$S:$S,"HOME",'Program and Results'!$U:$U,'Data mining (Elo R diff Last 6)'!$C437))</f>
        <v/>
      </c>
      <c r="E437" s="4" t="str">
        <f ca="1">IF(C437="","",COUNTIFS('Program and Results'!$S:$S,"AWAY",'Program and Results'!$U:$U,'Data mining (Elo R diff Last 6)'!$C437))</f>
        <v/>
      </c>
      <c r="F437" s="4" t="str">
        <f ca="1">IF(C437="","",COUNTIFS('Program and Results'!$S:$S,"DRAW",'Program and Results'!$U:$U,'Data mining (Elo R diff Last 6)'!$C437))</f>
        <v/>
      </c>
      <c r="G437" s="4" t="str">
        <f t="shared" ca="1" si="82"/>
        <v/>
      </c>
      <c r="H437" s="69" t="str">
        <f t="shared" ca="1" si="90"/>
        <v/>
      </c>
      <c r="I437" s="69" t="str">
        <f t="shared" ca="1" si="91"/>
        <v/>
      </c>
      <c r="J437" s="69" t="str">
        <f t="shared" ca="1" si="92"/>
        <v/>
      </c>
      <c r="N437" s="64" t="str">
        <f t="shared" ca="1" si="93"/>
        <v/>
      </c>
      <c r="O437" s="64" t="str">
        <f t="shared" ca="1" si="94"/>
        <v/>
      </c>
      <c r="P437" s="36" t="str">
        <f t="shared" ca="1" si="83"/>
        <v/>
      </c>
      <c r="Q437" s="36" t="str">
        <f t="shared" ca="1" si="84"/>
        <v/>
      </c>
      <c r="R437" s="36" t="str">
        <f t="shared" ca="1" si="85"/>
        <v/>
      </c>
      <c r="S437" s="4" t="str">
        <f t="shared" ca="1" si="86"/>
        <v/>
      </c>
      <c r="T437" s="61" t="str">
        <f t="shared" ca="1" si="87"/>
        <v/>
      </c>
      <c r="U437" s="61" t="str">
        <f t="shared" ca="1" si="87"/>
        <v/>
      </c>
      <c r="V437" s="61" t="str">
        <f t="shared" ca="1" si="87"/>
        <v/>
      </c>
      <c r="AJ437" t="str">
        <f t="shared" ca="1" si="88"/>
        <v>first</v>
      </c>
    </row>
    <row r="438" spans="3:36">
      <c r="C438" t="str">
        <f t="shared" ca="1" si="89"/>
        <v/>
      </c>
      <c r="D438" s="4" t="str">
        <f ca="1">IF(C438="","",COUNTIFS('Program and Results'!$S:$S,"HOME",'Program and Results'!$U:$U,'Data mining (Elo R diff Last 6)'!$C438))</f>
        <v/>
      </c>
      <c r="E438" s="4" t="str">
        <f ca="1">IF(C438="","",COUNTIFS('Program and Results'!$S:$S,"AWAY",'Program and Results'!$U:$U,'Data mining (Elo R diff Last 6)'!$C438))</f>
        <v/>
      </c>
      <c r="F438" s="4" t="str">
        <f ca="1">IF(C438="","",COUNTIFS('Program and Results'!$S:$S,"DRAW",'Program and Results'!$U:$U,'Data mining (Elo R diff Last 6)'!$C438))</f>
        <v/>
      </c>
      <c r="G438" s="4" t="str">
        <f t="shared" ca="1" si="82"/>
        <v/>
      </c>
      <c r="H438" s="69" t="str">
        <f t="shared" ca="1" si="90"/>
        <v/>
      </c>
      <c r="I438" s="69" t="str">
        <f t="shared" ca="1" si="91"/>
        <v/>
      </c>
      <c r="J438" s="69" t="str">
        <f t="shared" ca="1" si="92"/>
        <v/>
      </c>
      <c r="N438" s="64" t="str">
        <f t="shared" ca="1" si="93"/>
        <v/>
      </c>
      <c r="O438" s="64" t="str">
        <f t="shared" ca="1" si="94"/>
        <v/>
      </c>
      <c r="P438" s="36" t="str">
        <f t="shared" ca="1" si="83"/>
        <v/>
      </c>
      <c r="Q438" s="36" t="str">
        <f t="shared" ca="1" si="84"/>
        <v/>
      </c>
      <c r="R438" s="36" t="str">
        <f t="shared" ca="1" si="85"/>
        <v/>
      </c>
      <c r="S438" s="4" t="str">
        <f t="shared" ca="1" si="86"/>
        <v/>
      </c>
      <c r="T438" s="61" t="str">
        <f t="shared" ca="1" si="87"/>
        <v/>
      </c>
      <c r="U438" s="61" t="str">
        <f t="shared" ca="1" si="87"/>
        <v/>
      </c>
      <c r="V438" s="61" t="str">
        <f t="shared" ca="1" si="87"/>
        <v/>
      </c>
      <c r="AJ438" t="str">
        <f t="shared" ca="1" si="88"/>
        <v>first</v>
      </c>
    </row>
    <row r="439" spans="3:36">
      <c r="C439" t="str">
        <f t="shared" ca="1" si="89"/>
        <v/>
      </c>
      <c r="D439" s="4" t="str">
        <f ca="1">IF(C439="","",COUNTIFS('Program and Results'!$S:$S,"HOME",'Program and Results'!$U:$U,'Data mining (Elo R diff Last 6)'!$C439))</f>
        <v/>
      </c>
      <c r="E439" s="4" t="str">
        <f ca="1">IF(C439="","",COUNTIFS('Program and Results'!$S:$S,"AWAY",'Program and Results'!$U:$U,'Data mining (Elo R diff Last 6)'!$C439))</f>
        <v/>
      </c>
      <c r="F439" s="4" t="str">
        <f ca="1">IF(C439="","",COUNTIFS('Program and Results'!$S:$S,"DRAW",'Program and Results'!$U:$U,'Data mining (Elo R diff Last 6)'!$C439))</f>
        <v/>
      </c>
      <c r="G439" s="4" t="str">
        <f t="shared" ca="1" si="82"/>
        <v/>
      </c>
      <c r="H439" s="69" t="str">
        <f t="shared" ca="1" si="90"/>
        <v/>
      </c>
      <c r="I439" s="69" t="str">
        <f t="shared" ca="1" si="91"/>
        <v/>
      </c>
      <c r="J439" s="69" t="str">
        <f t="shared" ca="1" si="92"/>
        <v/>
      </c>
      <c r="N439" s="64" t="str">
        <f t="shared" ca="1" si="93"/>
        <v/>
      </c>
      <c r="O439" s="64" t="str">
        <f t="shared" ca="1" si="94"/>
        <v/>
      </c>
      <c r="P439" s="36" t="str">
        <f t="shared" ca="1" si="83"/>
        <v/>
      </c>
      <c r="Q439" s="36" t="str">
        <f t="shared" ca="1" si="84"/>
        <v/>
      </c>
      <c r="R439" s="36" t="str">
        <f t="shared" ca="1" si="85"/>
        <v/>
      </c>
      <c r="S439" s="4" t="str">
        <f t="shared" ca="1" si="86"/>
        <v/>
      </c>
      <c r="T439" s="61" t="str">
        <f t="shared" ca="1" si="87"/>
        <v/>
      </c>
      <c r="U439" s="61" t="str">
        <f t="shared" ca="1" si="87"/>
        <v/>
      </c>
      <c r="V439" s="61" t="str">
        <f t="shared" ca="1" si="87"/>
        <v/>
      </c>
      <c r="AJ439" t="str">
        <f t="shared" ca="1" si="88"/>
        <v>first</v>
      </c>
    </row>
    <row r="440" spans="3:36">
      <c r="C440" t="str">
        <f t="shared" ca="1" si="89"/>
        <v/>
      </c>
      <c r="D440" s="4" t="str">
        <f ca="1">IF(C440="","",COUNTIFS('Program and Results'!$S:$S,"HOME",'Program and Results'!$U:$U,'Data mining (Elo R diff Last 6)'!$C440))</f>
        <v/>
      </c>
      <c r="E440" s="4" t="str">
        <f ca="1">IF(C440="","",COUNTIFS('Program and Results'!$S:$S,"AWAY",'Program and Results'!$U:$U,'Data mining (Elo R diff Last 6)'!$C440))</f>
        <v/>
      </c>
      <c r="F440" s="4" t="str">
        <f ca="1">IF(C440="","",COUNTIFS('Program and Results'!$S:$S,"DRAW",'Program and Results'!$U:$U,'Data mining (Elo R diff Last 6)'!$C440))</f>
        <v/>
      </c>
      <c r="G440" s="4" t="str">
        <f t="shared" ca="1" si="82"/>
        <v/>
      </c>
      <c r="H440" s="69" t="str">
        <f t="shared" ca="1" si="90"/>
        <v/>
      </c>
      <c r="I440" s="69" t="str">
        <f t="shared" ca="1" si="91"/>
        <v/>
      </c>
      <c r="J440" s="69" t="str">
        <f t="shared" ca="1" si="92"/>
        <v/>
      </c>
      <c r="N440" s="64" t="str">
        <f t="shared" ca="1" si="93"/>
        <v/>
      </c>
      <c r="O440" s="64" t="str">
        <f t="shared" ca="1" si="94"/>
        <v/>
      </c>
      <c r="P440" s="36" t="str">
        <f t="shared" ca="1" si="83"/>
        <v/>
      </c>
      <c r="Q440" s="36" t="str">
        <f t="shared" ca="1" si="84"/>
        <v/>
      </c>
      <c r="R440" s="36" t="str">
        <f t="shared" ca="1" si="85"/>
        <v/>
      </c>
      <c r="S440" s="4" t="str">
        <f t="shared" ca="1" si="86"/>
        <v/>
      </c>
      <c r="T440" s="61" t="str">
        <f t="shared" ca="1" si="87"/>
        <v/>
      </c>
      <c r="U440" s="61" t="str">
        <f t="shared" ca="1" si="87"/>
        <v/>
      </c>
      <c r="V440" s="61" t="str">
        <f t="shared" ca="1" si="87"/>
        <v/>
      </c>
      <c r="AJ440" t="str">
        <f t="shared" ca="1" si="88"/>
        <v>first</v>
      </c>
    </row>
    <row r="441" spans="3:36">
      <c r="C441" t="str">
        <f t="shared" ca="1" si="89"/>
        <v/>
      </c>
      <c r="D441" s="4" t="str">
        <f ca="1">IF(C441="","",COUNTIFS('Program and Results'!$S:$S,"HOME",'Program and Results'!$U:$U,'Data mining (Elo R diff Last 6)'!$C441))</f>
        <v/>
      </c>
      <c r="E441" s="4" t="str">
        <f ca="1">IF(C441="","",COUNTIFS('Program and Results'!$S:$S,"AWAY",'Program and Results'!$U:$U,'Data mining (Elo R diff Last 6)'!$C441))</f>
        <v/>
      </c>
      <c r="F441" s="4" t="str">
        <f ca="1">IF(C441="","",COUNTIFS('Program and Results'!$S:$S,"DRAW",'Program and Results'!$U:$U,'Data mining (Elo R diff Last 6)'!$C441))</f>
        <v/>
      </c>
      <c r="G441" s="4" t="str">
        <f t="shared" ca="1" si="82"/>
        <v/>
      </c>
      <c r="H441" s="69" t="str">
        <f t="shared" ca="1" si="90"/>
        <v/>
      </c>
      <c r="I441" s="69" t="str">
        <f t="shared" ca="1" si="91"/>
        <v/>
      </c>
      <c r="J441" s="69" t="str">
        <f t="shared" ca="1" si="92"/>
        <v/>
      </c>
      <c r="N441" s="64" t="str">
        <f t="shared" ca="1" si="93"/>
        <v/>
      </c>
      <c r="O441" s="64" t="str">
        <f t="shared" ca="1" si="94"/>
        <v/>
      </c>
      <c r="P441" s="36" t="str">
        <f t="shared" ca="1" si="83"/>
        <v/>
      </c>
      <c r="Q441" s="36" t="str">
        <f t="shared" ca="1" si="84"/>
        <v/>
      </c>
      <c r="R441" s="36" t="str">
        <f t="shared" ca="1" si="85"/>
        <v/>
      </c>
      <c r="S441" s="4" t="str">
        <f t="shared" ca="1" si="86"/>
        <v/>
      </c>
      <c r="T441" s="61" t="str">
        <f t="shared" ca="1" si="87"/>
        <v/>
      </c>
      <c r="U441" s="61" t="str">
        <f t="shared" ca="1" si="87"/>
        <v/>
      </c>
      <c r="V441" s="61" t="str">
        <f t="shared" ca="1" si="87"/>
        <v/>
      </c>
      <c r="AJ441" t="str">
        <f t="shared" ca="1" si="88"/>
        <v>first</v>
      </c>
    </row>
    <row r="442" spans="3:36">
      <c r="C442" t="str">
        <f t="shared" ca="1" si="89"/>
        <v/>
      </c>
      <c r="D442" s="4" t="str">
        <f ca="1">IF(C442="","",COUNTIFS('Program and Results'!$S:$S,"HOME",'Program and Results'!$U:$U,'Data mining (Elo R diff Last 6)'!$C442))</f>
        <v/>
      </c>
      <c r="E442" s="4" t="str">
        <f ca="1">IF(C442="","",COUNTIFS('Program and Results'!$S:$S,"AWAY",'Program and Results'!$U:$U,'Data mining (Elo R diff Last 6)'!$C442))</f>
        <v/>
      </c>
      <c r="F442" s="4" t="str">
        <f ca="1">IF(C442="","",COUNTIFS('Program and Results'!$S:$S,"DRAW",'Program and Results'!$U:$U,'Data mining (Elo R diff Last 6)'!$C442))</f>
        <v/>
      </c>
      <c r="G442" s="4" t="str">
        <f t="shared" ca="1" si="82"/>
        <v/>
      </c>
      <c r="H442" s="69" t="str">
        <f t="shared" ca="1" si="90"/>
        <v/>
      </c>
      <c r="I442" s="69" t="str">
        <f t="shared" ca="1" si="91"/>
        <v/>
      </c>
      <c r="J442" s="69" t="str">
        <f t="shared" ca="1" si="92"/>
        <v/>
      </c>
      <c r="N442" s="64" t="str">
        <f t="shared" ca="1" si="93"/>
        <v/>
      </c>
      <c r="O442" s="64" t="str">
        <f t="shared" ca="1" si="94"/>
        <v/>
      </c>
      <c r="P442" s="36" t="str">
        <f t="shared" ca="1" si="83"/>
        <v/>
      </c>
      <c r="Q442" s="36" t="str">
        <f t="shared" ca="1" si="84"/>
        <v/>
      </c>
      <c r="R442" s="36" t="str">
        <f t="shared" ca="1" si="85"/>
        <v/>
      </c>
      <c r="S442" s="4" t="str">
        <f t="shared" ca="1" si="86"/>
        <v/>
      </c>
      <c r="T442" s="61" t="str">
        <f t="shared" ca="1" si="87"/>
        <v/>
      </c>
      <c r="U442" s="61" t="str">
        <f t="shared" ca="1" si="87"/>
        <v/>
      </c>
      <c r="V442" s="61" t="str">
        <f t="shared" ca="1" si="87"/>
        <v/>
      </c>
      <c r="AJ442" t="str">
        <f t="shared" ca="1" si="88"/>
        <v>first</v>
      </c>
    </row>
    <row r="443" spans="3:36">
      <c r="C443" t="str">
        <f t="shared" ca="1" si="89"/>
        <v/>
      </c>
      <c r="D443" s="4" t="str">
        <f ca="1">IF(C443="","",COUNTIFS('Program and Results'!$S:$S,"HOME",'Program and Results'!$U:$U,'Data mining (Elo R diff Last 6)'!$C443))</f>
        <v/>
      </c>
      <c r="E443" s="4" t="str">
        <f ca="1">IF(C443="","",COUNTIFS('Program and Results'!$S:$S,"AWAY",'Program and Results'!$U:$U,'Data mining (Elo R diff Last 6)'!$C443))</f>
        <v/>
      </c>
      <c r="F443" s="4" t="str">
        <f ca="1">IF(C443="","",COUNTIFS('Program and Results'!$S:$S,"DRAW",'Program and Results'!$U:$U,'Data mining (Elo R diff Last 6)'!$C443))</f>
        <v/>
      </c>
      <c r="G443" s="4" t="str">
        <f t="shared" ca="1" si="82"/>
        <v/>
      </c>
      <c r="H443" s="69" t="str">
        <f t="shared" ca="1" si="90"/>
        <v/>
      </c>
      <c r="I443" s="69" t="str">
        <f t="shared" ca="1" si="91"/>
        <v/>
      </c>
      <c r="J443" s="69" t="str">
        <f t="shared" ca="1" si="92"/>
        <v/>
      </c>
      <c r="N443" s="64" t="str">
        <f t="shared" ca="1" si="93"/>
        <v/>
      </c>
      <c r="O443" s="64" t="str">
        <f t="shared" ca="1" si="94"/>
        <v/>
      </c>
      <c r="P443" s="36" t="str">
        <f t="shared" ca="1" si="83"/>
        <v/>
      </c>
      <c r="Q443" s="36" t="str">
        <f t="shared" ca="1" si="84"/>
        <v/>
      </c>
      <c r="R443" s="36" t="str">
        <f t="shared" ca="1" si="85"/>
        <v/>
      </c>
      <c r="S443" s="4" t="str">
        <f t="shared" ca="1" si="86"/>
        <v/>
      </c>
      <c r="T443" s="61" t="str">
        <f t="shared" ca="1" si="87"/>
        <v/>
      </c>
      <c r="U443" s="61" t="str">
        <f t="shared" ca="1" si="87"/>
        <v/>
      </c>
      <c r="V443" s="61" t="str">
        <f t="shared" ca="1" si="87"/>
        <v/>
      </c>
      <c r="AJ443" t="str">
        <f t="shared" ca="1" si="88"/>
        <v>first</v>
      </c>
    </row>
    <row r="444" spans="3:36">
      <c r="C444" t="str">
        <f t="shared" ca="1" si="89"/>
        <v/>
      </c>
      <c r="D444" s="4" t="str">
        <f ca="1">IF(C444="","",COUNTIFS('Program and Results'!$S:$S,"HOME",'Program and Results'!$U:$U,'Data mining (Elo R diff Last 6)'!$C444))</f>
        <v/>
      </c>
      <c r="E444" s="4" t="str">
        <f ca="1">IF(C444="","",COUNTIFS('Program and Results'!$S:$S,"AWAY",'Program and Results'!$U:$U,'Data mining (Elo R diff Last 6)'!$C444))</f>
        <v/>
      </c>
      <c r="F444" s="4" t="str">
        <f ca="1">IF(C444="","",COUNTIFS('Program and Results'!$S:$S,"DRAW",'Program and Results'!$U:$U,'Data mining (Elo R diff Last 6)'!$C444))</f>
        <v/>
      </c>
      <c r="G444" s="4" t="str">
        <f t="shared" ca="1" si="82"/>
        <v/>
      </c>
      <c r="H444" s="69" t="str">
        <f t="shared" ca="1" si="90"/>
        <v/>
      </c>
      <c r="I444" s="69" t="str">
        <f t="shared" ca="1" si="91"/>
        <v/>
      </c>
      <c r="J444" s="69" t="str">
        <f t="shared" ca="1" si="92"/>
        <v/>
      </c>
      <c r="N444" s="64" t="str">
        <f t="shared" ca="1" si="93"/>
        <v/>
      </c>
      <c r="O444" s="64" t="str">
        <f t="shared" ca="1" si="94"/>
        <v/>
      </c>
      <c r="P444" s="36" t="str">
        <f t="shared" ca="1" si="83"/>
        <v/>
      </c>
      <c r="Q444" s="36" t="str">
        <f t="shared" ca="1" si="84"/>
        <v/>
      </c>
      <c r="R444" s="36" t="str">
        <f t="shared" ca="1" si="85"/>
        <v/>
      </c>
      <c r="S444" s="4" t="str">
        <f t="shared" ca="1" si="86"/>
        <v/>
      </c>
      <c r="T444" s="61" t="str">
        <f t="shared" ca="1" si="87"/>
        <v/>
      </c>
      <c r="U444" s="61" t="str">
        <f t="shared" ca="1" si="87"/>
        <v/>
      </c>
      <c r="V444" s="61" t="str">
        <f t="shared" ca="1" si="87"/>
        <v/>
      </c>
      <c r="AJ444" t="str">
        <f t="shared" ca="1" si="88"/>
        <v>first</v>
      </c>
    </row>
    <row r="445" spans="3:36">
      <c r="C445" t="str">
        <f t="shared" ca="1" si="89"/>
        <v/>
      </c>
      <c r="D445" s="4" t="str">
        <f ca="1">IF(C445="","",COUNTIFS('Program and Results'!$S:$S,"HOME",'Program and Results'!$U:$U,'Data mining (Elo R diff Last 6)'!$C445))</f>
        <v/>
      </c>
      <c r="E445" s="4" t="str">
        <f ca="1">IF(C445="","",COUNTIFS('Program and Results'!$S:$S,"AWAY",'Program and Results'!$U:$U,'Data mining (Elo R diff Last 6)'!$C445))</f>
        <v/>
      </c>
      <c r="F445" s="4" t="str">
        <f ca="1">IF(C445="","",COUNTIFS('Program and Results'!$S:$S,"DRAW",'Program and Results'!$U:$U,'Data mining (Elo R diff Last 6)'!$C445))</f>
        <v/>
      </c>
      <c r="G445" s="4" t="str">
        <f t="shared" ca="1" si="82"/>
        <v/>
      </c>
      <c r="H445" s="69" t="str">
        <f t="shared" ca="1" si="90"/>
        <v/>
      </c>
      <c r="I445" s="69" t="str">
        <f t="shared" ca="1" si="91"/>
        <v/>
      </c>
      <c r="J445" s="69" t="str">
        <f t="shared" ca="1" si="92"/>
        <v/>
      </c>
      <c r="N445" s="64" t="str">
        <f t="shared" ca="1" si="93"/>
        <v/>
      </c>
      <c r="O445" s="64" t="str">
        <f t="shared" ca="1" si="94"/>
        <v/>
      </c>
      <c r="P445" s="36" t="str">
        <f t="shared" ca="1" si="83"/>
        <v/>
      </c>
      <c r="Q445" s="36" t="str">
        <f t="shared" ca="1" si="84"/>
        <v/>
      </c>
      <c r="R445" s="36" t="str">
        <f t="shared" ca="1" si="85"/>
        <v/>
      </c>
      <c r="S445" s="4" t="str">
        <f t="shared" ca="1" si="86"/>
        <v/>
      </c>
      <c r="T445" s="61" t="str">
        <f t="shared" ca="1" si="87"/>
        <v/>
      </c>
      <c r="U445" s="61" t="str">
        <f t="shared" ca="1" si="87"/>
        <v/>
      </c>
      <c r="V445" s="61" t="str">
        <f t="shared" ca="1" si="87"/>
        <v/>
      </c>
      <c r="AJ445" t="str">
        <f t="shared" ca="1" si="88"/>
        <v>first</v>
      </c>
    </row>
    <row r="446" spans="3:36">
      <c r="C446" t="str">
        <f t="shared" ca="1" si="89"/>
        <v/>
      </c>
      <c r="D446" s="4" t="str">
        <f ca="1">IF(C446="","",COUNTIFS('Program and Results'!$S:$S,"HOME",'Program and Results'!$U:$U,'Data mining (Elo R diff Last 6)'!$C446))</f>
        <v/>
      </c>
      <c r="E446" s="4" t="str">
        <f ca="1">IF(C446="","",COUNTIFS('Program and Results'!$S:$S,"AWAY",'Program and Results'!$U:$U,'Data mining (Elo R diff Last 6)'!$C446))</f>
        <v/>
      </c>
      <c r="F446" s="4" t="str">
        <f ca="1">IF(C446="","",COUNTIFS('Program and Results'!$S:$S,"DRAW",'Program and Results'!$U:$U,'Data mining (Elo R diff Last 6)'!$C446))</f>
        <v/>
      </c>
      <c r="G446" s="4" t="str">
        <f t="shared" ca="1" si="82"/>
        <v/>
      </c>
      <c r="H446" s="69" t="str">
        <f t="shared" ca="1" si="90"/>
        <v/>
      </c>
      <c r="I446" s="69" t="str">
        <f t="shared" ca="1" si="91"/>
        <v/>
      </c>
      <c r="J446" s="69" t="str">
        <f t="shared" ca="1" si="92"/>
        <v/>
      </c>
      <c r="N446" s="64" t="str">
        <f t="shared" ca="1" si="93"/>
        <v/>
      </c>
      <c r="O446" s="64" t="str">
        <f t="shared" ca="1" si="94"/>
        <v/>
      </c>
      <c r="P446" s="36" t="str">
        <f t="shared" ca="1" si="83"/>
        <v/>
      </c>
      <c r="Q446" s="36" t="str">
        <f t="shared" ca="1" si="84"/>
        <v/>
      </c>
      <c r="R446" s="36" t="str">
        <f t="shared" ca="1" si="85"/>
        <v/>
      </c>
      <c r="S446" s="4" t="str">
        <f t="shared" ca="1" si="86"/>
        <v/>
      </c>
      <c r="T446" s="61" t="str">
        <f t="shared" ca="1" si="87"/>
        <v/>
      </c>
      <c r="U446" s="61" t="str">
        <f t="shared" ca="1" si="87"/>
        <v/>
      </c>
      <c r="V446" s="61" t="str">
        <f t="shared" ca="1" si="87"/>
        <v/>
      </c>
      <c r="AJ446" t="str">
        <f t="shared" ca="1" si="88"/>
        <v>first</v>
      </c>
    </row>
    <row r="447" spans="3:36">
      <c r="C447" t="str">
        <f t="shared" ca="1" si="89"/>
        <v/>
      </c>
      <c r="D447" s="4" t="str">
        <f ca="1">IF(C447="","",COUNTIFS('Program and Results'!$S:$S,"HOME",'Program and Results'!$U:$U,'Data mining (Elo R diff Last 6)'!$C447))</f>
        <v/>
      </c>
      <c r="E447" s="4" t="str">
        <f ca="1">IF(C447="","",COUNTIFS('Program and Results'!$S:$S,"AWAY",'Program and Results'!$U:$U,'Data mining (Elo R diff Last 6)'!$C447))</f>
        <v/>
      </c>
      <c r="F447" s="4" t="str">
        <f ca="1">IF(C447="","",COUNTIFS('Program and Results'!$S:$S,"DRAW",'Program and Results'!$U:$U,'Data mining (Elo R diff Last 6)'!$C447))</f>
        <v/>
      </c>
      <c r="G447" s="4" t="str">
        <f t="shared" ca="1" si="82"/>
        <v/>
      </c>
      <c r="H447" s="69" t="str">
        <f t="shared" ca="1" si="90"/>
        <v/>
      </c>
      <c r="I447" s="69" t="str">
        <f t="shared" ca="1" si="91"/>
        <v/>
      </c>
      <c r="J447" s="69" t="str">
        <f t="shared" ca="1" si="92"/>
        <v/>
      </c>
      <c r="N447" s="64" t="str">
        <f t="shared" ca="1" si="93"/>
        <v/>
      </c>
      <c r="O447" s="64" t="str">
        <f t="shared" ca="1" si="94"/>
        <v/>
      </c>
      <c r="P447" s="36" t="str">
        <f t="shared" ca="1" si="83"/>
        <v/>
      </c>
      <c r="Q447" s="36" t="str">
        <f t="shared" ca="1" si="84"/>
        <v/>
      </c>
      <c r="R447" s="36" t="str">
        <f t="shared" ca="1" si="85"/>
        <v/>
      </c>
      <c r="S447" s="4" t="str">
        <f t="shared" ca="1" si="86"/>
        <v/>
      </c>
      <c r="T447" s="61" t="str">
        <f t="shared" ca="1" si="87"/>
        <v/>
      </c>
      <c r="U447" s="61" t="str">
        <f t="shared" ca="1" si="87"/>
        <v/>
      </c>
      <c r="V447" s="61" t="str">
        <f t="shared" ca="1" si="87"/>
        <v/>
      </c>
      <c r="AJ447" t="str">
        <f t="shared" ca="1" si="88"/>
        <v>first</v>
      </c>
    </row>
    <row r="448" spans="3:36">
      <c r="C448" t="str">
        <f t="shared" ca="1" si="89"/>
        <v/>
      </c>
      <c r="D448" s="4" t="str">
        <f ca="1">IF(C448="","",COUNTIFS('Program and Results'!$S:$S,"HOME",'Program and Results'!$U:$U,'Data mining (Elo R diff Last 6)'!$C448))</f>
        <v/>
      </c>
      <c r="E448" s="4" t="str">
        <f ca="1">IF(C448="","",COUNTIFS('Program and Results'!$S:$S,"AWAY",'Program and Results'!$U:$U,'Data mining (Elo R diff Last 6)'!$C448))</f>
        <v/>
      </c>
      <c r="F448" s="4" t="str">
        <f ca="1">IF(C448="","",COUNTIFS('Program and Results'!$S:$S,"DRAW",'Program and Results'!$U:$U,'Data mining (Elo R diff Last 6)'!$C448))</f>
        <v/>
      </c>
      <c r="G448" s="4" t="str">
        <f t="shared" ca="1" si="82"/>
        <v/>
      </c>
      <c r="H448" s="69" t="str">
        <f t="shared" ca="1" si="90"/>
        <v/>
      </c>
      <c r="I448" s="69" t="str">
        <f t="shared" ca="1" si="91"/>
        <v/>
      </c>
      <c r="J448" s="69" t="str">
        <f t="shared" ca="1" si="92"/>
        <v/>
      </c>
      <c r="N448" s="64" t="str">
        <f t="shared" ca="1" si="93"/>
        <v/>
      </c>
      <c r="O448" s="64" t="str">
        <f t="shared" ca="1" si="94"/>
        <v/>
      </c>
      <c r="P448" s="36" t="str">
        <f t="shared" ca="1" si="83"/>
        <v/>
      </c>
      <c r="Q448" s="36" t="str">
        <f t="shared" ca="1" si="84"/>
        <v/>
      </c>
      <c r="R448" s="36" t="str">
        <f t="shared" ca="1" si="85"/>
        <v/>
      </c>
      <c r="S448" s="4" t="str">
        <f t="shared" ca="1" si="86"/>
        <v/>
      </c>
      <c r="T448" s="61" t="str">
        <f t="shared" ca="1" si="87"/>
        <v/>
      </c>
      <c r="U448" s="61" t="str">
        <f t="shared" ca="1" si="87"/>
        <v/>
      </c>
      <c r="V448" s="61" t="str">
        <f t="shared" ca="1" si="87"/>
        <v/>
      </c>
      <c r="AJ448" t="str">
        <f t="shared" ca="1" si="88"/>
        <v>first</v>
      </c>
    </row>
    <row r="449" spans="3:36">
      <c r="C449" t="str">
        <f t="shared" ca="1" si="89"/>
        <v/>
      </c>
      <c r="D449" s="4" t="str">
        <f ca="1">IF(C449="","",COUNTIFS('Program and Results'!$S:$S,"HOME",'Program and Results'!$U:$U,'Data mining (Elo R diff Last 6)'!$C449))</f>
        <v/>
      </c>
      <c r="E449" s="4" t="str">
        <f ca="1">IF(C449="","",COUNTIFS('Program and Results'!$S:$S,"AWAY",'Program and Results'!$U:$U,'Data mining (Elo R diff Last 6)'!$C449))</f>
        <v/>
      </c>
      <c r="F449" s="4" t="str">
        <f ca="1">IF(C449="","",COUNTIFS('Program and Results'!$S:$S,"DRAW",'Program and Results'!$U:$U,'Data mining (Elo R diff Last 6)'!$C449))</f>
        <v/>
      </c>
      <c r="G449" s="4" t="str">
        <f t="shared" ca="1" si="82"/>
        <v/>
      </c>
      <c r="H449" s="69" t="str">
        <f t="shared" ca="1" si="90"/>
        <v/>
      </c>
      <c r="I449" s="69" t="str">
        <f t="shared" ca="1" si="91"/>
        <v/>
      </c>
      <c r="J449" s="69" t="str">
        <f t="shared" ca="1" si="92"/>
        <v/>
      </c>
      <c r="N449" s="64" t="str">
        <f t="shared" ca="1" si="93"/>
        <v/>
      </c>
      <c r="O449" s="64" t="str">
        <f t="shared" ca="1" si="94"/>
        <v/>
      </c>
      <c r="P449" s="36" t="str">
        <f t="shared" ca="1" si="83"/>
        <v/>
      </c>
      <c r="Q449" s="36" t="str">
        <f t="shared" ca="1" si="84"/>
        <v/>
      </c>
      <c r="R449" s="36" t="str">
        <f t="shared" ca="1" si="85"/>
        <v/>
      </c>
      <c r="S449" s="4" t="str">
        <f t="shared" ca="1" si="86"/>
        <v/>
      </c>
      <c r="T449" s="61" t="str">
        <f t="shared" ca="1" si="87"/>
        <v/>
      </c>
      <c r="U449" s="61" t="str">
        <f t="shared" ca="1" si="87"/>
        <v/>
      </c>
      <c r="V449" s="61" t="str">
        <f t="shared" ca="1" si="87"/>
        <v/>
      </c>
      <c r="AJ449" t="str">
        <f t="shared" ca="1" si="88"/>
        <v>first</v>
      </c>
    </row>
    <row r="450" spans="3:36">
      <c r="C450" t="str">
        <f t="shared" ca="1" si="89"/>
        <v/>
      </c>
      <c r="D450" s="4" t="str">
        <f ca="1">IF(C450="","",COUNTIFS('Program and Results'!$S:$S,"HOME",'Program and Results'!$U:$U,'Data mining (Elo R diff Last 6)'!$C450))</f>
        <v/>
      </c>
      <c r="E450" s="4" t="str">
        <f ca="1">IF(C450="","",COUNTIFS('Program and Results'!$S:$S,"AWAY",'Program and Results'!$U:$U,'Data mining (Elo R diff Last 6)'!$C450))</f>
        <v/>
      </c>
      <c r="F450" s="4" t="str">
        <f ca="1">IF(C450="","",COUNTIFS('Program and Results'!$S:$S,"DRAW",'Program and Results'!$U:$U,'Data mining (Elo R diff Last 6)'!$C450))</f>
        <v/>
      </c>
      <c r="G450" s="4" t="str">
        <f t="shared" ca="1" si="82"/>
        <v/>
      </c>
      <c r="H450" s="69" t="str">
        <f t="shared" ca="1" si="90"/>
        <v/>
      </c>
      <c r="I450" s="69" t="str">
        <f t="shared" ca="1" si="91"/>
        <v/>
      </c>
      <c r="J450" s="69" t="str">
        <f t="shared" ca="1" si="92"/>
        <v/>
      </c>
      <c r="N450" s="64" t="str">
        <f t="shared" ca="1" si="93"/>
        <v/>
      </c>
      <c r="O450" s="64" t="str">
        <f t="shared" ca="1" si="94"/>
        <v/>
      </c>
      <c r="P450" s="36" t="str">
        <f t="shared" ca="1" si="83"/>
        <v/>
      </c>
      <c r="Q450" s="36" t="str">
        <f t="shared" ca="1" si="84"/>
        <v/>
      </c>
      <c r="R450" s="36" t="str">
        <f t="shared" ca="1" si="85"/>
        <v/>
      </c>
      <c r="S450" s="4" t="str">
        <f t="shared" ca="1" si="86"/>
        <v/>
      </c>
      <c r="T450" s="61" t="str">
        <f t="shared" ca="1" si="87"/>
        <v/>
      </c>
      <c r="U450" s="61" t="str">
        <f t="shared" ca="1" si="87"/>
        <v/>
      </c>
      <c r="V450" s="61" t="str">
        <f t="shared" ca="1" si="87"/>
        <v/>
      </c>
      <c r="AJ450" t="str">
        <f t="shared" ca="1" si="88"/>
        <v>first</v>
      </c>
    </row>
    <row r="451" spans="3:36">
      <c r="C451" t="str">
        <f t="shared" ca="1" si="89"/>
        <v/>
      </c>
      <c r="D451" s="4" t="str">
        <f ca="1">IF(C451="","",COUNTIFS('Program and Results'!$S:$S,"HOME",'Program and Results'!$U:$U,'Data mining (Elo R diff Last 6)'!$C451))</f>
        <v/>
      </c>
      <c r="E451" s="4" t="str">
        <f ca="1">IF(C451="","",COUNTIFS('Program and Results'!$S:$S,"AWAY",'Program and Results'!$U:$U,'Data mining (Elo R diff Last 6)'!$C451))</f>
        <v/>
      </c>
      <c r="F451" s="4" t="str">
        <f ca="1">IF(C451="","",COUNTIFS('Program and Results'!$S:$S,"DRAW",'Program and Results'!$U:$U,'Data mining (Elo R diff Last 6)'!$C451))</f>
        <v/>
      </c>
      <c r="G451" s="4" t="str">
        <f t="shared" ref="G451:G500" ca="1" si="95">IF(C451="","",SUM(D451:F451))</f>
        <v/>
      </c>
      <c r="H451" s="69" t="str">
        <f t="shared" ca="1" si="90"/>
        <v/>
      </c>
      <c r="I451" s="69" t="str">
        <f t="shared" ca="1" si="91"/>
        <v/>
      </c>
      <c r="J451" s="69" t="str">
        <f t="shared" ca="1" si="92"/>
        <v/>
      </c>
      <c r="N451" s="64" t="str">
        <f t="shared" ca="1" si="93"/>
        <v/>
      </c>
      <c r="O451" s="64" t="str">
        <f t="shared" ca="1" si="94"/>
        <v/>
      </c>
      <c r="P451" s="36" t="str">
        <f t="shared" ref="P451:P500" ca="1" si="96">IFERROR(IF(O451="","",IF($O451="+",SUMIFS($D:$D,$C:$C,"&gt;="&amp;$N451),SUMIFS($D:$D,$C:$C,"&gt;="&amp;$N451,$C:$C,"&lt;="&amp;$O451))),"")</f>
        <v/>
      </c>
      <c r="Q451" s="36" t="str">
        <f t="shared" ref="Q451:Q500" ca="1" si="97">IFERROR(IF(O451="","",IF($O451="+",SUMIFS($E:$E,$C:$C,"&gt;="&amp;$N451),SUMIFS($E:$E,$C:$C,"&gt;="&amp;$N451,$C:$C,"&lt;="&amp;$O451))),"")</f>
        <v/>
      </c>
      <c r="R451" s="36" t="str">
        <f t="shared" ref="R451:R500" ca="1" si="98">IFERROR(IF(O451="","",IF($O451="+",SUMIFS($F:$F,$C:$C,"&gt;="&amp;$N451),SUMIFS($F:$F,$C:$C,"&gt;="&amp;$N451,$C:$C,"&lt;="&amp;$O451))),"")</f>
        <v/>
      </c>
      <c r="S451" s="4" t="str">
        <f t="shared" ref="S451:S500" ca="1" si="99">IF(N451="","",SUM(P451:R451))</f>
        <v/>
      </c>
      <c r="T451" s="61" t="str">
        <f t="shared" ref="T451:V500" ca="1" si="100">IFERROR(IF($N451="","",P451/$S451),"")</f>
        <v/>
      </c>
      <c r="U451" s="61" t="str">
        <f t="shared" ca="1" si="100"/>
        <v/>
      </c>
      <c r="V451" s="61" t="str">
        <f t="shared" ca="1" si="100"/>
        <v/>
      </c>
      <c r="AJ451" t="str">
        <f t="shared" ref="AJ451:AJ500" ca="1" si="101">IF(G451=0,"not first",IF(G451&gt;0,"first",""))</f>
        <v>first</v>
      </c>
    </row>
    <row r="452" spans="3:36">
      <c r="C452" t="str">
        <f t="shared" ref="C452:C500" ca="1" si="102">IFERROR(IF(C451+1&gt;$B$2,"",C451+1),"")</f>
        <v/>
      </c>
      <c r="D452" s="4" t="str">
        <f ca="1">IF(C452="","",COUNTIFS('Program and Results'!$S:$S,"HOME",'Program and Results'!$U:$U,'Data mining (Elo R diff Last 6)'!$C452))</f>
        <v/>
      </c>
      <c r="E452" s="4" t="str">
        <f ca="1">IF(C452="","",COUNTIFS('Program and Results'!$S:$S,"AWAY",'Program and Results'!$U:$U,'Data mining (Elo R diff Last 6)'!$C452))</f>
        <v/>
      </c>
      <c r="F452" s="4" t="str">
        <f ca="1">IF(C452="","",COUNTIFS('Program and Results'!$S:$S,"DRAW",'Program and Results'!$U:$U,'Data mining (Elo R diff Last 6)'!$C452))</f>
        <v/>
      </c>
      <c r="G452" s="4" t="str">
        <f t="shared" ca="1" si="95"/>
        <v/>
      </c>
      <c r="H452" s="69" t="str">
        <f t="shared" ref="H452:H500" ca="1" si="103">IFERROR(IF($C452="","",D452/$G452),"")</f>
        <v/>
      </c>
      <c r="I452" s="69" t="str">
        <f t="shared" ref="I452:I500" ca="1" si="104">IFERROR(IF($C452="","",E452/$G452),"")</f>
        <v/>
      </c>
      <c r="J452" s="69" t="str">
        <f t="shared" ref="J452:J500" ca="1" si="105">IFERROR(IF($C452="","",F452/$G452),"")</f>
        <v/>
      </c>
      <c r="N452" s="64" t="str">
        <f t="shared" ref="N452:N500" ca="1" si="106">IFERROR(IF(N451+$M$2&gt;MAX($C$2:$C$500),"",N451+$M$2),"")</f>
        <v/>
      </c>
      <c r="O452" s="64" t="str">
        <f t="shared" ref="O452:O500" ca="1" si="107">IFERROR(IF(N452+$M$2&gt;MAX($C$2:$C$500),"+",N452+($M$2-0.01%)),"")</f>
        <v/>
      </c>
      <c r="P452" s="36" t="str">
        <f t="shared" ca="1" si="96"/>
        <v/>
      </c>
      <c r="Q452" s="36" t="str">
        <f t="shared" ca="1" si="97"/>
        <v/>
      </c>
      <c r="R452" s="36" t="str">
        <f t="shared" ca="1" si="98"/>
        <v/>
      </c>
      <c r="S452" s="4" t="str">
        <f t="shared" ca="1" si="99"/>
        <v/>
      </c>
      <c r="T452" s="61" t="str">
        <f t="shared" ca="1" si="100"/>
        <v/>
      </c>
      <c r="U452" s="61" t="str">
        <f t="shared" ca="1" si="100"/>
        <v/>
      </c>
      <c r="V452" s="61" t="str">
        <f t="shared" ca="1" si="100"/>
        <v/>
      </c>
      <c r="AJ452" t="str">
        <f t="shared" ca="1" si="101"/>
        <v>first</v>
      </c>
    </row>
    <row r="453" spans="3:36">
      <c r="C453" t="str">
        <f t="shared" ca="1" si="102"/>
        <v/>
      </c>
      <c r="D453" s="4" t="str">
        <f ca="1">IF(C453="","",COUNTIFS('Program and Results'!$S:$S,"HOME",'Program and Results'!$U:$U,'Data mining (Elo R diff Last 6)'!$C453))</f>
        <v/>
      </c>
      <c r="E453" s="4" t="str">
        <f ca="1">IF(C453="","",COUNTIFS('Program and Results'!$S:$S,"AWAY",'Program and Results'!$U:$U,'Data mining (Elo R diff Last 6)'!$C453))</f>
        <v/>
      </c>
      <c r="F453" s="4" t="str">
        <f ca="1">IF(C453="","",COUNTIFS('Program and Results'!$S:$S,"DRAW",'Program and Results'!$U:$U,'Data mining (Elo R diff Last 6)'!$C453))</f>
        <v/>
      </c>
      <c r="G453" s="4" t="str">
        <f t="shared" ca="1" si="95"/>
        <v/>
      </c>
      <c r="H453" s="69" t="str">
        <f t="shared" ca="1" si="103"/>
        <v/>
      </c>
      <c r="I453" s="69" t="str">
        <f t="shared" ca="1" si="104"/>
        <v/>
      </c>
      <c r="J453" s="69" t="str">
        <f t="shared" ca="1" si="105"/>
        <v/>
      </c>
      <c r="N453" s="64" t="str">
        <f t="shared" ca="1" si="106"/>
        <v/>
      </c>
      <c r="O453" s="64" t="str">
        <f t="shared" ca="1" si="107"/>
        <v/>
      </c>
      <c r="P453" s="36" t="str">
        <f t="shared" ca="1" si="96"/>
        <v/>
      </c>
      <c r="Q453" s="36" t="str">
        <f t="shared" ca="1" si="97"/>
        <v/>
      </c>
      <c r="R453" s="36" t="str">
        <f t="shared" ca="1" si="98"/>
        <v/>
      </c>
      <c r="S453" s="4" t="str">
        <f t="shared" ca="1" si="99"/>
        <v/>
      </c>
      <c r="T453" s="61" t="str">
        <f t="shared" ca="1" si="100"/>
        <v/>
      </c>
      <c r="U453" s="61" t="str">
        <f t="shared" ca="1" si="100"/>
        <v/>
      </c>
      <c r="V453" s="61" t="str">
        <f t="shared" ca="1" si="100"/>
        <v/>
      </c>
      <c r="AJ453" t="str">
        <f t="shared" ca="1" si="101"/>
        <v>first</v>
      </c>
    </row>
    <row r="454" spans="3:36">
      <c r="C454" t="str">
        <f t="shared" ca="1" si="102"/>
        <v/>
      </c>
      <c r="D454" s="4" t="str">
        <f ca="1">IF(C454="","",COUNTIFS('Program and Results'!$S:$S,"HOME",'Program and Results'!$U:$U,'Data mining (Elo R diff Last 6)'!$C454))</f>
        <v/>
      </c>
      <c r="E454" s="4" t="str">
        <f ca="1">IF(C454="","",COUNTIFS('Program and Results'!$S:$S,"AWAY",'Program and Results'!$U:$U,'Data mining (Elo R diff Last 6)'!$C454))</f>
        <v/>
      </c>
      <c r="F454" s="4" t="str">
        <f ca="1">IF(C454="","",COUNTIFS('Program and Results'!$S:$S,"DRAW",'Program and Results'!$U:$U,'Data mining (Elo R diff Last 6)'!$C454))</f>
        <v/>
      </c>
      <c r="G454" s="4" t="str">
        <f t="shared" ca="1" si="95"/>
        <v/>
      </c>
      <c r="H454" s="69" t="str">
        <f t="shared" ca="1" si="103"/>
        <v/>
      </c>
      <c r="I454" s="69" t="str">
        <f t="shared" ca="1" si="104"/>
        <v/>
      </c>
      <c r="J454" s="69" t="str">
        <f t="shared" ca="1" si="105"/>
        <v/>
      </c>
      <c r="N454" s="64" t="str">
        <f t="shared" ca="1" si="106"/>
        <v/>
      </c>
      <c r="O454" s="64" t="str">
        <f t="shared" ca="1" si="107"/>
        <v/>
      </c>
      <c r="P454" s="36" t="str">
        <f t="shared" ca="1" si="96"/>
        <v/>
      </c>
      <c r="Q454" s="36" t="str">
        <f t="shared" ca="1" si="97"/>
        <v/>
      </c>
      <c r="R454" s="36" t="str">
        <f t="shared" ca="1" si="98"/>
        <v/>
      </c>
      <c r="S454" s="4" t="str">
        <f t="shared" ca="1" si="99"/>
        <v/>
      </c>
      <c r="T454" s="61" t="str">
        <f t="shared" ca="1" si="100"/>
        <v/>
      </c>
      <c r="U454" s="61" t="str">
        <f t="shared" ca="1" si="100"/>
        <v/>
      </c>
      <c r="V454" s="61" t="str">
        <f t="shared" ca="1" si="100"/>
        <v/>
      </c>
      <c r="AJ454" t="str">
        <f t="shared" ca="1" si="101"/>
        <v>first</v>
      </c>
    </row>
    <row r="455" spans="3:36">
      <c r="C455" t="str">
        <f t="shared" ca="1" si="102"/>
        <v/>
      </c>
      <c r="D455" s="4" t="str">
        <f ca="1">IF(C455="","",COUNTIFS('Program and Results'!$S:$S,"HOME",'Program and Results'!$U:$U,'Data mining (Elo R diff Last 6)'!$C455))</f>
        <v/>
      </c>
      <c r="E455" s="4" t="str">
        <f ca="1">IF(C455="","",COUNTIFS('Program and Results'!$S:$S,"AWAY",'Program and Results'!$U:$U,'Data mining (Elo R diff Last 6)'!$C455))</f>
        <v/>
      </c>
      <c r="F455" s="4" t="str">
        <f ca="1">IF(C455="","",COUNTIFS('Program and Results'!$S:$S,"DRAW",'Program and Results'!$U:$U,'Data mining (Elo R diff Last 6)'!$C455))</f>
        <v/>
      </c>
      <c r="G455" s="4" t="str">
        <f t="shared" ca="1" si="95"/>
        <v/>
      </c>
      <c r="H455" s="69" t="str">
        <f t="shared" ca="1" si="103"/>
        <v/>
      </c>
      <c r="I455" s="69" t="str">
        <f t="shared" ca="1" si="104"/>
        <v/>
      </c>
      <c r="J455" s="69" t="str">
        <f t="shared" ca="1" si="105"/>
        <v/>
      </c>
      <c r="N455" s="64" t="str">
        <f t="shared" ca="1" si="106"/>
        <v/>
      </c>
      <c r="O455" s="64" t="str">
        <f t="shared" ca="1" si="107"/>
        <v/>
      </c>
      <c r="P455" s="36" t="str">
        <f t="shared" ca="1" si="96"/>
        <v/>
      </c>
      <c r="Q455" s="36" t="str">
        <f t="shared" ca="1" si="97"/>
        <v/>
      </c>
      <c r="R455" s="36" t="str">
        <f t="shared" ca="1" si="98"/>
        <v/>
      </c>
      <c r="S455" s="4" t="str">
        <f t="shared" ca="1" si="99"/>
        <v/>
      </c>
      <c r="T455" s="61" t="str">
        <f t="shared" ca="1" si="100"/>
        <v/>
      </c>
      <c r="U455" s="61" t="str">
        <f t="shared" ca="1" si="100"/>
        <v/>
      </c>
      <c r="V455" s="61" t="str">
        <f t="shared" ca="1" si="100"/>
        <v/>
      </c>
      <c r="AJ455" t="str">
        <f t="shared" ca="1" si="101"/>
        <v>first</v>
      </c>
    </row>
    <row r="456" spans="3:36">
      <c r="C456" t="str">
        <f t="shared" ca="1" si="102"/>
        <v/>
      </c>
      <c r="D456" s="4" t="str">
        <f ca="1">IF(C456="","",COUNTIFS('Program and Results'!$S:$S,"HOME",'Program and Results'!$U:$U,'Data mining (Elo R diff Last 6)'!$C456))</f>
        <v/>
      </c>
      <c r="E456" s="4" t="str">
        <f ca="1">IF(C456="","",COUNTIFS('Program and Results'!$S:$S,"AWAY",'Program and Results'!$U:$U,'Data mining (Elo R diff Last 6)'!$C456))</f>
        <v/>
      </c>
      <c r="F456" s="4" t="str">
        <f ca="1">IF(C456="","",COUNTIFS('Program and Results'!$S:$S,"DRAW",'Program and Results'!$U:$U,'Data mining (Elo R diff Last 6)'!$C456))</f>
        <v/>
      </c>
      <c r="G456" s="4" t="str">
        <f t="shared" ca="1" si="95"/>
        <v/>
      </c>
      <c r="H456" s="69" t="str">
        <f t="shared" ca="1" si="103"/>
        <v/>
      </c>
      <c r="I456" s="69" t="str">
        <f t="shared" ca="1" si="104"/>
        <v/>
      </c>
      <c r="J456" s="69" t="str">
        <f t="shared" ca="1" si="105"/>
        <v/>
      </c>
      <c r="N456" s="64" t="str">
        <f t="shared" ca="1" si="106"/>
        <v/>
      </c>
      <c r="O456" s="64" t="str">
        <f t="shared" ca="1" si="107"/>
        <v/>
      </c>
      <c r="P456" s="36" t="str">
        <f t="shared" ca="1" si="96"/>
        <v/>
      </c>
      <c r="Q456" s="36" t="str">
        <f t="shared" ca="1" si="97"/>
        <v/>
      </c>
      <c r="R456" s="36" t="str">
        <f t="shared" ca="1" si="98"/>
        <v/>
      </c>
      <c r="S456" s="4" t="str">
        <f t="shared" ca="1" si="99"/>
        <v/>
      </c>
      <c r="T456" s="61" t="str">
        <f t="shared" ca="1" si="100"/>
        <v/>
      </c>
      <c r="U456" s="61" t="str">
        <f t="shared" ca="1" si="100"/>
        <v/>
      </c>
      <c r="V456" s="61" t="str">
        <f t="shared" ca="1" si="100"/>
        <v/>
      </c>
      <c r="AJ456" t="str">
        <f t="shared" ca="1" si="101"/>
        <v>first</v>
      </c>
    </row>
    <row r="457" spans="3:36">
      <c r="C457" t="str">
        <f t="shared" ca="1" si="102"/>
        <v/>
      </c>
      <c r="D457" s="4" t="str">
        <f ca="1">IF(C457="","",COUNTIFS('Program and Results'!$S:$S,"HOME",'Program and Results'!$U:$U,'Data mining (Elo R diff Last 6)'!$C457))</f>
        <v/>
      </c>
      <c r="E457" s="4" t="str">
        <f ca="1">IF(C457="","",COUNTIFS('Program and Results'!$S:$S,"AWAY",'Program and Results'!$U:$U,'Data mining (Elo R diff Last 6)'!$C457))</f>
        <v/>
      </c>
      <c r="F457" s="4" t="str">
        <f ca="1">IF(C457="","",COUNTIFS('Program and Results'!$S:$S,"DRAW",'Program and Results'!$U:$U,'Data mining (Elo R diff Last 6)'!$C457))</f>
        <v/>
      </c>
      <c r="G457" s="4" t="str">
        <f t="shared" ca="1" si="95"/>
        <v/>
      </c>
      <c r="H457" s="69" t="str">
        <f t="shared" ca="1" si="103"/>
        <v/>
      </c>
      <c r="I457" s="69" t="str">
        <f t="shared" ca="1" si="104"/>
        <v/>
      </c>
      <c r="J457" s="69" t="str">
        <f t="shared" ca="1" si="105"/>
        <v/>
      </c>
      <c r="N457" s="64" t="str">
        <f t="shared" ca="1" si="106"/>
        <v/>
      </c>
      <c r="O457" s="64" t="str">
        <f t="shared" ca="1" si="107"/>
        <v/>
      </c>
      <c r="P457" s="36" t="str">
        <f t="shared" ca="1" si="96"/>
        <v/>
      </c>
      <c r="Q457" s="36" t="str">
        <f t="shared" ca="1" si="97"/>
        <v/>
      </c>
      <c r="R457" s="36" t="str">
        <f t="shared" ca="1" si="98"/>
        <v/>
      </c>
      <c r="S457" s="4" t="str">
        <f t="shared" ca="1" si="99"/>
        <v/>
      </c>
      <c r="T457" s="61" t="str">
        <f t="shared" ca="1" si="100"/>
        <v/>
      </c>
      <c r="U457" s="61" t="str">
        <f t="shared" ca="1" si="100"/>
        <v/>
      </c>
      <c r="V457" s="61" t="str">
        <f t="shared" ca="1" si="100"/>
        <v/>
      </c>
      <c r="AJ457" t="str">
        <f t="shared" ca="1" si="101"/>
        <v>first</v>
      </c>
    </row>
    <row r="458" spans="3:36">
      <c r="C458" t="str">
        <f t="shared" ca="1" si="102"/>
        <v/>
      </c>
      <c r="D458" s="4" t="str">
        <f ca="1">IF(C458="","",COUNTIFS('Program and Results'!$S:$S,"HOME",'Program and Results'!$U:$U,'Data mining (Elo R diff Last 6)'!$C458))</f>
        <v/>
      </c>
      <c r="E458" s="4" t="str">
        <f ca="1">IF(C458="","",COUNTIFS('Program and Results'!$S:$S,"AWAY",'Program and Results'!$U:$U,'Data mining (Elo R diff Last 6)'!$C458))</f>
        <v/>
      </c>
      <c r="F458" s="4" t="str">
        <f ca="1">IF(C458="","",COUNTIFS('Program and Results'!$S:$S,"DRAW",'Program and Results'!$U:$U,'Data mining (Elo R diff Last 6)'!$C458))</f>
        <v/>
      </c>
      <c r="G458" s="4" t="str">
        <f t="shared" ca="1" si="95"/>
        <v/>
      </c>
      <c r="H458" s="69" t="str">
        <f t="shared" ca="1" si="103"/>
        <v/>
      </c>
      <c r="I458" s="69" t="str">
        <f t="shared" ca="1" si="104"/>
        <v/>
      </c>
      <c r="J458" s="69" t="str">
        <f t="shared" ca="1" si="105"/>
        <v/>
      </c>
      <c r="N458" s="64" t="str">
        <f t="shared" ca="1" si="106"/>
        <v/>
      </c>
      <c r="O458" s="64" t="str">
        <f t="shared" ca="1" si="107"/>
        <v/>
      </c>
      <c r="P458" s="36" t="str">
        <f t="shared" ca="1" si="96"/>
        <v/>
      </c>
      <c r="Q458" s="36" t="str">
        <f t="shared" ca="1" si="97"/>
        <v/>
      </c>
      <c r="R458" s="36" t="str">
        <f t="shared" ca="1" si="98"/>
        <v/>
      </c>
      <c r="S458" s="4" t="str">
        <f t="shared" ca="1" si="99"/>
        <v/>
      </c>
      <c r="T458" s="61" t="str">
        <f t="shared" ca="1" si="100"/>
        <v/>
      </c>
      <c r="U458" s="61" t="str">
        <f t="shared" ca="1" si="100"/>
        <v/>
      </c>
      <c r="V458" s="61" t="str">
        <f t="shared" ca="1" si="100"/>
        <v/>
      </c>
      <c r="AJ458" t="str">
        <f t="shared" ca="1" si="101"/>
        <v>first</v>
      </c>
    </row>
    <row r="459" spans="3:36">
      <c r="C459" t="str">
        <f t="shared" ca="1" si="102"/>
        <v/>
      </c>
      <c r="D459" s="4" t="str">
        <f ca="1">IF(C459="","",COUNTIFS('Program and Results'!$S:$S,"HOME",'Program and Results'!$U:$U,'Data mining (Elo R diff Last 6)'!$C459))</f>
        <v/>
      </c>
      <c r="E459" s="4" t="str">
        <f ca="1">IF(C459="","",COUNTIFS('Program and Results'!$S:$S,"AWAY",'Program and Results'!$U:$U,'Data mining (Elo R diff Last 6)'!$C459))</f>
        <v/>
      </c>
      <c r="F459" s="4" t="str">
        <f ca="1">IF(C459="","",COUNTIFS('Program and Results'!$S:$S,"DRAW",'Program and Results'!$U:$U,'Data mining (Elo R diff Last 6)'!$C459))</f>
        <v/>
      </c>
      <c r="G459" s="4" t="str">
        <f t="shared" ca="1" si="95"/>
        <v/>
      </c>
      <c r="H459" s="69" t="str">
        <f t="shared" ca="1" si="103"/>
        <v/>
      </c>
      <c r="I459" s="69" t="str">
        <f t="shared" ca="1" si="104"/>
        <v/>
      </c>
      <c r="J459" s="69" t="str">
        <f t="shared" ca="1" si="105"/>
        <v/>
      </c>
      <c r="N459" s="64" t="str">
        <f t="shared" ca="1" si="106"/>
        <v/>
      </c>
      <c r="O459" s="64" t="str">
        <f t="shared" ca="1" si="107"/>
        <v/>
      </c>
      <c r="P459" s="36" t="str">
        <f t="shared" ca="1" si="96"/>
        <v/>
      </c>
      <c r="Q459" s="36" t="str">
        <f t="shared" ca="1" si="97"/>
        <v/>
      </c>
      <c r="R459" s="36" t="str">
        <f t="shared" ca="1" si="98"/>
        <v/>
      </c>
      <c r="S459" s="4" t="str">
        <f t="shared" ca="1" si="99"/>
        <v/>
      </c>
      <c r="T459" s="61" t="str">
        <f t="shared" ca="1" si="100"/>
        <v/>
      </c>
      <c r="U459" s="61" t="str">
        <f t="shared" ca="1" si="100"/>
        <v/>
      </c>
      <c r="V459" s="61" t="str">
        <f t="shared" ca="1" si="100"/>
        <v/>
      </c>
      <c r="AJ459" t="str">
        <f t="shared" ca="1" si="101"/>
        <v>first</v>
      </c>
    </row>
    <row r="460" spans="3:36">
      <c r="C460" t="str">
        <f t="shared" ca="1" si="102"/>
        <v/>
      </c>
      <c r="D460" s="4" t="str">
        <f ca="1">IF(C460="","",COUNTIFS('Program and Results'!$S:$S,"HOME",'Program and Results'!$U:$U,'Data mining (Elo R diff Last 6)'!$C460))</f>
        <v/>
      </c>
      <c r="E460" s="4" t="str">
        <f ca="1">IF(C460="","",COUNTIFS('Program and Results'!$S:$S,"AWAY",'Program and Results'!$U:$U,'Data mining (Elo R diff Last 6)'!$C460))</f>
        <v/>
      </c>
      <c r="F460" s="4" t="str">
        <f ca="1">IF(C460="","",COUNTIFS('Program and Results'!$S:$S,"DRAW",'Program and Results'!$U:$U,'Data mining (Elo R diff Last 6)'!$C460))</f>
        <v/>
      </c>
      <c r="G460" s="4" t="str">
        <f t="shared" ca="1" si="95"/>
        <v/>
      </c>
      <c r="H460" s="69" t="str">
        <f t="shared" ca="1" si="103"/>
        <v/>
      </c>
      <c r="I460" s="69" t="str">
        <f t="shared" ca="1" si="104"/>
        <v/>
      </c>
      <c r="J460" s="69" t="str">
        <f t="shared" ca="1" si="105"/>
        <v/>
      </c>
      <c r="N460" s="64" t="str">
        <f t="shared" ca="1" si="106"/>
        <v/>
      </c>
      <c r="O460" s="64" t="str">
        <f t="shared" ca="1" si="107"/>
        <v/>
      </c>
      <c r="P460" s="36" t="str">
        <f t="shared" ca="1" si="96"/>
        <v/>
      </c>
      <c r="Q460" s="36" t="str">
        <f t="shared" ca="1" si="97"/>
        <v/>
      </c>
      <c r="R460" s="36" t="str">
        <f t="shared" ca="1" si="98"/>
        <v/>
      </c>
      <c r="S460" s="4" t="str">
        <f t="shared" ca="1" si="99"/>
        <v/>
      </c>
      <c r="T460" s="61" t="str">
        <f t="shared" ca="1" si="100"/>
        <v/>
      </c>
      <c r="U460" s="61" t="str">
        <f t="shared" ca="1" si="100"/>
        <v/>
      </c>
      <c r="V460" s="61" t="str">
        <f t="shared" ca="1" si="100"/>
        <v/>
      </c>
      <c r="AJ460" t="str">
        <f t="shared" ca="1" si="101"/>
        <v>first</v>
      </c>
    </row>
    <row r="461" spans="3:36">
      <c r="C461" t="str">
        <f t="shared" ca="1" si="102"/>
        <v/>
      </c>
      <c r="D461" s="4" t="str">
        <f ca="1">IF(C461="","",COUNTIFS('Program and Results'!$S:$S,"HOME",'Program and Results'!$U:$U,'Data mining (Elo R diff Last 6)'!$C461))</f>
        <v/>
      </c>
      <c r="E461" s="4" t="str">
        <f ca="1">IF(C461="","",COUNTIFS('Program and Results'!$S:$S,"AWAY",'Program and Results'!$U:$U,'Data mining (Elo R diff Last 6)'!$C461))</f>
        <v/>
      </c>
      <c r="F461" s="4" t="str">
        <f ca="1">IF(C461="","",COUNTIFS('Program and Results'!$S:$S,"DRAW",'Program and Results'!$U:$U,'Data mining (Elo R diff Last 6)'!$C461))</f>
        <v/>
      </c>
      <c r="G461" s="4" t="str">
        <f t="shared" ca="1" si="95"/>
        <v/>
      </c>
      <c r="H461" s="69" t="str">
        <f t="shared" ca="1" si="103"/>
        <v/>
      </c>
      <c r="I461" s="69" t="str">
        <f t="shared" ca="1" si="104"/>
        <v/>
      </c>
      <c r="J461" s="69" t="str">
        <f t="shared" ca="1" si="105"/>
        <v/>
      </c>
      <c r="N461" s="64" t="str">
        <f t="shared" ca="1" si="106"/>
        <v/>
      </c>
      <c r="O461" s="64" t="str">
        <f t="shared" ca="1" si="107"/>
        <v/>
      </c>
      <c r="P461" s="36" t="str">
        <f t="shared" ca="1" si="96"/>
        <v/>
      </c>
      <c r="Q461" s="36" t="str">
        <f t="shared" ca="1" si="97"/>
        <v/>
      </c>
      <c r="R461" s="36" t="str">
        <f t="shared" ca="1" si="98"/>
        <v/>
      </c>
      <c r="S461" s="4" t="str">
        <f t="shared" ca="1" si="99"/>
        <v/>
      </c>
      <c r="T461" s="61" t="str">
        <f t="shared" ca="1" si="100"/>
        <v/>
      </c>
      <c r="U461" s="61" t="str">
        <f t="shared" ca="1" si="100"/>
        <v/>
      </c>
      <c r="V461" s="61" t="str">
        <f t="shared" ca="1" si="100"/>
        <v/>
      </c>
      <c r="AJ461" t="str">
        <f t="shared" ca="1" si="101"/>
        <v>first</v>
      </c>
    </row>
    <row r="462" spans="3:36">
      <c r="C462" t="str">
        <f t="shared" ca="1" si="102"/>
        <v/>
      </c>
      <c r="D462" s="4" t="str">
        <f ca="1">IF(C462="","",COUNTIFS('Program and Results'!$S:$S,"HOME",'Program and Results'!$U:$U,'Data mining (Elo R diff Last 6)'!$C462))</f>
        <v/>
      </c>
      <c r="E462" s="4" t="str">
        <f ca="1">IF(C462="","",COUNTIFS('Program and Results'!$S:$S,"AWAY",'Program and Results'!$U:$U,'Data mining (Elo R diff Last 6)'!$C462))</f>
        <v/>
      </c>
      <c r="F462" s="4" t="str">
        <f ca="1">IF(C462="","",COUNTIFS('Program and Results'!$S:$S,"DRAW",'Program and Results'!$U:$U,'Data mining (Elo R diff Last 6)'!$C462))</f>
        <v/>
      </c>
      <c r="G462" s="4" t="str">
        <f t="shared" ca="1" si="95"/>
        <v/>
      </c>
      <c r="H462" s="69" t="str">
        <f t="shared" ca="1" si="103"/>
        <v/>
      </c>
      <c r="I462" s="69" t="str">
        <f t="shared" ca="1" si="104"/>
        <v/>
      </c>
      <c r="J462" s="69" t="str">
        <f t="shared" ca="1" si="105"/>
        <v/>
      </c>
      <c r="N462" s="64" t="str">
        <f t="shared" ca="1" si="106"/>
        <v/>
      </c>
      <c r="O462" s="64" t="str">
        <f t="shared" ca="1" si="107"/>
        <v/>
      </c>
      <c r="P462" s="36" t="str">
        <f t="shared" ca="1" si="96"/>
        <v/>
      </c>
      <c r="Q462" s="36" t="str">
        <f t="shared" ca="1" si="97"/>
        <v/>
      </c>
      <c r="R462" s="36" t="str">
        <f t="shared" ca="1" si="98"/>
        <v/>
      </c>
      <c r="S462" s="4" t="str">
        <f t="shared" ca="1" si="99"/>
        <v/>
      </c>
      <c r="T462" s="61" t="str">
        <f t="shared" ca="1" si="100"/>
        <v/>
      </c>
      <c r="U462" s="61" t="str">
        <f t="shared" ca="1" si="100"/>
        <v/>
      </c>
      <c r="V462" s="61" t="str">
        <f t="shared" ca="1" si="100"/>
        <v/>
      </c>
      <c r="AJ462" t="str">
        <f t="shared" ca="1" si="101"/>
        <v>first</v>
      </c>
    </row>
    <row r="463" spans="3:36">
      <c r="C463" t="str">
        <f t="shared" ca="1" si="102"/>
        <v/>
      </c>
      <c r="D463" s="4" t="str">
        <f ca="1">IF(C463="","",COUNTIFS('Program and Results'!$S:$S,"HOME",'Program and Results'!$U:$U,'Data mining (Elo R diff Last 6)'!$C463))</f>
        <v/>
      </c>
      <c r="E463" s="4" t="str">
        <f ca="1">IF(C463="","",COUNTIFS('Program and Results'!$S:$S,"AWAY",'Program and Results'!$U:$U,'Data mining (Elo R diff Last 6)'!$C463))</f>
        <v/>
      </c>
      <c r="F463" s="4" t="str">
        <f ca="1">IF(C463="","",COUNTIFS('Program and Results'!$S:$S,"DRAW",'Program and Results'!$U:$U,'Data mining (Elo R diff Last 6)'!$C463))</f>
        <v/>
      </c>
      <c r="G463" s="4" t="str">
        <f t="shared" ca="1" si="95"/>
        <v/>
      </c>
      <c r="H463" s="69" t="str">
        <f t="shared" ca="1" si="103"/>
        <v/>
      </c>
      <c r="I463" s="69" t="str">
        <f t="shared" ca="1" si="104"/>
        <v/>
      </c>
      <c r="J463" s="69" t="str">
        <f t="shared" ca="1" si="105"/>
        <v/>
      </c>
      <c r="N463" s="64" t="str">
        <f t="shared" ca="1" si="106"/>
        <v/>
      </c>
      <c r="O463" s="64" t="str">
        <f t="shared" ca="1" si="107"/>
        <v/>
      </c>
      <c r="P463" s="36" t="str">
        <f t="shared" ca="1" si="96"/>
        <v/>
      </c>
      <c r="Q463" s="36" t="str">
        <f t="shared" ca="1" si="97"/>
        <v/>
      </c>
      <c r="R463" s="36" t="str">
        <f t="shared" ca="1" si="98"/>
        <v/>
      </c>
      <c r="S463" s="4" t="str">
        <f t="shared" ca="1" si="99"/>
        <v/>
      </c>
      <c r="T463" s="61" t="str">
        <f t="shared" ca="1" si="100"/>
        <v/>
      </c>
      <c r="U463" s="61" t="str">
        <f t="shared" ca="1" si="100"/>
        <v/>
      </c>
      <c r="V463" s="61" t="str">
        <f t="shared" ca="1" si="100"/>
        <v/>
      </c>
      <c r="AJ463" t="str">
        <f t="shared" ca="1" si="101"/>
        <v>first</v>
      </c>
    </row>
    <row r="464" spans="3:36">
      <c r="C464" t="str">
        <f t="shared" ca="1" si="102"/>
        <v/>
      </c>
      <c r="D464" s="4" t="str">
        <f ca="1">IF(C464="","",COUNTIFS('Program and Results'!$S:$S,"HOME",'Program and Results'!$U:$U,'Data mining (Elo R diff Last 6)'!$C464))</f>
        <v/>
      </c>
      <c r="E464" s="4" t="str">
        <f ca="1">IF(C464="","",COUNTIFS('Program and Results'!$S:$S,"AWAY",'Program and Results'!$U:$U,'Data mining (Elo R diff Last 6)'!$C464))</f>
        <v/>
      </c>
      <c r="F464" s="4" t="str">
        <f ca="1">IF(C464="","",COUNTIFS('Program and Results'!$S:$S,"DRAW",'Program and Results'!$U:$U,'Data mining (Elo R diff Last 6)'!$C464))</f>
        <v/>
      </c>
      <c r="G464" s="4" t="str">
        <f t="shared" ca="1" si="95"/>
        <v/>
      </c>
      <c r="H464" s="69" t="str">
        <f t="shared" ca="1" si="103"/>
        <v/>
      </c>
      <c r="I464" s="69" t="str">
        <f t="shared" ca="1" si="104"/>
        <v/>
      </c>
      <c r="J464" s="69" t="str">
        <f t="shared" ca="1" si="105"/>
        <v/>
      </c>
      <c r="N464" s="64" t="str">
        <f t="shared" ca="1" si="106"/>
        <v/>
      </c>
      <c r="O464" s="64" t="str">
        <f t="shared" ca="1" si="107"/>
        <v/>
      </c>
      <c r="P464" s="36" t="str">
        <f t="shared" ca="1" si="96"/>
        <v/>
      </c>
      <c r="Q464" s="36" t="str">
        <f t="shared" ca="1" si="97"/>
        <v/>
      </c>
      <c r="R464" s="36" t="str">
        <f t="shared" ca="1" si="98"/>
        <v/>
      </c>
      <c r="S464" s="4" t="str">
        <f t="shared" ca="1" si="99"/>
        <v/>
      </c>
      <c r="T464" s="61" t="str">
        <f t="shared" ca="1" si="100"/>
        <v/>
      </c>
      <c r="U464" s="61" t="str">
        <f t="shared" ca="1" si="100"/>
        <v/>
      </c>
      <c r="V464" s="61" t="str">
        <f t="shared" ca="1" si="100"/>
        <v/>
      </c>
      <c r="AJ464" t="str">
        <f t="shared" ca="1" si="101"/>
        <v>first</v>
      </c>
    </row>
    <row r="465" spans="3:36">
      <c r="C465" t="str">
        <f t="shared" ca="1" si="102"/>
        <v/>
      </c>
      <c r="D465" s="4" t="str">
        <f ca="1">IF(C465="","",COUNTIFS('Program and Results'!$S:$S,"HOME",'Program and Results'!$U:$U,'Data mining (Elo R diff Last 6)'!$C465))</f>
        <v/>
      </c>
      <c r="E465" s="4" t="str">
        <f ca="1">IF(C465="","",COUNTIFS('Program and Results'!$S:$S,"AWAY",'Program and Results'!$U:$U,'Data mining (Elo R diff Last 6)'!$C465))</f>
        <v/>
      </c>
      <c r="F465" s="4" t="str">
        <f ca="1">IF(C465="","",COUNTIFS('Program and Results'!$S:$S,"DRAW",'Program and Results'!$U:$U,'Data mining (Elo R diff Last 6)'!$C465))</f>
        <v/>
      </c>
      <c r="G465" s="4" t="str">
        <f t="shared" ca="1" si="95"/>
        <v/>
      </c>
      <c r="H465" s="69" t="str">
        <f t="shared" ca="1" si="103"/>
        <v/>
      </c>
      <c r="I465" s="69" t="str">
        <f t="shared" ca="1" si="104"/>
        <v/>
      </c>
      <c r="J465" s="69" t="str">
        <f t="shared" ca="1" si="105"/>
        <v/>
      </c>
      <c r="N465" s="64" t="str">
        <f t="shared" ca="1" si="106"/>
        <v/>
      </c>
      <c r="O465" s="64" t="str">
        <f t="shared" ca="1" si="107"/>
        <v/>
      </c>
      <c r="P465" s="36" t="str">
        <f t="shared" ca="1" si="96"/>
        <v/>
      </c>
      <c r="Q465" s="36" t="str">
        <f t="shared" ca="1" si="97"/>
        <v/>
      </c>
      <c r="R465" s="36" t="str">
        <f t="shared" ca="1" si="98"/>
        <v/>
      </c>
      <c r="S465" s="4" t="str">
        <f t="shared" ca="1" si="99"/>
        <v/>
      </c>
      <c r="T465" s="61" t="str">
        <f t="shared" ca="1" si="100"/>
        <v/>
      </c>
      <c r="U465" s="61" t="str">
        <f t="shared" ca="1" si="100"/>
        <v/>
      </c>
      <c r="V465" s="61" t="str">
        <f t="shared" ca="1" si="100"/>
        <v/>
      </c>
      <c r="AJ465" t="str">
        <f t="shared" ca="1" si="101"/>
        <v>first</v>
      </c>
    </row>
    <row r="466" spans="3:36">
      <c r="C466" t="str">
        <f t="shared" ca="1" si="102"/>
        <v/>
      </c>
      <c r="D466" s="4" t="str">
        <f ca="1">IF(C466="","",COUNTIFS('Program and Results'!$S:$S,"HOME",'Program and Results'!$U:$U,'Data mining (Elo R diff Last 6)'!$C466))</f>
        <v/>
      </c>
      <c r="E466" s="4" t="str">
        <f ca="1">IF(C466="","",COUNTIFS('Program and Results'!$S:$S,"AWAY",'Program and Results'!$U:$U,'Data mining (Elo R diff Last 6)'!$C466))</f>
        <v/>
      </c>
      <c r="F466" s="4" t="str">
        <f ca="1">IF(C466="","",COUNTIFS('Program and Results'!$S:$S,"DRAW",'Program and Results'!$U:$U,'Data mining (Elo R diff Last 6)'!$C466))</f>
        <v/>
      </c>
      <c r="G466" s="4" t="str">
        <f t="shared" ca="1" si="95"/>
        <v/>
      </c>
      <c r="H466" s="69" t="str">
        <f t="shared" ca="1" si="103"/>
        <v/>
      </c>
      <c r="I466" s="69" t="str">
        <f t="shared" ca="1" si="104"/>
        <v/>
      </c>
      <c r="J466" s="69" t="str">
        <f t="shared" ca="1" si="105"/>
        <v/>
      </c>
      <c r="N466" s="64" t="str">
        <f t="shared" ca="1" si="106"/>
        <v/>
      </c>
      <c r="O466" s="64" t="str">
        <f t="shared" ca="1" si="107"/>
        <v/>
      </c>
      <c r="P466" s="36" t="str">
        <f t="shared" ca="1" si="96"/>
        <v/>
      </c>
      <c r="Q466" s="36" t="str">
        <f t="shared" ca="1" si="97"/>
        <v/>
      </c>
      <c r="R466" s="36" t="str">
        <f t="shared" ca="1" si="98"/>
        <v/>
      </c>
      <c r="S466" s="4" t="str">
        <f t="shared" ca="1" si="99"/>
        <v/>
      </c>
      <c r="T466" s="61" t="str">
        <f t="shared" ca="1" si="100"/>
        <v/>
      </c>
      <c r="U466" s="61" t="str">
        <f t="shared" ca="1" si="100"/>
        <v/>
      </c>
      <c r="V466" s="61" t="str">
        <f t="shared" ca="1" si="100"/>
        <v/>
      </c>
      <c r="AJ466" t="str">
        <f t="shared" ca="1" si="101"/>
        <v>first</v>
      </c>
    </row>
    <row r="467" spans="3:36">
      <c r="C467" t="str">
        <f t="shared" ca="1" si="102"/>
        <v/>
      </c>
      <c r="D467" s="4" t="str">
        <f ca="1">IF(C467="","",COUNTIFS('Program and Results'!$S:$S,"HOME",'Program and Results'!$U:$U,'Data mining (Elo R diff Last 6)'!$C467))</f>
        <v/>
      </c>
      <c r="E467" s="4" t="str">
        <f ca="1">IF(C467="","",COUNTIFS('Program and Results'!$S:$S,"AWAY",'Program and Results'!$U:$U,'Data mining (Elo R diff Last 6)'!$C467))</f>
        <v/>
      </c>
      <c r="F467" s="4" t="str">
        <f ca="1">IF(C467="","",COUNTIFS('Program and Results'!$S:$S,"DRAW",'Program and Results'!$U:$U,'Data mining (Elo R diff Last 6)'!$C467))</f>
        <v/>
      </c>
      <c r="G467" s="4" t="str">
        <f t="shared" ca="1" si="95"/>
        <v/>
      </c>
      <c r="H467" s="69" t="str">
        <f t="shared" ca="1" si="103"/>
        <v/>
      </c>
      <c r="I467" s="69" t="str">
        <f t="shared" ca="1" si="104"/>
        <v/>
      </c>
      <c r="J467" s="69" t="str">
        <f t="shared" ca="1" si="105"/>
        <v/>
      </c>
      <c r="N467" s="64" t="str">
        <f t="shared" ca="1" si="106"/>
        <v/>
      </c>
      <c r="O467" s="64" t="str">
        <f t="shared" ca="1" si="107"/>
        <v/>
      </c>
      <c r="P467" s="36" t="str">
        <f t="shared" ca="1" si="96"/>
        <v/>
      </c>
      <c r="Q467" s="36" t="str">
        <f t="shared" ca="1" si="97"/>
        <v/>
      </c>
      <c r="R467" s="36" t="str">
        <f t="shared" ca="1" si="98"/>
        <v/>
      </c>
      <c r="S467" s="4" t="str">
        <f t="shared" ca="1" si="99"/>
        <v/>
      </c>
      <c r="T467" s="61" t="str">
        <f t="shared" ca="1" si="100"/>
        <v/>
      </c>
      <c r="U467" s="61" t="str">
        <f t="shared" ca="1" si="100"/>
        <v/>
      </c>
      <c r="V467" s="61" t="str">
        <f t="shared" ca="1" si="100"/>
        <v/>
      </c>
      <c r="AJ467" t="str">
        <f t="shared" ca="1" si="101"/>
        <v>first</v>
      </c>
    </row>
    <row r="468" spans="3:36">
      <c r="C468" t="str">
        <f t="shared" ca="1" si="102"/>
        <v/>
      </c>
      <c r="D468" s="4" t="str">
        <f ca="1">IF(C468="","",COUNTIFS('Program and Results'!$S:$S,"HOME",'Program and Results'!$U:$U,'Data mining (Elo R diff Last 6)'!$C468))</f>
        <v/>
      </c>
      <c r="E468" s="4" t="str">
        <f ca="1">IF(C468="","",COUNTIFS('Program and Results'!$S:$S,"AWAY",'Program and Results'!$U:$U,'Data mining (Elo R diff Last 6)'!$C468))</f>
        <v/>
      </c>
      <c r="F468" s="4" t="str">
        <f ca="1">IF(C468="","",COUNTIFS('Program and Results'!$S:$S,"DRAW",'Program and Results'!$U:$U,'Data mining (Elo R diff Last 6)'!$C468))</f>
        <v/>
      </c>
      <c r="G468" s="4" t="str">
        <f t="shared" ca="1" si="95"/>
        <v/>
      </c>
      <c r="H468" s="69" t="str">
        <f t="shared" ca="1" si="103"/>
        <v/>
      </c>
      <c r="I468" s="69" t="str">
        <f t="shared" ca="1" si="104"/>
        <v/>
      </c>
      <c r="J468" s="69" t="str">
        <f t="shared" ca="1" si="105"/>
        <v/>
      </c>
      <c r="N468" s="64" t="str">
        <f t="shared" ca="1" si="106"/>
        <v/>
      </c>
      <c r="O468" s="64" t="str">
        <f t="shared" ca="1" si="107"/>
        <v/>
      </c>
      <c r="P468" s="36" t="str">
        <f t="shared" ca="1" si="96"/>
        <v/>
      </c>
      <c r="Q468" s="36" t="str">
        <f t="shared" ca="1" si="97"/>
        <v/>
      </c>
      <c r="R468" s="36" t="str">
        <f t="shared" ca="1" si="98"/>
        <v/>
      </c>
      <c r="S468" s="4" t="str">
        <f t="shared" ca="1" si="99"/>
        <v/>
      </c>
      <c r="T468" s="61" t="str">
        <f t="shared" ca="1" si="100"/>
        <v/>
      </c>
      <c r="U468" s="61" t="str">
        <f t="shared" ca="1" si="100"/>
        <v/>
      </c>
      <c r="V468" s="61" t="str">
        <f t="shared" ca="1" si="100"/>
        <v/>
      </c>
      <c r="AJ468" t="str">
        <f t="shared" ca="1" si="101"/>
        <v>first</v>
      </c>
    </row>
    <row r="469" spans="3:36">
      <c r="C469" t="str">
        <f t="shared" ca="1" si="102"/>
        <v/>
      </c>
      <c r="D469" s="4" t="str">
        <f ca="1">IF(C469="","",COUNTIFS('Program and Results'!$S:$S,"HOME",'Program and Results'!$U:$U,'Data mining (Elo R diff Last 6)'!$C469))</f>
        <v/>
      </c>
      <c r="E469" s="4" t="str">
        <f ca="1">IF(C469="","",COUNTIFS('Program and Results'!$S:$S,"AWAY",'Program and Results'!$U:$U,'Data mining (Elo R diff Last 6)'!$C469))</f>
        <v/>
      </c>
      <c r="F469" s="4" t="str">
        <f ca="1">IF(C469="","",COUNTIFS('Program and Results'!$S:$S,"DRAW",'Program and Results'!$U:$U,'Data mining (Elo R diff Last 6)'!$C469))</f>
        <v/>
      </c>
      <c r="G469" s="4" t="str">
        <f t="shared" ca="1" si="95"/>
        <v/>
      </c>
      <c r="H469" s="69" t="str">
        <f t="shared" ca="1" si="103"/>
        <v/>
      </c>
      <c r="I469" s="69" t="str">
        <f t="shared" ca="1" si="104"/>
        <v/>
      </c>
      <c r="J469" s="69" t="str">
        <f t="shared" ca="1" si="105"/>
        <v/>
      </c>
      <c r="N469" s="64" t="str">
        <f t="shared" ca="1" si="106"/>
        <v/>
      </c>
      <c r="O469" s="64" t="str">
        <f t="shared" ca="1" si="107"/>
        <v/>
      </c>
      <c r="P469" s="36" t="str">
        <f t="shared" ca="1" si="96"/>
        <v/>
      </c>
      <c r="Q469" s="36" t="str">
        <f t="shared" ca="1" si="97"/>
        <v/>
      </c>
      <c r="R469" s="36" t="str">
        <f t="shared" ca="1" si="98"/>
        <v/>
      </c>
      <c r="S469" s="4" t="str">
        <f t="shared" ca="1" si="99"/>
        <v/>
      </c>
      <c r="T469" s="61" t="str">
        <f t="shared" ca="1" si="100"/>
        <v/>
      </c>
      <c r="U469" s="61" t="str">
        <f t="shared" ca="1" si="100"/>
        <v/>
      </c>
      <c r="V469" s="61" t="str">
        <f t="shared" ca="1" si="100"/>
        <v/>
      </c>
      <c r="AJ469" t="str">
        <f t="shared" ca="1" si="101"/>
        <v>first</v>
      </c>
    </row>
    <row r="470" spans="3:36">
      <c r="C470" t="str">
        <f t="shared" ca="1" si="102"/>
        <v/>
      </c>
      <c r="D470" s="4" t="str">
        <f ca="1">IF(C470="","",COUNTIFS('Program and Results'!$S:$S,"HOME",'Program and Results'!$U:$U,'Data mining (Elo R diff Last 6)'!$C470))</f>
        <v/>
      </c>
      <c r="E470" s="4" t="str">
        <f ca="1">IF(C470="","",COUNTIFS('Program and Results'!$S:$S,"AWAY",'Program and Results'!$U:$U,'Data mining (Elo R diff Last 6)'!$C470))</f>
        <v/>
      </c>
      <c r="F470" s="4" t="str">
        <f ca="1">IF(C470="","",COUNTIFS('Program and Results'!$S:$S,"DRAW",'Program and Results'!$U:$U,'Data mining (Elo R diff Last 6)'!$C470))</f>
        <v/>
      </c>
      <c r="G470" s="4" t="str">
        <f t="shared" ca="1" si="95"/>
        <v/>
      </c>
      <c r="H470" s="69" t="str">
        <f t="shared" ca="1" si="103"/>
        <v/>
      </c>
      <c r="I470" s="69" t="str">
        <f t="shared" ca="1" si="104"/>
        <v/>
      </c>
      <c r="J470" s="69" t="str">
        <f t="shared" ca="1" si="105"/>
        <v/>
      </c>
      <c r="N470" s="64" t="str">
        <f t="shared" ca="1" si="106"/>
        <v/>
      </c>
      <c r="O470" s="64" t="str">
        <f t="shared" ca="1" si="107"/>
        <v/>
      </c>
      <c r="P470" s="36" t="str">
        <f t="shared" ca="1" si="96"/>
        <v/>
      </c>
      <c r="Q470" s="36" t="str">
        <f t="shared" ca="1" si="97"/>
        <v/>
      </c>
      <c r="R470" s="36" t="str">
        <f t="shared" ca="1" si="98"/>
        <v/>
      </c>
      <c r="S470" s="4" t="str">
        <f t="shared" ca="1" si="99"/>
        <v/>
      </c>
      <c r="T470" s="61" t="str">
        <f t="shared" ca="1" si="100"/>
        <v/>
      </c>
      <c r="U470" s="61" t="str">
        <f t="shared" ca="1" si="100"/>
        <v/>
      </c>
      <c r="V470" s="61" t="str">
        <f t="shared" ca="1" si="100"/>
        <v/>
      </c>
      <c r="AJ470" t="str">
        <f t="shared" ca="1" si="101"/>
        <v>first</v>
      </c>
    </row>
    <row r="471" spans="3:36">
      <c r="C471" t="str">
        <f t="shared" ca="1" si="102"/>
        <v/>
      </c>
      <c r="D471" s="4" t="str">
        <f ca="1">IF(C471="","",COUNTIFS('Program and Results'!$S:$S,"HOME",'Program and Results'!$U:$U,'Data mining (Elo R diff Last 6)'!$C471))</f>
        <v/>
      </c>
      <c r="E471" s="4" t="str">
        <f ca="1">IF(C471="","",COUNTIFS('Program and Results'!$S:$S,"AWAY",'Program and Results'!$U:$U,'Data mining (Elo R diff Last 6)'!$C471))</f>
        <v/>
      </c>
      <c r="F471" s="4" t="str">
        <f ca="1">IF(C471="","",COUNTIFS('Program and Results'!$S:$S,"DRAW",'Program and Results'!$U:$U,'Data mining (Elo R diff Last 6)'!$C471))</f>
        <v/>
      </c>
      <c r="G471" s="4" t="str">
        <f t="shared" ca="1" si="95"/>
        <v/>
      </c>
      <c r="H471" s="69" t="str">
        <f t="shared" ca="1" si="103"/>
        <v/>
      </c>
      <c r="I471" s="69" t="str">
        <f t="shared" ca="1" si="104"/>
        <v/>
      </c>
      <c r="J471" s="69" t="str">
        <f t="shared" ca="1" si="105"/>
        <v/>
      </c>
      <c r="N471" s="64" t="str">
        <f t="shared" ca="1" si="106"/>
        <v/>
      </c>
      <c r="O471" s="64" t="str">
        <f t="shared" ca="1" si="107"/>
        <v/>
      </c>
      <c r="P471" s="36" t="str">
        <f t="shared" ca="1" si="96"/>
        <v/>
      </c>
      <c r="Q471" s="36" t="str">
        <f t="shared" ca="1" si="97"/>
        <v/>
      </c>
      <c r="R471" s="36" t="str">
        <f t="shared" ca="1" si="98"/>
        <v/>
      </c>
      <c r="S471" s="4" t="str">
        <f t="shared" ca="1" si="99"/>
        <v/>
      </c>
      <c r="T471" s="61" t="str">
        <f t="shared" ca="1" si="100"/>
        <v/>
      </c>
      <c r="U471" s="61" t="str">
        <f t="shared" ca="1" si="100"/>
        <v/>
      </c>
      <c r="V471" s="61" t="str">
        <f t="shared" ca="1" si="100"/>
        <v/>
      </c>
      <c r="AJ471" t="str">
        <f t="shared" ca="1" si="101"/>
        <v>first</v>
      </c>
    </row>
    <row r="472" spans="3:36">
      <c r="C472" t="str">
        <f t="shared" ca="1" si="102"/>
        <v/>
      </c>
      <c r="D472" s="4" t="str">
        <f ca="1">IF(C472="","",COUNTIFS('Program and Results'!$S:$S,"HOME",'Program and Results'!$U:$U,'Data mining (Elo R diff Last 6)'!$C472))</f>
        <v/>
      </c>
      <c r="E472" s="4" t="str">
        <f ca="1">IF(C472="","",COUNTIFS('Program and Results'!$S:$S,"AWAY",'Program and Results'!$U:$U,'Data mining (Elo R diff Last 6)'!$C472))</f>
        <v/>
      </c>
      <c r="F472" s="4" t="str">
        <f ca="1">IF(C472="","",COUNTIFS('Program and Results'!$S:$S,"DRAW",'Program and Results'!$U:$U,'Data mining (Elo R diff Last 6)'!$C472))</f>
        <v/>
      </c>
      <c r="G472" s="4" t="str">
        <f t="shared" ca="1" si="95"/>
        <v/>
      </c>
      <c r="H472" s="69" t="str">
        <f t="shared" ca="1" si="103"/>
        <v/>
      </c>
      <c r="I472" s="69" t="str">
        <f t="shared" ca="1" si="104"/>
        <v/>
      </c>
      <c r="J472" s="69" t="str">
        <f t="shared" ca="1" si="105"/>
        <v/>
      </c>
      <c r="N472" s="64" t="str">
        <f t="shared" ca="1" si="106"/>
        <v/>
      </c>
      <c r="O472" s="64" t="str">
        <f t="shared" ca="1" si="107"/>
        <v/>
      </c>
      <c r="P472" s="36" t="str">
        <f t="shared" ca="1" si="96"/>
        <v/>
      </c>
      <c r="Q472" s="36" t="str">
        <f t="shared" ca="1" si="97"/>
        <v/>
      </c>
      <c r="R472" s="36" t="str">
        <f t="shared" ca="1" si="98"/>
        <v/>
      </c>
      <c r="S472" s="4" t="str">
        <f t="shared" ca="1" si="99"/>
        <v/>
      </c>
      <c r="T472" s="61" t="str">
        <f t="shared" ca="1" si="100"/>
        <v/>
      </c>
      <c r="U472" s="61" t="str">
        <f t="shared" ca="1" si="100"/>
        <v/>
      </c>
      <c r="V472" s="61" t="str">
        <f t="shared" ca="1" si="100"/>
        <v/>
      </c>
      <c r="AJ472" t="str">
        <f t="shared" ca="1" si="101"/>
        <v>first</v>
      </c>
    </row>
    <row r="473" spans="3:36">
      <c r="C473" t="str">
        <f t="shared" ca="1" si="102"/>
        <v/>
      </c>
      <c r="D473" s="4" t="str">
        <f ca="1">IF(C473="","",COUNTIFS('Program and Results'!$S:$S,"HOME",'Program and Results'!$U:$U,'Data mining (Elo R diff Last 6)'!$C473))</f>
        <v/>
      </c>
      <c r="E473" s="4" t="str">
        <f ca="1">IF(C473="","",COUNTIFS('Program and Results'!$S:$S,"AWAY",'Program and Results'!$U:$U,'Data mining (Elo R diff Last 6)'!$C473))</f>
        <v/>
      </c>
      <c r="F473" s="4" t="str">
        <f ca="1">IF(C473="","",COUNTIFS('Program and Results'!$S:$S,"DRAW",'Program and Results'!$U:$U,'Data mining (Elo R diff Last 6)'!$C473))</f>
        <v/>
      </c>
      <c r="G473" s="4" t="str">
        <f t="shared" ca="1" si="95"/>
        <v/>
      </c>
      <c r="H473" s="69" t="str">
        <f t="shared" ca="1" si="103"/>
        <v/>
      </c>
      <c r="I473" s="69" t="str">
        <f t="shared" ca="1" si="104"/>
        <v/>
      </c>
      <c r="J473" s="69" t="str">
        <f t="shared" ca="1" si="105"/>
        <v/>
      </c>
      <c r="N473" s="64" t="str">
        <f t="shared" ca="1" si="106"/>
        <v/>
      </c>
      <c r="O473" s="64" t="str">
        <f t="shared" ca="1" si="107"/>
        <v/>
      </c>
      <c r="P473" s="36" t="str">
        <f t="shared" ca="1" si="96"/>
        <v/>
      </c>
      <c r="Q473" s="36" t="str">
        <f t="shared" ca="1" si="97"/>
        <v/>
      </c>
      <c r="R473" s="36" t="str">
        <f t="shared" ca="1" si="98"/>
        <v/>
      </c>
      <c r="S473" s="4" t="str">
        <f t="shared" ca="1" si="99"/>
        <v/>
      </c>
      <c r="T473" s="61" t="str">
        <f t="shared" ca="1" si="100"/>
        <v/>
      </c>
      <c r="U473" s="61" t="str">
        <f t="shared" ca="1" si="100"/>
        <v/>
      </c>
      <c r="V473" s="61" t="str">
        <f t="shared" ca="1" si="100"/>
        <v/>
      </c>
      <c r="AJ473" t="str">
        <f t="shared" ca="1" si="101"/>
        <v>first</v>
      </c>
    </row>
    <row r="474" spans="3:36">
      <c r="C474" t="str">
        <f t="shared" ca="1" si="102"/>
        <v/>
      </c>
      <c r="D474" s="4" t="str">
        <f ca="1">IF(C474="","",COUNTIFS('Program and Results'!$S:$S,"HOME",'Program and Results'!$U:$U,'Data mining (Elo R diff Last 6)'!$C474))</f>
        <v/>
      </c>
      <c r="E474" s="4" t="str">
        <f ca="1">IF(C474="","",COUNTIFS('Program and Results'!$S:$S,"AWAY",'Program and Results'!$U:$U,'Data mining (Elo R diff Last 6)'!$C474))</f>
        <v/>
      </c>
      <c r="F474" s="4" t="str">
        <f ca="1">IF(C474="","",COUNTIFS('Program and Results'!$S:$S,"DRAW",'Program and Results'!$U:$U,'Data mining (Elo R diff Last 6)'!$C474))</f>
        <v/>
      </c>
      <c r="G474" s="4" t="str">
        <f t="shared" ca="1" si="95"/>
        <v/>
      </c>
      <c r="H474" s="69" t="str">
        <f t="shared" ca="1" si="103"/>
        <v/>
      </c>
      <c r="I474" s="69" t="str">
        <f t="shared" ca="1" si="104"/>
        <v/>
      </c>
      <c r="J474" s="69" t="str">
        <f t="shared" ca="1" si="105"/>
        <v/>
      </c>
      <c r="N474" s="64" t="str">
        <f t="shared" ca="1" si="106"/>
        <v/>
      </c>
      <c r="O474" s="64" t="str">
        <f t="shared" ca="1" si="107"/>
        <v/>
      </c>
      <c r="P474" s="36" t="str">
        <f t="shared" ca="1" si="96"/>
        <v/>
      </c>
      <c r="Q474" s="36" t="str">
        <f t="shared" ca="1" si="97"/>
        <v/>
      </c>
      <c r="R474" s="36" t="str">
        <f t="shared" ca="1" si="98"/>
        <v/>
      </c>
      <c r="S474" s="4" t="str">
        <f t="shared" ca="1" si="99"/>
        <v/>
      </c>
      <c r="T474" s="61" t="str">
        <f t="shared" ca="1" si="100"/>
        <v/>
      </c>
      <c r="U474" s="61" t="str">
        <f t="shared" ca="1" si="100"/>
        <v/>
      </c>
      <c r="V474" s="61" t="str">
        <f t="shared" ca="1" si="100"/>
        <v/>
      </c>
      <c r="AJ474" t="str">
        <f t="shared" ca="1" si="101"/>
        <v>first</v>
      </c>
    </row>
    <row r="475" spans="3:36">
      <c r="C475" t="str">
        <f t="shared" ca="1" si="102"/>
        <v/>
      </c>
      <c r="D475" s="4" t="str">
        <f ca="1">IF(C475="","",COUNTIFS('Program and Results'!$S:$S,"HOME",'Program and Results'!$U:$U,'Data mining (Elo R diff Last 6)'!$C475))</f>
        <v/>
      </c>
      <c r="E475" s="4" t="str">
        <f ca="1">IF(C475="","",COUNTIFS('Program and Results'!$S:$S,"AWAY",'Program and Results'!$U:$U,'Data mining (Elo R diff Last 6)'!$C475))</f>
        <v/>
      </c>
      <c r="F475" s="4" t="str">
        <f ca="1">IF(C475="","",COUNTIFS('Program and Results'!$S:$S,"DRAW",'Program and Results'!$U:$U,'Data mining (Elo R diff Last 6)'!$C475))</f>
        <v/>
      </c>
      <c r="G475" s="4" t="str">
        <f t="shared" ca="1" si="95"/>
        <v/>
      </c>
      <c r="H475" s="69" t="str">
        <f t="shared" ca="1" si="103"/>
        <v/>
      </c>
      <c r="I475" s="69" t="str">
        <f t="shared" ca="1" si="104"/>
        <v/>
      </c>
      <c r="J475" s="69" t="str">
        <f t="shared" ca="1" si="105"/>
        <v/>
      </c>
      <c r="N475" s="64" t="str">
        <f t="shared" ca="1" si="106"/>
        <v/>
      </c>
      <c r="O475" s="64" t="str">
        <f t="shared" ca="1" si="107"/>
        <v/>
      </c>
      <c r="P475" s="36" t="str">
        <f t="shared" ca="1" si="96"/>
        <v/>
      </c>
      <c r="Q475" s="36" t="str">
        <f t="shared" ca="1" si="97"/>
        <v/>
      </c>
      <c r="R475" s="36" t="str">
        <f t="shared" ca="1" si="98"/>
        <v/>
      </c>
      <c r="S475" s="4" t="str">
        <f t="shared" ca="1" si="99"/>
        <v/>
      </c>
      <c r="T475" s="61" t="str">
        <f t="shared" ca="1" si="100"/>
        <v/>
      </c>
      <c r="U475" s="61" t="str">
        <f t="shared" ca="1" si="100"/>
        <v/>
      </c>
      <c r="V475" s="61" t="str">
        <f t="shared" ca="1" si="100"/>
        <v/>
      </c>
      <c r="AJ475" t="str">
        <f t="shared" ca="1" si="101"/>
        <v>first</v>
      </c>
    </row>
    <row r="476" spans="3:36">
      <c r="C476" t="str">
        <f t="shared" ca="1" si="102"/>
        <v/>
      </c>
      <c r="D476" s="4" t="str">
        <f ca="1">IF(C476="","",COUNTIFS('Program and Results'!$S:$S,"HOME",'Program and Results'!$U:$U,'Data mining (Elo R diff Last 6)'!$C476))</f>
        <v/>
      </c>
      <c r="E476" s="4" t="str">
        <f ca="1">IF(C476="","",COUNTIFS('Program and Results'!$S:$S,"AWAY",'Program and Results'!$U:$U,'Data mining (Elo R diff Last 6)'!$C476))</f>
        <v/>
      </c>
      <c r="F476" s="4" t="str">
        <f ca="1">IF(C476="","",COUNTIFS('Program and Results'!$S:$S,"DRAW",'Program and Results'!$U:$U,'Data mining (Elo R diff Last 6)'!$C476))</f>
        <v/>
      </c>
      <c r="G476" s="4" t="str">
        <f t="shared" ca="1" si="95"/>
        <v/>
      </c>
      <c r="H476" s="69" t="str">
        <f t="shared" ca="1" si="103"/>
        <v/>
      </c>
      <c r="I476" s="69" t="str">
        <f t="shared" ca="1" si="104"/>
        <v/>
      </c>
      <c r="J476" s="69" t="str">
        <f t="shared" ca="1" si="105"/>
        <v/>
      </c>
      <c r="N476" s="64" t="str">
        <f t="shared" ca="1" si="106"/>
        <v/>
      </c>
      <c r="O476" s="64" t="str">
        <f t="shared" ca="1" si="107"/>
        <v/>
      </c>
      <c r="P476" s="36" t="str">
        <f t="shared" ca="1" si="96"/>
        <v/>
      </c>
      <c r="Q476" s="36" t="str">
        <f t="shared" ca="1" si="97"/>
        <v/>
      </c>
      <c r="R476" s="36" t="str">
        <f t="shared" ca="1" si="98"/>
        <v/>
      </c>
      <c r="S476" s="4" t="str">
        <f t="shared" ca="1" si="99"/>
        <v/>
      </c>
      <c r="T476" s="61" t="str">
        <f t="shared" ca="1" si="100"/>
        <v/>
      </c>
      <c r="U476" s="61" t="str">
        <f t="shared" ca="1" si="100"/>
        <v/>
      </c>
      <c r="V476" s="61" t="str">
        <f t="shared" ca="1" si="100"/>
        <v/>
      </c>
      <c r="AJ476" t="str">
        <f t="shared" ca="1" si="101"/>
        <v>first</v>
      </c>
    </row>
    <row r="477" spans="3:36">
      <c r="C477" t="str">
        <f t="shared" ca="1" si="102"/>
        <v/>
      </c>
      <c r="D477" s="4" t="str">
        <f ca="1">IF(C477="","",COUNTIFS('Program and Results'!$S:$S,"HOME",'Program and Results'!$U:$U,'Data mining (Elo R diff Last 6)'!$C477))</f>
        <v/>
      </c>
      <c r="E477" s="4" t="str">
        <f ca="1">IF(C477="","",COUNTIFS('Program and Results'!$S:$S,"AWAY",'Program and Results'!$U:$U,'Data mining (Elo R diff Last 6)'!$C477))</f>
        <v/>
      </c>
      <c r="F477" s="4" t="str">
        <f ca="1">IF(C477="","",COUNTIFS('Program and Results'!$S:$S,"DRAW",'Program and Results'!$U:$U,'Data mining (Elo R diff Last 6)'!$C477))</f>
        <v/>
      </c>
      <c r="G477" s="4" t="str">
        <f t="shared" ca="1" si="95"/>
        <v/>
      </c>
      <c r="H477" s="69" t="str">
        <f t="shared" ca="1" si="103"/>
        <v/>
      </c>
      <c r="I477" s="69" t="str">
        <f t="shared" ca="1" si="104"/>
        <v/>
      </c>
      <c r="J477" s="69" t="str">
        <f t="shared" ca="1" si="105"/>
        <v/>
      </c>
      <c r="N477" s="64" t="str">
        <f t="shared" ca="1" si="106"/>
        <v/>
      </c>
      <c r="O477" s="64" t="str">
        <f t="shared" ca="1" si="107"/>
        <v/>
      </c>
      <c r="P477" s="36" t="str">
        <f t="shared" ca="1" si="96"/>
        <v/>
      </c>
      <c r="Q477" s="36" t="str">
        <f t="shared" ca="1" si="97"/>
        <v/>
      </c>
      <c r="R477" s="36" t="str">
        <f t="shared" ca="1" si="98"/>
        <v/>
      </c>
      <c r="S477" s="4" t="str">
        <f t="shared" ca="1" si="99"/>
        <v/>
      </c>
      <c r="T477" s="61" t="str">
        <f t="shared" ca="1" si="100"/>
        <v/>
      </c>
      <c r="U477" s="61" t="str">
        <f t="shared" ca="1" si="100"/>
        <v/>
      </c>
      <c r="V477" s="61" t="str">
        <f t="shared" ca="1" si="100"/>
        <v/>
      </c>
      <c r="AJ477" t="str">
        <f t="shared" ca="1" si="101"/>
        <v>first</v>
      </c>
    </row>
    <row r="478" spans="3:36">
      <c r="C478" t="str">
        <f t="shared" ca="1" si="102"/>
        <v/>
      </c>
      <c r="D478" s="4" t="str">
        <f ca="1">IF(C478="","",COUNTIFS('Program and Results'!$S:$S,"HOME",'Program and Results'!$U:$U,'Data mining (Elo R diff Last 6)'!$C478))</f>
        <v/>
      </c>
      <c r="E478" s="4" t="str">
        <f ca="1">IF(C478="","",COUNTIFS('Program and Results'!$S:$S,"AWAY",'Program and Results'!$U:$U,'Data mining (Elo R diff Last 6)'!$C478))</f>
        <v/>
      </c>
      <c r="F478" s="4" t="str">
        <f ca="1">IF(C478="","",COUNTIFS('Program and Results'!$S:$S,"DRAW",'Program and Results'!$U:$U,'Data mining (Elo R diff Last 6)'!$C478))</f>
        <v/>
      </c>
      <c r="G478" s="4" t="str">
        <f t="shared" ca="1" si="95"/>
        <v/>
      </c>
      <c r="H478" s="69" t="str">
        <f t="shared" ca="1" si="103"/>
        <v/>
      </c>
      <c r="I478" s="69" t="str">
        <f t="shared" ca="1" si="104"/>
        <v/>
      </c>
      <c r="J478" s="69" t="str">
        <f t="shared" ca="1" si="105"/>
        <v/>
      </c>
      <c r="N478" s="64" t="str">
        <f t="shared" ca="1" si="106"/>
        <v/>
      </c>
      <c r="O478" s="64" t="str">
        <f t="shared" ca="1" si="107"/>
        <v/>
      </c>
      <c r="P478" s="36" t="str">
        <f t="shared" ca="1" si="96"/>
        <v/>
      </c>
      <c r="Q478" s="36" t="str">
        <f t="shared" ca="1" si="97"/>
        <v/>
      </c>
      <c r="R478" s="36" t="str">
        <f t="shared" ca="1" si="98"/>
        <v/>
      </c>
      <c r="S478" s="4" t="str">
        <f t="shared" ca="1" si="99"/>
        <v/>
      </c>
      <c r="T478" s="61" t="str">
        <f t="shared" ca="1" si="100"/>
        <v/>
      </c>
      <c r="U478" s="61" t="str">
        <f t="shared" ca="1" si="100"/>
        <v/>
      </c>
      <c r="V478" s="61" t="str">
        <f t="shared" ca="1" si="100"/>
        <v/>
      </c>
      <c r="AJ478" t="str">
        <f t="shared" ca="1" si="101"/>
        <v>first</v>
      </c>
    </row>
    <row r="479" spans="3:36">
      <c r="C479" t="str">
        <f t="shared" ca="1" si="102"/>
        <v/>
      </c>
      <c r="D479" s="4" t="str">
        <f ca="1">IF(C479="","",COUNTIFS('Program and Results'!$S:$S,"HOME",'Program and Results'!$U:$U,'Data mining (Elo R diff Last 6)'!$C479))</f>
        <v/>
      </c>
      <c r="E479" s="4" t="str">
        <f ca="1">IF(C479="","",COUNTIFS('Program and Results'!$S:$S,"AWAY",'Program and Results'!$U:$U,'Data mining (Elo R diff Last 6)'!$C479))</f>
        <v/>
      </c>
      <c r="F479" s="4" t="str">
        <f ca="1">IF(C479="","",COUNTIFS('Program and Results'!$S:$S,"DRAW",'Program and Results'!$U:$U,'Data mining (Elo R diff Last 6)'!$C479))</f>
        <v/>
      </c>
      <c r="G479" s="4" t="str">
        <f t="shared" ca="1" si="95"/>
        <v/>
      </c>
      <c r="H479" s="69" t="str">
        <f t="shared" ca="1" si="103"/>
        <v/>
      </c>
      <c r="I479" s="69" t="str">
        <f t="shared" ca="1" si="104"/>
        <v/>
      </c>
      <c r="J479" s="69" t="str">
        <f t="shared" ca="1" si="105"/>
        <v/>
      </c>
      <c r="N479" s="64" t="str">
        <f t="shared" ca="1" si="106"/>
        <v/>
      </c>
      <c r="O479" s="64" t="str">
        <f t="shared" ca="1" si="107"/>
        <v/>
      </c>
      <c r="P479" s="36" t="str">
        <f t="shared" ca="1" si="96"/>
        <v/>
      </c>
      <c r="Q479" s="36" t="str">
        <f t="shared" ca="1" si="97"/>
        <v/>
      </c>
      <c r="R479" s="36" t="str">
        <f t="shared" ca="1" si="98"/>
        <v/>
      </c>
      <c r="S479" s="4" t="str">
        <f t="shared" ca="1" si="99"/>
        <v/>
      </c>
      <c r="T479" s="61" t="str">
        <f t="shared" ca="1" si="100"/>
        <v/>
      </c>
      <c r="U479" s="61" t="str">
        <f t="shared" ca="1" si="100"/>
        <v/>
      </c>
      <c r="V479" s="61" t="str">
        <f t="shared" ca="1" si="100"/>
        <v/>
      </c>
      <c r="AJ479" t="str">
        <f t="shared" ca="1" si="101"/>
        <v>first</v>
      </c>
    </row>
    <row r="480" spans="3:36">
      <c r="C480" t="str">
        <f t="shared" ca="1" si="102"/>
        <v/>
      </c>
      <c r="D480" s="4" t="str">
        <f ca="1">IF(C480="","",COUNTIFS('Program and Results'!$S:$S,"HOME",'Program and Results'!$U:$U,'Data mining (Elo R diff Last 6)'!$C480))</f>
        <v/>
      </c>
      <c r="E480" s="4" t="str">
        <f ca="1">IF(C480="","",COUNTIFS('Program and Results'!$S:$S,"AWAY",'Program and Results'!$U:$U,'Data mining (Elo R diff Last 6)'!$C480))</f>
        <v/>
      </c>
      <c r="F480" s="4" t="str">
        <f ca="1">IF(C480="","",COUNTIFS('Program and Results'!$S:$S,"DRAW",'Program and Results'!$U:$U,'Data mining (Elo R diff Last 6)'!$C480))</f>
        <v/>
      </c>
      <c r="G480" s="4" t="str">
        <f t="shared" ca="1" si="95"/>
        <v/>
      </c>
      <c r="H480" s="69" t="str">
        <f t="shared" ca="1" si="103"/>
        <v/>
      </c>
      <c r="I480" s="69" t="str">
        <f t="shared" ca="1" si="104"/>
        <v/>
      </c>
      <c r="J480" s="69" t="str">
        <f t="shared" ca="1" si="105"/>
        <v/>
      </c>
      <c r="N480" s="64" t="str">
        <f t="shared" ca="1" si="106"/>
        <v/>
      </c>
      <c r="O480" s="64" t="str">
        <f t="shared" ca="1" si="107"/>
        <v/>
      </c>
      <c r="P480" s="36" t="str">
        <f t="shared" ca="1" si="96"/>
        <v/>
      </c>
      <c r="Q480" s="36" t="str">
        <f t="shared" ca="1" si="97"/>
        <v/>
      </c>
      <c r="R480" s="36" t="str">
        <f t="shared" ca="1" si="98"/>
        <v/>
      </c>
      <c r="S480" s="4" t="str">
        <f t="shared" ca="1" si="99"/>
        <v/>
      </c>
      <c r="T480" s="61" t="str">
        <f t="shared" ca="1" si="100"/>
        <v/>
      </c>
      <c r="U480" s="61" t="str">
        <f t="shared" ca="1" si="100"/>
        <v/>
      </c>
      <c r="V480" s="61" t="str">
        <f t="shared" ca="1" si="100"/>
        <v/>
      </c>
      <c r="AJ480" t="str">
        <f t="shared" ca="1" si="101"/>
        <v>first</v>
      </c>
    </row>
    <row r="481" spans="3:36">
      <c r="C481" t="str">
        <f t="shared" ca="1" si="102"/>
        <v/>
      </c>
      <c r="D481" s="4" t="str">
        <f ca="1">IF(C481="","",COUNTIFS('Program and Results'!$S:$S,"HOME",'Program and Results'!$U:$U,'Data mining (Elo R diff Last 6)'!$C481))</f>
        <v/>
      </c>
      <c r="E481" s="4" t="str">
        <f ca="1">IF(C481="","",COUNTIFS('Program and Results'!$S:$S,"AWAY",'Program and Results'!$U:$U,'Data mining (Elo R diff Last 6)'!$C481))</f>
        <v/>
      </c>
      <c r="F481" s="4" t="str">
        <f ca="1">IF(C481="","",COUNTIFS('Program and Results'!$S:$S,"DRAW",'Program and Results'!$U:$U,'Data mining (Elo R diff Last 6)'!$C481))</f>
        <v/>
      </c>
      <c r="G481" s="4" t="str">
        <f t="shared" ca="1" si="95"/>
        <v/>
      </c>
      <c r="H481" s="69" t="str">
        <f t="shared" ca="1" si="103"/>
        <v/>
      </c>
      <c r="I481" s="69" t="str">
        <f t="shared" ca="1" si="104"/>
        <v/>
      </c>
      <c r="J481" s="69" t="str">
        <f t="shared" ca="1" si="105"/>
        <v/>
      </c>
      <c r="N481" s="64" t="str">
        <f t="shared" ca="1" si="106"/>
        <v/>
      </c>
      <c r="O481" s="64" t="str">
        <f t="shared" ca="1" si="107"/>
        <v/>
      </c>
      <c r="P481" s="36" t="str">
        <f t="shared" ca="1" si="96"/>
        <v/>
      </c>
      <c r="Q481" s="36" t="str">
        <f t="shared" ca="1" si="97"/>
        <v/>
      </c>
      <c r="R481" s="36" t="str">
        <f t="shared" ca="1" si="98"/>
        <v/>
      </c>
      <c r="S481" s="4" t="str">
        <f t="shared" ca="1" si="99"/>
        <v/>
      </c>
      <c r="T481" s="61" t="str">
        <f t="shared" ca="1" si="100"/>
        <v/>
      </c>
      <c r="U481" s="61" t="str">
        <f t="shared" ca="1" si="100"/>
        <v/>
      </c>
      <c r="V481" s="61" t="str">
        <f t="shared" ca="1" si="100"/>
        <v/>
      </c>
      <c r="AJ481" t="str">
        <f t="shared" ca="1" si="101"/>
        <v>first</v>
      </c>
    </row>
    <row r="482" spans="3:36">
      <c r="C482" t="str">
        <f t="shared" ca="1" si="102"/>
        <v/>
      </c>
      <c r="D482" s="4" t="str">
        <f ca="1">IF(C482="","",COUNTIFS('Program and Results'!$S:$S,"HOME",'Program and Results'!$U:$U,'Data mining (Elo R diff Last 6)'!$C482))</f>
        <v/>
      </c>
      <c r="E482" s="4" t="str">
        <f ca="1">IF(C482="","",COUNTIFS('Program and Results'!$S:$S,"AWAY",'Program and Results'!$U:$U,'Data mining (Elo R diff Last 6)'!$C482))</f>
        <v/>
      </c>
      <c r="F482" s="4" t="str">
        <f ca="1">IF(C482="","",COUNTIFS('Program and Results'!$S:$S,"DRAW",'Program and Results'!$U:$U,'Data mining (Elo R diff Last 6)'!$C482))</f>
        <v/>
      </c>
      <c r="G482" s="4" t="str">
        <f t="shared" ca="1" si="95"/>
        <v/>
      </c>
      <c r="H482" s="69" t="str">
        <f t="shared" ca="1" si="103"/>
        <v/>
      </c>
      <c r="I482" s="69" t="str">
        <f t="shared" ca="1" si="104"/>
        <v/>
      </c>
      <c r="J482" s="69" t="str">
        <f t="shared" ca="1" si="105"/>
        <v/>
      </c>
      <c r="N482" s="64" t="str">
        <f t="shared" ca="1" si="106"/>
        <v/>
      </c>
      <c r="O482" s="64" t="str">
        <f t="shared" ca="1" si="107"/>
        <v/>
      </c>
      <c r="P482" s="36" t="str">
        <f t="shared" ca="1" si="96"/>
        <v/>
      </c>
      <c r="Q482" s="36" t="str">
        <f t="shared" ca="1" si="97"/>
        <v/>
      </c>
      <c r="R482" s="36" t="str">
        <f t="shared" ca="1" si="98"/>
        <v/>
      </c>
      <c r="S482" s="4" t="str">
        <f t="shared" ca="1" si="99"/>
        <v/>
      </c>
      <c r="T482" s="61" t="str">
        <f t="shared" ca="1" si="100"/>
        <v/>
      </c>
      <c r="U482" s="61" t="str">
        <f t="shared" ca="1" si="100"/>
        <v/>
      </c>
      <c r="V482" s="61" t="str">
        <f t="shared" ca="1" si="100"/>
        <v/>
      </c>
      <c r="AJ482" t="str">
        <f t="shared" ca="1" si="101"/>
        <v>first</v>
      </c>
    </row>
    <row r="483" spans="3:36">
      <c r="C483" t="str">
        <f t="shared" ca="1" si="102"/>
        <v/>
      </c>
      <c r="D483" s="4" t="str">
        <f ca="1">IF(C483="","",COUNTIFS('Program and Results'!$S:$S,"HOME",'Program and Results'!$U:$U,'Data mining (Elo R diff Last 6)'!$C483))</f>
        <v/>
      </c>
      <c r="E483" s="4" t="str">
        <f ca="1">IF(C483="","",COUNTIFS('Program and Results'!$S:$S,"AWAY",'Program and Results'!$U:$U,'Data mining (Elo R diff Last 6)'!$C483))</f>
        <v/>
      </c>
      <c r="F483" s="4" t="str">
        <f ca="1">IF(C483="","",COUNTIFS('Program and Results'!$S:$S,"DRAW",'Program and Results'!$U:$U,'Data mining (Elo R diff Last 6)'!$C483))</f>
        <v/>
      </c>
      <c r="G483" s="4" t="str">
        <f t="shared" ca="1" si="95"/>
        <v/>
      </c>
      <c r="H483" s="69" t="str">
        <f t="shared" ca="1" si="103"/>
        <v/>
      </c>
      <c r="I483" s="69" t="str">
        <f t="shared" ca="1" si="104"/>
        <v/>
      </c>
      <c r="J483" s="69" t="str">
        <f t="shared" ca="1" si="105"/>
        <v/>
      </c>
      <c r="N483" s="64" t="str">
        <f t="shared" ca="1" si="106"/>
        <v/>
      </c>
      <c r="O483" s="64" t="str">
        <f t="shared" ca="1" si="107"/>
        <v/>
      </c>
      <c r="P483" s="36" t="str">
        <f t="shared" ca="1" si="96"/>
        <v/>
      </c>
      <c r="Q483" s="36" t="str">
        <f t="shared" ca="1" si="97"/>
        <v/>
      </c>
      <c r="R483" s="36" t="str">
        <f t="shared" ca="1" si="98"/>
        <v/>
      </c>
      <c r="S483" s="4" t="str">
        <f t="shared" ca="1" si="99"/>
        <v/>
      </c>
      <c r="T483" s="61" t="str">
        <f t="shared" ca="1" si="100"/>
        <v/>
      </c>
      <c r="U483" s="61" t="str">
        <f t="shared" ca="1" si="100"/>
        <v/>
      </c>
      <c r="V483" s="61" t="str">
        <f t="shared" ca="1" si="100"/>
        <v/>
      </c>
      <c r="AJ483" t="str">
        <f t="shared" ca="1" si="101"/>
        <v>first</v>
      </c>
    </row>
    <row r="484" spans="3:36">
      <c r="C484" t="str">
        <f t="shared" ca="1" si="102"/>
        <v/>
      </c>
      <c r="D484" s="4" t="str">
        <f ca="1">IF(C484="","",COUNTIFS('Program and Results'!$S:$S,"HOME",'Program and Results'!$U:$U,'Data mining (Elo R diff Last 6)'!$C484))</f>
        <v/>
      </c>
      <c r="E484" s="4" t="str">
        <f ca="1">IF(C484="","",COUNTIFS('Program and Results'!$S:$S,"AWAY",'Program and Results'!$U:$U,'Data mining (Elo R diff Last 6)'!$C484))</f>
        <v/>
      </c>
      <c r="F484" s="4" t="str">
        <f ca="1">IF(C484="","",COUNTIFS('Program and Results'!$S:$S,"DRAW",'Program and Results'!$U:$U,'Data mining (Elo R diff Last 6)'!$C484))</f>
        <v/>
      </c>
      <c r="G484" s="4" t="str">
        <f t="shared" ca="1" si="95"/>
        <v/>
      </c>
      <c r="H484" s="69" t="str">
        <f t="shared" ca="1" si="103"/>
        <v/>
      </c>
      <c r="I484" s="69" t="str">
        <f t="shared" ca="1" si="104"/>
        <v/>
      </c>
      <c r="J484" s="69" t="str">
        <f t="shared" ca="1" si="105"/>
        <v/>
      </c>
      <c r="N484" s="64" t="str">
        <f t="shared" ca="1" si="106"/>
        <v/>
      </c>
      <c r="O484" s="64" t="str">
        <f t="shared" ca="1" si="107"/>
        <v/>
      </c>
      <c r="P484" s="36" t="str">
        <f t="shared" ca="1" si="96"/>
        <v/>
      </c>
      <c r="Q484" s="36" t="str">
        <f t="shared" ca="1" si="97"/>
        <v/>
      </c>
      <c r="R484" s="36" t="str">
        <f t="shared" ca="1" si="98"/>
        <v/>
      </c>
      <c r="S484" s="4" t="str">
        <f t="shared" ca="1" si="99"/>
        <v/>
      </c>
      <c r="T484" s="61" t="str">
        <f t="shared" ca="1" si="100"/>
        <v/>
      </c>
      <c r="U484" s="61" t="str">
        <f t="shared" ca="1" si="100"/>
        <v/>
      </c>
      <c r="V484" s="61" t="str">
        <f t="shared" ca="1" si="100"/>
        <v/>
      </c>
      <c r="AJ484" t="str">
        <f t="shared" ca="1" si="101"/>
        <v>first</v>
      </c>
    </row>
    <row r="485" spans="3:36">
      <c r="C485" t="str">
        <f t="shared" ca="1" si="102"/>
        <v/>
      </c>
      <c r="D485" s="4" t="str">
        <f ca="1">IF(C485="","",COUNTIFS('Program and Results'!$S:$S,"HOME",'Program and Results'!$U:$U,'Data mining (Elo R diff Last 6)'!$C485))</f>
        <v/>
      </c>
      <c r="E485" s="4" t="str">
        <f ca="1">IF(C485="","",COUNTIFS('Program and Results'!$S:$S,"AWAY",'Program and Results'!$U:$U,'Data mining (Elo R diff Last 6)'!$C485))</f>
        <v/>
      </c>
      <c r="F485" s="4" t="str">
        <f ca="1">IF(C485="","",COUNTIFS('Program and Results'!$S:$S,"DRAW",'Program and Results'!$U:$U,'Data mining (Elo R diff Last 6)'!$C485))</f>
        <v/>
      </c>
      <c r="G485" s="4" t="str">
        <f t="shared" ca="1" si="95"/>
        <v/>
      </c>
      <c r="H485" s="69" t="str">
        <f t="shared" ca="1" si="103"/>
        <v/>
      </c>
      <c r="I485" s="69" t="str">
        <f t="shared" ca="1" si="104"/>
        <v/>
      </c>
      <c r="J485" s="69" t="str">
        <f t="shared" ca="1" si="105"/>
        <v/>
      </c>
      <c r="N485" s="64" t="str">
        <f t="shared" ca="1" si="106"/>
        <v/>
      </c>
      <c r="O485" s="64" t="str">
        <f t="shared" ca="1" si="107"/>
        <v/>
      </c>
      <c r="P485" s="36" t="str">
        <f t="shared" ca="1" si="96"/>
        <v/>
      </c>
      <c r="Q485" s="36" t="str">
        <f t="shared" ca="1" si="97"/>
        <v/>
      </c>
      <c r="R485" s="36" t="str">
        <f t="shared" ca="1" si="98"/>
        <v/>
      </c>
      <c r="S485" s="4" t="str">
        <f t="shared" ca="1" si="99"/>
        <v/>
      </c>
      <c r="T485" s="61" t="str">
        <f t="shared" ca="1" si="100"/>
        <v/>
      </c>
      <c r="U485" s="61" t="str">
        <f t="shared" ca="1" si="100"/>
        <v/>
      </c>
      <c r="V485" s="61" t="str">
        <f t="shared" ca="1" si="100"/>
        <v/>
      </c>
      <c r="AJ485" t="str">
        <f t="shared" ca="1" si="101"/>
        <v>first</v>
      </c>
    </row>
    <row r="486" spans="3:36">
      <c r="C486" t="str">
        <f t="shared" ca="1" si="102"/>
        <v/>
      </c>
      <c r="D486" s="4" t="str">
        <f ca="1">IF(C486="","",COUNTIFS('Program and Results'!$S:$S,"HOME",'Program and Results'!$U:$U,'Data mining (Elo R diff Last 6)'!$C486))</f>
        <v/>
      </c>
      <c r="E486" s="4" t="str">
        <f ca="1">IF(C486="","",COUNTIFS('Program and Results'!$S:$S,"AWAY",'Program and Results'!$U:$U,'Data mining (Elo R diff Last 6)'!$C486))</f>
        <v/>
      </c>
      <c r="F486" s="4" t="str">
        <f ca="1">IF(C486="","",COUNTIFS('Program and Results'!$S:$S,"DRAW",'Program and Results'!$U:$U,'Data mining (Elo R diff Last 6)'!$C486))</f>
        <v/>
      </c>
      <c r="G486" s="4" t="str">
        <f t="shared" ca="1" si="95"/>
        <v/>
      </c>
      <c r="H486" s="69" t="str">
        <f t="shared" ca="1" si="103"/>
        <v/>
      </c>
      <c r="I486" s="69" t="str">
        <f t="shared" ca="1" si="104"/>
        <v/>
      </c>
      <c r="J486" s="69" t="str">
        <f t="shared" ca="1" si="105"/>
        <v/>
      </c>
      <c r="N486" s="64" t="str">
        <f t="shared" ca="1" si="106"/>
        <v/>
      </c>
      <c r="O486" s="64" t="str">
        <f t="shared" ca="1" si="107"/>
        <v/>
      </c>
      <c r="P486" s="36" t="str">
        <f t="shared" ca="1" si="96"/>
        <v/>
      </c>
      <c r="Q486" s="36" t="str">
        <f t="shared" ca="1" si="97"/>
        <v/>
      </c>
      <c r="R486" s="36" t="str">
        <f t="shared" ca="1" si="98"/>
        <v/>
      </c>
      <c r="S486" s="4" t="str">
        <f t="shared" ca="1" si="99"/>
        <v/>
      </c>
      <c r="T486" s="61" t="str">
        <f t="shared" ca="1" si="100"/>
        <v/>
      </c>
      <c r="U486" s="61" t="str">
        <f t="shared" ca="1" si="100"/>
        <v/>
      </c>
      <c r="V486" s="61" t="str">
        <f t="shared" ca="1" si="100"/>
        <v/>
      </c>
      <c r="AJ486" t="str">
        <f t="shared" ca="1" si="101"/>
        <v>first</v>
      </c>
    </row>
    <row r="487" spans="3:36">
      <c r="C487" t="str">
        <f t="shared" ca="1" si="102"/>
        <v/>
      </c>
      <c r="D487" s="4" t="str">
        <f ca="1">IF(C487="","",COUNTIFS('Program and Results'!$S:$S,"HOME",'Program and Results'!$U:$U,'Data mining (Elo R diff Last 6)'!$C487))</f>
        <v/>
      </c>
      <c r="E487" s="4" t="str">
        <f ca="1">IF(C487="","",COUNTIFS('Program and Results'!$S:$S,"AWAY",'Program and Results'!$U:$U,'Data mining (Elo R diff Last 6)'!$C487))</f>
        <v/>
      </c>
      <c r="F487" s="4" t="str">
        <f ca="1">IF(C487="","",COUNTIFS('Program and Results'!$S:$S,"DRAW",'Program and Results'!$U:$U,'Data mining (Elo R diff Last 6)'!$C487))</f>
        <v/>
      </c>
      <c r="G487" s="4" t="str">
        <f t="shared" ca="1" si="95"/>
        <v/>
      </c>
      <c r="H487" s="69" t="str">
        <f t="shared" ca="1" si="103"/>
        <v/>
      </c>
      <c r="I487" s="69" t="str">
        <f t="shared" ca="1" si="104"/>
        <v/>
      </c>
      <c r="J487" s="69" t="str">
        <f t="shared" ca="1" si="105"/>
        <v/>
      </c>
      <c r="N487" s="64" t="str">
        <f t="shared" ca="1" si="106"/>
        <v/>
      </c>
      <c r="O487" s="64" t="str">
        <f t="shared" ca="1" si="107"/>
        <v/>
      </c>
      <c r="P487" s="36" t="str">
        <f t="shared" ca="1" si="96"/>
        <v/>
      </c>
      <c r="Q487" s="36" t="str">
        <f t="shared" ca="1" si="97"/>
        <v/>
      </c>
      <c r="R487" s="36" t="str">
        <f t="shared" ca="1" si="98"/>
        <v/>
      </c>
      <c r="S487" s="4" t="str">
        <f t="shared" ca="1" si="99"/>
        <v/>
      </c>
      <c r="T487" s="61" t="str">
        <f t="shared" ca="1" si="100"/>
        <v/>
      </c>
      <c r="U487" s="61" t="str">
        <f t="shared" ca="1" si="100"/>
        <v/>
      </c>
      <c r="V487" s="61" t="str">
        <f t="shared" ca="1" si="100"/>
        <v/>
      </c>
      <c r="AJ487" t="str">
        <f t="shared" ca="1" si="101"/>
        <v>first</v>
      </c>
    </row>
    <row r="488" spans="3:36">
      <c r="C488" t="str">
        <f t="shared" ca="1" si="102"/>
        <v/>
      </c>
      <c r="D488" s="4" t="str">
        <f ca="1">IF(C488="","",COUNTIFS('Program and Results'!$S:$S,"HOME",'Program and Results'!$U:$U,'Data mining (Elo R diff Last 6)'!$C488))</f>
        <v/>
      </c>
      <c r="E488" s="4" t="str">
        <f ca="1">IF(C488="","",COUNTIFS('Program and Results'!$S:$S,"AWAY",'Program and Results'!$U:$U,'Data mining (Elo R diff Last 6)'!$C488))</f>
        <v/>
      </c>
      <c r="F488" s="4" t="str">
        <f ca="1">IF(C488="","",COUNTIFS('Program and Results'!$S:$S,"DRAW",'Program and Results'!$U:$U,'Data mining (Elo R diff Last 6)'!$C488))</f>
        <v/>
      </c>
      <c r="G488" s="4" t="str">
        <f t="shared" ca="1" si="95"/>
        <v/>
      </c>
      <c r="H488" s="69" t="str">
        <f t="shared" ca="1" si="103"/>
        <v/>
      </c>
      <c r="I488" s="69" t="str">
        <f t="shared" ca="1" si="104"/>
        <v/>
      </c>
      <c r="J488" s="69" t="str">
        <f t="shared" ca="1" si="105"/>
        <v/>
      </c>
      <c r="N488" s="64" t="str">
        <f t="shared" ca="1" si="106"/>
        <v/>
      </c>
      <c r="O488" s="64" t="str">
        <f t="shared" ca="1" si="107"/>
        <v/>
      </c>
      <c r="P488" s="36" t="str">
        <f t="shared" ca="1" si="96"/>
        <v/>
      </c>
      <c r="Q488" s="36" t="str">
        <f t="shared" ca="1" si="97"/>
        <v/>
      </c>
      <c r="R488" s="36" t="str">
        <f t="shared" ca="1" si="98"/>
        <v/>
      </c>
      <c r="S488" s="4" t="str">
        <f t="shared" ca="1" si="99"/>
        <v/>
      </c>
      <c r="T488" s="61" t="str">
        <f t="shared" ca="1" si="100"/>
        <v/>
      </c>
      <c r="U488" s="61" t="str">
        <f t="shared" ca="1" si="100"/>
        <v/>
      </c>
      <c r="V488" s="61" t="str">
        <f t="shared" ca="1" si="100"/>
        <v/>
      </c>
      <c r="AJ488" t="str">
        <f t="shared" ca="1" si="101"/>
        <v>first</v>
      </c>
    </row>
    <row r="489" spans="3:36">
      <c r="C489" t="str">
        <f t="shared" ca="1" si="102"/>
        <v/>
      </c>
      <c r="D489" s="4" t="str">
        <f ca="1">IF(C489="","",COUNTIFS('Program and Results'!$S:$S,"HOME",'Program and Results'!$U:$U,'Data mining (Elo R diff Last 6)'!$C489))</f>
        <v/>
      </c>
      <c r="E489" s="4" t="str">
        <f ca="1">IF(C489="","",COUNTIFS('Program and Results'!$S:$S,"AWAY",'Program and Results'!$U:$U,'Data mining (Elo R diff Last 6)'!$C489))</f>
        <v/>
      </c>
      <c r="F489" s="4" t="str">
        <f ca="1">IF(C489="","",COUNTIFS('Program and Results'!$S:$S,"DRAW",'Program and Results'!$U:$U,'Data mining (Elo R diff Last 6)'!$C489))</f>
        <v/>
      </c>
      <c r="G489" s="4" t="str">
        <f t="shared" ca="1" si="95"/>
        <v/>
      </c>
      <c r="H489" s="69" t="str">
        <f t="shared" ca="1" si="103"/>
        <v/>
      </c>
      <c r="I489" s="69" t="str">
        <f t="shared" ca="1" si="104"/>
        <v/>
      </c>
      <c r="J489" s="69" t="str">
        <f t="shared" ca="1" si="105"/>
        <v/>
      </c>
      <c r="N489" s="64" t="str">
        <f t="shared" ca="1" si="106"/>
        <v/>
      </c>
      <c r="O489" s="64" t="str">
        <f t="shared" ca="1" si="107"/>
        <v/>
      </c>
      <c r="P489" s="36" t="str">
        <f t="shared" ca="1" si="96"/>
        <v/>
      </c>
      <c r="Q489" s="36" t="str">
        <f t="shared" ca="1" si="97"/>
        <v/>
      </c>
      <c r="R489" s="36" t="str">
        <f t="shared" ca="1" si="98"/>
        <v/>
      </c>
      <c r="S489" s="4" t="str">
        <f t="shared" ca="1" si="99"/>
        <v/>
      </c>
      <c r="T489" s="61" t="str">
        <f t="shared" ca="1" si="100"/>
        <v/>
      </c>
      <c r="U489" s="61" t="str">
        <f t="shared" ca="1" si="100"/>
        <v/>
      </c>
      <c r="V489" s="61" t="str">
        <f t="shared" ca="1" si="100"/>
        <v/>
      </c>
      <c r="AJ489" t="str">
        <f t="shared" ca="1" si="101"/>
        <v>first</v>
      </c>
    </row>
    <row r="490" spans="3:36">
      <c r="C490" t="str">
        <f t="shared" ca="1" si="102"/>
        <v/>
      </c>
      <c r="D490" s="4" t="str">
        <f ca="1">IF(C490="","",COUNTIFS('Program and Results'!$S:$S,"HOME",'Program and Results'!$U:$U,'Data mining (Elo R diff Last 6)'!$C490))</f>
        <v/>
      </c>
      <c r="E490" s="4" t="str">
        <f ca="1">IF(C490="","",COUNTIFS('Program and Results'!$S:$S,"AWAY",'Program and Results'!$U:$U,'Data mining (Elo R diff Last 6)'!$C490))</f>
        <v/>
      </c>
      <c r="F490" s="4" t="str">
        <f ca="1">IF(C490="","",COUNTIFS('Program and Results'!$S:$S,"DRAW",'Program and Results'!$U:$U,'Data mining (Elo R diff Last 6)'!$C490))</f>
        <v/>
      </c>
      <c r="G490" s="4" t="str">
        <f t="shared" ca="1" si="95"/>
        <v/>
      </c>
      <c r="H490" s="69" t="str">
        <f t="shared" ca="1" si="103"/>
        <v/>
      </c>
      <c r="I490" s="69" t="str">
        <f t="shared" ca="1" si="104"/>
        <v/>
      </c>
      <c r="J490" s="69" t="str">
        <f t="shared" ca="1" si="105"/>
        <v/>
      </c>
      <c r="N490" s="64" t="str">
        <f t="shared" ca="1" si="106"/>
        <v/>
      </c>
      <c r="O490" s="64" t="str">
        <f t="shared" ca="1" si="107"/>
        <v/>
      </c>
      <c r="P490" s="36" t="str">
        <f t="shared" ca="1" si="96"/>
        <v/>
      </c>
      <c r="Q490" s="36" t="str">
        <f t="shared" ca="1" si="97"/>
        <v/>
      </c>
      <c r="R490" s="36" t="str">
        <f t="shared" ca="1" si="98"/>
        <v/>
      </c>
      <c r="S490" s="4" t="str">
        <f t="shared" ca="1" si="99"/>
        <v/>
      </c>
      <c r="T490" s="61" t="str">
        <f t="shared" ca="1" si="100"/>
        <v/>
      </c>
      <c r="U490" s="61" t="str">
        <f t="shared" ca="1" si="100"/>
        <v/>
      </c>
      <c r="V490" s="61" t="str">
        <f t="shared" ca="1" si="100"/>
        <v/>
      </c>
      <c r="AJ490" t="str">
        <f t="shared" ca="1" si="101"/>
        <v>first</v>
      </c>
    </row>
    <row r="491" spans="3:36">
      <c r="C491" t="str">
        <f t="shared" ca="1" si="102"/>
        <v/>
      </c>
      <c r="D491" s="4" t="str">
        <f ca="1">IF(C491="","",COUNTIFS('Program and Results'!$S:$S,"HOME",'Program and Results'!$U:$U,'Data mining (Elo R diff Last 6)'!$C491))</f>
        <v/>
      </c>
      <c r="E491" s="4" t="str">
        <f ca="1">IF(C491="","",COUNTIFS('Program and Results'!$S:$S,"AWAY",'Program and Results'!$U:$U,'Data mining (Elo R diff Last 6)'!$C491))</f>
        <v/>
      </c>
      <c r="F491" s="4" t="str">
        <f ca="1">IF(C491="","",COUNTIFS('Program and Results'!$S:$S,"DRAW",'Program and Results'!$U:$U,'Data mining (Elo R diff Last 6)'!$C491))</f>
        <v/>
      </c>
      <c r="G491" s="4" t="str">
        <f t="shared" ca="1" si="95"/>
        <v/>
      </c>
      <c r="H491" s="69" t="str">
        <f t="shared" ca="1" si="103"/>
        <v/>
      </c>
      <c r="I491" s="69" t="str">
        <f t="shared" ca="1" si="104"/>
        <v/>
      </c>
      <c r="J491" s="69" t="str">
        <f t="shared" ca="1" si="105"/>
        <v/>
      </c>
      <c r="N491" s="64" t="str">
        <f t="shared" ca="1" si="106"/>
        <v/>
      </c>
      <c r="O491" s="64" t="str">
        <f t="shared" ca="1" si="107"/>
        <v/>
      </c>
      <c r="P491" s="36" t="str">
        <f t="shared" ca="1" si="96"/>
        <v/>
      </c>
      <c r="Q491" s="36" t="str">
        <f t="shared" ca="1" si="97"/>
        <v/>
      </c>
      <c r="R491" s="36" t="str">
        <f t="shared" ca="1" si="98"/>
        <v/>
      </c>
      <c r="S491" s="4" t="str">
        <f t="shared" ca="1" si="99"/>
        <v/>
      </c>
      <c r="T491" s="61" t="str">
        <f t="shared" ca="1" si="100"/>
        <v/>
      </c>
      <c r="U491" s="61" t="str">
        <f t="shared" ca="1" si="100"/>
        <v/>
      </c>
      <c r="V491" s="61" t="str">
        <f t="shared" ca="1" si="100"/>
        <v/>
      </c>
      <c r="AJ491" t="str">
        <f t="shared" ca="1" si="101"/>
        <v>first</v>
      </c>
    </row>
    <row r="492" spans="3:36">
      <c r="C492" t="str">
        <f t="shared" ca="1" si="102"/>
        <v/>
      </c>
      <c r="D492" s="4" t="str">
        <f ca="1">IF(C492="","",COUNTIFS('Program and Results'!$S:$S,"HOME",'Program and Results'!$U:$U,'Data mining (Elo R diff Last 6)'!$C492))</f>
        <v/>
      </c>
      <c r="E492" s="4" t="str">
        <f ca="1">IF(C492="","",COUNTIFS('Program and Results'!$S:$S,"AWAY",'Program and Results'!$U:$U,'Data mining (Elo R diff Last 6)'!$C492))</f>
        <v/>
      </c>
      <c r="F492" s="4" t="str">
        <f ca="1">IF(C492="","",COUNTIFS('Program and Results'!$S:$S,"DRAW",'Program and Results'!$U:$U,'Data mining (Elo R diff Last 6)'!$C492))</f>
        <v/>
      </c>
      <c r="G492" s="4" t="str">
        <f t="shared" ca="1" si="95"/>
        <v/>
      </c>
      <c r="H492" s="69" t="str">
        <f t="shared" ca="1" si="103"/>
        <v/>
      </c>
      <c r="I492" s="69" t="str">
        <f t="shared" ca="1" si="104"/>
        <v/>
      </c>
      <c r="J492" s="69" t="str">
        <f t="shared" ca="1" si="105"/>
        <v/>
      </c>
      <c r="N492" s="64" t="str">
        <f t="shared" ca="1" si="106"/>
        <v/>
      </c>
      <c r="O492" s="64" t="str">
        <f t="shared" ca="1" si="107"/>
        <v/>
      </c>
      <c r="P492" s="36" t="str">
        <f t="shared" ca="1" si="96"/>
        <v/>
      </c>
      <c r="Q492" s="36" t="str">
        <f t="shared" ca="1" si="97"/>
        <v/>
      </c>
      <c r="R492" s="36" t="str">
        <f t="shared" ca="1" si="98"/>
        <v/>
      </c>
      <c r="S492" s="4" t="str">
        <f t="shared" ca="1" si="99"/>
        <v/>
      </c>
      <c r="T492" s="61" t="str">
        <f t="shared" ca="1" si="100"/>
        <v/>
      </c>
      <c r="U492" s="61" t="str">
        <f t="shared" ca="1" si="100"/>
        <v/>
      </c>
      <c r="V492" s="61" t="str">
        <f t="shared" ca="1" si="100"/>
        <v/>
      </c>
      <c r="AJ492" t="str">
        <f t="shared" ca="1" si="101"/>
        <v>first</v>
      </c>
    </row>
    <row r="493" spans="3:36">
      <c r="C493" t="str">
        <f t="shared" ca="1" si="102"/>
        <v/>
      </c>
      <c r="D493" s="4" t="str">
        <f ca="1">IF(C493="","",COUNTIFS('Program and Results'!$S:$S,"HOME",'Program and Results'!$U:$U,'Data mining (Elo R diff Last 6)'!$C493))</f>
        <v/>
      </c>
      <c r="E493" s="4" t="str">
        <f ca="1">IF(C493="","",COUNTIFS('Program and Results'!$S:$S,"AWAY",'Program and Results'!$U:$U,'Data mining (Elo R diff Last 6)'!$C493))</f>
        <v/>
      </c>
      <c r="F493" s="4" t="str">
        <f ca="1">IF(C493="","",COUNTIFS('Program and Results'!$S:$S,"DRAW",'Program and Results'!$U:$U,'Data mining (Elo R diff Last 6)'!$C493))</f>
        <v/>
      </c>
      <c r="G493" s="4" t="str">
        <f t="shared" ca="1" si="95"/>
        <v/>
      </c>
      <c r="H493" s="69" t="str">
        <f t="shared" ca="1" si="103"/>
        <v/>
      </c>
      <c r="I493" s="69" t="str">
        <f t="shared" ca="1" si="104"/>
        <v/>
      </c>
      <c r="J493" s="69" t="str">
        <f t="shared" ca="1" si="105"/>
        <v/>
      </c>
      <c r="N493" s="64" t="str">
        <f t="shared" ca="1" si="106"/>
        <v/>
      </c>
      <c r="O493" s="64" t="str">
        <f t="shared" ca="1" si="107"/>
        <v/>
      </c>
      <c r="P493" s="36" t="str">
        <f t="shared" ca="1" si="96"/>
        <v/>
      </c>
      <c r="Q493" s="36" t="str">
        <f t="shared" ca="1" si="97"/>
        <v/>
      </c>
      <c r="R493" s="36" t="str">
        <f t="shared" ca="1" si="98"/>
        <v/>
      </c>
      <c r="S493" s="4" t="str">
        <f t="shared" ca="1" si="99"/>
        <v/>
      </c>
      <c r="T493" s="61" t="str">
        <f t="shared" ca="1" si="100"/>
        <v/>
      </c>
      <c r="U493" s="61" t="str">
        <f t="shared" ca="1" si="100"/>
        <v/>
      </c>
      <c r="V493" s="61" t="str">
        <f t="shared" ca="1" si="100"/>
        <v/>
      </c>
      <c r="AJ493" t="str">
        <f t="shared" ca="1" si="101"/>
        <v>first</v>
      </c>
    </row>
    <row r="494" spans="3:36">
      <c r="C494" t="str">
        <f t="shared" ca="1" si="102"/>
        <v/>
      </c>
      <c r="D494" s="4" t="str">
        <f ca="1">IF(C494="","",COUNTIFS('Program and Results'!$S:$S,"HOME",'Program and Results'!$U:$U,'Data mining (Elo R diff Last 6)'!$C494))</f>
        <v/>
      </c>
      <c r="E494" s="4" t="str">
        <f ca="1">IF(C494="","",COUNTIFS('Program and Results'!$S:$S,"AWAY",'Program and Results'!$U:$U,'Data mining (Elo R diff Last 6)'!$C494))</f>
        <v/>
      </c>
      <c r="F494" s="4" t="str">
        <f ca="1">IF(C494="","",COUNTIFS('Program and Results'!$S:$S,"DRAW",'Program and Results'!$U:$U,'Data mining (Elo R diff Last 6)'!$C494))</f>
        <v/>
      </c>
      <c r="G494" s="4" t="str">
        <f t="shared" ca="1" si="95"/>
        <v/>
      </c>
      <c r="H494" s="69" t="str">
        <f t="shared" ca="1" si="103"/>
        <v/>
      </c>
      <c r="I494" s="69" t="str">
        <f t="shared" ca="1" si="104"/>
        <v/>
      </c>
      <c r="J494" s="69" t="str">
        <f t="shared" ca="1" si="105"/>
        <v/>
      </c>
      <c r="N494" s="64" t="str">
        <f t="shared" ca="1" si="106"/>
        <v/>
      </c>
      <c r="O494" s="64" t="str">
        <f t="shared" ca="1" si="107"/>
        <v/>
      </c>
      <c r="P494" s="36" t="str">
        <f t="shared" ca="1" si="96"/>
        <v/>
      </c>
      <c r="Q494" s="36" t="str">
        <f t="shared" ca="1" si="97"/>
        <v/>
      </c>
      <c r="R494" s="36" t="str">
        <f t="shared" ca="1" si="98"/>
        <v/>
      </c>
      <c r="S494" s="4" t="str">
        <f t="shared" ca="1" si="99"/>
        <v/>
      </c>
      <c r="T494" s="61" t="str">
        <f t="shared" ca="1" si="100"/>
        <v/>
      </c>
      <c r="U494" s="61" t="str">
        <f t="shared" ca="1" si="100"/>
        <v/>
      </c>
      <c r="V494" s="61" t="str">
        <f t="shared" ca="1" si="100"/>
        <v/>
      </c>
      <c r="AJ494" t="str">
        <f t="shared" ca="1" si="101"/>
        <v>first</v>
      </c>
    </row>
    <row r="495" spans="3:36">
      <c r="C495" t="str">
        <f t="shared" ca="1" si="102"/>
        <v/>
      </c>
      <c r="D495" s="4" t="str">
        <f ca="1">IF(C495="","",COUNTIFS('Program and Results'!$S:$S,"HOME",'Program and Results'!$U:$U,'Data mining (Elo R diff Last 6)'!$C495))</f>
        <v/>
      </c>
      <c r="E495" s="4" t="str">
        <f ca="1">IF(C495="","",COUNTIFS('Program and Results'!$S:$S,"AWAY",'Program and Results'!$U:$U,'Data mining (Elo R diff Last 6)'!$C495))</f>
        <v/>
      </c>
      <c r="F495" s="4" t="str">
        <f ca="1">IF(C495="","",COUNTIFS('Program and Results'!$S:$S,"DRAW",'Program and Results'!$U:$U,'Data mining (Elo R diff Last 6)'!$C495))</f>
        <v/>
      </c>
      <c r="G495" s="4" t="str">
        <f t="shared" ca="1" si="95"/>
        <v/>
      </c>
      <c r="H495" s="69" t="str">
        <f t="shared" ca="1" si="103"/>
        <v/>
      </c>
      <c r="I495" s="69" t="str">
        <f t="shared" ca="1" si="104"/>
        <v/>
      </c>
      <c r="J495" s="69" t="str">
        <f t="shared" ca="1" si="105"/>
        <v/>
      </c>
      <c r="N495" s="64" t="str">
        <f t="shared" ca="1" si="106"/>
        <v/>
      </c>
      <c r="O495" s="64" t="str">
        <f t="shared" ca="1" si="107"/>
        <v/>
      </c>
      <c r="P495" s="36" t="str">
        <f t="shared" ca="1" si="96"/>
        <v/>
      </c>
      <c r="Q495" s="36" t="str">
        <f t="shared" ca="1" si="97"/>
        <v/>
      </c>
      <c r="R495" s="36" t="str">
        <f t="shared" ca="1" si="98"/>
        <v/>
      </c>
      <c r="S495" s="4" t="str">
        <f t="shared" ca="1" si="99"/>
        <v/>
      </c>
      <c r="T495" s="61" t="str">
        <f t="shared" ca="1" si="100"/>
        <v/>
      </c>
      <c r="U495" s="61" t="str">
        <f t="shared" ca="1" si="100"/>
        <v/>
      </c>
      <c r="V495" s="61" t="str">
        <f t="shared" ca="1" si="100"/>
        <v/>
      </c>
      <c r="AJ495" t="str">
        <f t="shared" ca="1" si="101"/>
        <v>first</v>
      </c>
    </row>
    <row r="496" spans="3:36">
      <c r="C496" t="str">
        <f t="shared" ca="1" si="102"/>
        <v/>
      </c>
      <c r="D496" s="4" t="str">
        <f ca="1">IF(C496="","",COUNTIFS('Program and Results'!$S:$S,"HOME",'Program and Results'!$U:$U,'Data mining (Elo R diff Last 6)'!$C496))</f>
        <v/>
      </c>
      <c r="E496" s="4" t="str">
        <f ca="1">IF(C496="","",COUNTIFS('Program and Results'!$S:$S,"AWAY",'Program and Results'!$U:$U,'Data mining (Elo R diff Last 6)'!$C496))</f>
        <v/>
      </c>
      <c r="F496" s="4" t="str">
        <f ca="1">IF(C496="","",COUNTIFS('Program and Results'!$S:$S,"DRAW",'Program and Results'!$U:$U,'Data mining (Elo R diff Last 6)'!$C496))</f>
        <v/>
      </c>
      <c r="G496" s="4" t="str">
        <f t="shared" ca="1" si="95"/>
        <v/>
      </c>
      <c r="H496" s="69" t="str">
        <f t="shared" ca="1" si="103"/>
        <v/>
      </c>
      <c r="I496" s="69" t="str">
        <f t="shared" ca="1" si="104"/>
        <v/>
      </c>
      <c r="J496" s="69" t="str">
        <f t="shared" ca="1" si="105"/>
        <v/>
      </c>
      <c r="N496" s="64" t="str">
        <f t="shared" ca="1" si="106"/>
        <v/>
      </c>
      <c r="O496" s="64" t="str">
        <f t="shared" ca="1" si="107"/>
        <v/>
      </c>
      <c r="P496" s="36" t="str">
        <f t="shared" ca="1" si="96"/>
        <v/>
      </c>
      <c r="Q496" s="36" t="str">
        <f t="shared" ca="1" si="97"/>
        <v/>
      </c>
      <c r="R496" s="36" t="str">
        <f t="shared" ca="1" si="98"/>
        <v/>
      </c>
      <c r="S496" s="4" t="str">
        <f t="shared" ca="1" si="99"/>
        <v/>
      </c>
      <c r="T496" s="61" t="str">
        <f t="shared" ca="1" si="100"/>
        <v/>
      </c>
      <c r="U496" s="61" t="str">
        <f t="shared" ca="1" si="100"/>
        <v/>
      </c>
      <c r="V496" s="61" t="str">
        <f t="shared" ca="1" si="100"/>
        <v/>
      </c>
      <c r="AJ496" t="str">
        <f t="shared" ca="1" si="101"/>
        <v>first</v>
      </c>
    </row>
    <row r="497" spans="3:37">
      <c r="C497" t="str">
        <f t="shared" ca="1" si="102"/>
        <v/>
      </c>
      <c r="D497" s="4" t="str">
        <f ca="1">IF(C497="","",COUNTIFS('Program and Results'!$S:$S,"HOME",'Program and Results'!$U:$U,'Data mining (Elo R diff Last 6)'!$C497))</f>
        <v/>
      </c>
      <c r="E497" s="4" t="str">
        <f ca="1">IF(C497="","",COUNTIFS('Program and Results'!$S:$S,"AWAY",'Program and Results'!$U:$U,'Data mining (Elo R diff Last 6)'!$C497))</f>
        <v/>
      </c>
      <c r="F497" s="4" t="str">
        <f ca="1">IF(C497="","",COUNTIFS('Program and Results'!$S:$S,"DRAW",'Program and Results'!$U:$U,'Data mining (Elo R diff Last 6)'!$C497))</f>
        <v/>
      </c>
      <c r="G497" s="4" t="str">
        <f t="shared" ca="1" si="95"/>
        <v/>
      </c>
      <c r="H497" s="69" t="str">
        <f t="shared" ca="1" si="103"/>
        <v/>
      </c>
      <c r="I497" s="69" t="str">
        <f t="shared" ca="1" si="104"/>
        <v/>
      </c>
      <c r="J497" s="69" t="str">
        <f t="shared" ca="1" si="105"/>
        <v/>
      </c>
      <c r="N497" s="64" t="str">
        <f t="shared" ca="1" si="106"/>
        <v/>
      </c>
      <c r="O497" s="64" t="str">
        <f t="shared" ca="1" si="107"/>
        <v/>
      </c>
      <c r="P497" s="36" t="str">
        <f t="shared" ca="1" si="96"/>
        <v/>
      </c>
      <c r="Q497" s="36" t="str">
        <f t="shared" ca="1" si="97"/>
        <v/>
      </c>
      <c r="R497" s="36" t="str">
        <f t="shared" ca="1" si="98"/>
        <v/>
      </c>
      <c r="S497" s="4" t="str">
        <f t="shared" ca="1" si="99"/>
        <v/>
      </c>
      <c r="T497" s="61" t="str">
        <f t="shared" ca="1" si="100"/>
        <v/>
      </c>
      <c r="U497" s="61" t="str">
        <f t="shared" ca="1" si="100"/>
        <v/>
      </c>
      <c r="V497" s="61" t="str">
        <f t="shared" ca="1" si="100"/>
        <v/>
      </c>
      <c r="AJ497" t="str">
        <f t="shared" ca="1" si="101"/>
        <v>first</v>
      </c>
    </row>
    <row r="498" spans="3:37">
      <c r="C498" t="str">
        <f t="shared" ca="1" si="102"/>
        <v/>
      </c>
      <c r="D498" s="4" t="str">
        <f ca="1">IF(C498="","",COUNTIFS('Program and Results'!$S:$S,"HOME",'Program and Results'!$U:$U,'Data mining (Elo R diff Last 6)'!$C498))</f>
        <v/>
      </c>
      <c r="E498" s="4" t="str">
        <f ca="1">IF(C498="","",COUNTIFS('Program and Results'!$S:$S,"AWAY",'Program and Results'!$U:$U,'Data mining (Elo R diff Last 6)'!$C498))</f>
        <v/>
      </c>
      <c r="F498" s="4" t="str">
        <f ca="1">IF(C498="","",COUNTIFS('Program and Results'!$S:$S,"DRAW",'Program and Results'!$U:$U,'Data mining (Elo R diff Last 6)'!$C498))</f>
        <v/>
      </c>
      <c r="G498" s="4" t="str">
        <f t="shared" ca="1" si="95"/>
        <v/>
      </c>
      <c r="H498" s="69" t="str">
        <f t="shared" ca="1" si="103"/>
        <v/>
      </c>
      <c r="I498" s="69" t="str">
        <f t="shared" ca="1" si="104"/>
        <v/>
      </c>
      <c r="J498" s="69" t="str">
        <f t="shared" ca="1" si="105"/>
        <v/>
      </c>
      <c r="N498" s="64" t="str">
        <f t="shared" ca="1" si="106"/>
        <v/>
      </c>
      <c r="O498" s="64" t="str">
        <f t="shared" ca="1" si="107"/>
        <v/>
      </c>
      <c r="P498" s="36" t="str">
        <f t="shared" ca="1" si="96"/>
        <v/>
      </c>
      <c r="Q498" s="36" t="str">
        <f t="shared" ca="1" si="97"/>
        <v/>
      </c>
      <c r="R498" s="36" t="str">
        <f t="shared" ca="1" si="98"/>
        <v/>
      </c>
      <c r="S498" s="4" t="str">
        <f t="shared" ca="1" si="99"/>
        <v/>
      </c>
      <c r="T498" s="61" t="str">
        <f t="shared" ca="1" si="100"/>
        <v/>
      </c>
      <c r="U498" s="61" t="str">
        <f t="shared" ca="1" si="100"/>
        <v/>
      </c>
      <c r="V498" s="61" t="str">
        <f t="shared" ca="1" si="100"/>
        <v/>
      </c>
      <c r="AJ498" t="str">
        <f t="shared" ca="1" si="101"/>
        <v>first</v>
      </c>
    </row>
    <row r="499" spans="3:37">
      <c r="C499" t="str">
        <f t="shared" ca="1" si="102"/>
        <v/>
      </c>
      <c r="D499" s="4" t="str">
        <f ca="1">IF(C499="","",COUNTIFS('Program and Results'!$S:$S,"HOME",'Program and Results'!$U:$U,'Data mining (Elo R diff Last 6)'!$C499))</f>
        <v/>
      </c>
      <c r="E499" s="4" t="str">
        <f ca="1">IF(C499="","",COUNTIFS('Program and Results'!$S:$S,"AWAY",'Program and Results'!$U:$U,'Data mining (Elo R diff Last 6)'!$C499))</f>
        <v/>
      </c>
      <c r="F499" s="4" t="str">
        <f ca="1">IF(C499="","",COUNTIFS('Program and Results'!$S:$S,"DRAW",'Program and Results'!$U:$U,'Data mining (Elo R diff Last 6)'!$C499))</f>
        <v/>
      </c>
      <c r="G499" s="4" t="str">
        <f t="shared" ca="1" si="95"/>
        <v/>
      </c>
      <c r="H499" s="69" t="str">
        <f t="shared" ca="1" si="103"/>
        <v/>
      </c>
      <c r="I499" s="69" t="str">
        <f t="shared" ca="1" si="104"/>
        <v/>
      </c>
      <c r="J499" s="69" t="str">
        <f t="shared" ca="1" si="105"/>
        <v/>
      </c>
      <c r="N499" s="64" t="str">
        <f t="shared" ca="1" si="106"/>
        <v/>
      </c>
      <c r="O499" s="64" t="str">
        <f t="shared" ca="1" si="107"/>
        <v/>
      </c>
      <c r="P499" s="36" t="str">
        <f t="shared" ca="1" si="96"/>
        <v/>
      </c>
      <c r="Q499" s="36" t="str">
        <f t="shared" ca="1" si="97"/>
        <v/>
      </c>
      <c r="R499" s="36" t="str">
        <f t="shared" ca="1" si="98"/>
        <v/>
      </c>
      <c r="S499" s="4" t="str">
        <f t="shared" ca="1" si="99"/>
        <v/>
      </c>
      <c r="T499" s="61" t="str">
        <f t="shared" ca="1" si="100"/>
        <v/>
      </c>
      <c r="U499" s="61" t="str">
        <f t="shared" ca="1" si="100"/>
        <v/>
      </c>
      <c r="V499" s="61" t="str">
        <f t="shared" ca="1" si="100"/>
        <v/>
      </c>
      <c r="AJ499" t="str">
        <f t="shared" ca="1" si="101"/>
        <v>first</v>
      </c>
    </row>
    <row r="500" spans="3:37" s="67" customFormat="1" ht="15.75" thickBot="1">
      <c r="C500" s="67" t="str">
        <f t="shared" ca="1" si="102"/>
        <v/>
      </c>
      <c r="D500" s="4" t="str">
        <f ca="1">IF(C500="","",COUNTIFS('Program and Results'!$S:$S,"HOME",'Program and Results'!$U:$U,'Data mining (Elo R diff Last 6)'!$C500))</f>
        <v/>
      </c>
      <c r="E500" s="4" t="str">
        <f ca="1">IF(C500="","",COUNTIFS('Program and Results'!$S:$S,"AWAY",'Program and Results'!$U:$U,'Data mining (Elo R diff Last 6)'!$C500))</f>
        <v/>
      </c>
      <c r="F500" s="4" t="str">
        <f ca="1">IF(C500="","",COUNTIFS('Program and Results'!$S:$S,"DRAW",'Program and Results'!$U:$U,'Data mining (Elo R diff Last 6)'!$C500))</f>
        <v/>
      </c>
      <c r="G500" s="4" t="str">
        <f t="shared" ca="1" si="95"/>
        <v/>
      </c>
      <c r="H500" s="69" t="str">
        <f t="shared" ca="1" si="103"/>
        <v/>
      </c>
      <c r="I500" s="69" t="str">
        <f t="shared" ca="1" si="104"/>
        <v/>
      </c>
      <c r="J500" s="69" t="str">
        <f t="shared" ca="1" si="105"/>
        <v/>
      </c>
      <c r="N500" s="64" t="str">
        <f t="shared" ca="1" si="106"/>
        <v/>
      </c>
      <c r="O500" s="64" t="str">
        <f t="shared" ca="1" si="107"/>
        <v/>
      </c>
      <c r="P500" s="36" t="str">
        <f t="shared" ca="1" si="96"/>
        <v/>
      </c>
      <c r="Q500" s="36" t="str">
        <f t="shared" ca="1" si="97"/>
        <v/>
      </c>
      <c r="R500" s="36" t="str">
        <f t="shared" ca="1" si="98"/>
        <v/>
      </c>
      <c r="S500" s="4" t="str">
        <f t="shared" ca="1" si="99"/>
        <v/>
      </c>
      <c r="T500" s="61" t="str">
        <f t="shared" ca="1" si="100"/>
        <v/>
      </c>
      <c r="U500" s="61" t="str">
        <f t="shared" ca="1" si="100"/>
        <v/>
      </c>
      <c r="V500" s="61" t="str">
        <f t="shared" ca="1" si="100"/>
        <v/>
      </c>
      <c r="AJ500" t="str">
        <f t="shared" ca="1" si="101"/>
        <v>first</v>
      </c>
      <c r="AK500"/>
    </row>
    <row r="501" spans="3:37">
      <c r="D501" s="70"/>
      <c r="E501" s="70"/>
      <c r="F501" s="70"/>
      <c r="G501" s="70"/>
      <c r="H501" s="70"/>
      <c r="I501" s="70"/>
      <c r="J501" s="70"/>
    </row>
  </sheetData>
  <autoFilter ref="A1:V500"/>
  <mergeCells count="1">
    <mergeCell ref="X3:AD11"/>
  </mergeCells>
  <conditionalFormatting sqref="D2:F500">
    <cfRule type="cellIs" dxfId="9" priority="2" operator="greaterThan">
      <formula>0</formula>
    </cfRule>
  </conditionalFormatting>
  <conditionalFormatting sqref="G2:G500">
    <cfRule type="cellIs" dxfId="8" priority="1" operator="greaterThan">
      <formula>0</formula>
    </cfRule>
  </conditionalFormatting>
  <dataValidations count="1">
    <dataValidation allowBlank="1" showInputMessage="1" sqref="N2:O500"/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39997558519241921"/>
  </sheetPr>
  <dimension ref="A1"/>
  <sheetViews>
    <sheetView workbookViewId="0">
      <selection activeCell="Y21" sqref="Y21"/>
    </sheetView>
  </sheetViews>
  <sheetFormatPr defaultRowHeight="15"/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 filterMode="1">
    <tabColor theme="3" tint="0.59999389629810485"/>
  </sheetPr>
  <dimension ref="A1:AJ501"/>
  <sheetViews>
    <sheetView zoomScale="80" zoomScaleNormal="80" workbookViewId="0">
      <selection activeCell="R8" sqref="R8:R10"/>
    </sheetView>
  </sheetViews>
  <sheetFormatPr defaultRowHeight="15"/>
  <cols>
    <col min="1" max="2" width="6.140625" customWidth="1"/>
    <col min="3" max="3" width="8.140625" customWidth="1"/>
    <col min="4" max="10" width="9.140625" style="4"/>
    <col min="36" max="36" width="0" hidden="1" customWidth="1"/>
  </cols>
  <sheetData>
    <row r="1" spans="1:36" ht="41.25" customHeight="1" thickBot="1">
      <c r="A1" s="45" t="s">
        <v>119</v>
      </c>
      <c r="B1" s="45" t="s">
        <v>120</v>
      </c>
      <c r="C1" s="45" t="s">
        <v>118</v>
      </c>
      <c r="D1" s="68" t="s">
        <v>95</v>
      </c>
      <c r="E1" s="68" t="s">
        <v>96</v>
      </c>
      <c r="F1" s="68" t="s">
        <v>97</v>
      </c>
      <c r="G1" s="68" t="s">
        <v>104</v>
      </c>
      <c r="H1" s="68" t="s">
        <v>121</v>
      </c>
      <c r="I1" s="68" t="s">
        <v>122</v>
      </c>
      <c r="J1" s="68" t="s">
        <v>123</v>
      </c>
      <c r="L1" s="58" t="s">
        <v>100</v>
      </c>
      <c r="M1" s="58"/>
      <c r="N1" s="58" t="s">
        <v>82</v>
      </c>
      <c r="O1" s="58" t="s">
        <v>83</v>
      </c>
      <c r="P1" s="59" t="s">
        <v>79</v>
      </c>
      <c r="Q1" s="59" t="s">
        <v>80</v>
      </c>
      <c r="R1" s="59" t="s">
        <v>81</v>
      </c>
      <c r="S1" s="72" t="s">
        <v>104</v>
      </c>
      <c r="T1" s="60" t="s">
        <v>105</v>
      </c>
      <c r="U1" s="60" t="s">
        <v>106</v>
      </c>
      <c r="V1" s="60" t="s">
        <v>107</v>
      </c>
    </row>
    <row r="2" spans="1:36" ht="15.75" thickBot="1">
      <c r="A2">
        <f ca="1">COUNT('Program and Results'!$AC:$AC)-7</f>
        <v>245</v>
      </c>
      <c r="B2">
        <f ca="1">MAX('Program and Results'!$AC:$AC)</f>
        <v>26</v>
      </c>
      <c r="C2">
        <f ca="1">MIN('Program and Results'!$AC:$AC)</f>
        <v>-26</v>
      </c>
      <c r="D2" s="4">
        <f ca="1">IF(C2="","",COUNTIFS('Program and Results'!$S:$S,"HOME",'Program and Results'!$AC:$AC,'Data mining (Goals Superiority)'!$C2))</f>
        <v>0</v>
      </c>
      <c r="E2" s="4">
        <f ca="1">IF(C2="","",COUNTIFS('Program and Results'!$S:$S,"AWAY",'Program and Results'!$AC:$AC,'Data mining (Goals Superiority)'!$C2))</f>
        <v>2</v>
      </c>
      <c r="F2" s="4">
        <f ca="1">IF(C2="","",COUNTIFS('Program and Results'!$S:$S,"DRAW",'Program and Results'!$AC:$AC,'Data mining (Goals Superiority)'!$C2))</f>
        <v>0</v>
      </c>
      <c r="G2" s="4">
        <f ca="1">IF(C2="","",SUM(D2:F2))</f>
        <v>2</v>
      </c>
      <c r="H2" s="69">
        <f ca="1">IFERROR(IF($C2="","",D2/$G2),"")</f>
        <v>0</v>
      </c>
      <c r="I2" s="69">
        <f ca="1">IFERROR(IF($C2="","",E2/$G2),"")</f>
        <v>1</v>
      </c>
      <c r="J2" s="69">
        <f ca="1">IFERROR(IF($C2="","",F2/$G2),"")</f>
        <v>0</v>
      </c>
      <c r="L2" s="55" t="s">
        <v>99</v>
      </c>
      <c r="M2" s="65">
        <v>3</v>
      </c>
      <c r="N2" s="63">
        <f ca="1">INDEX($C:$C,MATCH("first",$AJ:$AJ,0))</f>
        <v>-26</v>
      </c>
      <c r="O2" s="64">
        <f ca="1">IFERROR(IF(N2+$M$2&gt;MAX($C$2:$C$500),"+",N2+($M$2-0.01%)),"")</f>
        <v>-23.0001</v>
      </c>
      <c r="P2" s="36">
        <f ca="1">IFERROR(IF(O2="","",IF($O2="+",SUMIFS($D:$D,$C:$C,"&gt;="&amp;$N2),SUMIFS($D:$D,$C:$C,"&gt;="&amp;$N2,$C:$C,"&lt;="&amp;$O2))),"")</f>
        <v>0</v>
      </c>
      <c r="Q2" s="36">
        <f ca="1">IFERROR(IF(O2="","",IF($O2="+",SUMIFS($E:$E,$C:$C,"&gt;="&amp;$N2),SUMIFS($E:$E,$C:$C,"&gt;="&amp;$N2,$C:$C,"&lt;="&amp;$O2))),"")</f>
        <v>2</v>
      </c>
      <c r="R2" s="36">
        <f ca="1">IFERROR(IF(O2="","",IF($O2="+",SUMIFS($F:$F,$C:$C,"&gt;="&amp;$N2),SUMIFS($F:$F,$C:$C,"&gt;="&amp;$N2,$C:$C,"&lt;="&amp;$O2))),"")</f>
        <v>0</v>
      </c>
      <c r="S2" s="4">
        <f ca="1">IF(N2="","",SUM(P2:R2))</f>
        <v>2</v>
      </c>
      <c r="T2" s="61">
        <f ca="1">IFERROR(IF($N2="","",P2/$S2),"")</f>
        <v>0</v>
      </c>
      <c r="U2" s="61">
        <f t="shared" ref="U2:V2" ca="1" si="0">IFERROR(IF($N2="","",Q2/$S2),"")</f>
        <v>1</v>
      </c>
      <c r="V2" s="61">
        <f t="shared" ca="1" si="0"/>
        <v>0</v>
      </c>
      <c r="AJ2" t="str">
        <f ca="1">IF(G2=0,"not first",IF(G2&gt;0,"first",""))</f>
        <v>first</v>
      </c>
    </row>
    <row r="3" spans="1:36">
      <c r="C3">
        <f ca="1">IFERROR(IF(C2+1&gt;$B$2,"",C2+1),"")</f>
        <v>-25</v>
      </c>
      <c r="D3" s="4">
        <f ca="1">IF(C3="","",COUNTIFS('Program and Results'!$S:$S,"HOME",'Program and Results'!$AC:$AC,'Data mining (Goals Superiority)'!$C3))</f>
        <v>0</v>
      </c>
      <c r="E3" s="4">
        <f ca="1">IF(C3="","",COUNTIFS('Program and Results'!$S:$S,"AWAY",'Program and Results'!$AC:$AC,'Data mining (Goals Superiority)'!$C3))</f>
        <v>0</v>
      </c>
      <c r="F3" s="4">
        <f ca="1">IF(C3="","",COUNTIFS('Program and Results'!$S:$S,"DRAW",'Program and Results'!$AC:$AC,'Data mining (Goals Superiority)'!$C3))</f>
        <v>0</v>
      </c>
      <c r="G3" s="4">
        <f t="shared" ref="G3:G66" ca="1" si="1">IF(C3="","",SUM(D3:F3))</f>
        <v>0</v>
      </c>
      <c r="H3" s="69" t="str">
        <f t="shared" ref="H3:H66" ca="1" si="2">IFERROR(IF($C3="","",D3/$G3),"")</f>
        <v/>
      </c>
      <c r="I3" s="69" t="str">
        <f t="shared" ref="I3:I66" ca="1" si="3">IFERROR(IF($C3="","",E3/$G3),"")</f>
        <v/>
      </c>
      <c r="J3" s="69" t="str">
        <f t="shared" ref="J3:J66" ca="1" si="4">IFERROR(IF($C3="","",F3/$G3),"")</f>
        <v/>
      </c>
      <c r="L3" s="51"/>
      <c r="M3" s="51"/>
      <c r="N3" s="64">
        <f ca="1">IFERROR(IF(N2+$M$2&gt;MAX($C$2:$C$500),"",N2+$M$2),"")</f>
        <v>-23</v>
      </c>
      <c r="O3" s="64">
        <f ca="1">IFERROR(IF(N3+$M$2&gt;MAX($C$2:$C$500),"+",N3+($M$2-0.01%)),"")</f>
        <v>-20.0001</v>
      </c>
      <c r="P3" s="36">
        <f t="shared" ref="P3:P66" ca="1" si="5">IFERROR(IF(O3="","",IF($O3="+",SUMIFS($D:$D,$C:$C,"&gt;="&amp;$N3),SUMIFS($D:$D,$C:$C,"&gt;="&amp;$N3,$C:$C,"&lt;="&amp;$O3))),"")</f>
        <v>1</v>
      </c>
      <c r="Q3" s="36">
        <f t="shared" ref="Q3:Q66" ca="1" si="6">IFERROR(IF(O3="","",IF($O3="+",SUMIFS($E:$E,$C:$C,"&gt;="&amp;$N3),SUMIFS($E:$E,$C:$C,"&gt;="&amp;$N3,$C:$C,"&lt;="&amp;$O3))),"")</f>
        <v>1</v>
      </c>
      <c r="R3" s="36">
        <f t="shared" ref="R3:R66" ca="1" si="7">IFERROR(IF(O3="","",IF($O3="+",SUMIFS($F:$F,$C:$C,"&gt;="&amp;$N3),SUMIFS($F:$F,$C:$C,"&gt;="&amp;$N3,$C:$C,"&lt;="&amp;$O3))),"")</f>
        <v>0</v>
      </c>
      <c r="S3" s="4">
        <f t="shared" ref="S3:S66" ca="1" si="8">IF(N3="","",SUM(P3:R3))</f>
        <v>2</v>
      </c>
      <c r="T3" s="61">
        <f t="shared" ref="T3:T66" ca="1" si="9">IFERROR(IF($N3="","",P3/$S3),"")</f>
        <v>0.5</v>
      </c>
      <c r="U3" s="61">
        <f t="shared" ref="U3:U66" ca="1" si="10">IFERROR(IF($N3="","",Q3/$S3),"")</f>
        <v>0.5</v>
      </c>
      <c r="V3" s="61">
        <f t="shared" ref="V3:V66" ca="1" si="11">IFERROR(IF($N3="","",R3/$S3),"")</f>
        <v>0</v>
      </c>
      <c r="X3" s="152" t="s">
        <v>179</v>
      </c>
      <c r="Y3" s="152"/>
      <c r="Z3" s="152"/>
      <c r="AA3" s="152"/>
      <c r="AB3" s="152"/>
      <c r="AC3" s="152"/>
      <c r="AD3" s="152"/>
      <c r="AJ3" t="str">
        <f t="shared" ref="AJ3:AJ66" ca="1" si="12">IF(G3=0,"not first",IF(G3&gt;0,"first",""))</f>
        <v>not first</v>
      </c>
    </row>
    <row r="4" spans="1:36">
      <c r="C4">
        <f t="shared" ref="C4:C67" ca="1" si="13">IFERROR(IF(C3+1&gt;$B$2,"",C3+1),"")</f>
        <v>-24</v>
      </c>
      <c r="D4" s="4">
        <f ca="1">IF(C4="","",COUNTIFS('Program and Results'!$S:$S,"HOME",'Program and Results'!$AC:$AC,'Data mining (Goals Superiority)'!$C4))</f>
        <v>0</v>
      </c>
      <c r="E4" s="4">
        <f ca="1">IF(C4="","",COUNTIFS('Program and Results'!$S:$S,"AWAY",'Program and Results'!$AC:$AC,'Data mining (Goals Superiority)'!$C4))</f>
        <v>0</v>
      </c>
      <c r="F4" s="4">
        <f ca="1">IF(C4="","",COUNTIFS('Program and Results'!$S:$S,"DRAW",'Program and Results'!$AC:$AC,'Data mining (Goals Superiority)'!$C4))</f>
        <v>0</v>
      </c>
      <c r="G4" s="4">
        <f t="shared" ca="1" si="1"/>
        <v>0</v>
      </c>
      <c r="H4" s="69" t="str">
        <f t="shared" ca="1" si="2"/>
        <v/>
      </c>
      <c r="I4" s="69" t="str">
        <f t="shared" ca="1" si="3"/>
        <v/>
      </c>
      <c r="J4" s="69" t="str">
        <f t="shared" ca="1" si="4"/>
        <v/>
      </c>
      <c r="L4" s="51"/>
      <c r="M4" s="51"/>
      <c r="N4" s="64">
        <f t="shared" ref="N4:N67" ca="1" si="14">IFERROR(IF(N3+$M$2&gt;MAX($C$2:$C$500),"",N3+$M$2),"")</f>
        <v>-20</v>
      </c>
      <c r="O4" s="64">
        <f t="shared" ref="O4:O67" ca="1" si="15">IFERROR(IF(N4+$M$2&gt;MAX($C$2:$C$500),"+",N4+($M$2-0.01%)),"")</f>
        <v>-17.0001</v>
      </c>
      <c r="P4" s="36">
        <f t="shared" ca="1" si="5"/>
        <v>1</v>
      </c>
      <c r="Q4" s="36">
        <f t="shared" ca="1" si="6"/>
        <v>2</v>
      </c>
      <c r="R4" s="36">
        <f t="shared" ca="1" si="7"/>
        <v>0</v>
      </c>
      <c r="S4" s="4">
        <f t="shared" ca="1" si="8"/>
        <v>3</v>
      </c>
      <c r="T4" s="61">
        <f t="shared" ca="1" si="9"/>
        <v>0.33333333333333331</v>
      </c>
      <c r="U4" s="61">
        <f t="shared" ca="1" si="10"/>
        <v>0.66666666666666663</v>
      </c>
      <c r="V4" s="61">
        <f t="shared" ca="1" si="11"/>
        <v>0</v>
      </c>
      <c r="X4" s="152"/>
      <c r="Y4" s="152"/>
      <c r="Z4" s="152"/>
      <c r="AA4" s="152"/>
      <c r="AB4" s="152"/>
      <c r="AC4" s="152"/>
      <c r="AD4" s="152"/>
      <c r="AJ4" t="str">
        <f t="shared" ca="1" si="12"/>
        <v>not first</v>
      </c>
    </row>
    <row r="5" spans="1:36">
      <c r="C5">
        <f t="shared" ca="1" si="13"/>
        <v>-23</v>
      </c>
      <c r="D5" s="4">
        <f ca="1">IF(C5="","",COUNTIFS('Program and Results'!$S:$S,"HOME",'Program and Results'!$AC:$AC,'Data mining (Goals Superiority)'!$C5))</f>
        <v>0</v>
      </c>
      <c r="E5" s="4">
        <f ca="1">IF(C5="","",COUNTIFS('Program and Results'!$S:$S,"AWAY",'Program and Results'!$AC:$AC,'Data mining (Goals Superiority)'!$C5))</f>
        <v>0</v>
      </c>
      <c r="F5" s="4">
        <f ca="1">IF(C5="","",COUNTIFS('Program and Results'!$S:$S,"DRAW",'Program and Results'!$AC:$AC,'Data mining (Goals Superiority)'!$C5))</f>
        <v>0</v>
      </c>
      <c r="G5" s="4">
        <f t="shared" ca="1" si="1"/>
        <v>0</v>
      </c>
      <c r="H5" s="69" t="str">
        <f t="shared" ca="1" si="2"/>
        <v/>
      </c>
      <c r="I5" s="69" t="str">
        <f t="shared" ca="1" si="3"/>
        <v/>
      </c>
      <c r="J5" s="69" t="str">
        <f t="shared" ca="1" si="4"/>
        <v/>
      </c>
      <c r="L5" s="51"/>
      <c r="M5" s="51"/>
      <c r="N5" s="64">
        <f t="shared" ca="1" si="14"/>
        <v>-17</v>
      </c>
      <c r="O5" s="64">
        <f t="shared" ca="1" si="15"/>
        <v>-14.0001</v>
      </c>
      <c r="P5" s="36">
        <f t="shared" ca="1" si="5"/>
        <v>2</v>
      </c>
      <c r="Q5" s="36">
        <f t="shared" ca="1" si="6"/>
        <v>3</v>
      </c>
      <c r="R5" s="36">
        <f t="shared" ca="1" si="7"/>
        <v>1</v>
      </c>
      <c r="S5" s="4">
        <f t="shared" ca="1" si="8"/>
        <v>6</v>
      </c>
      <c r="T5" s="61">
        <f t="shared" ca="1" si="9"/>
        <v>0.33333333333333331</v>
      </c>
      <c r="U5" s="61">
        <f t="shared" ca="1" si="10"/>
        <v>0.5</v>
      </c>
      <c r="V5" s="61">
        <f t="shared" ca="1" si="11"/>
        <v>0.16666666666666666</v>
      </c>
      <c r="X5" s="152"/>
      <c r="Y5" s="152"/>
      <c r="Z5" s="152"/>
      <c r="AA5" s="152"/>
      <c r="AB5" s="152"/>
      <c r="AC5" s="152"/>
      <c r="AD5" s="152"/>
      <c r="AJ5" t="str">
        <f t="shared" ca="1" si="12"/>
        <v>not first</v>
      </c>
    </row>
    <row r="6" spans="1:36">
      <c r="C6">
        <f t="shared" ca="1" si="13"/>
        <v>-22</v>
      </c>
      <c r="D6" s="4">
        <f ca="1">IF(C6="","",COUNTIFS('Program and Results'!$S:$S,"HOME",'Program and Results'!$AC:$AC,'Data mining (Goals Superiority)'!$C6))</f>
        <v>1</v>
      </c>
      <c r="E6" s="4">
        <f ca="1">IF(C6="","",COUNTIFS('Program and Results'!$S:$S,"AWAY",'Program and Results'!$AC:$AC,'Data mining (Goals Superiority)'!$C6))</f>
        <v>1</v>
      </c>
      <c r="F6" s="4">
        <f ca="1">IF(C6="","",COUNTIFS('Program and Results'!$S:$S,"DRAW",'Program and Results'!$AC:$AC,'Data mining (Goals Superiority)'!$C6))</f>
        <v>0</v>
      </c>
      <c r="G6" s="4">
        <f t="shared" ca="1" si="1"/>
        <v>2</v>
      </c>
      <c r="H6" s="69">
        <f t="shared" ca="1" si="2"/>
        <v>0.5</v>
      </c>
      <c r="I6" s="69">
        <f t="shared" ca="1" si="3"/>
        <v>0.5</v>
      </c>
      <c r="J6" s="69">
        <f t="shared" ca="1" si="4"/>
        <v>0</v>
      </c>
      <c r="L6" s="51"/>
      <c r="M6" s="51"/>
      <c r="N6" s="64">
        <f t="shared" ca="1" si="14"/>
        <v>-14</v>
      </c>
      <c r="O6" s="64">
        <f t="shared" ca="1" si="15"/>
        <v>-11.0001</v>
      </c>
      <c r="P6" s="36">
        <f t="shared" ca="1" si="5"/>
        <v>0</v>
      </c>
      <c r="Q6" s="36">
        <f t="shared" ca="1" si="6"/>
        <v>8</v>
      </c>
      <c r="R6" s="36">
        <f t="shared" ca="1" si="7"/>
        <v>1</v>
      </c>
      <c r="S6" s="4">
        <f t="shared" ca="1" si="8"/>
        <v>9</v>
      </c>
      <c r="T6" s="61">
        <f t="shared" ca="1" si="9"/>
        <v>0</v>
      </c>
      <c r="U6" s="61">
        <f t="shared" ca="1" si="10"/>
        <v>0.88888888888888884</v>
      </c>
      <c r="V6" s="61">
        <f t="shared" ca="1" si="11"/>
        <v>0.1111111111111111</v>
      </c>
      <c r="X6" s="152"/>
      <c r="Y6" s="152"/>
      <c r="Z6" s="152"/>
      <c r="AA6" s="152"/>
      <c r="AB6" s="152"/>
      <c r="AC6" s="152"/>
      <c r="AD6" s="152"/>
      <c r="AJ6" t="str">
        <f t="shared" ca="1" si="12"/>
        <v>first</v>
      </c>
    </row>
    <row r="7" spans="1:36">
      <c r="C7">
        <f t="shared" ca="1" si="13"/>
        <v>-21</v>
      </c>
      <c r="D7" s="4">
        <f ca="1">IF(C7="","",COUNTIFS('Program and Results'!$S:$S,"HOME",'Program and Results'!$AC:$AC,'Data mining (Goals Superiority)'!$C7))</f>
        <v>0</v>
      </c>
      <c r="E7" s="4">
        <f ca="1">IF(C7="","",COUNTIFS('Program and Results'!$S:$S,"AWAY",'Program and Results'!$AC:$AC,'Data mining (Goals Superiority)'!$C7))</f>
        <v>0</v>
      </c>
      <c r="F7" s="4">
        <f ca="1">IF(C7="","",COUNTIFS('Program and Results'!$S:$S,"DRAW",'Program and Results'!$AC:$AC,'Data mining (Goals Superiority)'!$C7))</f>
        <v>0</v>
      </c>
      <c r="G7" s="4">
        <f t="shared" ca="1" si="1"/>
        <v>0</v>
      </c>
      <c r="H7" s="69" t="str">
        <f t="shared" ca="1" si="2"/>
        <v/>
      </c>
      <c r="I7" s="69" t="str">
        <f t="shared" ca="1" si="3"/>
        <v/>
      </c>
      <c r="J7" s="69" t="str">
        <f t="shared" ca="1" si="4"/>
        <v/>
      </c>
      <c r="L7" s="51"/>
      <c r="M7" s="51"/>
      <c r="N7" s="64">
        <f t="shared" ca="1" si="14"/>
        <v>-11</v>
      </c>
      <c r="O7" s="64">
        <f t="shared" ca="1" si="15"/>
        <v>-8.0000999999999998</v>
      </c>
      <c r="P7" s="36">
        <f t="shared" ca="1" si="5"/>
        <v>2</v>
      </c>
      <c r="Q7" s="36">
        <f t="shared" ca="1" si="6"/>
        <v>9</v>
      </c>
      <c r="R7" s="36">
        <f t="shared" ca="1" si="7"/>
        <v>6</v>
      </c>
      <c r="S7" s="4">
        <f t="shared" ca="1" si="8"/>
        <v>17</v>
      </c>
      <c r="T7" s="61">
        <f t="shared" ca="1" si="9"/>
        <v>0.11764705882352941</v>
      </c>
      <c r="U7" s="61">
        <f t="shared" ca="1" si="10"/>
        <v>0.52941176470588236</v>
      </c>
      <c r="V7" s="61">
        <f t="shared" ca="1" si="11"/>
        <v>0.35294117647058826</v>
      </c>
      <c r="X7" s="152"/>
      <c r="Y7" s="152"/>
      <c r="Z7" s="152"/>
      <c r="AA7" s="152"/>
      <c r="AB7" s="152"/>
      <c r="AC7" s="152"/>
      <c r="AD7" s="152"/>
      <c r="AJ7" t="str">
        <f t="shared" ca="1" si="12"/>
        <v>not first</v>
      </c>
    </row>
    <row r="8" spans="1:36">
      <c r="C8">
        <f t="shared" ca="1" si="13"/>
        <v>-20</v>
      </c>
      <c r="D8" s="4">
        <f ca="1">IF(C8="","",COUNTIFS('Program and Results'!$S:$S,"HOME",'Program and Results'!$AC:$AC,'Data mining (Goals Superiority)'!$C8))</f>
        <v>0</v>
      </c>
      <c r="E8" s="4">
        <f ca="1">IF(C8="","",COUNTIFS('Program and Results'!$S:$S,"AWAY",'Program and Results'!$AC:$AC,'Data mining (Goals Superiority)'!$C8))</f>
        <v>0</v>
      </c>
      <c r="F8" s="4">
        <f ca="1">IF(C8="","",COUNTIFS('Program and Results'!$S:$S,"DRAW",'Program and Results'!$AC:$AC,'Data mining (Goals Superiority)'!$C8))</f>
        <v>0</v>
      </c>
      <c r="G8" s="4">
        <f t="shared" ca="1" si="1"/>
        <v>0</v>
      </c>
      <c r="H8" s="69" t="str">
        <f t="shared" ca="1" si="2"/>
        <v/>
      </c>
      <c r="I8" s="69" t="str">
        <f t="shared" ca="1" si="3"/>
        <v/>
      </c>
      <c r="J8" s="69" t="str">
        <f t="shared" ca="1" si="4"/>
        <v/>
      </c>
      <c r="L8" s="51"/>
      <c r="M8" s="51"/>
      <c r="N8" s="64">
        <f t="shared" ca="1" si="14"/>
        <v>-8</v>
      </c>
      <c r="O8" s="64">
        <f t="shared" ca="1" si="15"/>
        <v>-5.0000999999999998</v>
      </c>
      <c r="P8" s="36">
        <f t="shared" ca="1" si="5"/>
        <v>11</v>
      </c>
      <c r="Q8" s="36">
        <f t="shared" ca="1" si="6"/>
        <v>10</v>
      </c>
      <c r="R8" s="36">
        <f t="shared" ca="1" si="7"/>
        <v>10</v>
      </c>
      <c r="S8" s="4">
        <f t="shared" ca="1" si="8"/>
        <v>31</v>
      </c>
      <c r="T8" s="61">
        <f t="shared" ca="1" si="9"/>
        <v>0.35483870967741937</v>
      </c>
      <c r="U8" s="61">
        <f t="shared" ca="1" si="10"/>
        <v>0.32258064516129031</v>
      </c>
      <c r="V8" s="61">
        <f t="shared" ca="1" si="11"/>
        <v>0.32258064516129031</v>
      </c>
      <c r="X8" s="152"/>
      <c r="Y8" s="152"/>
      <c r="Z8" s="152"/>
      <c r="AA8" s="152"/>
      <c r="AB8" s="152"/>
      <c r="AC8" s="152"/>
      <c r="AD8" s="152"/>
      <c r="AJ8" t="str">
        <f t="shared" ca="1" si="12"/>
        <v>not first</v>
      </c>
    </row>
    <row r="9" spans="1:36">
      <c r="C9">
        <f t="shared" ca="1" si="13"/>
        <v>-19</v>
      </c>
      <c r="D9" s="4">
        <f ca="1">IF(C9="","",COUNTIFS('Program and Results'!$S:$S,"HOME",'Program and Results'!$AC:$AC,'Data mining (Goals Superiority)'!$C9))</f>
        <v>1</v>
      </c>
      <c r="E9" s="4">
        <f ca="1">IF(C9="","",COUNTIFS('Program and Results'!$S:$S,"AWAY",'Program and Results'!$AC:$AC,'Data mining (Goals Superiority)'!$C9))</f>
        <v>0</v>
      </c>
      <c r="F9" s="4">
        <f ca="1">IF(C9="","",COUNTIFS('Program and Results'!$S:$S,"DRAW",'Program and Results'!$AC:$AC,'Data mining (Goals Superiority)'!$C9))</f>
        <v>0</v>
      </c>
      <c r="G9" s="4">
        <f t="shared" ca="1" si="1"/>
        <v>1</v>
      </c>
      <c r="H9" s="69">
        <f t="shared" ca="1" si="2"/>
        <v>1</v>
      </c>
      <c r="I9" s="69">
        <f t="shared" ca="1" si="3"/>
        <v>0</v>
      </c>
      <c r="J9" s="69">
        <f t="shared" ca="1" si="4"/>
        <v>0</v>
      </c>
      <c r="N9" s="64">
        <f t="shared" ca="1" si="14"/>
        <v>-5</v>
      </c>
      <c r="O9" s="64">
        <f t="shared" ca="1" si="15"/>
        <v>-2.0001000000000002</v>
      </c>
      <c r="P9" s="36">
        <f t="shared" ca="1" si="5"/>
        <v>11</v>
      </c>
      <c r="Q9" s="36">
        <f t="shared" ca="1" si="6"/>
        <v>13</v>
      </c>
      <c r="R9" s="36">
        <f t="shared" ca="1" si="7"/>
        <v>5</v>
      </c>
      <c r="S9" s="4">
        <f t="shared" ca="1" si="8"/>
        <v>29</v>
      </c>
      <c r="T9" s="61">
        <f t="shared" ca="1" si="9"/>
        <v>0.37931034482758619</v>
      </c>
      <c r="U9" s="61">
        <f t="shared" ca="1" si="10"/>
        <v>0.44827586206896552</v>
      </c>
      <c r="V9" s="61">
        <f t="shared" ca="1" si="11"/>
        <v>0.17241379310344829</v>
      </c>
      <c r="X9" s="152"/>
      <c r="Y9" s="152"/>
      <c r="Z9" s="152"/>
      <c r="AA9" s="152"/>
      <c r="AB9" s="152"/>
      <c r="AC9" s="152"/>
      <c r="AD9" s="152"/>
      <c r="AJ9" t="str">
        <f t="shared" ca="1" si="12"/>
        <v>first</v>
      </c>
    </row>
    <row r="10" spans="1:36">
      <c r="C10">
        <f t="shared" ca="1" si="13"/>
        <v>-18</v>
      </c>
      <c r="D10" s="4">
        <f ca="1">IF(C10="","",COUNTIFS('Program and Results'!$S:$S,"HOME",'Program and Results'!$AC:$AC,'Data mining (Goals Superiority)'!$C10))</f>
        <v>0</v>
      </c>
      <c r="E10" s="4">
        <f ca="1">IF(C10="","",COUNTIFS('Program and Results'!$S:$S,"AWAY",'Program and Results'!$AC:$AC,'Data mining (Goals Superiority)'!$C10))</f>
        <v>2</v>
      </c>
      <c r="F10" s="4">
        <f ca="1">IF(C10="","",COUNTIFS('Program and Results'!$S:$S,"DRAW",'Program and Results'!$AC:$AC,'Data mining (Goals Superiority)'!$C10))</f>
        <v>0</v>
      </c>
      <c r="G10" s="4">
        <f t="shared" ca="1" si="1"/>
        <v>2</v>
      </c>
      <c r="H10" s="69">
        <f t="shared" ca="1" si="2"/>
        <v>0</v>
      </c>
      <c r="I10" s="69">
        <f t="shared" ca="1" si="3"/>
        <v>1</v>
      </c>
      <c r="J10" s="69">
        <f t="shared" ca="1" si="4"/>
        <v>0</v>
      </c>
      <c r="N10" s="64">
        <f t="shared" ca="1" si="14"/>
        <v>-2</v>
      </c>
      <c r="O10" s="64">
        <f t="shared" ca="1" si="15"/>
        <v>0.99989999999999979</v>
      </c>
      <c r="P10" s="36">
        <f t="shared" ca="1" si="5"/>
        <v>21</v>
      </c>
      <c r="Q10" s="36">
        <f t="shared" ca="1" si="6"/>
        <v>8</v>
      </c>
      <c r="R10" s="36">
        <f t="shared" ca="1" si="7"/>
        <v>6</v>
      </c>
      <c r="S10" s="4">
        <f t="shared" ca="1" si="8"/>
        <v>35</v>
      </c>
      <c r="T10" s="61">
        <f t="shared" ca="1" si="9"/>
        <v>0.6</v>
      </c>
      <c r="U10" s="61">
        <f t="shared" ca="1" si="10"/>
        <v>0.22857142857142856</v>
      </c>
      <c r="V10" s="61">
        <f t="shared" ca="1" si="11"/>
        <v>0.17142857142857143</v>
      </c>
      <c r="X10" s="152"/>
      <c r="Y10" s="152"/>
      <c r="Z10" s="152"/>
      <c r="AA10" s="152"/>
      <c r="AB10" s="152"/>
      <c r="AC10" s="152"/>
      <c r="AD10" s="152"/>
      <c r="AJ10" t="str">
        <f t="shared" ca="1" si="12"/>
        <v>first</v>
      </c>
    </row>
    <row r="11" spans="1:36">
      <c r="C11">
        <f t="shared" ca="1" si="13"/>
        <v>-17</v>
      </c>
      <c r="D11" s="4">
        <f ca="1">IF(C11="","",COUNTIFS('Program and Results'!$S:$S,"HOME",'Program and Results'!$AC:$AC,'Data mining (Goals Superiority)'!$C11))</f>
        <v>1</v>
      </c>
      <c r="E11" s="4">
        <f ca="1">IF(C11="","",COUNTIFS('Program and Results'!$S:$S,"AWAY",'Program and Results'!$AC:$AC,'Data mining (Goals Superiority)'!$C11))</f>
        <v>1</v>
      </c>
      <c r="F11" s="4">
        <f ca="1">IF(C11="","",COUNTIFS('Program and Results'!$S:$S,"DRAW",'Program and Results'!$AC:$AC,'Data mining (Goals Superiority)'!$C11))</f>
        <v>0</v>
      </c>
      <c r="G11" s="4">
        <f t="shared" ca="1" si="1"/>
        <v>2</v>
      </c>
      <c r="H11" s="69">
        <f t="shared" ca="1" si="2"/>
        <v>0.5</v>
      </c>
      <c r="I11" s="69">
        <f t="shared" ca="1" si="3"/>
        <v>0.5</v>
      </c>
      <c r="J11" s="69">
        <f t="shared" ca="1" si="4"/>
        <v>0</v>
      </c>
      <c r="N11" s="64">
        <f t="shared" ca="1" si="14"/>
        <v>1</v>
      </c>
      <c r="O11" s="64">
        <f t="shared" ca="1" si="15"/>
        <v>3.9998999999999998</v>
      </c>
      <c r="P11" s="36">
        <f t="shared" ca="1" si="5"/>
        <v>13</v>
      </c>
      <c r="Q11" s="36">
        <f t="shared" ca="1" si="6"/>
        <v>10</v>
      </c>
      <c r="R11" s="36">
        <f t="shared" ca="1" si="7"/>
        <v>14</v>
      </c>
      <c r="S11" s="4">
        <f t="shared" ca="1" si="8"/>
        <v>37</v>
      </c>
      <c r="T11" s="61">
        <f t="shared" ca="1" si="9"/>
        <v>0.35135135135135137</v>
      </c>
      <c r="U11" s="61">
        <f t="shared" ca="1" si="10"/>
        <v>0.27027027027027029</v>
      </c>
      <c r="V11" s="61">
        <f t="shared" ca="1" si="11"/>
        <v>0.3783783783783784</v>
      </c>
      <c r="X11" s="152"/>
      <c r="Y11" s="152"/>
      <c r="Z11" s="152"/>
      <c r="AA11" s="152"/>
      <c r="AB11" s="152"/>
      <c r="AC11" s="152"/>
      <c r="AD11" s="152"/>
      <c r="AJ11" t="str">
        <f t="shared" ca="1" si="12"/>
        <v>first</v>
      </c>
    </row>
    <row r="12" spans="1:36">
      <c r="C12">
        <f t="shared" ca="1" si="13"/>
        <v>-16</v>
      </c>
      <c r="D12" s="4">
        <f ca="1">IF(C12="","",COUNTIFS('Program and Results'!$S:$S,"HOME",'Program and Results'!$AC:$AC,'Data mining (Goals Superiority)'!$C12))</f>
        <v>0</v>
      </c>
      <c r="E12" s="4">
        <f ca="1">IF(C12="","",COUNTIFS('Program and Results'!$S:$S,"AWAY",'Program and Results'!$AC:$AC,'Data mining (Goals Superiority)'!$C12))</f>
        <v>2</v>
      </c>
      <c r="F12" s="4">
        <f ca="1">IF(C12="","",COUNTIFS('Program and Results'!$S:$S,"DRAW",'Program and Results'!$AC:$AC,'Data mining (Goals Superiority)'!$C12))</f>
        <v>1</v>
      </c>
      <c r="G12" s="4">
        <f t="shared" ca="1" si="1"/>
        <v>3</v>
      </c>
      <c r="H12" s="69">
        <f t="shared" ca="1" si="2"/>
        <v>0</v>
      </c>
      <c r="I12" s="69">
        <f t="shared" ca="1" si="3"/>
        <v>0.66666666666666663</v>
      </c>
      <c r="J12" s="69">
        <f t="shared" ca="1" si="4"/>
        <v>0.33333333333333331</v>
      </c>
      <c r="N12" s="64">
        <f t="shared" ca="1" si="14"/>
        <v>4</v>
      </c>
      <c r="O12" s="64">
        <f t="shared" ca="1" si="15"/>
        <v>6.9999000000000002</v>
      </c>
      <c r="P12" s="36">
        <f t="shared" ca="1" si="5"/>
        <v>20</v>
      </c>
      <c r="Q12" s="36">
        <f t="shared" ca="1" si="6"/>
        <v>8</v>
      </c>
      <c r="R12" s="36">
        <f t="shared" ca="1" si="7"/>
        <v>6</v>
      </c>
      <c r="S12" s="4">
        <f t="shared" ca="1" si="8"/>
        <v>34</v>
      </c>
      <c r="T12" s="61">
        <f t="shared" ca="1" si="9"/>
        <v>0.58823529411764708</v>
      </c>
      <c r="U12" s="61">
        <f t="shared" ca="1" si="10"/>
        <v>0.23529411764705882</v>
      </c>
      <c r="V12" s="61">
        <f t="shared" ca="1" si="11"/>
        <v>0.17647058823529413</v>
      </c>
      <c r="X12" s="62"/>
      <c r="AJ12" t="str">
        <f t="shared" ca="1" si="12"/>
        <v>first</v>
      </c>
    </row>
    <row r="13" spans="1:36">
      <c r="C13">
        <f t="shared" ca="1" si="13"/>
        <v>-15</v>
      </c>
      <c r="D13" s="4">
        <f ca="1">IF(C13="","",COUNTIFS('Program and Results'!$S:$S,"HOME",'Program and Results'!$AC:$AC,'Data mining (Goals Superiority)'!$C13))</f>
        <v>1</v>
      </c>
      <c r="E13" s="4">
        <f ca="1">IF(C13="","",COUNTIFS('Program and Results'!$S:$S,"AWAY",'Program and Results'!$AC:$AC,'Data mining (Goals Superiority)'!$C13))</f>
        <v>0</v>
      </c>
      <c r="F13" s="4">
        <f ca="1">IF(C13="","",COUNTIFS('Program and Results'!$S:$S,"DRAW",'Program and Results'!$AC:$AC,'Data mining (Goals Superiority)'!$C13))</f>
        <v>0</v>
      </c>
      <c r="G13" s="4">
        <f t="shared" ca="1" si="1"/>
        <v>1</v>
      </c>
      <c r="H13" s="69">
        <f t="shared" ca="1" si="2"/>
        <v>1</v>
      </c>
      <c r="I13" s="69">
        <f t="shared" ca="1" si="3"/>
        <v>0</v>
      </c>
      <c r="J13" s="69">
        <f t="shared" ca="1" si="4"/>
        <v>0</v>
      </c>
      <c r="N13" s="64">
        <f t="shared" ca="1" si="14"/>
        <v>7</v>
      </c>
      <c r="O13" s="64">
        <f t="shared" ca="1" si="15"/>
        <v>9.9999000000000002</v>
      </c>
      <c r="P13" s="36">
        <f t="shared" ca="1" si="5"/>
        <v>10</v>
      </c>
      <c r="Q13" s="36">
        <f t="shared" ca="1" si="6"/>
        <v>5</v>
      </c>
      <c r="R13" s="36">
        <f t="shared" ca="1" si="7"/>
        <v>1</v>
      </c>
      <c r="S13" s="4">
        <f t="shared" ca="1" si="8"/>
        <v>16</v>
      </c>
      <c r="T13" s="61">
        <f t="shared" ca="1" si="9"/>
        <v>0.625</v>
      </c>
      <c r="U13" s="61">
        <f t="shared" ca="1" si="10"/>
        <v>0.3125</v>
      </c>
      <c r="V13" s="61">
        <f t="shared" ca="1" si="11"/>
        <v>6.25E-2</v>
      </c>
      <c r="AJ13" t="str">
        <f t="shared" ca="1" si="12"/>
        <v>first</v>
      </c>
    </row>
    <row r="14" spans="1:36">
      <c r="C14">
        <f t="shared" ca="1" si="13"/>
        <v>-14</v>
      </c>
      <c r="D14" s="4">
        <f ca="1">IF(C14="","",COUNTIFS('Program and Results'!$S:$S,"HOME",'Program and Results'!$AC:$AC,'Data mining (Goals Superiority)'!$C14))</f>
        <v>0</v>
      </c>
      <c r="E14" s="4">
        <f ca="1">IF(C14="","",COUNTIFS('Program and Results'!$S:$S,"AWAY",'Program and Results'!$AC:$AC,'Data mining (Goals Superiority)'!$C14))</f>
        <v>0</v>
      </c>
      <c r="F14" s="4">
        <f ca="1">IF(C14="","",COUNTIFS('Program and Results'!$S:$S,"DRAW",'Program and Results'!$AC:$AC,'Data mining (Goals Superiority)'!$C14))</f>
        <v>0</v>
      </c>
      <c r="G14" s="4">
        <f t="shared" ca="1" si="1"/>
        <v>0</v>
      </c>
      <c r="H14" s="69" t="str">
        <f t="shared" ca="1" si="2"/>
        <v/>
      </c>
      <c r="I14" s="69" t="str">
        <f t="shared" ca="1" si="3"/>
        <v/>
      </c>
      <c r="J14" s="69" t="str">
        <f t="shared" ca="1" si="4"/>
        <v/>
      </c>
      <c r="N14" s="64">
        <f t="shared" ca="1" si="14"/>
        <v>10</v>
      </c>
      <c r="O14" s="64">
        <f t="shared" ca="1" si="15"/>
        <v>12.9999</v>
      </c>
      <c r="P14" s="36">
        <f t="shared" ca="1" si="5"/>
        <v>10</v>
      </c>
      <c r="Q14" s="36">
        <f t="shared" ca="1" si="6"/>
        <v>0</v>
      </c>
      <c r="R14" s="36">
        <f t="shared" ca="1" si="7"/>
        <v>3</v>
      </c>
      <c r="S14" s="4">
        <f t="shared" ca="1" si="8"/>
        <v>13</v>
      </c>
      <c r="T14" s="61">
        <f t="shared" ca="1" si="9"/>
        <v>0.76923076923076927</v>
      </c>
      <c r="U14" s="61">
        <f t="shared" ca="1" si="10"/>
        <v>0</v>
      </c>
      <c r="V14" s="61">
        <f t="shared" ca="1" si="11"/>
        <v>0.23076923076923078</v>
      </c>
      <c r="AJ14" t="str">
        <f t="shared" ca="1" si="12"/>
        <v>not first</v>
      </c>
    </row>
    <row r="15" spans="1:36">
      <c r="C15">
        <f t="shared" ca="1" si="13"/>
        <v>-13</v>
      </c>
      <c r="D15" s="4">
        <f ca="1">IF(C15="","",COUNTIFS('Program and Results'!$S:$S,"HOME",'Program and Results'!$AC:$AC,'Data mining (Goals Superiority)'!$C15))</f>
        <v>0</v>
      </c>
      <c r="E15" s="4">
        <f ca="1">IF(C15="","",COUNTIFS('Program and Results'!$S:$S,"AWAY",'Program and Results'!$AC:$AC,'Data mining (Goals Superiority)'!$C15))</f>
        <v>3</v>
      </c>
      <c r="F15" s="4">
        <f ca="1">IF(C15="","",COUNTIFS('Program and Results'!$S:$S,"DRAW",'Program and Results'!$AC:$AC,'Data mining (Goals Superiority)'!$C15))</f>
        <v>1</v>
      </c>
      <c r="G15" s="4">
        <f t="shared" ca="1" si="1"/>
        <v>4</v>
      </c>
      <c r="H15" s="69">
        <f t="shared" ca="1" si="2"/>
        <v>0</v>
      </c>
      <c r="I15" s="69">
        <f t="shared" ca="1" si="3"/>
        <v>0.75</v>
      </c>
      <c r="J15" s="69">
        <f t="shared" ca="1" si="4"/>
        <v>0.25</v>
      </c>
      <c r="N15" s="64">
        <f t="shared" ca="1" si="14"/>
        <v>13</v>
      </c>
      <c r="O15" s="64">
        <f t="shared" ca="1" si="15"/>
        <v>15.9999</v>
      </c>
      <c r="P15" s="36">
        <f t="shared" ca="1" si="5"/>
        <v>6</v>
      </c>
      <c r="Q15" s="36">
        <f t="shared" ca="1" si="6"/>
        <v>2</v>
      </c>
      <c r="R15" s="36">
        <f t="shared" ca="1" si="7"/>
        <v>1</v>
      </c>
      <c r="S15" s="4">
        <f t="shared" ca="1" si="8"/>
        <v>9</v>
      </c>
      <c r="T15" s="61">
        <f t="shared" ca="1" si="9"/>
        <v>0.66666666666666663</v>
      </c>
      <c r="U15" s="61">
        <f t="shared" ca="1" si="10"/>
        <v>0.22222222222222221</v>
      </c>
      <c r="V15" s="61">
        <f t="shared" ca="1" si="11"/>
        <v>0.1111111111111111</v>
      </c>
      <c r="AJ15" t="str">
        <f t="shared" ca="1" si="12"/>
        <v>first</v>
      </c>
    </row>
    <row r="16" spans="1:36">
      <c r="C16">
        <f t="shared" ca="1" si="13"/>
        <v>-12</v>
      </c>
      <c r="D16" s="4">
        <f ca="1">IF(C16="","",COUNTIFS('Program and Results'!$S:$S,"HOME",'Program and Results'!$AC:$AC,'Data mining (Goals Superiority)'!$C16))</f>
        <v>0</v>
      </c>
      <c r="E16" s="4">
        <f ca="1">IF(C16="","",COUNTIFS('Program and Results'!$S:$S,"AWAY",'Program and Results'!$AC:$AC,'Data mining (Goals Superiority)'!$C16))</f>
        <v>5</v>
      </c>
      <c r="F16" s="4">
        <f ca="1">IF(C16="","",COUNTIFS('Program and Results'!$S:$S,"DRAW",'Program and Results'!$AC:$AC,'Data mining (Goals Superiority)'!$C16))</f>
        <v>0</v>
      </c>
      <c r="G16" s="4">
        <f t="shared" ca="1" si="1"/>
        <v>5</v>
      </c>
      <c r="H16" s="69">
        <f t="shared" ca="1" si="2"/>
        <v>0</v>
      </c>
      <c r="I16" s="69">
        <f t="shared" ca="1" si="3"/>
        <v>1</v>
      </c>
      <c r="J16" s="69">
        <f t="shared" ca="1" si="4"/>
        <v>0</v>
      </c>
      <c r="N16" s="64">
        <f t="shared" ca="1" si="14"/>
        <v>16</v>
      </c>
      <c r="O16" s="64">
        <f t="shared" ca="1" si="15"/>
        <v>18.9999</v>
      </c>
      <c r="P16" s="36">
        <f t="shared" ca="1" si="5"/>
        <v>5</v>
      </c>
      <c r="Q16" s="36">
        <f t="shared" ca="1" si="6"/>
        <v>1</v>
      </c>
      <c r="R16" s="36">
        <f t="shared" ca="1" si="7"/>
        <v>1</v>
      </c>
      <c r="S16" s="4">
        <f t="shared" ca="1" si="8"/>
        <v>7</v>
      </c>
      <c r="T16" s="61">
        <f t="shared" ca="1" si="9"/>
        <v>0.7142857142857143</v>
      </c>
      <c r="U16" s="61">
        <f t="shared" ca="1" si="10"/>
        <v>0.14285714285714285</v>
      </c>
      <c r="V16" s="61">
        <f t="shared" ca="1" si="11"/>
        <v>0.14285714285714285</v>
      </c>
      <c r="AJ16" t="str">
        <f t="shared" ca="1" si="12"/>
        <v>first</v>
      </c>
    </row>
    <row r="17" spans="3:36" hidden="1">
      <c r="C17">
        <f t="shared" ca="1" si="13"/>
        <v>-11</v>
      </c>
      <c r="D17" s="4">
        <f ca="1">IF(C17="","",COUNTIFS('Program and Results'!$S:$S,"HOME",'Program and Results'!$AC:$AC,'Data mining (Goals Superiority)'!$C17))</f>
        <v>1</v>
      </c>
      <c r="E17" s="4">
        <f ca="1">IF(C17="","",COUNTIFS('Program and Results'!$S:$S,"AWAY",'Program and Results'!$AC:$AC,'Data mining (Goals Superiority)'!$C17))</f>
        <v>4</v>
      </c>
      <c r="F17" s="4">
        <f ca="1">IF(C17="","",COUNTIFS('Program and Results'!$S:$S,"DRAW",'Program and Results'!$AC:$AC,'Data mining (Goals Superiority)'!$C17))</f>
        <v>2</v>
      </c>
      <c r="G17" s="4">
        <f t="shared" ca="1" si="1"/>
        <v>7</v>
      </c>
      <c r="H17" s="69">
        <f t="shared" ca="1" si="2"/>
        <v>0.14285714285714285</v>
      </c>
      <c r="I17" s="69">
        <f t="shared" ca="1" si="3"/>
        <v>0.5714285714285714</v>
      </c>
      <c r="J17" s="69">
        <f t="shared" ca="1" si="4"/>
        <v>0.2857142857142857</v>
      </c>
      <c r="N17" s="64">
        <f t="shared" ca="1" si="14"/>
        <v>19</v>
      </c>
      <c r="O17" s="64">
        <f t="shared" ca="1" si="15"/>
        <v>21.9999</v>
      </c>
      <c r="P17" s="36">
        <f t="shared" ca="1" si="5"/>
        <v>0</v>
      </c>
      <c r="Q17" s="36">
        <f t="shared" ca="1" si="6"/>
        <v>0</v>
      </c>
      <c r="R17" s="36">
        <f t="shared" ca="1" si="7"/>
        <v>0</v>
      </c>
      <c r="S17" s="4">
        <f t="shared" ca="1" si="8"/>
        <v>0</v>
      </c>
      <c r="T17" s="61" t="str">
        <f t="shared" ca="1" si="9"/>
        <v/>
      </c>
      <c r="U17" s="61" t="str">
        <f t="shared" ca="1" si="10"/>
        <v/>
      </c>
      <c r="V17" s="61" t="str">
        <f t="shared" ca="1" si="11"/>
        <v/>
      </c>
      <c r="AJ17" t="str">
        <f t="shared" ca="1" si="12"/>
        <v>first</v>
      </c>
    </row>
    <row r="18" spans="3:36">
      <c r="C18">
        <f t="shared" ca="1" si="13"/>
        <v>-10</v>
      </c>
      <c r="D18" s="4">
        <f ca="1">IF(C18="","",COUNTIFS('Program and Results'!$S:$S,"HOME",'Program and Results'!$AC:$AC,'Data mining (Goals Superiority)'!$C18))</f>
        <v>0</v>
      </c>
      <c r="E18" s="4">
        <f ca="1">IF(C18="","",COUNTIFS('Program and Results'!$S:$S,"AWAY",'Program and Results'!$AC:$AC,'Data mining (Goals Superiority)'!$C18))</f>
        <v>2</v>
      </c>
      <c r="F18" s="4">
        <f ca="1">IF(C18="","",COUNTIFS('Program and Results'!$S:$S,"DRAW",'Program and Results'!$AC:$AC,'Data mining (Goals Superiority)'!$C18))</f>
        <v>2</v>
      </c>
      <c r="G18" s="4">
        <f t="shared" ca="1" si="1"/>
        <v>4</v>
      </c>
      <c r="H18" s="69">
        <f t="shared" ca="1" si="2"/>
        <v>0</v>
      </c>
      <c r="I18" s="69">
        <f t="shared" ca="1" si="3"/>
        <v>0.5</v>
      </c>
      <c r="J18" s="69">
        <f t="shared" ca="1" si="4"/>
        <v>0.5</v>
      </c>
      <c r="N18" s="64">
        <f t="shared" ca="1" si="14"/>
        <v>22</v>
      </c>
      <c r="O18" s="64">
        <f t="shared" ca="1" si="15"/>
        <v>24.9999</v>
      </c>
      <c r="P18" s="36">
        <f t="shared" ca="1" si="5"/>
        <v>1</v>
      </c>
      <c r="Q18" s="36">
        <f t="shared" ca="1" si="6"/>
        <v>0</v>
      </c>
      <c r="R18" s="36">
        <f t="shared" ca="1" si="7"/>
        <v>0</v>
      </c>
      <c r="S18" s="4">
        <f t="shared" ca="1" si="8"/>
        <v>1</v>
      </c>
      <c r="T18" s="61">
        <f t="shared" ca="1" si="9"/>
        <v>1</v>
      </c>
      <c r="U18" s="61">
        <f t="shared" ca="1" si="10"/>
        <v>0</v>
      </c>
      <c r="V18" s="61">
        <f t="shared" ca="1" si="11"/>
        <v>0</v>
      </c>
      <c r="AJ18" t="str">
        <f t="shared" ca="1" si="12"/>
        <v>first</v>
      </c>
    </row>
    <row r="19" spans="3:36">
      <c r="C19">
        <f t="shared" ca="1" si="13"/>
        <v>-9</v>
      </c>
      <c r="D19" s="4">
        <f ca="1">IF(C19="","",COUNTIFS('Program and Results'!$S:$S,"HOME",'Program and Results'!$AC:$AC,'Data mining (Goals Superiority)'!$C19))</f>
        <v>1</v>
      </c>
      <c r="E19" s="4">
        <f ca="1">IF(C19="","",COUNTIFS('Program and Results'!$S:$S,"AWAY",'Program and Results'!$AC:$AC,'Data mining (Goals Superiority)'!$C19))</f>
        <v>3</v>
      </c>
      <c r="F19" s="4">
        <f ca="1">IF(C19="","",COUNTIFS('Program and Results'!$S:$S,"DRAW",'Program and Results'!$AC:$AC,'Data mining (Goals Superiority)'!$C19))</f>
        <v>2</v>
      </c>
      <c r="G19" s="4">
        <f t="shared" ca="1" si="1"/>
        <v>6</v>
      </c>
      <c r="H19" s="69">
        <f t="shared" ca="1" si="2"/>
        <v>0.16666666666666666</v>
      </c>
      <c r="I19" s="69">
        <f t="shared" ca="1" si="3"/>
        <v>0.5</v>
      </c>
      <c r="J19" s="69">
        <f t="shared" ca="1" si="4"/>
        <v>0.33333333333333331</v>
      </c>
      <c r="N19" s="64">
        <f t="shared" ca="1" si="14"/>
        <v>25</v>
      </c>
      <c r="O19" s="64" t="str">
        <f t="shared" ca="1" si="15"/>
        <v>+</v>
      </c>
      <c r="P19" s="36">
        <f t="shared" ca="1" si="5"/>
        <v>1</v>
      </c>
      <c r="Q19" s="36">
        <f t="shared" ca="1" si="6"/>
        <v>0</v>
      </c>
      <c r="R19" s="36">
        <f t="shared" ca="1" si="7"/>
        <v>0</v>
      </c>
      <c r="S19" s="4">
        <f t="shared" ca="1" si="8"/>
        <v>1</v>
      </c>
      <c r="T19" s="61">
        <f t="shared" ca="1" si="9"/>
        <v>1</v>
      </c>
      <c r="U19" s="61">
        <f t="shared" ca="1" si="10"/>
        <v>0</v>
      </c>
      <c r="V19" s="61">
        <f t="shared" ca="1" si="11"/>
        <v>0</v>
      </c>
      <c r="AJ19" t="str">
        <f t="shared" ca="1" si="12"/>
        <v>first</v>
      </c>
    </row>
    <row r="20" spans="3:36">
      <c r="C20">
        <f t="shared" ca="1" si="13"/>
        <v>-8</v>
      </c>
      <c r="D20" s="4">
        <f ca="1">IF(C20="","",COUNTIFS('Program and Results'!$S:$S,"HOME",'Program and Results'!$AC:$AC,'Data mining (Goals Superiority)'!$C20))</f>
        <v>2</v>
      </c>
      <c r="E20" s="4">
        <f ca="1">IF(C20="","",COUNTIFS('Program and Results'!$S:$S,"AWAY",'Program and Results'!$AC:$AC,'Data mining (Goals Superiority)'!$C20))</f>
        <v>2</v>
      </c>
      <c r="F20" s="4">
        <f ca="1">IF(C20="","",COUNTIFS('Program and Results'!$S:$S,"DRAW",'Program and Results'!$AC:$AC,'Data mining (Goals Superiority)'!$C20))</f>
        <v>1</v>
      </c>
      <c r="G20" s="4">
        <f t="shared" ca="1" si="1"/>
        <v>5</v>
      </c>
      <c r="H20" s="69">
        <f t="shared" ca="1" si="2"/>
        <v>0.4</v>
      </c>
      <c r="I20" s="69">
        <f t="shared" ca="1" si="3"/>
        <v>0.4</v>
      </c>
      <c r="J20" s="69">
        <f t="shared" ca="1" si="4"/>
        <v>0.2</v>
      </c>
      <c r="N20" s="64" t="str">
        <f t="shared" ca="1" si="14"/>
        <v/>
      </c>
      <c r="O20" s="64" t="str">
        <f t="shared" ca="1" si="15"/>
        <v/>
      </c>
      <c r="P20" s="36" t="str">
        <f t="shared" ca="1" si="5"/>
        <v/>
      </c>
      <c r="Q20" s="36" t="str">
        <f t="shared" ca="1" si="6"/>
        <v/>
      </c>
      <c r="R20" s="36" t="str">
        <f t="shared" ca="1" si="7"/>
        <v/>
      </c>
      <c r="S20" s="4" t="str">
        <f t="shared" ca="1" si="8"/>
        <v/>
      </c>
      <c r="T20" s="61" t="str">
        <f t="shared" ca="1" si="9"/>
        <v/>
      </c>
      <c r="U20" s="61" t="str">
        <f t="shared" ca="1" si="10"/>
        <v/>
      </c>
      <c r="V20" s="61" t="str">
        <f t="shared" ca="1" si="11"/>
        <v/>
      </c>
      <c r="AJ20" t="str">
        <f t="shared" ca="1" si="12"/>
        <v>first</v>
      </c>
    </row>
    <row r="21" spans="3:36">
      <c r="C21">
        <f t="shared" ca="1" si="13"/>
        <v>-7</v>
      </c>
      <c r="D21" s="4">
        <f ca="1">IF(C21="","",COUNTIFS('Program and Results'!$S:$S,"HOME",'Program and Results'!$AC:$AC,'Data mining (Goals Superiority)'!$C21))</f>
        <v>6</v>
      </c>
      <c r="E21" s="4">
        <f ca="1">IF(C21="","",COUNTIFS('Program and Results'!$S:$S,"AWAY",'Program and Results'!$AC:$AC,'Data mining (Goals Superiority)'!$C21))</f>
        <v>3</v>
      </c>
      <c r="F21" s="4">
        <f ca="1">IF(C21="","",COUNTIFS('Program and Results'!$S:$S,"DRAW",'Program and Results'!$AC:$AC,'Data mining (Goals Superiority)'!$C21))</f>
        <v>4</v>
      </c>
      <c r="G21" s="4">
        <f t="shared" ca="1" si="1"/>
        <v>13</v>
      </c>
      <c r="H21" s="69">
        <f t="shared" ca="1" si="2"/>
        <v>0.46153846153846156</v>
      </c>
      <c r="I21" s="69">
        <f t="shared" ca="1" si="3"/>
        <v>0.23076923076923078</v>
      </c>
      <c r="J21" s="69">
        <f t="shared" ca="1" si="4"/>
        <v>0.30769230769230771</v>
      </c>
      <c r="N21" s="64" t="str">
        <f t="shared" ca="1" si="14"/>
        <v/>
      </c>
      <c r="O21" s="64" t="str">
        <f t="shared" ca="1" si="15"/>
        <v/>
      </c>
      <c r="P21" s="36" t="str">
        <f t="shared" ca="1" si="5"/>
        <v/>
      </c>
      <c r="Q21" s="36" t="str">
        <f t="shared" ca="1" si="6"/>
        <v/>
      </c>
      <c r="R21" s="36" t="str">
        <f t="shared" ca="1" si="7"/>
        <v/>
      </c>
      <c r="S21" s="4" t="str">
        <f t="shared" ca="1" si="8"/>
        <v/>
      </c>
      <c r="T21" s="61" t="str">
        <f t="shared" ca="1" si="9"/>
        <v/>
      </c>
      <c r="U21" s="61" t="str">
        <f t="shared" ca="1" si="10"/>
        <v/>
      </c>
      <c r="V21" s="61" t="str">
        <f t="shared" ca="1" si="11"/>
        <v/>
      </c>
      <c r="AJ21" t="str">
        <f t="shared" ca="1" si="12"/>
        <v>first</v>
      </c>
    </row>
    <row r="22" spans="3:36">
      <c r="C22">
        <f t="shared" ca="1" si="13"/>
        <v>-6</v>
      </c>
      <c r="D22" s="4">
        <f ca="1">IF(C22="","",COUNTIFS('Program and Results'!$S:$S,"HOME",'Program and Results'!$AC:$AC,'Data mining (Goals Superiority)'!$C22))</f>
        <v>3</v>
      </c>
      <c r="E22" s="4">
        <f ca="1">IF(C22="","",COUNTIFS('Program and Results'!$S:$S,"AWAY",'Program and Results'!$AC:$AC,'Data mining (Goals Superiority)'!$C22))</f>
        <v>5</v>
      </c>
      <c r="F22" s="4">
        <f ca="1">IF(C22="","",COUNTIFS('Program and Results'!$S:$S,"DRAW",'Program and Results'!$AC:$AC,'Data mining (Goals Superiority)'!$C22))</f>
        <v>5</v>
      </c>
      <c r="G22" s="4">
        <f t="shared" ca="1" si="1"/>
        <v>13</v>
      </c>
      <c r="H22" s="69">
        <f t="shared" ca="1" si="2"/>
        <v>0.23076923076923078</v>
      </c>
      <c r="I22" s="69">
        <f t="shared" ca="1" si="3"/>
        <v>0.38461538461538464</v>
      </c>
      <c r="J22" s="69">
        <f t="shared" ca="1" si="4"/>
        <v>0.38461538461538464</v>
      </c>
      <c r="N22" s="64" t="str">
        <f t="shared" ca="1" si="14"/>
        <v/>
      </c>
      <c r="O22" s="64" t="str">
        <f t="shared" ca="1" si="15"/>
        <v/>
      </c>
      <c r="P22" s="36" t="str">
        <f t="shared" ca="1" si="5"/>
        <v/>
      </c>
      <c r="Q22" s="36" t="str">
        <f t="shared" ca="1" si="6"/>
        <v/>
      </c>
      <c r="R22" s="36" t="str">
        <f t="shared" ca="1" si="7"/>
        <v/>
      </c>
      <c r="S22" s="4" t="str">
        <f t="shared" ca="1" si="8"/>
        <v/>
      </c>
      <c r="T22" s="61" t="str">
        <f t="shared" ca="1" si="9"/>
        <v/>
      </c>
      <c r="U22" s="61" t="str">
        <f t="shared" ca="1" si="10"/>
        <v/>
      </c>
      <c r="V22" s="61" t="str">
        <f t="shared" ca="1" si="11"/>
        <v/>
      </c>
      <c r="AJ22" t="str">
        <f t="shared" ca="1" si="12"/>
        <v>first</v>
      </c>
    </row>
    <row r="23" spans="3:36">
      <c r="C23">
        <f t="shared" ca="1" si="13"/>
        <v>-5</v>
      </c>
      <c r="D23" s="4">
        <f ca="1">IF(C23="","",COUNTIFS('Program and Results'!$S:$S,"HOME",'Program and Results'!$AC:$AC,'Data mining (Goals Superiority)'!$C23))</f>
        <v>2</v>
      </c>
      <c r="E23" s="4">
        <f ca="1">IF(C23="","",COUNTIFS('Program and Results'!$S:$S,"AWAY",'Program and Results'!$AC:$AC,'Data mining (Goals Superiority)'!$C23))</f>
        <v>5</v>
      </c>
      <c r="F23" s="4">
        <f ca="1">IF(C23="","",COUNTIFS('Program and Results'!$S:$S,"DRAW",'Program and Results'!$AC:$AC,'Data mining (Goals Superiority)'!$C23))</f>
        <v>3</v>
      </c>
      <c r="G23" s="4">
        <f t="shared" ca="1" si="1"/>
        <v>10</v>
      </c>
      <c r="H23" s="69">
        <f t="shared" ca="1" si="2"/>
        <v>0.2</v>
      </c>
      <c r="I23" s="69">
        <f t="shared" ca="1" si="3"/>
        <v>0.5</v>
      </c>
      <c r="J23" s="69">
        <f t="shared" ca="1" si="4"/>
        <v>0.3</v>
      </c>
      <c r="N23" s="64" t="str">
        <f t="shared" ca="1" si="14"/>
        <v/>
      </c>
      <c r="O23" s="64" t="str">
        <f t="shared" ca="1" si="15"/>
        <v/>
      </c>
      <c r="P23" s="36" t="str">
        <f t="shared" ca="1" si="5"/>
        <v/>
      </c>
      <c r="Q23" s="36" t="str">
        <f t="shared" ca="1" si="6"/>
        <v/>
      </c>
      <c r="R23" s="36" t="str">
        <f t="shared" ca="1" si="7"/>
        <v/>
      </c>
      <c r="S23" s="4" t="str">
        <f t="shared" ca="1" si="8"/>
        <v/>
      </c>
      <c r="T23" s="61" t="str">
        <f t="shared" ca="1" si="9"/>
        <v/>
      </c>
      <c r="U23" s="61" t="str">
        <f t="shared" ca="1" si="10"/>
        <v/>
      </c>
      <c r="V23" s="61" t="str">
        <f t="shared" ca="1" si="11"/>
        <v/>
      </c>
      <c r="AJ23" t="str">
        <f t="shared" ca="1" si="12"/>
        <v>first</v>
      </c>
    </row>
    <row r="24" spans="3:36">
      <c r="C24">
        <f t="shared" ca="1" si="13"/>
        <v>-4</v>
      </c>
      <c r="D24" s="4">
        <f ca="1">IF(C24="","",COUNTIFS('Program and Results'!$S:$S,"HOME",'Program and Results'!$AC:$AC,'Data mining (Goals Superiority)'!$C24))</f>
        <v>2</v>
      </c>
      <c r="E24" s="4">
        <f ca="1">IF(C24="","",COUNTIFS('Program and Results'!$S:$S,"AWAY",'Program and Results'!$AC:$AC,'Data mining (Goals Superiority)'!$C24))</f>
        <v>6</v>
      </c>
      <c r="F24" s="4">
        <f ca="1">IF(C24="","",COUNTIFS('Program and Results'!$S:$S,"DRAW",'Program and Results'!$AC:$AC,'Data mining (Goals Superiority)'!$C24))</f>
        <v>1</v>
      </c>
      <c r="G24" s="4">
        <f t="shared" ca="1" si="1"/>
        <v>9</v>
      </c>
      <c r="H24" s="69">
        <f t="shared" ca="1" si="2"/>
        <v>0.22222222222222221</v>
      </c>
      <c r="I24" s="69">
        <f t="shared" ca="1" si="3"/>
        <v>0.66666666666666663</v>
      </c>
      <c r="J24" s="69">
        <f t="shared" ca="1" si="4"/>
        <v>0.1111111111111111</v>
      </c>
      <c r="N24" s="64" t="str">
        <f t="shared" ca="1" si="14"/>
        <v/>
      </c>
      <c r="O24" s="64" t="str">
        <f t="shared" ca="1" si="15"/>
        <v/>
      </c>
      <c r="P24" s="36" t="str">
        <f t="shared" ca="1" si="5"/>
        <v/>
      </c>
      <c r="Q24" s="36" t="str">
        <f t="shared" ca="1" si="6"/>
        <v/>
      </c>
      <c r="R24" s="36" t="str">
        <f t="shared" ca="1" si="7"/>
        <v/>
      </c>
      <c r="S24" s="4" t="str">
        <f t="shared" ca="1" si="8"/>
        <v/>
      </c>
      <c r="T24" s="61" t="str">
        <f t="shared" ca="1" si="9"/>
        <v/>
      </c>
      <c r="U24" s="61" t="str">
        <f t="shared" ca="1" si="10"/>
        <v/>
      </c>
      <c r="V24" s="61" t="str">
        <f t="shared" ca="1" si="11"/>
        <v/>
      </c>
      <c r="AJ24" t="str">
        <f t="shared" ca="1" si="12"/>
        <v>first</v>
      </c>
    </row>
    <row r="25" spans="3:36">
      <c r="C25">
        <f t="shared" ca="1" si="13"/>
        <v>-3</v>
      </c>
      <c r="D25" s="4">
        <f ca="1">IF(C25="","",COUNTIFS('Program and Results'!$S:$S,"HOME",'Program and Results'!$AC:$AC,'Data mining (Goals Superiority)'!$C25))</f>
        <v>7</v>
      </c>
      <c r="E25" s="4">
        <f ca="1">IF(C25="","",COUNTIFS('Program and Results'!$S:$S,"AWAY",'Program and Results'!$AC:$AC,'Data mining (Goals Superiority)'!$C25))</f>
        <v>2</v>
      </c>
      <c r="F25" s="4">
        <f ca="1">IF(C25="","",COUNTIFS('Program and Results'!$S:$S,"DRAW",'Program and Results'!$AC:$AC,'Data mining (Goals Superiority)'!$C25))</f>
        <v>1</v>
      </c>
      <c r="G25" s="4">
        <f t="shared" ca="1" si="1"/>
        <v>10</v>
      </c>
      <c r="H25" s="69">
        <f t="shared" ca="1" si="2"/>
        <v>0.7</v>
      </c>
      <c r="I25" s="69">
        <f t="shared" ca="1" si="3"/>
        <v>0.2</v>
      </c>
      <c r="J25" s="69">
        <f t="shared" ca="1" si="4"/>
        <v>0.1</v>
      </c>
      <c r="N25" s="64" t="str">
        <f t="shared" ca="1" si="14"/>
        <v/>
      </c>
      <c r="O25" s="64" t="str">
        <f t="shared" ca="1" si="15"/>
        <v/>
      </c>
      <c r="P25" s="36" t="str">
        <f t="shared" ca="1" si="5"/>
        <v/>
      </c>
      <c r="Q25" s="36" t="str">
        <f t="shared" ca="1" si="6"/>
        <v/>
      </c>
      <c r="R25" s="36" t="str">
        <f t="shared" ca="1" si="7"/>
        <v/>
      </c>
      <c r="S25" s="4" t="str">
        <f t="shared" ca="1" si="8"/>
        <v/>
      </c>
      <c r="T25" s="61" t="str">
        <f t="shared" ca="1" si="9"/>
        <v/>
      </c>
      <c r="U25" s="61" t="str">
        <f t="shared" ca="1" si="10"/>
        <v/>
      </c>
      <c r="V25" s="61" t="str">
        <f t="shared" ca="1" si="11"/>
        <v/>
      </c>
      <c r="AJ25" t="str">
        <f t="shared" ca="1" si="12"/>
        <v>first</v>
      </c>
    </row>
    <row r="26" spans="3:36">
      <c r="C26">
        <f t="shared" ca="1" si="13"/>
        <v>-2</v>
      </c>
      <c r="D26" s="4">
        <f ca="1">IF(C26="","",COUNTIFS('Program and Results'!$S:$S,"HOME",'Program and Results'!$AC:$AC,'Data mining (Goals Superiority)'!$C26))</f>
        <v>6</v>
      </c>
      <c r="E26" s="4">
        <f ca="1">IF(C26="","",COUNTIFS('Program and Results'!$S:$S,"AWAY",'Program and Results'!$AC:$AC,'Data mining (Goals Superiority)'!$C26))</f>
        <v>1</v>
      </c>
      <c r="F26" s="4">
        <f ca="1">IF(C26="","",COUNTIFS('Program and Results'!$S:$S,"DRAW",'Program and Results'!$AC:$AC,'Data mining (Goals Superiority)'!$C26))</f>
        <v>4</v>
      </c>
      <c r="G26" s="4">
        <f t="shared" ca="1" si="1"/>
        <v>11</v>
      </c>
      <c r="H26" s="69">
        <f t="shared" ca="1" si="2"/>
        <v>0.54545454545454541</v>
      </c>
      <c r="I26" s="69">
        <f t="shared" ca="1" si="3"/>
        <v>9.0909090909090912E-2</v>
      </c>
      <c r="J26" s="69">
        <f t="shared" ca="1" si="4"/>
        <v>0.36363636363636365</v>
      </c>
      <c r="N26" s="64" t="str">
        <f t="shared" ca="1" si="14"/>
        <v/>
      </c>
      <c r="O26" s="64" t="str">
        <f t="shared" ca="1" si="15"/>
        <v/>
      </c>
      <c r="P26" s="36" t="str">
        <f t="shared" ca="1" si="5"/>
        <v/>
      </c>
      <c r="Q26" s="36" t="str">
        <f t="shared" ca="1" si="6"/>
        <v/>
      </c>
      <c r="R26" s="36" t="str">
        <f t="shared" ca="1" si="7"/>
        <v/>
      </c>
      <c r="S26" s="4" t="str">
        <f t="shared" ca="1" si="8"/>
        <v/>
      </c>
      <c r="T26" s="61" t="str">
        <f t="shared" ca="1" si="9"/>
        <v/>
      </c>
      <c r="U26" s="61" t="str">
        <f t="shared" ca="1" si="10"/>
        <v/>
      </c>
      <c r="V26" s="61" t="str">
        <f t="shared" ca="1" si="11"/>
        <v/>
      </c>
      <c r="AJ26" t="str">
        <f t="shared" ca="1" si="12"/>
        <v>first</v>
      </c>
    </row>
    <row r="27" spans="3:36">
      <c r="C27">
        <f t="shared" ca="1" si="13"/>
        <v>-1</v>
      </c>
      <c r="D27" s="4">
        <f ca="1">IF(C27="","",COUNTIFS('Program and Results'!$S:$S,"HOME",'Program and Results'!$AC:$AC,'Data mining (Goals Superiority)'!$C27))</f>
        <v>9</v>
      </c>
      <c r="E27" s="4">
        <f ca="1">IF(C27="","",COUNTIFS('Program and Results'!$S:$S,"AWAY",'Program and Results'!$AC:$AC,'Data mining (Goals Superiority)'!$C27))</f>
        <v>3</v>
      </c>
      <c r="F27" s="4">
        <f ca="1">IF(C27="","",COUNTIFS('Program and Results'!$S:$S,"DRAW",'Program and Results'!$AC:$AC,'Data mining (Goals Superiority)'!$C27))</f>
        <v>1</v>
      </c>
      <c r="G27" s="4">
        <f t="shared" ca="1" si="1"/>
        <v>13</v>
      </c>
      <c r="H27" s="69">
        <f t="shared" ca="1" si="2"/>
        <v>0.69230769230769229</v>
      </c>
      <c r="I27" s="69">
        <f t="shared" ca="1" si="3"/>
        <v>0.23076923076923078</v>
      </c>
      <c r="J27" s="69">
        <f t="shared" ca="1" si="4"/>
        <v>7.6923076923076927E-2</v>
      </c>
      <c r="N27" s="64" t="str">
        <f t="shared" ca="1" si="14"/>
        <v/>
      </c>
      <c r="O27" s="64" t="str">
        <f t="shared" ca="1" si="15"/>
        <v/>
      </c>
      <c r="P27" s="36" t="str">
        <f t="shared" ca="1" si="5"/>
        <v/>
      </c>
      <c r="Q27" s="36" t="str">
        <f t="shared" ca="1" si="6"/>
        <v/>
      </c>
      <c r="R27" s="36" t="str">
        <f t="shared" ca="1" si="7"/>
        <v/>
      </c>
      <c r="S27" s="4" t="str">
        <f t="shared" ca="1" si="8"/>
        <v/>
      </c>
      <c r="T27" s="61" t="str">
        <f t="shared" ca="1" si="9"/>
        <v/>
      </c>
      <c r="U27" s="61" t="str">
        <f t="shared" ca="1" si="10"/>
        <v/>
      </c>
      <c r="V27" s="61" t="str">
        <f t="shared" ca="1" si="11"/>
        <v/>
      </c>
      <c r="AJ27" t="str">
        <f t="shared" ca="1" si="12"/>
        <v>first</v>
      </c>
    </row>
    <row r="28" spans="3:36">
      <c r="C28">
        <f t="shared" ca="1" si="13"/>
        <v>0</v>
      </c>
      <c r="D28" s="4">
        <f ca="1">IF(C28="","",COUNTIFS('Program and Results'!$S:$S,"HOME",'Program and Results'!$AC:$AC,'Data mining (Goals Superiority)'!$C28))</f>
        <v>6</v>
      </c>
      <c r="E28" s="4">
        <f ca="1">IF(C28="","",COUNTIFS('Program and Results'!$S:$S,"AWAY",'Program and Results'!$AC:$AC,'Data mining (Goals Superiority)'!$C28))</f>
        <v>4</v>
      </c>
      <c r="F28" s="4">
        <f ca="1">IF(C28="","",COUNTIFS('Program and Results'!$S:$S,"DRAW",'Program and Results'!$AC:$AC,'Data mining (Goals Superiority)'!$C28))</f>
        <v>1</v>
      </c>
      <c r="G28" s="4">
        <f t="shared" ca="1" si="1"/>
        <v>11</v>
      </c>
      <c r="H28" s="69">
        <f t="shared" ca="1" si="2"/>
        <v>0.54545454545454541</v>
      </c>
      <c r="I28" s="69">
        <f t="shared" ca="1" si="3"/>
        <v>0.36363636363636365</v>
      </c>
      <c r="J28" s="69">
        <f t="shared" ca="1" si="4"/>
        <v>9.0909090909090912E-2</v>
      </c>
      <c r="N28" s="64" t="str">
        <f t="shared" ca="1" si="14"/>
        <v/>
      </c>
      <c r="O28" s="64" t="str">
        <f t="shared" ca="1" si="15"/>
        <v/>
      </c>
      <c r="P28" s="36" t="str">
        <f t="shared" ca="1" si="5"/>
        <v/>
      </c>
      <c r="Q28" s="36" t="str">
        <f t="shared" ca="1" si="6"/>
        <v/>
      </c>
      <c r="R28" s="36" t="str">
        <f t="shared" ca="1" si="7"/>
        <v/>
      </c>
      <c r="S28" s="4" t="str">
        <f t="shared" ca="1" si="8"/>
        <v/>
      </c>
      <c r="T28" s="61" t="str">
        <f t="shared" ca="1" si="9"/>
        <v/>
      </c>
      <c r="U28" s="61" t="str">
        <f t="shared" ca="1" si="10"/>
        <v/>
      </c>
      <c r="V28" s="61" t="str">
        <f t="shared" ca="1" si="11"/>
        <v/>
      </c>
      <c r="AJ28" t="str">
        <f t="shared" ca="1" si="12"/>
        <v>first</v>
      </c>
    </row>
    <row r="29" spans="3:36">
      <c r="C29">
        <f t="shared" ca="1" si="13"/>
        <v>1</v>
      </c>
      <c r="D29" s="4">
        <f ca="1">IF(C29="","",COUNTIFS('Program and Results'!$S:$S,"HOME",'Program and Results'!$AC:$AC,'Data mining (Goals Superiority)'!$C29))</f>
        <v>3</v>
      </c>
      <c r="E29" s="4">
        <f ca="1">IF(C29="","",COUNTIFS('Program and Results'!$S:$S,"AWAY",'Program and Results'!$AC:$AC,'Data mining (Goals Superiority)'!$C29))</f>
        <v>3</v>
      </c>
      <c r="F29" s="4">
        <f ca="1">IF(C29="","",COUNTIFS('Program and Results'!$S:$S,"DRAW",'Program and Results'!$AC:$AC,'Data mining (Goals Superiority)'!$C29))</f>
        <v>5</v>
      </c>
      <c r="G29" s="4">
        <f t="shared" ca="1" si="1"/>
        <v>11</v>
      </c>
      <c r="H29" s="69">
        <f t="shared" ca="1" si="2"/>
        <v>0.27272727272727271</v>
      </c>
      <c r="I29" s="69">
        <f t="shared" ca="1" si="3"/>
        <v>0.27272727272727271</v>
      </c>
      <c r="J29" s="69">
        <f t="shared" ca="1" si="4"/>
        <v>0.45454545454545453</v>
      </c>
      <c r="N29" s="64" t="str">
        <f t="shared" ca="1" si="14"/>
        <v/>
      </c>
      <c r="O29" s="64" t="str">
        <f t="shared" ca="1" si="15"/>
        <v/>
      </c>
      <c r="P29" s="36" t="str">
        <f t="shared" ca="1" si="5"/>
        <v/>
      </c>
      <c r="Q29" s="36" t="str">
        <f t="shared" ca="1" si="6"/>
        <v/>
      </c>
      <c r="R29" s="36" t="str">
        <f t="shared" ca="1" si="7"/>
        <v/>
      </c>
      <c r="S29" s="4" t="str">
        <f t="shared" ca="1" si="8"/>
        <v/>
      </c>
      <c r="T29" s="61" t="str">
        <f t="shared" ca="1" si="9"/>
        <v/>
      </c>
      <c r="U29" s="61" t="str">
        <f t="shared" ca="1" si="10"/>
        <v/>
      </c>
      <c r="V29" s="61" t="str">
        <f t="shared" ca="1" si="11"/>
        <v/>
      </c>
      <c r="AJ29" t="str">
        <f t="shared" ca="1" si="12"/>
        <v>first</v>
      </c>
    </row>
    <row r="30" spans="3:36">
      <c r="C30">
        <f t="shared" ca="1" si="13"/>
        <v>2</v>
      </c>
      <c r="D30" s="4">
        <f ca="1">IF(C30="","",COUNTIFS('Program and Results'!$S:$S,"HOME",'Program and Results'!$AC:$AC,'Data mining (Goals Superiority)'!$C30))</f>
        <v>4</v>
      </c>
      <c r="E30" s="4">
        <f ca="1">IF(C30="","",COUNTIFS('Program and Results'!$S:$S,"AWAY",'Program and Results'!$AC:$AC,'Data mining (Goals Superiority)'!$C30))</f>
        <v>2</v>
      </c>
      <c r="F30" s="4">
        <f ca="1">IF(C30="","",COUNTIFS('Program and Results'!$S:$S,"DRAW",'Program and Results'!$AC:$AC,'Data mining (Goals Superiority)'!$C30))</f>
        <v>4</v>
      </c>
      <c r="G30" s="4">
        <f t="shared" ca="1" si="1"/>
        <v>10</v>
      </c>
      <c r="H30" s="69">
        <f t="shared" ca="1" si="2"/>
        <v>0.4</v>
      </c>
      <c r="I30" s="69">
        <f t="shared" ca="1" si="3"/>
        <v>0.2</v>
      </c>
      <c r="J30" s="69">
        <f t="shared" ca="1" si="4"/>
        <v>0.4</v>
      </c>
      <c r="N30" s="64" t="str">
        <f t="shared" ca="1" si="14"/>
        <v/>
      </c>
      <c r="O30" s="64" t="str">
        <f t="shared" ca="1" si="15"/>
        <v/>
      </c>
      <c r="P30" s="36" t="str">
        <f t="shared" ca="1" si="5"/>
        <v/>
      </c>
      <c r="Q30" s="36" t="str">
        <f t="shared" ca="1" si="6"/>
        <v/>
      </c>
      <c r="R30" s="36" t="str">
        <f t="shared" ca="1" si="7"/>
        <v/>
      </c>
      <c r="S30" s="4" t="str">
        <f t="shared" ca="1" si="8"/>
        <v/>
      </c>
      <c r="T30" s="61" t="str">
        <f t="shared" ca="1" si="9"/>
        <v/>
      </c>
      <c r="U30" s="61" t="str">
        <f t="shared" ca="1" si="10"/>
        <v/>
      </c>
      <c r="V30" s="61" t="str">
        <f t="shared" ca="1" si="11"/>
        <v/>
      </c>
      <c r="AJ30" t="str">
        <f t="shared" ca="1" si="12"/>
        <v>first</v>
      </c>
    </row>
    <row r="31" spans="3:36">
      <c r="C31">
        <f t="shared" ca="1" si="13"/>
        <v>3</v>
      </c>
      <c r="D31" s="4">
        <f ca="1">IF(C31="","",COUNTIFS('Program and Results'!$S:$S,"HOME",'Program and Results'!$AC:$AC,'Data mining (Goals Superiority)'!$C31))</f>
        <v>6</v>
      </c>
      <c r="E31" s="4">
        <f ca="1">IF(C31="","",COUNTIFS('Program and Results'!$S:$S,"AWAY",'Program and Results'!$AC:$AC,'Data mining (Goals Superiority)'!$C31))</f>
        <v>5</v>
      </c>
      <c r="F31" s="4">
        <f ca="1">IF(C31="","",COUNTIFS('Program and Results'!$S:$S,"DRAW",'Program and Results'!$AC:$AC,'Data mining (Goals Superiority)'!$C31))</f>
        <v>5</v>
      </c>
      <c r="G31" s="4">
        <f t="shared" ca="1" si="1"/>
        <v>16</v>
      </c>
      <c r="H31" s="69">
        <f t="shared" ca="1" si="2"/>
        <v>0.375</v>
      </c>
      <c r="I31" s="69">
        <f t="shared" ca="1" si="3"/>
        <v>0.3125</v>
      </c>
      <c r="J31" s="69">
        <f t="shared" ca="1" si="4"/>
        <v>0.3125</v>
      </c>
      <c r="N31" s="64" t="str">
        <f t="shared" ca="1" si="14"/>
        <v/>
      </c>
      <c r="O31" s="64" t="str">
        <f t="shared" ca="1" si="15"/>
        <v/>
      </c>
      <c r="P31" s="36" t="str">
        <f t="shared" ca="1" si="5"/>
        <v/>
      </c>
      <c r="Q31" s="36" t="str">
        <f t="shared" ca="1" si="6"/>
        <v/>
      </c>
      <c r="R31" s="36" t="str">
        <f t="shared" ca="1" si="7"/>
        <v/>
      </c>
      <c r="S31" s="4" t="str">
        <f t="shared" ca="1" si="8"/>
        <v/>
      </c>
      <c r="T31" s="61" t="str">
        <f t="shared" ca="1" si="9"/>
        <v/>
      </c>
      <c r="U31" s="61" t="str">
        <f t="shared" ca="1" si="10"/>
        <v/>
      </c>
      <c r="V31" s="61" t="str">
        <f t="shared" ca="1" si="11"/>
        <v/>
      </c>
      <c r="AJ31" t="str">
        <f t="shared" ca="1" si="12"/>
        <v>first</v>
      </c>
    </row>
    <row r="32" spans="3:36">
      <c r="C32">
        <f t="shared" ca="1" si="13"/>
        <v>4</v>
      </c>
      <c r="D32" s="4">
        <f ca="1">IF(C32="","",COUNTIFS('Program and Results'!$S:$S,"HOME",'Program and Results'!$AC:$AC,'Data mining (Goals Superiority)'!$C32))</f>
        <v>6</v>
      </c>
      <c r="E32" s="4">
        <f ca="1">IF(C32="","",COUNTIFS('Program and Results'!$S:$S,"AWAY",'Program and Results'!$AC:$AC,'Data mining (Goals Superiority)'!$C32))</f>
        <v>6</v>
      </c>
      <c r="F32" s="4">
        <f ca="1">IF(C32="","",COUNTIFS('Program and Results'!$S:$S,"DRAW",'Program and Results'!$AC:$AC,'Data mining (Goals Superiority)'!$C32))</f>
        <v>1</v>
      </c>
      <c r="G32" s="4">
        <f t="shared" ca="1" si="1"/>
        <v>13</v>
      </c>
      <c r="H32" s="69">
        <f t="shared" ca="1" si="2"/>
        <v>0.46153846153846156</v>
      </c>
      <c r="I32" s="69">
        <f t="shared" ca="1" si="3"/>
        <v>0.46153846153846156</v>
      </c>
      <c r="J32" s="69">
        <f t="shared" ca="1" si="4"/>
        <v>7.6923076923076927E-2</v>
      </c>
      <c r="N32" s="64" t="str">
        <f t="shared" ca="1" si="14"/>
        <v/>
      </c>
      <c r="O32" s="64" t="str">
        <f t="shared" ca="1" si="15"/>
        <v/>
      </c>
      <c r="P32" s="36" t="str">
        <f t="shared" ca="1" si="5"/>
        <v/>
      </c>
      <c r="Q32" s="36" t="str">
        <f t="shared" ca="1" si="6"/>
        <v/>
      </c>
      <c r="R32" s="36" t="str">
        <f t="shared" ca="1" si="7"/>
        <v/>
      </c>
      <c r="S32" s="4" t="str">
        <f t="shared" ca="1" si="8"/>
        <v/>
      </c>
      <c r="T32" s="61" t="str">
        <f t="shared" ca="1" si="9"/>
        <v/>
      </c>
      <c r="U32" s="61" t="str">
        <f t="shared" ca="1" si="10"/>
        <v/>
      </c>
      <c r="V32" s="61" t="str">
        <f t="shared" ca="1" si="11"/>
        <v/>
      </c>
      <c r="AJ32" t="str">
        <f t="shared" ca="1" si="12"/>
        <v>first</v>
      </c>
    </row>
    <row r="33" spans="3:36">
      <c r="C33">
        <f t="shared" ca="1" si="13"/>
        <v>5</v>
      </c>
      <c r="D33" s="4">
        <f ca="1">IF(C33="","",COUNTIFS('Program and Results'!$S:$S,"HOME",'Program and Results'!$AC:$AC,'Data mining (Goals Superiority)'!$C33))</f>
        <v>8</v>
      </c>
      <c r="E33" s="4">
        <f ca="1">IF(C33="","",COUNTIFS('Program and Results'!$S:$S,"AWAY",'Program and Results'!$AC:$AC,'Data mining (Goals Superiority)'!$C33))</f>
        <v>2</v>
      </c>
      <c r="F33" s="4">
        <f ca="1">IF(C33="","",COUNTIFS('Program and Results'!$S:$S,"DRAW",'Program and Results'!$AC:$AC,'Data mining (Goals Superiority)'!$C33))</f>
        <v>1</v>
      </c>
      <c r="G33" s="4">
        <f t="shared" ca="1" si="1"/>
        <v>11</v>
      </c>
      <c r="H33" s="69">
        <f t="shared" ca="1" si="2"/>
        <v>0.72727272727272729</v>
      </c>
      <c r="I33" s="69">
        <f t="shared" ca="1" si="3"/>
        <v>0.18181818181818182</v>
      </c>
      <c r="J33" s="69">
        <f t="shared" ca="1" si="4"/>
        <v>9.0909090909090912E-2</v>
      </c>
      <c r="N33" s="64" t="str">
        <f t="shared" ca="1" si="14"/>
        <v/>
      </c>
      <c r="O33" s="64" t="str">
        <f t="shared" ca="1" si="15"/>
        <v/>
      </c>
      <c r="P33" s="36" t="str">
        <f t="shared" ca="1" si="5"/>
        <v/>
      </c>
      <c r="Q33" s="36" t="str">
        <f t="shared" ca="1" si="6"/>
        <v/>
      </c>
      <c r="R33" s="36" t="str">
        <f t="shared" ca="1" si="7"/>
        <v/>
      </c>
      <c r="S33" s="4" t="str">
        <f t="shared" ca="1" si="8"/>
        <v/>
      </c>
      <c r="T33" s="61" t="str">
        <f t="shared" ca="1" si="9"/>
        <v/>
      </c>
      <c r="U33" s="61" t="str">
        <f t="shared" ca="1" si="10"/>
        <v/>
      </c>
      <c r="V33" s="61" t="str">
        <f t="shared" ca="1" si="11"/>
        <v/>
      </c>
      <c r="AJ33" t="str">
        <f t="shared" ca="1" si="12"/>
        <v>first</v>
      </c>
    </row>
    <row r="34" spans="3:36">
      <c r="C34">
        <f t="shared" ca="1" si="13"/>
        <v>6</v>
      </c>
      <c r="D34" s="4">
        <f ca="1">IF(C34="","",COUNTIFS('Program and Results'!$S:$S,"HOME",'Program and Results'!$AC:$AC,'Data mining (Goals Superiority)'!$C34))</f>
        <v>6</v>
      </c>
      <c r="E34" s="4">
        <f ca="1">IF(C34="","",COUNTIFS('Program and Results'!$S:$S,"AWAY",'Program and Results'!$AC:$AC,'Data mining (Goals Superiority)'!$C34))</f>
        <v>0</v>
      </c>
      <c r="F34" s="4">
        <f ca="1">IF(C34="","",COUNTIFS('Program and Results'!$S:$S,"DRAW",'Program and Results'!$AC:$AC,'Data mining (Goals Superiority)'!$C34))</f>
        <v>4</v>
      </c>
      <c r="G34" s="4">
        <f t="shared" ca="1" si="1"/>
        <v>10</v>
      </c>
      <c r="H34" s="69">
        <f t="shared" ca="1" si="2"/>
        <v>0.6</v>
      </c>
      <c r="I34" s="69">
        <f t="shared" ca="1" si="3"/>
        <v>0</v>
      </c>
      <c r="J34" s="69">
        <f t="shared" ca="1" si="4"/>
        <v>0.4</v>
      </c>
      <c r="N34" s="64" t="str">
        <f t="shared" ca="1" si="14"/>
        <v/>
      </c>
      <c r="O34" s="64" t="str">
        <f t="shared" ca="1" si="15"/>
        <v/>
      </c>
      <c r="P34" s="36" t="str">
        <f t="shared" ca="1" si="5"/>
        <v/>
      </c>
      <c r="Q34" s="36" t="str">
        <f t="shared" ca="1" si="6"/>
        <v/>
      </c>
      <c r="R34" s="36" t="str">
        <f t="shared" ca="1" si="7"/>
        <v/>
      </c>
      <c r="S34" s="4" t="str">
        <f t="shared" ca="1" si="8"/>
        <v/>
      </c>
      <c r="T34" s="61" t="str">
        <f t="shared" ca="1" si="9"/>
        <v/>
      </c>
      <c r="U34" s="61" t="str">
        <f t="shared" ca="1" si="10"/>
        <v/>
      </c>
      <c r="V34" s="61" t="str">
        <f t="shared" ca="1" si="11"/>
        <v/>
      </c>
      <c r="AJ34" t="str">
        <f t="shared" ca="1" si="12"/>
        <v>first</v>
      </c>
    </row>
    <row r="35" spans="3:36">
      <c r="C35">
        <f t="shared" ca="1" si="13"/>
        <v>7</v>
      </c>
      <c r="D35" s="4">
        <f ca="1">IF(C35="","",COUNTIFS('Program and Results'!$S:$S,"HOME",'Program and Results'!$AC:$AC,'Data mining (Goals Superiority)'!$C35))</f>
        <v>1</v>
      </c>
      <c r="E35" s="4">
        <f ca="1">IF(C35="","",COUNTIFS('Program and Results'!$S:$S,"AWAY",'Program and Results'!$AC:$AC,'Data mining (Goals Superiority)'!$C35))</f>
        <v>3</v>
      </c>
      <c r="F35" s="4">
        <f ca="1">IF(C35="","",COUNTIFS('Program and Results'!$S:$S,"DRAW",'Program and Results'!$AC:$AC,'Data mining (Goals Superiority)'!$C35))</f>
        <v>1</v>
      </c>
      <c r="G35" s="4">
        <f t="shared" ca="1" si="1"/>
        <v>5</v>
      </c>
      <c r="H35" s="69">
        <f t="shared" ca="1" si="2"/>
        <v>0.2</v>
      </c>
      <c r="I35" s="69">
        <f t="shared" ca="1" si="3"/>
        <v>0.6</v>
      </c>
      <c r="J35" s="69">
        <f t="shared" ca="1" si="4"/>
        <v>0.2</v>
      </c>
      <c r="N35" s="64" t="str">
        <f t="shared" ca="1" si="14"/>
        <v/>
      </c>
      <c r="O35" s="64" t="str">
        <f t="shared" ca="1" si="15"/>
        <v/>
      </c>
      <c r="P35" s="36" t="str">
        <f t="shared" ca="1" si="5"/>
        <v/>
      </c>
      <c r="Q35" s="36" t="str">
        <f t="shared" ca="1" si="6"/>
        <v/>
      </c>
      <c r="R35" s="36" t="str">
        <f t="shared" ca="1" si="7"/>
        <v/>
      </c>
      <c r="S35" s="4" t="str">
        <f t="shared" ca="1" si="8"/>
        <v/>
      </c>
      <c r="T35" s="61" t="str">
        <f t="shared" ca="1" si="9"/>
        <v/>
      </c>
      <c r="U35" s="61" t="str">
        <f t="shared" ca="1" si="10"/>
        <v/>
      </c>
      <c r="V35" s="61" t="str">
        <f t="shared" ca="1" si="11"/>
        <v/>
      </c>
      <c r="AJ35" t="str">
        <f t="shared" ca="1" si="12"/>
        <v>first</v>
      </c>
    </row>
    <row r="36" spans="3:36">
      <c r="C36">
        <f t="shared" ca="1" si="13"/>
        <v>8</v>
      </c>
      <c r="D36" s="4">
        <f ca="1">IF(C36="","",COUNTIFS('Program and Results'!$S:$S,"HOME",'Program and Results'!$AC:$AC,'Data mining (Goals Superiority)'!$C36))</f>
        <v>4</v>
      </c>
      <c r="E36" s="4">
        <f ca="1">IF(C36="","",COUNTIFS('Program and Results'!$S:$S,"AWAY",'Program and Results'!$AC:$AC,'Data mining (Goals Superiority)'!$C36))</f>
        <v>1</v>
      </c>
      <c r="F36" s="4">
        <f ca="1">IF(C36="","",COUNTIFS('Program and Results'!$S:$S,"DRAW",'Program and Results'!$AC:$AC,'Data mining (Goals Superiority)'!$C36))</f>
        <v>0</v>
      </c>
      <c r="G36" s="4">
        <f t="shared" ca="1" si="1"/>
        <v>5</v>
      </c>
      <c r="H36" s="69">
        <f t="shared" ca="1" si="2"/>
        <v>0.8</v>
      </c>
      <c r="I36" s="69">
        <f t="shared" ca="1" si="3"/>
        <v>0.2</v>
      </c>
      <c r="J36" s="69">
        <f t="shared" ca="1" si="4"/>
        <v>0</v>
      </c>
      <c r="N36" s="64" t="str">
        <f t="shared" ca="1" si="14"/>
        <v/>
      </c>
      <c r="O36" s="64" t="str">
        <f t="shared" ca="1" si="15"/>
        <v/>
      </c>
      <c r="P36" s="36" t="str">
        <f t="shared" ca="1" si="5"/>
        <v/>
      </c>
      <c r="Q36" s="36" t="str">
        <f t="shared" ca="1" si="6"/>
        <v/>
      </c>
      <c r="R36" s="36" t="str">
        <f t="shared" ca="1" si="7"/>
        <v/>
      </c>
      <c r="S36" s="4" t="str">
        <f t="shared" ca="1" si="8"/>
        <v/>
      </c>
      <c r="T36" s="61" t="str">
        <f t="shared" ca="1" si="9"/>
        <v/>
      </c>
      <c r="U36" s="61" t="str">
        <f t="shared" ca="1" si="10"/>
        <v/>
      </c>
      <c r="V36" s="61" t="str">
        <f t="shared" ca="1" si="11"/>
        <v/>
      </c>
      <c r="AJ36" t="str">
        <f t="shared" ca="1" si="12"/>
        <v>first</v>
      </c>
    </row>
    <row r="37" spans="3:36">
      <c r="C37">
        <f t="shared" ca="1" si="13"/>
        <v>9</v>
      </c>
      <c r="D37" s="4">
        <f ca="1">IF(C37="","",COUNTIFS('Program and Results'!$S:$S,"HOME",'Program and Results'!$AC:$AC,'Data mining (Goals Superiority)'!$C37))</f>
        <v>5</v>
      </c>
      <c r="E37" s="4">
        <f ca="1">IF(C37="","",COUNTIFS('Program and Results'!$S:$S,"AWAY",'Program and Results'!$AC:$AC,'Data mining (Goals Superiority)'!$C37))</f>
        <v>1</v>
      </c>
      <c r="F37" s="4">
        <f ca="1">IF(C37="","",COUNTIFS('Program and Results'!$S:$S,"DRAW",'Program and Results'!$AC:$AC,'Data mining (Goals Superiority)'!$C37))</f>
        <v>0</v>
      </c>
      <c r="G37" s="4">
        <f t="shared" ca="1" si="1"/>
        <v>6</v>
      </c>
      <c r="H37" s="69">
        <f t="shared" ca="1" si="2"/>
        <v>0.83333333333333337</v>
      </c>
      <c r="I37" s="69">
        <f t="shared" ca="1" si="3"/>
        <v>0.16666666666666666</v>
      </c>
      <c r="J37" s="69">
        <f t="shared" ca="1" si="4"/>
        <v>0</v>
      </c>
      <c r="N37" s="64" t="str">
        <f t="shared" ca="1" si="14"/>
        <v/>
      </c>
      <c r="O37" s="64" t="str">
        <f t="shared" ca="1" si="15"/>
        <v/>
      </c>
      <c r="P37" s="36" t="str">
        <f t="shared" ca="1" si="5"/>
        <v/>
      </c>
      <c r="Q37" s="36" t="str">
        <f t="shared" ca="1" si="6"/>
        <v/>
      </c>
      <c r="R37" s="36" t="str">
        <f t="shared" ca="1" si="7"/>
        <v/>
      </c>
      <c r="S37" s="4" t="str">
        <f t="shared" ca="1" si="8"/>
        <v/>
      </c>
      <c r="T37" s="61" t="str">
        <f t="shared" ca="1" si="9"/>
        <v/>
      </c>
      <c r="U37" s="61" t="str">
        <f t="shared" ca="1" si="10"/>
        <v/>
      </c>
      <c r="V37" s="61" t="str">
        <f t="shared" ca="1" si="11"/>
        <v/>
      </c>
      <c r="AJ37" t="str">
        <f t="shared" ca="1" si="12"/>
        <v>first</v>
      </c>
    </row>
    <row r="38" spans="3:36">
      <c r="C38">
        <f t="shared" ca="1" si="13"/>
        <v>10</v>
      </c>
      <c r="D38" s="4">
        <f ca="1">IF(C38="","",COUNTIFS('Program and Results'!$S:$S,"HOME",'Program and Results'!$AC:$AC,'Data mining (Goals Superiority)'!$C38))</f>
        <v>3</v>
      </c>
      <c r="E38" s="4">
        <f ca="1">IF(C38="","",COUNTIFS('Program and Results'!$S:$S,"AWAY",'Program and Results'!$AC:$AC,'Data mining (Goals Superiority)'!$C38))</f>
        <v>0</v>
      </c>
      <c r="F38" s="4">
        <f ca="1">IF(C38="","",COUNTIFS('Program and Results'!$S:$S,"DRAW",'Program and Results'!$AC:$AC,'Data mining (Goals Superiority)'!$C38))</f>
        <v>0</v>
      </c>
      <c r="G38" s="4">
        <f t="shared" ca="1" si="1"/>
        <v>3</v>
      </c>
      <c r="H38" s="69">
        <f t="shared" ca="1" si="2"/>
        <v>1</v>
      </c>
      <c r="I38" s="69">
        <f t="shared" ca="1" si="3"/>
        <v>0</v>
      </c>
      <c r="J38" s="69">
        <f t="shared" ca="1" si="4"/>
        <v>0</v>
      </c>
      <c r="N38" s="64" t="str">
        <f t="shared" ca="1" si="14"/>
        <v/>
      </c>
      <c r="O38" s="64" t="str">
        <f t="shared" ca="1" si="15"/>
        <v/>
      </c>
      <c r="P38" s="36" t="str">
        <f t="shared" ca="1" si="5"/>
        <v/>
      </c>
      <c r="Q38" s="36" t="str">
        <f t="shared" ca="1" si="6"/>
        <v/>
      </c>
      <c r="R38" s="36" t="str">
        <f t="shared" ca="1" si="7"/>
        <v/>
      </c>
      <c r="S38" s="4" t="str">
        <f t="shared" ca="1" si="8"/>
        <v/>
      </c>
      <c r="T38" s="61" t="str">
        <f t="shared" ca="1" si="9"/>
        <v/>
      </c>
      <c r="U38" s="61" t="str">
        <f t="shared" ca="1" si="10"/>
        <v/>
      </c>
      <c r="V38" s="61" t="str">
        <f t="shared" ca="1" si="11"/>
        <v/>
      </c>
      <c r="AJ38" t="str">
        <f t="shared" ca="1" si="12"/>
        <v>first</v>
      </c>
    </row>
    <row r="39" spans="3:36">
      <c r="C39">
        <f t="shared" ca="1" si="13"/>
        <v>11</v>
      </c>
      <c r="D39" s="4">
        <f ca="1">IF(C39="","",COUNTIFS('Program and Results'!$S:$S,"HOME",'Program and Results'!$AC:$AC,'Data mining (Goals Superiority)'!$C39))</f>
        <v>6</v>
      </c>
      <c r="E39" s="4">
        <f ca="1">IF(C39="","",COUNTIFS('Program and Results'!$S:$S,"AWAY",'Program and Results'!$AC:$AC,'Data mining (Goals Superiority)'!$C39))</f>
        <v>0</v>
      </c>
      <c r="F39" s="4">
        <f ca="1">IF(C39="","",COUNTIFS('Program and Results'!$S:$S,"DRAW",'Program and Results'!$AC:$AC,'Data mining (Goals Superiority)'!$C39))</f>
        <v>2</v>
      </c>
      <c r="G39" s="4">
        <f t="shared" ca="1" si="1"/>
        <v>8</v>
      </c>
      <c r="H39" s="69">
        <f t="shared" ca="1" si="2"/>
        <v>0.75</v>
      </c>
      <c r="I39" s="69">
        <f t="shared" ca="1" si="3"/>
        <v>0</v>
      </c>
      <c r="J39" s="69">
        <f t="shared" ca="1" si="4"/>
        <v>0.25</v>
      </c>
      <c r="N39" s="64" t="str">
        <f t="shared" ca="1" si="14"/>
        <v/>
      </c>
      <c r="O39" s="64" t="str">
        <f t="shared" ca="1" si="15"/>
        <v/>
      </c>
      <c r="P39" s="36" t="str">
        <f t="shared" ca="1" si="5"/>
        <v/>
      </c>
      <c r="Q39" s="36" t="str">
        <f t="shared" ca="1" si="6"/>
        <v/>
      </c>
      <c r="R39" s="36" t="str">
        <f t="shared" ca="1" si="7"/>
        <v/>
      </c>
      <c r="S39" s="4" t="str">
        <f t="shared" ca="1" si="8"/>
        <v/>
      </c>
      <c r="T39" s="61" t="str">
        <f t="shared" ca="1" si="9"/>
        <v/>
      </c>
      <c r="U39" s="61" t="str">
        <f t="shared" ca="1" si="10"/>
        <v/>
      </c>
      <c r="V39" s="61" t="str">
        <f t="shared" ca="1" si="11"/>
        <v/>
      </c>
      <c r="AJ39" t="str">
        <f t="shared" ca="1" si="12"/>
        <v>first</v>
      </c>
    </row>
    <row r="40" spans="3:36">
      <c r="C40">
        <f t="shared" ca="1" si="13"/>
        <v>12</v>
      </c>
      <c r="D40" s="4">
        <f ca="1">IF(C40="","",COUNTIFS('Program and Results'!$S:$S,"HOME",'Program and Results'!$AC:$AC,'Data mining (Goals Superiority)'!$C40))</f>
        <v>1</v>
      </c>
      <c r="E40" s="4">
        <f ca="1">IF(C40="","",COUNTIFS('Program and Results'!$S:$S,"AWAY",'Program and Results'!$AC:$AC,'Data mining (Goals Superiority)'!$C40))</f>
        <v>0</v>
      </c>
      <c r="F40" s="4">
        <f ca="1">IF(C40="","",COUNTIFS('Program and Results'!$S:$S,"DRAW",'Program and Results'!$AC:$AC,'Data mining (Goals Superiority)'!$C40))</f>
        <v>1</v>
      </c>
      <c r="G40" s="4">
        <f t="shared" ca="1" si="1"/>
        <v>2</v>
      </c>
      <c r="H40" s="69">
        <f t="shared" ca="1" si="2"/>
        <v>0.5</v>
      </c>
      <c r="I40" s="69">
        <f t="shared" ca="1" si="3"/>
        <v>0</v>
      </c>
      <c r="J40" s="69">
        <f t="shared" ca="1" si="4"/>
        <v>0.5</v>
      </c>
      <c r="N40" s="64" t="str">
        <f t="shared" ca="1" si="14"/>
        <v/>
      </c>
      <c r="O40" s="64" t="str">
        <f t="shared" ca="1" si="15"/>
        <v/>
      </c>
      <c r="P40" s="36" t="str">
        <f t="shared" ca="1" si="5"/>
        <v/>
      </c>
      <c r="Q40" s="36" t="str">
        <f t="shared" ca="1" si="6"/>
        <v/>
      </c>
      <c r="R40" s="36" t="str">
        <f t="shared" ca="1" si="7"/>
        <v/>
      </c>
      <c r="S40" s="4" t="str">
        <f t="shared" ca="1" si="8"/>
        <v/>
      </c>
      <c r="T40" s="61" t="str">
        <f t="shared" ca="1" si="9"/>
        <v/>
      </c>
      <c r="U40" s="61" t="str">
        <f t="shared" ca="1" si="10"/>
        <v/>
      </c>
      <c r="V40" s="61" t="str">
        <f t="shared" ca="1" si="11"/>
        <v/>
      </c>
      <c r="AJ40" t="str">
        <f t="shared" ca="1" si="12"/>
        <v>first</v>
      </c>
    </row>
    <row r="41" spans="3:36">
      <c r="C41">
        <f t="shared" ca="1" si="13"/>
        <v>13</v>
      </c>
      <c r="D41" s="4">
        <f ca="1">IF(C41="","",COUNTIFS('Program and Results'!$S:$S,"HOME",'Program and Results'!$AC:$AC,'Data mining (Goals Superiority)'!$C41))</f>
        <v>1</v>
      </c>
      <c r="E41" s="4">
        <f ca="1">IF(C41="","",COUNTIFS('Program and Results'!$S:$S,"AWAY",'Program and Results'!$AC:$AC,'Data mining (Goals Superiority)'!$C41))</f>
        <v>0</v>
      </c>
      <c r="F41" s="4">
        <f ca="1">IF(C41="","",COUNTIFS('Program and Results'!$S:$S,"DRAW",'Program and Results'!$AC:$AC,'Data mining (Goals Superiority)'!$C41))</f>
        <v>0</v>
      </c>
      <c r="G41" s="4">
        <f t="shared" ca="1" si="1"/>
        <v>1</v>
      </c>
      <c r="H41" s="69">
        <f t="shared" ca="1" si="2"/>
        <v>1</v>
      </c>
      <c r="I41" s="69">
        <f t="shared" ca="1" si="3"/>
        <v>0</v>
      </c>
      <c r="J41" s="69">
        <f t="shared" ca="1" si="4"/>
        <v>0</v>
      </c>
      <c r="N41" s="64" t="str">
        <f t="shared" ca="1" si="14"/>
        <v/>
      </c>
      <c r="O41" s="64" t="str">
        <f t="shared" ca="1" si="15"/>
        <v/>
      </c>
      <c r="P41" s="36" t="str">
        <f t="shared" ca="1" si="5"/>
        <v/>
      </c>
      <c r="Q41" s="36" t="str">
        <f t="shared" ca="1" si="6"/>
        <v/>
      </c>
      <c r="R41" s="36" t="str">
        <f t="shared" ca="1" si="7"/>
        <v/>
      </c>
      <c r="S41" s="4" t="str">
        <f t="shared" ca="1" si="8"/>
        <v/>
      </c>
      <c r="T41" s="61" t="str">
        <f t="shared" ca="1" si="9"/>
        <v/>
      </c>
      <c r="U41" s="61" t="str">
        <f t="shared" ca="1" si="10"/>
        <v/>
      </c>
      <c r="V41" s="61" t="str">
        <f t="shared" ca="1" si="11"/>
        <v/>
      </c>
      <c r="AJ41" t="str">
        <f t="shared" ca="1" si="12"/>
        <v>first</v>
      </c>
    </row>
    <row r="42" spans="3:36">
      <c r="C42">
        <f t="shared" ca="1" si="13"/>
        <v>14</v>
      </c>
      <c r="D42" s="4">
        <f ca="1">IF(C42="","",COUNTIFS('Program and Results'!$S:$S,"HOME",'Program and Results'!$AC:$AC,'Data mining (Goals Superiority)'!$C42))</f>
        <v>3</v>
      </c>
      <c r="E42" s="4">
        <f ca="1">IF(C42="","",COUNTIFS('Program and Results'!$S:$S,"AWAY",'Program and Results'!$AC:$AC,'Data mining (Goals Superiority)'!$C42))</f>
        <v>1</v>
      </c>
      <c r="F42" s="4">
        <f ca="1">IF(C42="","",COUNTIFS('Program and Results'!$S:$S,"DRAW",'Program and Results'!$AC:$AC,'Data mining (Goals Superiority)'!$C42))</f>
        <v>0</v>
      </c>
      <c r="G42" s="4">
        <f t="shared" ca="1" si="1"/>
        <v>4</v>
      </c>
      <c r="H42" s="69">
        <f t="shared" ca="1" si="2"/>
        <v>0.75</v>
      </c>
      <c r="I42" s="69">
        <f t="shared" ca="1" si="3"/>
        <v>0.25</v>
      </c>
      <c r="J42" s="69">
        <f t="shared" ca="1" si="4"/>
        <v>0</v>
      </c>
      <c r="N42" s="64" t="str">
        <f t="shared" ca="1" si="14"/>
        <v/>
      </c>
      <c r="O42" s="64" t="str">
        <f t="shared" ca="1" si="15"/>
        <v/>
      </c>
      <c r="P42" s="36" t="str">
        <f t="shared" ca="1" si="5"/>
        <v/>
      </c>
      <c r="Q42" s="36" t="str">
        <f t="shared" ca="1" si="6"/>
        <v/>
      </c>
      <c r="R42" s="36" t="str">
        <f t="shared" ca="1" si="7"/>
        <v/>
      </c>
      <c r="S42" s="4" t="str">
        <f t="shared" ca="1" si="8"/>
        <v/>
      </c>
      <c r="T42" s="61" t="str">
        <f t="shared" ca="1" si="9"/>
        <v/>
      </c>
      <c r="U42" s="61" t="str">
        <f t="shared" ca="1" si="10"/>
        <v/>
      </c>
      <c r="V42" s="61" t="str">
        <f t="shared" ca="1" si="11"/>
        <v/>
      </c>
      <c r="AJ42" t="str">
        <f t="shared" ca="1" si="12"/>
        <v>first</v>
      </c>
    </row>
    <row r="43" spans="3:36">
      <c r="C43">
        <f t="shared" ca="1" si="13"/>
        <v>15</v>
      </c>
      <c r="D43" s="4">
        <f ca="1">IF(C43="","",COUNTIFS('Program and Results'!$S:$S,"HOME",'Program and Results'!$AC:$AC,'Data mining (Goals Superiority)'!$C43))</f>
        <v>2</v>
      </c>
      <c r="E43" s="4">
        <f ca="1">IF(C43="","",COUNTIFS('Program and Results'!$S:$S,"AWAY",'Program and Results'!$AC:$AC,'Data mining (Goals Superiority)'!$C43))</f>
        <v>1</v>
      </c>
      <c r="F43" s="4">
        <f ca="1">IF(C43="","",COUNTIFS('Program and Results'!$S:$S,"DRAW",'Program and Results'!$AC:$AC,'Data mining (Goals Superiority)'!$C43))</f>
        <v>1</v>
      </c>
      <c r="G43" s="4">
        <f t="shared" ca="1" si="1"/>
        <v>4</v>
      </c>
      <c r="H43" s="69">
        <f t="shared" ca="1" si="2"/>
        <v>0.5</v>
      </c>
      <c r="I43" s="69">
        <f t="shared" ca="1" si="3"/>
        <v>0.25</v>
      </c>
      <c r="J43" s="69">
        <f t="shared" ca="1" si="4"/>
        <v>0.25</v>
      </c>
      <c r="N43" s="64" t="str">
        <f t="shared" ca="1" si="14"/>
        <v/>
      </c>
      <c r="O43" s="64" t="str">
        <f t="shared" ca="1" si="15"/>
        <v/>
      </c>
      <c r="P43" s="36" t="str">
        <f t="shared" ca="1" si="5"/>
        <v/>
      </c>
      <c r="Q43" s="36" t="str">
        <f t="shared" ca="1" si="6"/>
        <v/>
      </c>
      <c r="R43" s="36" t="str">
        <f t="shared" ca="1" si="7"/>
        <v/>
      </c>
      <c r="S43" s="4" t="str">
        <f t="shared" ca="1" si="8"/>
        <v/>
      </c>
      <c r="T43" s="61" t="str">
        <f t="shared" ca="1" si="9"/>
        <v/>
      </c>
      <c r="U43" s="61" t="str">
        <f t="shared" ca="1" si="10"/>
        <v/>
      </c>
      <c r="V43" s="61" t="str">
        <f t="shared" ca="1" si="11"/>
        <v/>
      </c>
      <c r="AJ43" t="str">
        <f t="shared" ca="1" si="12"/>
        <v>first</v>
      </c>
    </row>
    <row r="44" spans="3:36">
      <c r="C44">
        <f t="shared" ca="1" si="13"/>
        <v>16</v>
      </c>
      <c r="D44" s="4">
        <f ca="1">IF(C44="","",COUNTIFS('Program and Results'!$S:$S,"HOME",'Program and Results'!$AC:$AC,'Data mining (Goals Superiority)'!$C44))</f>
        <v>2</v>
      </c>
      <c r="E44" s="4">
        <f ca="1">IF(C44="","",COUNTIFS('Program and Results'!$S:$S,"AWAY",'Program and Results'!$AC:$AC,'Data mining (Goals Superiority)'!$C44))</f>
        <v>1</v>
      </c>
      <c r="F44" s="4">
        <f ca="1">IF(C44="","",COUNTIFS('Program and Results'!$S:$S,"DRAW",'Program and Results'!$AC:$AC,'Data mining (Goals Superiority)'!$C44))</f>
        <v>0</v>
      </c>
      <c r="G44" s="4">
        <f t="shared" ca="1" si="1"/>
        <v>3</v>
      </c>
      <c r="H44" s="69">
        <f t="shared" ca="1" si="2"/>
        <v>0.66666666666666663</v>
      </c>
      <c r="I44" s="69">
        <f t="shared" ca="1" si="3"/>
        <v>0.33333333333333331</v>
      </c>
      <c r="J44" s="69">
        <f t="shared" ca="1" si="4"/>
        <v>0</v>
      </c>
      <c r="N44" s="64" t="str">
        <f t="shared" ca="1" si="14"/>
        <v/>
      </c>
      <c r="O44" s="64" t="str">
        <f t="shared" ca="1" si="15"/>
        <v/>
      </c>
      <c r="P44" s="36" t="str">
        <f t="shared" ca="1" si="5"/>
        <v/>
      </c>
      <c r="Q44" s="36" t="str">
        <f t="shared" ca="1" si="6"/>
        <v/>
      </c>
      <c r="R44" s="36" t="str">
        <f t="shared" ca="1" si="7"/>
        <v/>
      </c>
      <c r="S44" s="4" t="str">
        <f t="shared" ca="1" si="8"/>
        <v/>
      </c>
      <c r="T44" s="61" t="str">
        <f t="shared" ca="1" si="9"/>
        <v/>
      </c>
      <c r="U44" s="61" t="str">
        <f t="shared" ca="1" si="10"/>
        <v/>
      </c>
      <c r="V44" s="61" t="str">
        <f t="shared" ca="1" si="11"/>
        <v/>
      </c>
      <c r="AJ44" t="str">
        <f t="shared" ca="1" si="12"/>
        <v>first</v>
      </c>
    </row>
    <row r="45" spans="3:36">
      <c r="C45">
        <f t="shared" ca="1" si="13"/>
        <v>17</v>
      </c>
      <c r="D45" s="4">
        <f ca="1">IF(C45="","",COUNTIFS('Program and Results'!$S:$S,"HOME",'Program and Results'!$AC:$AC,'Data mining (Goals Superiority)'!$C45))</f>
        <v>2</v>
      </c>
      <c r="E45" s="4">
        <f ca="1">IF(C45="","",COUNTIFS('Program and Results'!$S:$S,"AWAY",'Program and Results'!$AC:$AC,'Data mining (Goals Superiority)'!$C45))</f>
        <v>0</v>
      </c>
      <c r="F45" s="4">
        <f ca="1">IF(C45="","",COUNTIFS('Program and Results'!$S:$S,"DRAW",'Program and Results'!$AC:$AC,'Data mining (Goals Superiority)'!$C45))</f>
        <v>1</v>
      </c>
      <c r="G45" s="4">
        <f t="shared" ca="1" si="1"/>
        <v>3</v>
      </c>
      <c r="H45" s="69">
        <f t="shared" ca="1" si="2"/>
        <v>0.66666666666666663</v>
      </c>
      <c r="I45" s="69">
        <f t="shared" ca="1" si="3"/>
        <v>0</v>
      </c>
      <c r="J45" s="69">
        <f t="shared" ca="1" si="4"/>
        <v>0.33333333333333331</v>
      </c>
      <c r="N45" s="64" t="str">
        <f t="shared" ca="1" si="14"/>
        <v/>
      </c>
      <c r="O45" s="64" t="str">
        <f t="shared" ca="1" si="15"/>
        <v/>
      </c>
      <c r="P45" s="36" t="str">
        <f t="shared" ca="1" si="5"/>
        <v/>
      </c>
      <c r="Q45" s="36" t="str">
        <f t="shared" ca="1" si="6"/>
        <v/>
      </c>
      <c r="R45" s="36" t="str">
        <f t="shared" ca="1" si="7"/>
        <v/>
      </c>
      <c r="S45" s="4" t="str">
        <f t="shared" ca="1" si="8"/>
        <v/>
      </c>
      <c r="T45" s="61" t="str">
        <f t="shared" ca="1" si="9"/>
        <v/>
      </c>
      <c r="U45" s="61" t="str">
        <f t="shared" ca="1" si="10"/>
        <v/>
      </c>
      <c r="V45" s="61" t="str">
        <f t="shared" ca="1" si="11"/>
        <v/>
      </c>
      <c r="AJ45" t="str">
        <f t="shared" ca="1" si="12"/>
        <v>first</v>
      </c>
    </row>
    <row r="46" spans="3:36">
      <c r="C46">
        <f t="shared" ca="1" si="13"/>
        <v>18</v>
      </c>
      <c r="D46" s="4">
        <f ca="1">IF(C46="","",COUNTIFS('Program and Results'!$S:$S,"HOME",'Program and Results'!$AC:$AC,'Data mining (Goals Superiority)'!$C46))</f>
        <v>1</v>
      </c>
      <c r="E46" s="4">
        <f ca="1">IF(C46="","",COUNTIFS('Program and Results'!$S:$S,"AWAY",'Program and Results'!$AC:$AC,'Data mining (Goals Superiority)'!$C46))</f>
        <v>0</v>
      </c>
      <c r="F46" s="4">
        <f ca="1">IF(C46="","",COUNTIFS('Program and Results'!$S:$S,"DRAW",'Program and Results'!$AC:$AC,'Data mining (Goals Superiority)'!$C46))</f>
        <v>0</v>
      </c>
      <c r="G46" s="4">
        <f t="shared" ca="1" si="1"/>
        <v>1</v>
      </c>
      <c r="H46" s="69">
        <f t="shared" ca="1" si="2"/>
        <v>1</v>
      </c>
      <c r="I46" s="69">
        <f t="shared" ca="1" si="3"/>
        <v>0</v>
      </c>
      <c r="J46" s="69">
        <f t="shared" ca="1" si="4"/>
        <v>0</v>
      </c>
      <c r="N46" s="64" t="str">
        <f t="shared" ca="1" si="14"/>
        <v/>
      </c>
      <c r="O46" s="64" t="str">
        <f t="shared" ca="1" si="15"/>
        <v/>
      </c>
      <c r="P46" s="36" t="str">
        <f t="shared" ca="1" si="5"/>
        <v/>
      </c>
      <c r="Q46" s="36" t="str">
        <f t="shared" ca="1" si="6"/>
        <v/>
      </c>
      <c r="R46" s="36" t="str">
        <f t="shared" ca="1" si="7"/>
        <v/>
      </c>
      <c r="S46" s="4" t="str">
        <f t="shared" ca="1" si="8"/>
        <v/>
      </c>
      <c r="T46" s="61" t="str">
        <f t="shared" ca="1" si="9"/>
        <v/>
      </c>
      <c r="U46" s="61" t="str">
        <f t="shared" ca="1" si="10"/>
        <v/>
      </c>
      <c r="V46" s="61" t="str">
        <f t="shared" ca="1" si="11"/>
        <v/>
      </c>
      <c r="AJ46" t="str">
        <f t="shared" ca="1" si="12"/>
        <v>first</v>
      </c>
    </row>
    <row r="47" spans="3:36">
      <c r="C47">
        <f t="shared" ca="1" si="13"/>
        <v>19</v>
      </c>
      <c r="D47" s="4">
        <f ca="1">IF(C47="","",COUNTIFS('Program and Results'!$S:$S,"HOME",'Program and Results'!$AC:$AC,'Data mining (Goals Superiority)'!$C47))</f>
        <v>0</v>
      </c>
      <c r="E47" s="4">
        <f ca="1">IF(C47="","",COUNTIFS('Program and Results'!$S:$S,"AWAY",'Program and Results'!$AC:$AC,'Data mining (Goals Superiority)'!$C47))</f>
        <v>0</v>
      </c>
      <c r="F47" s="4">
        <f ca="1">IF(C47="","",COUNTIFS('Program and Results'!$S:$S,"DRAW",'Program and Results'!$AC:$AC,'Data mining (Goals Superiority)'!$C47))</f>
        <v>0</v>
      </c>
      <c r="G47" s="4">
        <f t="shared" ca="1" si="1"/>
        <v>0</v>
      </c>
      <c r="H47" s="69" t="str">
        <f t="shared" ca="1" si="2"/>
        <v/>
      </c>
      <c r="I47" s="69" t="str">
        <f t="shared" ca="1" si="3"/>
        <v/>
      </c>
      <c r="J47" s="69" t="str">
        <f t="shared" ca="1" si="4"/>
        <v/>
      </c>
      <c r="N47" s="64" t="str">
        <f t="shared" ca="1" si="14"/>
        <v/>
      </c>
      <c r="O47" s="64" t="str">
        <f t="shared" ca="1" si="15"/>
        <v/>
      </c>
      <c r="P47" s="36" t="str">
        <f t="shared" ca="1" si="5"/>
        <v/>
      </c>
      <c r="Q47" s="36" t="str">
        <f t="shared" ca="1" si="6"/>
        <v/>
      </c>
      <c r="R47" s="36" t="str">
        <f t="shared" ca="1" si="7"/>
        <v/>
      </c>
      <c r="S47" s="4" t="str">
        <f t="shared" ca="1" si="8"/>
        <v/>
      </c>
      <c r="T47" s="61" t="str">
        <f t="shared" ca="1" si="9"/>
        <v/>
      </c>
      <c r="U47" s="61" t="str">
        <f t="shared" ca="1" si="10"/>
        <v/>
      </c>
      <c r="V47" s="61" t="str">
        <f t="shared" ca="1" si="11"/>
        <v/>
      </c>
      <c r="AJ47" t="str">
        <f t="shared" ca="1" si="12"/>
        <v>not first</v>
      </c>
    </row>
    <row r="48" spans="3:36">
      <c r="C48">
        <f t="shared" ca="1" si="13"/>
        <v>20</v>
      </c>
      <c r="D48" s="4">
        <f ca="1">IF(C48="","",COUNTIFS('Program and Results'!$S:$S,"HOME",'Program and Results'!$AC:$AC,'Data mining (Goals Superiority)'!$C48))</f>
        <v>0</v>
      </c>
      <c r="E48" s="4">
        <f ca="1">IF(C48="","",COUNTIFS('Program and Results'!$S:$S,"AWAY",'Program and Results'!$AC:$AC,'Data mining (Goals Superiority)'!$C48))</f>
        <v>0</v>
      </c>
      <c r="F48" s="4">
        <f ca="1">IF(C48="","",COUNTIFS('Program and Results'!$S:$S,"DRAW",'Program and Results'!$AC:$AC,'Data mining (Goals Superiority)'!$C48))</f>
        <v>0</v>
      </c>
      <c r="G48" s="4">
        <f t="shared" ca="1" si="1"/>
        <v>0</v>
      </c>
      <c r="H48" s="69" t="str">
        <f t="shared" ca="1" si="2"/>
        <v/>
      </c>
      <c r="I48" s="69" t="str">
        <f t="shared" ca="1" si="3"/>
        <v/>
      </c>
      <c r="J48" s="69" t="str">
        <f t="shared" ca="1" si="4"/>
        <v/>
      </c>
      <c r="N48" s="64" t="str">
        <f t="shared" ca="1" si="14"/>
        <v/>
      </c>
      <c r="O48" s="64" t="str">
        <f t="shared" ca="1" si="15"/>
        <v/>
      </c>
      <c r="P48" s="36" t="str">
        <f t="shared" ca="1" si="5"/>
        <v/>
      </c>
      <c r="Q48" s="36" t="str">
        <f t="shared" ca="1" si="6"/>
        <v/>
      </c>
      <c r="R48" s="36" t="str">
        <f t="shared" ca="1" si="7"/>
        <v/>
      </c>
      <c r="S48" s="4" t="str">
        <f t="shared" ca="1" si="8"/>
        <v/>
      </c>
      <c r="T48" s="61" t="str">
        <f t="shared" ca="1" si="9"/>
        <v/>
      </c>
      <c r="U48" s="61" t="str">
        <f t="shared" ca="1" si="10"/>
        <v/>
      </c>
      <c r="V48" s="61" t="str">
        <f t="shared" ca="1" si="11"/>
        <v/>
      </c>
      <c r="AJ48" t="str">
        <f t="shared" ca="1" si="12"/>
        <v>not first</v>
      </c>
    </row>
    <row r="49" spans="3:36">
      <c r="C49">
        <f t="shared" ca="1" si="13"/>
        <v>21</v>
      </c>
      <c r="D49" s="4">
        <f ca="1">IF(C49="","",COUNTIFS('Program and Results'!$S:$S,"HOME",'Program and Results'!$AC:$AC,'Data mining (Goals Superiority)'!$C49))</f>
        <v>0</v>
      </c>
      <c r="E49" s="4">
        <f ca="1">IF(C49="","",COUNTIFS('Program and Results'!$S:$S,"AWAY",'Program and Results'!$AC:$AC,'Data mining (Goals Superiority)'!$C49))</f>
        <v>0</v>
      </c>
      <c r="F49" s="4">
        <f ca="1">IF(C49="","",COUNTIFS('Program and Results'!$S:$S,"DRAW",'Program and Results'!$AC:$AC,'Data mining (Goals Superiority)'!$C49))</f>
        <v>0</v>
      </c>
      <c r="G49" s="4">
        <f t="shared" ca="1" si="1"/>
        <v>0</v>
      </c>
      <c r="H49" s="69" t="str">
        <f t="shared" ca="1" si="2"/>
        <v/>
      </c>
      <c r="I49" s="69" t="str">
        <f t="shared" ca="1" si="3"/>
        <v/>
      </c>
      <c r="J49" s="69" t="str">
        <f t="shared" ca="1" si="4"/>
        <v/>
      </c>
      <c r="N49" s="64" t="str">
        <f t="shared" ca="1" si="14"/>
        <v/>
      </c>
      <c r="O49" s="64" t="str">
        <f t="shared" ca="1" si="15"/>
        <v/>
      </c>
      <c r="P49" s="36" t="str">
        <f t="shared" ca="1" si="5"/>
        <v/>
      </c>
      <c r="Q49" s="36" t="str">
        <f t="shared" ca="1" si="6"/>
        <v/>
      </c>
      <c r="R49" s="36" t="str">
        <f t="shared" ca="1" si="7"/>
        <v/>
      </c>
      <c r="S49" s="4" t="str">
        <f t="shared" ca="1" si="8"/>
        <v/>
      </c>
      <c r="T49" s="61" t="str">
        <f t="shared" ca="1" si="9"/>
        <v/>
      </c>
      <c r="U49" s="61" t="str">
        <f t="shared" ca="1" si="10"/>
        <v/>
      </c>
      <c r="V49" s="61" t="str">
        <f t="shared" ca="1" si="11"/>
        <v/>
      </c>
      <c r="AJ49" t="str">
        <f t="shared" ca="1" si="12"/>
        <v>not first</v>
      </c>
    </row>
    <row r="50" spans="3:36">
      <c r="C50">
        <f t="shared" ca="1" si="13"/>
        <v>22</v>
      </c>
      <c r="D50" s="4">
        <f ca="1">IF(C50="","",COUNTIFS('Program and Results'!$S:$S,"HOME",'Program and Results'!$AC:$AC,'Data mining (Goals Superiority)'!$C50))</f>
        <v>0</v>
      </c>
      <c r="E50" s="4">
        <f ca="1">IF(C50="","",COUNTIFS('Program and Results'!$S:$S,"AWAY",'Program and Results'!$AC:$AC,'Data mining (Goals Superiority)'!$C50))</f>
        <v>0</v>
      </c>
      <c r="F50" s="4">
        <f ca="1">IF(C50="","",COUNTIFS('Program and Results'!$S:$S,"DRAW",'Program and Results'!$AC:$AC,'Data mining (Goals Superiority)'!$C50))</f>
        <v>0</v>
      </c>
      <c r="G50" s="4">
        <f t="shared" ca="1" si="1"/>
        <v>0</v>
      </c>
      <c r="H50" s="69" t="str">
        <f t="shared" ca="1" si="2"/>
        <v/>
      </c>
      <c r="I50" s="69" t="str">
        <f t="shared" ca="1" si="3"/>
        <v/>
      </c>
      <c r="J50" s="69" t="str">
        <f t="shared" ca="1" si="4"/>
        <v/>
      </c>
      <c r="N50" s="64" t="str">
        <f t="shared" ca="1" si="14"/>
        <v/>
      </c>
      <c r="O50" s="64" t="str">
        <f t="shared" ca="1" si="15"/>
        <v/>
      </c>
      <c r="P50" s="36" t="str">
        <f t="shared" ca="1" si="5"/>
        <v/>
      </c>
      <c r="Q50" s="36" t="str">
        <f t="shared" ca="1" si="6"/>
        <v/>
      </c>
      <c r="R50" s="36" t="str">
        <f t="shared" ca="1" si="7"/>
        <v/>
      </c>
      <c r="S50" s="4" t="str">
        <f t="shared" ca="1" si="8"/>
        <v/>
      </c>
      <c r="T50" s="61" t="str">
        <f t="shared" ca="1" si="9"/>
        <v/>
      </c>
      <c r="U50" s="61" t="str">
        <f t="shared" ca="1" si="10"/>
        <v/>
      </c>
      <c r="V50" s="61" t="str">
        <f t="shared" ca="1" si="11"/>
        <v/>
      </c>
      <c r="AJ50" t="str">
        <f t="shared" ca="1" si="12"/>
        <v>not first</v>
      </c>
    </row>
    <row r="51" spans="3:36">
      <c r="C51">
        <f t="shared" ca="1" si="13"/>
        <v>23</v>
      </c>
      <c r="D51" s="4">
        <f ca="1">IF(C51="","",COUNTIFS('Program and Results'!$S:$S,"HOME",'Program and Results'!$AC:$AC,'Data mining (Goals Superiority)'!$C51))</f>
        <v>0</v>
      </c>
      <c r="E51" s="4">
        <f ca="1">IF(C51="","",COUNTIFS('Program and Results'!$S:$S,"AWAY",'Program and Results'!$AC:$AC,'Data mining (Goals Superiority)'!$C51))</f>
        <v>0</v>
      </c>
      <c r="F51" s="4">
        <f ca="1">IF(C51="","",COUNTIFS('Program and Results'!$S:$S,"DRAW",'Program and Results'!$AC:$AC,'Data mining (Goals Superiority)'!$C51))</f>
        <v>0</v>
      </c>
      <c r="G51" s="4">
        <f t="shared" ca="1" si="1"/>
        <v>0</v>
      </c>
      <c r="H51" s="69" t="str">
        <f t="shared" ca="1" si="2"/>
        <v/>
      </c>
      <c r="I51" s="69" t="str">
        <f t="shared" ca="1" si="3"/>
        <v/>
      </c>
      <c r="J51" s="69" t="str">
        <f t="shared" ca="1" si="4"/>
        <v/>
      </c>
      <c r="N51" s="64" t="str">
        <f t="shared" ca="1" si="14"/>
        <v/>
      </c>
      <c r="O51" s="64" t="str">
        <f t="shared" ca="1" si="15"/>
        <v/>
      </c>
      <c r="P51" s="36" t="str">
        <f t="shared" ca="1" si="5"/>
        <v/>
      </c>
      <c r="Q51" s="36" t="str">
        <f t="shared" ca="1" si="6"/>
        <v/>
      </c>
      <c r="R51" s="36" t="str">
        <f t="shared" ca="1" si="7"/>
        <v/>
      </c>
      <c r="S51" s="4" t="str">
        <f t="shared" ca="1" si="8"/>
        <v/>
      </c>
      <c r="T51" s="61" t="str">
        <f t="shared" ca="1" si="9"/>
        <v/>
      </c>
      <c r="U51" s="61" t="str">
        <f t="shared" ca="1" si="10"/>
        <v/>
      </c>
      <c r="V51" s="61" t="str">
        <f t="shared" ca="1" si="11"/>
        <v/>
      </c>
      <c r="AJ51" t="str">
        <f t="shared" ca="1" si="12"/>
        <v>not first</v>
      </c>
    </row>
    <row r="52" spans="3:36">
      <c r="C52">
        <f t="shared" ca="1" si="13"/>
        <v>24</v>
      </c>
      <c r="D52" s="4">
        <f ca="1">IF(C52="","",COUNTIFS('Program and Results'!$S:$S,"HOME",'Program and Results'!$AC:$AC,'Data mining (Goals Superiority)'!$C52))</f>
        <v>1</v>
      </c>
      <c r="E52" s="4">
        <f ca="1">IF(C52="","",COUNTIFS('Program and Results'!$S:$S,"AWAY",'Program and Results'!$AC:$AC,'Data mining (Goals Superiority)'!$C52))</f>
        <v>0</v>
      </c>
      <c r="F52" s="4">
        <f ca="1">IF(C52="","",COUNTIFS('Program and Results'!$S:$S,"DRAW",'Program and Results'!$AC:$AC,'Data mining (Goals Superiority)'!$C52))</f>
        <v>0</v>
      </c>
      <c r="G52" s="4">
        <f t="shared" ca="1" si="1"/>
        <v>1</v>
      </c>
      <c r="H52" s="69">
        <f t="shared" ca="1" si="2"/>
        <v>1</v>
      </c>
      <c r="I52" s="69">
        <f t="shared" ca="1" si="3"/>
        <v>0</v>
      </c>
      <c r="J52" s="69">
        <f t="shared" ca="1" si="4"/>
        <v>0</v>
      </c>
      <c r="N52" s="64" t="str">
        <f t="shared" ca="1" si="14"/>
        <v/>
      </c>
      <c r="O52" s="64" t="str">
        <f t="shared" ca="1" si="15"/>
        <v/>
      </c>
      <c r="P52" s="36" t="str">
        <f t="shared" ca="1" si="5"/>
        <v/>
      </c>
      <c r="Q52" s="36" t="str">
        <f t="shared" ca="1" si="6"/>
        <v/>
      </c>
      <c r="R52" s="36" t="str">
        <f t="shared" ca="1" si="7"/>
        <v/>
      </c>
      <c r="S52" s="4" t="str">
        <f t="shared" ca="1" si="8"/>
        <v/>
      </c>
      <c r="T52" s="61" t="str">
        <f t="shared" ca="1" si="9"/>
        <v/>
      </c>
      <c r="U52" s="61" t="str">
        <f t="shared" ca="1" si="10"/>
        <v/>
      </c>
      <c r="V52" s="61" t="str">
        <f t="shared" ca="1" si="11"/>
        <v/>
      </c>
      <c r="AJ52" t="str">
        <f t="shared" ca="1" si="12"/>
        <v>first</v>
      </c>
    </row>
    <row r="53" spans="3:36">
      <c r="C53">
        <f t="shared" ca="1" si="13"/>
        <v>25</v>
      </c>
      <c r="D53" s="4">
        <f ca="1">IF(C53="","",COUNTIFS('Program and Results'!$S:$S,"HOME",'Program and Results'!$AC:$AC,'Data mining (Goals Superiority)'!$C53))</f>
        <v>0</v>
      </c>
      <c r="E53" s="4">
        <f ca="1">IF(C53="","",COUNTIFS('Program and Results'!$S:$S,"AWAY",'Program and Results'!$AC:$AC,'Data mining (Goals Superiority)'!$C53))</f>
        <v>0</v>
      </c>
      <c r="F53" s="4">
        <f ca="1">IF(C53="","",COUNTIFS('Program and Results'!$S:$S,"DRAW",'Program and Results'!$AC:$AC,'Data mining (Goals Superiority)'!$C53))</f>
        <v>0</v>
      </c>
      <c r="G53" s="4">
        <f t="shared" ca="1" si="1"/>
        <v>0</v>
      </c>
      <c r="H53" s="69" t="str">
        <f t="shared" ca="1" si="2"/>
        <v/>
      </c>
      <c r="I53" s="69" t="str">
        <f t="shared" ca="1" si="3"/>
        <v/>
      </c>
      <c r="J53" s="69" t="str">
        <f t="shared" ca="1" si="4"/>
        <v/>
      </c>
      <c r="N53" s="64" t="str">
        <f t="shared" ca="1" si="14"/>
        <v/>
      </c>
      <c r="O53" s="64" t="str">
        <f t="shared" ca="1" si="15"/>
        <v/>
      </c>
      <c r="P53" s="36" t="str">
        <f t="shared" ca="1" si="5"/>
        <v/>
      </c>
      <c r="Q53" s="36" t="str">
        <f t="shared" ca="1" si="6"/>
        <v/>
      </c>
      <c r="R53" s="36" t="str">
        <f t="shared" ca="1" si="7"/>
        <v/>
      </c>
      <c r="S53" s="4" t="str">
        <f t="shared" ca="1" si="8"/>
        <v/>
      </c>
      <c r="T53" s="61" t="str">
        <f t="shared" ca="1" si="9"/>
        <v/>
      </c>
      <c r="U53" s="61" t="str">
        <f t="shared" ca="1" si="10"/>
        <v/>
      </c>
      <c r="V53" s="61" t="str">
        <f t="shared" ca="1" si="11"/>
        <v/>
      </c>
      <c r="AJ53" t="str">
        <f t="shared" ca="1" si="12"/>
        <v>not first</v>
      </c>
    </row>
    <row r="54" spans="3:36">
      <c r="C54">
        <f t="shared" ca="1" si="13"/>
        <v>26</v>
      </c>
      <c r="D54" s="4">
        <f ca="1">IF(C54="","",COUNTIFS('Program and Results'!$S:$S,"HOME",'Program and Results'!$AC:$AC,'Data mining (Goals Superiority)'!$C54))</f>
        <v>1</v>
      </c>
      <c r="E54" s="4">
        <f ca="1">IF(C54="","",COUNTIFS('Program and Results'!$S:$S,"AWAY",'Program and Results'!$AC:$AC,'Data mining (Goals Superiority)'!$C54))</f>
        <v>0</v>
      </c>
      <c r="F54" s="4">
        <f ca="1">IF(C54="","",COUNTIFS('Program and Results'!$S:$S,"DRAW",'Program and Results'!$AC:$AC,'Data mining (Goals Superiority)'!$C54))</f>
        <v>0</v>
      </c>
      <c r="G54" s="4">
        <f t="shared" ca="1" si="1"/>
        <v>1</v>
      </c>
      <c r="H54" s="69">
        <f t="shared" ca="1" si="2"/>
        <v>1</v>
      </c>
      <c r="I54" s="69">
        <f t="shared" ca="1" si="3"/>
        <v>0</v>
      </c>
      <c r="J54" s="69">
        <f t="shared" ca="1" si="4"/>
        <v>0</v>
      </c>
      <c r="N54" s="64" t="str">
        <f t="shared" ca="1" si="14"/>
        <v/>
      </c>
      <c r="O54" s="64" t="str">
        <f t="shared" ca="1" si="15"/>
        <v/>
      </c>
      <c r="P54" s="36" t="str">
        <f t="shared" ca="1" si="5"/>
        <v/>
      </c>
      <c r="Q54" s="36" t="str">
        <f t="shared" ca="1" si="6"/>
        <v/>
      </c>
      <c r="R54" s="36" t="str">
        <f t="shared" ca="1" si="7"/>
        <v/>
      </c>
      <c r="S54" s="4" t="str">
        <f t="shared" ca="1" si="8"/>
        <v/>
      </c>
      <c r="T54" s="61" t="str">
        <f t="shared" ca="1" si="9"/>
        <v/>
      </c>
      <c r="U54" s="61" t="str">
        <f t="shared" ca="1" si="10"/>
        <v/>
      </c>
      <c r="V54" s="61" t="str">
        <f t="shared" ca="1" si="11"/>
        <v/>
      </c>
      <c r="AJ54" t="str">
        <f t="shared" ca="1" si="12"/>
        <v>first</v>
      </c>
    </row>
    <row r="55" spans="3:36">
      <c r="C55" t="str">
        <f t="shared" ca="1" si="13"/>
        <v/>
      </c>
      <c r="D55" s="4" t="str">
        <f ca="1">IF(C55="","",COUNTIFS('Program and Results'!$S:$S,"HOME",'Program and Results'!$AC:$AC,'Data mining (Goals Superiority)'!$C55))</f>
        <v/>
      </c>
      <c r="E55" s="4" t="str">
        <f ca="1">IF(C55="","",COUNTIFS('Program and Results'!$S:$S,"AWAY",'Program and Results'!$AC:$AC,'Data mining (Goals Superiority)'!$C55))</f>
        <v/>
      </c>
      <c r="F55" s="4" t="str">
        <f ca="1">IF(C55="","",COUNTIFS('Program and Results'!$S:$S,"DRAW",'Program and Results'!$AC:$AC,'Data mining (Goals Superiority)'!$C55))</f>
        <v/>
      </c>
      <c r="G55" s="4" t="str">
        <f t="shared" ca="1" si="1"/>
        <v/>
      </c>
      <c r="H55" s="69" t="str">
        <f t="shared" ca="1" si="2"/>
        <v/>
      </c>
      <c r="I55" s="69" t="str">
        <f t="shared" ca="1" si="3"/>
        <v/>
      </c>
      <c r="J55" s="69" t="str">
        <f t="shared" ca="1" si="4"/>
        <v/>
      </c>
      <c r="N55" s="64" t="str">
        <f t="shared" ca="1" si="14"/>
        <v/>
      </c>
      <c r="O55" s="64" t="str">
        <f t="shared" ca="1" si="15"/>
        <v/>
      </c>
      <c r="P55" s="36" t="str">
        <f t="shared" ca="1" si="5"/>
        <v/>
      </c>
      <c r="Q55" s="36" t="str">
        <f t="shared" ca="1" si="6"/>
        <v/>
      </c>
      <c r="R55" s="36" t="str">
        <f t="shared" ca="1" si="7"/>
        <v/>
      </c>
      <c r="S55" s="4" t="str">
        <f t="shared" ca="1" si="8"/>
        <v/>
      </c>
      <c r="T55" s="61" t="str">
        <f t="shared" ca="1" si="9"/>
        <v/>
      </c>
      <c r="U55" s="61" t="str">
        <f t="shared" ca="1" si="10"/>
        <v/>
      </c>
      <c r="V55" s="61" t="str">
        <f t="shared" ca="1" si="11"/>
        <v/>
      </c>
      <c r="AJ55" t="str">
        <f t="shared" ca="1" si="12"/>
        <v>first</v>
      </c>
    </row>
    <row r="56" spans="3:36">
      <c r="C56" t="str">
        <f t="shared" ca="1" si="13"/>
        <v/>
      </c>
      <c r="D56" s="4" t="str">
        <f ca="1">IF(C56="","",COUNTIFS('Program and Results'!$S:$S,"HOME",'Program and Results'!$AC:$AC,'Data mining (Goals Superiority)'!$C56))</f>
        <v/>
      </c>
      <c r="E56" s="4" t="str">
        <f ca="1">IF(C56="","",COUNTIFS('Program and Results'!$S:$S,"AWAY",'Program and Results'!$AC:$AC,'Data mining (Goals Superiority)'!$C56))</f>
        <v/>
      </c>
      <c r="F56" s="4" t="str">
        <f ca="1">IF(C56="","",COUNTIFS('Program and Results'!$S:$S,"DRAW",'Program and Results'!$AC:$AC,'Data mining (Goals Superiority)'!$C56))</f>
        <v/>
      </c>
      <c r="G56" s="4" t="str">
        <f t="shared" ca="1" si="1"/>
        <v/>
      </c>
      <c r="H56" s="69" t="str">
        <f t="shared" ca="1" si="2"/>
        <v/>
      </c>
      <c r="I56" s="69" t="str">
        <f t="shared" ca="1" si="3"/>
        <v/>
      </c>
      <c r="J56" s="69" t="str">
        <f t="shared" ca="1" si="4"/>
        <v/>
      </c>
      <c r="N56" s="64" t="str">
        <f t="shared" ca="1" si="14"/>
        <v/>
      </c>
      <c r="O56" s="64" t="str">
        <f t="shared" ca="1" si="15"/>
        <v/>
      </c>
      <c r="P56" s="36" t="str">
        <f t="shared" ca="1" si="5"/>
        <v/>
      </c>
      <c r="Q56" s="36" t="str">
        <f t="shared" ca="1" si="6"/>
        <v/>
      </c>
      <c r="R56" s="36" t="str">
        <f t="shared" ca="1" si="7"/>
        <v/>
      </c>
      <c r="S56" s="4" t="str">
        <f t="shared" ca="1" si="8"/>
        <v/>
      </c>
      <c r="T56" s="61" t="str">
        <f t="shared" ca="1" si="9"/>
        <v/>
      </c>
      <c r="U56" s="61" t="str">
        <f t="shared" ca="1" si="10"/>
        <v/>
      </c>
      <c r="V56" s="61" t="str">
        <f t="shared" ca="1" si="11"/>
        <v/>
      </c>
      <c r="AJ56" t="str">
        <f t="shared" ca="1" si="12"/>
        <v>first</v>
      </c>
    </row>
    <row r="57" spans="3:36">
      <c r="C57" t="str">
        <f t="shared" ca="1" si="13"/>
        <v/>
      </c>
      <c r="D57" s="4" t="str">
        <f ca="1">IF(C57="","",COUNTIFS('Program and Results'!$S:$S,"HOME",'Program and Results'!$AC:$AC,'Data mining (Goals Superiority)'!$C57))</f>
        <v/>
      </c>
      <c r="E57" s="4" t="str">
        <f ca="1">IF(C57="","",COUNTIFS('Program and Results'!$S:$S,"AWAY",'Program and Results'!$AC:$AC,'Data mining (Goals Superiority)'!$C57))</f>
        <v/>
      </c>
      <c r="F57" s="4" t="str">
        <f ca="1">IF(C57="","",COUNTIFS('Program and Results'!$S:$S,"DRAW",'Program and Results'!$AC:$AC,'Data mining (Goals Superiority)'!$C57))</f>
        <v/>
      </c>
      <c r="G57" s="4" t="str">
        <f t="shared" ca="1" si="1"/>
        <v/>
      </c>
      <c r="H57" s="69" t="str">
        <f t="shared" ca="1" si="2"/>
        <v/>
      </c>
      <c r="I57" s="69" t="str">
        <f t="shared" ca="1" si="3"/>
        <v/>
      </c>
      <c r="J57" s="69" t="str">
        <f t="shared" ca="1" si="4"/>
        <v/>
      </c>
      <c r="N57" s="64" t="str">
        <f t="shared" ca="1" si="14"/>
        <v/>
      </c>
      <c r="O57" s="64" t="str">
        <f t="shared" ca="1" si="15"/>
        <v/>
      </c>
      <c r="P57" s="36" t="str">
        <f t="shared" ca="1" si="5"/>
        <v/>
      </c>
      <c r="Q57" s="36" t="str">
        <f t="shared" ca="1" si="6"/>
        <v/>
      </c>
      <c r="R57" s="36" t="str">
        <f t="shared" ca="1" si="7"/>
        <v/>
      </c>
      <c r="S57" s="4" t="str">
        <f t="shared" ca="1" si="8"/>
        <v/>
      </c>
      <c r="T57" s="61" t="str">
        <f t="shared" ca="1" si="9"/>
        <v/>
      </c>
      <c r="U57" s="61" t="str">
        <f t="shared" ca="1" si="10"/>
        <v/>
      </c>
      <c r="V57" s="61" t="str">
        <f t="shared" ca="1" si="11"/>
        <v/>
      </c>
      <c r="AJ57" t="str">
        <f t="shared" ca="1" si="12"/>
        <v>first</v>
      </c>
    </row>
    <row r="58" spans="3:36">
      <c r="C58" t="str">
        <f t="shared" ca="1" si="13"/>
        <v/>
      </c>
      <c r="D58" s="4" t="str">
        <f ca="1">IF(C58="","",COUNTIFS('Program and Results'!$S:$S,"HOME",'Program and Results'!$AC:$AC,'Data mining (Goals Superiority)'!$C58))</f>
        <v/>
      </c>
      <c r="E58" s="4" t="str">
        <f ca="1">IF(C58="","",COUNTIFS('Program and Results'!$S:$S,"AWAY",'Program and Results'!$AC:$AC,'Data mining (Goals Superiority)'!$C58))</f>
        <v/>
      </c>
      <c r="F58" s="4" t="str">
        <f ca="1">IF(C58="","",COUNTIFS('Program and Results'!$S:$S,"DRAW",'Program and Results'!$AC:$AC,'Data mining (Goals Superiority)'!$C58))</f>
        <v/>
      </c>
      <c r="G58" s="4" t="str">
        <f t="shared" ca="1" si="1"/>
        <v/>
      </c>
      <c r="H58" s="69" t="str">
        <f t="shared" ca="1" si="2"/>
        <v/>
      </c>
      <c r="I58" s="69" t="str">
        <f t="shared" ca="1" si="3"/>
        <v/>
      </c>
      <c r="J58" s="69" t="str">
        <f t="shared" ca="1" si="4"/>
        <v/>
      </c>
      <c r="N58" s="64" t="str">
        <f t="shared" ca="1" si="14"/>
        <v/>
      </c>
      <c r="O58" s="64" t="str">
        <f t="shared" ca="1" si="15"/>
        <v/>
      </c>
      <c r="P58" s="36" t="str">
        <f t="shared" ca="1" si="5"/>
        <v/>
      </c>
      <c r="Q58" s="36" t="str">
        <f t="shared" ca="1" si="6"/>
        <v/>
      </c>
      <c r="R58" s="36" t="str">
        <f t="shared" ca="1" si="7"/>
        <v/>
      </c>
      <c r="S58" s="4" t="str">
        <f t="shared" ca="1" si="8"/>
        <v/>
      </c>
      <c r="T58" s="61" t="str">
        <f t="shared" ca="1" si="9"/>
        <v/>
      </c>
      <c r="U58" s="61" t="str">
        <f t="shared" ca="1" si="10"/>
        <v/>
      </c>
      <c r="V58" s="61" t="str">
        <f t="shared" ca="1" si="11"/>
        <v/>
      </c>
      <c r="AJ58" t="str">
        <f t="shared" ca="1" si="12"/>
        <v>first</v>
      </c>
    </row>
    <row r="59" spans="3:36">
      <c r="C59" t="str">
        <f t="shared" ca="1" si="13"/>
        <v/>
      </c>
      <c r="D59" s="4" t="str">
        <f ca="1">IF(C59="","",COUNTIFS('Program and Results'!$S:$S,"HOME",'Program and Results'!$AC:$AC,'Data mining (Goals Superiority)'!$C59))</f>
        <v/>
      </c>
      <c r="E59" s="4" t="str">
        <f ca="1">IF(C59="","",COUNTIFS('Program and Results'!$S:$S,"AWAY",'Program and Results'!$AC:$AC,'Data mining (Goals Superiority)'!$C59))</f>
        <v/>
      </c>
      <c r="F59" s="4" t="str">
        <f ca="1">IF(C59="","",COUNTIFS('Program and Results'!$S:$S,"DRAW",'Program and Results'!$AC:$AC,'Data mining (Goals Superiority)'!$C59))</f>
        <v/>
      </c>
      <c r="G59" s="4" t="str">
        <f t="shared" ca="1" si="1"/>
        <v/>
      </c>
      <c r="H59" s="69" t="str">
        <f t="shared" ca="1" si="2"/>
        <v/>
      </c>
      <c r="I59" s="69" t="str">
        <f t="shared" ca="1" si="3"/>
        <v/>
      </c>
      <c r="J59" s="69" t="str">
        <f t="shared" ca="1" si="4"/>
        <v/>
      </c>
      <c r="N59" s="64" t="str">
        <f t="shared" ca="1" si="14"/>
        <v/>
      </c>
      <c r="O59" s="64" t="str">
        <f t="shared" ca="1" si="15"/>
        <v/>
      </c>
      <c r="P59" s="36" t="str">
        <f t="shared" ca="1" si="5"/>
        <v/>
      </c>
      <c r="Q59" s="36" t="str">
        <f t="shared" ca="1" si="6"/>
        <v/>
      </c>
      <c r="R59" s="36" t="str">
        <f t="shared" ca="1" si="7"/>
        <v/>
      </c>
      <c r="S59" s="4" t="str">
        <f t="shared" ca="1" si="8"/>
        <v/>
      </c>
      <c r="T59" s="61" t="str">
        <f t="shared" ca="1" si="9"/>
        <v/>
      </c>
      <c r="U59" s="61" t="str">
        <f t="shared" ca="1" si="10"/>
        <v/>
      </c>
      <c r="V59" s="61" t="str">
        <f t="shared" ca="1" si="11"/>
        <v/>
      </c>
      <c r="AJ59" t="str">
        <f t="shared" ca="1" si="12"/>
        <v>first</v>
      </c>
    </row>
    <row r="60" spans="3:36">
      <c r="C60" t="str">
        <f t="shared" ca="1" si="13"/>
        <v/>
      </c>
      <c r="D60" s="4" t="str">
        <f ca="1">IF(C60="","",COUNTIFS('Program and Results'!$S:$S,"HOME",'Program and Results'!$AC:$AC,'Data mining (Goals Superiority)'!$C60))</f>
        <v/>
      </c>
      <c r="E60" s="4" t="str">
        <f ca="1">IF(C60="","",COUNTIFS('Program and Results'!$S:$S,"AWAY",'Program and Results'!$AC:$AC,'Data mining (Goals Superiority)'!$C60))</f>
        <v/>
      </c>
      <c r="F60" s="4" t="str">
        <f ca="1">IF(C60="","",COUNTIFS('Program and Results'!$S:$S,"DRAW",'Program and Results'!$AC:$AC,'Data mining (Goals Superiority)'!$C60))</f>
        <v/>
      </c>
      <c r="G60" s="4" t="str">
        <f t="shared" ca="1" si="1"/>
        <v/>
      </c>
      <c r="H60" s="69" t="str">
        <f t="shared" ca="1" si="2"/>
        <v/>
      </c>
      <c r="I60" s="69" t="str">
        <f t="shared" ca="1" si="3"/>
        <v/>
      </c>
      <c r="J60" s="69" t="str">
        <f t="shared" ca="1" si="4"/>
        <v/>
      </c>
      <c r="N60" s="64" t="str">
        <f t="shared" ca="1" si="14"/>
        <v/>
      </c>
      <c r="O60" s="64" t="str">
        <f t="shared" ca="1" si="15"/>
        <v/>
      </c>
      <c r="P60" s="36" t="str">
        <f t="shared" ca="1" si="5"/>
        <v/>
      </c>
      <c r="Q60" s="36" t="str">
        <f t="shared" ca="1" si="6"/>
        <v/>
      </c>
      <c r="R60" s="36" t="str">
        <f t="shared" ca="1" si="7"/>
        <v/>
      </c>
      <c r="S60" s="4" t="str">
        <f t="shared" ca="1" si="8"/>
        <v/>
      </c>
      <c r="T60" s="61" t="str">
        <f t="shared" ca="1" si="9"/>
        <v/>
      </c>
      <c r="U60" s="61" t="str">
        <f t="shared" ca="1" si="10"/>
        <v/>
      </c>
      <c r="V60" s="61" t="str">
        <f t="shared" ca="1" si="11"/>
        <v/>
      </c>
      <c r="AJ60" t="str">
        <f t="shared" ca="1" si="12"/>
        <v>first</v>
      </c>
    </row>
    <row r="61" spans="3:36">
      <c r="C61" t="str">
        <f t="shared" ca="1" si="13"/>
        <v/>
      </c>
      <c r="D61" s="4" t="str">
        <f ca="1">IF(C61="","",COUNTIFS('Program and Results'!$S:$S,"HOME",'Program and Results'!$AC:$AC,'Data mining (Goals Superiority)'!$C61))</f>
        <v/>
      </c>
      <c r="E61" s="4" t="str">
        <f ca="1">IF(C61="","",COUNTIFS('Program and Results'!$S:$S,"AWAY",'Program and Results'!$AC:$AC,'Data mining (Goals Superiority)'!$C61))</f>
        <v/>
      </c>
      <c r="F61" s="4" t="str">
        <f ca="1">IF(C61="","",COUNTIFS('Program and Results'!$S:$S,"DRAW",'Program and Results'!$AC:$AC,'Data mining (Goals Superiority)'!$C61))</f>
        <v/>
      </c>
      <c r="G61" s="4" t="str">
        <f t="shared" ca="1" si="1"/>
        <v/>
      </c>
      <c r="H61" s="69" t="str">
        <f t="shared" ca="1" si="2"/>
        <v/>
      </c>
      <c r="I61" s="69" t="str">
        <f t="shared" ca="1" si="3"/>
        <v/>
      </c>
      <c r="J61" s="69" t="str">
        <f t="shared" ca="1" si="4"/>
        <v/>
      </c>
      <c r="N61" s="64" t="str">
        <f t="shared" ca="1" si="14"/>
        <v/>
      </c>
      <c r="O61" s="64" t="str">
        <f t="shared" ca="1" si="15"/>
        <v/>
      </c>
      <c r="P61" s="36" t="str">
        <f t="shared" ca="1" si="5"/>
        <v/>
      </c>
      <c r="Q61" s="36" t="str">
        <f t="shared" ca="1" si="6"/>
        <v/>
      </c>
      <c r="R61" s="36" t="str">
        <f t="shared" ca="1" si="7"/>
        <v/>
      </c>
      <c r="S61" s="4" t="str">
        <f t="shared" ca="1" si="8"/>
        <v/>
      </c>
      <c r="T61" s="61" t="str">
        <f t="shared" ca="1" si="9"/>
        <v/>
      </c>
      <c r="U61" s="61" t="str">
        <f t="shared" ca="1" si="10"/>
        <v/>
      </c>
      <c r="V61" s="61" t="str">
        <f t="shared" ca="1" si="11"/>
        <v/>
      </c>
      <c r="AJ61" t="str">
        <f t="shared" ca="1" si="12"/>
        <v>first</v>
      </c>
    </row>
    <row r="62" spans="3:36">
      <c r="C62" t="str">
        <f t="shared" ca="1" si="13"/>
        <v/>
      </c>
      <c r="D62" s="4" t="str">
        <f ca="1">IF(C62="","",COUNTIFS('Program and Results'!$S:$S,"HOME",'Program and Results'!$AC:$AC,'Data mining (Goals Superiority)'!$C62))</f>
        <v/>
      </c>
      <c r="E62" s="4" t="str">
        <f ca="1">IF(C62="","",COUNTIFS('Program and Results'!$S:$S,"AWAY",'Program and Results'!$AC:$AC,'Data mining (Goals Superiority)'!$C62))</f>
        <v/>
      </c>
      <c r="F62" s="4" t="str">
        <f ca="1">IF(C62="","",COUNTIFS('Program and Results'!$S:$S,"DRAW",'Program and Results'!$AC:$AC,'Data mining (Goals Superiority)'!$C62))</f>
        <v/>
      </c>
      <c r="G62" s="4" t="str">
        <f t="shared" ca="1" si="1"/>
        <v/>
      </c>
      <c r="H62" s="69" t="str">
        <f t="shared" ca="1" si="2"/>
        <v/>
      </c>
      <c r="I62" s="69" t="str">
        <f t="shared" ca="1" si="3"/>
        <v/>
      </c>
      <c r="J62" s="69" t="str">
        <f t="shared" ca="1" si="4"/>
        <v/>
      </c>
      <c r="N62" s="64" t="str">
        <f t="shared" ca="1" si="14"/>
        <v/>
      </c>
      <c r="O62" s="64" t="str">
        <f t="shared" ca="1" si="15"/>
        <v/>
      </c>
      <c r="P62" s="36" t="str">
        <f t="shared" ca="1" si="5"/>
        <v/>
      </c>
      <c r="Q62" s="36" t="str">
        <f t="shared" ca="1" si="6"/>
        <v/>
      </c>
      <c r="R62" s="36" t="str">
        <f t="shared" ca="1" si="7"/>
        <v/>
      </c>
      <c r="S62" s="4" t="str">
        <f t="shared" ca="1" si="8"/>
        <v/>
      </c>
      <c r="T62" s="61" t="str">
        <f t="shared" ca="1" si="9"/>
        <v/>
      </c>
      <c r="U62" s="61" t="str">
        <f t="shared" ca="1" si="10"/>
        <v/>
      </c>
      <c r="V62" s="61" t="str">
        <f t="shared" ca="1" si="11"/>
        <v/>
      </c>
      <c r="AJ62" t="str">
        <f t="shared" ca="1" si="12"/>
        <v>first</v>
      </c>
    </row>
    <row r="63" spans="3:36">
      <c r="C63" t="str">
        <f t="shared" ca="1" si="13"/>
        <v/>
      </c>
      <c r="D63" s="4" t="str">
        <f ca="1">IF(C63="","",COUNTIFS('Program and Results'!$S:$S,"HOME",'Program and Results'!$AC:$AC,'Data mining (Goals Superiority)'!$C63))</f>
        <v/>
      </c>
      <c r="E63" s="4" t="str">
        <f ca="1">IF(C63="","",COUNTIFS('Program and Results'!$S:$S,"AWAY",'Program and Results'!$AC:$AC,'Data mining (Goals Superiority)'!$C63))</f>
        <v/>
      </c>
      <c r="F63" s="4" t="str">
        <f ca="1">IF(C63="","",COUNTIFS('Program and Results'!$S:$S,"DRAW",'Program and Results'!$AC:$AC,'Data mining (Goals Superiority)'!$C63))</f>
        <v/>
      </c>
      <c r="G63" s="4" t="str">
        <f t="shared" ca="1" si="1"/>
        <v/>
      </c>
      <c r="H63" s="69" t="str">
        <f t="shared" ca="1" si="2"/>
        <v/>
      </c>
      <c r="I63" s="69" t="str">
        <f t="shared" ca="1" si="3"/>
        <v/>
      </c>
      <c r="J63" s="69" t="str">
        <f t="shared" ca="1" si="4"/>
        <v/>
      </c>
      <c r="N63" s="64" t="str">
        <f t="shared" ca="1" si="14"/>
        <v/>
      </c>
      <c r="O63" s="64" t="str">
        <f t="shared" ca="1" si="15"/>
        <v/>
      </c>
      <c r="P63" s="36" t="str">
        <f t="shared" ca="1" si="5"/>
        <v/>
      </c>
      <c r="Q63" s="36" t="str">
        <f t="shared" ca="1" si="6"/>
        <v/>
      </c>
      <c r="R63" s="36" t="str">
        <f t="shared" ca="1" si="7"/>
        <v/>
      </c>
      <c r="S63" s="4" t="str">
        <f t="shared" ca="1" si="8"/>
        <v/>
      </c>
      <c r="T63" s="61" t="str">
        <f t="shared" ca="1" si="9"/>
        <v/>
      </c>
      <c r="U63" s="61" t="str">
        <f t="shared" ca="1" si="10"/>
        <v/>
      </c>
      <c r="V63" s="61" t="str">
        <f t="shared" ca="1" si="11"/>
        <v/>
      </c>
      <c r="AJ63" t="str">
        <f t="shared" ca="1" si="12"/>
        <v>first</v>
      </c>
    </row>
    <row r="64" spans="3:36">
      <c r="C64" t="str">
        <f t="shared" ca="1" si="13"/>
        <v/>
      </c>
      <c r="D64" s="4" t="str">
        <f ca="1">IF(C64="","",COUNTIFS('Program and Results'!$S:$S,"HOME",'Program and Results'!$AC:$AC,'Data mining (Goals Superiority)'!$C64))</f>
        <v/>
      </c>
      <c r="E64" s="4" t="str">
        <f ca="1">IF(C64="","",COUNTIFS('Program and Results'!$S:$S,"AWAY",'Program and Results'!$AC:$AC,'Data mining (Goals Superiority)'!$C64))</f>
        <v/>
      </c>
      <c r="F64" s="4" t="str">
        <f ca="1">IF(C64="","",COUNTIFS('Program and Results'!$S:$S,"DRAW",'Program and Results'!$AC:$AC,'Data mining (Goals Superiority)'!$C64))</f>
        <v/>
      </c>
      <c r="G64" s="4" t="str">
        <f t="shared" ca="1" si="1"/>
        <v/>
      </c>
      <c r="H64" s="69" t="str">
        <f t="shared" ca="1" si="2"/>
        <v/>
      </c>
      <c r="I64" s="69" t="str">
        <f t="shared" ca="1" si="3"/>
        <v/>
      </c>
      <c r="J64" s="69" t="str">
        <f t="shared" ca="1" si="4"/>
        <v/>
      </c>
      <c r="N64" s="64" t="str">
        <f t="shared" ca="1" si="14"/>
        <v/>
      </c>
      <c r="O64" s="64" t="str">
        <f t="shared" ca="1" si="15"/>
        <v/>
      </c>
      <c r="P64" s="36" t="str">
        <f t="shared" ca="1" si="5"/>
        <v/>
      </c>
      <c r="Q64" s="36" t="str">
        <f t="shared" ca="1" si="6"/>
        <v/>
      </c>
      <c r="R64" s="36" t="str">
        <f t="shared" ca="1" si="7"/>
        <v/>
      </c>
      <c r="S64" s="4" t="str">
        <f t="shared" ca="1" si="8"/>
        <v/>
      </c>
      <c r="T64" s="61" t="str">
        <f t="shared" ca="1" si="9"/>
        <v/>
      </c>
      <c r="U64" s="61" t="str">
        <f t="shared" ca="1" si="10"/>
        <v/>
      </c>
      <c r="V64" s="61" t="str">
        <f t="shared" ca="1" si="11"/>
        <v/>
      </c>
      <c r="AJ64" t="str">
        <f t="shared" ca="1" si="12"/>
        <v>first</v>
      </c>
    </row>
    <row r="65" spans="3:36">
      <c r="C65" t="str">
        <f t="shared" ca="1" si="13"/>
        <v/>
      </c>
      <c r="D65" s="4" t="str">
        <f ca="1">IF(C65="","",COUNTIFS('Program and Results'!$S:$S,"HOME",'Program and Results'!$AC:$AC,'Data mining (Goals Superiority)'!$C65))</f>
        <v/>
      </c>
      <c r="E65" s="4" t="str">
        <f ca="1">IF(C65="","",COUNTIFS('Program and Results'!$S:$S,"AWAY",'Program and Results'!$AC:$AC,'Data mining (Goals Superiority)'!$C65))</f>
        <v/>
      </c>
      <c r="F65" s="4" t="str">
        <f ca="1">IF(C65="","",COUNTIFS('Program and Results'!$S:$S,"DRAW",'Program and Results'!$AC:$AC,'Data mining (Goals Superiority)'!$C65))</f>
        <v/>
      </c>
      <c r="G65" s="4" t="str">
        <f t="shared" ca="1" si="1"/>
        <v/>
      </c>
      <c r="H65" s="69" t="str">
        <f t="shared" ca="1" si="2"/>
        <v/>
      </c>
      <c r="I65" s="69" t="str">
        <f t="shared" ca="1" si="3"/>
        <v/>
      </c>
      <c r="J65" s="69" t="str">
        <f t="shared" ca="1" si="4"/>
        <v/>
      </c>
      <c r="N65" s="64" t="str">
        <f t="shared" ca="1" si="14"/>
        <v/>
      </c>
      <c r="O65" s="64" t="str">
        <f t="shared" ca="1" si="15"/>
        <v/>
      </c>
      <c r="P65" s="36" t="str">
        <f t="shared" ca="1" si="5"/>
        <v/>
      </c>
      <c r="Q65" s="36" t="str">
        <f t="shared" ca="1" si="6"/>
        <v/>
      </c>
      <c r="R65" s="36" t="str">
        <f t="shared" ca="1" si="7"/>
        <v/>
      </c>
      <c r="S65" s="4" t="str">
        <f t="shared" ca="1" si="8"/>
        <v/>
      </c>
      <c r="T65" s="61" t="str">
        <f t="shared" ca="1" si="9"/>
        <v/>
      </c>
      <c r="U65" s="61" t="str">
        <f t="shared" ca="1" si="10"/>
        <v/>
      </c>
      <c r="V65" s="61" t="str">
        <f t="shared" ca="1" si="11"/>
        <v/>
      </c>
      <c r="AJ65" t="str">
        <f t="shared" ca="1" si="12"/>
        <v>first</v>
      </c>
    </row>
    <row r="66" spans="3:36">
      <c r="C66" t="str">
        <f t="shared" ca="1" si="13"/>
        <v/>
      </c>
      <c r="D66" s="4" t="str">
        <f ca="1">IF(C66="","",COUNTIFS('Program and Results'!$S:$S,"HOME",'Program and Results'!$AC:$AC,'Data mining (Goals Superiority)'!$C66))</f>
        <v/>
      </c>
      <c r="E66" s="4" t="str">
        <f ca="1">IF(C66="","",COUNTIFS('Program and Results'!$S:$S,"AWAY",'Program and Results'!$AC:$AC,'Data mining (Goals Superiority)'!$C66))</f>
        <v/>
      </c>
      <c r="F66" s="4" t="str">
        <f ca="1">IF(C66="","",COUNTIFS('Program and Results'!$S:$S,"DRAW",'Program and Results'!$AC:$AC,'Data mining (Goals Superiority)'!$C66))</f>
        <v/>
      </c>
      <c r="G66" s="4" t="str">
        <f t="shared" ca="1" si="1"/>
        <v/>
      </c>
      <c r="H66" s="69" t="str">
        <f t="shared" ca="1" si="2"/>
        <v/>
      </c>
      <c r="I66" s="69" t="str">
        <f t="shared" ca="1" si="3"/>
        <v/>
      </c>
      <c r="J66" s="69" t="str">
        <f t="shared" ca="1" si="4"/>
        <v/>
      </c>
      <c r="N66" s="64" t="str">
        <f t="shared" ca="1" si="14"/>
        <v/>
      </c>
      <c r="O66" s="64" t="str">
        <f t="shared" ca="1" si="15"/>
        <v/>
      </c>
      <c r="P66" s="36" t="str">
        <f t="shared" ca="1" si="5"/>
        <v/>
      </c>
      <c r="Q66" s="36" t="str">
        <f t="shared" ca="1" si="6"/>
        <v/>
      </c>
      <c r="R66" s="36" t="str">
        <f t="shared" ca="1" si="7"/>
        <v/>
      </c>
      <c r="S66" s="4" t="str">
        <f t="shared" ca="1" si="8"/>
        <v/>
      </c>
      <c r="T66" s="61" t="str">
        <f t="shared" ca="1" si="9"/>
        <v/>
      </c>
      <c r="U66" s="61" t="str">
        <f t="shared" ca="1" si="10"/>
        <v/>
      </c>
      <c r="V66" s="61" t="str">
        <f t="shared" ca="1" si="11"/>
        <v/>
      </c>
      <c r="AJ66" t="str">
        <f t="shared" ca="1" si="12"/>
        <v>first</v>
      </c>
    </row>
    <row r="67" spans="3:36">
      <c r="C67" t="str">
        <f t="shared" ca="1" si="13"/>
        <v/>
      </c>
      <c r="D67" s="4" t="str">
        <f ca="1">IF(C67="","",COUNTIFS('Program and Results'!$S:$S,"HOME",'Program and Results'!$AC:$AC,'Data mining (Goals Superiority)'!$C67))</f>
        <v/>
      </c>
      <c r="E67" s="4" t="str">
        <f ca="1">IF(C67="","",COUNTIFS('Program and Results'!$S:$S,"AWAY",'Program and Results'!$AC:$AC,'Data mining (Goals Superiority)'!$C67))</f>
        <v/>
      </c>
      <c r="F67" s="4" t="str">
        <f ca="1">IF(C67="","",COUNTIFS('Program and Results'!$S:$S,"DRAW",'Program and Results'!$AC:$AC,'Data mining (Goals Superiority)'!$C67))</f>
        <v/>
      </c>
      <c r="G67" s="4" t="str">
        <f t="shared" ref="G67:G130" ca="1" si="16">IF(C67="","",SUM(D67:F67))</f>
        <v/>
      </c>
      <c r="H67" s="69" t="str">
        <f t="shared" ref="H67:H130" ca="1" si="17">IFERROR(IF($C67="","",D67/$G67),"")</f>
        <v/>
      </c>
      <c r="I67" s="69" t="str">
        <f t="shared" ref="I67:I130" ca="1" si="18">IFERROR(IF($C67="","",E67/$G67),"")</f>
        <v/>
      </c>
      <c r="J67" s="69" t="str">
        <f t="shared" ref="J67:J130" ca="1" si="19">IFERROR(IF($C67="","",F67/$G67),"")</f>
        <v/>
      </c>
      <c r="N67" s="64" t="str">
        <f t="shared" ca="1" si="14"/>
        <v/>
      </c>
      <c r="O67" s="64" t="str">
        <f t="shared" ca="1" si="15"/>
        <v/>
      </c>
      <c r="P67" s="36" t="str">
        <f t="shared" ref="P67:P130" ca="1" si="20">IFERROR(IF(O67="","",IF($O67="+",SUMIFS($D:$D,$C:$C,"&gt;="&amp;$N67),SUMIFS($D:$D,$C:$C,"&gt;="&amp;$N67,$C:$C,"&lt;="&amp;$O67))),"")</f>
        <v/>
      </c>
      <c r="Q67" s="36" t="str">
        <f t="shared" ref="Q67:Q130" ca="1" si="21">IFERROR(IF(O67="","",IF($O67="+",SUMIFS($E:$E,$C:$C,"&gt;="&amp;$N67),SUMIFS($E:$E,$C:$C,"&gt;="&amp;$N67,$C:$C,"&lt;="&amp;$O67))),"")</f>
        <v/>
      </c>
      <c r="R67" s="36" t="str">
        <f t="shared" ref="R67:R130" ca="1" si="22">IFERROR(IF(O67="","",IF($O67="+",SUMIFS($F:$F,$C:$C,"&gt;="&amp;$N67),SUMIFS($F:$F,$C:$C,"&gt;="&amp;$N67,$C:$C,"&lt;="&amp;$O67))),"")</f>
        <v/>
      </c>
      <c r="S67" s="4" t="str">
        <f t="shared" ref="S67:S130" ca="1" si="23">IF(N67="","",SUM(P67:R67))</f>
        <v/>
      </c>
      <c r="T67" s="61" t="str">
        <f t="shared" ref="T67:T130" ca="1" si="24">IFERROR(IF($N67="","",P67/$S67),"")</f>
        <v/>
      </c>
      <c r="U67" s="61" t="str">
        <f t="shared" ref="U67:U130" ca="1" si="25">IFERROR(IF($N67="","",Q67/$S67),"")</f>
        <v/>
      </c>
      <c r="V67" s="61" t="str">
        <f t="shared" ref="V67:V130" ca="1" si="26">IFERROR(IF($N67="","",R67/$S67),"")</f>
        <v/>
      </c>
      <c r="AJ67" t="str">
        <f t="shared" ref="AJ67:AJ130" ca="1" si="27">IF(G67=0,"not first",IF(G67&gt;0,"first",""))</f>
        <v>first</v>
      </c>
    </row>
    <row r="68" spans="3:36">
      <c r="C68" t="str">
        <f t="shared" ref="C68:C131" ca="1" si="28">IFERROR(IF(C67+1&gt;$B$2,"",C67+1),"")</f>
        <v/>
      </c>
      <c r="D68" s="4" t="str">
        <f ca="1">IF(C68="","",COUNTIFS('Program and Results'!$S:$S,"HOME",'Program and Results'!$AC:$AC,'Data mining (Goals Superiority)'!$C68))</f>
        <v/>
      </c>
      <c r="E68" s="4" t="str">
        <f ca="1">IF(C68="","",COUNTIFS('Program and Results'!$S:$S,"AWAY",'Program and Results'!$AC:$AC,'Data mining (Goals Superiority)'!$C68))</f>
        <v/>
      </c>
      <c r="F68" s="4" t="str">
        <f ca="1">IF(C68="","",COUNTIFS('Program and Results'!$S:$S,"DRAW",'Program and Results'!$AC:$AC,'Data mining (Goals Superiority)'!$C68))</f>
        <v/>
      </c>
      <c r="G68" s="4" t="str">
        <f t="shared" ca="1" si="16"/>
        <v/>
      </c>
      <c r="H68" s="69" t="str">
        <f t="shared" ca="1" si="17"/>
        <v/>
      </c>
      <c r="I68" s="69" t="str">
        <f t="shared" ca="1" si="18"/>
        <v/>
      </c>
      <c r="J68" s="69" t="str">
        <f t="shared" ca="1" si="19"/>
        <v/>
      </c>
      <c r="N68" s="64" t="str">
        <f t="shared" ref="N68:N131" ca="1" si="29">IFERROR(IF(N67+$M$2&gt;MAX($C$2:$C$500),"",N67+$M$2),"")</f>
        <v/>
      </c>
      <c r="O68" s="64" t="str">
        <f t="shared" ref="O68:O131" ca="1" si="30">IFERROR(IF(N68+$M$2&gt;MAX($C$2:$C$500),"+",N68+($M$2-0.01%)),"")</f>
        <v/>
      </c>
      <c r="P68" s="36" t="str">
        <f t="shared" ca="1" si="20"/>
        <v/>
      </c>
      <c r="Q68" s="36" t="str">
        <f t="shared" ca="1" si="21"/>
        <v/>
      </c>
      <c r="R68" s="36" t="str">
        <f t="shared" ca="1" si="22"/>
        <v/>
      </c>
      <c r="S68" s="4" t="str">
        <f t="shared" ca="1" si="23"/>
        <v/>
      </c>
      <c r="T68" s="61" t="str">
        <f t="shared" ca="1" si="24"/>
        <v/>
      </c>
      <c r="U68" s="61" t="str">
        <f t="shared" ca="1" si="25"/>
        <v/>
      </c>
      <c r="V68" s="61" t="str">
        <f t="shared" ca="1" si="26"/>
        <v/>
      </c>
      <c r="AJ68" t="str">
        <f t="shared" ca="1" si="27"/>
        <v>first</v>
      </c>
    </row>
    <row r="69" spans="3:36">
      <c r="C69" t="str">
        <f t="shared" ca="1" si="28"/>
        <v/>
      </c>
      <c r="D69" s="4" t="str">
        <f ca="1">IF(C69="","",COUNTIFS('Program and Results'!$S:$S,"HOME",'Program and Results'!$AC:$AC,'Data mining (Goals Superiority)'!$C69))</f>
        <v/>
      </c>
      <c r="E69" s="4" t="str">
        <f ca="1">IF(C69="","",COUNTIFS('Program and Results'!$S:$S,"AWAY",'Program and Results'!$AC:$AC,'Data mining (Goals Superiority)'!$C69))</f>
        <v/>
      </c>
      <c r="F69" s="4" t="str">
        <f ca="1">IF(C69="","",COUNTIFS('Program and Results'!$S:$S,"DRAW",'Program and Results'!$AC:$AC,'Data mining (Goals Superiority)'!$C69))</f>
        <v/>
      </c>
      <c r="G69" s="4" t="str">
        <f t="shared" ca="1" si="16"/>
        <v/>
      </c>
      <c r="H69" s="69" t="str">
        <f t="shared" ca="1" si="17"/>
        <v/>
      </c>
      <c r="I69" s="69" t="str">
        <f t="shared" ca="1" si="18"/>
        <v/>
      </c>
      <c r="J69" s="69" t="str">
        <f t="shared" ca="1" si="19"/>
        <v/>
      </c>
      <c r="N69" s="64" t="str">
        <f t="shared" ca="1" si="29"/>
        <v/>
      </c>
      <c r="O69" s="64" t="str">
        <f t="shared" ca="1" si="30"/>
        <v/>
      </c>
      <c r="P69" s="36" t="str">
        <f t="shared" ca="1" si="20"/>
        <v/>
      </c>
      <c r="Q69" s="36" t="str">
        <f t="shared" ca="1" si="21"/>
        <v/>
      </c>
      <c r="R69" s="36" t="str">
        <f t="shared" ca="1" si="22"/>
        <v/>
      </c>
      <c r="S69" s="4" t="str">
        <f t="shared" ca="1" si="23"/>
        <v/>
      </c>
      <c r="T69" s="61" t="str">
        <f t="shared" ca="1" si="24"/>
        <v/>
      </c>
      <c r="U69" s="61" t="str">
        <f t="shared" ca="1" si="25"/>
        <v/>
      </c>
      <c r="V69" s="61" t="str">
        <f t="shared" ca="1" si="26"/>
        <v/>
      </c>
      <c r="AJ69" t="str">
        <f t="shared" ca="1" si="27"/>
        <v>first</v>
      </c>
    </row>
    <row r="70" spans="3:36">
      <c r="C70" t="str">
        <f t="shared" ca="1" si="28"/>
        <v/>
      </c>
      <c r="D70" s="4" t="str">
        <f ca="1">IF(C70="","",COUNTIFS('Program and Results'!$S:$S,"HOME",'Program and Results'!$AC:$AC,'Data mining (Goals Superiority)'!$C70))</f>
        <v/>
      </c>
      <c r="E70" s="4" t="str">
        <f ca="1">IF(C70="","",COUNTIFS('Program and Results'!$S:$S,"AWAY",'Program and Results'!$AC:$AC,'Data mining (Goals Superiority)'!$C70))</f>
        <v/>
      </c>
      <c r="F70" s="4" t="str">
        <f ca="1">IF(C70="","",COUNTIFS('Program and Results'!$S:$S,"DRAW",'Program and Results'!$AC:$AC,'Data mining (Goals Superiority)'!$C70))</f>
        <v/>
      </c>
      <c r="G70" s="4" t="str">
        <f t="shared" ca="1" si="16"/>
        <v/>
      </c>
      <c r="H70" s="69" t="str">
        <f t="shared" ca="1" si="17"/>
        <v/>
      </c>
      <c r="I70" s="69" t="str">
        <f t="shared" ca="1" si="18"/>
        <v/>
      </c>
      <c r="J70" s="69" t="str">
        <f t="shared" ca="1" si="19"/>
        <v/>
      </c>
      <c r="N70" s="64" t="str">
        <f t="shared" ca="1" si="29"/>
        <v/>
      </c>
      <c r="O70" s="64" t="str">
        <f t="shared" ca="1" si="30"/>
        <v/>
      </c>
      <c r="P70" s="36" t="str">
        <f t="shared" ca="1" si="20"/>
        <v/>
      </c>
      <c r="Q70" s="36" t="str">
        <f t="shared" ca="1" si="21"/>
        <v/>
      </c>
      <c r="R70" s="36" t="str">
        <f t="shared" ca="1" si="22"/>
        <v/>
      </c>
      <c r="S70" s="4" t="str">
        <f t="shared" ca="1" si="23"/>
        <v/>
      </c>
      <c r="T70" s="61" t="str">
        <f t="shared" ca="1" si="24"/>
        <v/>
      </c>
      <c r="U70" s="61" t="str">
        <f t="shared" ca="1" si="25"/>
        <v/>
      </c>
      <c r="V70" s="61" t="str">
        <f t="shared" ca="1" si="26"/>
        <v/>
      </c>
      <c r="AJ70" t="str">
        <f t="shared" ca="1" si="27"/>
        <v>first</v>
      </c>
    </row>
    <row r="71" spans="3:36">
      <c r="C71" t="str">
        <f t="shared" ca="1" si="28"/>
        <v/>
      </c>
      <c r="D71" s="4" t="str">
        <f ca="1">IF(C71="","",COUNTIFS('Program and Results'!$S:$S,"HOME",'Program and Results'!$AC:$AC,'Data mining (Goals Superiority)'!$C71))</f>
        <v/>
      </c>
      <c r="E71" s="4" t="str">
        <f ca="1">IF(C71="","",COUNTIFS('Program and Results'!$S:$S,"AWAY",'Program and Results'!$AC:$AC,'Data mining (Goals Superiority)'!$C71))</f>
        <v/>
      </c>
      <c r="F71" s="4" t="str">
        <f ca="1">IF(C71="","",COUNTIFS('Program and Results'!$S:$S,"DRAW",'Program and Results'!$AC:$AC,'Data mining (Goals Superiority)'!$C71))</f>
        <v/>
      </c>
      <c r="G71" s="4" t="str">
        <f t="shared" ca="1" si="16"/>
        <v/>
      </c>
      <c r="H71" s="69" t="str">
        <f t="shared" ca="1" si="17"/>
        <v/>
      </c>
      <c r="I71" s="69" t="str">
        <f t="shared" ca="1" si="18"/>
        <v/>
      </c>
      <c r="J71" s="69" t="str">
        <f t="shared" ca="1" si="19"/>
        <v/>
      </c>
      <c r="N71" s="64" t="str">
        <f t="shared" ca="1" si="29"/>
        <v/>
      </c>
      <c r="O71" s="64" t="str">
        <f t="shared" ca="1" si="30"/>
        <v/>
      </c>
      <c r="P71" s="36" t="str">
        <f t="shared" ca="1" si="20"/>
        <v/>
      </c>
      <c r="Q71" s="36" t="str">
        <f t="shared" ca="1" si="21"/>
        <v/>
      </c>
      <c r="R71" s="36" t="str">
        <f t="shared" ca="1" si="22"/>
        <v/>
      </c>
      <c r="S71" s="4" t="str">
        <f t="shared" ca="1" si="23"/>
        <v/>
      </c>
      <c r="T71" s="61" t="str">
        <f t="shared" ca="1" si="24"/>
        <v/>
      </c>
      <c r="U71" s="61" t="str">
        <f t="shared" ca="1" si="25"/>
        <v/>
      </c>
      <c r="V71" s="61" t="str">
        <f t="shared" ca="1" si="26"/>
        <v/>
      </c>
      <c r="AJ71" t="str">
        <f t="shared" ca="1" si="27"/>
        <v>first</v>
      </c>
    </row>
    <row r="72" spans="3:36">
      <c r="C72" t="str">
        <f t="shared" ca="1" si="28"/>
        <v/>
      </c>
      <c r="D72" s="4" t="str">
        <f ca="1">IF(C72="","",COUNTIFS('Program and Results'!$S:$S,"HOME",'Program and Results'!$AC:$AC,'Data mining (Goals Superiority)'!$C72))</f>
        <v/>
      </c>
      <c r="E72" s="4" t="str">
        <f ca="1">IF(C72="","",COUNTIFS('Program and Results'!$S:$S,"AWAY",'Program and Results'!$AC:$AC,'Data mining (Goals Superiority)'!$C72))</f>
        <v/>
      </c>
      <c r="F72" s="4" t="str">
        <f ca="1">IF(C72="","",COUNTIFS('Program and Results'!$S:$S,"DRAW",'Program and Results'!$AC:$AC,'Data mining (Goals Superiority)'!$C72))</f>
        <v/>
      </c>
      <c r="G72" s="4" t="str">
        <f t="shared" ca="1" si="16"/>
        <v/>
      </c>
      <c r="H72" s="69" t="str">
        <f t="shared" ca="1" si="17"/>
        <v/>
      </c>
      <c r="I72" s="69" t="str">
        <f t="shared" ca="1" si="18"/>
        <v/>
      </c>
      <c r="J72" s="69" t="str">
        <f t="shared" ca="1" si="19"/>
        <v/>
      </c>
      <c r="N72" s="64" t="str">
        <f t="shared" ca="1" si="29"/>
        <v/>
      </c>
      <c r="O72" s="64" t="str">
        <f t="shared" ca="1" si="30"/>
        <v/>
      </c>
      <c r="P72" s="36" t="str">
        <f t="shared" ca="1" si="20"/>
        <v/>
      </c>
      <c r="Q72" s="36" t="str">
        <f t="shared" ca="1" si="21"/>
        <v/>
      </c>
      <c r="R72" s="36" t="str">
        <f t="shared" ca="1" si="22"/>
        <v/>
      </c>
      <c r="S72" s="4" t="str">
        <f t="shared" ca="1" si="23"/>
        <v/>
      </c>
      <c r="T72" s="61" t="str">
        <f t="shared" ca="1" si="24"/>
        <v/>
      </c>
      <c r="U72" s="61" t="str">
        <f t="shared" ca="1" si="25"/>
        <v/>
      </c>
      <c r="V72" s="61" t="str">
        <f t="shared" ca="1" si="26"/>
        <v/>
      </c>
      <c r="AJ72" t="str">
        <f t="shared" ca="1" si="27"/>
        <v>first</v>
      </c>
    </row>
    <row r="73" spans="3:36">
      <c r="C73" t="str">
        <f t="shared" ca="1" si="28"/>
        <v/>
      </c>
      <c r="D73" s="4" t="str">
        <f ca="1">IF(C73="","",COUNTIFS('Program and Results'!$S:$S,"HOME",'Program and Results'!$AC:$AC,'Data mining (Goals Superiority)'!$C73))</f>
        <v/>
      </c>
      <c r="E73" s="4" t="str">
        <f ca="1">IF(C73="","",COUNTIFS('Program and Results'!$S:$S,"AWAY",'Program and Results'!$AC:$AC,'Data mining (Goals Superiority)'!$C73))</f>
        <v/>
      </c>
      <c r="F73" s="4" t="str">
        <f ca="1">IF(C73="","",COUNTIFS('Program and Results'!$S:$S,"DRAW",'Program and Results'!$AC:$AC,'Data mining (Goals Superiority)'!$C73))</f>
        <v/>
      </c>
      <c r="G73" s="4" t="str">
        <f t="shared" ca="1" si="16"/>
        <v/>
      </c>
      <c r="H73" s="69" t="str">
        <f t="shared" ca="1" si="17"/>
        <v/>
      </c>
      <c r="I73" s="69" t="str">
        <f t="shared" ca="1" si="18"/>
        <v/>
      </c>
      <c r="J73" s="69" t="str">
        <f t="shared" ca="1" si="19"/>
        <v/>
      </c>
      <c r="N73" s="64" t="str">
        <f t="shared" ca="1" si="29"/>
        <v/>
      </c>
      <c r="O73" s="64" t="str">
        <f t="shared" ca="1" si="30"/>
        <v/>
      </c>
      <c r="P73" s="36" t="str">
        <f t="shared" ca="1" si="20"/>
        <v/>
      </c>
      <c r="Q73" s="36" t="str">
        <f t="shared" ca="1" si="21"/>
        <v/>
      </c>
      <c r="R73" s="36" t="str">
        <f t="shared" ca="1" si="22"/>
        <v/>
      </c>
      <c r="S73" s="4" t="str">
        <f t="shared" ca="1" si="23"/>
        <v/>
      </c>
      <c r="T73" s="61" t="str">
        <f t="shared" ca="1" si="24"/>
        <v/>
      </c>
      <c r="U73" s="61" t="str">
        <f t="shared" ca="1" si="25"/>
        <v/>
      </c>
      <c r="V73" s="61" t="str">
        <f t="shared" ca="1" si="26"/>
        <v/>
      </c>
      <c r="AJ73" t="str">
        <f t="shared" ca="1" si="27"/>
        <v>first</v>
      </c>
    </row>
    <row r="74" spans="3:36">
      <c r="C74" t="str">
        <f t="shared" ca="1" si="28"/>
        <v/>
      </c>
      <c r="D74" s="4" t="str">
        <f ca="1">IF(C74="","",COUNTIFS('Program and Results'!$S:$S,"HOME",'Program and Results'!$AC:$AC,'Data mining (Goals Superiority)'!$C74))</f>
        <v/>
      </c>
      <c r="E74" s="4" t="str">
        <f ca="1">IF(C74="","",COUNTIFS('Program and Results'!$S:$S,"AWAY",'Program and Results'!$AC:$AC,'Data mining (Goals Superiority)'!$C74))</f>
        <v/>
      </c>
      <c r="F74" s="4" t="str">
        <f ca="1">IF(C74="","",COUNTIFS('Program and Results'!$S:$S,"DRAW",'Program and Results'!$AC:$AC,'Data mining (Goals Superiority)'!$C74))</f>
        <v/>
      </c>
      <c r="G74" s="4" t="str">
        <f t="shared" ca="1" si="16"/>
        <v/>
      </c>
      <c r="H74" s="69" t="str">
        <f t="shared" ca="1" si="17"/>
        <v/>
      </c>
      <c r="I74" s="69" t="str">
        <f t="shared" ca="1" si="18"/>
        <v/>
      </c>
      <c r="J74" s="69" t="str">
        <f t="shared" ca="1" si="19"/>
        <v/>
      </c>
      <c r="N74" s="64" t="str">
        <f t="shared" ca="1" si="29"/>
        <v/>
      </c>
      <c r="O74" s="64" t="str">
        <f t="shared" ca="1" si="30"/>
        <v/>
      </c>
      <c r="P74" s="36" t="str">
        <f t="shared" ca="1" si="20"/>
        <v/>
      </c>
      <c r="Q74" s="36" t="str">
        <f t="shared" ca="1" si="21"/>
        <v/>
      </c>
      <c r="R74" s="36" t="str">
        <f t="shared" ca="1" si="22"/>
        <v/>
      </c>
      <c r="S74" s="4" t="str">
        <f t="shared" ca="1" si="23"/>
        <v/>
      </c>
      <c r="T74" s="61" t="str">
        <f t="shared" ca="1" si="24"/>
        <v/>
      </c>
      <c r="U74" s="61" t="str">
        <f t="shared" ca="1" si="25"/>
        <v/>
      </c>
      <c r="V74" s="61" t="str">
        <f t="shared" ca="1" si="26"/>
        <v/>
      </c>
      <c r="AJ74" t="str">
        <f t="shared" ca="1" si="27"/>
        <v>first</v>
      </c>
    </row>
    <row r="75" spans="3:36">
      <c r="C75" t="str">
        <f t="shared" ca="1" si="28"/>
        <v/>
      </c>
      <c r="D75" s="4" t="str">
        <f ca="1">IF(C75="","",COUNTIFS('Program and Results'!$S:$S,"HOME",'Program and Results'!$AC:$AC,'Data mining (Goals Superiority)'!$C75))</f>
        <v/>
      </c>
      <c r="E75" s="4" t="str">
        <f ca="1">IF(C75="","",COUNTIFS('Program and Results'!$S:$S,"AWAY",'Program and Results'!$AC:$AC,'Data mining (Goals Superiority)'!$C75))</f>
        <v/>
      </c>
      <c r="F75" s="4" t="str">
        <f ca="1">IF(C75="","",COUNTIFS('Program and Results'!$S:$S,"DRAW",'Program and Results'!$AC:$AC,'Data mining (Goals Superiority)'!$C75))</f>
        <v/>
      </c>
      <c r="G75" s="4" t="str">
        <f t="shared" ca="1" si="16"/>
        <v/>
      </c>
      <c r="H75" s="69" t="str">
        <f t="shared" ca="1" si="17"/>
        <v/>
      </c>
      <c r="I75" s="69" t="str">
        <f t="shared" ca="1" si="18"/>
        <v/>
      </c>
      <c r="J75" s="69" t="str">
        <f t="shared" ca="1" si="19"/>
        <v/>
      </c>
      <c r="N75" s="64" t="str">
        <f t="shared" ca="1" si="29"/>
        <v/>
      </c>
      <c r="O75" s="64" t="str">
        <f t="shared" ca="1" si="30"/>
        <v/>
      </c>
      <c r="P75" s="36" t="str">
        <f t="shared" ca="1" si="20"/>
        <v/>
      </c>
      <c r="Q75" s="36" t="str">
        <f t="shared" ca="1" si="21"/>
        <v/>
      </c>
      <c r="R75" s="36" t="str">
        <f t="shared" ca="1" si="22"/>
        <v/>
      </c>
      <c r="S75" s="4" t="str">
        <f t="shared" ca="1" si="23"/>
        <v/>
      </c>
      <c r="T75" s="61" t="str">
        <f t="shared" ca="1" si="24"/>
        <v/>
      </c>
      <c r="U75" s="61" t="str">
        <f t="shared" ca="1" si="25"/>
        <v/>
      </c>
      <c r="V75" s="61" t="str">
        <f t="shared" ca="1" si="26"/>
        <v/>
      </c>
      <c r="AJ75" t="str">
        <f t="shared" ca="1" si="27"/>
        <v>first</v>
      </c>
    </row>
    <row r="76" spans="3:36">
      <c r="C76" t="str">
        <f t="shared" ca="1" si="28"/>
        <v/>
      </c>
      <c r="D76" s="4" t="str">
        <f ca="1">IF(C76="","",COUNTIFS('Program and Results'!$S:$S,"HOME",'Program and Results'!$AC:$AC,'Data mining (Goals Superiority)'!$C76))</f>
        <v/>
      </c>
      <c r="E76" s="4" t="str">
        <f ca="1">IF(C76="","",COUNTIFS('Program and Results'!$S:$S,"AWAY",'Program and Results'!$AC:$AC,'Data mining (Goals Superiority)'!$C76))</f>
        <v/>
      </c>
      <c r="F76" s="4" t="str">
        <f ca="1">IF(C76="","",COUNTIFS('Program and Results'!$S:$S,"DRAW",'Program and Results'!$AC:$AC,'Data mining (Goals Superiority)'!$C76))</f>
        <v/>
      </c>
      <c r="G76" s="4" t="str">
        <f t="shared" ca="1" si="16"/>
        <v/>
      </c>
      <c r="H76" s="69" t="str">
        <f t="shared" ca="1" si="17"/>
        <v/>
      </c>
      <c r="I76" s="69" t="str">
        <f t="shared" ca="1" si="18"/>
        <v/>
      </c>
      <c r="J76" s="69" t="str">
        <f t="shared" ca="1" si="19"/>
        <v/>
      </c>
      <c r="N76" s="64" t="str">
        <f t="shared" ca="1" si="29"/>
        <v/>
      </c>
      <c r="O76" s="64" t="str">
        <f t="shared" ca="1" si="30"/>
        <v/>
      </c>
      <c r="P76" s="36" t="str">
        <f t="shared" ca="1" si="20"/>
        <v/>
      </c>
      <c r="Q76" s="36" t="str">
        <f t="shared" ca="1" si="21"/>
        <v/>
      </c>
      <c r="R76" s="36" t="str">
        <f t="shared" ca="1" si="22"/>
        <v/>
      </c>
      <c r="S76" s="4" t="str">
        <f t="shared" ca="1" si="23"/>
        <v/>
      </c>
      <c r="T76" s="61" t="str">
        <f t="shared" ca="1" si="24"/>
        <v/>
      </c>
      <c r="U76" s="61" t="str">
        <f t="shared" ca="1" si="25"/>
        <v/>
      </c>
      <c r="V76" s="61" t="str">
        <f t="shared" ca="1" si="26"/>
        <v/>
      </c>
      <c r="AJ76" t="str">
        <f t="shared" ca="1" si="27"/>
        <v>first</v>
      </c>
    </row>
    <row r="77" spans="3:36">
      <c r="C77" t="str">
        <f t="shared" ca="1" si="28"/>
        <v/>
      </c>
      <c r="D77" s="4" t="str">
        <f ca="1">IF(C77="","",COUNTIFS('Program and Results'!$S:$S,"HOME",'Program and Results'!$AC:$AC,'Data mining (Goals Superiority)'!$C77))</f>
        <v/>
      </c>
      <c r="E77" s="4" t="str">
        <f ca="1">IF(C77="","",COUNTIFS('Program and Results'!$S:$S,"AWAY",'Program and Results'!$AC:$AC,'Data mining (Goals Superiority)'!$C77))</f>
        <v/>
      </c>
      <c r="F77" s="4" t="str">
        <f ca="1">IF(C77="","",COUNTIFS('Program and Results'!$S:$S,"DRAW",'Program and Results'!$AC:$AC,'Data mining (Goals Superiority)'!$C77))</f>
        <v/>
      </c>
      <c r="G77" s="4" t="str">
        <f t="shared" ca="1" si="16"/>
        <v/>
      </c>
      <c r="H77" s="69" t="str">
        <f t="shared" ca="1" si="17"/>
        <v/>
      </c>
      <c r="I77" s="69" t="str">
        <f t="shared" ca="1" si="18"/>
        <v/>
      </c>
      <c r="J77" s="69" t="str">
        <f t="shared" ca="1" si="19"/>
        <v/>
      </c>
      <c r="N77" s="64" t="str">
        <f t="shared" ca="1" si="29"/>
        <v/>
      </c>
      <c r="O77" s="64" t="str">
        <f t="shared" ca="1" si="30"/>
        <v/>
      </c>
      <c r="P77" s="36" t="str">
        <f t="shared" ca="1" si="20"/>
        <v/>
      </c>
      <c r="Q77" s="36" t="str">
        <f t="shared" ca="1" si="21"/>
        <v/>
      </c>
      <c r="R77" s="36" t="str">
        <f t="shared" ca="1" si="22"/>
        <v/>
      </c>
      <c r="S77" s="4" t="str">
        <f t="shared" ca="1" si="23"/>
        <v/>
      </c>
      <c r="T77" s="61" t="str">
        <f t="shared" ca="1" si="24"/>
        <v/>
      </c>
      <c r="U77" s="61" t="str">
        <f t="shared" ca="1" si="25"/>
        <v/>
      </c>
      <c r="V77" s="61" t="str">
        <f t="shared" ca="1" si="26"/>
        <v/>
      </c>
      <c r="AJ77" t="str">
        <f t="shared" ca="1" si="27"/>
        <v>first</v>
      </c>
    </row>
    <row r="78" spans="3:36">
      <c r="C78" t="str">
        <f t="shared" ca="1" si="28"/>
        <v/>
      </c>
      <c r="D78" s="4" t="str">
        <f ca="1">IF(C78="","",COUNTIFS('Program and Results'!$S:$S,"HOME",'Program and Results'!$AC:$AC,'Data mining (Goals Superiority)'!$C78))</f>
        <v/>
      </c>
      <c r="E78" s="4" t="str">
        <f ca="1">IF(C78="","",COUNTIFS('Program and Results'!$S:$S,"AWAY",'Program and Results'!$AC:$AC,'Data mining (Goals Superiority)'!$C78))</f>
        <v/>
      </c>
      <c r="F78" s="4" t="str">
        <f ca="1">IF(C78="","",COUNTIFS('Program and Results'!$S:$S,"DRAW",'Program and Results'!$AC:$AC,'Data mining (Goals Superiority)'!$C78))</f>
        <v/>
      </c>
      <c r="G78" s="4" t="str">
        <f t="shared" ca="1" si="16"/>
        <v/>
      </c>
      <c r="H78" s="69" t="str">
        <f t="shared" ca="1" si="17"/>
        <v/>
      </c>
      <c r="I78" s="69" t="str">
        <f t="shared" ca="1" si="18"/>
        <v/>
      </c>
      <c r="J78" s="69" t="str">
        <f t="shared" ca="1" si="19"/>
        <v/>
      </c>
      <c r="N78" s="64" t="str">
        <f t="shared" ca="1" si="29"/>
        <v/>
      </c>
      <c r="O78" s="64" t="str">
        <f t="shared" ca="1" si="30"/>
        <v/>
      </c>
      <c r="P78" s="36" t="str">
        <f t="shared" ca="1" si="20"/>
        <v/>
      </c>
      <c r="Q78" s="36" t="str">
        <f t="shared" ca="1" si="21"/>
        <v/>
      </c>
      <c r="R78" s="36" t="str">
        <f t="shared" ca="1" si="22"/>
        <v/>
      </c>
      <c r="S78" s="4" t="str">
        <f t="shared" ca="1" si="23"/>
        <v/>
      </c>
      <c r="T78" s="61" t="str">
        <f t="shared" ca="1" si="24"/>
        <v/>
      </c>
      <c r="U78" s="61" t="str">
        <f t="shared" ca="1" si="25"/>
        <v/>
      </c>
      <c r="V78" s="61" t="str">
        <f t="shared" ca="1" si="26"/>
        <v/>
      </c>
      <c r="AJ78" t="str">
        <f t="shared" ca="1" si="27"/>
        <v>first</v>
      </c>
    </row>
    <row r="79" spans="3:36">
      <c r="C79" t="str">
        <f t="shared" ca="1" si="28"/>
        <v/>
      </c>
      <c r="D79" s="4" t="str">
        <f ca="1">IF(C79="","",COUNTIFS('Program and Results'!$S:$S,"HOME",'Program and Results'!$AC:$AC,'Data mining (Goals Superiority)'!$C79))</f>
        <v/>
      </c>
      <c r="E79" s="4" t="str">
        <f ca="1">IF(C79="","",COUNTIFS('Program and Results'!$S:$S,"AWAY",'Program and Results'!$AC:$AC,'Data mining (Goals Superiority)'!$C79))</f>
        <v/>
      </c>
      <c r="F79" s="4" t="str">
        <f ca="1">IF(C79="","",COUNTIFS('Program and Results'!$S:$S,"DRAW",'Program and Results'!$AC:$AC,'Data mining (Goals Superiority)'!$C79))</f>
        <v/>
      </c>
      <c r="G79" s="4" t="str">
        <f t="shared" ca="1" si="16"/>
        <v/>
      </c>
      <c r="H79" s="69" t="str">
        <f t="shared" ca="1" si="17"/>
        <v/>
      </c>
      <c r="I79" s="69" t="str">
        <f t="shared" ca="1" si="18"/>
        <v/>
      </c>
      <c r="J79" s="69" t="str">
        <f t="shared" ca="1" si="19"/>
        <v/>
      </c>
      <c r="N79" s="64" t="str">
        <f t="shared" ca="1" si="29"/>
        <v/>
      </c>
      <c r="O79" s="64" t="str">
        <f t="shared" ca="1" si="30"/>
        <v/>
      </c>
      <c r="P79" s="36" t="str">
        <f t="shared" ca="1" si="20"/>
        <v/>
      </c>
      <c r="Q79" s="36" t="str">
        <f t="shared" ca="1" si="21"/>
        <v/>
      </c>
      <c r="R79" s="36" t="str">
        <f t="shared" ca="1" si="22"/>
        <v/>
      </c>
      <c r="S79" s="4" t="str">
        <f t="shared" ca="1" si="23"/>
        <v/>
      </c>
      <c r="T79" s="61" t="str">
        <f t="shared" ca="1" si="24"/>
        <v/>
      </c>
      <c r="U79" s="61" t="str">
        <f t="shared" ca="1" si="25"/>
        <v/>
      </c>
      <c r="V79" s="61" t="str">
        <f t="shared" ca="1" si="26"/>
        <v/>
      </c>
      <c r="AJ79" t="str">
        <f t="shared" ca="1" si="27"/>
        <v>first</v>
      </c>
    </row>
    <row r="80" spans="3:36">
      <c r="C80" t="str">
        <f t="shared" ca="1" si="28"/>
        <v/>
      </c>
      <c r="D80" s="4" t="str">
        <f ca="1">IF(C80="","",COUNTIFS('Program and Results'!$S:$S,"HOME",'Program and Results'!$AC:$AC,'Data mining (Goals Superiority)'!$C80))</f>
        <v/>
      </c>
      <c r="E80" s="4" t="str">
        <f ca="1">IF(C80="","",COUNTIFS('Program and Results'!$S:$S,"AWAY",'Program and Results'!$AC:$AC,'Data mining (Goals Superiority)'!$C80))</f>
        <v/>
      </c>
      <c r="F80" s="4" t="str">
        <f ca="1">IF(C80="","",COUNTIFS('Program and Results'!$S:$S,"DRAW",'Program and Results'!$AC:$AC,'Data mining (Goals Superiority)'!$C80))</f>
        <v/>
      </c>
      <c r="G80" s="4" t="str">
        <f t="shared" ca="1" si="16"/>
        <v/>
      </c>
      <c r="H80" s="69" t="str">
        <f t="shared" ca="1" si="17"/>
        <v/>
      </c>
      <c r="I80" s="69" t="str">
        <f t="shared" ca="1" si="18"/>
        <v/>
      </c>
      <c r="J80" s="69" t="str">
        <f t="shared" ca="1" si="19"/>
        <v/>
      </c>
      <c r="N80" s="64" t="str">
        <f t="shared" ca="1" si="29"/>
        <v/>
      </c>
      <c r="O80" s="64" t="str">
        <f t="shared" ca="1" si="30"/>
        <v/>
      </c>
      <c r="P80" s="36" t="str">
        <f t="shared" ca="1" si="20"/>
        <v/>
      </c>
      <c r="Q80" s="36" t="str">
        <f t="shared" ca="1" si="21"/>
        <v/>
      </c>
      <c r="R80" s="36" t="str">
        <f t="shared" ca="1" si="22"/>
        <v/>
      </c>
      <c r="S80" s="4" t="str">
        <f t="shared" ca="1" si="23"/>
        <v/>
      </c>
      <c r="T80" s="61" t="str">
        <f t="shared" ca="1" si="24"/>
        <v/>
      </c>
      <c r="U80" s="61" t="str">
        <f t="shared" ca="1" si="25"/>
        <v/>
      </c>
      <c r="V80" s="61" t="str">
        <f t="shared" ca="1" si="26"/>
        <v/>
      </c>
      <c r="AJ80" t="str">
        <f t="shared" ca="1" si="27"/>
        <v>first</v>
      </c>
    </row>
    <row r="81" spans="3:36">
      <c r="C81" t="str">
        <f t="shared" ca="1" si="28"/>
        <v/>
      </c>
      <c r="D81" s="4" t="str">
        <f ca="1">IF(C81="","",COUNTIFS('Program and Results'!$S:$S,"HOME",'Program and Results'!$AC:$AC,'Data mining (Goals Superiority)'!$C81))</f>
        <v/>
      </c>
      <c r="E81" s="4" t="str">
        <f ca="1">IF(C81="","",COUNTIFS('Program and Results'!$S:$S,"AWAY",'Program and Results'!$AC:$AC,'Data mining (Goals Superiority)'!$C81))</f>
        <v/>
      </c>
      <c r="F81" s="4" t="str">
        <f ca="1">IF(C81="","",COUNTIFS('Program and Results'!$S:$S,"DRAW",'Program and Results'!$AC:$AC,'Data mining (Goals Superiority)'!$C81))</f>
        <v/>
      </c>
      <c r="G81" s="4" t="str">
        <f t="shared" ca="1" si="16"/>
        <v/>
      </c>
      <c r="H81" s="69" t="str">
        <f t="shared" ca="1" si="17"/>
        <v/>
      </c>
      <c r="I81" s="69" t="str">
        <f t="shared" ca="1" si="18"/>
        <v/>
      </c>
      <c r="J81" s="69" t="str">
        <f t="shared" ca="1" si="19"/>
        <v/>
      </c>
      <c r="N81" s="64" t="str">
        <f t="shared" ca="1" si="29"/>
        <v/>
      </c>
      <c r="O81" s="64" t="str">
        <f t="shared" ca="1" si="30"/>
        <v/>
      </c>
      <c r="P81" s="36" t="str">
        <f t="shared" ca="1" si="20"/>
        <v/>
      </c>
      <c r="Q81" s="36" t="str">
        <f t="shared" ca="1" si="21"/>
        <v/>
      </c>
      <c r="R81" s="36" t="str">
        <f t="shared" ca="1" si="22"/>
        <v/>
      </c>
      <c r="S81" s="4" t="str">
        <f t="shared" ca="1" si="23"/>
        <v/>
      </c>
      <c r="T81" s="61" t="str">
        <f t="shared" ca="1" si="24"/>
        <v/>
      </c>
      <c r="U81" s="61" t="str">
        <f t="shared" ca="1" si="25"/>
        <v/>
      </c>
      <c r="V81" s="61" t="str">
        <f t="shared" ca="1" si="26"/>
        <v/>
      </c>
      <c r="AJ81" t="str">
        <f t="shared" ca="1" si="27"/>
        <v>first</v>
      </c>
    </row>
    <row r="82" spans="3:36">
      <c r="C82" t="str">
        <f t="shared" ca="1" si="28"/>
        <v/>
      </c>
      <c r="D82" s="4" t="str">
        <f ca="1">IF(C82="","",COUNTIFS('Program and Results'!$S:$S,"HOME",'Program and Results'!$AC:$AC,'Data mining (Goals Superiority)'!$C82))</f>
        <v/>
      </c>
      <c r="E82" s="4" t="str">
        <f ca="1">IF(C82="","",COUNTIFS('Program and Results'!$S:$S,"AWAY",'Program and Results'!$AC:$AC,'Data mining (Goals Superiority)'!$C82))</f>
        <v/>
      </c>
      <c r="F82" s="4" t="str">
        <f ca="1">IF(C82="","",COUNTIFS('Program and Results'!$S:$S,"DRAW",'Program and Results'!$AC:$AC,'Data mining (Goals Superiority)'!$C82))</f>
        <v/>
      </c>
      <c r="G82" s="4" t="str">
        <f t="shared" ca="1" si="16"/>
        <v/>
      </c>
      <c r="H82" s="69" t="str">
        <f t="shared" ca="1" si="17"/>
        <v/>
      </c>
      <c r="I82" s="69" t="str">
        <f t="shared" ca="1" si="18"/>
        <v/>
      </c>
      <c r="J82" s="69" t="str">
        <f t="shared" ca="1" si="19"/>
        <v/>
      </c>
      <c r="N82" s="64" t="str">
        <f t="shared" ca="1" si="29"/>
        <v/>
      </c>
      <c r="O82" s="64" t="str">
        <f t="shared" ca="1" si="30"/>
        <v/>
      </c>
      <c r="P82" s="36" t="str">
        <f t="shared" ca="1" si="20"/>
        <v/>
      </c>
      <c r="Q82" s="36" t="str">
        <f t="shared" ca="1" si="21"/>
        <v/>
      </c>
      <c r="R82" s="36" t="str">
        <f t="shared" ca="1" si="22"/>
        <v/>
      </c>
      <c r="S82" s="4" t="str">
        <f t="shared" ca="1" si="23"/>
        <v/>
      </c>
      <c r="T82" s="61" t="str">
        <f t="shared" ca="1" si="24"/>
        <v/>
      </c>
      <c r="U82" s="61" t="str">
        <f t="shared" ca="1" si="25"/>
        <v/>
      </c>
      <c r="V82" s="61" t="str">
        <f t="shared" ca="1" si="26"/>
        <v/>
      </c>
      <c r="AJ82" t="str">
        <f t="shared" ca="1" si="27"/>
        <v>first</v>
      </c>
    </row>
    <row r="83" spans="3:36">
      <c r="C83" t="str">
        <f t="shared" ca="1" si="28"/>
        <v/>
      </c>
      <c r="D83" s="4" t="str">
        <f ca="1">IF(C83="","",COUNTIFS('Program and Results'!$S:$S,"HOME",'Program and Results'!$AC:$AC,'Data mining (Goals Superiority)'!$C83))</f>
        <v/>
      </c>
      <c r="E83" s="4" t="str">
        <f ca="1">IF(C83="","",COUNTIFS('Program and Results'!$S:$S,"AWAY",'Program and Results'!$AC:$AC,'Data mining (Goals Superiority)'!$C83))</f>
        <v/>
      </c>
      <c r="F83" s="4" t="str">
        <f ca="1">IF(C83="","",COUNTIFS('Program and Results'!$S:$S,"DRAW",'Program and Results'!$AC:$AC,'Data mining (Goals Superiority)'!$C83))</f>
        <v/>
      </c>
      <c r="G83" s="4" t="str">
        <f t="shared" ca="1" si="16"/>
        <v/>
      </c>
      <c r="H83" s="69" t="str">
        <f t="shared" ca="1" si="17"/>
        <v/>
      </c>
      <c r="I83" s="69" t="str">
        <f t="shared" ca="1" si="18"/>
        <v/>
      </c>
      <c r="J83" s="69" t="str">
        <f t="shared" ca="1" si="19"/>
        <v/>
      </c>
      <c r="N83" s="64" t="str">
        <f t="shared" ca="1" si="29"/>
        <v/>
      </c>
      <c r="O83" s="64" t="str">
        <f t="shared" ca="1" si="30"/>
        <v/>
      </c>
      <c r="P83" s="36" t="str">
        <f t="shared" ca="1" si="20"/>
        <v/>
      </c>
      <c r="Q83" s="36" t="str">
        <f t="shared" ca="1" si="21"/>
        <v/>
      </c>
      <c r="R83" s="36" t="str">
        <f t="shared" ca="1" si="22"/>
        <v/>
      </c>
      <c r="S83" s="4" t="str">
        <f t="shared" ca="1" si="23"/>
        <v/>
      </c>
      <c r="T83" s="61" t="str">
        <f t="shared" ca="1" si="24"/>
        <v/>
      </c>
      <c r="U83" s="61" t="str">
        <f t="shared" ca="1" si="25"/>
        <v/>
      </c>
      <c r="V83" s="61" t="str">
        <f t="shared" ca="1" si="26"/>
        <v/>
      </c>
      <c r="AJ83" t="str">
        <f t="shared" ca="1" si="27"/>
        <v>first</v>
      </c>
    </row>
    <row r="84" spans="3:36">
      <c r="C84" t="str">
        <f t="shared" ca="1" si="28"/>
        <v/>
      </c>
      <c r="D84" s="4" t="str">
        <f ca="1">IF(C84="","",COUNTIFS('Program and Results'!$S:$S,"HOME",'Program and Results'!$AC:$AC,'Data mining (Goals Superiority)'!$C84))</f>
        <v/>
      </c>
      <c r="E84" s="4" t="str">
        <f ca="1">IF(C84="","",COUNTIFS('Program and Results'!$S:$S,"AWAY",'Program and Results'!$AC:$AC,'Data mining (Goals Superiority)'!$C84))</f>
        <v/>
      </c>
      <c r="F84" s="4" t="str">
        <f ca="1">IF(C84="","",COUNTIFS('Program and Results'!$S:$S,"DRAW",'Program and Results'!$AC:$AC,'Data mining (Goals Superiority)'!$C84))</f>
        <v/>
      </c>
      <c r="G84" s="4" t="str">
        <f t="shared" ca="1" si="16"/>
        <v/>
      </c>
      <c r="H84" s="69" t="str">
        <f t="shared" ca="1" si="17"/>
        <v/>
      </c>
      <c r="I84" s="69" t="str">
        <f t="shared" ca="1" si="18"/>
        <v/>
      </c>
      <c r="J84" s="69" t="str">
        <f t="shared" ca="1" si="19"/>
        <v/>
      </c>
      <c r="N84" s="64" t="str">
        <f t="shared" ca="1" si="29"/>
        <v/>
      </c>
      <c r="O84" s="64" t="str">
        <f t="shared" ca="1" si="30"/>
        <v/>
      </c>
      <c r="P84" s="36" t="str">
        <f t="shared" ca="1" si="20"/>
        <v/>
      </c>
      <c r="Q84" s="36" t="str">
        <f t="shared" ca="1" si="21"/>
        <v/>
      </c>
      <c r="R84" s="36" t="str">
        <f t="shared" ca="1" si="22"/>
        <v/>
      </c>
      <c r="S84" s="4" t="str">
        <f t="shared" ca="1" si="23"/>
        <v/>
      </c>
      <c r="T84" s="61" t="str">
        <f t="shared" ca="1" si="24"/>
        <v/>
      </c>
      <c r="U84" s="61" t="str">
        <f t="shared" ca="1" si="25"/>
        <v/>
      </c>
      <c r="V84" s="61" t="str">
        <f t="shared" ca="1" si="26"/>
        <v/>
      </c>
      <c r="AJ84" t="str">
        <f t="shared" ca="1" si="27"/>
        <v>first</v>
      </c>
    </row>
    <row r="85" spans="3:36">
      <c r="C85" t="str">
        <f t="shared" ca="1" si="28"/>
        <v/>
      </c>
      <c r="D85" s="4" t="str">
        <f ca="1">IF(C85="","",COUNTIFS('Program and Results'!$S:$S,"HOME",'Program and Results'!$AC:$AC,'Data mining (Goals Superiority)'!$C85))</f>
        <v/>
      </c>
      <c r="E85" s="4" t="str">
        <f ca="1">IF(C85="","",COUNTIFS('Program and Results'!$S:$S,"AWAY",'Program and Results'!$AC:$AC,'Data mining (Goals Superiority)'!$C85))</f>
        <v/>
      </c>
      <c r="F85" s="4" t="str">
        <f ca="1">IF(C85="","",COUNTIFS('Program and Results'!$S:$S,"DRAW",'Program and Results'!$AC:$AC,'Data mining (Goals Superiority)'!$C85))</f>
        <v/>
      </c>
      <c r="G85" s="4" t="str">
        <f t="shared" ca="1" si="16"/>
        <v/>
      </c>
      <c r="H85" s="69" t="str">
        <f t="shared" ca="1" si="17"/>
        <v/>
      </c>
      <c r="I85" s="69" t="str">
        <f t="shared" ca="1" si="18"/>
        <v/>
      </c>
      <c r="J85" s="69" t="str">
        <f t="shared" ca="1" si="19"/>
        <v/>
      </c>
      <c r="N85" s="64" t="str">
        <f t="shared" ca="1" si="29"/>
        <v/>
      </c>
      <c r="O85" s="64" t="str">
        <f t="shared" ca="1" si="30"/>
        <v/>
      </c>
      <c r="P85" s="36" t="str">
        <f t="shared" ca="1" si="20"/>
        <v/>
      </c>
      <c r="Q85" s="36" t="str">
        <f t="shared" ca="1" si="21"/>
        <v/>
      </c>
      <c r="R85" s="36" t="str">
        <f t="shared" ca="1" si="22"/>
        <v/>
      </c>
      <c r="S85" s="4" t="str">
        <f t="shared" ca="1" si="23"/>
        <v/>
      </c>
      <c r="T85" s="61" t="str">
        <f t="shared" ca="1" si="24"/>
        <v/>
      </c>
      <c r="U85" s="61" t="str">
        <f t="shared" ca="1" si="25"/>
        <v/>
      </c>
      <c r="V85" s="61" t="str">
        <f t="shared" ca="1" si="26"/>
        <v/>
      </c>
      <c r="AJ85" t="str">
        <f t="shared" ca="1" si="27"/>
        <v>first</v>
      </c>
    </row>
    <row r="86" spans="3:36">
      <c r="C86" t="str">
        <f t="shared" ca="1" si="28"/>
        <v/>
      </c>
      <c r="D86" s="4" t="str">
        <f ca="1">IF(C86="","",COUNTIFS('Program and Results'!$S:$S,"HOME",'Program and Results'!$AC:$AC,'Data mining (Goals Superiority)'!$C86))</f>
        <v/>
      </c>
      <c r="E86" s="4" t="str">
        <f ca="1">IF(C86="","",COUNTIFS('Program and Results'!$S:$S,"AWAY",'Program and Results'!$AC:$AC,'Data mining (Goals Superiority)'!$C86))</f>
        <v/>
      </c>
      <c r="F86" s="4" t="str">
        <f ca="1">IF(C86="","",COUNTIFS('Program and Results'!$S:$S,"DRAW",'Program and Results'!$AC:$AC,'Data mining (Goals Superiority)'!$C86))</f>
        <v/>
      </c>
      <c r="G86" s="4" t="str">
        <f t="shared" ca="1" si="16"/>
        <v/>
      </c>
      <c r="H86" s="69" t="str">
        <f t="shared" ca="1" si="17"/>
        <v/>
      </c>
      <c r="I86" s="69" t="str">
        <f t="shared" ca="1" si="18"/>
        <v/>
      </c>
      <c r="J86" s="69" t="str">
        <f t="shared" ca="1" si="19"/>
        <v/>
      </c>
      <c r="N86" s="64" t="str">
        <f t="shared" ca="1" si="29"/>
        <v/>
      </c>
      <c r="O86" s="64" t="str">
        <f t="shared" ca="1" si="30"/>
        <v/>
      </c>
      <c r="P86" s="36" t="str">
        <f t="shared" ca="1" si="20"/>
        <v/>
      </c>
      <c r="Q86" s="36" t="str">
        <f t="shared" ca="1" si="21"/>
        <v/>
      </c>
      <c r="R86" s="36" t="str">
        <f t="shared" ca="1" si="22"/>
        <v/>
      </c>
      <c r="S86" s="4" t="str">
        <f t="shared" ca="1" si="23"/>
        <v/>
      </c>
      <c r="T86" s="61" t="str">
        <f t="shared" ca="1" si="24"/>
        <v/>
      </c>
      <c r="U86" s="61" t="str">
        <f t="shared" ca="1" si="25"/>
        <v/>
      </c>
      <c r="V86" s="61" t="str">
        <f t="shared" ca="1" si="26"/>
        <v/>
      </c>
      <c r="AJ86" t="str">
        <f t="shared" ca="1" si="27"/>
        <v>first</v>
      </c>
    </row>
    <row r="87" spans="3:36">
      <c r="C87" t="str">
        <f t="shared" ca="1" si="28"/>
        <v/>
      </c>
      <c r="D87" s="4" t="str">
        <f ca="1">IF(C87="","",COUNTIFS('Program and Results'!$S:$S,"HOME",'Program and Results'!$AC:$AC,'Data mining (Goals Superiority)'!$C87))</f>
        <v/>
      </c>
      <c r="E87" s="4" t="str">
        <f ca="1">IF(C87="","",COUNTIFS('Program and Results'!$S:$S,"AWAY",'Program and Results'!$AC:$AC,'Data mining (Goals Superiority)'!$C87))</f>
        <v/>
      </c>
      <c r="F87" s="4" t="str">
        <f ca="1">IF(C87="","",COUNTIFS('Program and Results'!$S:$S,"DRAW",'Program and Results'!$AC:$AC,'Data mining (Goals Superiority)'!$C87))</f>
        <v/>
      </c>
      <c r="G87" s="4" t="str">
        <f t="shared" ca="1" si="16"/>
        <v/>
      </c>
      <c r="H87" s="69" t="str">
        <f t="shared" ca="1" si="17"/>
        <v/>
      </c>
      <c r="I87" s="69" t="str">
        <f t="shared" ca="1" si="18"/>
        <v/>
      </c>
      <c r="J87" s="69" t="str">
        <f t="shared" ca="1" si="19"/>
        <v/>
      </c>
      <c r="N87" s="64" t="str">
        <f t="shared" ca="1" si="29"/>
        <v/>
      </c>
      <c r="O87" s="64" t="str">
        <f t="shared" ca="1" si="30"/>
        <v/>
      </c>
      <c r="P87" s="36" t="str">
        <f t="shared" ca="1" si="20"/>
        <v/>
      </c>
      <c r="Q87" s="36" t="str">
        <f t="shared" ca="1" si="21"/>
        <v/>
      </c>
      <c r="R87" s="36" t="str">
        <f t="shared" ca="1" si="22"/>
        <v/>
      </c>
      <c r="S87" s="4" t="str">
        <f t="shared" ca="1" si="23"/>
        <v/>
      </c>
      <c r="T87" s="61" t="str">
        <f t="shared" ca="1" si="24"/>
        <v/>
      </c>
      <c r="U87" s="61" t="str">
        <f t="shared" ca="1" si="25"/>
        <v/>
      </c>
      <c r="V87" s="61" t="str">
        <f t="shared" ca="1" si="26"/>
        <v/>
      </c>
      <c r="AJ87" t="str">
        <f t="shared" ca="1" si="27"/>
        <v>first</v>
      </c>
    </row>
    <row r="88" spans="3:36">
      <c r="C88" t="str">
        <f t="shared" ca="1" si="28"/>
        <v/>
      </c>
      <c r="D88" s="4" t="str">
        <f ca="1">IF(C88="","",COUNTIFS('Program and Results'!$S:$S,"HOME",'Program and Results'!$AC:$AC,'Data mining (Goals Superiority)'!$C88))</f>
        <v/>
      </c>
      <c r="E88" s="4" t="str">
        <f ca="1">IF(C88="","",COUNTIFS('Program and Results'!$S:$S,"AWAY",'Program and Results'!$AC:$AC,'Data mining (Goals Superiority)'!$C88))</f>
        <v/>
      </c>
      <c r="F88" s="4" t="str">
        <f ca="1">IF(C88="","",COUNTIFS('Program and Results'!$S:$S,"DRAW",'Program and Results'!$AC:$AC,'Data mining (Goals Superiority)'!$C88))</f>
        <v/>
      </c>
      <c r="G88" s="4" t="str">
        <f t="shared" ca="1" si="16"/>
        <v/>
      </c>
      <c r="H88" s="69" t="str">
        <f t="shared" ca="1" si="17"/>
        <v/>
      </c>
      <c r="I88" s="69" t="str">
        <f t="shared" ca="1" si="18"/>
        <v/>
      </c>
      <c r="J88" s="69" t="str">
        <f t="shared" ca="1" si="19"/>
        <v/>
      </c>
      <c r="N88" s="64" t="str">
        <f t="shared" ca="1" si="29"/>
        <v/>
      </c>
      <c r="O88" s="64" t="str">
        <f t="shared" ca="1" si="30"/>
        <v/>
      </c>
      <c r="P88" s="36" t="str">
        <f t="shared" ca="1" si="20"/>
        <v/>
      </c>
      <c r="Q88" s="36" t="str">
        <f t="shared" ca="1" si="21"/>
        <v/>
      </c>
      <c r="R88" s="36" t="str">
        <f t="shared" ca="1" si="22"/>
        <v/>
      </c>
      <c r="S88" s="4" t="str">
        <f t="shared" ca="1" si="23"/>
        <v/>
      </c>
      <c r="T88" s="61" t="str">
        <f t="shared" ca="1" si="24"/>
        <v/>
      </c>
      <c r="U88" s="61" t="str">
        <f t="shared" ca="1" si="25"/>
        <v/>
      </c>
      <c r="V88" s="61" t="str">
        <f t="shared" ca="1" si="26"/>
        <v/>
      </c>
      <c r="AJ88" t="str">
        <f t="shared" ca="1" si="27"/>
        <v>first</v>
      </c>
    </row>
    <row r="89" spans="3:36">
      <c r="C89" t="str">
        <f t="shared" ca="1" si="28"/>
        <v/>
      </c>
      <c r="D89" s="4" t="str">
        <f ca="1">IF(C89="","",COUNTIFS('Program and Results'!$S:$S,"HOME",'Program and Results'!$AC:$AC,'Data mining (Goals Superiority)'!$C89))</f>
        <v/>
      </c>
      <c r="E89" s="4" t="str">
        <f ca="1">IF(C89="","",COUNTIFS('Program and Results'!$S:$S,"AWAY",'Program and Results'!$AC:$AC,'Data mining (Goals Superiority)'!$C89))</f>
        <v/>
      </c>
      <c r="F89" s="4" t="str">
        <f ca="1">IF(C89="","",COUNTIFS('Program and Results'!$S:$S,"DRAW",'Program and Results'!$AC:$AC,'Data mining (Goals Superiority)'!$C89))</f>
        <v/>
      </c>
      <c r="G89" s="4" t="str">
        <f t="shared" ca="1" si="16"/>
        <v/>
      </c>
      <c r="H89" s="69" t="str">
        <f t="shared" ca="1" si="17"/>
        <v/>
      </c>
      <c r="I89" s="69" t="str">
        <f t="shared" ca="1" si="18"/>
        <v/>
      </c>
      <c r="J89" s="69" t="str">
        <f t="shared" ca="1" si="19"/>
        <v/>
      </c>
      <c r="N89" s="64" t="str">
        <f t="shared" ca="1" si="29"/>
        <v/>
      </c>
      <c r="O89" s="64" t="str">
        <f t="shared" ca="1" si="30"/>
        <v/>
      </c>
      <c r="P89" s="36" t="str">
        <f t="shared" ca="1" si="20"/>
        <v/>
      </c>
      <c r="Q89" s="36" t="str">
        <f t="shared" ca="1" si="21"/>
        <v/>
      </c>
      <c r="R89" s="36" t="str">
        <f t="shared" ca="1" si="22"/>
        <v/>
      </c>
      <c r="S89" s="4" t="str">
        <f t="shared" ca="1" si="23"/>
        <v/>
      </c>
      <c r="T89" s="61" t="str">
        <f t="shared" ca="1" si="24"/>
        <v/>
      </c>
      <c r="U89" s="61" t="str">
        <f t="shared" ca="1" si="25"/>
        <v/>
      </c>
      <c r="V89" s="61" t="str">
        <f t="shared" ca="1" si="26"/>
        <v/>
      </c>
      <c r="AJ89" t="str">
        <f t="shared" ca="1" si="27"/>
        <v>first</v>
      </c>
    </row>
    <row r="90" spans="3:36">
      <c r="C90" t="str">
        <f t="shared" ca="1" si="28"/>
        <v/>
      </c>
      <c r="D90" s="4" t="str">
        <f ca="1">IF(C90="","",COUNTIFS('Program and Results'!$S:$S,"HOME",'Program and Results'!$AC:$AC,'Data mining (Goals Superiority)'!$C90))</f>
        <v/>
      </c>
      <c r="E90" s="4" t="str">
        <f ca="1">IF(C90="","",COUNTIFS('Program and Results'!$S:$S,"AWAY",'Program and Results'!$AC:$AC,'Data mining (Goals Superiority)'!$C90))</f>
        <v/>
      </c>
      <c r="F90" s="4" t="str">
        <f ca="1">IF(C90="","",COUNTIFS('Program and Results'!$S:$S,"DRAW",'Program and Results'!$AC:$AC,'Data mining (Goals Superiority)'!$C90))</f>
        <v/>
      </c>
      <c r="G90" s="4" t="str">
        <f t="shared" ca="1" si="16"/>
        <v/>
      </c>
      <c r="H90" s="69" t="str">
        <f t="shared" ca="1" si="17"/>
        <v/>
      </c>
      <c r="I90" s="69" t="str">
        <f t="shared" ca="1" si="18"/>
        <v/>
      </c>
      <c r="J90" s="69" t="str">
        <f t="shared" ca="1" si="19"/>
        <v/>
      </c>
      <c r="N90" s="64" t="str">
        <f t="shared" ca="1" si="29"/>
        <v/>
      </c>
      <c r="O90" s="64" t="str">
        <f t="shared" ca="1" si="30"/>
        <v/>
      </c>
      <c r="P90" s="36" t="str">
        <f t="shared" ca="1" si="20"/>
        <v/>
      </c>
      <c r="Q90" s="36" t="str">
        <f t="shared" ca="1" si="21"/>
        <v/>
      </c>
      <c r="R90" s="36" t="str">
        <f t="shared" ca="1" si="22"/>
        <v/>
      </c>
      <c r="S90" s="4" t="str">
        <f t="shared" ca="1" si="23"/>
        <v/>
      </c>
      <c r="T90" s="61" t="str">
        <f t="shared" ca="1" si="24"/>
        <v/>
      </c>
      <c r="U90" s="61" t="str">
        <f t="shared" ca="1" si="25"/>
        <v/>
      </c>
      <c r="V90" s="61" t="str">
        <f t="shared" ca="1" si="26"/>
        <v/>
      </c>
      <c r="AJ90" t="str">
        <f t="shared" ca="1" si="27"/>
        <v>first</v>
      </c>
    </row>
    <row r="91" spans="3:36">
      <c r="C91" t="str">
        <f t="shared" ca="1" si="28"/>
        <v/>
      </c>
      <c r="D91" s="4" t="str">
        <f ca="1">IF(C91="","",COUNTIFS('Program and Results'!$S:$S,"HOME",'Program and Results'!$AC:$AC,'Data mining (Goals Superiority)'!$C91))</f>
        <v/>
      </c>
      <c r="E91" s="4" t="str">
        <f ca="1">IF(C91="","",COUNTIFS('Program and Results'!$S:$S,"AWAY",'Program and Results'!$AC:$AC,'Data mining (Goals Superiority)'!$C91))</f>
        <v/>
      </c>
      <c r="F91" s="4" t="str">
        <f ca="1">IF(C91="","",COUNTIFS('Program and Results'!$S:$S,"DRAW",'Program and Results'!$AC:$AC,'Data mining (Goals Superiority)'!$C91))</f>
        <v/>
      </c>
      <c r="G91" s="4" t="str">
        <f t="shared" ca="1" si="16"/>
        <v/>
      </c>
      <c r="H91" s="69" t="str">
        <f t="shared" ca="1" si="17"/>
        <v/>
      </c>
      <c r="I91" s="69" t="str">
        <f t="shared" ca="1" si="18"/>
        <v/>
      </c>
      <c r="J91" s="69" t="str">
        <f t="shared" ca="1" si="19"/>
        <v/>
      </c>
      <c r="N91" s="64" t="str">
        <f t="shared" ca="1" si="29"/>
        <v/>
      </c>
      <c r="O91" s="64" t="str">
        <f t="shared" ca="1" si="30"/>
        <v/>
      </c>
      <c r="P91" s="36" t="str">
        <f t="shared" ca="1" si="20"/>
        <v/>
      </c>
      <c r="Q91" s="36" t="str">
        <f t="shared" ca="1" si="21"/>
        <v/>
      </c>
      <c r="R91" s="36" t="str">
        <f t="shared" ca="1" si="22"/>
        <v/>
      </c>
      <c r="S91" s="4" t="str">
        <f t="shared" ca="1" si="23"/>
        <v/>
      </c>
      <c r="T91" s="61" t="str">
        <f t="shared" ca="1" si="24"/>
        <v/>
      </c>
      <c r="U91" s="61" t="str">
        <f t="shared" ca="1" si="25"/>
        <v/>
      </c>
      <c r="V91" s="61" t="str">
        <f t="shared" ca="1" si="26"/>
        <v/>
      </c>
      <c r="AJ91" t="str">
        <f t="shared" ca="1" si="27"/>
        <v>first</v>
      </c>
    </row>
    <row r="92" spans="3:36">
      <c r="C92" t="str">
        <f t="shared" ca="1" si="28"/>
        <v/>
      </c>
      <c r="D92" s="4" t="str">
        <f ca="1">IF(C92="","",COUNTIFS('Program and Results'!$S:$S,"HOME",'Program and Results'!$AC:$AC,'Data mining (Goals Superiority)'!$C92))</f>
        <v/>
      </c>
      <c r="E92" s="4" t="str">
        <f ca="1">IF(C92="","",COUNTIFS('Program and Results'!$S:$S,"AWAY",'Program and Results'!$AC:$AC,'Data mining (Goals Superiority)'!$C92))</f>
        <v/>
      </c>
      <c r="F92" s="4" t="str">
        <f ca="1">IF(C92="","",COUNTIFS('Program and Results'!$S:$S,"DRAW",'Program and Results'!$AC:$AC,'Data mining (Goals Superiority)'!$C92))</f>
        <v/>
      </c>
      <c r="G92" s="4" t="str">
        <f t="shared" ca="1" si="16"/>
        <v/>
      </c>
      <c r="H92" s="69" t="str">
        <f t="shared" ca="1" si="17"/>
        <v/>
      </c>
      <c r="I92" s="69" t="str">
        <f t="shared" ca="1" si="18"/>
        <v/>
      </c>
      <c r="J92" s="69" t="str">
        <f t="shared" ca="1" si="19"/>
        <v/>
      </c>
      <c r="N92" s="64" t="str">
        <f t="shared" ca="1" si="29"/>
        <v/>
      </c>
      <c r="O92" s="64" t="str">
        <f t="shared" ca="1" si="30"/>
        <v/>
      </c>
      <c r="P92" s="36" t="str">
        <f t="shared" ca="1" si="20"/>
        <v/>
      </c>
      <c r="Q92" s="36" t="str">
        <f t="shared" ca="1" si="21"/>
        <v/>
      </c>
      <c r="R92" s="36" t="str">
        <f t="shared" ca="1" si="22"/>
        <v/>
      </c>
      <c r="S92" s="4" t="str">
        <f t="shared" ca="1" si="23"/>
        <v/>
      </c>
      <c r="T92" s="61" t="str">
        <f t="shared" ca="1" si="24"/>
        <v/>
      </c>
      <c r="U92" s="61" t="str">
        <f t="shared" ca="1" si="25"/>
        <v/>
      </c>
      <c r="V92" s="61" t="str">
        <f t="shared" ca="1" si="26"/>
        <v/>
      </c>
      <c r="AJ92" t="str">
        <f t="shared" ca="1" si="27"/>
        <v>first</v>
      </c>
    </row>
    <row r="93" spans="3:36">
      <c r="C93" t="str">
        <f t="shared" ca="1" si="28"/>
        <v/>
      </c>
      <c r="D93" s="4" t="str">
        <f ca="1">IF(C93="","",COUNTIFS('Program and Results'!$S:$S,"HOME",'Program and Results'!$AC:$AC,'Data mining (Goals Superiority)'!$C93))</f>
        <v/>
      </c>
      <c r="E93" s="4" t="str">
        <f ca="1">IF(C93="","",COUNTIFS('Program and Results'!$S:$S,"AWAY",'Program and Results'!$AC:$AC,'Data mining (Goals Superiority)'!$C93))</f>
        <v/>
      </c>
      <c r="F93" s="4" t="str">
        <f ca="1">IF(C93="","",COUNTIFS('Program and Results'!$S:$S,"DRAW",'Program and Results'!$AC:$AC,'Data mining (Goals Superiority)'!$C93))</f>
        <v/>
      </c>
      <c r="G93" s="4" t="str">
        <f t="shared" ca="1" si="16"/>
        <v/>
      </c>
      <c r="H93" s="69" t="str">
        <f t="shared" ca="1" si="17"/>
        <v/>
      </c>
      <c r="I93" s="69" t="str">
        <f t="shared" ca="1" si="18"/>
        <v/>
      </c>
      <c r="J93" s="69" t="str">
        <f t="shared" ca="1" si="19"/>
        <v/>
      </c>
      <c r="N93" s="64" t="str">
        <f t="shared" ca="1" si="29"/>
        <v/>
      </c>
      <c r="O93" s="64" t="str">
        <f t="shared" ca="1" si="30"/>
        <v/>
      </c>
      <c r="P93" s="36" t="str">
        <f t="shared" ca="1" si="20"/>
        <v/>
      </c>
      <c r="Q93" s="36" t="str">
        <f t="shared" ca="1" si="21"/>
        <v/>
      </c>
      <c r="R93" s="36" t="str">
        <f t="shared" ca="1" si="22"/>
        <v/>
      </c>
      <c r="S93" s="4" t="str">
        <f t="shared" ca="1" si="23"/>
        <v/>
      </c>
      <c r="T93" s="61" t="str">
        <f t="shared" ca="1" si="24"/>
        <v/>
      </c>
      <c r="U93" s="61" t="str">
        <f t="shared" ca="1" si="25"/>
        <v/>
      </c>
      <c r="V93" s="61" t="str">
        <f t="shared" ca="1" si="26"/>
        <v/>
      </c>
      <c r="AJ93" t="str">
        <f t="shared" ca="1" si="27"/>
        <v>first</v>
      </c>
    </row>
    <row r="94" spans="3:36">
      <c r="C94" t="str">
        <f t="shared" ca="1" si="28"/>
        <v/>
      </c>
      <c r="D94" s="4" t="str">
        <f ca="1">IF(C94="","",COUNTIFS('Program and Results'!$S:$S,"HOME",'Program and Results'!$AC:$AC,'Data mining (Goals Superiority)'!$C94))</f>
        <v/>
      </c>
      <c r="E94" s="4" t="str">
        <f ca="1">IF(C94="","",COUNTIFS('Program and Results'!$S:$S,"AWAY",'Program and Results'!$AC:$AC,'Data mining (Goals Superiority)'!$C94))</f>
        <v/>
      </c>
      <c r="F94" s="4" t="str">
        <f ca="1">IF(C94="","",COUNTIFS('Program and Results'!$S:$S,"DRAW",'Program and Results'!$AC:$AC,'Data mining (Goals Superiority)'!$C94))</f>
        <v/>
      </c>
      <c r="G94" s="4" t="str">
        <f t="shared" ca="1" si="16"/>
        <v/>
      </c>
      <c r="H94" s="69" t="str">
        <f t="shared" ca="1" si="17"/>
        <v/>
      </c>
      <c r="I94" s="69" t="str">
        <f t="shared" ca="1" si="18"/>
        <v/>
      </c>
      <c r="J94" s="69" t="str">
        <f t="shared" ca="1" si="19"/>
        <v/>
      </c>
      <c r="N94" s="64" t="str">
        <f t="shared" ca="1" si="29"/>
        <v/>
      </c>
      <c r="O94" s="64" t="str">
        <f t="shared" ca="1" si="30"/>
        <v/>
      </c>
      <c r="P94" s="36" t="str">
        <f t="shared" ca="1" si="20"/>
        <v/>
      </c>
      <c r="Q94" s="36" t="str">
        <f t="shared" ca="1" si="21"/>
        <v/>
      </c>
      <c r="R94" s="36" t="str">
        <f t="shared" ca="1" si="22"/>
        <v/>
      </c>
      <c r="S94" s="4" t="str">
        <f t="shared" ca="1" si="23"/>
        <v/>
      </c>
      <c r="T94" s="61" t="str">
        <f t="shared" ca="1" si="24"/>
        <v/>
      </c>
      <c r="U94" s="61" t="str">
        <f t="shared" ca="1" si="25"/>
        <v/>
      </c>
      <c r="V94" s="61" t="str">
        <f t="shared" ca="1" si="26"/>
        <v/>
      </c>
      <c r="AJ94" t="str">
        <f t="shared" ca="1" si="27"/>
        <v>first</v>
      </c>
    </row>
    <row r="95" spans="3:36">
      <c r="C95" t="str">
        <f t="shared" ca="1" si="28"/>
        <v/>
      </c>
      <c r="D95" s="4" t="str">
        <f ca="1">IF(C95="","",COUNTIFS('Program and Results'!$S:$S,"HOME",'Program and Results'!$AC:$AC,'Data mining (Goals Superiority)'!$C95))</f>
        <v/>
      </c>
      <c r="E95" s="4" t="str">
        <f ca="1">IF(C95="","",COUNTIFS('Program and Results'!$S:$S,"AWAY",'Program and Results'!$AC:$AC,'Data mining (Goals Superiority)'!$C95))</f>
        <v/>
      </c>
      <c r="F95" s="4" t="str">
        <f ca="1">IF(C95="","",COUNTIFS('Program and Results'!$S:$S,"DRAW",'Program and Results'!$AC:$AC,'Data mining (Goals Superiority)'!$C95))</f>
        <v/>
      </c>
      <c r="G95" s="4" t="str">
        <f t="shared" ca="1" si="16"/>
        <v/>
      </c>
      <c r="H95" s="69" t="str">
        <f t="shared" ca="1" si="17"/>
        <v/>
      </c>
      <c r="I95" s="69" t="str">
        <f t="shared" ca="1" si="18"/>
        <v/>
      </c>
      <c r="J95" s="69" t="str">
        <f t="shared" ca="1" si="19"/>
        <v/>
      </c>
      <c r="N95" s="64" t="str">
        <f t="shared" ca="1" si="29"/>
        <v/>
      </c>
      <c r="O95" s="64" t="str">
        <f t="shared" ca="1" si="30"/>
        <v/>
      </c>
      <c r="P95" s="36" t="str">
        <f t="shared" ca="1" si="20"/>
        <v/>
      </c>
      <c r="Q95" s="36" t="str">
        <f t="shared" ca="1" si="21"/>
        <v/>
      </c>
      <c r="R95" s="36" t="str">
        <f t="shared" ca="1" si="22"/>
        <v/>
      </c>
      <c r="S95" s="4" t="str">
        <f t="shared" ca="1" si="23"/>
        <v/>
      </c>
      <c r="T95" s="61" t="str">
        <f t="shared" ca="1" si="24"/>
        <v/>
      </c>
      <c r="U95" s="61" t="str">
        <f t="shared" ca="1" si="25"/>
        <v/>
      </c>
      <c r="V95" s="61" t="str">
        <f t="shared" ca="1" si="26"/>
        <v/>
      </c>
      <c r="AJ95" t="str">
        <f t="shared" ca="1" si="27"/>
        <v>first</v>
      </c>
    </row>
    <row r="96" spans="3:36">
      <c r="C96" t="str">
        <f t="shared" ca="1" si="28"/>
        <v/>
      </c>
      <c r="D96" s="4" t="str">
        <f ca="1">IF(C96="","",COUNTIFS('Program and Results'!$S:$S,"HOME",'Program and Results'!$AC:$AC,'Data mining (Goals Superiority)'!$C96))</f>
        <v/>
      </c>
      <c r="E96" s="4" t="str">
        <f ca="1">IF(C96="","",COUNTIFS('Program and Results'!$S:$S,"AWAY",'Program and Results'!$AC:$AC,'Data mining (Goals Superiority)'!$C96))</f>
        <v/>
      </c>
      <c r="F96" s="4" t="str">
        <f ca="1">IF(C96="","",COUNTIFS('Program and Results'!$S:$S,"DRAW",'Program and Results'!$AC:$AC,'Data mining (Goals Superiority)'!$C96))</f>
        <v/>
      </c>
      <c r="G96" s="4" t="str">
        <f t="shared" ca="1" si="16"/>
        <v/>
      </c>
      <c r="H96" s="69" t="str">
        <f t="shared" ca="1" si="17"/>
        <v/>
      </c>
      <c r="I96" s="69" t="str">
        <f t="shared" ca="1" si="18"/>
        <v/>
      </c>
      <c r="J96" s="69" t="str">
        <f t="shared" ca="1" si="19"/>
        <v/>
      </c>
      <c r="N96" s="64" t="str">
        <f t="shared" ca="1" si="29"/>
        <v/>
      </c>
      <c r="O96" s="64" t="str">
        <f t="shared" ca="1" si="30"/>
        <v/>
      </c>
      <c r="P96" s="36" t="str">
        <f t="shared" ca="1" si="20"/>
        <v/>
      </c>
      <c r="Q96" s="36" t="str">
        <f t="shared" ca="1" si="21"/>
        <v/>
      </c>
      <c r="R96" s="36" t="str">
        <f t="shared" ca="1" si="22"/>
        <v/>
      </c>
      <c r="S96" s="4" t="str">
        <f t="shared" ca="1" si="23"/>
        <v/>
      </c>
      <c r="T96" s="61" t="str">
        <f t="shared" ca="1" si="24"/>
        <v/>
      </c>
      <c r="U96" s="61" t="str">
        <f t="shared" ca="1" si="25"/>
        <v/>
      </c>
      <c r="V96" s="61" t="str">
        <f t="shared" ca="1" si="26"/>
        <v/>
      </c>
      <c r="AJ96" t="str">
        <f t="shared" ca="1" si="27"/>
        <v>first</v>
      </c>
    </row>
    <row r="97" spans="3:36">
      <c r="C97" t="str">
        <f t="shared" ca="1" si="28"/>
        <v/>
      </c>
      <c r="D97" s="4" t="str">
        <f ca="1">IF(C97="","",COUNTIFS('Program and Results'!$S:$S,"HOME",'Program and Results'!$AC:$AC,'Data mining (Goals Superiority)'!$C97))</f>
        <v/>
      </c>
      <c r="E97" s="4" t="str">
        <f ca="1">IF(C97="","",COUNTIFS('Program and Results'!$S:$S,"AWAY",'Program and Results'!$AC:$AC,'Data mining (Goals Superiority)'!$C97))</f>
        <v/>
      </c>
      <c r="F97" s="4" t="str">
        <f ca="1">IF(C97="","",COUNTIFS('Program and Results'!$S:$S,"DRAW",'Program and Results'!$AC:$AC,'Data mining (Goals Superiority)'!$C97))</f>
        <v/>
      </c>
      <c r="G97" s="4" t="str">
        <f t="shared" ca="1" si="16"/>
        <v/>
      </c>
      <c r="H97" s="69" t="str">
        <f t="shared" ca="1" si="17"/>
        <v/>
      </c>
      <c r="I97" s="69" t="str">
        <f t="shared" ca="1" si="18"/>
        <v/>
      </c>
      <c r="J97" s="69" t="str">
        <f t="shared" ca="1" si="19"/>
        <v/>
      </c>
      <c r="N97" s="64" t="str">
        <f t="shared" ca="1" si="29"/>
        <v/>
      </c>
      <c r="O97" s="64" t="str">
        <f t="shared" ca="1" si="30"/>
        <v/>
      </c>
      <c r="P97" s="36" t="str">
        <f t="shared" ca="1" si="20"/>
        <v/>
      </c>
      <c r="Q97" s="36" t="str">
        <f t="shared" ca="1" si="21"/>
        <v/>
      </c>
      <c r="R97" s="36" t="str">
        <f t="shared" ca="1" si="22"/>
        <v/>
      </c>
      <c r="S97" s="4" t="str">
        <f t="shared" ca="1" si="23"/>
        <v/>
      </c>
      <c r="T97" s="61" t="str">
        <f t="shared" ca="1" si="24"/>
        <v/>
      </c>
      <c r="U97" s="61" t="str">
        <f t="shared" ca="1" si="25"/>
        <v/>
      </c>
      <c r="V97" s="61" t="str">
        <f t="shared" ca="1" si="26"/>
        <v/>
      </c>
      <c r="AJ97" t="str">
        <f t="shared" ca="1" si="27"/>
        <v>first</v>
      </c>
    </row>
    <row r="98" spans="3:36">
      <c r="C98" t="str">
        <f t="shared" ca="1" si="28"/>
        <v/>
      </c>
      <c r="D98" s="4" t="str">
        <f ca="1">IF(C98="","",COUNTIFS('Program and Results'!$S:$S,"HOME",'Program and Results'!$AC:$AC,'Data mining (Goals Superiority)'!$C98))</f>
        <v/>
      </c>
      <c r="E98" s="4" t="str">
        <f ca="1">IF(C98="","",COUNTIFS('Program and Results'!$S:$S,"AWAY",'Program and Results'!$AC:$AC,'Data mining (Goals Superiority)'!$C98))</f>
        <v/>
      </c>
      <c r="F98" s="4" t="str">
        <f ca="1">IF(C98="","",COUNTIFS('Program and Results'!$S:$S,"DRAW",'Program and Results'!$AC:$AC,'Data mining (Goals Superiority)'!$C98))</f>
        <v/>
      </c>
      <c r="G98" s="4" t="str">
        <f t="shared" ca="1" si="16"/>
        <v/>
      </c>
      <c r="H98" s="69" t="str">
        <f t="shared" ca="1" si="17"/>
        <v/>
      </c>
      <c r="I98" s="69" t="str">
        <f t="shared" ca="1" si="18"/>
        <v/>
      </c>
      <c r="J98" s="69" t="str">
        <f t="shared" ca="1" si="19"/>
        <v/>
      </c>
      <c r="N98" s="64" t="str">
        <f t="shared" ca="1" si="29"/>
        <v/>
      </c>
      <c r="O98" s="64" t="str">
        <f t="shared" ca="1" si="30"/>
        <v/>
      </c>
      <c r="P98" s="36" t="str">
        <f t="shared" ca="1" si="20"/>
        <v/>
      </c>
      <c r="Q98" s="36" t="str">
        <f t="shared" ca="1" si="21"/>
        <v/>
      </c>
      <c r="R98" s="36" t="str">
        <f t="shared" ca="1" si="22"/>
        <v/>
      </c>
      <c r="S98" s="4" t="str">
        <f t="shared" ca="1" si="23"/>
        <v/>
      </c>
      <c r="T98" s="61" t="str">
        <f t="shared" ca="1" si="24"/>
        <v/>
      </c>
      <c r="U98" s="61" t="str">
        <f t="shared" ca="1" si="25"/>
        <v/>
      </c>
      <c r="V98" s="61" t="str">
        <f t="shared" ca="1" si="26"/>
        <v/>
      </c>
      <c r="AJ98" t="str">
        <f t="shared" ca="1" si="27"/>
        <v>first</v>
      </c>
    </row>
    <row r="99" spans="3:36">
      <c r="C99" t="str">
        <f t="shared" ca="1" si="28"/>
        <v/>
      </c>
      <c r="D99" s="4" t="str">
        <f ca="1">IF(C99="","",COUNTIFS('Program and Results'!$S:$S,"HOME",'Program and Results'!$AC:$AC,'Data mining (Goals Superiority)'!$C99))</f>
        <v/>
      </c>
      <c r="E99" s="4" t="str">
        <f ca="1">IF(C99="","",COUNTIFS('Program and Results'!$S:$S,"AWAY",'Program and Results'!$AC:$AC,'Data mining (Goals Superiority)'!$C99))</f>
        <v/>
      </c>
      <c r="F99" s="4" t="str">
        <f ca="1">IF(C99="","",COUNTIFS('Program and Results'!$S:$S,"DRAW",'Program and Results'!$AC:$AC,'Data mining (Goals Superiority)'!$C99))</f>
        <v/>
      </c>
      <c r="G99" s="4" t="str">
        <f t="shared" ca="1" si="16"/>
        <v/>
      </c>
      <c r="H99" s="69" t="str">
        <f t="shared" ca="1" si="17"/>
        <v/>
      </c>
      <c r="I99" s="69" t="str">
        <f t="shared" ca="1" si="18"/>
        <v/>
      </c>
      <c r="J99" s="69" t="str">
        <f t="shared" ca="1" si="19"/>
        <v/>
      </c>
      <c r="N99" s="64" t="str">
        <f t="shared" ca="1" si="29"/>
        <v/>
      </c>
      <c r="O99" s="64" t="str">
        <f t="shared" ca="1" si="30"/>
        <v/>
      </c>
      <c r="P99" s="36" t="str">
        <f t="shared" ca="1" si="20"/>
        <v/>
      </c>
      <c r="Q99" s="36" t="str">
        <f t="shared" ca="1" si="21"/>
        <v/>
      </c>
      <c r="R99" s="36" t="str">
        <f t="shared" ca="1" si="22"/>
        <v/>
      </c>
      <c r="S99" s="4" t="str">
        <f t="shared" ca="1" si="23"/>
        <v/>
      </c>
      <c r="T99" s="61" t="str">
        <f t="shared" ca="1" si="24"/>
        <v/>
      </c>
      <c r="U99" s="61" t="str">
        <f t="shared" ca="1" si="25"/>
        <v/>
      </c>
      <c r="V99" s="61" t="str">
        <f t="shared" ca="1" si="26"/>
        <v/>
      </c>
      <c r="AJ99" t="str">
        <f t="shared" ca="1" si="27"/>
        <v>first</v>
      </c>
    </row>
    <row r="100" spans="3:36">
      <c r="C100" t="str">
        <f t="shared" ca="1" si="28"/>
        <v/>
      </c>
      <c r="D100" s="4" t="str">
        <f ca="1">IF(C100="","",COUNTIFS('Program and Results'!$S:$S,"HOME",'Program and Results'!$AC:$AC,'Data mining (Goals Superiority)'!$C100))</f>
        <v/>
      </c>
      <c r="E100" s="4" t="str">
        <f ca="1">IF(C100="","",COUNTIFS('Program and Results'!$S:$S,"AWAY",'Program and Results'!$AC:$AC,'Data mining (Goals Superiority)'!$C100))</f>
        <v/>
      </c>
      <c r="F100" s="4" t="str">
        <f ca="1">IF(C100="","",COUNTIFS('Program and Results'!$S:$S,"DRAW",'Program and Results'!$AC:$AC,'Data mining (Goals Superiority)'!$C100))</f>
        <v/>
      </c>
      <c r="G100" s="4" t="str">
        <f t="shared" ca="1" si="16"/>
        <v/>
      </c>
      <c r="H100" s="69" t="str">
        <f t="shared" ca="1" si="17"/>
        <v/>
      </c>
      <c r="I100" s="69" t="str">
        <f t="shared" ca="1" si="18"/>
        <v/>
      </c>
      <c r="J100" s="69" t="str">
        <f t="shared" ca="1" si="19"/>
        <v/>
      </c>
      <c r="N100" s="64" t="str">
        <f t="shared" ca="1" si="29"/>
        <v/>
      </c>
      <c r="O100" s="64" t="str">
        <f t="shared" ca="1" si="30"/>
        <v/>
      </c>
      <c r="P100" s="36" t="str">
        <f t="shared" ca="1" si="20"/>
        <v/>
      </c>
      <c r="Q100" s="36" t="str">
        <f t="shared" ca="1" si="21"/>
        <v/>
      </c>
      <c r="R100" s="36" t="str">
        <f t="shared" ca="1" si="22"/>
        <v/>
      </c>
      <c r="S100" s="4" t="str">
        <f t="shared" ca="1" si="23"/>
        <v/>
      </c>
      <c r="T100" s="61" t="str">
        <f t="shared" ca="1" si="24"/>
        <v/>
      </c>
      <c r="U100" s="61" t="str">
        <f t="shared" ca="1" si="25"/>
        <v/>
      </c>
      <c r="V100" s="61" t="str">
        <f t="shared" ca="1" si="26"/>
        <v/>
      </c>
      <c r="AJ100" t="str">
        <f t="shared" ca="1" si="27"/>
        <v>first</v>
      </c>
    </row>
    <row r="101" spans="3:36">
      <c r="C101" t="str">
        <f t="shared" ca="1" si="28"/>
        <v/>
      </c>
      <c r="D101" s="4" t="str">
        <f ca="1">IF(C101="","",COUNTIFS('Program and Results'!$S:$S,"HOME",'Program and Results'!$AC:$AC,'Data mining (Goals Superiority)'!$C101))</f>
        <v/>
      </c>
      <c r="E101" s="4" t="str">
        <f ca="1">IF(C101="","",COUNTIFS('Program and Results'!$S:$S,"AWAY",'Program and Results'!$AC:$AC,'Data mining (Goals Superiority)'!$C101))</f>
        <v/>
      </c>
      <c r="F101" s="4" t="str">
        <f ca="1">IF(C101="","",COUNTIFS('Program and Results'!$S:$S,"DRAW",'Program and Results'!$AC:$AC,'Data mining (Goals Superiority)'!$C101))</f>
        <v/>
      </c>
      <c r="G101" s="4" t="str">
        <f t="shared" ca="1" si="16"/>
        <v/>
      </c>
      <c r="H101" s="69" t="str">
        <f t="shared" ca="1" si="17"/>
        <v/>
      </c>
      <c r="I101" s="69" t="str">
        <f t="shared" ca="1" si="18"/>
        <v/>
      </c>
      <c r="J101" s="69" t="str">
        <f t="shared" ca="1" si="19"/>
        <v/>
      </c>
      <c r="N101" s="64" t="str">
        <f t="shared" ca="1" si="29"/>
        <v/>
      </c>
      <c r="O101" s="64" t="str">
        <f t="shared" ca="1" si="30"/>
        <v/>
      </c>
      <c r="P101" s="36" t="str">
        <f t="shared" ca="1" si="20"/>
        <v/>
      </c>
      <c r="Q101" s="36" t="str">
        <f t="shared" ca="1" si="21"/>
        <v/>
      </c>
      <c r="R101" s="36" t="str">
        <f t="shared" ca="1" si="22"/>
        <v/>
      </c>
      <c r="S101" s="4" t="str">
        <f t="shared" ca="1" si="23"/>
        <v/>
      </c>
      <c r="T101" s="61" t="str">
        <f t="shared" ca="1" si="24"/>
        <v/>
      </c>
      <c r="U101" s="61" t="str">
        <f t="shared" ca="1" si="25"/>
        <v/>
      </c>
      <c r="V101" s="61" t="str">
        <f t="shared" ca="1" si="26"/>
        <v/>
      </c>
      <c r="AJ101" t="str">
        <f t="shared" ca="1" si="27"/>
        <v>first</v>
      </c>
    </row>
    <row r="102" spans="3:36">
      <c r="C102" t="str">
        <f t="shared" ca="1" si="28"/>
        <v/>
      </c>
      <c r="D102" s="4" t="str">
        <f ca="1">IF(C102="","",COUNTIFS('Program and Results'!$S:$S,"HOME",'Program and Results'!$AC:$AC,'Data mining (Goals Superiority)'!$C102))</f>
        <v/>
      </c>
      <c r="E102" s="4" t="str">
        <f ca="1">IF(C102="","",COUNTIFS('Program and Results'!$S:$S,"AWAY",'Program and Results'!$AC:$AC,'Data mining (Goals Superiority)'!$C102))</f>
        <v/>
      </c>
      <c r="F102" s="4" t="str">
        <f ca="1">IF(C102="","",COUNTIFS('Program and Results'!$S:$S,"DRAW",'Program and Results'!$AC:$AC,'Data mining (Goals Superiority)'!$C102))</f>
        <v/>
      </c>
      <c r="G102" s="4" t="str">
        <f t="shared" ca="1" si="16"/>
        <v/>
      </c>
      <c r="H102" s="69" t="str">
        <f t="shared" ca="1" si="17"/>
        <v/>
      </c>
      <c r="I102" s="69" t="str">
        <f t="shared" ca="1" si="18"/>
        <v/>
      </c>
      <c r="J102" s="69" t="str">
        <f t="shared" ca="1" si="19"/>
        <v/>
      </c>
      <c r="N102" s="64" t="str">
        <f t="shared" ca="1" si="29"/>
        <v/>
      </c>
      <c r="O102" s="64" t="str">
        <f t="shared" ca="1" si="30"/>
        <v/>
      </c>
      <c r="P102" s="36" t="str">
        <f t="shared" ca="1" si="20"/>
        <v/>
      </c>
      <c r="Q102" s="36" t="str">
        <f t="shared" ca="1" si="21"/>
        <v/>
      </c>
      <c r="R102" s="36" t="str">
        <f t="shared" ca="1" si="22"/>
        <v/>
      </c>
      <c r="S102" s="4" t="str">
        <f t="shared" ca="1" si="23"/>
        <v/>
      </c>
      <c r="T102" s="61" t="str">
        <f t="shared" ca="1" si="24"/>
        <v/>
      </c>
      <c r="U102" s="61" t="str">
        <f t="shared" ca="1" si="25"/>
        <v/>
      </c>
      <c r="V102" s="61" t="str">
        <f t="shared" ca="1" si="26"/>
        <v/>
      </c>
      <c r="AJ102" t="str">
        <f t="shared" ca="1" si="27"/>
        <v>first</v>
      </c>
    </row>
    <row r="103" spans="3:36">
      <c r="C103" t="str">
        <f t="shared" ca="1" si="28"/>
        <v/>
      </c>
      <c r="D103" s="4" t="str">
        <f ca="1">IF(C103="","",COUNTIFS('Program and Results'!$S:$S,"HOME",'Program and Results'!$AC:$AC,'Data mining (Goals Superiority)'!$C103))</f>
        <v/>
      </c>
      <c r="E103" s="4" t="str">
        <f ca="1">IF(C103="","",COUNTIFS('Program and Results'!$S:$S,"AWAY",'Program and Results'!$AC:$AC,'Data mining (Goals Superiority)'!$C103))</f>
        <v/>
      </c>
      <c r="F103" s="4" t="str">
        <f ca="1">IF(C103="","",COUNTIFS('Program and Results'!$S:$S,"DRAW",'Program and Results'!$AC:$AC,'Data mining (Goals Superiority)'!$C103))</f>
        <v/>
      </c>
      <c r="G103" s="4" t="str">
        <f t="shared" ca="1" si="16"/>
        <v/>
      </c>
      <c r="H103" s="69" t="str">
        <f t="shared" ca="1" si="17"/>
        <v/>
      </c>
      <c r="I103" s="69" t="str">
        <f t="shared" ca="1" si="18"/>
        <v/>
      </c>
      <c r="J103" s="69" t="str">
        <f t="shared" ca="1" si="19"/>
        <v/>
      </c>
      <c r="N103" s="64" t="str">
        <f t="shared" ca="1" si="29"/>
        <v/>
      </c>
      <c r="O103" s="64" t="str">
        <f t="shared" ca="1" si="30"/>
        <v/>
      </c>
      <c r="P103" s="36" t="str">
        <f t="shared" ca="1" si="20"/>
        <v/>
      </c>
      <c r="Q103" s="36" t="str">
        <f t="shared" ca="1" si="21"/>
        <v/>
      </c>
      <c r="R103" s="36" t="str">
        <f t="shared" ca="1" si="22"/>
        <v/>
      </c>
      <c r="S103" s="4" t="str">
        <f t="shared" ca="1" si="23"/>
        <v/>
      </c>
      <c r="T103" s="61" t="str">
        <f t="shared" ca="1" si="24"/>
        <v/>
      </c>
      <c r="U103" s="61" t="str">
        <f t="shared" ca="1" si="25"/>
        <v/>
      </c>
      <c r="V103" s="61" t="str">
        <f t="shared" ca="1" si="26"/>
        <v/>
      </c>
      <c r="AJ103" t="str">
        <f t="shared" ca="1" si="27"/>
        <v>first</v>
      </c>
    </row>
    <row r="104" spans="3:36">
      <c r="C104" t="str">
        <f t="shared" ca="1" si="28"/>
        <v/>
      </c>
      <c r="D104" s="4" t="str">
        <f ca="1">IF(C104="","",COUNTIFS('Program and Results'!$S:$S,"HOME",'Program and Results'!$AC:$AC,'Data mining (Goals Superiority)'!$C104))</f>
        <v/>
      </c>
      <c r="E104" s="4" t="str">
        <f ca="1">IF(C104="","",COUNTIFS('Program and Results'!$S:$S,"AWAY",'Program and Results'!$AC:$AC,'Data mining (Goals Superiority)'!$C104))</f>
        <v/>
      </c>
      <c r="F104" s="4" t="str">
        <f ca="1">IF(C104="","",COUNTIFS('Program and Results'!$S:$S,"DRAW",'Program and Results'!$AC:$AC,'Data mining (Goals Superiority)'!$C104))</f>
        <v/>
      </c>
      <c r="G104" s="4" t="str">
        <f t="shared" ca="1" si="16"/>
        <v/>
      </c>
      <c r="H104" s="69" t="str">
        <f t="shared" ca="1" si="17"/>
        <v/>
      </c>
      <c r="I104" s="69" t="str">
        <f t="shared" ca="1" si="18"/>
        <v/>
      </c>
      <c r="J104" s="69" t="str">
        <f t="shared" ca="1" si="19"/>
        <v/>
      </c>
      <c r="N104" s="64" t="str">
        <f t="shared" ca="1" si="29"/>
        <v/>
      </c>
      <c r="O104" s="64" t="str">
        <f t="shared" ca="1" si="30"/>
        <v/>
      </c>
      <c r="P104" s="36" t="str">
        <f t="shared" ca="1" si="20"/>
        <v/>
      </c>
      <c r="Q104" s="36" t="str">
        <f t="shared" ca="1" si="21"/>
        <v/>
      </c>
      <c r="R104" s="36" t="str">
        <f t="shared" ca="1" si="22"/>
        <v/>
      </c>
      <c r="S104" s="4" t="str">
        <f t="shared" ca="1" si="23"/>
        <v/>
      </c>
      <c r="T104" s="61" t="str">
        <f t="shared" ca="1" si="24"/>
        <v/>
      </c>
      <c r="U104" s="61" t="str">
        <f t="shared" ca="1" si="25"/>
        <v/>
      </c>
      <c r="V104" s="61" t="str">
        <f t="shared" ca="1" si="26"/>
        <v/>
      </c>
      <c r="AJ104" t="str">
        <f t="shared" ca="1" si="27"/>
        <v>first</v>
      </c>
    </row>
    <row r="105" spans="3:36">
      <c r="C105" t="str">
        <f t="shared" ca="1" si="28"/>
        <v/>
      </c>
      <c r="D105" s="4" t="str">
        <f ca="1">IF(C105="","",COUNTIFS('Program and Results'!$S:$S,"HOME",'Program and Results'!$AC:$AC,'Data mining (Goals Superiority)'!$C105))</f>
        <v/>
      </c>
      <c r="E105" s="4" t="str">
        <f ca="1">IF(C105="","",COUNTIFS('Program and Results'!$S:$S,"AWAY",'Program and Results'!$AC:$AC,'Data mining (Goals Superiority)'!$C105))</f>
        <v/>
      </c>
      <c r="F105" s="4" t="str">
        <f ca="1">IF(C105="","",COUNTIFS('Program and Results'!$S:$S,"DRAW",'Program and Results'!$AC:$AC,'Data mining (Goals Superiority)'!$C105))</f>
        <v/>
      </c>
      <c r="G105" s="4" t="str">
        <f t="shared" ca="1" si="16"/>
        <v/>
      </c>
      <c r="H105" s="69" t="str">
        <f t="shared" ca="1" si="17"/>
        <v/>
      </c>
      <c r="I105" s="69" t="str">
        <f t="shared" ca="1" si="18"/>
        <v/>
      </c>
      <c r="J105" s="69" t="str">
        <f t="shared" ca="1" si="19"/>
        <v/>
      </c>
      <c r="N105" s="64" t="str">
        <f t="shared" ca="1" si="29"/>
        <v/>
      </c>
      <c r="O105" s="64" t="str">
        <f t="shared" ca="1" si="30"/>
        <v/>
      </c>
      <c r="P105" s="36" t="str">
        <f t="shared" ca="1" si="20"/>
        <v/>
      </c>
      <c r="Q105" s="36" t="str">
        <f t="shared" ca="1" si="21"/>
        <v/>
      </c>
      <c r="R105" s="36" t="str">
        <f t="shared" ca="1" si="22"/>
        <v/>
      </c>
      <c r="S105" s="4" t="str">
        <f t="shared" ca="1" si="23"/>
        <v/>
      </c>
      <c r="T105" s="61" t="str">
        <f t="shared" ca="1" si="24"/>
        <v/>
      </c>
      <c r="U105" s="61" t="str">
        <f t="shared" ca="1" si="25"/>
        <v/>
      </c>
      <c r="V105" s="61" t="str">
        <f t="shared" ca="1" si="26"/>
        <v/>
      </c>
      <c r="AJ105" t="str">
        <f t="shared" ca="1" si="27"/>
        <v>first</v>
      </c>
    </row>
    <row r="106" spans="3:36">
      <c r="C106" t="str">
        <f t="shared" ca="1" si="28"/>
        <v/>
      </c>
      <c r="D106" s="4" t="str">
        <f ca="1">IF(C106="","",COUNTIFS('Program and Results'!$S:$S,"HOME",'Program and Results'!$AC:$AC,'Data mining (Goals Superiority)'!$C106))</f>
        <v/>
      </c>
      <c r="E106" s="4" t="str">
        <f ca="1">IF(C106="","",COUNTIFS('Program and Results'!$S:$S,"AWAY",'Program and Results'!$AC:$AC,'Data mining (Goals Superiority)'!$C106))</f>
        <v/>
      </c>
      <c r="F106" s="4" t="str">
        <f ca="1">IF(C106="","",COUNTIFS('Program and Results'!$S:$S,"DRAW",'Program and Results'!$AC:$AC,'Data mining (Goals Superiority)'!$C106))</f>
        <v/>
      </c>
      <c r="G106" s="4" t="str">
        <f t="shared" ca="1" si="16"/>
        <v/>
      </c>
      <c r="H106" s="69" t="str">
        <f t="shared" ca="1" si="17"/>
        <v/>
      </c>
      <c r="I106" s="69" t="str">
        <f t="shared" ca="1" si="18"/>
        <v/>
      </c>
      <c r="J106" s="69" t="str">
        <f t="shared" ca="1" si="19"/>
        <v/>
      </c>
      <c r="N106" s="64" t="str">
        <f t="shared" ca="1" si="29"/>
        <v/>
      </c>
      <c r="O106" s="64" t="str">
        <f t="shared" ca="1" si="30"/>
        <v/>
      </c>
      <c r="P106" s="36" t="str">
        <f t="shared" ca="1" si="20"/>
        <v/>
      </c>
      <c r="Q106" s="36" t="str">
        <f t="shared" ca="1" si="21"/>
        <v/>
      </c>
      <c r="R106" s="36" t="str">
        <f t="shared" ca="1" si="22"/>
        <v/>
      </c>
      <c r="S106" s="4" t="str">
        <f t="shared" ca="1" si="23"/>
        <v/>
      </c>
      <c r="T106" s="61" t="str">
        <f t="shared" ca="1" si="24"/>
        <v/>
      </c>
      <c r="U106" s="61" t="str">
        <f t="shared" ca="1" si="25"/>
        <v/>
      </c>
      <c r="V106" s="61" t="str">
        <f t="shared" ca="1" si="26"/>
        <v/>
      </c>
      <c r="AJ106" t="str">
        <f t="shared" ca="1" si="27"/>
        <v>first</v>
      </c>
    </row>
    <row r="107" spans="3:36">
      <c r="C107" t="str">
        <f t="shared" ca="1" si="28"/>
        <v/>
      </c>
      <c r="D107" s="4" t="str">
        <f ca="1">IF(C107="","",COUNTIFS('Program and Results'!$S:$S,"HOME",'Program and Results'!$AC:$AC,'Data mining (Goals Superiority)'!$C107))</f>
        <v/>
      </c>
      <c r="E107" s="4" t="str">
        <f ca="1">IF(C107="","",COUNTIFS('Program and Results'!$S:$S,"AWAY",'Program and Results'!$AC:$AC,'Data mining (Goals Superiority)'!$C107))</f>
        <v/>
      </c>
      <c r="F107" s="4" t="str">
        <f ca="1">IF(C107="","",COUNTIFS('Program and Results'!$S:$S,"DRAW",'Program and Results'!$AC:$AC,'Data mining (Goals Superiority)'!$C107))</f>
        <v/>
      </c>
      <c r="G107" s="4" t="str">
        <f t="shared" ca="1" si="16"/>
        <v/>
      </c>
      <c r="H107" s="69" t="str">
        <f t="shared" ca="1" si="17"/>
        <v/>
      </c>
      <c r="I107" s="69" t="str">
        <f t="shared" ca="1" si="18"/>
        <v/>
      </c>
      <c r="J107" s="69" t="str">
        <f t="shared" ca="1" si="19"/>
        <v/>
      </c>
      <c r="N107" s="64" t="str">
        <f t="shared" ca="1" si="29"/>
        <v/>
      </c>
      <c r="O107" s="64" t="str">
        <f t="shared" ca="1" si="30"/>
        <v/>
      </c>
      <c r="P107" s="36" t="str">
        <f t="shared" ca="1" si="20"/>
        <v/>
      </c>
      <c r="Q107" s="36" t="str">
        <f t="shared" ca="1" si="21"/>
        <v/>
      </c>
      <c r="R107" s="36" t="str">
        <f t="shared" ca="1" si="22"/>
        <v/>
      </c>
      <c r="S107" s="4" t="str">
        <f t="shared" ca="1" si="23"/>
        <v/>
      </c>
      <c r="T107" s="61" t="str">
        <f t="shared" ca="1" si="24"/>
        <v/>
      </c>
      <c r="U107" s="61" t="str">
        <f t="shared" ca="1" si="25"/>
        <v/>
      </c>
      <c r="V107" s="61" t="str">
        <f t="shared" ca="1" si="26"/>
        <v/>
      </c>
      <c r="AJ107" t="str">
        <f t="shared" ca="1" si="27"/>
        <v>first</v>
      </c>
    </row>
    <row r="108" spans="3:36">
      <c r="C108" t="str">
        <f t="shared" ca="1" si="28"/>
        <v/>
      </c>
      <c r="D108" s="4" t="str">
        <f ca="1">IF(C108="","",COUNTIFS('Program and Results'!$S:$S,"HOME",'Program and Results'!$AC:$AC,'Data mining (Goals Superiority)'!$C108))</f>
        <v/>
      </c>
      <c r="E108" s="4" t="str">
        <f ca="1">IF(C108="","",COUNTIFS('Program and Results'!$S:$S,"AWAY",'Program and Results'!$AC:$AC,'Data mining (Goals Superiority)'!$C108))</f>
        <v/>
      </c>
      <c r="F108" s="4" t="str">
        <f ca="1">IF(C108="","",COUNTIFS('Program and Results'!$S:$S,"DRAW",'Program and Results'!$AC:$AC,'Data mining (Goals Superiority)'!$C108))</f>
        <v/>
      </c>
      <c r="G108" s="4" t="str">
        <f t="shared" ca="1" si="16"/>
        <v/>
      </c>
      <c r="H108" s="69" t="str">
        <f t="shared" ca="1" si="17"/>
        <v/>
      </c>
      <c r="I108" s="69" t="str">
        <f t="shared" ca="1" si="18"/>
        <v/>
      </c>
      <c r="J108" s="69" t="str">
        <f t="shared" ca="1" si="19"/>
        <v/>
      </c>
      <c r="N108" s="64" t="str">
        <f t="shared" ca="1" si="29"/>
        <v/>
      </c>
      <c r="O108" s="64" t="str">
        <f t="shared" ca="1" si="30"/>
        <v/>
      </c>
      <c r="P108" s="36" t="str">
        <f t="shared" ca="1" si="20"/>
        <v/>
      </c>
      <c r="Q108" s="36" t="str">
        <f t="shared" ca="1" si="21"/>
        <v/>
      </c>
      <c r="R108" s="36" t="str">
        <f t="shared" ca="1" si="22"/>
        <v/>
      </c>
      <c r="S108" s="4" t="str">
        <f t="shared" ca="1" si="23"/>
        <v/>
      </c>
      <c r="T108" s="61" t="str">
        <f t="shared" ca="1" si="24"/>
        <v/>
      </c>
      <c r="U108" s="61" t="str">
        <f t="shared" ca="1" si="25"/>
        <v/>
      </c>
      <c r="V108" s="61" t="str">
        <f t="shared" ca="1" si="26"/>
        <v/>
      </c>
      <c r="AJ108" t="str">
        <f t="shared" ca="1" si="27"/>
        <v>first</v>
      </c>
    </row>
    <row r="109" spans="3:36">
      <c r="C109" t="str">
        <f t="shared" ca="1" si="28"/>
        <v/>
      </c>
      <c r="D109" s="4" t="str">
        <f ca="1">IF(C109="","",COUNTIFS('Program and Results'!$S:$S,"HOME",'Program and Results'!$AC:$AC,'Data mining (Goals Superiority)'!$C109))</f>
        <v/>
      </c>
      <c r="E109" s="4" t="str">
        <f ca="1">IF(C109="","",COUNTIFS('Program and Results'!$S:$S,"AWAY",'Program and Results'!$AC:$AC,'Data mining (Goals Superiority)'!$C109))</f>
        <v/>
      </c>
      <c r="F109" s="4" t="str">
        <f ca="1">IF(C109="","",COUNTIFS('Program and Results'!$S:$S,"DRAW",'Program and Results'!$AC:$AC,'Data mining (Goals Superiority)'!$C109))</f>
        <v/>
      </c>
      <c r="G109" s="4" t="str">
        <f t="shared" ca="1" si="16"/>
        <v/>
      </c>
      <c r="H109" s="69" t="str">
        <f t="shared" ca="1" si="17"/>
        <v/>
      </c>
      <c r="I109" s="69" t="str">
        <f t="shared" ca="1" si="18"/>
        <v/>
      </c>
      <c r="J109" s="69" t="str">
        <f t="shared" ca="1" si="19"/>
        <v/>
      </c>
      <c r="N109" s="64" t="str">
        <f t="shared" ca="1" si="29"/>
        <v/>
      </c>
      <c r="O109" s="64" t="str">
        <f t="shared" ca="1" si="30"/>
        <v/>
      </c>
      <c r="P109" s="36" t="str">
        <f t="shared" ca="1" si="20"/>
        <v/>
      </c>
      <c r="Q109" s="36" t="str">
        <f t="shared" ca="1" si="21"/>
        <v/>
      </c>
      <c r="R109" s="36" t="str">
        <f t="shared" ca="1" si="22"/>
        <v/>
      </c>
      <c r="S109" s="4" t="str">
        <f t="shared" ca="1" si="23"/>
        <v/>
      </c>
      <c r="T109" s="61" t="str">
        <f t="shared" ca="1" si="24"/>
        <v/>
      </c>
      <c r="U109" s="61" t="str">
        <f t="shared" ca="1" si="25"/>
        <v/>
      </c>
      <c r="V109" s="61" t="str">
        <f t="shared" ca="1" si="26"/>
        <v/>
      </c>
      <c r="AJ109" t="str">
        <f t="shared" ca="1" si="27"/>
        <v>first</v>
      </c>
    </row>
    <row r="110" spans="3:36">
      <c r="C110" t="str">
        <f t="shared" ca="1" si="28"/>
        <v/>
      </c>
      <c r="D110" s="4" t="str">
        <f ca="1">IF(C110="","",COUNTIFS('Program and Results'!$S:$S,"HOME",'Program and Results'!$AC:$AC,'Data mining (Goals Superiority)'!$C110))</f>
        <v/>
      </c>
      <c r="E110" s="4" t="str">
        <f ca="1">IF(C110="","",COUNTIFS('Program and Results'!$S:$S,"AWAY",'Program and Results'!$AC:$AC,'Data mining (Goals Superiority)'!$C110))</f>
        <v/>
      </c>
      <c r="F110" s="4" t="str">
        <f ca="1">IF(C110="","",COUNTIFS('Program and Results'!$S:$S,"DRAW",'Program and Results'!$AC:$AC,'Data mining (Goals Superiority)'!$C110))</f>
        <v/>
      </c>
      <c r="G110" s="4" t="str">
        <f t="shared" ca="1" si="16"/>
        <v/>
      </c>
      <c r="H110" s="69" t="str">
        <f t="shared" ca="1" si="17"/>
        <v/>
      </c>
      <c r="I110" s="69" t="str">
        <f t="shared" ca="1" si="18"/>
        <v/>
      </c>
      <c r="J110" s="69" t="str">
        <f t="shared" ca="1" si="19"/>
        <v/>
      </c>
      <c r="N110" s="64" t="str">
        <f t="shared" ca="1" si="29"/>
        <v/>
      </c>
      <c r="O110" s="64" t="str">
        <f t="shared" ca="1" si="30"/>
        <v/>
      </c>
      <c r="P110" s="36" t="str">
        <f t="shared" ca="1" si="20"/>
        <v/>
      </c>
      <c r="Q110" s="36" t="str">
        <f t="shared" ca="1" si="21"/>
        <v/>
      </c>
      <c r="R110" s="36" t="str">
        <f t="shared" ca="1" si="22"/>
        <v/>
      </c>
      <c r="S110" s="4" t="str">
        <f t="shared" ca="1" si="23"/>
        <v/>
      </c>
      <c r="T110" s="61" t="str">
        <f t="shared" ca="1" si="24"/>
        <v/>
      </c>
      <c r="U110" s="61" t="str">
        <f t="shared" ca="1" si="25"/>
        <v/>
      </c>
      <c r="V110" s="61" t="str">
        <f t="shared" ca="1" si="26"/>
        <v/>
      </c>
      <c r="AJ110" t="str">
        <f t="shared" ca="1" si="27"/>
        <v>first</v>
      </c>
    </row>
    <row r="111" spans="3:36">
      <c r="C111" t="str">
        <f t="shared" ca="1" si="28"/>
        <v/>
      </c>
      <c r="D111" s="4" t="str">
        <f ca="1">IF(C111="","",COUNTIFS('Program and Results'!$S:$S,"HOME",'Program and Results'!$AC:$AC,'Data mining (Goals Superiority)'!$C111))</f>
        <v/>
      </c>
      <c r="E111" s="4" t="str">
        <f ca="1">IF(C111="","",COUNTIFS('Program and Results'!$S:$S,"AWAY",'Program and Results'!$AC:$AC,'Data mining (Goals Superiority)'!$C111))</f>
        <v/>
      </c>
      <c r="F111" s="4" t="str">
        <f ca="1">IF(C111="","",COUNTIFS('Program and Results'!$S:$S,"DRAW",'Program and Results'!$AC:$AC,'Data mining (Goals Superiority)'!$C111))</f>
        <v/>
      </c>
      <c r="G111" s="4" t="str">
        <f t="shared" ca="1" si="16"/>
        <v/>
      </c>
      <c r="H111" s="69" t="str">
        <f t="shared" ca="1" si="17"/>
        <v/>
      </c>
      <c r="I111" s="69" t="str">
        <f t="shared" ca="1" si="18"/>
        <v/>
      </c>
      <c r="J111" s="69" t="str">
        <f t="shared" ca="1" si="19"/>
        <v/>
      </c>
      <c r="N111" s="64" t="str">
        <f t="shared" ca="1" si="29"/>
        <v/>
      </c>
      <c r="O111" s="64" t="str">
        <f t="shared" ca="1" si="30"/>
        <v/>
      </c>
      <c r="P111" s="36" t="str">
        <f t="shared" ca="1" si="20"/>
        <v/>
      </c>
      <c r="Q111" s="36" t="str">
        <f t="shared" ca="1" si="21"/>
        <v/>
      </c>
      <c r="R111" s="36" t="str">
        <f t="shared" ca="1" si="22"/>
        <v/>
      </c>
      <c r="S111" s="4" t="str">
        <f t="shared" ca="1" si="23"/>
        <v/>
      </c>
      <c r="T111" s="61" t="str">
        <f t="shared" ca="1" si="24"/>
        <v/>
      </c>
      <c r="U111" s="61" t="str">
        <f t="shared" ca="1" si="25"/>
        <v/>
      </c>
      <c r="V111" s="61" t="str">
        <f t="shared" ca="1" si="26"/>
        <v/>
      </c>
      <c r="AJ111" t="str">
        <f t="shared" ca="1" si="27"/>
        <v>first</v>
      </c>
    </row>
    <row r="112" spans="3:36">
      <c r="C112" t="str">
        <f t="shared" ca="1" si="28"/>
        <v/>
      </c>
      <c r="D112" s="4" t="str">
        <f ca="1">IF(C112="","",COUNTIFS('Program and Results'!$S:$S,"HOME",'Program and Results'!$AC:$AC,'Data mining (Goals Superiority)'!$C112))</f>
        <v/>
      </c>
      <c r="E112" s="4" t="str">
        <f ca="1">IF(C112="","",COUNTIFS('Program and Results'!$S:$S,"AWAY",'Program and Results'!$AC:$AC,'Data mining (Goals Superiority)'!$C112))</f>
        <v/>
      </c>
      <c r="F112" s="4" t="str">
        <f ca="1">IF(C112="","",COUNTIFS('Program and Results'!$S:$S,"DRAW",'Program and Results'!$AC:$AC,'Data mining (Goals Superiority)'!$C112))</f>
        <v/>
      </c>
      <c r="G112" s="4" t="str">
        <f t="shared" ca="1" si="16"/>
        <v/>
      </c>
      <c r="H112" s="69" t="str">
        <f t="shared" ca="1" si="17"/>
        <v/>
      </c>
      <c r="I112" s="69" t="str">
        <f t="shared" ca="1" si="18"/>
        <v/>
      </c>
      <c r="J112" s="69" t="str">
        <f t="shared" ca="1" si="19"/>
        <v/>
      </c>
      <c r="N112" s="64" t="str">
        <f t="shared" ca="1" si="29"/>
        <v/>
      </c>
      <c r="O112" s="64" t="str">
        <f t="shared" ca="1" si="30"/>
        <v/>
      </c>
      <c r="P112" s="36" t="str">
        <f t="shared" ca="1" si="20"/>
        <v/>
      </c>
      <c r="Q112" s="36" t="str">
        <f t="shared" ca="1" si="21"/>
        <v/>
      </c>
      <c r="R112" s="36" t="str">
        <f t="shared" ca="1" si="22"/>
        <v/>
      </c>
      <c r="S112" s="4" t="str">
        <f t="shared" ca="1" si="23"/>
        <v/>
      </c>
      <c r="T112" s="61" t="str">
        <f t="shared" ca="1" si="24"/>
        <v/>
      </c>
      <c r="U112" s="61" t="str">
        <f t="shared" ca="1" si="25"/>
        <v/>
      </c>
      <c r="V112" s="61" t="str">
        <f t="shared" ca="1" si="26"/>
        <v/>
      </c>
      <c r="AJ112" t="str">
        <f t="shared" ca="1" si="27"/>
        <v>first</v>
      </c>
    </row>
    <row r="113" spans="3:36">
      <c r="C113" t="str">
        <f t="shared" ca="1" si="28"/>
        <v/>
      </c>
      <c r="D113" s="4" t="str">
        <f ca="1">IF(C113="","",COUNTIFS('Program and Results'!$S:$S,"HOME",'Program and Results'!$AC:$AC,'Data mining (Goals Superiority)'!$C113))</f>
        <v/>
      </c>
      <c r="E113" s="4" t="str">
        <f ca="1">IF(C113="","",COUNTIFS('Program and Results'!$S:$S,"AWAY",'Program and Results'!$AC:$AC,'Data mining (Goals Superiority)'!$C113))</f>
        <v/>
      </c>
      <c r="F113" s="4" t="str">
        <f ca="1">IF(C113="","",COUNTIFS('Program and Results'!$S:$S,"DRAW",'Program and Results'!$AC:$AC,'Data mining (Goals Superiority)'!$C113))</f>
        <v/>
      </c>
      <c r="G113" s="4" t="str">
        <f t="shared" ca="1" si="16"/>
        <v/>
      </c>
      <c r="H113" s="69" t="str">
        <f t="shared" ca="1" si="17"/>
        <v/>
      </c>
      <c r="I113" s="69" t="str">
        <f t="shared" ca="1" si="18"/>
        <v/>
      </c>
      <c r="J113" s="69" t="str">
        <f t="shared" ca="1" si="19"/>
        <v/>
      </c>
      <c r="N113" s="64" t="str">
        <f t="shared" ca="1" si="29"/>
        <v/>
      </c>
      <c r="O113" s="64" t="str">
        <f t="shared" ca="1" si="30"/>
        <v/>
      </c>
      <c r="P113" s="36" t="str">
        <f t="shared" ca="1" si="20"/>
        <v/>
      </c>
      <c r="Q113" s="36" t="str">
        <f t="shared" ca="1" si="21"/>
        <v/>
      </c>
      <c r="R113" s="36" t="str">
        <f t="shared" ca="1" si="22"/>
        <v/>
      </c>
      <c r="S113" s="4" t="str">
        <f t="shared" ca="1" si="23"/>
        <v/>
      </c>
      <c r="T113" s="61" t="str">
        <f t="shared" ca="1" si="24"/>
        <v/>
      </c>
      <c r="U113" s="61" t="str">
        <f t="shared" ca="1" si="25"/>
        <v/>
      </c>
      <c r="V113" s="61" t="str">
        <f t="shared" ca="1" si="26"/>
        <v/>
      </c>
      <c r="AJ113" t="str">
        <f t="shared" ca="1" si="27"/>
        <v>first</v>
      </c>
    </row>
    <row r="114" spans="3:36">
      <c r="C114" t="str">
        <f t="shared" ca="1" si="28"/>
        <v/>
      </c>
      <c r="D114" s="4" t="str">
        <f ca="1">IF(C114="","",COUNTIFS('Program and Results'!$S:$S,"HOME",'Program and Results'!$AC:$AC,'Data mining (Goals Superiority)'!$C114))</f>
        <v/>
      </c>
      <c r="E114" s="4" t="str">
        <f ca="1">IF(C114="","",COUNTIFS('Program and Results'!$S:$S,"AWAY",'Program and Results'!$AC:$AC,'Data mining (Goals Superiority)'!$C114))</f>
        <v/>
      </c>
      <c r="F114" s="4" t="str">
        <f ca="1">IF(C114="","",COUNTIFS('Program and Results'!$S:$S,"DRAW",'Program and Results'!$AC:$AC,'Data mining (Goals Superiority)'!$C114))</f>
        <v/>
      </c>
      <c r="G114" s="4" t="str">
        <f t="shared" ca="1" si="16"/>
        <v/>
      </c>
      <c r="H114" s="69" t="str">
        <f t="shared" ca="1" si="17"/>
        <v/>
      </c>
      <c r="I114" s="69" t="str">
        <f t="shared" ca="1" si="18"/>
        <v/>
      </c>
      <c r="J114" s="69" t="str">
        <f t="shared" ca="1" si="19"/>
        <v/>
      </c>
      <c r="N114" s="64" t="str">
        <f t="shared" ca="1" si="29"/>
        <v/>
      </c>
      <c r="O114" s="64" t="str">
        <f t="shared" ca="1" si="30"/>
        <v/>
      </c>
      <c r="P114" s="36" t="str">
        <f t="shared" ca="1" si="20"/>
        <v/>
      </c>
      <c r="Q114" s="36" t="str">
        <f t="shared" ca="1" si="21"/>
        <v/>
      </c>
      <c r="R114" s="36" t="str">
        <f t="shared" ca="1" si="22"/>
        <v/>
      </c>
      <c r="S114" s="4" t="str">
        <f t="shared" ca="1" si="23"/>
        <v/>
      </c>
      <c r="T114" s="61" t="str">
        <f t="shared" ca="1" si="24"/>
        <v/>
      </c>
      <c r="U114" s="61" t="str">
        <f t="shared" ca="1" si="25"/>
        <v/>
      </c>
      <c r="V114" s="61" t="str">
        <f t="shared" ca="1" si="26"/>
        <v/>
      </c>
      <c r="AJ114" t="str">
        <f t="shared" ca="1" si="27"/>
        <v>first</v>
      </c>
    </row>
    <row r="115" spans="3:36">
      <c r="C115" t="str">
        <f t="shared" ca="1" si="28"/>
        <v/>
      </c>
      <c r="D115" s="4" t="str">
        <f ca="1">IF(C115="","",COUNTIFS('Program and Results'!$S:$S,"HOME",'Program and Results'!$AC:$AC,'Data mining (Goals Superiority)'!$C115))</f>
        <v/>
      </c>
      <c r="E115" s="4" t="str">
        <f ca="1">IF(C115="","",COUNTIFS('Program and Results'!$S:$S,"AWAY",'Program and Results'!$AC:$AC,'Data mining (Goals Superiority)'!$C115))</f>
        <v/>
      </c>
      <c r="F115" s="4" t="str">
        <f ca="1">IF(C115="","",COUNTIFS('Program and Results'!$S:$S,"DRAW",'Program and Results'!$AC:$AC,'Data mining (Goals Superiority)'!$C115))</f>
        <v/>
      </c>
      <c r="G115" s="4" t="str">
        <f t="shared" ca="1" si="16"/>
        <v/>
      </c>
      <c r="H115" s="69" t="str">
        <f t="shared" ca="1" si="17"/>
        <v/>
      </c>
      <c r="I115" s="69" t="str">
        <f t="shared" ca="1" si="18"/>
        <v/>
      </c>
      <c r="J115" s="69" t="str">
        <f t="shared" ca="1" si="19"/>
        <v/>
      </c>
      <c r="N115" s="64" t="str">
        <f t="shared" ca="1" si="29"/>
        <v/>
      </c>
      <c r="O115" s="64" t="str">
        <f t="shared" ca="1" si="30"/>
        <v/>
      </c>
      <c r="P115" s="36" t="str">
        <f t="shared" ca="1" si="20"/>
        <v/>
      </c>
      <c r="Q115" s="36" t="str">
        <f t="shared" ca="1" si="21"/>
        <v/>
      </c>
      <c r="R115" s="36" t="str">
        <f t="shared" ca="1" si="22"/>
        <v/>
      </c>
      <c r="S115" s="4" t="str">
        <f t="shared" ca="1" si="23"/>
        <v/>
      </c>
      <c r="T115" s="61" t="str">
        <f t="shared" ca="1" si="24"/>
        <v/>
      </c>
      <c r="U115" s="61" t="str">
        <f t="shared" ca="1" si="25"/>
        <v/>
      </c>
      <c r="V115" s="61" t="str">
        <f t="shared" ca="1" si="26"/>
        <v/>
      </c>
      <c r="AJ115" t="str">
        <f t="shared" ca="1" si="27"/>
        <v>first</v>
      </c>
    </row>
    <row r="116" spans="3:36">
      <c r="C116" t="str">
        <f t="shared" ca="1" si="28"/>
        <v/>
      </c>
      <c r="D116" s="4" t="str">
        <f ca="1">IF(C116="","",COUNTIFS('Program and Results'!$S:$S,"HOME",'Program and Results'!$AC:$AC,'Data mining (Goals Superiority)'!$C116))</f>
        <v/>
      </c>
      <c r="E116" s="4" t="str">
        <f ca="1">IF(C116="","",COUNTIFS('Program and Results'!$S:$S,"AWAY",'Program and Results'!$AC:$AC,'Data mining (Goals Superiority)'!$C116))</f>
        <v/>
      </c>
      <c r="F116" s="4" t="str">
        <f ca="1">IF(C116="","",COUNTIFS('Program and Results'!$S:$S,"DRAW",'Program and Results'!$AC:$AC,'Data mining (Goals Superiority)'!$C116))</f>
        <v/>
      </c>
      <c r="G116" s="4" t="str">
        <f t="shared" ca="1" si="16"/>
        <v/>
      </c>
      <c r="H116" s="69" t="str">
        <f t="shared" ca="1" si="17"/>
        <v/>
      </c>
      <c r="I116" s="69" t="str">
        <f t="shared" ca="1" si="18"/>
        <v/>
      </c>
      <c r="J116" s="69" t="str">
        <f t="shared" ca="1" si="19"/>
        <v/>
      </c>
      <c r="N116" s="64" t="str">
        <f t="shared" ca="1" si="29"/>
        <v/>
      </c>
      <c r="O116" s="64" t="str">
        <f t="shared" ca="1" si="30"/>
        <v/>
      </c>
      <c r="P116" s="36" t="str">
        <f t="shared" ca="1" si="20"/>
        <v/>
      </c>
      <c r="Q116" s="36" t="str">
        <f t="shared" ca="1" si="21"/>
        <v/>
      </c>
      <c r="R116" s="36" t="str">
        <f t="shared" ca="1" si="22"/>
        <v/>
      </c>
      <c r="S116" s="4" t="str">
        <f t="shared" ca="1" si="23"/>
        <v/>
      </c>
      <c r="T116" s="61" t="str">
        <f t="shared" ca="1" si="24"/>
        <v/>
      </c>
      <c r="U116" s="61" t="str">
        <f t="shared" ca="1" si="25"/>
        <v/>
      </c>
      <c r="V116" s="61" t="str">
        <f t="shared" ca="1" si="26"/>
        <v/>
      </c>
      <c r="AJ116" t="str">
        <f t="shared" ca="1" si="27"/>
        <v>first</v>
      </c>
    </row>
    <row r="117" spans="3:36">
      <c r="C117" t="str">
        <f t="shared" ca="1" si="28"/>
        <v/>
      </c>
      <c r="D117" s="4" t="str">
        <f ca="1">IF(C117="","",COUNTIFS('Program and Results'!$S:$S,"HOME",'Program and Results'!$AC:$AC,'Data mining (Goals Superiority)'!$C117))</f>
        <v/>
      </c>
      <c r="E117" s="4" t="str">
        <f ca="1">IF(C117="","",COUNTIFS('Program and Results'!$S:$S,"AWAY",'Program and Results'!$AC:$AC,'Data mining (Goals Superiority)'!$C117))</f>
        <v/>
      </c>
      <c r="F117" s="4" t="str">
        <f ca="1">IF(C117="","",COUNTIFS('Program and Results'!$S:$S,"DRAW",'Program and Results'!$AC:$AC,'Data mining (Goals Superiority)'!$C117))</f>
        <v/>
      </c>
      <c r="G117" s="4" t="str">
        <f t="shared" ca="1" si="16"/>
        <v/>
      </c>
      <c r="H117" s="69" t="str">
        <f t="shared" ca="1" si="17"/>
        <v/>
      </c>
      <c r="I117" s="69" t="str">
        <f t="shared" ca="1" si="18"/>
        <v/>
      </c>
      <c r="J117" s="69" t="str">
        <f t="shared" ca="1" si="19"/>
        <v/>
      </c>
      <c r="N117" s="64" t="str">
        <f t="shared" ca="1" si="29"/>
        <v/>
      </c>
      <c r="O117" s="64" t="str">
        <f t="shared" ca="1" si="30"/>
        <v/>
      </c>
      <c r="P117" s="36" t="str">
        <f t="shared" ca="1" si="20"/>
        <v/>
      </c>
      <c r="Q117" s="36" t="str">
        <f t="shared" ca="1" si="21"/>
        <v/>
      </c>
      <c r="R117" s="36" t="str">
        <f t="shared" ca="1" si="22"/>
        <v/>
      </c>
      <c r="S117" s="4" t="str">
        <f t="shared" ca="1" si="23"/>
        <v/>
      </c>
      <c r="T117" s="61" t="str">
        <f t="shared" ca="1" si="24"/>
        <v/>
      </c>
      <c r="U117" s="61" t="str">
        <f t="shared" ca="1" si="25"/>
        <v/>
      </c>
      <c r="V117" s="61" t="str">
        <f t="shared" ca="1" si="26"/>
        <v/>
      </c>
      <c r="AJ117" t="str">
        <f t="shared" ca="1" si="27"/>
        <v>first</v>
      </c>
    </row>
    <row r="118" spans="3:36">
      <c r="C118" t="str">
        <f t="shared" ca="1" si="28"/>
        <v/>
      </c>
      <c r="D118" s="4" t="str">
        <f ca="1">IF(C118="","",COUNTIFS('Program and Results'!$S:$S,"HOME",'Program and Results'!$AC:$AC,'Data mining (Goals Superiority)'!$C118))</f>
        <v/>
      </c>
      <c r="E118" s="4" t="str">
        <f ca="1">IF(C118="","",COUNTIFS('Program and Results'!$S:$S,"AWAY",'Program and Results'!$AC:$AC,'Data mining (Goals Superiority)'!$C118))</f>
        <v/>
      </c>
      <c r="F118" s="4" t="str">
        <f ca="1">IF(C118="","",COUNTIFS('Program and Results'!$S:$S,"DRAW",'Program and Results'!$AC:$AC,'Data mining (Goals Superiority)'!$C118))</f>
        <v/>
      </c>
      <c r="G118" s="4" t="str">
        <f t="shared" ca="1" si="16"/>
        <v/>
      </c>
      <c r="H118" s="69" t="str">
        <f t="shared" ca="1" si="17"/>
        <v/>
      </c>
      <c r="I118" s="69" t="str">
        <f t="shared" ca="1" si="18"/>
        <v/>
      </c>
      <c r="J118" s="69" t="str">
        <f t="shared" ca="1" si="19"/>
        <v/>
      </c>
      <c r="N118" s="64" t="str">
        <f t="shared" ca="1" si="29"/>
        <v/>
      </c>
      <c r="O118" s="64" t="str">
        <f t="shared" ca="1" si="30"/>
        <v/>
      </c>
      <c r="P118" s="36" t="str">
        <f t="shared" ca="1" si="20"/>
        <v/>
      </c>
      <c r="Q118" s="36" t="str">
        <f t="shared" ca="1" si="21"/>
        <v/>
      </c>
      <c r="R118" s="36" t="str">
        <f t="shared" ca="1" si="22"/>
        <v/>
      </c>
      <c r="S118" s="4" t="str">
        <f t="shared" ca="1" si="23"/>
        <v/>
      </c>
      <c r="T118" s="61" t="str">
        <f t="shared" ca="1" si="24"/>
        <v/>
      </c>
      <c r="U118" s="61" t="str">
        <f t="shared" ca="1" si="25"/>
        <v/>
      </c>
      <c r="V118" s="61" t="str">
        <f t="shared" ca="1" si="26"/>
        <v/>
      </c>
      <c r="AJ118" t="str">
        <f t="shared" ca="1" si="27"/>
        <v>first</v>
      </c>
    </row>
    <row r="119" spans="3:36">
      <c r="C119" t="str">
        <f t="shared" ca="1" si="28"/>
        <v/>
      </c>
      <c r="D119" s="4" t="str">
        <f ca="1">IF(C119="","",COUNTIFS('Program and Results'!$S:$S,"HOME",'Program and Results'!$AC:$AC,'Data mining (Goals Superiority)'!$C119))</f>
        <v/>
      </c>
      <c r="E119" s="4" t="str">
        <f ca="1">IF(C119="","",COUNTIFS('Program and Results'!$S:$S,"AWAY",'Program and Results'!$AC:$AC,'Data mining (Goals Superiority)'!$C119))</f>
        <v/>
      </c>
      <c r="F119" s="4" t="str">
        <f ca="1">IF(C119="","",COUNTIFS('Program and Results'!$S:$S,"DRAW",'Program and Results'!$AC:$AC,'Data mining (Goals Superiority)'!$C119))</f>
        <v/>
      </c>
      <c r="G119" s="4" t="str">
        <f t="shared" ca="1" si="16"/>
        <v/>
      </c>
      <c r="H119" s="69" t="str">
        <f t="shared" ca="1" si="17"/>
        <v/>
      </c>
      <c r="I119" s="69" t="str">
        <f t="shared" ca="1" si="18"/>
        <v/>
      </c>
      <c r="J119" s="69" t="str">
        <f t="shared" ca="1" si="19"/>
        <v/>
      </c>
      <c r="N119" s="64" t="str">
        <f t="shared" ca="1" si="29"/>
        <v/>
      </c>
      <c r="O119" s="64" t="str">
        <f t="shared" ca="1" si="30"/>
        <v/>
      </c>
      <c r="P119" s="36" t="str">
        <f t="shared" ca="1" si="20"/>
        <v/>
      </c>
      <c r="Q119" s="36" t="str">
        <f t="shared" ca="1" si="21"/>
        <v/>
      </c>
      <c r="R119" s="36" t="str">
        <f t="shared" ca="1" si="22"/>
        <v/>
      </c>
      <c r="S119" s="4" t="str">
        <f t="shared" ca="1" si="23"/>
        <v/>
      </c>
      <c r="T119" s="61" t="str">
        <f t="shared" ca="1" si="24"/>
        <v/>
      </c>
      <c r="U119" s="61" t="str">
        <f t="shared" ca="1" si="25"/>
        <v/>
      </c>
      <c r="V119" s="61" t="str">
        <f t="shared" ca="1" si="26"/>
        <v/>
      </c>
      <c r="AJ119" t="str">
        <f t="shared" ca="1" si="27"/>
        <v>first</v>
      </c>
    </row>
    <row r="120" spans="3:36">
      <c r="C120" t="str">
        <f t="shared" ca="1" si="28"/>
        <v/>
      </c>
      <c r="D120" s="4" t="str">
        <f ca="1">IF(C120="","",COUNTIFS('Program and Results'!$S:$S,"HOME",'Program and Results'!$AC:$AC,'Data mining (Goals Superiority)'!$C120))</f>
        <v/>
      </c>
      <c r="E120" s="4" t="str">
        <f ca="1">IF(C120="","",COUNTIFS('Program and Results'!$S:$S,"AWAY",'Program and Results'!$AC:$AC,'Data mining (Goals Superiority)'!$C120))</f>
        <v/>
      </c>
      <c r="F120" s="4" t="str">
        <f ca="1">IF(C120="","",COUNTIFS('Program and Results'!$S:$S,"DRAW",'Program and Results'!$AC:$AC,'Data mining (Goals Superiority)'!$C120))</f>
        <v/>
      </c>
      <c r="G120" s="4" t="str">
        <f t="shared" ca="1" si="16"/>
        <v/>
      </c>
      <c r="H120" s="69" t="str">
        <f t="shared" ca="1" si="17"/>
        <v/>
      </c>
      <c r="I120" s="69" t="str">
        <f t="shared" ca="1" si="18"/>
        <v/>
      </c>
      <c r="J120" s="69" t="str">
        <f t="shared" ca="1" si="19"/>
        <v/>
      </c>
      <c r="N120" s="64" t="str">
        <f t="shared" ca="1" si="29"/>
        <v/>
      </c>
      <c r="O120" s="64" t="str">
        <f t="shared" ca="1" si="30"/>
        <v/>
      </c>
      <c r="P120" s="36" t="str">
        <f t="shared" ca="1" si="20"/>
        <v/>
      </c>
      <c r="Q120" s="36" t="str">
        <f t="shared" ca="1" si="21"/>
        <v/>
      </c>
      <c r="R120" s="36" t="str">
        <f t="shared" ca="1" si="22"/>
        <v/>
      </c>
      <c r="S120" s="4" t="str">
        <f t="shared" ca="1" si="23"/>
        <v/>
      </c>
      <c r="T120" s="61" t="str">
        <f t="shared" ca="1" si="24"/>
        <v/>
      </c>
      <c r="U120" s="61" t="str">
        <f t="shared" ca="1" si="25"/>
        <v/>
      </c>
      <c r="V120" s="61" t="str">
        <f t="shared" ca="1" si="26"/>
        <v/>
      </c>
      <c r="AJ120" t="str">
        <f t="shared" ca="1" si="27"/>
        <v>first</v>
      </c>
    </row>
    <row r="121" spans="3:36">
      <c r="C121" t="str">
        <f t="shared" ca="1" si="28"/>
        <v/>
      </c>
      <c r="D121" s="4" t="str">
        <f ca="1">IF(C121="","",COUNTIFS('Program and Results'!$S:$S,"HOME",'Program and Results'!$AC:$AC,'Data mining (Goals Superiority)'!$C121))</f>
        <v/>
      </c>
      <c r="E121" s="4" t="str">
        <f ca="1">IF(C121="","",COUNTIFS('Program and Results'!$S:$S,"AWAY",'Program and Results'!$AC:$AC,'Data mining (Goals Superiority)'!$C121))</f>
        <v/>
      </c>
      <c r="F121" s="4" t="str">
        <f ca="1">IF(C121="","",COUNTIFS('Program and Results'!$S:$S,"DRAW",'Program and Results'!$AC:$AC,'Data mining (Goals Superiority)'!$C121))</f>
        <v/>
      </c>
      <c r="G121" s="4" t="str">
        <f t="shared" ca="1" si="16"/>
        <v/>
      </c>
      <c r="H121" s="69" t="str">
        <f t="shared" ca="1" si="17"/>
        <v/>
      </c>
      <c r="I121" s="69" t="str">
        <f t="shared" ca="1" si="18"/>
        <v/>
      </c>
      <c r="J121" s="69" t="str">
        <f t="shared" ca="1" si="19"/>
        <v/>
      </c>
      <c r="N121" s="64" t="str">
        <f t="shared" ca="1" si="29"/>
        <v/>
      </c>
      <c r="O121" s="64" t="str">
        <f t="shared" ca="1" si="30"/>
        <v/>
      </c>
      <c r="P121" s="36" t="str">
        <f t="shared" ca="1" si="20"/>
        <v/>
      </c>
      <c r="Q121" s="36" t="str">
        <f t="shared" ca="1" si="21"/>
        <v/>
      </c>
      <c r="R121" s="36" t="str">
        <f t="shared" ca="1" si="22"/>
        <v/>
      </c>
      <c r="S121" s="4" t="str">
        <f t="shared" ca="1" si="23"/>
        <v/>
      </c>
      <c r="T121" s="61" t="str">
        <f t="shared" ca="1" si="24"/>
        <v/>
      </c>
      <c r="U121" s="61" t="str">
        <f t="shared" ca="1" si="25"/>
        <v/>
      </c>
      <c r="V121" s="61" t="str">
        <f t="shared" ca="1" si="26"/>
        <v/>
      </c>
      <c r="AJ121" t="str">
        <f t="shared" ca="1" si="27"/>
        <v>first</v>
      </c>
    </row>
    <row r="122" spans="3:36">
      <c r="C122" t="str">
        <f t="shared" ca="1" si="28"/>
        <v/>
      </c>
      <c r="D122" s="4" t="str">
        <f ca="1">IF(C122="","",COUNTIFS('Program and Results'!$S:$S,"HOME",'Program and Results'!$AC:$AC,'Data mining (Goals Superiority)'!$C122))</f>
        <v/>
      </c>
      <c r="E122" s="4" t="str">
        <f ca="1">IF(C122="","",COUNTIFS('Program and Results'!$S:$S,"AWAY",'Program and Results'!$AC:$AC,'Data mining (Goals Superiority)'!$C122))</f>
        <v/>
      </c>
      <c r="F122" s="4" t="str">
        <f ca="1">IF(C122="","",COUNTIFS('Program and Results'!$S:$S,"DRAW",'Program and Results'!$AC:$AC,'Data mining (Goals Superiority)'!$C122))</f>
        <v/>
      </c>
      <c r="G122" s="4" t="str">
        <f t="shared" ca="1" si="16"/>
        <v/>
      </c>
      <c r="H122" s="69" t="str">
        <f t="shared" ca="1" si="17"/>
        <v/>
      </c>
      <c r="I122" s="69" t="str">
        <f t="shared" ca="1" si="18"/>
        <v/>
      </c>
      <c r="J122" s="69" t="str">
        <f t="shared" ca="1" si="19"/>
        <v/>
      </c>
      <c r="N122" s="64" t="str">
        <f t="shared" ca="1" si="29"/>
        <v/>
      </c>
      <c r="O122" s="64" t="str">
        <f t="shared" ca="1" si="30"/>
        <v/>
      </c>
      <c r="P122" s="36" t="str">
        <f t="shared" ca="1" si="20"/>
        <v/>
      </c>
      <c r="Q122" s="36" t="str">
        <f t="shared" ca="1" si="21"/>
        <v/>
      </c>
      <c r="R122" s="36" t="str">
        <f t="shared" ca="1" si="22"/>
        <v/>
      </c>
      <c r="S122" s="4" t="str">
        <f t="shared" ca="1" si="23"/>
        <v/>
      </c>
      <c r="T122" s="61" t="str">
        <f t="shared" ca="1" si="24"/>
        <v/>
      </c>
      <c r="U122" s="61" t="str">
        <f t="shared" ca="1" si="25"/>
        <v/>
      </c>
      <c r="V122" s="61" t="str">
        <f t="shared" ca="1" si="26"/>
        <v/>
      </c>
      <c r="AJ122" t="str">
        <f t="shared" ca="1" si="27"/>
        <v>first</v>
      </c>
    </row>
    <row r="123" spans="3:36">
      <c r="C123" t="str">
        <f t="shared" ca="1" si="28"/>
        <v/>
      </c>
      <c r="D123" s="4" t="str">
        <f ca="1">IF(C123="","",COUNTIFS('Program and Results'!$S:$S,"HOME",'Program and Results'!$AC:$AC,'Data mining (Goals Superiority)'!$C123))</f>
        <v/>
      </c>
      <c r="E123" s="4" t="str">
        <f ca="1">IF(C123="","",COUNTIFS('Program and Results'!$S:$S,"AWAY",'Program and Results'!$AC:$AC,'Data mining (Goals Superiority)'!$C123))</f>
        <v/>
      </c>
      <c r="F123" s="4" t="str">
        <f ca="1">IF(C123="","",COUNTIFS('Program and Results'!$S:$S,"DRAW",'Program and Results'!$AC:$AC,'Data mining (Goals Superiority)'!$C123))</f>
        <v/>
      </c>
      <c r="G123" s="4" t="str">
        <f t="shared" ca="1" si="16"/>
        <v/>
      </c>
      <c r="H123" s="69" t="str">
        <f t="shared" ca="1" si="17"/>
        <v/>
      </c>
      <c r="I123" s="69" t="str">
        <f t="shared" ca="1" si="18"/>
        <v/>
      </c>
      <c r="J123" s="69" t="str">
        <f t="shared" ca="1" si="19"/>
        <v/>
      </c>
      <c r="N123" s="64" t="str">
        <f t="shared" ca="1" si="29"/>
        <v/>
      </c>
      <c r="O123" s="64" t="str">
        <f t="shared" ca="1" si="30"/>
        <v/>
      </c>
      <c r="P123" s="36" t="str">
        <f t="shared" ca="1" si="20"/>
        <v/>
      </c>
      <c r="Q123" s="36" t="str">
        <f t="shared" ca="1" si="21"/>
        <v/>
      </c>
      <c r="R123" s="36" t="str">
        <f t="shared" ca="1" si="22"/>
        <v/>
      </c>
      <c r="S123" s="4" t="str">
        <f t="shared" ca="1" si="23"/>
        <v/>
      </c>
      <c r="T123" s="61" t="str">
        <f t="shared" ca="1" si="24"/>
        <v/>
      </c>
      <c r="U123" s="61" t="str">
        <f t="shared" ca="1" si="25"/>
        <v/>
      </c>
      <c r="V123" s="61" t="str">
        <f t="shared" ca="1" si="26"/>
        <v/>
      </c>
      <c r="AJ123" t="str">
        <f t="shared" ca="1" si="27"/>
        <v>first</v>
      </c>
    </row>
    <row r="124" spans="3:36">
      <c r="C124" t="str">
        <f t="shared" ca="1" si="28"/>
        <v/>
      </c>
      <c r="D124" s="4" t="str">
        <f ca="1">IF(C124="","",COUNTIFS('Program and Results'!$S:$S,"HOME",'Program and Results'!$AC:$AC,'Data mining (Goals Superiority)'!$C124))</f>
        <v/>
      </c>
      <c r="E124" s="4" t="str">
        <f ca="1">IF(C124="","",COUNTIFS('Program and Results'!$S:$S,"AWAY",'Program and Results'!$AC:$AC,'Data mining (Goals Superiority)'!$C124))</f>
        <v/>
      </c>
      <c r="F124" s="4" t="str">
        <f ca="1">IF(C124="","",COUNTIFS('Program and Results'!$S:$S,"DRAW",'Program and Results'!$AC:$AC,'Data mining (Goals Superiority)'!$C124))</f>
        <v/>
      </c>
      <c r="G124" s="4" t="str">
        <f t="shared" ca="1" si="16"/>
        <v/>
      </c>
      <c r="H124" s="69" t="str">
        <f t="shared" ca="1" si="17"/>
        <v/>
      </c>
      <c r="I124" s="69" t="str">
        <f t="shared" ca="1" si="18"/>
        <v/>
      </c>
      <c r="J124" s="69" t="str">
        <f t="shared" ca="1" si="19"/>
        <v/>
      </c>
      <c r="N124" s="64" t="str">
        <f t="shared" ca="1" si="29"/>
        <v/>
      </c>
      <c r="O124" s="64" t="str">
        <f t="shared" ca="1" si="30"/>
        <v/>
      </c>
      <c r="P124" s="36" t="str">
        <f t="shared" ca="1" si="20"/>
        <v/>
      </c>
      <c r="Q124" s="36" t="str">
        <f t="shared" ca="1" si="21"/>
        <v/>
      </c>
      <c r="R124" s="36" t="str">
        <f t="shared" ca="1" si="22"/>
        <v/>
      </c>
      <c r="S124" s="4" t="str">
        <f t="shared" ca="1" si="23"/>
        <v/>
      </c>
      <c r="T124" s="61" t="str">
        <f t="shared" ca="1" si="24"/>
        <v/>
      </c>
      <c r="U124" s="61" t="str">
        <f t="shared" ca="1" si="25"/>
        <v/>
      </c>
      <c r="V124" s="61" t="str">
        <f t="shared" ca="1" si="26"/>
        <v/>
      </c>
      <c r="AJ124" t="str">
        <f t="shared" ca="1" si="27"/>
        <v>first</v>
      </c>
    </row>
    <row r="125" spans="3:36">
      <c r="C125" t="str">
        <f t="shared" ca="1" si="28"/>
        <v/>
      </c>
      <c r="D125" s="4" t="str">
        <f ca="1">IF(C125="","",COUNTIFS('Program and Results'!$S:$S,"HOME",'Program and Results'!$AC:$AC,'Data mining (Goals Superiority)'!$C125))</f>
        <v/>
      </c>
      <c r="E125" s="4" t="str">
        <f ca="1">IF(C125="","",COUNTIFS('Program and Results'!$S:$S,"AWAY",'Program and Results'!$AC:$AC,'Data mining (Goals Superiority)'!$C125))</f>
        <v/>
      </c>
      <c r="F125" s="4" t="str">
        <f ca="1">IF(C125="","",COUNTIFS('Program and Results'!$S:$S,"DRAW",'Program and Results'!$AC:$AC,'Data mining (Goals Superiority)'!$C125))</f>
        <v/>
      </c>
      <c r="G125" s="4" t="str">
        <f t="shared" ca="1" si="16"/>
        <v/>
      </c>
      <c r="H125" s="69" t="str">
        <f t="shared" ca="1" si="17"/>
        <v/>
      </c>
      <c r="I125" s="69" t="str">
        <f t="shared" ca="1" si="18"/>
        <v/>
      </c>
      <c r="J125" s="69" t="str">
        <f t="shared" ca="1" si="19"/>
        <v/>
      </c>
      <c r="N125" s="64" t="str">
        <f t="shared" ca="1" si="29"/>
        <v/>
      </c>
      <c r="O125" s="64" t="str">
        <f t="shared" ca="1" si="30"/>
        <v/>
      </c>
      <c r="P125" s="36" t="str">
        <f t="shared" ca="1" si="20"/>
        <v/>
      </c>
      <c r="Q125" s="36" t="str">
        <f t="shared" ca="1" si="21"/>
        <v/>
      </c>
      <c r="R125" s="36" t="str">
        <f t="shared" ca="1" si="22"/>
        <v/>
      </c>
      <c r="S125" s="4" t="str">
        <f t="shared" ca="1" si="23"/>
        <v/>
      </c>
      <c r="T125" s="61" t="str">
        <f t="shared" ca="1" si="24"/>
        <v/>
      </c>
      <c r="U125" s="61" t="str">
        <f t="shared" ca="1" si="25"/>
        <v/>
      </c>
      <c r="V125" s="61" t="str">
        <f t="shared" ca="1" si="26"/>
        <v/>
      </c>
      <c r="AJ125" t="str">
        <f t="shared" ca="1" si="27"/>
        <v>first</v>
      </c>
    </row>
    <row r="126" spans="3:36">
      <c r="C126" t="str">
        <f t="shared" ca="1" si="28"/>
        <v/>
      </c>
      <c r="D126" s="4" t="str">
        <f ca="1">IF(C126="","",COUNTIFS('Program and Results'!$S:$S,"HOME",'Program and Results'!$AC:$AC,'Data mining (Goals Superiority)'!$C126))</f>
        <v/>
      </c>
      <c r="E126" s="4" t="str">
        <f ca="1">IF(C126="","",COUNTIFS('Program and Results'!$S:$S,"AWAY",'Program and Results'!$AC:$AC,'Data mining (Goals Superiority)'!$C126))</f>
        <v/>
      </c>
      <c r="F126" s="4" t="str">
        <f ca="1">IF(C126="","",COUNTIFS('Program and Results'!$S:$S,"DRAW",'Program and Results'!$AC:$AC,'Data mining (Goals Superiority)'!$C126))</f>
        <v/>
      </c>
      <c r="G126" s="4" t="str">
        <f t="shared" ca="1" si="16"/>
        <v/>
      </c>
      <c r="H126" s="69" t="str">
        <f t="shared" ca="1" si="17"/>
        <v/>
      </c>
      <c r="I126" s="69" t="str">
        <f t="shared" ca="1" si="18"/>
        <v/>
      </c>
      <c r="J126" s="69" t="str">
        <f t="shared" ca="1" si="19"/>
        <v/>
      </c>
      <c r="N126" s="64" t="str">
        <f t="shared" ca="1" si="29"/>
        <v/>
      </c>
      <c r="O126" s="64" t="str">
        <f t="shared" ca="1" si="30"/>
        <v/>
      </c>
      <c r="P126" s="36" t="str">
        <f t="shared" ca="1" si="20"/>
        <v/>
      </c>
      <c r="Q126" s="36" t="str">
        <f t="shared" ca="1" si="21"/>
        <v/>
      </c>
      <c r="R126" s="36" t="str">
        <f t="shared" ca="1" si="22"/>
        <v/>
      </c>
      <c r="S126" s="4" t="str">
        <f t="shared" ca="1" si="23"/>
        <v/>
      </c>
      <c r="T126" s="61" t="str">
        <f t="shared" ca="1" si="24"/>
        <v/>
      </c>
      <c r="U126" s="61" t="str">
        <f t="shared" ca="1" si="25"/>
        <v/>
      </c>
      <c r="V126" s="61" t="str">
        <f t="shared" ca="1" si="26"/>
        <v/>
      </c>
      <c r="AJ126" t="str">
        <f t="shared" ca="1" si="27"/>
        <v>first</v>
      </c>
    </row>
    <row r="127" spans="3:36">
      <c r="C127" t="str">
        <f t="shared" ca="1" si="28"/>
        <v/>
      </c>
      <c r="D127" s="4" t="str">
        <f ca="1">IF(C127="","",COUNTIFS('Program and Results'!$S:$S,"HOME",'Program and Results'!$AC:$AC,'Data mining (Goals Superiority)'!$C127))</f>
        <v/>
      </c>
      <c r="E127" s="4" t="str">
        <f ca="1">IF(C127="","",COUNTIFS('Program and Results'!$S:$S,"AWAY",'Program and Results'!$AC:$AC,'Data mining (Goals Superiority)'!$C127))</f>
        <v/>
      </c>
      <c r="F127" s="4" t="str">
        <f ca="1">IF(C127="","",COUNTIFS('Program and Results'!$S:$S,"DRAW",'Program and Results'!$AC:$AC,'Data mining (Goals Superiority)'!$C127))</f>
        <v/>
      </c>
      <c r="G127" s="4" t="str">
        <f t="shared" ca="1" si="16"/>
        <v/>
      </c>
      <c r="H127" s="69" t="str">
        <f t="shared" ca="1" si="17"/>
        <v/>
      </c>
      <c r="I127" s="69" t="str">
        <f t="shared" ca="1" si="18"/>
        <v/>
      </c>
      <c r="J127" s="69" t="str">
        <f t="shared" ca="1" si="19"/>
        <v/>
      </c>
      <c r="N127" s="64" t="str">
        <f t="shared" ca="1" si="29"/>
        <v/>
      </c>
      <c r="O127" s="64" t="str">
        <f t="shared" ca="1" si="30"/>
        <v/>
      </c>
      <c r="P127" s="36" t="str">
        <f t="shared" ca="1" si="20"/>
        <v/>
      </c>
      <c r="Q127" s="36" t="str">
        <f t="shared" ca="1" si="21"/>
        <v/>
      </c>
      <c r="R127" s="36" t="str">
        <f t="shared" ca="1" si="22"/>
        <v/>
      </c>
      <c r="S127" s="4" t="str">
        <f t="shared" ca="1" si="23"/>
        <v/>
      </c>
      <c r="T127" s="61" t="str">
        <f t="shared" ca="1" si="24"/>
        <v/>
      </c>
      <c r="U127" s="61" t="str">
        <f t="shared" ca="1" si="25"/>
        <v/>
      </c>
      <c r="V127" s="61" t="str">
        <f t="shared" ca="1" si="26"/>
        <v/>
      </c>
      <c r="AJ127" t="str">
        <f t="shared" ca="1" si="27"/>
        <v>first</v>
      </c>
    </row>
    <row r="128" spans="3:36">
      <c r="C128" t="str">
        <f t="shared" ca="1" si="28"/>
        <v/>
      </c>
      <c r="D128" s="4" t="str">
        <f ca="1">IF(C128="","",COUNTIFS('Program and Results'!$S:$S,"HOME",'Program and Results'!$AC:$AC,'Data mining (Goals Superiority)'!$C128))</f>
        <v/>
      </c>
      <c r="E128" s="4" t="str">
        <f ca="1">IF(C128="","",COUNTIFS('Program and Results'!$S:$S,"AWAY",'Program and Results'!$AC:$AC,'Data mining (Goals Superiority)'!$C128))</f>
        <v/>
      </c>
      <c r="F128" s="4" t="str">
        <f ca="1">IF(C128="","",COUNTIFS('Program and Results'!$S:$S,"DRAW",'Program and Results'!$AC:$AC,'Data mining (Goals Superiority)'!$C128))</f>
        <v/>
      </c>
      <c r="G128" s="4" t="str">
        <f t="shared" ca="1" si="16"/>
        <v/>
      </c>
      <c r="H128" s="69" t="str">
        <f t="shared" ca="1" si="17"/>
        <v/>
      </c>
      <c r="I128" s="69" t="str">
        <f t="shared" ca="1" si="18"/>
        <v/>
      </c>
      <c r="J128" s="69" t="str">
        <f t="shared" ca="1" si="19"/>
        <v/>
      </c>
      <c r="N128" s="64" t="str">
        <f t="shared" ca="1" si="29"/>
        <v/>
      </c>
      <c r="O128" s="64" t="str">
        <f t="shared" ca="1" si="30"/>
        <v/>
      </c>
      <c r="P128" s="36" t="str">
        <f t="shared" ca="1" si="20"/>
        <v/>
      </c>
      <c r="Q128" s="36" t="str">
        <f t="shared" ca="1" si="21"/>
        <v/>
      </c>
      <c r="R128" s="36" t="str">
        <f t="shared" ca="1" si="22"/>
        <v/>
      </c>
      <c r="S128" s="4" t="str">
        <f t="shared" ca="1" si="23"/>
        <v/>
      </c>
      <c r="T128" s="61" t="str">
        <f t="shared" ca="1" si="24"/>
        <v/>
      </c>
      <c r="U128" s="61" t="str">
        <f t="shared" ca="1" si="25"/>
        <v/>
      </c>
      <c r="V128" s="61" t="str">
        <f t="shared" ca="1" si="26"/>
        <v/>
      </c>
      <c r="AJ128" t="str">
        <f t="shared" ca="1" si="27"/>
        <v>first</v>
      </c>
    </row>
    <row r="129" spans="3:36">
      <c r="C129" t="str">
        <f t="shared" ca="1" si="28"/>
        <v/>
      </c>
      <c r="D129" s="4" t="str">
        <f ca="1">IF(C129="","",COUNTIFS('Program and Results'!$S:$S,"HOME",'Program and Results'!$AC:$AC,'Data mining (Goals Superiority)'!$C129))</f>
        <v/>
      </c>
      <c r="E129" s="4" t="str">
        <f ca="1">IF(C129="","",COUNTIFS('Program and Results'!$S:$S,"AWAY",'Program and Results'!$AC:$AC,'Data mining (Goals Superiority)'!$C129))</f>
        <v/>
      </c>
      <c r="F129" s="4" t="str">
        <f ca="1">IF(C129="","",COUNTIFS('Program and Results'!$S:$S,"DRAW",'Program and Results'!$AC:$AC,'Data mining (Goals Superiority)'!$C129))</f>
        <v/>
      </c>
      <c r="G129" s="4" t="str">
        <f t="shared" ca="1" si="16"/>
        <v/>
      </c>
      <c r="H129" s="69" t="str">
        <f t="shared" ca="1" si="17"/>
        <v/>
      </c>
      <c r="I129" s="69" t="str">
        <f t="shared" ca="1" si="18"/>
        <v/>
      </c>
      <c r="J129" s="69" t="str">
        <f t="shared" ca="1" si="19"/>
        <v/>
      </c>
      <c r="N129" s="64" t="str">
        <f t="shared" ca="1" si="29"/>
        <v/>
      </c>
      <c r="O129" s="64" t="str">
        <f t="shared" ca="1" si="30"/>
        <v/>
      </c>
      <c r="P129" s="36" t="str">
        <f t="shared" ca="1" si="20"/>
        <v/>
      </c>
      <c r="Q129" s="36" t="str">
        <f t="shared" ca="1" si="21"/>
        <v/>
      </c>
      <c r="R129" s="36" t="str">
        <f t="shared" ca="1" si="22"/>
        <v/>
      </c>
      <c r="S129" s="4" t="str">
        <f t="shared" ca="1" si="23"/>
        <v/>
      </c>
      <c r="T129" s="61" t="str">
        <f t="shared" ca="1" si="24"/>
        <v/>
      </c>
      <c r="U129" s="61" t="str">
        <f t="shared" ca="1" si="25"/>
        <v/>
      </c>
      <c r="V129" s="61" t="str">
        <f t="shared" ca="1" si="26"/>
        <v/>
      </c>
      <c r="AJ129" t="str">
        <f t="shared" ca="1" si="27"/>
        <v>first</v>
      </c>
    </row>
    <row r="130" spans="3:36">
      <c r="C130" t="str">
        <f t="shared" ca="1" si="28"/>
        <v/>
      </c>
      <c r="D130" s="4" t="str">
        <f ca="1">IF(C130="","",COUNTIFS('Program and Results'!$S:$S,"HOME",'Program and Results'!$AC:$AC,'Data mining (Goals Superiority)'!$C130))</f>
        <v/>
      </c>
      <c r="E130" s="4" t="str">
        <f ca="1">IF(C130="","",COUNTIFS('Program and Results'!$S:$S,"AWAY",'Program and Results'!$AC:$AC,'Data mining (Goals Superiority)'!$C130))</f>
        <v/>
      </c>
      <c r="F130" s="4" t="str">
        <f ca="1">IF(C130="","",COUNTIFS('Program and Results'!$S:$S,"DRAW",'Program and Results'!$AC:$AC,'Data mining (Goals Superiority)'!$C130))</f>
        <v/>
      </c>
      <c r="G130" s="4" t="str">
        <f t="shared" ca="1" si="16"/>
        <v/>
      </c>
      <c r="H130" s="69" t="str">
        <f t="shared" ca="1" si="17"/>
        <v/>
      </c>
      <c r="I130" s="69" t="str">
        <f t="shared" ca="1" si="18"/>
        <v/>
      </c>
      <c r="J130" s="69" t="str">
        <f t="shared" ca="1" si="19"/>
        <v/>
      </c>
      <c r="N130" s="64" t="str">
        <f t="shared" ca="1" si="29"/>
        <v/>
      </c>
      <c r="O130" s="64" t="str">
        <f t="shared" ca="1" si="30"/>
        <v/>
      </c>
      <c r="P130" s="36" t="str">
        <f t="shared" ca="1" si="20"/>
        <v/>
      </c>
      <c r="Q130" s="36" t="str">
        <f t="shared" ca="1" si="21"/>
        <v/>
      </c>
      <c r="R130" s="36" t="str">
        <f t="shared" ca="1" si="22"/>
        <v/>
      </c>
      <c r="S130" s="4" t="str">
        <f t="shared" ca="1" si="23"/>
        <v/>
      </c>
      <c r="T130" s="61" t="str">
        <f t="shared" ca="1" si="24"/>
        <v/>
      </c>
      <c r="U130" s="61" t="str">
        <f t="shared" ca="1" si="25"/>
        <v/>
      </c>
      <c r="V130" s="61" t="str">
        <f t="shared" ca="1" si="26"/>
        <v/>
      </c>
      <c r="AJ130" t="str">
        <f t="shared" ca="1" si="27"/>
        <v>first</v>
      </c>
    </row>
    <row r="131" spans="3:36">
      <c r="C131" t="str">
        <f t="shared" ca="1" si="28"/>
        <v/>
      </c>
      <c r="D131" s="4" t="str">
        <f ca="1">IF(C131="","",COUNTIFS('Program and Results'!$S:$S,"HOME",'Program and Results'!$AC:$AC,'Data mining (Goals Superiority)'!$C131))</f>
        <v/>
      </c>
      <c r="E131" s="4" t="str">
        <f ca="1">IF(C131="","",COUNTIFS('Program and Results'!$S:$S,"AWAY",'Program and Results'!$AC:$AC,'Data mining (Goals Superiority)'!$C131))</f>
        <v/>
      </c>
      <c r="F131" s="4" t="str">
        <f ca="1">IF(C131="","",COUNTIFS('Program and Results'!$S:$S,"DRAW",'Program and Results'!$AC:$AC,'Data mining (Goals Superiority)'!$C131))</f>
        <v/>
      </c>
      <c r="G131" s="4" t="str">
        <f t="shared" ref="G131:G194" ca="1" si="31">IF(C131="","",SUM(D131:F131))</f>
        <v/>
      </c>
      <c r="H131" s="69" t="str">
        <f t="shared" ref="H131:H194" ca="1" si="32">IFERROR(IF($C131="","",D131/$G131),"")</f>
        <v/>
      </c>
      <c r="I131" s="69" t="str">
        <f t="shared" ref="I131:I194" ca="1" si="33">IFERROR(IF($C131="","",E131/$G131),"")</f>
        <v/>
      </c>
      <c r="J131" s="69" t="str">
        <f t="shared" ref="J131:J194" ca="1" si="34">IFERROR(IF($C131="","",F131/$G131),"")</f>
        <v/>
      </c>
      <c r="N131" s="64" t="str">
        <f t="shared" ca="1" si="29"/>
        <v/>
      </c>
      <c r="O131" s="64" t="str">
        <f t="shared" ca="1" si="30"/>
        <v/>
      </c>
      <c r="P131" s="36" t="str">
        <f t="shared" ref="P131:P194" ca="1" si="35">IFERROR(IF(O131="","",IF($O131="+",SUMIFS($D:$D,$C:$C,"&gt;="&amp;$N131),SUMIFS($D:$D,$C:$C,"&gt;="&amp;$N131,$C:$C,"&lt;="&amp;$O131))),"")</f>
        <v/>
      </c>
      <c r="Q131" s="36" t="str">
        <f t="shared" ref="Q131:Q194" ca="1" si="36">IFERROR(IF(O131="","",IF($O131="+",SUMIFS($E:$E,$C:$C,"&gt;="&amp;$N131),SUMIFS($E:$E,$C:$C,"&gt;="&amp;$N131,$C:$C,"&lt;="&amp;$O131))),"")</f>
        <v/>
      </c>
      <c r="R131" s="36" t="str">
        <f t="shared" ref="R131:R194" ca="1" si="37">IFERROR(IF(O131="","",IF($O131="+",SUMIFS($F:$F,$C:$C,"&gt;="&amp;$N131),SUMIFS($F:$F,$C:$C,"&gt;="&amp;$N131,$C:$C,"&lt;="&amp;$O131))),"")</f>
        <v/>
      </c>
      <c r="S131" s="4" t="str">
        <f t="shared" ref="S131:S194" ca="1" si="38">IF(N131="","",SUM(P131:R131))</f>
        <v/>
      </c>
      <c r="T131" s="61" t="str">
        <f t="shared" ref="T131:T194" ca="1" si="39">IFERROR(IF($N131="","",P131/$S131),"")</f>
        <v/>
      </c>
      <c r="U131" s="61" t="str">
        <f t="shared" ref="U131:U194" ca="1" si="40">IFERROR(IF($N131="","",Q131/$S131),"")</f>
        <v/>
      </c>
      <c r="V131" s="61" t="str">
        <f t="shared" ref="V131:V194" ca="1" si="41">IFERROR(IF($N131="","",R131/$S131),"")</f>
        <v/>
      </c>
      <c r="AJ131" t="str">
        <f t="shared" ref="AJ131:AJ194" ca="1" si="42">IF(G131=0,"not first",IF(G131&gt;0,"first",""))</f>
        <v>first</v>
      </c>
    </row>
    <row r="132" spans="3:36">
      <c r="C132" t="str">
        <f t="shared" ref="C132:C195" ca="1" si="43">IFERROR(IF(C131+1&gt;$B$2,"",C131+1),"")</f>
        <v/>
      </c>
      <c r="D132" s="4" t="str">
        <f ca="1">IF(C132="","",COUNTIFS('Program and Results'!$S:$S,"HOME",'Program and Results'!$AC:$AC,'Data mining (Goals Superiority)'!$C132))</f>
        <v/>
      </c>
      <c r="E132" s="4" t="str">
        <f ca="1">IF(C132="","",COUNTIFS('Program and Results'!$S:$S,"AWAY",'Program and Results'!$AC:$AC,'Data mining (Goals Superiority)'!$C132))</f>
        <v/>
      </c>
      <c r="F132" s="4" t="str">
        <f ca="1">IF(C132="","",COUNTIFS('Program and Results'!$S:$S,"DRAW",'Program and Results'!$AC:$AC,'Data mining (Goals Superiority)'!$C132))</f>
        <v/>
      </c>
      <c r="G132" s="4" t="str">
        <f t="shared" ca="1" si="31"/>
        <v/>
      </c>
      <c r="H132" s="69" t="str">
        <f t="shared" ca="1" si="32"/>
        <v/>
      </c>
      <c r="I132" s="69" t="str">
        <f t="shared" ca="1" si="33"/>
        <v/>
      </c>
      <c r="J132" s="69" t="str">
        <f t="shared" ca="1" si="34"/>
        <v/>
      </c>
      <c r="N132" s="64" t="str">
        <f t="shared" ref="N132:N195" ca="1" si="44">IFERROR(IF(N131+$M$2&gt;MAX($C$2:$C$500),"",N131+$M$2),"")</f>
        <v/>
      </c>
      <c r="O132" s="64" t="str">
        <f t="shared" ref="O132:O195" ca="1" si="45">IFERROR(IF(N132+$M$2&gt;MAX($C$2:$C$500),"+",N132+($M$2-0.01%)),"")</f>
        <v/>
      </c>
      <c r="P132" s="36" t="str">
        <f t="shared" ca="1" si="35"/>
        <v/>
      </c>
      <c r="Q132" s="36" t="str">
        <f t="shared" ca="1" si="36"/>
        <v/>
      </c>
      <c r="R132" s="36" t="str">
        <f t="shared" ca="1" si="37"/>
        <v/>
      </c>
      <c r="S132" s="4" t="str">
        <f t="shared" ca="1" si="38"/>
        <v/>
      </c>
      <c r="T132" s="61" t="str">
        <f t="shared" ca="1" si="39"/>
        <v/>
      </c>
      <c r="U132" s="61" t="str">
        <f t="shared" ca="1" si="40"/>
        <v/>
      </c>
      <c r="V132" s="61" t="str">
        <f t="shared" ca="1" si="41"/>
        <v/>
      </c>
      <c r="AJ132" t="str">
        <f t="shared" ca="1" si="42"/>
        <v>first</v>
      </c>
    </row>
    <row r="133" spans="3:36">
      <c r="C133" t="str">
        <f t="shared" ca="1" si="43"/>
        <v/>
      </c>
      <c r="D133" s="4" t="str">
        <f ca="1">IF(C133="","",COUNTIFS('Program and Results'!$S:$S,"HOME",'Program and Results'!$AC:$AC,'Data mining (Goals Superiority)'!$C133))</f>
        <v/>
      </c>
      <c r="E133" s="4" t="str">
        <f ca="1">IF(C133="","",COUNTIFS('Program and Results'!$S:$S,"AWAY",'Program and Results'!$AC:$AC,'Data mining (Goals Superiority)'!$C133))</f>
        <v/>
      </c>
      <c r="F133" s="4" t="str">
        <f ca="1">IF(C133="","",COUNTIFS('Program and Results'!$S:$S,"DRAW",'Program and Results'!$AC:$AC,'Data mining (Goals Superiority)'!$C133))</f>
        <v/>
      </c>
      <c r="G133" s="4" t="str">
        <f t="shared" ca="1" si="31"/>
        <v/>
      </c>
      <c r="H133" s="69" t="str">
        <f t="shared" ca="1" si="32"/>
        <v/>
      </c>
      <c r="I133" s="69" t="str">
        <f t="shared" ca="1" si="33"/>
        <v/>
      </c>
      <c r="J133" s="69" t="str">
        <f t="shared" ca="1" si="34"/>
        <v/>
      </c>
      <c r="N133" s="64" t="str">
        <f t="shared" ca="1" si="44"/>
        <v/>
      </c>
      <c r="O133" s="64" t="str">
        <f t="shared" ca="1" si="45"/>
        <v/>
      </c>
      <c r="P133" s="36" t="str">
        <f t="shared" ca="1" si="35"/>
        <v/>
      </c>
      <c r="Q133" s="36" t="str">
        <f t="shared" ca="1" si="36"/>
        <v/>
      </c>
      <c r="R133" s="36" t="str">
        <f t="shared" ca="1" si="37"/>
        <v/>
      </c>
      <c r="S133" s="4" t="str">
        <f t="shared" ca="1" si="38"/>
        <v/>
      </c>
      <c r="T133" s="61" t="str">
        <f t="shared" ca="1" si="39"/>
        <v/>
      </c>
      <c r="U133" s="61" t="str">
        <f t="shared" ca="1" si="40"/>
        <v/>
      </c>
      <c r="V133" s="61" t="str">
        <f t="shared" ca="1" si="41"/>
        <v/>
      </c>
      <c r="AJ133" t="str">
        <f t="shared" ca="1" si="42"/>
        <v>first</v>
      </c>
    </row>
    <row r="134" spans="3:36">
      <c r="C134" t="str">
        <f t="shared" ca="1" si="43"/>
        <v/>
      </c>
      <c r="D134" s="4" t="str">
        <f ca="1">IF(C134="","",COUNTIFS('Program and Results'!$S:$S,"HOME",'Program and Results'!$AC:$AC,'Data mining (Goals Superiority)'!$C134))</f>
        <v/>
      </c>
      <c r="E134" s="4" t="str">
        <f ca="1">IF(C134="","",COUNTIFS('Program and Results'!$S:$S,"AWAY",'Program and Results'!$AC:$AC,'Data mining (Goals Superiority)'!$C134))</f>
        <v/>
      </c>
      <c r="F134" s="4" t="str">
        <f ca="1">IF(C134="","",COUNTIFS('Program and Results'!$S:$S,"DRAW",'Program and Results'!$AC:$AC,'Data mining (Goals Superiority)'!$C134))</f>
        <v/>
      </c>
      <c r="G134" s="4" t="str">
        <f t="shared" ca="1" si="31"/>
        <v/>
      </c>
      <c r="H134" s="69" t="str">
        <f t="shared" ca="1" si="32"/>
        <v/>
      </c>
      <c r="I134" s="69" t="str">
        <f t="shared" ca="1" si="33"/>
        <v/>
      </c>
      <c r="J134" s="69" t="str">
        <f t="shared" ca="1" si="34"/>
        <v/>
      </c>
      <c r="N134" s="64" t="str">
        <f t="shared" ca="1" si="44"/>
        <v/>
      </c>
      <c r="O134" s="64" t="str">
        <f t="shared" ca="1" si="45"/>
        <v/>
      </c>
      <c r="P134" s="36" t="str">
        <f t="shared" ca="1" si="35"/>
        <v/>
      </c>
      <c r="Q134" s="36" t="str">
        <f t="shared" ca="1" si="36"/>
        <v/>
      </c>
      <c r="R134" s="36" t="str">
        <f t="shared" ca="1" si="37"/>
        <v/>
      </c>
      <c r="S134" s="4" t="str">
        <f t="shared" ca="1" si="38"/>
        <v/>
      </c>
      <c r="T134" s="61" t="str">
        <f t="shared" ca="1" si="39"/>
        <v/>
      </c>
      <c r="U134" s="61" t="str">
        <f t="shared" ca="1" si="40"/>
        <v/>
      </c>
      <c r="V134" s="61" t="str">
        <f t="shared" ca="1" si="41"/>
        <v/>
      </c>
      <c r="AJ134" t="str">
        <f t="shared" ca="1" si="42"/>
        <v>first</v>
      </c>
    </row>
    <row r="135" spans="3:36">
      <c r="C135" t="str">
        <f t="shared" ca="1" si="43"/>
        <v/>
      </c>
      <c r="D135" s="4" t="str">
        <f ca="1">IF(C135="","",COUNTIFS('Program and Results'!$S:$S,"HOME",'Program and Results'!$AC:$AC,'Data mining (Goals Superiority)'!$C135))</f>
        <v/>
      </c>
      <c r="E135" s="4" t="str">
        <f ca="1">IF(C135="","",COUNTIFS('Program and Results'!$S:$S,"AWAY",'Program and Results'!$AC:$AC,'Data mining (Goals Superiority)'!$C135))</f>
        <v/>
      </c>
      <c r="F135" s="4" t="str">
        <f ca="1">IF(C135="","",COUNTIFS('Program and Results'!$S:$S,"DRAW",'Program and Results'!$AC:$AC,'Data mining (Goals Superiority)'!$C135))</f>
        <v/>
      </c>
      <c r="G135" s="4" t="str">
        <f t="shared" ca="1" si="31"/>
        <v/>
      </c>
      <c r="H135" s="69" t="str">
        <f t="shared" ca="1" si="32"/>
        <v/>
      </c>
      <c r="I135" s="69" t="str">
        <f t="shared" ca="1" si="33"/>
        <v/>
      </c>
      <c r="J135" s="69" t="str">
        <f t="shared" ca="1" si="34"/>
        <v/>
      </c>
      <c r="N135" s="64" t="str">
        <f t="shared" ca="1" si="44"/>
        <v/>
      </c>
      <c r="O135" s="64" t="str">
        <f t="shared" ca="1" si="45"/>
        <v/>
      </c>
      <c r="P135" s="36" t="str">
        <f t="shared" ca="1" si="35"/>
        <v/>
      </c>
      <c r="Q135" s="36" t="str">
        <f t="shared" ca="1" si="36"/>
        <v/>
      </c>
      <c r="R135" s="36" t="str">
        <f t="shared" ca="1" si="37"/>
        <v/>
      </c>
      <c r="S135" s="4" t="str">
        <f t="shared" ca="1" si="38"/>
        <v/>
      </c>
      <c r="T135" s="61" t="str">
        <f t="shared" ca="1" si="39"/>
        <v/>
      </c>
      <c r="U135" s="61" t="str">
        <f t="shared" ca="1" si="40"/>
        <v/>
      </c>
      <c r="V135" s="61" t="str">
        <f t="shared" ca="1" si="41"/>
        <v/>
      </c>
      <c r="AJ135" t="str">
        <f t="shared" ca="1" si="42"/>
        <v>first</v>
      </c>
    </row>
    <row r="136" spans="3:36">
      <c r="C136" t="str">
        <f t="shared" ca="1" si="43"/>
        <v/>
      </c>
      <c r="D136" s="4" t="str">
        <f ca="1">IF(C136="","",COUNTIFS('Program and Results'!$S:$S,"HOME",'Program and Results'!$AC:$AC,'Data mining (Goals Superiority)'!$C136))</f>
        <v/>
      </c>
      <c r="E136" s="4" t="str">
        <f ca="1">IF(C136="","",COUNTIFS('Program and Results'!$S:$S,"AWAY",'Program and Results'!$AC:$AC,'Data mining (Goals Superiority)'!$C136))</f>
        <v/>
      </c>
      <c r="F136" s="4" t="str">
        <f ca="1">IF(C136="","",COUNTIFS('Program and Results'!$S:$S,"DRAW",'Program and Results'!$AC:$AC,'Data mining (Goals Superiority)'!$C136))</f>
        <v/>
      </c>
      <c r="G136" s="4" t="str">
        <f t="shared" ca="1" si="31"/>
        <v/>
      </c>
      <c r="H136" s="69" t="str">
        <f t="shared" ca="1" si="32"/>
        <v/>
      </c>
      <c r="I136" s="69" t="str">
        <f t="shared" ca="1" si="33"/>
        <v/>
      </c>
      <c r="J136" s="69" t="str">
        <f t="shared" ca="1" si="34"/>
        <v/>
      </c>
      <c r="N136" s="64" t="str">
        <f t="shared" ca="1" si="44"/>
        <v/>
      </c>
      <c r="O136" s="64" t="str">
        <f t="shared" ca="1" si="45"/>
        <v/>
      </c>
      <c r="P136" s="36" t="str">
        <f t="shared" ca="1" si="35"/>
        <v/>
      </c>
      <c r="Q136" s="36" t="str">
        <f t="shared" ca="1" si="36"/>
        <v/>
      </c>
      <c r="R136" s="36" t="str">
        <f t="shared" ca="1" si="37"/>
        <v/>
      </c>
      <c r="S136" s="4" t="str">
        <f t="shared" ca="1" si="38"/>
        <v/>
      </c>
      <c r="T136" s="61" t="str">
        <f t="shared" ca="1" si="39"/>
        <v/>
      </c>
      <c r="U136" s="61" t="str">
        <f t="shared" ca="1" si="40"/>
        <v/>
      </c>
      <c r="V136" s="61" t="str">
        <f t="shared" ca="1" si="41"/>
        <v/>
      </c>
      <c r="AJ136" t="str">
        <f t="shared" ca="1" si="42"/>
        <v>first</v>
      </c>
    </row>
    <row r="137" spans="3:36">
      <c r="C137" t="str">
        <f t="shared" ca="1" si="43"/>
        <v/>
      </c>
      <c r="D137" s="4" t="str">
        <f ca="1">IF(C137="","",COUNTIFS('Program and Results'!$S:$S,"HOME",'Program and Results'!$AC:$AC,'Data mining (Goals Superiority)'!$C137))</f>
        <v/>
      </c>
      <c r="E137" s="4" t="str">
        <f ca="1">IF(C137="","",COUNTIFS('Program and Results'!$S:$S,"AWAY",'Program and Results'!$AC:$AC,'Data mining (Goals Superiority)'!$C137))</f>
        <v/>
      </c>
      <c r="F137" s="4" t="str">
        <f ca="1">IF(C137="","",COUNTIFS('Program and Results'!$S:$S,"DRAW",'Program and Results'!$AC:$AC,'Data mining (Goals Superiority)'!$C137))</f>
        <v/>
      </c>
      <c r="G137" s="4" t="str">
        <f t="shared" ca="1" si="31"/>
        <v/>
      </c>
      <c r="H137" s="69" t="str">
        <f t="shared" ca="1" si="32"/>
        <v/>
      </c>
      <c r="I137" s="69" t="str">
        <f t="shared" ca="1" si="33"/>
        <v/>
      </c>
      <c r="J137" s="69" t="str">
        <f t="shared" ca="1" si="34"/>
        <v/>
      </c>
      <c r="N137" s="64" t="str">
        <f t="shared" ca="1" si="44"/>
        <v/>
      </c>
      <c r="O137" s="64" t="str">
        <f t="shared" ca="1" si="45"/>
        <v/>
      </c>
      <c r="P137" s="36" t="str">
        <f t="shared" ca="1" si="35"/>
        <v/>
      </c>
      <c r="Q137" s="36" t="str">
        <f t="shared" ca="1" si="36"/>
        <v/>
      </c>
      <c r="R137" s="36" t="str">
        <f t="shared" ca="1" si="37"/>
        <v/>
      </c>
      <c r="S137" s="4" t="str">
        <f t="shared" ca="1" si="38"/>
        <v/>
      </c>
      <c r="T137" s="61" t="str">
        <f t="shared" ca="1" si="39"/>
        <v/>
      </c>
      <c r="U137" s="61" t="str">
        <f t="shared" ca="1" si="40"/>
        <v/>
      </c>
      <c r="V137" s="61" t="str">
        <f t="shared" ca="1" si="41"/>
        <v/>
      </c>
      <c r="AJ137" t="str">
        <f t="shared" ca="1" si="42"/>
        <v>first</v>
      </c>
    </row>
    <row r="138" spans="3:36">
      <c r="C138" t="str">
        <f t="shared" ca="1" si="43"/>
        <v/>
      </c>
      <c r="D138" s="4" t="str">
        <f ca="1">IF(C138="","",COUNTIFS('Program and Results'!$S:$S,"HOME",'Program and Results'!$AC:$AC,'Data mining (Goals Superiority)'!$C138))</f>
        <v/>
      </c>
      <c r="E138" s="4" t="str">
        <f ca="1">IF(C138="","",COUNTIFS('Program and Results'!$S:$S,"AWAY",'Program and Results'!$AC:$AC,'Data mining (Goals Superiority)'!$C138))</f>
        <v/>
      </c>
      <c r="F138" s="4" t="str">
        <f ca="1">IF(C138="","",COUNTIFS('Program and Results'!$S:$S,"DRAW",'Program and Results'!$AC:$AC,'Data mining (Goals Superiority)'!$C138))</f>
        <v/>
      </c>
      <c r="G138" s="4" t="str">
        <f t="shared" ca="1" si="31"/>
        <v/>
      </c>
      <c r="H138" s="69" t="str">
        <f t="shared" ca="1" si="32"/>
        <v/>
      </c>
      <c r="I138" s="69" t="str">
        <f t="shared" ca="1" si="33"/>
        <v/>
      </c>
      <c r="J138" s="69" t="str">
        <f t="shared" ca="1" si="34"/>
        <v/>
      </c>
      <c r="N138" s="64" t="str">
        <f t="shared" ca="1" si="44"/>
        <v/>
      </c>
      <c r="O138" s="64" t="str">
        <f t="shared" ca="1" si="45"/>
        <v/>
      </c>
      <c r="P138" s="36" t="str">
        <f t="shared" ca="1" si="35"/>
        <v/>
      </c>
      <c r="Q138" s="36" t="str">
        <f t="shared" ca="1" si="36"/>
        <v/>
      </c>
      <c r="R138" s="36" t="str">
        <f t="shared" ca="1" si="37"/>
        <v/>
      </c>
      <c r="S138" s="4" t="str">
        <f t="shared" ca="1" si="38"/>
        <v/>
      </c>
      <c r="T138" s="61" t="str">
        <f t="shared" ca="1" si="39"/>
        <v/>
      </c>
      <c r="U138" s="61" t="str">
        <f t="shared" ca="1" si="40"/>
        <v/>
      </c>
      <c r="V138" s="61" t="str">
        <f t="shared" ca="1" si="41"/>
        <v/>
      </c>
      <c r="AJ138" t="str">
        <f t="shared" ca="1" si="42"/>
        <v>first</v>
      </c>
    </row>
    <row r="139" spans="3:36">
      <c r="C139" t="str">
        <f t="shared" ca="1" si="43"/>
        <v/>
      </c>
      <c r="D139" s="4" t="str">
        <f ca="1">IF(C139="","",COUNTIFS('Program and Results'!$S:$S,"HOME",'Program and Results'!$AC:$AC,'Data mining (Goals Superiority)'!$C139))</f>
        <v/>
      </c>
      <c r="E139" s="4" t="str">
        <f ca="1">IF(C139="","",COUNTIFS('Program and Results'!$S:$S,"AWAY",'Program and Results'!$AC:$AC,'Data mining (Goals Superiority)'!$C139))</f>
        <v/>
      </c>
      <c r="F139" s="4" t="str">
        <f ca="1">IF(C139="","",COUNTIFS('Program and Results'!$S:$S,"DRAW",'Program and Results'!$AC:$AC,'Data mining (Goals Superiority)'!$C139))</f>
        <v/>
      </c>
      <c r="G139" s="4" t="str">
        <f t="shared" ca="1" si="31"/>
        <v/>
      </c>
      <c r="H139" s="69" t="str">
        <f t="shared" ca="1" si="32"/>
        <v/>
      </c>
      <c r="I139" s="69" t="str">
        <f t="shared" ca="1" si="33"/>
        <v/>
      </c>
      <c r="J139" s="69" t="str">
        <f t="shared" ca="1" si="34"/>
        <v/>
      </c>
      <c r="N139" s="64" t="str">
        <f t="shared" ca="1" si="44"/>
        <v/>
      </c>
      <c r="O139" s="64" t="str">
        <f t="shared" ca="1" si="45"/>
        <v/>
      </c>
      <c r="P139" s="36" t="str">
        <f t="shared" ca="1" si="35"/>
        <v/>
      </c>
      <c r="Q139" s="36" t="str">
        <f t="shared" ca="1" si="36"/>
        <v/>
      </c>
      <c r="R139" s="36" t="str">
        <f t="shared" ca="1" si="37"/>
        <v/>
      </c>
      <c r="S139" s="4" t="str">
        <f t="shared" ca="1" si="38"/>
        <v/>
      </c>
      <c r="T139" s="61" t="str">
        <f t="shared" ca="1" si="39"/>
        <v/>
      </c>
      <c r="U139" s="61" t="str">
        <f t="shared" ca="1" si="40"/>
        <v/>
      </c>
      <c r="V139" s="61" t="str">
        <f t="shared" ca="1" si="41"/>
        <v/>
      </c>
      <c r="AJ139" t="str">
        <f t="shared" ca="1" si="42"/>
        <v>first</v>
      </c>
    </row>
    <row r="140" spans="3:36">
      <c r="C140" t="str">
        <f t="shared" ca="1" si="43"/>
        <v/>
      </c>
      <c r="D140" s="4" t="str">
        <f ca="1">IF(C140="","",COUNTIFS('Program and Results'!$S:$S,"HOME",'Program and Results'!$AC:$AC,'Data mining (Goals Superiority)'!$C140))</f>
        <v/>
      </c>
      <c r="E140" s="4" t="str">
        <f ca="1">IF(C140="","",COUNTIFS('Program and Results'!$S:$S,"AWAY",'Program and Results'!$AC:$AC,'Data mining (Goals Superiority)'!$C140))</f>
        <v/>
      </c>
      <c r="F140" s="4" t="str">
        <f ca="1">IF(C140="","",COUNTIFS('Program and Results'!$S:$S,"DRAW",'Program and Results'!$AC:$AC,'Data mining (Goals Superiority)'!$C140))</f>
        <v/>
      </c>
      <c r="G140" s="4" t="str">
        <f t="shared" ca="1" si="31"/>
        <v/>
      </c>
      <c r="H140" s="69" t="str">
        <f t="shared" ca="1" si="32"/>
        <v/>
      </c>
      <c r="I140" s="69" t="str">
        <f t="shared" ca="1" si="33"/>
        <v/>
      </c>
      <c r="J140" s="69" t="str">
        <f t="shared" ca="1" si="34"/>
        <v/>
      </c>
      <c r="N140" s="64" t="str">
        <f t="shared" ca="1" si="44"/>
        <v/>
      </c>
      <c r="O140" s="64" t="str">
        <f t="shared" ca="1" si="45"/>
        <v/>
      </c>
      <c r="P140" s="36" t="str">
        <f t="shared" ca="1" si="35"/>
        <v/>
      </c>
      <c r="Q140" s="36" t="str">
        <f t="shared" ca="1" si="36"/>
        <v/>
      </c>
      <c r="R140" s="36" t="str">
        <f t="shared" ca="1" si="37"/>
        <v/>
      </c>
      <c r="S140" s="4" t="str">
        <f t="shared" ca="1" si="38"/>
        <v/>
      </c>
      <c r="T140" s="61" t="str">
        <f t="shared" ca="1" si="39"/>
        <v/>
      </c>
      <c r="U140" s="61" t="str">
        <f t="shared" ca="1" si="40"/>
        <v/>
      </c>
      <c r="V140" s="61" t="str">
        <f t="shared" ca="1" si="41"/>
        <v/>
      </c>
      <c r="AJ140" t="str">
        <f t="shared" ca="1" si="42"/>
        <v>first</v>
      </c>
    </row>
    <row r="141" spans="3:36">
      <c r="C141" t="str">
        <f t="shared" ca="1" si="43"/>
        <v/>
      </c>
      <c r="D141" s="4" t="str">
        <f ca="1">IF(C141="","",COUNTIFS('Program and Results'!$S:$S,"HOME",'Program and Results'!$AC:$AC,'Data mining (Goals Superiority)'!$C141))</f>
        <v/>
      </c>
      <c r="E141" s="4" t="str">
        <f ca="1">IF(C141="","",COUNTIFS('Program and Results'!$S:$S,"AWAY",'Program and Results'!$AC:$AC,'Data mining (Goals Superiority)'!$C141))</f>
        <v/>
      </c>
      <c r="F141" s="4" t="str">
        <f ca="1">IF(C141="","",COUNTIFS('Program and Results'!$S:$S,"DRAW",'Program and Results'!$AC:$AC,'Data mining (Goals Superiority)'!$C141))</f>
        <v/>
      </c>
      <c r="G141" s="4" t="str">
        <f t="shared" ca="1" si="31"/>
        <v/>
      </c>
      <c r="H141" s="69" t="str">
        <f t="shared" ca="1" si="32"/>
        <v/>
      </c>
      <c r="I141" s="69" t="str">
        <f t="shared" ca="1" si="33"/>
        <v/>
      </c>
      <c r="J141" s="69" t="str">
        <f t="shared" ca="1" si="34"/>
        <v/>
      </c>
      <c r="N141" s="64" t="str">
        <f t="shared" ca="1" si="44"/>
        <v/>
      </c>
      <c r="O141" s="64" t="str">
        <f t="shared" ca="1" si="45"/>
        <v/>
      </c>
      <c r="P141" s="36" t="str">
        <f t="shared" ca="1" si="35"/>
        <v/>
      </c>
      <c r="Q141" s="36" t="str">
        <f t="shared" ca="1" si="36"/>
        <v/>
      </c>
      <c r="R141" s="36" t="str">
        <f t="shared" ca="1" si="37"/>
        <v/>
      </c>
      <c r="S141" s="4" t="str">
        <f t="shared" ca="1" si="38"/>
        <v/>
      </c>
      <c r="T141" s="61" t="str">
        <f t="shared" ca="1" si="39"/>
        <v/>
      </c>
      <c r="U141" s="61" t="str">
        <f t="shared" ca="1" si="40"/>
        <v/>
      </c>
      <c r="V141" s="61" t="str">
        <f t="shared" ca="1" si="41"/>
        <v/>
      </c>
      <c r="AJ141" t="str">
        <f t="shared" ca="1" si="42"/>
        <v>first</v>
      </c>
    </row>
    <row r="142" spans="3:36">
      <c r="C142" t="str">
        <f t="shared" ca="1" si="43"/>
        <v/>
      </c>
      <c r="D142" s="4" t="str">
        <f ca="1">IF(C142="","",COUNTIFS('Program and Results'!$S:$S,"HOME",'Program and Results'!$AC:$AC,'Data mining (Goals Superiority)'!$C142))</f>
        <v/>
      </c>
      <c r="E142" s="4" t="str">
        <f ca="1">IF(C142="","",COUNTIFS('Program and Results'!$S:$S,"AWAY",'Program and Results'!$AC:$AC,'Data mining (Goals Superiority)'!$C142))</f>
        <v/>
      </c>
      <c r="F142" s="4" t="str">
        <f ca="1">IF(C142="","",COUNTIFS('Program and Results'!$S:$S,"DRAW",'Program and Results'!$AC:$AC,'Data mining (Goals Superiority)'!$C142))</f>
        <v/>
      </c>
      <c r="G142" s="4" t="str">
        <f t="shared" ca="1" si="31"/>
        <v/>
      </c>
      <c r="H142" s="69" t="str">
        <f t="shared" ca="1" si="32"/>
        <v/>
      </c>
      <c r="I142" s="69" t="str">
        <f t="shared" ca="1" si="33"/>
        <v/>
      </c>
      <c r="J142" s="69" t="str">
        <f t="shared" ca="1" si="34"/>
        <v/>
      </c>
      <c r="N142" s="64" t="str">
        <f t="shared" ca="1" si="44"/>
        <v/>
      </c>
      <c r="O142" s="64" t="str">
        <f t="shared" ca="1" si="45"/>
        <v/>
      </c>
      <c r="P142" s="36" t="str">
        <f t="shared" ca="1" si="35"/>
        <v/>
      </c>
      <c r="Q142" s="36" t="str">
        <f t="shared" ca="1" si="36"/>
        <v/>
      </c>
      <c r="R142" s="36" t="str">
        <f t="shared" ca="1" si="37"/>
        <v/>
      </c>
      <c r="S142" s="4" t="str">
        <f t="shared" ca="1" si="38"/>
        <v/>
      </c>
      <c r="T142" s="61" t="str">
        <f t="shared" ca="1" si="39"/>
        <v/>
      </c>
      <c r="U142" s="61" t="str">
        <f t="shared" ca="1" si="40"/>
        <v/>
      </c>
      <c r="V142" s="61" t="str">
        <f t="shared" ca="1" si="41"/>
        <v/>
      </c>
      <c r="AJ142" t="str">
        <f t="shared" ca="1" si="42"/>
        <v>first</v>
      </c>
    </row>
    <row r="143" spans="3:36">
      <c r="C143" t="str">
        <f t="shared" ca="1" si="43"/>
        <v/>
      </c>
      <c r="D143" s="4" t="str">
        <f ca="1">IF(C143="","",COUNTIFS('Program and Results'!$S:$S,"HOME",'Program and Results'!$AC:$AC,'Data mining (Goals Superiority)'!$C143))</f>
        <v/>
      </c>
      <c r="E143" s="4" t="str">
        <f ca="1">IF(C143="","",COUNTIFS('Program and Results'!$S:$S,"AWAY",'Program and Results'!$AC:$AC,'Data mining (Goals Superiority)'!$C143))</f>
        <v/>
      </c>
      <c r="F143" s="4" t="str">
        <f ca="1">IF(C143="","",COUNTIFS('Program and Results'!$S:$S,"DRAW",'Program and Results'!$AC:$AC,'Data mining (Goals Superiority)'!$C143))</f>
        <v/>
      </c>
      <c r="G143" s="4" t="str">
        <f t="shared" ca="1" si="31"/>
        <v/>
      </c>
      <c r="H143" s="69" t="str">
        <f t="shared" ca="1" si="32"/>
        <v/>
      </c>
      <c r="I143" s="69" t="str">
        <f t="shared" ca="1" si="33"/>
        <v/>
      </c>
      <c r="J143" s="69" t="str">
        <f t="shared" ca="1" si="34"/>
        <v/>
      </c>
      <c r="N143" s="64" t="str">
        <f t="shared" ca="1" si="44"/>
        <v/>
      </c>
      <c r="O143" s="64" t="str">
        <f t="shared" ca="1" si="45"/>
        <v/>
      </c>
      <c r="P143" s="36" t="str">
        <f t="shared" ca="1" si="35"/>
        <v/>
      </c>
      <c r="Q143" s="36" t="str">
        <f t="shared" ca="1" si="36"/>
        <v/>
      </c>
      <c r="R143" s="36" t="str">
        <f t="shared" ca="1" si="37"/>
        <v/>
      </c>
      <c r="S143" s="4" t="str">
        <f t="shared" ca="1" si="38"/>
        <v/>
      </c>
      <c r="T143" s="61" t="str">
        <f t="shared" ca="1" si="39"/>
        <v/>
      </c>
      <c r="U143" s="61" t="str">
        <f t="shared" ca="1" si="40"/>
        <v/>
      </c>
      <c r="V143" s="61" t="str">
        <f t="shared" ca="1" si="41"/>
        <v/>
      </c>
      <c r="AJ143" t="str">
        <f t="shared" ca="1" si="42"/>
        <v>first</v>
      </c>
    </row>
    <row r="144" spans="3:36">
      <c r="C144" t="str">
        <f t="shared" ca="1" si="43"/>
        <v/>
      </c>
      <c r="D144" s="4" t="str">
        <f ca="1">IF(C144="","",COUNTIFS('Program and Results'!$S:$S,"HOME",'Program and Results'!$AC:$AC,'Data mining (Goals Superiority)'!$C144))</f>
        <v/>
      </c>
      <c r="E144" s="4" t="str">
        <f ca="1">IF(C144="","",COUNTIFS('Program and Results'!$S:$S,"AWAY",'Program and Results'!$AC:$AC,'Data mining (Goals Superiority)'!$C144))</f>
        <v/>
      </c>
      <c r="F144" s="4" t="str">
        <f ca="1">IF(C144="","",COUNTIFS('Program and Results'!$S:$S,"DRAW",'Program and Results'!$AC:$AC,'Data mining (Goals Superiority)'!$C144))</f>
        <v/>
      </c>
      <c r="G144" s="4" t="str">
        <f t="shared" ca="1" si="31"/>
        <v/>
      </c>
      <c r="H144" s="69" t="str">
        <f t="shared" ca="1" si="32"/>
        <v/>
      </c>
      <c r="I144" s="69" t="str">
        <f t="shared" ca="1" si="33"/>
        <v/>
      </c>
      <c r="J144" s="69" t="str">
        <f t="shared" ca="1" si="34"/>
        <v/>
      </c>
      <c r="N144" s="64" t="str">
        <f t="shared" ca="1" si="44"/>
        <v/>
      </c>
      <c r="O144" s="64" t="str">
        <f t="shared" ca="1" si="45"/>
        <v/>
      </c>
      <c r="P144" s="36" t="str">
        <f t="shared" ca="1" si="35"/>
        <v/>
      </c>
      <c r="Q144" s="36" t="str">
        <f t="shared" ca="1" si="36"/>
        <v/>
      </c>
      <c r="R144" s="36" t="str">
        <f t="shared" ca="1" si="37"/>
        <v/>
      </c>
      <c r="S144" s="4" t="str">
        <f t="shared" ca="1" si="38"/>
        <v/>
      </c>
      <c r="T144" s="61" t="str">
        <f t="shared" ca="1" si="39"/>
        <v/>
      </c>
      <c r="U144" s="61" t="str">
        <f t="shared" ca="1" si="40"/>
        <v/>
      </c>
      <c r="V144" s="61" t="str">
        <f t="shared" ca="1" si="41"/>
        <v/>
      </c>
      <c r="AJ144" t="str">
        <f t="shared" ca="1" si="42"/>
        <v>first</v>
      </c>
    </row>
    <row r="145" spans="3:36">
      <c r="C145" t="str">
        <f t="shared" ca="1" si="43"/>
        <v/>
      </c>
      <c r="D145" s="4" t="str">
        <f ca="1">IF(C145="","",COUNTIFS('Program and Results'!$S:$S,"HOME",'Program and Results'!$AC:$AC,'Data mining (Goals Superiority)'!$C145))</f>
        <v/>
      </c>
      <c r="E145" s="4" t="str">
        <f ca="1">IF(C145="","",COUNTIFS('Program and Results'!$S:$S,"AWAY",'Program and Results'!$AC:$AC,'Data mining (Goals Superiority)'!$C145))</f>
        <v/>
      </c>
      <c r="F145" s="4" t="str">
        <f ca="1">IF(C145="","",COUNTIFS('Program and Results'!$S:$S,"DRAW",'Program and Results'!$AC:$AC,'Data mining (Goals Superiority)'!$C145))</f>
        <v/>
      </c>
      <c r="G145" s="4" t="str">
        <f t="shared" ca="1" si="31"/>
        <v/>
      </c>
      <c r="H145" s="69" t="str">
        <f t="shared" ca="1" si="32"/>
        <v/>
      </c>
      <c r="I145" s="69" t="str">
        <f t="shared" ca="1" si="33"/>
        <v/>
      </c>
      <c r="J145" s="69" t="str">
        <f t="shared" ca="1" si="34"/>
        <v/>
      </c>
      <c r="N145" s="64" t="str">
        <f t="shared" ca="1" si="44"/>
        <v/>
      </c>
      <c r="O145" s="64" t="str">
        <f t="shared" ca="1" si="45"/>
        <v/>
      </c>
      <c r="P145" s="36" t="str">
        <f t="shared" ca="1" si="35"/>
        <v/>
      </c>
      <c r="Q145" s="36" t="str">
        <f t="shared" ca="1" si="36"/>
        <v/>
      </c>
      <c r="R145" s="36" t="str">
        <f t="shared" ca="1" si="37"/>
        <v/>
      </c>
      <c r="S145" s="4" t="str">
        <f t="shared" ca="1" si="38"/>
        <v/>
      </c>
      <c r="T145" s="61" t="str">
        <f t="shared" ca="1" si="39"/>
        <v/>
      </c>
      <c r="U145" s="61" t="str">
        <f t="shared" ca="1" si="40"/>
        <v/>
      </c>
      <c r="V145" s="61" t="str">
        <f t="shared" ca="1" si="41"/>
        <v/>
      </c>
      <c r="AJ145" t="str">
        <f t="shared" ca="1" si="42"/>
        <v>first</v>
      </c>
    </row>
    <row r="146" spans="3:36">
      <c r="C146" t="str">
        <f t="shared" ca="1" si="43"/>
        <v/>
      </c>
      <c r="D146" s="4" t="str">
        <f ca="1">IF(C146="","",COUNTIFS('Program and Results'!$S:$S,"HOME",'Program and Results'!$AC:$AC,'Data mining (Goals Superiority)'!$C146))</f>
        <v/>
      </c>
      <c r="E146" s="4" t="str">
        <f ca="1">IF(C146="","",COUNTIFS('Program and Results'!$S:$S,"AWAY",'Program and Results'!$AC:$AC,'Data mining (Goals Superiority)'!$C146))</f>
        <v/>
      </c>
      <c r="F146" s="4" t="str">
        <f ca="1">IF(C146="","",COUNTIFS('Program and Results'!$S:$S,"DRAW",'Program and Results'!$AC:$AC,'Data mining (Goals Superiority)'!$C146))</f>
        <v/>
      </c>
      <c r="G146" s="4" t="str">
        <f t="shared" ca="1" si="31"/>
        <v/>
      </c>
      <c r="H146" s="69" t="str">
        <f t="shared" ca="1" si="32"/>
        <v/>
      </c>
      <c r="I146" s="69" t="str">
        <f t="shared" ca="1" si="33"/>
        <v/>
      </c>
      <c r="J146" s="69" t="str">
        <f t="shared" ca="1" si="34"/>
        <v/>
      </c>
      <c r="N146" s="64" t="str">
        <f t="shared" ca="1" si="44"/>
        <v/>
      </c>
      <c r="O146" s="64" t="str">
        <f t="shared" ca="1" si="45"/>
        <v/>
      </c>
      <c r="P146" s="36" t="str">
        <f t="shared" ca="1" si="35"/>
        <v/>
      </c>
      <c r="Q146" s="36" t="str">
        <f t="shared" ca="1" si="36"/>
        <v/>
      </c>
      <c r="R146" s="36" t="str">
        <f t="shared" ca="1" si="37"/>
        <v/>
      </c>
      <c r="S146" s="4" t="str">
        <f t="shared" ca="1" si="38"/>
        <v/>
      </c>
      <c r="T146" s="61" t="str">
        <f t="shared" ca="1" si="39"/>
        <v/>
      </c>
      <c r="U146" s="61" t="str">
        <f t="shared" ca="1" si="40"/>
        <v/>
      </c>
      <c r="V146" s="61" t="str">
        <f t="shared" ca="1" si="41"/>
        <v/>
      </c>
      <c r="AJ146" t="str">
        <f t="shared" ca="1" si="42"/>
        <v>first</v>
      </c>
    </row>
    <row r="147" spans="3:36">
      <c r="C147" t="str">
        <f t="shared" ca="1" si="43"/>
        <v/>
      </c>
      <c r="D147" s="4" t="str">
        <f ca="1">IF(C147="","",COUNTIFS('Program and Results'!$S:$S,"HOME",'Program and Results'!$AC:$AC,'Data mining (Goals Superiority)'!$C147))</f>
        <v/>
      </c>
      <c r="E147" s="4" t="str">
        <f ca="1">IF(C147="","",COUNTIFS('Program and Results'!$S:$S,"AWAY",'Program and Results'!$AC:$AC,'Data mining (Goals Superiority)'!$C147))</f>
        <v/>
      </c>
      <c r="F147" s="4" t="str">
        <f ca="1">IF(C147="","",COUNTIFS('Program and Results'!$S:$S,"DRAW",'Program and Results'!$AC:$AC,'Data mining (Goals Superiority)'!$C147))</f>
        <v/>
      </c>
      <c r="G147" s="4" t="str">
        <f t="shared" ca="1" si="31"/>
        <v/>
      </c>
      <c r="H147" s="69" t="str">
        <f t="shared" ca="1" si="32"/>
        <v/>
      </c>
      <c r="I147" s="69" t="str">
        <f t="shared" ca="1" si="33"/>
        <v/>
      </c>
      <c r="J147" s="69" t="str">
        <f t="shared" ca="1" si="34"/>
        <v/>
      </c>
      <c r="N147" s="64" t="str">
        <f t="shared" ca="1" si="44"/>
        <v/>
      </c>
      <c r="O147" s="64" t="str">
        <f t="shared" ca="1" si="45"/>
        <v/>
      </c>
      <c r="P147" s="36" t="str">
        <f t="shared" ca="1" si="35"/>
        <v/>
      </c>
      <c r="Q147" s="36" t="str">
        <f t="shared" ca="1" si="36"/>
        <v/>
      </c>
      <c r="R147" s="36" t="str">
        <f t="shared" ca="1" si="37"/>
        <v/>
      </c>
      <c r="S147" s="4" t="str">
        <f t="shared" ca="1" si="38"/>
        <v/>
      </c>
      <c r="T147" s="61" t="str">
        <f t="shared" ca="1" si="39"/>
        <v/>
      </c>
      <c r="U147" s="61" t="str">
        <f t="shared" ca="1" si="40"/>
        <v/>
      </c>
      <c r="V147" s="61" t="str">
        <f t="shared" ca="1" si="41"/>
        <v/>
      </c>
      <c r="AJ147" t="str">
        <f t="shared" ca="1" si="42"/>
        <v>first</v>
      </c>
    </row>
    <row r="148" spans="3:36">
      <c r="C148" t="str">
        <f t="shared" ca="1" si="43"/>
        <v/>
      </c>
      <c r="D148" s="4" t="str">
        <f ca="1">IF(C148="","",COUNTIFS('Program and Results'!$S:$S,"HOME",'Program and Results'!$AC:$AC,'Data mining (Goals Superiority)'!$C148))</f>
        <v/>
      </c>
      <c r="E148" s="4" t="str">
        <f ca="1">IF(C148="","",COUNTIFS('Program and Results'!$S:$S,"AWAY",'Program and Results'!$AC:$AC,'Data mining (Goals Superiority)'!$C148))</f>
        <v/>
      </c>
      <c r="F148" s="4" t="str">
        <f ca="1">IF(C148="","",COUNTIFS('Program and Results'!$S:$S,"DRAW",'Program and Results'!$AC:$AC,'Data mining (Goals Superiority)'!$C148))</f>
        <v/>
      </c>
      <c r="G148" s="4" t="str">
        <f t="shared" ca="1" si="31"/>
        <v/>
      </c>
      <c r="H148" s="69" t="str">
        <f t="shared" ca="1" si="32"/>
        <v/>
      </c>
      <c r="I148" s="69" t="str">
        <f t="shared" ca="1" si="33"/>
        <v/>
      </c>
      <c r="J148" s="69" t="str">
        <f t="shared" ca="1" si="34"/>
        <v/>
      </c>
      <c r="N148" s="64" t="str">
        <f t="shared" ca="1" si="44"/>
        <v/>
      </c>
      <c r="O148" s="64" t="str">
        <f t="shared" ca="1" si="45"/>
        <v/>
      </c>
      <c r="P148" s="36" t="str">
        <f t="shared" ca="1" si="35"/>
        <v/>
      </c>
      <c r="Q148" s="36" t="str">
        <f t="shared" ca="1" si="36"/>
        <v/>
      </c>
      <c r="R148" s="36" t="str">
        <f t="shared" ca="1" si="37"/>
        <v/>
      </c>
      <c r="S148" s="4" t="str">
        <f t="shared" ca="1" si="38"/>
        <v/>
      </c>
      <c r="T148" s="61" t="str">
        <f t="shared" ca="1" si="39"/>
        <v/>
      </c>
      <c r="U148" s="61" t="str">
        <f t="shared" ca="1" si="40"/>
        <v/>
      </c>
      <c r="V148" s="61" t="str">
        <f t="shared" ca="1" si="41"/>
        <v/>
      </c>
      <c r="AJ148" t="str">
        <f t="shared" ca="1" si="42"/>
        <v>first</v>
      </c>
    </row>
    <row r="149" spans="3:36">
      <c r="C149" t="str">
        <f t="shared" ca="1" si="43"/>
        <v/>
      </c>
      <c r="D149" s="4" t="str">
        <f ca="1">IF(C149="","",COUNTIFS('Program and Results'!$S:$S,"HOME",'Program and Results'!$AC:$AC,'Data mining (Goals Superiority)'!$C149))</f>
        <v/>
      </c>
      <c r="E149" s="4" t="str">
        <f ca="1">IF(C149="","",COUNTIFS('Program and Results'!$S:$S,"AWAY",'Program and Results'!$AC:$AC,'Data mining (Goals Superiority)'!$C149))</f>
        <v/>
      </c>
      <c r="F149" s="4" t="str">
        <f ca="1">IF(C149="","",COUNTIFS('Program and Results'!$S:$S,"DRAW",'Program and Results'!$AC:$AC,'Data mining (Goals Superiority)'!$C149))</f>
        <v/>
      </c>
      <c r="G149" s="4" t="str">
        <f t="shared" ca="1" si="31"/>
        <v/>
      </c>
      <c r="H149" s="69" t="str">
        <f t="shared" ca="1" si="32"/>
        <v/>
      </c>
      <c r="I149" s="69" t="str">
        <f t="shared" ca="1" si="33"/>
        <v/>
      </c>
      <c r="J149" s="69" t="str">
        <f t="shared" ca="1" si="34"/>
        <v/>
      </c>
      <c r="N149" s="64" t="str">
        <f t="shared" ca="1" si="44"/>
        <v/>
      </c>
      <c r="O149" s="64" t="str">
        <f t="shared" ca="1" si="45"/>
        <v/>
      </c>
      <c r="P149" s="36" t="str">
        <f t="shared" ca="1" si="35"/>
        <v/>
      </c>
      <c r="Q149" s="36" t="str">
        <f t="shared" ca="1" si="36"/>
        <v/>
      </c>
      <c r="R149" s="36" t="str">
        <f t="shared" ca="1" si="37"/>
        <v/>
      </c>
      <c r="S149" s="4" t="str">
        <f t="shared" ca="1" si="38"/>
        <v/>
      </c>
      <c r="T149" s="61" t="str">
        <f t="shared" ca="1" si="39"/>
        <v/>
      </c>
      <c r="U149" s="61" t="str">
        <f t="shared" ca="1" si="40"/>
        <v/>
      </c>
      <c r="V149" s="61" t="str">
        <f t="shared" ca="1" si="41"/>
        <v/>
      </c>
      <c r="AJ149" t="str">
        <f t="shared" ca="1" si="42"/>
        <v>first</v>
      </c>
    </row>
    <row r="150" spans="3:36">
      <c r="C150" t="str">
        <f t="shared" ca="1" si="43"/>
        <v/>
      </c>
      <c r="D150" s="4" t="str">
        <f ca="1">IF(C150="","",COUNTIFS('Program and Results'!$S:$S,"HOME",'Program and Results'!$AC:$AC,'Data mining (Goals Superiority)'!$C150))</f>
        <v/>
      </c>
      <c r="E150" s="4" t="str">
        <f ca="1">IF(C150="","",COUNTIFS('Program and Results'!$S:$S,"AWAY",'Program and Results'!$AC:$AC,'Data mining (Goals Superiority)'!$C150))</f>
        <v/>
      </c>
      <c r="F150" s="4" t="str">
        <f ca="1">IF(C150="","",COUNTIFS('Program and Results'!$S:$S,"DRAW",'Program and Results'!$AC:$AC,'Data mining (Goals Superiority)'!$C150))</f>
        <v/>
      </c>
      <c r="G150" s="4" t="str">
        <f t="shared" ca="1" si="31"/>
        <v/>
      </c>
      <c r="H150" s="69" t="str">
        <f t="shared" ca="1" si="32"/>
        <v/>
      </c>
      <c r="I150" s="69" t="str">
        <f t="shared" ca="1" si="33"/>
        <v/>
      </c>
      <c r="J150" s="69" t="str">
        <f t="shared" ca="1" si="34"/>
        <v/>
      </c>
      <c r="N150" s="64" t="str">
        <f t="shared" ca="1" si="44"/>
        <v/>
      </c>
      <c r="O150" s="64" t="str">
        <f t="shared" ca="1" si="45"/>
        <v/>
      </c>
      <c r="P150" s="36" t="str">
        <f t="shared" ca="1" si="35"/>
        <v/>
      </c>
      <c r="Q150" s="36" t="str">
        <f t="shared" ca="1" si="36"/>
        <v/>
      </c>
      <c r="R150" s="36" t="str">
        <f t="shared" ca="1" si="37"/>
        <v/>
      </c>
      <c r="S150" s="4" t="str">
        <f t="shared" ca="1" si="38"/>
        <v/>
      </c>
      <c r="T150" s="61" t="str">
        <f t="shared" ca="1" si="39"/>
        <v/>
      </c>
      <c r="U150" s="61" t="str">
        <f t="shared" ca="1" si="40"/>
        <v/>
      </c>
      <c r="V150" s="61" t="str">
        <f t="shared" ca="1" si="41"/>
        <v/>
      </c>
      <c r="AJ150" t="str">
        <f t="shared" ca="1" si="42"/>
        <v>first</v>
      </c>
    </row>
    <row r="151" spans="3:36">
      <c r="C151" t="str">
        <f t="shared" ca="1" si="43"/>
        <v/>
      </c>
      <c r="D151" s="4" t="str">
        <f ca="1">IF(C151="","",COUNTIFS('Program and Results'!$S:$S,"HOME",'Program and Results'!$AC:$AC,'Data mining (Goals Superiority)'!$C151))</f>
        <v/>
      </c>
      <c r="E151" s="4" t="str">
        <f ca="1">IF(C151="","",COUNTIFS('Program and Results'!$S:$S,"AWAY",'Program and Results'!$AC:$AC,'Data mining (Goals Superiority)'!$C151))</f>
        <v/>
      </c>
      <c r="F151" s="4" t="str">
        <f ca="1">IF(C151="","",COUNTIFS('Program and Results'!$S:$S,"DRAW",'Program and Results'!$AC:$AC,'Data mining (Goals Superiority)'!$C151))</f>
        <v/>
      </c>
      <c r="G151" s="4" t="str">
        <f t="shared" ca="1" si="31"/>
        <v/>
      </c>
      <c r="H151" s="69" t="str">
        <f t="shared" ca="1" si="32"/>
        <v/>
      </c>
      <c r="I151" s="69" t="str">
        <f t="shared" ca="1" si="33"/>
        <v/>
      </c>
      <c r="J151" s="69" t="str">
        <f t="shared" ca="1" si="34"/>
        <v/>
      </c>
      <c r="N151" s="64" t="str">
        <f t="shared" ca="1" si="44"/>
        <v/>
      </c>
      <c r="O151" s="64" t="str">
        <f t="shared" ca="1" si="45"/>
        <v/>
      </c>
      <c r="P151" s="36" t="str">
        <f t="shared" ca="1" si="35"/>
        <v/>
      </c>
      <c r="Q151" s="36" t="str">
        <f t="shared" ca="1" si="36"/>
        <v/>
      </c>
      <c r="R151" s="36" t="str">
        <f t="shared" ca="1" si="37"/>
        <v/>
      </c>
      <c r="S151" s="4" t="str">
        <f t="shared" ca="1" si="38"/>
        <v/>
      </c>
      <c r="T151" s="61" t="str">
        <f t="shared" ca="1" si="39"/>
        <v/>
      </c>
      <c r="U151" s="61" t="str">
        <f t="shared" ca="1" si="40"/>
        <v/>
      </c>
      <c r="V151" s="61" t="str">
        <f t="shared" ca="1" si="41"/>
        <v/>
      </c>
      <c r="AJ151" t="str">
        <f t="shared" ca="1" si="42"/>
        <v>first</v>
      </c>
    </row>
    <row r="152" spans="3:36">
      <c r="C152" t="str">
        <f t="shared" ca="1" si="43"/>
        <v/>
      </c>
      <c r="D152" s="4" t="str">
        <f ca="1">IF(C152="","",COUNTIFS('Program and Results'!$S:$S,"HOME",'Program and Results'!$AC:$AC,'Data mining (Goals Superiority)'!$C152))</f>
        <v/>
      </c>
      <c r="E152" s="4" t="str">
        <f ca="1">IF(C152="","",COUNTIFS('Program and Results'!$S:$S,"AWAY",'Program and Results'!$AC:$AC,'Data mining (Goals Superiority)'!$C152))</f>
        <v/>
      </c>
      <c r="F152" s="4" t="str">
        <f ca="1">IF(C152="","",COUNTIFS('Program and Results'!$S:$S,"DRAW",'Program and Results'!$AC:$AC,'Data mining (Goals Superiority)'!$C152))</f>
        <v/>
      </c>
      <c r="G152" s="4" t="str">
        <f t="shared" ca="1" si="31"/>
        <v/>
      </c>
      <c r="H152" s="69" t="str">
        <f t="shared" ca="1" si="32"/>
        <v/>
      </c>
      <c r="I152" s="69" t="str">
        <f t="shared" ca="1" si="33"/>
        <v/>
      </c>
      <c r="J152" s="69" t="str">
        <f t="shared" ca="1" si="34"/>
        <v/>
      </c>
      <c r="N152" s="64" t="str">
        <f t="shared" ca="1" si="44"/>
        <v/>
      </c>
      <c r="O152" s="64" t="str">
        <f t="shared" ca="1" si="45"/>
        <v/>
      </c>
      <c r="P152" s="36" t="str">
        <f t="shared" ca="1" si="35"/>
        <v/>
      </c>
      <c r="Q152" s="36" t="str">
        <f t="shared" ca="1" si="36"/>
        <v/>
      </c>
      <c r="R152" s="36" t="str">
        <f t="shared" ca="1" si="37"/>
        <v/>
      </c>
      <c r="S152" s="4" t="str">
        <f t="shared" ca="1" si="38"/>
        <v/>
      </c>
      <c r="T152" s="61" t="str">
        <f t="shared" ca="1" si="39"/>
        <v/>
      </c>
      <c r="U152" s="61" t="str">
        <f t="shared" ca="1" si="40"/>
        <v/>
      </c>
      <c r="V152" s="61" t="str">
        <f t="shared" ca="1" si="41"/>
        <v/>
      </c>
      <c r="AJ152" t="str">
        <f t="shared" ca="1" si="42"/>
        <v>first</v>
      </c>
    </row>
    <row r="153" spans="3:36">
      <c r="C153" t="str">
        <f t="shared" ca="1" si="43"/>
        <v/>
      </c>
      <c r="D153" s="4" t="str">
        <f ca="1">IF(C153="","",COUNTIFS('Program and Results'!$S:$S,"HOME",'Program and Results'!$AC:$AC,'Data mining (Goals Superiority)'!$C153))</f>
        <v/>
      </c>
      <c r="E153" s="4" t="str">
        <f ca="1">IF(C153="","",COUNTIFS('Program and Results'!$S:$S,"AWAY",'Program and Results'!$AC:$AC,'Data mining (Goals Superiority)'!$C153))</f>
        <v/>
      </c>
      <c r="F153" s="4" t="str">
        <f ca="1">IF(C153="","",COUNTIFS('Program and Results'!$S:$S,"DRAW",'Program and Results'!$AC:$AC,'Data mining (Goals Superiority)'!$C153))</f>
        <v/>
      </c>
      <c r="G153" s="4" t="str">
        <f t="shared" ca="1" si="31"/>
        <v/>
      </c>
      <c r="H153" s="69" t="str">
        <f t="shared" ca="1" si="32"/>
        <v/>
      </c>
      <c r="I153" s="69" t="str">
        <f t="shared" ca="1" si="33"/>
        <v/>
      </c>
      <c r="J153" s="69" t="str">
        <f t="shared" ca="1" si="34"/>
        <v/>
      </c>
      <c r="N153" s="64" t="str">
        <f t="shared" ca="1" si="44"/>
        <v/>
      </c>
      <c r="O153" s="64" t="str">
        <f t="shared" ca="1" si="45"/>
        <v/>
      </c>
      <c r="P153" s="36" t="str">
        <f t="shared" ca="1" si="35"/>
        <v/>
      </c>
      <c r="Q153" s="36" t="str">
        <f t="shared" ca="1" si="36"/>
        <v/>
      </c>
      <c r="R153" s="36" t="str">
        <f t="shared" ca="1" si="37"/>
        <v/>
      </c>
      <c r="S153" s="4" t="str">
        <f t="shared" ca="1" si="38"/>
        <v/>
      </c>
      <c r="T153" s="61" t="str">
        <f t="shared" ca="1" si="39"/>
        <v/>
      </c>
      <c r="U153" s="61" t="str">
        <f t="shared" ca="1" si="40"/>
        <v/>
      </c>
      <c r="V153" s="61" t="str">
        <f t="shared" ca="1" si="41"/>
        <v/>
      </c>
      <c r="AJ153" t="str">
        <f t="shared" ca="1" si="42"/>
        <v>first</v>
      </c>
    </row>
    <row r="154" spans="3:36">
      <c r="C154" t="str">
        <f t="shared" ca="1" si="43"/>
        <v/>
      </c>
      <c r="D154" s="4" t="str">
        <f ca="1">IF(C154="","",COUNTIFS('Program and Results'!$S:$S,"HOME",'Program and Results'!$AC:$AC,'Data mining (Goals Superiority)'!$C154))</f>
        <v/>
      </c>
      <c r="E154" s="4" t="str">
        <f ca="1">IF(C154="","",COUNTIFS('Program and Results'!$S:$S,"AWAY",'Program and Results'!$AC:$AC,'Data mining (Goals Superiority)'!$C154))</f>
        <v/>
      </c>
      <c r="F154" s="4" t="str">
        <f ca="1">IF(C154="","",COUNTIFS('Program and Results'!$S:$S,"DRAW",'Program and Results'!$AC:$AC,'Data mining (Goals Superiority)'!$C154))</f>
        <v/>
      </c>
      <c r="G154" s="4" t="str">
        <f t="shared" ca="1" si="31"/>
        <v/>
      </c>
      <c r="H154" s="69" t="str">
        <f t="shared" ca="1" si="32"/>
        <v/>
      </c>
      <c r="I154" s="69" t="str">
        <f t="shared" ca="1" si="33"/>
        <v/>
      </c>
      <c r="J154" s="69" t="str">
        <f t="shared" ca="1" si="34"/>
        <v/>
      </c>
      <c r="N154" s="64" t="str">
        <f t="shared" ca="1" si="44"/>
        <v/>
      </c>
      <c r="O154" s="64" t="str">
        <f t="shared" ca="1" si="45"/>
        <v/>
      </c>
      <c r="P154" s="36" t="str">
        <f t="shared" ca="1" si="35"/>
        <v/>
      </c>
      <c r="Q154" s="36" t="str">
        <f t="shared" ca="1" si="36"/>
        <v/>
      </c>
      <c r="R154" s="36" t="str">
        <f t="shared" ca="1" si="37"/>
        <v/>
      </c>
      <c r="S154" s="4" t="str">
        <f t="shared" ca="1" si="38"/>
        <v/>
      </c>
      <c r="T154" s="61" t="str">
        <f t="shared" ca="1" si="39"/>
        <v/>
      </c>
      <c r="U154" s="61" t="str">
        <f t="shared" ca="1" si="40"/>
        <v/>
      </c>
      <c r="V154" s="61" t="str">
        <f t="shared" ca="1" si="41"/>
        <v/>
      </c>
      <c r="AJ154" t="str">
        <f t="shared" ca="1" si="42"/>
        <v>first</v>
      </c>
    </row>
    <row r="155" spans="3:36">
      <c r="C155" t="str">
        <f t="shared" ca="1" si="43"/>
        <v/>
      </c>
      <c r="D155" s="4" t="str">
        <f ca="1">IF(C155="","",COUNTIFS('Program and Results'!$S:$S,"HOME",'Program and Results'!$AC:$AC,'Data mining (Goals Superiority)'!$C155))</f>
        <v/>
      </c>
      <c r="E155" s="4" t="str">
        <f ca="1">IF(C155="","",COUNTIFS('Program and Results'!$S:$S,"AWAY",'Program and Results'!$AC:$AC,'Data mining (Goals Superiority)'!$C155))</f>
        <v/>
      </c>
      <c r="F155" s="4" t="str">
        <f ca="1">IF(C155="","",COUNTIFS('Program and Results'!$S:$S,"DRAW",'Program and Results'!$AC:$AC,'Data mining (Goals Superiority)'!$C155))</f>
        <v/>
      </c>
      <c r="G155" s="4" t="str">
        <f t="shared" ca="1" si="31"/>
        <v/>
      </c>
      <c r="H155" s="69" t="str">
        <f t="shared" ca="1" si="32"/>
        <v/>
      </c>
      <c r="I155" s="69" t="str">
        <f t="shared" ca="1" si="33"/>
        <v/>
      </c>
      <c r="J155" s="69" t="str">
        <f t="shared" ca="1" si="34"/>
        <v/>
      </c>
      <c r="N155" s="64" t="str">
        <f t="shared" ca="1" si="44"/>
        <v/>
      </c>
      <c r="O155" s="64" t="str">
        <f t="shared" ca="1" si="45"/>
        <v/>
      </c>
      <c r="P155" s="36" t="str">
        <f t="shared" ca="1" si="35"/>
        <v/>
      </c>
      <c r="Q155" s="36" t="str">
        <f t="shared" ca="1" si="36"/>
        <v/>
      </c>
      <c r="R155" s="36" t="str">
        <f t="shared" ca="1" si="37"/>
        <v/>
      </c>
      <c r="S155" s="4" t="str">
        <f t="shared" ca="1" si="38"/>
        <v/>
      </c>
      <c r="T155" s="61" t="str">
        <f t="shared" ca="1" si="39"/>
        <v/>
      </c>
      <c r="U155" s="61" t="str">
        <f t="shared" ca="1" si="40"/>
        <v/>
      </c>
      <c r="V155" s="61" t="str">
        <f t="shared" ca="1" si="41"/>
        <v/>
      </c>
      <c r="AJ155" t="str">
        <f t="shared" ca="1" si="42"/>
        <v>first</v>
      </c>
    </row>
    <row r="156" spans="3:36">
      <c r="C156" t="str">
        <f t="shared" ca="1" si="43"/>
        <v/>
      </c>
      <c r="D156" s="4" t="str">
        <f ca="1">IF(C156="","",COUNTIFS('Program and Results'!$S:$S,"HOME",'Program and Results'!$AC:$AC,'Data mining (Goals Superiority)'!$C156))</f>
        <v/>
      </c>
      <c r="E156" s="4" t="str">
        <f ca="1">IF(C156="","",COUNTIFS('Program and Results'!$S:$S,"AWAY",'Program and Results'!$AC:$AC,'Data mining (Goals Superiority)'!$C156))</f>
        <v/>
      </c>
      <c r="F156" s="4" t="str">
        <f ca="1">IF(C156="","",COUNTIFS('Program and Results'!$S:$S,"DRAW",'Program and Results'!$AC:$AC,'Data mining (Goals Superiority)'!$C156))</f>
        <v/>
      </c>
      <c r="G156" s="4" t="str">
        <f t="shared" ca="1" si="31"/>
        <v/>
      </c>
      <c r="H156" s="69" t="str">
        <f t="shared" ca="1" si="32"/>
        <v/>
      </c>
      <c r="I156" s="69" t="str">
        <f t="shared" ca="1" si="33"/>
        <v/>
      </c>
      <c r="J156" s="69" t="str">
        <f t="shared" ca="1" si="34"/>
        <v/>
      </c>
      <c r="N156" s="64" t="str">
        <f t="shared" ca="1" si="44"/>
        <v/>
      </c>
      <c r="O156" s="64" t="str">
        <f t="shared" ca="1" si="45"/>
        <v/>
      </c>
      <c r="P156" s="36" t="str">
        <f t="shared" ca="1" si="35"/>
        <v/>
      </c>
      <c r="Q156" s="36" t="str">
        <f t="shared" ca="1" si="36"/>
        <v/>
      </c>
      <c r="R156" s="36" t="str">
        <f t="shared" ca="1" si="37"/>
        <v/>
      </c>
      <c r="S156" s="4" t="str">
        <f t="shared" ca="1" si="38"/>
        <v/>
      </c>
      <c r="T156" s="61" t="str">
        <f t="shared" ca="1" si="39"/>
        <v/>
      </c>
      <c r="U156" s="61" t="str">
        <f t="shared" ca="1" si="40"/>
        <v/>
      </c>
      <c r="V156" s="61" t="str">
        <f t="shared" ca="1" si="41"/>
        <v/>
      </c>
      <c r="AJ156" t="str">
        <f t="shared" ca="1" si="42"/>
        <v>first</v>
      </c>
    </row>
    <row r="157" spans="3:36">
      <c r="C157" t="str">
        <f t="shared" ca="1" si="43"/>
        <v/>
      </c>
      <c r="D157" s="4" t="str">
        <f ca="1">IF(C157="","",COUNTIFS('Program and Results'!$S:$S,"HOME",'Program and Results'!$AC:$AC,'Data mining (Goals Superiority)'!$C157))</f>
        <v/>
      </c>
      <c r="E157" s="4" t="str">
        <f ca="1">IF(C157="","",COUNTIFS('Program and Results'!$S:$S,"AWAY",'Program and Results'!$AC:$AC,'Data mining (Goals Superiority)'!$C157))</f>
        <v/>
      </c>
      <c r="F157" s="4" t="str">
        <f ca="1">IF(C157="","",COUNTIFS('Program and Results'!$S:$S,"DRAW",'Program and Results'!$AC:$AC,'Data mining (Goals Superiority)'!$C157))</f>
        <v/>
      </c>
      <c r="G157" s="4" t="str">
        <f t="shared" ca="1" si="31"/>
        <v/>
      </c>
      <c r="H157" s="69" t="str">
        <f t="shared" ca="1" si="32"/>
        <v/>
      </c>
      <c r="I157" s="69" t="str">
        <f t="shared" ca="1" si="33"/>
        <v/>
      </c>
      <c r="J157" s="69" t="str">
        <f t="shared" ca="1" si="34"/>
        <v/>
      </c>
      <c r="N157" s="64" t="str">
        <f t="shared" ca="1" si="44"/>
        <v/>
      </c>
      <c r="O157" s="64" t="str">
        <f t="shared" ca="1" si="45"/>
        <v/>
      </c>
      <c r="P157" s="36" t="str">
        <f t="shared" ca="1" si="35"/>
        <v/>
      </c>
      <c r="Q157" s="36" t="str">
        <f t="shared" ca="1" si="36"/>
        <v/>
      </c>
      <c r="R157" s="36" t="str">
        <f t="shared" ca="1" si="37"/>
        <v/>
      </c>
      <c r="S157" s="4" t="str">
        <f t="shared" ca="1" si="38"/>
        <v/>
      </c>
      <c r="T157" s="61" t="str">
        <f t="shared" ca="1" si="39"/>
        <v/>
      </c>
      <c r="U157" s="61" t="str">
        <f t="shared" ca="1" si="40"/>
        <v/>
      </c>
      <c r="V157" s="61" t="str">
        <f t="shared" ca="1" si="41"/>
        <v/>
      </c>
      <c r="AJ157" t="str">
        <f t="shared" ca="1" si="42"/>
        <v>first</v>
      </c>
    </row>
    <row r="158" spans="3:36">
      <c r="C158" t="str">
        <f t="shared" ca="1" si="43"/>
        <v/>
      </c>
      <c r="D158" s="4" t="str">
        <f ca="1">IF(C158="","",COUNTIFS('Program and Results'!$S:$S,"HOME",'Program and Results'!$AC:$AC,'Data mining (Goals Superiority)'!$C158))</f>
        <v/>
      </c>
      <c r="E158" s="4" t="str">
        <f ca="1">IF(C158="","",COUNTIFS('Program and Results'!$S:$S,"AWAY",'Program and Results'!$AC:$AC,'Data mining (Goals Superiority)'!$C158))</f>
        <v/>
      </c>
      <c r="F158" s="4" t="str">
        <f ca="1">IF(C158="","",COUNTIFS('Program and Results'!$S:$S,"DRAW",'Program and Results'!$AC:$AC,'Data mining (Goals Superiority)'!$C158))</f>
        <v/>
      </c>
      <c r="G158" s="4" t="str">
        <f t="shared" ca="1" si="31"/>
        <v/>
      </c>
      <c r="H158" s="69" t="str">
        <f t="shared" ca="1" si="32"/>
        <v/>
      </c>
      <c r="I158" s="69" t="str">
        <f t="shared" ca="1" si="33"/>
        <v/>
      </c>
      <c r="J158" s="69" t="str">
        <f t="shared" ca="1" si="34"/>
        <v/>
      </c>
      <c r="N158" s="64" t="str">
        <f t="shared" ca="1" si="44"/>
        <v/>
      </c>
      <c r="O158" s="64" t="str">
        <f t="shared" ca="1" si="45"/>
        <v/>
      </c>
      <c r="P158" s="36" t="str">
        <f t="shared" ca="1" si="35"/>
        <v/>
      </c>
      <c r="Q158" s="36" t="str">
        <f t="shared" ca="1" si="36"/>
        <v/>
      </c>
      <c r="R158" s="36" t="str">
        <f t="shared" ca="1" si="37"/>
        <v/>
      </c>
      <c r="S158" s="4" t="str">
        <f t="shared" ca="1" si="38"/>
        <v/>
      </c>
      <c r="T158" s="61" t="str">
        <f t="shared" ca="1" si="39"/>
        <v/>
      </c>
      <c r="U158" s="61" t="str">
        <f t="shared" ca="1" si="40"/>
        <v/>
      </c>
      <c r="V158" s="61" t="str">
        <f t="shared" ca="1" si="41"/>
        <v/>
      </c>
      <c r="AJ158" t="str">
        <f t="shared" ca="1" si="42"/>
        <v>first</v>
      </c>
    </row>
    <row r="159" spans="3:36">
      <c r="C159" t="str">
        <f t="shared" ca="1" si="43"/>
        <v/>
      </c>
      <c r="D159" s="4" t="str">
        <f ca="1">IF(C159="","",COUNTIFS('Program and Results'!$S:$S,"HOME",'Program and Results'!$AC:$AC,'Data mining (Goals Superiority)'!$C159))</f>
        <v/>
      </c>
      <c r="E159" s="4" t="str">
        <f ca="1">IF(C159="","",COUNTIFS('Program and Results'!$S:$S,"AWAY",'Program and Results'!$AC:$AC,'Data mining (Goals Superiority)'!$C159))</f>
        <v/>
      </c>
      <c r="F159" s="4" t="str">
        <f ca="1">IF(C159="","",COUNTIFS('Program and Results'!$S:$S,"DRAW",'Program and Results'!$AC:$AC,'Data mining (Goals Superiority)'!$C159))</f>
        <v/>
      </c>
      <c r="G159" s="4" t="str">
        <f t="shared" ca="1" si="31"/>
        <v/>
      </c>
      <c r="H159" s="69" t="str">
        <f t="shared" ca="1" si="32"/>
        <v/>
      </c>
      <c r="I159" s="69" t="str">
        <f t="shared" ca="1" si="33"/>
        <v/>
      </c>
      <c r="J159" s="69" t="str">
        <f t="shared" ca="1" si="34"/>
        <v/>
      </c>
      <c r="N159" s="64" t="str">
        <f t="shared" ca="1" si="44"/>
        <v/>
      </c>
      <c r="O159" s="64" t="str">
        <f t="shared" ca="1" si="45"/>
        <v/>
      </c>
      <c r="P159" s="36" t="str">
        <f t="shared" ca="1" si="35"/>
        <v/>
      </c>
      <c r="Q159" s="36" t="str">
        <f t="shared" ca="1" si="36"/>
        <v/>
      </c>
      <c r="R159" s="36" t="str">
        <f t="shared" ca="1" si="37"/>
        <v/>
      </c>
      <c r="S159" s="4" t="str">
        <f t="shared" ca="1" si="38"/>
        <v/>
      </c>
      <c r="T159" s="61" t="str">
        <f t="shared" ca="1" si="39"/>
        <v/>
      </c>
      <c r="U159" s="61" t="str">
        <f t="shared" ca="1" si="40"/>
        <v/>
      </c>
      <c r="V159" s="61" t="str">
        <f t="shared" ca="1" si="41"/>
        <v/>
      </c>
      <c r="AJ159" t="str">
        <f t="shared" ca="1" si="42"/>
        <v>first</v>
      </c>
    </row>
    <row r="160" spans="3:36">
      <c r="C160" t="str">
        <f t="shared" ca="1" si="43"/>
        <v/>
      </c>
      <c r="D160" s="4" t="str">
        <f ca="1">IF(C160="","",COUNTIFS('Program and Results'!$S:$S,"HOME",'Program and Results'!$AC:$AC,'Data mining (Goals Superiority)'!$C160))</f>
        <v/>
      </c>
      <c r="E160" s="4" t="str">
        <f ca="1">IF(C160="","",COUNTIFS('Program and Results'!$S:$S,"AWAY",'Program and Results'!$AC:$AC,'Data mining (Goals Superiority)'!$C160))</f>
        <v/>
      </c>
      <c r="F160" s="4" t="str">
        <f ca="1">IF(C160="","",COUNTIFS('Program and Results'!$S:$S,"DRAW",'Program and Results'!$AC:$AC,'Data mining (Goals Superiority)'!$C160))</f>
        <v/>
      </c>
      <c r="G160" s="4" t="str">
        <f t="shared" ca="1" si="31"/>
        <v/>
      </c>
      <c r="H160" s="69" t="str">
        <f t="shared" ca="1" si="32"/>
        <v/>
      </c>
      <c r="I160" s="69" t="str">
        <f t="shared" ca="1" si="33"/>
        <v/>
      </c>
      <c r="J160" s="69" t="str">
        <f t="shared" ca="1" si="34"/>
        <v/>
      </c>
      <c r="N160" s="64" t="str">
        <f t="shared" ca="1" si="44"/>
        <v/>
      </c>
      <c r="O160" s="64" t="str">
        <f t="shared" ca="1" si="45"/>
        <v/>
      </c>
      <c r="P160" s="36" t="str">
        <f t="shared" ca="1" si="35"/>
        <v/>
      </c>
      <c r="Q160" s="36" t="str">
        <f t="shared" ca="1" si="36"/>
        <v/>
      </c>
      <c r="R160" s="36" t="str">
        <f t="shared" ca="1" si="37"/>
        <v/>
      </c>
      <c r="S160" s="4" t="str">
        <f t="shared" ca="1" si="38"/>
        <v/>
      </c>
      <c r="T160" s="61" t="str">
        <f t="shared" ca="1" si="39"/>
        <v/>
      </c>
      <c r="U160" s="61" t="str">
        <f t="shared" ca="1" si="40"/>
        <v/>
      </c>
      <c r="V160" s="61" t="str">
        <f t="shared" ca="1" si="41"/>
        <v/>
      </c>
      <c r="AJ160" t="str">
        <f t="shared" ca="1" si="42"/>
        <v>first</v>
      </c>
    </row>
    <row r="161" spans="3:36">
      <c r="C161" t="str">
        <f t="shared" ca="1" si="43"/>
        <v/>
      </c>
      <c r="D161" s="4" t="str">
        <f ca="1">IF(C161="","",COUNTIFS('Program and Results'!$S:$S,"HOME",'Program and Results'!$AC:$AC,'Data mining (Goals Superiority)'!$C161))</f>
        <v/>
      </c>
      <c r="E161" s="4" t="str">
        <f ca="1">IF(C161="","",COUNTIFS('Program and Results'!$S:$S,"AWAY",'Program and Results'!$AC:$AC,'Data mining (Goals Superiority)'!$C161))</f>
        <v/>
      </c>
      <c r="F161" s="4" t="str">
        <f ca="1">IF(C161="","",COUNTIFS('Program and Results'!$S:$S,"DRAW",'Program and Results'!$AC:$AC,'Data mining (Goals Superiority)'!$C161))</f>
        <v/>
      </c>
      <c r="G161" s="4" t="str">
        <f t="shared" ca="1" si="31"/>
        <v/>
      </c>
      <c r="H161" s="69" t="str">
        <f t="shared" ca="1" si="32"/>
        <v/>
      </c>
      <c r="I161" s="69" t="str">
        <f t="shared" ca="1" si="33"/>
        <v/>
      </c>
      <c r="J161" s="69" t="str">
        <f t="shared" ca="1" si="34"/>
        <v/>
      </c>
      <c r="N161" s="64" t="str">
        <f t="shared" ca="1" si="44"/>
        <v/>
      </c>
      <c r="O161" s="64" t="str">
        <f t="shared" ca="1" si="45"/>
        <v/>
      </c>
      <c r="P161" s="36" t="str">
        <f t="shared" ca="1" si="35"/>
        <v/>
      </c>
      <c r="Q161" s="36" t="str">
        <f t="shared" ca="1" si="36"/>
        <v/>
      </c>
      <c r="R161" s="36" t="str">
        <f t="shared" ca="1" si="37"/>
        <v/>
      </c>
      <c r="S161" s="4" t="str">
        <f t="shared" ca="1" si="38"/>
        <v/>
      </c>
      <c r="T161" s="61" t="str">
        <f t="shared" ca="1" si="39"/>
        <v/>
      </c>
      <c r="U161" s="61" t="str">
        <f t="shared" ca="1" si="40"/>
        <v/>
      </c>
      <c r="V161" s="61" t="str">
        <f t="shared" ca="1" si="41"/>
        <v/>
      </c>
      <c r="AJ161" t="str">
        <f t="shared" ca="1" si="42"/>
        <v>first</v>
      </c>
    </row>
    <row r="162" spans="3:36">
      <c r="C162" t="str">
        <f t="shared" ca="1" si="43"/>
        <v/>
      </c>
      <c r="D162" s="4" t="str">
        <f ca="1">IF(C162="","",COUNTIFS('Program and Results'!$S:$S,"HOME",'Program and Results'!$AC:$AC,'Data mining (Goals Superiority)'!$C162))</f>
        <v/>
      </c>
      <c r="E162" s="4" t="str">
        <f ca="1">IF(C162="","",COUNTIFS('Program and Results'!$S:$S,"AWAY",'Program and Results'!$AC:$AC,'Data mining (Goals Superiority)'!$C162))</f>
        <v/>
      </c>
      <c r="F162" s="4" t="str">
        <f ca="1">IF(C162="","",COUNTIFS('Program and Results'!$S:$S,"DRAW",'Program and Results'!$AC:$AC,'Data mining (Goals Superiority)'!$C162))</f>
        <v/>
      </c>
      <c r="G162" s="4" t="str">
        <f t="shared" ca="1" si="31"/>
        <v/>
      </c>
      <c r="H162" s="69" t="str">
        <f t="shared" ca="1" si="32"/>
        <v/>
      </c>
      <c r="I162" s="69" t="str">
        <f t="shared" ca="1" si="33"/>
        <v/>
      </c>
      <c r="J162" s="69" t="str">
        <f t="shared" ca="1" si="34"/>
        <v/>
      </c>
      <c r="N162" s="64" t="str">
        <f t="shared" ca="1" si="44"/>
        <v/>
      </c>
      <c r="O162" s="64" t="str">
        <f t="shared" ca="1" si="45"/>
        <v/>
      </c>
      <c r="P162" s="36" t="str">
        <f t="shared" ca="1" si="35"/>
        <v/>
      </c>
      <c r="Q162" s="36" t="str">
        <f t="shared" ca="1" si="36"/>
        <v/>
      </c>
      <c r="R162" s="36" t="str">
        <f t="shared" ca="1" si="37"/>
        <v/>
      </c>
      <c r="S162" s="4" t="str">
        <f t="shared" ca="1" si="38"/>
        <v/>
      </c>
      <c r="T162" s="61" t="str">
        <f t="shared" ca="1" si="39"/>
        <v/>
      </c>
      <c r="U162" s="61" t="str">
        <f t="shared" ca="1" si="40"/>
        <v/>
      </c>
      <c r="V162" s="61" t="str">
        <f t="shared" ca="1" si="41"/>
        <v/>
      </c>
      <c r="AJ162" t="str">
        <f t="shared" ca="1" si="42"/>
        <v>first</v>
      </c>
    </row>
    <row r="163" spans="3:36">
      <c r="C163" t="str">
        <f t="shared" ca="1" si="43"/>
        <v/>
      </c>
      <c r="D163" s="4" t="str">
        <f ca="1">IF(C163="","",COUNTIFS('Program and Results'!$S:$S,"HOME",'Program and Results'!$AC:$AC,'Data mining (Goals Superiority)'!$C163))</f>
        <v/>
      </c>
      <c r="E163" s="4" t="str">
        <f ca="1">IF(C163="","",COUNTIFS('Program and Results'!$S:$S,"AWAY",'Program and Results'!$AC:$AC,'Data mining (Goals Superiority)'!$C163))</f>
        <v/>
      </c>
      <c r="F163" s="4" t="str">
        <f ca="1">IF(C163="","",COUNTIFS('Program and Results'!$S:$S,"DRAW",'Program and Results'!$AC:$AC,'Data mining (Goals Superiority)'!$C163))</f>
        <v/>
      </c>
      <c r="G163" s="4" t="str">
        <f t="shared" ca="1" si="31"/>
        <v/>
      </c>
      <c r="H163" s="69" t="str">
        <f t="shared" ca="1" si="32"/>
        <v/>
      </c>
      <c r="I163" s="69" t="str">
        <f t="shared" ca="1" si="33"/>
        <v/>
      </c>
      <c r="J163" s="69" t="str">
        <f t="shared" ca="1" si="34"/>
        <v/>
      </c>
      <c r="N163" s="64" t="str">
        <f t="shared" ca="1" si="44"/>
        <v/>
      </c>
      <c r="O163" s="64" t="str">
        <f t="shared" ca="1" si="45"/>
        <v/>
      </c>
      <c r="P163" s="36" t="str">
        <f t="shared" ca="1" si="35"/>
        <v/>
      </c>
      <c r="Q163" s="36" t="str">
        <f t="shared" ca="1" si="36"/>
        <v/>
      </c>
      <c r="R163" s="36" t="str">
        <f t="shared" ca="1" si="37"/>
        <v/>
      </c>
      <c r="S163" s="4" t="str">
        <f t="shared" ca="1" si="38"/>
        <v/>
      </c>
      <c r="T163" s="61" t="str">
        <f t="shared" ca="1" si="39"/>
        <v/>
      </c>
      <c r="U163" s="61" t="str">
        <f t="shared" ca="1" si="40"/>
        <v/>
      </c>
      <c r="V163" s="61" t="str">
        <f t="shared" ca="1" si="41"/>
        <v/>
      </c>
      <c r="AJ163" t="str">
        <f t="shared" ca="1" si="42"/>
        <v>first</v>
      </c>
    </row>
    <row r="164" spans="3:36">
      <c r="C164" t="str">
        <f t="shared" ca="1" si="43"/>
        <v/>
      </c>
      <c r="D164" s="4" t="str">
        <f ca="1">IF(C164="","",COUNTIFS('Program and Results'!$S:$S,"HOME",'Program and Results'!$AC:$AC,'Data mining (Goals Superiority)'!$C164))</f>
        <v/>
      </c>
      <c r="E164" s="4" t="str">
        <f ca="1">IF(C164="","",COUNTIFS('Program and Results'!$S:$S,"AWAY",'Program and Results'!$AC:$AC,'Data mining (Goals Superiority)'!$C164))</f>
        <v/>
      </c>
      <c r="F164" s="4" t="str">
        <f ca="1">IF(C164="","",COUNTIFS('Program and Results'!$S:$S,"DRAW",'Program and Results'!$AC:$AC,'Data mining (Goals Superiority)'!$C164))</f>
        <v/>
      </c>
      <c r="G164" s="4" t="str">
        <f t="shared" ca="1" si="31"/>
        <v/>
      </c>
      <c r="H164" s="69" t="str">
        <f t="shared" ca="1" si="32"/>
        <v/>
      </c>
      <c r="I164" s="69" t="str">
        <f t="shared" ca="1" si="33"/>
        <v/>
      </c>
      <c r="J164" s="69" t="str">
        <f t="shared" ca="1" si="34"/>
        <v/>
      </c>
      <c r="N164" s="64" t="str">
        <f t="shared" ca="1" si="44"/>
        <v/>
      </c>
      <c r="O164" s="64" t="str">
        <f t="shared" ca="1" si="45"/>
        <v/>
      </c>
      <c r="P164" s="36" t="str">
        <f t="shared" ca="1" si="35"/>
        <v/>
      </c>
      <c r="Q164" s="36" t="str">
        <f t="shared" ca="1" si="36"/>
        <v/>
      </c>
      <c r="R164" s="36" t="str">
        <f t="shared" ca="1" si="37"/>
        <v/>
      </c>
      <c r="S164" s="4" t="str">
        <f t="shared" ca="1" si="38"/>
        <v/>
      </c>
      <c r="T164" s="61" t="str">
        <f t="shared" ca="1" si="39"/>
        <v/>
      </c>
      <c r="U164" s="61" t="str">
        <f t="shared" ca="1" si="40"/>
        <v/>
      </c>
      <c r="V164" s="61" t="str">
        <f t="shared" ca="1" si="41"/>
        <v/>
      </c>
      <c r="AJ164" t="str">
        <f t="shared" ca="1" si="42"/>
        <v>first</v>
      </c>
    </row>
    <row r="165" spans="3:36">
      <c r="C165" t="str">
        <f t="shared" ca="1" si="43"/>
        <v/>
      </c>
      <c r="D165" s="4" t="str">
        <f ca="1">IF(C165="","",COUNTIFS('Program and Results'!$S:$S,"HOME",'Program and Results'!$AC:$AC,'Data mining (Goals Superiority)'!$C165))</f>
        <v/>
      </c>
      <c r="E165" s="4" t="str">
        <f ca="1">IF(C165="","",COUNTIFS('Program and Results'!$S:$S,"AWAY",'Program and Results'!$AC:$AC,'Data mining (Goals Superiority)'!$C165))</f>
        <v/>
      </c>
      <c r="F165" s="4" t="str">
        <f ca="1">IF(C165="","",COUNTIFS('Program and Results'!$S:$S,"DRAW",'Program and Results'!$AC:$AC,'Data mining (Goals Superiority)'!$C165))</f>
        <v/>
      </c>
      <c r="G165" s="4" t="str">
        <f t="shared" ca="1" si="31"/>
        <v/>
      </c>
      <c r="H165" s="69" t="str">
        <f t="shared" ca="1" si="32"/>
        <v/>
      </c>
      <c r="I165" s="69" t="str">
        <f t="shared" ca="1" si="33"/>
        <v/>
      </c>
      <c r="J165" s="69" t="str">
        <f t="shared" ca="1" si="34"/>
        <v/>
      </c>
      <c r="N165" s="64" t="str">
        <f t="shared" ca="1" si="44"/>
        <v/>
      </c>
      <c r="O165" s="64" t="str">
        <f t="shared" ca="1" si="45"/>
        <v/>
      </c>
      <c r="P165" s="36" t="str">
        <f t="shared" ca="1" si="35"/>
        <v/>
      </c>
      <c r="Q165" s="36" t="str">
        <f t="shared" ca="1" si="36"/>
        <v/>
      </c>
      <c r="R165" s="36" t="str">
        <f t="shared" ca="1" si="37"/>
        <v/>
      </c>
      <c r="S165" s="4" t="str">
        <f t="shared" ca="1" si="38"/>
        <v/>
      </c>
      <c r="T165" s="61" t="str">
        <f t="shared" ca="1" si="39"/>
        <v/>
      </c>
      <c r="U165" s="61" t="str">
        <f t="shared" ca="1" si="40"/>
        <v/>
      </c>
      <c r="V165" s="61" t="str">
        <f t="shared" ca="1" si="41"/>
        <v/>
      </c>
      <c r="AJ165" t="str">
        <f t="shared" ca="1" si="42"/>
        <v>first</v>
      </c>
    </row>
    <row r="166" spans="3:36">
      <c r="C166" t="str">
        <f t="shared" ca="1" si="43"/>
        <v/>
      </c>
      <c r="D166" s="4" t="str">
        <f ca="1">IF(C166="","",COUNTIFS('Program and Results'!$S:$S,"HOME",'Program and Results'!$AC:$AC,'Data mining (Goals Superiority)'!$C166))</f>
        <v/>
      </c>
      <c r="E166" s="4" t="str">
        <f ca="1">IF(C166="","",COUNTIFS('Program and Results'!$S:$S,"AWAY",'Program and Results'!$AC:$AC,'Data mining (Goals Superiority)'!$C166))</f>
        <v/>
      </c>
      <c r="F166" s="4" t="str">
        <f ca="1">IF(C166="","",COUNTIFS('Program and Results'!$S:$S,"DRAW",'Program and Results'!$AC:$AC,'Data mining (Goals Superiority)'!$C166))</f>
        <v/>
      </c>
      <c r="G166" s="4" t="str">
        <f t="shared" ca="1" si="31"/>
        <v/>
      </c>
      <c r="H166" s="69" t="str">
        <f t="shared" ca="1" si="32"/>
        <v/>
      </c>
      <c r="I166" s="69" t="str">
        <f t="shared" ca="1" si="33"/>
        <v/>
      </c>
      <c r="J166" s="69" t="str">
        <f t="shared" ca="1" si="34"/>
        <v/>
      </c>
      <c r="N166" s="64" t="str">
        <f t="shared" ca="1" si="44"/>
        <v/>
      </c>
      <c r="O166" s="64" t="str">
        <f t="shared" ca="1" si="45"/>
        <v/>
      </c>
      <c r="P166" s="36" t="str">
        <f t="shared" ca="1" si="35"/>
        <v/>
      </c>
      <c r="Q166" s="36" t="str">
        <f t="shared" ca="1" si="36"/>
        <v/>
      </c>
      <c r="R166" s="36" t="str">
        <f t="shared" ca="1" si="37"/>
        <v/>
      </c>
      <c r="S166" s="4" t="str">
        <f t="shared" ca="1" si="38"/>
        <v/>
      </c>
      <c r="T166" s="61" t="str">
        <f t="shared" ca="1" si="39"/>
        <v/>
      </c>
      <c r="U166" s="61" t="str">
        <f t="shared" ca="1" si="40"/>
        <v/>
      </c>
      <c r="V166" s="61" t="str">
        <f t="shared" ca="1" si="41"/>
        <v/>
      </c>
      <c r="AJ166" t="str">
        <f t="shared" ca="1" si="42"/>
        <v>first</v>
      </c>
    </row>
    <row r="167" spans="3:36">
      <c r="C167" t="str">
        <f t="shared" ca="1" si="43"/>
        <v/>
      </c>
      <c r="D167" s="4" t="str">
        <f ca="1">IF(C167="","",COUNTIFS('Program and Results'!$S:$S,"HOME",'Program and Results'!$AC:$AC,'Data mining (Goals Superiority)'!$C167))</f>
        <v/>
      </c>
      <c r="E167" s="4" t="str">
        <f ca="1">IF(C167="","",COUNTIFS('Program and Results'!$S:$S,"AWAY",'Program and Results'!$AC:$AC,'Data mining (Goals Superiority)'!$C167))</f>
        <v/>
      </c>
      <c r="F167" s="4" t="str">
        <f ca="1">IF(C167="","",COUNTIFS('Program and Results'!$S:$S,"DRAW",'Program and Results'!$AC:$AC,'Data mining (Goals Superiority)'!$C167))</f>
        <v/>
      </c>
      <c r="G167" s="4" t="str">
        <f t="shared" ca="1" si="31"/>
        <v/>
      </c>
      <c r="H167" s="69" t="str">
        <f t="shared" ca="1" si="32"/>
        <v/>
      </c>
      <c r="I167" s="69" t="str">
        <f t="shared" ca="1" si="33"/>
        <v/>
      </c>
      <c r="J167" s="69" t="str">
        <f t="shared" ca="1" si="34"/>
        <v/>
      </c>
      <c r="N167" s="64" t="str">
        <f t="shared" ca="1" si="44"/>
        <v/>
      </c>
      <c r="O167" s="64" t="str">
        <f t="shared" ca="1" si="45"/>
        <v/>
      </c>
      <c r="P167" s="36" t="str">
        <f t="shared" ca="1" si="35"/>
        <v/>
      </c>
      <c r="Q167" s="36" t="str">
        <f t="shared" ca="1" si="36"/>
        <v/>
      </c>
      <c r="R167" s="36" t="str">
        <f t="shared" ca="1" si="37"/>
        <v/>
      </c>
      <c r="S167" s="4" t="str">
        <f t="shared" ca="1" si="38"/>
        <v/>
      </c>
      <c r="T167" s="61" t="str">
        <f t="shared" ca="1" si="39"/>
        <v/>
      </c>
      <c r="U167" s="61" t="str">
        <f t="shared" ca="1" si="40"/>
        <v/>
      </c>
      <c r="V167" s="61" t="str">
        <f t="shared" ca="1" si="41"/>
        <v/>
      </c>
      <c r="AJ167" t="str">
        <f t="shared" ca="1" si="42"/>
        <v>first</v>
      </c>
    </row>
    <row r="168" spans="3:36">
      <c r="C168" t="str">
        <f t="shared" ca="1" si="43"/>
        <v/>
      </c>
      <c r="D168" s="4" t="str">
        <f ca="1">IF(C168="","",COUNTIFS('Program and Results'!$S:$S,"HOME",'Program and Results'!$AC:$AC,'Data mining (Goals Superiority)'!$C168))</f>
        <v/>
      </c>
      <c r="E168" s="4" t="str">
        <f ca="1">IF(C168="","",COUNTIFS('Program and Results'!$S:$S,"AWAY",'Program and Results'!$AC:$AC,'Data mining (Goals Superiority)'!$C168))</f>
        <v/>
      </c>
      <c r="F168" s="4" t="str">
        <f ca="1">IF(C168="","",COUNTIFS('Program and Results'!$S:$S,"DRAW",'Program and Results'!$AC:$AC,'Data mining (Goals Superiority)'!$C168))</f>
        <v/>
      </c>
      <c r="G168" s="4" t="str">
        <f t="shared" ca="1" si="31"/>
        <v/>
      </c>
      <c r="H168" s="69" t="str">
        <f t="shared" ca="1" si="32"/>
        <v/>
      </c>
      <c r="I168" s="69" t="str">
        <f t="shared" ca="1" si="33"/>
        <v/>
      </c>
      <c r="J168" s="69" t="str">
        <f t="shared" ca="1" si="34"/>
        <v/>
      </c>
      <c r="N168" s="64" t="str">
        <f t="shared" ca="1" si="44"/>
        <v/>
      </c>
      <c r="O168" s="64" t="str">
        <f t="shared" ca="1" si="45"/>
        <v/>
      </c>
      <c r="P168" s="36" t="str">
        <f t="shared" ca="1" si="35"/>
        <v/>
      </c>
      <c r="Q168" s="36" t="str">
        <f t="shared" ca="1" si="36"/>
        <v/>
      </c>
      <c r="R168" s="36" t="str">
        <f t="shared" ca="1" si="37"/>
        <v/>
      </c>
      <c r="S168" s="4" t="str">
        <f t="shared" ca="1" si="38"/>
        <v/>
      </c>
      <c r="T168" s="61" t="str">
        <f t="shared" ca="1" si="39"/>
        <v/>
      </c>
      <c r="U168" s="61" t="str">
        <f t="shared" ca="1" si="40"/>
        <v/>
      </c>
      <c r="V168" s="61" t="str">
        <f t="shared" ca="1" si="41"/>
        <v/>
      </c>
      <c r="AJ168" t="str">
        <f t="shared" ca="1" si="42"/>
        <v>first</v>
      </c>
    </row>
    <row r="169" spans="3:36">
      <c r="C169" t="str">
        <f t="shared" ca="1" si="43"/>
        <v/>
      </c>
      <c r="D169" s="4" t="str">
        <f ca="1">IF(C169="","",COUNTIFS('Program and Results'!$S:$S,"HOME",'Program and Results'!$AC:$AC,'Data mining (Goals Superiority)'!$C169))</f>
        <v/>
      </c>
      <c r="E169" s="4" t="str">
        <f ca="1">IF(C169="","",COUNTIFS('Program and Results'!$S:$S,"AWAY",'Program and Results'!$AC:$AC,'Data mining (Goals Superiority)'!$C169))</f>
        <v/>
      </c>
      <c r="F169" s="4" t="str">
        <f ca="1">IF(C169="","",COUNTIFS('Program and Results'!$S:$S,"DRAW",'Program and Results'!$AC:$AC,'Data mining (Goals Superiority)'!$C169))</f>
        <v/>
      </c>
      <c r="G169" s="4" t="str">
        <f t="shared" ca="1" si="31"/>
        <v/>
      </c>
      <c r="H169" s="69" t="str">
        <f t="shared" ca="1" si="32"/>
        <v/>
      </c>
      <c r="I169" s="69" t="str">
        <f t="shared" ca="1" si="33"/>
        <v/>
      </c>
      <c r="J169" s="69" t="str">
        <f t="shared" ca="1" si="34"/>
        <v/>
      </c>
      <c r="N169" s="64" t="str">
        <f t="shared" ca="1" si="44"/>
        <v/>
      </c>
      <c r="O169" s="64" t="str">
        <f t="shared" ca="1" si="45"/>
        <v/>
      </c>
      <c r="P169" s="36" t="str">
        <f t="shared" ca="1" si="35"/>
        <v/>
      </c>
      <c r="Q169" s="36" t="str">
        <f t="shared" ca="1" si="36"/>
        <v/>
      </c>
      <c r="R169" s="36" t="str">
        <f t="shared" ca="1" si="37"/>
        <v/>
      </c>
      <c r="S169" s="4" t="str">
        <f t="shared" ca="1" si="38"/>
        <v/>
      </c>
      <c r="T169" s="61" t="str">
        <f t="shared" ca="1" si="39"/>
        <v/>
      </c>
      <c r="U169" s="61" t="str">
        <f t="shared" ca="1" si="40"/>
        <v/>
      </c>
      <c r="V169" s="61" t="str">
        <f t="shared" ca="1" si="41"/>
        <v/>
      </c>
      <c r="AJ169" t="str">
        <f t="shared" ca="1" si="42"/>
        <v>first</v>
      </c>
    </row>
    <row r="170" spans="3:36">
      <c r="C170" t="str">
        <f t="shared" ca="1" si="43"/>
        <v/>
      </c>
      <c r="D170" s="4" t="str">
        <f ca="1">IF(C170="","",COUNTIFS('Program and Results'!$S:$S,"HOME",'Program and Results'!$AC:$AC,'Data mining (Goals Superiority)'!$C170))</f>
        <v/>
      </c>
      <c r="E170" s="4" t="str">
        <f ca="1">IF(C170="","",COUNTIFS('Program and Results'!$S:$S,"AWAY",'Program and Results'!$AC:$AC,'Data mining (Goals Superiority)'!$C170))</f>
        <v/>
      </c>
      <c r="F170" s="4" t="str">
        <f ca="1">IF(C170="","",COUNTIFS('Program and Results'!$S:$S,"DRAW",'Program and Results'!$AC:$AC,'Data mining (Goals Superiority)'!$C170))</f>
        <v/>
      </c>
      <c r="G170" s="4" t="str">
        <f t="shared" ca="1" si="31"/>
        <v/>
      </c>
      <c r="H170" s="69" t="str">
        <f t="shared" ca="1" si="32"/>
        <v/>
      </c>
      <c r="I170" s="69" t="str">
        <f t="shared" ca="1" si="33"/>
        <v/>
      </c>
      <c r="J170" s="69" t="str">
        <f t="shared" ca="1" si="34"/>
        <v/>
      </c>
      <c r="N170" s="64" t="str">
        <f t="shared" ca="1" si="44"/>
        <v/>
      </c>
      <c r="O170" s="64" t="str">
        <f t="shared" ca="1" si="45"/>
        <v/>
      </c>
      <c r="P170" s="36" t="str">
        <f t="shared" ca="1" si="35"/>
        <v/>
      </c>
      <c r="Q170" s="36" t="str">
        <f t="shared" ca="1" si="36"/>
        <v/>
      </c>
      <c r="R170" s="36" t="str">
        <f t="shared" ca="1" si="37"/>
        <v/>
      </c>
      <c r="S170" s="4" t="str">
        <f t="shared" ca="1" si="38"/>
        <v/>
      </c>
      <c r="T170" s="61" t="str">
        <f t="shared" ca="1" si="39"/>
        <v/>
      </c>
      <c r="U170" s="61" t="str">
        <f t="shared" ca="1" si="40"/>
        <v/>
      </c>
      <c r="V170" s="61" t="str">
        <f t="shared" ca="1" si="41"/>
        <v/>
      </c>
      <c r="AJ170" t="str">
        <f t="shared" ca="1" si="42"/>
        <v>first</v>
      </c>
    </row>
    <row r="171" spans="3:36">
      <c r="C171" t="str">
        <f t="shared" ca="1" si="43"/>
        <v/>
      </c>
      <c r="D171" s="4" t="str">
        <f ca="1">IF(C171="","",COUNTIFS('Program and Results'!$S:$S,"HOME",'Program and Results'!$AC:$AC,'Data mining (Goals Superiority)'!$C171))</f>
        <v/>
      </c>
      <c r="E171" s="4" t="str">
        <f ca="1">IF(C171="","",COUNTIFS('Program and Results'!$S:$S,"AWAY",'Program and Results'!$AC:$AC,'Data mining (Goals Superiority)'!$C171))</f>
        <v/>
      </c>
      <c r="F171" s="4" t="str">
        <f ca="1">IF(C171="","",COUNTIFS('Program and Results'!$S:$S,"DRAW",'Program and Results'!$AC:$AC,'Data mining (Goals Superiority)'!$C171))</f>
        <v/>
      </c>
      <c r="G171" s="4" t="str">
        <f t="shared" ca="1" si="31"/>
        <v/>
      </c>
      <c r="H171" s="69" t="str">
        <f t="shared" ca="1" si="32"/>
        <v/>
      </c>
      <c r="I171" s="69" t="str">
        <f t="shared" ca="1" si="33"/>
        <v/>
      </c>
      <c r="J171" s="69" t="str">
        <f t="shared" ca="1" si="34"/>
        <v/>
      </c>
      <c r="N171" s="64" t="str">
        <f t="shared" ca="1" si="44"/>
        <v/>
      </c>
      <c r="O171" s="64" t="str">
        <f t="shared" ca="1" si="45"/>
        <v/>
      </c>
      <c r="P171" s="36" t="str">
        <f t="shared" ca="1" si="35"/>
        <v/>
      </c>
      <c r="Q171" s="36" t="str">
        <f t="shared" ca="1" si="36"/>
        <v/>
      </c>
      <c r="R171" s="36" t="str">
        <f t="shared" ca="1" si="37"/>
        <v/>
      </c>
      <c r="S171" s="4" t="str">
        <f t="shared" ca="1" si="38"/>
        <v/>
      </c>
      <c r="T171" s="61" t="str">
        <f t="shared" ca="1" si="39"/>
        <v/>
      </c>
      <c r="U171" s="61" t="str">
        <f t="shared" ca="1" si="40"/>
        <v/>
      </c>
      <c r="V171" s="61" t="str">
        <f t="shared" ca="1" si="41"/>
        <v/>
      </c>
      <c r="AJ171" t="str">
        <f t="shared" ca="1" si="42"/>
        <v>first</v>
      </c>
    </row>
    <row r="172" spans="3:36">
      <c r="C172" t="str">
        <f t="shared" ca="1" si="43"/>
        <v/>
      </c>
      <c r="D172" s="4" t="str">
        <f ca="1">IF(C172="","",COUNTIFS('Program and Results'!$S:$S,"HOME",'Program and Results'!$AC:$AC,'Data mining (Goals Superiority)'!$C172))</f>
        <v/>
      </c>
      <c r="E172" s="4" t="str">
        <f ca="1">IF(C172="","",COUNTIFS('Program and Results'!$S:$S,"AWAY",'Program and Results'!$AC:$AC,'Data mining (Goals Superiority)'!$C172))</f>
        <v/>
      </c>
      <c r="F172" s="4" t="str">
        <f ca="1">IF(C172="","",COUNTIFS('Program and Results'!$S:$S,"DRAW",'Program and Results'!$AC:$AC,'Data mining (Goals Superiority)'!$C172))</f>
        <v/>
      </c>
      <c r="G172" s="4" t="str">
        <f t="shared" ca="1" si="31"/>
        <v/>
      </c>
      <c r="H172" s="69" t="str">
        <f t="shared" ca="1" si="32"/>
        <v/>
      </c>
      <c r="I172" s="69" t="str">
        <f t="shared" ca="1" si="33"/>
        <v/>
      </c>
      <c r="J172" s="69" t="str">
        <f t="shared" ca="1" si="34"/>
        <v/>
      </c>
      <c r="N172" s="64" t="str">
        <f t="shared" ca="1" si="44"/>
        <v/>
      </c>
      <c r="O172" s="64" t="str">
        <f t="shared" ca="1" si="45"/>
        <v/>
      </c>
      <c r="P172" s="36" t="str">
        <f t="shared" ca="1" si="35"/>
        <v/>
      </c>
      <c r="Q172" s="36" t="str">
        <f t="shared" ca="1" si="36"/>
        <v/>
      </c>
      <c r="R172" s="36" t="str">
        <f t="shared" ca="1" si="37"/>
        <v/>
      </c>
      <c r="S172" s="4" t="str">
        <f t="shared" ca="1" si="38"/>
        <v/>
      </c>
      <c r="T172" s="61" t="str">
        <f t="shared" ca="1" si="39"/>
        <v/>
      </c>
      <c r="U172" s="61" t="str">
        <f t="shared" ca="1" si="40"/>
        <v/>
      </c>
      <c r="V172" s="61" t="str">
        <f t="shared" ca="1" si="41"/>
        <v/>
      </c>
      <c r="AJ172" t="str">
        <f t="shared" ca="1" si="42"/>
        <v>first</v>
      </c>
    </row>
    <row r="173" spans="3:36">
      <c r="C173" t="str">
        <f t="shared" ca="1" si="43"/>
        <v/>
      </c>
      <c r="D173" s="4" t="str">
        <f ca="1">IF(C173="","",COUNTIFS('Program and Results'!$S:$S,"HOME",'Program and Results'!$AC:$AC,'Data mining (Goals Superiority)'!$C173))</f>
        <v/>
      </c>
      <c r="E173" s="4" t="str">
        <f ca="1">IF(C173="","",COUNTIFS('Program and Results'!$S:$S,"AWAY",'Program and Results'!$AC:$AC,'Data mining (Goals Superiority)'!$C173))</f>
        <v/>
      </c>
      <c r="F173" s="4" t="str">
        <f ca="1">IF(C173="","",COUNTIFS('Program and Results'!$S:$S,"DRAW",'Program and Results'!$AC:$AC,'Data mining (Goals Superiority)'!$C173))</f>
        <v/>
      </c>
      <c r="G173" s="4" t="str">
        <f t="shared" ca="1" si="31"/>
        <v/>
      </c>
      <c r="H173" s="69" t="str">
        <f t="shared" ca="1" si="32"/>
        <v/>
      </c>
      <c r="I173" s="69" t="str">
        <f t="shared" ca="1" si="33"/>
        <v/>
      </c>
      <c r="J173" s="69" t="str">
        <f t="shared" ca="1" si="34"/>
        <v/>
      </c>
      <c r="N173" s="64" t="str">
        <f t="shared" ca="1" si="44"/>
        <v/>
      </c>
      <c r="O173" s="64" t="str">
        <f t="shared" ca="1" si="45"/>
        <v/>
      </c>
      <c r="P173" s="36" t="str">
        <f t="shared" ca="1" si="35"/>
        <v/>
      </c>
      <c r="Q173" s="36" t="str">
        <f t="shared" ca="1" si="36"/>
        <v/>
      </c>
      <c r="R173" s="36" t="str">
        <f t="shared" ca="1" si="37"/>
        <v/>
      </c>
      <c r="S173" s="4" t="str">
        <f t="shared" ca="1" si="38"/>
        <v/>
      </c>
      <c r="T173" s="61" t="str">
        <f t="shared" ca="1" si="39"/>
        <v/>
      </c>
      <c r="U173" s="61" t="str">
        <f t="shared" ca="1" si="40"/>
        <v/>
      </c>
      <c r="V173" s="61" t="str">
        <f t="shared" ca="1" si="41"/>
        <v/>
      </c>
      <c r="AJ173" t="str">
        <f t="shared" ca="1" si="42"/>
        <v>first</v>
      </c>
    </row>
    <row r="174" spans="3:36">
      <c r="C174" t="str">
        <f t="shared" ca="1" si="43"/>
        <v/>
      </c>
      <c r="D174" s="4" t="str">
        <f ca="1">IF(C174="","",COUNTIFS('Program and Results'!$S:$S,"HOME",'Program and Results'!$AC:$AC,'Data mining (Goals Superiority)'!$C174))</f>
        <v/>
      </c>
      <c r="E174" s="4" t="str">
        <f ca="1">IF(C174="","",COUNTIFS('Program and Results'!$S:$S,"AWAY",'Program and Results'!$AC:$AC,'Data mining (Goals Superiority)'!$C174))</f>
        <v/>
      </c>
      <c r="F174" s="4" t="str">
        <f ca="1">IF(C174="","",COUNTIFS('Program and Results'!$S:$S,"DRAW",'Program and Results'!$AC:$AC,'Data mining (Goals Superiority)'!$C174))</f>
        <v/>
      </c>
      <c r="G174" s="4" t="str">
        <f t="shared" ca="1" si="31"/>
        <v/>
      </c>
      <c r="H174" s="69" t="str">
        <f t="shared" ca="1" si="32"/>
        <v/>
      </c>
      <c r="I174" s="69" t="str">
        <f t="shared" ca="1" si="33"/>
        <v/>
      </c>
      <c r="J174" s="69" t="str">
        <f t="shared" ca="1" si="34"/>
        <v/>
      </c>
      <c r="N174" s="64" t="str">
        <f t="shared" ca="1" si="44"/>
        <v/>
      </c>
      <c r="O174" s="64" t="str">
        <f t="shared" ca="1" si="45"/>
        <v/>
      </c>
      <c r="P174" s="36" t="str">
        <f t="shared" ca="1" si="35"/>
        <v/>
      </c>
      <c r="Q174" s="36" t="str">
        <f t="shared" ca="1" si="36"/>
        <v/>
      </c>
      <c r="R174" s="36" t="str">
        <f t="shared" ca="1" si="37"/>
        <v/>
      </c>
      <c r="S174" s="4" t="str">
        <f t="shared" ca="1" si="38"/>
        <v/>
      </c>
      <c r="T174" s="61" t="str">
        <f t="shared" ca="1" si="39"/>
        <v/>
      </c>
      <c r="U174" s="61" t="str">
        <f t="shared" ca="1" si="40"/>
        <v/>
      </c>
      <c r="V174" s="61" t="str">
        <f t="shared" ca="1" si="41"/>
        <v/>
      </c>
      <c r="AJ174" t="str">
        <f t="shared" ca="1" si="42"/>
        <v>first</v>
      </c>
    </row>
    <row r="175" spans="3:36">
      <c r="C175" t="str">
        <f t="shared" ca="1" si="43"/>
        <v/>
      </c>
      <c r="D175" s="4" t="str">
        <f ca="1">IF(C175="","",COUNTIFS('Program and Results'!$S:$S,"HOME",'Program and Results'!$AC:$AC,'Data mining (Goals Superiority)'!$C175))</f>
        <v/>
      </c>
      <c r="E175" s="4" t="str">
        <f ca="1">IF(C175="","",COUNTIFS('Program and Results'!$S:$S,"AWAY",'Program and Results'!$AC:$AC,'Data mining (Goals Superiority)'!$C175))</f>
        <v/>
      </c>
      <c r="F175" s="4" t="str">
        <f ca="1">IF(C175="","",COUNTIFS('Program and Results'!$S:$S,"DRAW",'Program and Results'!$AC:$AC,'Data mining (Goals Superiority)'!$C175))</f>
        <v/>
      </c>
      <c r="G175" s="4" t="str">
        <f t="shared" ca="1" si="31"/>
        <v/>
      </c>
      <c r="H175" s="69" t="str">
        <f t="shared" ca="1" si="32"/>
        <v/>
      </c>
      <c r="I175" s="69" t="str">
        <f t="shared" ca="1" si="33"/>
        <v/>
      </c>
      <c r="J175" s="69" t="str">
        <f t="shared" ca="1" si="34"/>
        <v/>
      </c>
      <c r="N175" s="64" t="str">
        <f t="shared" ca="1" si="44"/>
        <v/>
      </c>
      <c r="O175" s="64" t="str">
        <f t="shared" ca="1" si="45"/>
        <v/>
      </c>
      <c r="P175" s="36" t="str">
        <f t="shared" ca="1" si="35"/>
        <v/>
      </c>
      <c r="Q175" s="36" t="str">
        <f t="shared" ca="1" si="36"/>
        <v/>
      </c>
      <c r="R175" s="36" t="str">
        <f t="shared" ca="1" si="37"/>
        <v/>
      </c>
      <c r="S175" s="4" t="str">
        <f t="shared" ca="1" si="38"/>
        <v/>
      </c>
      <c r="T175" s="61" t="str">
        <f t="shared" ca="1" si="39"/>
        <v/>
      </c>
      <c r="U175" s="61" t="str">
        <f t="shared" ca="1" si="40"/>
        <v/>
      </c>
      <c r="V175" s="61" t="str">
        <f t="shared" ca="1" si="41"/>
        <v/>
      </c>
      <c r="AJ175" t="str">
        <f t="shared" ca="1" si="42"/>
        <v>first</v>
      </c>
    </row>
    <row r="176" spans="3:36">
      <c r="C176" t="str">
        <f t="shared" ca="1" si="43"/>
        <v/>
      </c>
      <c r="D176" s="4" t="str">
        <f ca="1">IF(C176="","",COUNTIFS('Program and Results'!$S:$S,"HOME",'Program and Results'!$AC:$AC,'Data mining (Goals Superiority)'!$C176))</f>
        <v/>
      </c>
      <c r="E176" s="4" t="str">
        <f ca="1">IF(C176="","",COUNTIFS('Program and Results'!$S:$S,"AWAY",'Program and Results'!$AC:$AC,'Data mining (Goals Superiority)'!$C176))</f>
        <v/>
      </c>
      <c r="F176" s="4" t="str">
        <f ca="1">IF(C176="","",COUNTIFS('Program and Results'!$S:$S,"DRAW",'Program and Results'!$AC:$AC,'Data mining (Goals Superiority)'!$C176))</f>
        <v/>
      </c>
      <c r="G176" s="4" t="str">
        <f t="shared" ca="1" si="31"/>
        <v/>
      </c>
      <c r="H176" s="69" t="str">
        <f t="shared" ca="1" si="32"/>
        <v/>
      </c>
      <c r="I176" s="69" t="str">
        <f t="shared" ca="1" si="33"/>
        <v/>
      </c>
      <c r="J176" s="69" t="str">
        <f t="shared" ca="1" si="34"/>
        <v/>
      </c>
      <c r="N176" s="64" t="str">
        <f t="shared" ca="1" si="44"/>
        <v/>
      </c>
      <c r="O176" s="64" t="str">
        <f t="shared" ca="1" si="45"/>
        <v/>
      </c>
      <c r="P176" s="36" t="str">
        <f t="shared" ca="1" si="35"/>
        <v/>
      </c>
      <c r="Q176" s="36" t="str">
        <f t="shared" ca="1" si="36"/>
        <v/>
      </c>
      <c r="R176" s="36" t="str">
        <f t="shared" ca="1" si="37"/>
        <v/>
      </c>
      <c r="S176" s="4" t="str">
        <f t="shared" ca="1" si="38"/>
        <v/>
      </c>
      <c r="T176" s="61" t="str">
        <f t="shared" ca="1" si="39"/>
        <v/>
      </c>
      <c r="U176" s="61" t="str">
        <f t="shared" ca="1" si="40"/>
        <v/>
      </c>
      <c r="V176" s="61" t="str">
        <f t="shared" ca="1" si="41"/>
        <v/>
      </c>
      <c r="AJ176" t="str">
        <f t="shared" ca="1" si="42"/>
        <v>first</v>
      </c>
    </row>
    <row r="177" spans="3:36">
      <c r="C177" t="str">
        <f t="shared" ca="1" si="43"/>
        <v/>
      </c>
      <c r="D177" s="4" t="str">
        <f ca="1">IF(C177="","",COUNTIFS('Program and Results'!$S:$S,"HOME",'Program and Results'!$AC:$AC,'Data mining (Goals Superiority)'!$C177))</f>
        <v/>
      </c>
      <c r="E177" s="4" t="str">
        <f ca="1">IF(C177="","",COUNTIFS('Program and Results'!$S:$S,"AWAY",'Program and Results'!$AC:$AC,'Data mining (Goals Superiority)'!$C177))</f>
        <v/>
      </c>
      <c r="F177" s="4" t="str">
        <f ca="1">IF(C177="","",COUNTIFS('Program and Results'!$S:$S,"DRAW",'Program and Results'!$AC:$AC,'Data mining (Goals Superiority)'!$C177))</f>
        <v/>
      </c>
      <c r="G177" s="4" t="str">
        <f t="shared" ca="1" si="31"/>
        <v/>
      </c>
      <c r="H177" s="69" t="str">
        <f t="shared" ca="1" si="32"/>
        <v/>
      </c>
      <c r="I177" s="69" t="str">
        <f t="shared" ca="1" si="33"/>
        <v/>
      </c>
      <c r="J177" s="69" t="str">
        <f t="shared" ca="1" si="34"/>
        <v/>
      </c>
      <c r="N177" s="64" t="str">
        <f t="shared" ca="1" si="44"/>
        <v/>
      </c>
      <c r="O177" s="64" t="str">
        <f t="shared" ca="1" si="45"/>
        <v/>
      </c>
      <c r="P177" s="36" t="str">
        <f t="shared" ca="1" si="35"/>
        <v/>
      </c>
      <c r="Q177" s="36" t="str">
        <f t="shared" ca="1" si="36"/>
        <v/>
      </c>
      <c r="R177" s="36" t="str">
        <f t="shared" ca="1" si="37"/>
        <v/>
      </c>
      <c r="S177" s="4" t="str">
        <f t="shared" ca="1" si="38"/>
        <v/>
      </c>
      <c r="T177" s="61" t="str">
        <f t="shared" ca="1" si="39"/>
        <v/>
      </c>
      <c r="U177" s="61" t="str">
        <f t="shared" ca="1" si="40"/>
        <v/>
      </c>
      <c r="V177" s="61" t="str">
        <f t="shared" ca="1" si="41"/>
        <v/>
      </c>
      <c r="AJ177" t="str">
        <f t="shared" ca="1" si="42"/>
        <v>first</v>
      </c>
    </row>
    <row r="178" spans="3:36">
      <c r="C178" t="str">
        <f t="shared" ca="1" si="43"/>
        <v/>
      </c>
      <c r="D178" s="4" t="str">
        <f ca="1">IF(C178="","",COUNTIFS('Program and Results'!$S:$S,"HOME",'Program and Results'!$AC:$AC,'Data mining (Goals Superiority)'!$C178))</f>
        <v/>
      </c>
      <c r="E178" s="4" t="str">
        <f ca="1">IF(C178="","",COUNTIFS('Program and Results'!$S:$S,"AWAY",'Program and Results'!$AC:$AC,'Data mining (Goals Superiority)'!$C178))</f>
        <v/>
      </c>
      <c r="F178" s="4" t="str">
        <f ca="1">IF(C178="","",COUNTIFS('Program and Results'!$S:$S,"DRAW",'Program and Results'!$AC:$AC,'Data mining (Goals Superiority)'!$C178))</f>
        <v/>
      </c>
      <c r="G178" s="4" t="str">
        <f t="shared" ca="1" si="31"/>
        <v/>
      </c>
      <c r="H178" s="69" t="str">
        <f t="shared" ca="1" si="32"/>
        <v/>
      </c>
      <c r="I178" s="69" t="str">
        <f t="shared" ca="1" si="33"/>
        <v/>
      </c>
      <c r="J178" s="69" t="str">
        <f t="shared" ca="1" si="34"/>
        <v/>
      </c>
      <c r="N178" s="64" t="str">
        <f t="shared" ca="1" si="44"/>
        <v/>
      </c>
      <c r="O178" s="64" t="str">
        <f t="shared" ca="1" si="45"/>
        <v/>
      </c>
      <c r="P178" s="36" t="str">
        <f t="shared" ca="1" si="35"/>
        <v/>
      </c>
      <c r="Q178" s="36" t="str">
        <f t="shared" ca="1" si="36"/>
        <v/>
      </c>
      <c r="R178" s="36" t="str">
        <f t="shared" ca="1" si="37"/>
        <v/>
      </c>
      <c r="S178" s="4" t="str">
        <f t="shared" ca="1" si="38"/>
        <v/>
      </c>
      <c r="T178" s="61" t="str">
        <f t="shared" ca="1" si="39"/>
        <v/>
      </c>
      <c r="U178" s="61" t="str">
        <f t="shared" ca="1" si="40"/>
        <v/>
      </c>
      <c r="V178" s="61" t="str">
        <f t="shared" ca="1" si="41"/>
        <v/>
      </c>
      <c r="AJ178" t="str">
        <f t="shared" ca="1" si="42"/>
        <v>first</v>
      </c>
    </row>
    <row r="179" spans="3:36">
      <c r="C179" t="str">
        <f t="shared" ca="1" si="43"/>
        <v/>
      </c>
      <c r="D179" s="4" t="str">
        <f ca="1">IF(C179="","",COUNTIFS('Program and Results'!$S:$S,"HOME",'Program and Results'!$AC:$AC,'Data mining (Goals Superiority)'!$C179))</f>
        <v/>
      </c>
      <c r="E179" s="4" t="str">
        <f ca="1">IF(C179="","",COUNTIFS('Program and Results'!$S:$S,"AWAY",'Program and Results'!$AC:$AC,'Data mining (Goals Superiority)'!$C179))</f>
        <v/>
      </c>
      <c r="F179" s="4" t="str">
        <f ca="1">IF(C179="","",COUNTIFS('Program and Results'!$S:$S,"DRAW",'Program and Results'!$AC:$AC,'Data mining (Goals Superiority)'!$C179))</f>
        <v/>
      </c>
      <c r="G179" s="4" t="str">
        <f t="shared" ca="1" si="31"/>
        <v/>
      </c>
      <c r="H179" s="69" t="str">
        <f t="shared" ca="1" si="32"/>
        <v/>
      </c>
      <c r="I179" s="69" t="str">
        <f t="shared" ca="1" si="33"/>
        <v/>
      </c>
      <c r="J179" s="69" t="str">
        <f t="shared" ca="1" si="34"/>
        <v/>
      </c>
      <c r="N179" s="64" t="str">
        <f t="shared" ca="1" si="44"/>
        <v/>
      </c>
      <c r="O179" s="64" t="str">
        <f t="shared" ca="1" si="45"/>
        <v/>
      </c>
      <c r="P179" s="36" t="str">
        <f t="shared" ca="1" si="35"/>
        <v/>
      </c>
      <c r="Q179" s="36" t="str">
        <f t="shared" ca="1" si="36"/>
        <v/>
      </c>
      <c r="R179" s="36" t="str">
        <f t="shared" ca="1" si="37"/>
        <v/>
      </c>
      <c r="S179" s="4" t="str">
        <f t="shared" ca="1" si="38"/>
        <v/>
      </c>
      <c r="T179" s="61" t="str">
        <f t="shared" ca="1" si="39"/>
        <v/>
      </c>
      <c r="U179" s="61" t="str">
        <f t="shared" ca="1" si="40"/>
        <v/>
      </c>
      <c r="V179" s="61" t="str">
        <f t="shared" ca="1" si="41"/>
        <v/>
      </c>
      <c r="AJ179" t="str">
        <f t="shared" ca="1" si="42"/>
        <v>first</v>
      </c>
    </row>
    <row r="180" spans="3:36">
      <c r="C180" t="str">
        <f t="shared" ca="1" si="43"/>
        <v/>
      </c>
      <c r="D180" s="4" t="str">
        <f ca="1">IF(C180="","",COUNTIFS('Program and Results'!$S:$S,"HOME",'Program and Results'!$AC:$AC,'Data mining (Goals Superiority)'!$C180))</f>
        <v/>
      </c>
      <c r="E180" s="4" t="str">
        <f ca="1">IF(C180="","",COUNTIFS('Program and Results'!$S:$S,"AWAY",'Program and Results'!$AC:$AC,'Data mining (Goals Superiority)'!$C180))</f>
        <v/>
      </c>
      <c r="F180" s="4" t="str">
        <f ca="1">IF(C180="","",COUNTIFS('Program and Results'!$S:$S,"DRAW",'Program and Results'!$AC:$AC,'Data mining (Goals Superiority)'!$C180))</f>
        <v/>
      </c>
      <c r="G180" s="4" t="str">
        <f t="shared" ca="1" si="31"/>
        <v/>
      </c>
      <c r="H180" s="69" t="str">
        <f t="shared" ca="1" si="32"/>
        <v/>
      </c>
      <c r="I180" s="69" t="str">
        <f t="shared" ca="1" si="33"/>
        <v/>
      </c>
      <c r="J180" s="69" t="str">
        <f t="shared" ca="1" si="34"/>
        <v/>
      </c>
      <c r="N180" s="64" t="str">
        <f t="shared" ca="1" si="44"/>
        <v/>
      </c>
      <c r="O180" s="64" t="str">
        <f t="shared" ca="1" si="45"/>
        <v/>
      </c>
      <c r="P180" s="36" t="str">
        <f t="shared" ca="1" si="35"/>
        <v/>
      </c>
      <c r="Q180" s="36" t="str">
        <f t="shared" ca="1" si="36"/>
        <v/>
      </c>
      <c r="R180" s="36" t="str">
        <f t="shared" ca="1" si="37"/>
        <v/>
      </c>
      <c r="S180" s="4" t="str">
        <f t="shared" ca="1" si="38"/>
        <v/>
      </c>
      <c r="T180" s="61" t="str">
        <f t="shared" ca="1" si="39"/>
        <v/>
      </c>
      <c r="U180" s="61" t="str">
        <f t="shared" ca="1" si="40"/>
        <v/>
      </c>
      <c r="V180" s="61" t="str">
        <f t="shared" ca="1" si="41"/>
        <v/>
      </c>
      <c r="AJ180" t="str">
        <f t="shared" ca="1" si="42"/>
        <v>first</v>
      </c>
    </row>
    <row r="181" spans="3:36">
      <c r="C181" t="str">
        <f t="shared" ca="1" si="43"/>
        <v/>
      </c>
      <c r="D181" s="4" t="str">
        <f ca="1">IF(C181="","",COUNTIFS('Program and Results'!$S:$S,"HOME",'Program and Results'!$AC:$AC,'Data mining (Goals Superiority)'!$C181))</f>
        <v/>
      </c>
      <c r="E181" s="4" t="str">
        <f ca="1">IF(C181="","",COUNTIFS('Program and Results'!$S:$S,"AWAY",'Program and Results'!$AC:$AC,'Data mining (Goals Superiority)'!$C181))</f>
        <v/>
      </c>
      <c r="F181" s="4" t="str">
        <f ca="1">IF(C181="","",COUNTIFS('Program and Results'!$S:$S,"DRAW",'Program and Results'!$AC:$AC,'Data mining (Goals Superiority)'!$C181))</f>
        <v/>
      </c>
      <c r="G181" s="4" t="str">
        <f t="shared" ca="1" si="31"/>
        <v/>
      </c>
      <c r="H181" s="69" t="str">
        <f t="shared" ca="1" si="32"/>
        <v/>
      </c>
      <c r="I181" s="69" t="str">
        <f t="shared" ca="1" si="33"/>
        <v/>
      </c>
      <c r="J181" s="69" t="str">
        <f t="shared" ca="1" si="34"/>
        <v/>
      </c>
      <c r="N181" s="64" t="str">
        <f t="shared" ca="1" si="44"/>
        <v/>
      </c>
      <c r="O181" s="64" t="str">
        <f t="shared" ca="1" si="45"/>
        <v/>
      </c>
      <c r="P181" s="36" t="str">
        <f t="shared" ca="1" si="35"/>
        <v/>
      </c>
      <c r="Q181" s="36" t="str">
        <f t="shared" ca="1" si="36"/>
        <v/>
      </c>
      <c r="R181" s="36" t="str">
        <f t="shared" ca="1" si="37"/>
        <v/>
      </c>
      <c r="S181" s="4" t="str">
        <f t="shared" ca="1" si="38"/>
        <v/>
      </c>
      <c r="T181" s="61" t="str">
        <f t="shared" ca="1" si="39"/>
        <v/>
      </c>
      <c r="U181" s="61" t="str">
        <f t="shared" ca="1" si="40"/>
        <v/>
      </c>
      <c r="V181" s="61" t="str">
        <f t="shared" ca="1" si="41"/>
        <v/>
      </c>
      <c r="AJ181" t="str">
        <f t="shared" ca="1" si="42"/>
        <v>first</v>
      </c>
    </row>
    <row r="182" spans="3:36">
      <c r="C182" t="str">
        <f t="shared" ca="1" si="43"/>
        <v/>
      </c>
      <c r="D182" s="4" t="str">
        <f ca="1">IF(C182="","",COUNTIFS('Program and Results'!$S:$S,"HOME",'Program and Results'!$AC:$AC,'Data mining (Goals Superiority)'!$C182))</f>
        <v/>
      </c>
      <c r="E182" s="4" t="str">
        <f ca="1">IF(C182="","",COUNTIFS('Program and Results'!$S:$S,"AWAY",'Program and Results'!$AC:$AC,'Data mining (Goals Superiority)'!$C182))</f>
        <v/>
      </c>
      <c r="F182" s="4" t="str">
        <f ca="1">IF(C182="","",COUNTIFS('Program and Results'!$S:$S,"DRAW",'Program and Results'!$AC:$AC,'Data mining (Goals Superiority)'!$C182))</f>
        <v/>
      </c>
      <c r="G182" s="4" t="str">
        <f t="shared" ca="1" si="31"/>
        <v/>
      </c>
      <c r="H182" s="69" t="str">
        <f t="shared" ca="1" si="32"/>
        <v/>
      </c>
      <c r="I182" s="69" t="str">
        <f t="shared" ca="1" si="33"/>
        <v/>
      </c>
      <c r="J182" s="69" t="str">
        <f t="shared" ca="1" si="34"/>
        <v/>
      </c>
      <c r="N182" s="64" t="str">
        <f t="shared" ca="1" si="44"/>
        <v/>
      </c>
      <c r="O182" s="64" t="str">
        <f t="shared" ca="1" si="45"/>
        <v/>
      </c>
      <c r="P182" s="36" t="str">
        <f t="shared" ca="1" si="35"/>
        <v/>
      </c>
      <c r="Q182" s="36" t="str">
        <f t="shared" ca="1" si="36"/>
        <v/>
      </c>
      <c r="R182" s="36" t="str">
        <f t="shared" ca="1" si="37"/>
        <v/>
      </c>
      <c r="S182" s="4" t="str">
        <f t="shared" ca="1" si="38"/>
        <v/>
      </c>
      <c r="T182" s="61" t="str">
        <f t="shared" ca="1" si="39"/>
        <v/>
      </c>
      <c r="U182" s="61" t="str">
        <f t="shared" ca="1" si="40"/>
        <v/>
      </c>
      <c r="V182" s="61" t="str">
        <f t="shared" ca="1" si="41"/>
        <v/>
      </c>
      <c r="AJ182" t="str">
        <f t="shared" ca="1" si="42"/>
        <v>first</v>
      </c>
    </row>
    <row r="183" spans="3:36">
      <c r="C183" t="str">
        <f t="shared" ca="1" si="43"/>
        <v/>
      </c>
      <c r="D183" s="4" t="str">
        <f ca="1">IF(C183="","",COUNTIFS('Program and Results'!$S:$S,"HOME",'Program and Results'!$AC:$AC,'Data mining (Goals Superiority)'!$C183))</f>
        <v/>
      </c>
      <c r="E183" s="4" t="str">
        <f ca="1">IF(C183="","",COUNTIFS('Program and Results'!$S:$S,"AWAY",'Program and Results'!$AC:$AC,'Data mining (Goals Superiority)'!$C183))</f>
        <v/>
      </c>
      <c r="F183" s="4" t="str">
        <f ca="1">IF(C183="","",COUNTIFS('Program and Results'!$S:$S,"DRAW",'Program and Results'!$AC:$AC,'Data mining (Goals Superiority)'!$C183))</f>
        <v/>
      </c>
      <c r="G183" s="4" t="str">
        <f t="shared" ca="1" si="31"/>
        <v/>
      </c>
      <c r="H183" s="69" t="str">
        <f t="shared" ca="1" si="32"/>
        <v/>
      </c>
      <c r="I183" s="69" t="str">
        <f t="shared" ca="1" si="33"/>
        <v/>
      </c>
      <c r="J183" s="69" t="str">
        <f t="shared" ca="1" si="34"/>
        <v/>
      </c>
      <c r="N183" s="64" t="str">
        <f t="shared" ca="1" si="44"/>
        <v/>
      </c>
      <c r="O183" s="64" t="str">
        <f t="shared" ca="1" si="45"/>
        <v/>
      </c>
      <c r="P183" s="36" t="str">
        <f t="shared" ca="1" si="35"/>
        <v/>
      </c>
      <c r="Q183" s="36" t="str">
        <f t="shared" ca="1" si="36"/>
        <v/>
      </c>
      <c r="R183" s="36" t="str">
        <f t="shared" ca="1" si="37"/>
        <v/>
      </c>
      <c r="S183" s="4" t="str">
        <f t="shared" ca="1" si="38"/>
        <v/>
      </c>
      <c r="T183" s="61" t="str">
        <f t="shared" ca="1" si="39"/>
        <v/>
      </c>
      <c r="U183" s="61" t="str">
        <f t="shared" ca="1" si="40"/>
        <v/>
      </c>
      <c r="V183" s="61" t="str">
        <f t="shared" ca="1" si="41"/>
        <v/>
      </c>
      <c r="AJ183" t="str">
        <f t="shared" ca="1" si="42"/>
        <v>first</v>
      </c>
    </row>
    <row r="184" spans="3:36">
      <c r="C184" t="str">
        <f t="shared" ca="1" si="43"/>
        <v/>
      </c>
      <c r="D184" s="4" t="str">
        <f ca="1">IF(C184="","",COUNTIFS('Program and Results'!$S:$S,"HOME",'Program and Results'!$AC:$AC,'Data mining (Goals Superiority)'!$C184))</f>
        <v/>
      </c>
      <c r="E184" s="4" t="str">
        <f ca="1">IF(C184="","",COUNTIFS('Program and Results'!$S:$S,"AWAY",'Program and Results'!$AC:$AC,'Data mining (Goals Superiority)'!$C184))</f>
        <v/>
      </c>
      <c r="F184" s="4" t="str">
        <f ca="1">IF(C184="","",COUNTIFS('Program and Results'!$S:$S,"DRAW",'Program and Results'!$AC:$AC,'Data mining (Goals Superiority)'!$C184))</f>
        <v/>
      </c>
      <c r="G184" s="4" t="str">
        <f t="shared" ca="1" si="31"/>
        <v/>
      </c>
      <c r="H184" s="69" t="str">
        <f t="shared" ca="1" si="32"/>
        <v/>
      </c>
      <c r="I184" s="69" t="str">
        <f t="shared" ca="1" si="33"/>
        <v/>
      </c>
      <c r="J184" s="69" t="str">
        <f t="shared" ca="1" si="34"/>
        <v/>
      </c>
      <c r="N184" s="64" t="str">
        <f t="shared" ca="1" si="44"/>
        <v/>
      </c>
      <c r="O184" s="64" t="str">
        <f t="shared" ca="1" si="45"/>
        <v/>
      </c>
      <c r="P184" s="36" t="str">
        <f t="shared" ca="1" si="35"/>
        <v/>
      </c>
      <c r="Q184" s="36" t="str">
        <f t="shared" ca="1" si="36"/>
        <v/>
      </c>
      <c r="R184" s="36" t="str">
        <f t="shared" ca="1" si="37"/>
        <v/>
      </c>
      <c r="S184" s="4" t="str">
        <f t="shared" ca="1" si="38"/>
        <v/>
      </c>
      <c r="T184" s="61" t="str">
        <f t="shared" ca="1" si="39"/>
        <v/>
      </c>
      <c r="U184" s="61" t="str">
        <f t="shared" ca="1" si="40"/>
        <v/>
      </c>
      <c r="V184" s="61" t="str">
        <f t="shared" ca="1" si="41"/>
        <v/>
      </c>
      <c r="AJ184" t="str">
        <f t="shared" ca="1" si="42"/>
        <v>first</v>
      </c>
    </row>
    <row r="185" spans="3:36">
      <c r="C185" t="str">
        <f t="shared" ca="1" si="43"/>
        <v/>
      </c>
      <c r="D185" s="4" t="str">
        <f ca="1">IF(C185="","",COUNTIFS('Program and Results'!$S:$S,"HOME",'Program and Results'!$AC:$AC,'Data mining (Goals Superiority)'!$C185))</f>
        <v/>
      </c>
      <c r="E185" s="4" t="str">
        <f ca="1">IF(C185="","",COUNTIFS('Program and Results'!$S:$S,"AWAY",'Program and Results'!$AC:$AC,'Data mining (Goals Superiority)'!$C185))</f>
        <v/>
      </c>
      <c r="F185" s="4" t="str">
        <f ca="1">IF(C185="","",COUNTIFS('Program and Results'!$S:$S,"DRAW",'Program and Results'!$AC:$AC,'Data mining (Goals Superiority)'!$C185))</f>
        <v/>
      </c>
      <c r="G185" s="4" t="str">
        <f t="shared" ca="1" si="31"/>
        <v/>
      </c>
      <c r="H185" s="69" t="str">
        <f t="shared" ca="1" si="32"/>
        <v/>
      </c>
      <c r="I185" s="69" t="str">
        <f t="shared" ca="1" si="33"/>
        <v/>
      </c>
      <c r="J185" s="69" t="str">
        <f t="shared" ca="1" si="34"/>
        <v/>
      </c>
      <c r="N185" s="64" t="str">
        <f t="shared" ca="1" si="44"/>
        <v/>
      </c>
      <c r="O185" s="64" t="str">
        <f t="shared" ca="1" si="45"/>
        <v/>
      </c>
      <c r="P185" s="36" t="str">
        <f t="shared" ca="1" si="35"/>
        <v/>
      </c>
      <c r="Q185" s="36" t="str">
        <f t="shared" ca="1" si="36"/>
        <v/>
      </c>
      <c r="R185" s="36" t="str">
        <f t="shared" ca="1" si="37"/>
        <v/>
      </c>
      <c r="S185" s="4" t="str">
        <f t="shared" ca="1" si="38"/>
        <v/>
      </c>
      <c r="T185" s="61" t="str">
        <f t="shared" ca="1" si="39"/>
        <v/>
      </c>
      <c r="U185" s="61" t="str">
        <f t="shared" ca="1" si="40"/>
        <v/>
      </c>
      <c r="V185" s="61" t="str">
        <f t="shared" ca="1" si="41"/>
        <v/>
      </c>
      <c r="AJ185" t="str">
        <f t="shared" ca="1" si="42"/>
        <v>first</v>
      </c>
    </row>
    <row r="186" spans="3:36">
      <c r="C186" t="str">
        <f t="shared" ca="1" si="43"/>
        <v/>
      </c>
      <c r="D186" s="4" t="str">
        <f ca="1">IF(C186="","",COUNTIFS('Program and Results'!$S:$S,"HOME",'Program and Results'!$AC:$AC,'Data mining (Goals Superiority)'!$C186))</f>
        <v/>
      </c>
      <c r="E186" s="4" t="str">
        <f ca="1">IF(C186="","",COUNTIFS('Program and Results'!$S:$S,"AWAY",'Program and Results'!$AC:$AC,'Data mining (Goals Superiority)'!$C186))</f>
        <v/>
      </c>
      <c r="F186" s="4" t="str">
        <f ca="1">IF(C186="","",COUNTIFS('Program and Results'!$S:$S,"DRAW",'Program and Results'!$AC:$AC,'Data mining (Goals Superiority)'!$C186))</f>
        <v/>
      </c>
      <c r="G186" s="4" t="str">
        <f t="shared" ca="1" si="31"/>
        <v/>
      </c>
      <c r="H186" s="69" t="str">
        <f t="shared" ca="1" si="32"/>
        <v/>
      </c>
      <c r="I186" s="69" t="str">
        <f t="shared" ca="1" si="33"/>
        <v/>
      </c>
      <c r="J186" s="69" t="str">
        <f t="shared" ca="1" si="34"/>
        <v/>
      </c>
      <c r="N186" s="64" t="str">
        <f t="shared" ca="1" si="44"/>
        <v/>
      </c>
      <c r="O186" s="64" t="str">
        <f t="shared" ca="1" si="45"/>
        <v/>
      </c>
      <c r="P186" s="36" t="str">
        <f t="shared" ca="1" si="35"/>
        <v/>
      </c>
      <c r="Q186" s="36" t="str">
        <f t="shared" ca="1" si="36"/>
        <v/>
      </c>
      <c r="R186" s="36" t="str">
        <f t="shared" ca="1" si="37"/>
        <v/>
      </c>
      <c r="S186" s="4" t="str">
        <f t="shared" ca="1" si="38"/>
        <v/>
      </c>
      <c r="T186" s="61" t="str">
        <f t="shared" ca="1" si="39"/>
        <v/>
      </c>
      <c r="U186" s="61" t="str">
        <f t="shared" ca="1" si="40"/>
        <v/>
      </c>
      <c r="V186" s="61" t="str">
        <f t="shared" ca="1" si="41"/>
        <v/>
      </c>
      <c r="AJ186" t="str">
        <f t="shared" ca="1" si="42"/>
        <v>first</v>
      </c>
    </row>
    <row r="187" spans="3:36">
      <c r="C187" t="str">
        <f t="shared" ca="1" si="43"/>
        <v/>
      </c>
      <c r="D187" s="4" t="str">
        <f ca="1">IF(C187="","",COUNTIFS('Program and Results'!$S:$S,"HOME",'Program and Results'!$AC:$AC,'Data mining (Goals Superiority)'!$C187))</f>
        <v/>
      </c>
      <c r="E187" s="4" t="str">
        <f ca="1">IF(C187="","",COUNTIFS('Program and Results'!$S:$S,"AWAY",'Program and Results'!$AC:$AC,'Data mining (Goals Superiority)'!$C187))</f>
        <v/>
      </c>
      <c r="F187" s="4" t="str">
        <f ca="1">IF(C187="","",COUNTIFS('Program and Results'!$S:$S,"DRAW",'Program and Results'!$AC:$AC,'Data mining (Goals Superiority)'!$C187))</f>
        <v/>
      </c>
      <c r="G187" s="4" t="str">
        <f t="shared" ca="1" si="31"/>
        <v/>
      </c>
      <c r="H187" s="69" t="str">
        <f t="shared" ca="1" si="32"/>
        <v/>
      </c>
      <c r="I187" s="69" t="str">
        <f t="shared" ca="1" si="33"/>
        <v/>
      </c>
      <c r="J187" s="69" t="str">
        <f t="shared" ca="1" si="34"/>
        <v/>
      </c>
      <c r="N187" s="64" t="str">
        <f t="shared" ca="1" si="44"/>
        <v/>
      </c>
      <c r="O187" s="64" t="str">
        <f t="shared" ca="1" si="45"/>
        <v/>
      </c>
      <c r="P187" s="36" t="str">
        <f t="shared" ca="1" si="35"/>
        <v/>
      </c>
      <c r="Q187" s="36" t="str">
        <f t="shared" ca="1" si="36"/>
        <v/>
      </c>
      <c r="R187" s="36" t="str">
        <f t="shared" ca="1" si="37"/>
        <v/>
      </c>
      <c r="S187" s="4" t="str">
        <f t="shared" ca="1" si="38"/>
        <v/>
      </c>
      <c r="T187" s="61" t="str">
        <f t="shared" ca="1" si="39"/>
        <v/>
      </c>
      <c r="U187" s="61" t="str">
        <f t="shared" ca="1" si="40"/>
        <v/>
      </c>
      <c r="V187" s="61" t="str">
        <f t="shared" ca="1" si="41"/>
        <v/>
      </c>
      <c r="AJ187" t="str">
        <f t="shared" ca="1" si="42"/>
        <v>first</v>
      </c>
    </row>
    <row r="188" spans="3:36">
      <c r="C188" t="str">
        <f t="shared" ca="1" si="43"/>
        <v/>
      </c>
      <c r="D188" s="4" t="str">
        <f ca="1">IF(C188="","",COUNTIFS('Program and Results'!$S:$S,"HOME",'Program and Results'!$AC:$AC,'Data mining (Goals Superiority)'!$C188))</f>
        <v/>
      </c>
      <c r="E188" s="4" t="str">
        <f ca="1">IF(C188="","",COUNTIFS('Program and Results'!$S:$S,"AWAY",'Program and Results'!$AC:$AC,'Data mining (Goals Superiority)'!$C188))</f>
        <v/>
      </c>
      <c r="F188" s="4" t="str">
        <f ca="1">IF(C188="","",COUNTIFS('Program and Results'!$S:$S,"DRAW",'Program and Results'!$AC:$AC,'Data mining (Goals Superiority)'!$C188))</f>
        <v/>
      </c>
      <c r="G188" s="4" t="str">
        <f t="shared" ca="1" si="31"/>
        <v/>
      </c>
      <c r="H188" s="69" t="str">
        <f t="shared" ca="1" si="32"/>
        <v/>
      </c>
      <c r="I188" s="69" t="str">
        <f t="shared" ca="1" si="33"/>
        <v/>
      </c>
      <c r="J188" s="69" t="str">
        <f t="shared" ca="1" si="34"/>
        <v/>
      </c>
      <c r="N188" s="64" t="str">
        <f t="shared" ca="1" si="44"/>
        <v/>
      </c>
      <c r="O188" s="64" t="str">
        <f t="shared" ca="1" si="45"/>
        <v/>
      </c>
      <c r="P188" s="36" t="str">
        <f t="shared" ca="1" si="35"/>
        <v/>
      </c>
      <c r="Q188" s="36" t="str">
        <f t="shared" ca="1" si="36"/>
        <v/>
      </c>
      <c r="R188" s="36" t="str">
        <f t="shared" ca="1" si="37"/>
        <v/>
      </c>
      <c r="S188" s="4" t="str">
        <f t="shared" ca="1" si="38"/>
        <v/>
      </c>
      <c r="T188" s="61" t="str">
        <f t="shared" ca="1" si="39"/>
        <v/>
      </c>
      <c r="U188" s="61" t="str">
        <f t="shared" ca="1" si="40"/>
        <v/>
      </c>
      <c r="V188" s="61" t="str">
        <f t="shared" ca="1" si="41"/>
        <v/>
      </c>
      <c r="AJ188" t="str">
        <f t="shared" ca="1" si="42"/>
        <v>first</v>
      </c>
    </row>
    <row r="189" spans="3:36">
      <c r="C189" t="str">
        <f t="shared" ca="1" si="43"/>
        <v/>
      </c>
      <c r="D189" s="4" t="str">
        <f ca="1">IF(C189="","",COUNTIFS('Program and Results'!$S:$S,"HOME",'Program and Results'!$AC:$AC,'Data mining (Goals Superiority)'!$C189))</f>
        <v/>
      </c>
      <c r="E189" s="4" t="str">
        <f ca="1">IF(C189="","",COUNTIFS('Program and Results'!$S:$S,"AWAY",'Program and Results'!$AC:$AC,'Data mining (Goals Superiority)'!$C189))</f>
        <v/>
      </c>
      <c r="F189" s="4" t="str">
        <f ca="1">IF(C189="","",COUNTIFS('Program and Results'!$S:$S,"DRAW",'Program and Results'!$AC:$AC,'Data mining (Goals Superiority)'!$C189))</f>
        <v/>
      </c>
      <c r="G189" s="4" t="str">
        <f t="shared" ca="1" si="31"/>
        <v/>
      </c>
      <c r="H189" s="69" t="str">
        <f t="shared" ca="1" si="32"/>
        <v/>
      </c>
      <c r="I189" s="69" t="str">
        <f t="shared" ca="1" si="33"/>
        <v/>
      </c>
      <c r="J189" s="69" t="str">
        <f t="shared" ca="1" si="34"/>
        <v/>
      </c>
      <c r="N189" s="64" t="str">
        <f t="shared" ca="1" si="44"/>
        <v/>
      </c>
      <c r="O189" s="64" t="str">
        <f t="shared" ca="1" si="45"/>
        <v/>
      </c>
      <c r="P189" s="36" t="str">
        <f t="shared" ca="1" si="35"/>
        <v/>
      </c>
      <c r="Q189" s="36" t="str">
        <f t="shared" ca="1" si="36"/>
        <v/>
      </c>
      <c r="R189" s="36" t="str">
        <f t="shared" ca="1" si="37"/>
        <v/>
      </c>
      <c r="S189" s="4" t="str">
        <f t="shared" ca="1" si="38"/>
        <v/>
      </c>
      <c r="T189" s="61" t="str">
        <f t="shared" ca="1" si="39"/>
        <v/>
      </c>
      <c r="U189" s="61" t="str">
        <f t="shared" ca="1" si="40"/>
        <v/>
      </c>
      <c r="V189" s="61" t="str">
        <f t="shared" ca="1" si="41"/>
        <v/>
      </c>
      <c r="AJ189" t="str">
        <f t="shared" ca="1" si="42"/>
        <v>first</v>
      </c>
    </row>
    <row r="190" spans="3:36">
      <c r="C190" t="str">
        <f t="shared" ca="1" si="43"/>
        <v/>
      </c>
      <c r="D190" s="4" t="str">
        <f ca="1">IF(C190="","",COUNTIFS('Program and Results'!$S:$S,"HOME",'Program and Results'!$AC:$AC,'Data mining (Goals Superiority)'!$C190))</f>
        <v/>
      </c>
      <c r="E190" s="4" t="str">
        <f ca="1">IF(C190="","",COUNTIFS('Program and Results'!$S:$S,"AWAY",'Program and Results'!$AC:$AC,'Data mining (Goals Superiority)'!$C190))</f>
        <v/>
      </c>
      <c r="F190" s="4" t="str">
        <f ca="1">IF(C190="","",COUNTIFS('Program and Results'!$S:$S,"DRAW",'Program and Results'!$AC:$AC,'Data mining (Goals Superiority)'!$C190))</f>
        <v/>
      </c>
      <c r="G190" s="4" t="str">
        <f t="shared" ca="1" si="31"/>
        <v/>
      </c>
      <c r="H190" s="69" t="str">
        <f t="shared" ca="1" si="32"/>
        <v/>
      </c>
      <c r="I190" s="69" t="str">
        <f t="shared" ca="1" si="33"/>
        <v/>
      </c>
      <c r="J190" s="69" t="str">
        <f t="shared" ca="1" si="34"/>
        <v/>
      </c>
      <c r="N190" s="64" t="str">
        <f t="shared" ca="1" si="44"/>
        <v/>
      </c>
      <c r="O190" s="64" t="str">
        <f t="shared" ca="1" si="45"/>
        <v/>
      </c>
      <c r="P190" s="36" t="str">
        <f t="shared" ca="1" si="35"/>
        <v/>
      </c>
      <c r="Q190" s="36" t="str">
        <f t="shared" ca="1" si="36"/>
        <v/>
      </c>
      <c r="R190" s="36" t="str">
        <f t="shared" ca="1" si="37"/>
        <v/>
      </c>
      <c r="S190" s="4" t="str">
        <f t="shared" ca="1" si="38"/>
        <v/>
      </c>
      <c r="T190" s="61" t="str">
        <f t="shared" ca="1" si="39"/>
        <v/>
      </c>
      <c r="U190" s="61" t="str">
        <f t="shared" ca="1" si="40"/>
        <v/>
      </c>
      <c r="V190" s="61" t="str">
        <f t="shared" ca="1" si="41"/>
        <v/>
      </c>
      <c r="AJ190" t="str">
        <f t="shared" ca="1" si="42"/>
        <v>first</v>
      </c>
    </row>
    <row r="191" spans="3:36">
      <c r="C191" t="str">
        <f t="shared" ca="1" si="43"/>
        <v/>
      </c>
      <c r="D191" s="4" t="str">
        <f ca="1">IF(C191="","",COUNTIFS('Program and Results'!$S:$S,"HOME",'Program and Results'!$AC:$AC,'Data mining (Goals Superiority)'!$C191))</f>
        <v/>
      </c>
      <c r="E191" s="4" t="str">
        <f ca="1">IF(C191="","",COUNTIFS('Program and Results'!$S:$S,"AWAY",'Program and Results'!$AC:$AC,'Data mining (Goals Superiority)'!$C191))</f>
        <v/>
      </c>
      <c r="F191" s="4" t="str">
        <f ca="1">IF(C191="","",COUNTIFS('Program and Results'!$S:$S,"DRAW",'Program and Results'!$AC:$AC,'Data mining (Goals Superiority)'!$C191))</f>
        <v/>
      </c>
      <c r="G191" s="4" t="str">
        <f t="shared" ca="1" si="31"/>
        <v/>
      </c>
      <c r="H191" s="69" t="str">
        <f t="shared" ca="1" si="32"/>
        <v/>
      </c>
      <c r="I191" s="69" t="str">
        <f t="shared" ca="1" si="33"/>
        <v/>
      </c>
      <c r="J191" s="69" t="str">
        <f t="shared" ca="1" si="34"/>
        <v/>
      </c>
      <c r="N191" s="64" t="str">
        <f t="shared" ca="1" si="44"/>
        <v/>
      </c>
      <c r="O191" s="64" t="str">
        <f t="shared" ca="1" si="45"/>
        <v/>
      </c>
      <c r="P191" s="36" t="str">
        <f t="shared" ca="1" si="35"/>
        <v/>
      </c>
      <c r="Q191" s="36" t="str">
        <f t="shared" ca="1" si="36"/>
        <v/>
      </c>
      <c r="R191" s="36" t="str">
        <f t="shared" ca="1" si="37"/>
        <v/>
      </c>
      <c r="S191" s="4" t="str">
        <f t="shared" ca="1" si="38"/>
        <v/>
      </c>
      <c r="T191" s="61" t="str">
        <f t="shared" ca="1" si="39"/>
        <v/>
      </c>
      <c r="U191" s="61" t="str">
        <f t="shared" ca="1" si="40"/>
        <v/>
      </c>
      <c r="V191" s="61" t="str">
        <f t="shared" ca="1" si="41"/>
        <v/>
      </c>
      <c r="AJ191" t="str">
        <f t="shared" ca="1" si="42"/>
        <v>first</v>
      </c>
    </row>
    <row r="192" spans="3:36">
      <c r="C192" t="str">
        <f t="shared" ca="1" si="43"/>
        <v/>
      </c>
      <c r="D192" s="4" t="str">
        <f ca="1">IF(C192="","",COUNTIFS('Program and Results'!$S:$S,"HOME",'Program and Results'!$AC:$AC,'Data mining (Goals Superiority)'!$C192))</f>
        <v/>
      </c>
      <c r="E192" s="4" t="str">
        <f ca="1">IF(C192="","",COUNTIFS('Program and Results'!$S:$S,"AWAY",'Program and Results'!$AC:$AC,'Data mining (Goals Superiority)'!$C192))</f>
        <v/>
      </c>
      <c r="F192" s="4" t="str">
        <f ca="1">IF(C192="","",COUNTIFS('Program and Results'!$S:$S,"DRAW",'Program and Results'!$AC:$AC,'Data mining (Goals Superiority)'!$C192))</f>
        <v/>
      </c>
      <c r="G192" s="4" t="str">
        <f t="shared" ca="1" si="31"/>
        <v/>
      </c>
      <c r="H192" s="69" t="str">
        <f t="shared" ca="1" si="32"/>
        <v/>
      </c>
      <c r="I192" s="69" t="str">
        <f t="shared" ca="1" si="33"/>
        <v/>
      </c>
      <c r="J192" s="69" t="str">
        <f t="shared" ca="1" si="34"/>
        <v/>
      </c>
      <c r="N192" s="64" t="str">
        <f t="shared" ca="1" si="44"/>
        <v/>
      </c>
      <c r="O192" s="64" t="str">
        <f t="shared" ca="1" si="45"/>
        <v/>
      </c>
      <c r="P192" s="36" t="str">
        <f t="shared" ca="1" si="35"/>
        <v/>
      </c>
      <c r="Q192" s="36" t="str">
        <f t="shared" ca="1" si="36"/>
        <v/>
      </c>
      <c r="R192" s="36" t="str">
        <f t="shared" ca="1" si="37"/>
        <v/>
      </c>
      <c r="S192" s="4" t="str">
        <f t="shared" ca="1" si="38"/>
        <v/>
      </c>
      <c r="T192" s="61" t="str">
        <f t="shared" ca="1" si="39"/>
        <v/>
      </c>
      <c r="U192" s="61" t="str">
        <f t="shared" ca="1" si="40"/>
        <v/>
      </c>
      <c r="V192" s="61" t="str">
        <f t="shared" ca="1" si="41"/>
        <v/>
      </c>
      <c r="AJ192" t="str">
        <f t="shared" ca="1" si="42"/>
        <v>first</v>
      </c>
    </row>
    <row r="193" spans="3:36">
      <c r="C193" t="str">
        <f t="shared" ca="1" si="43"/>
        <v/>
      </c>
      <c r="D193" s="4" t="str">
        <f ca="1">IF(C193="","",COUNTIFS('Program and Results'!$S:$S,"HOME",'Program and Results'!$AC:$AC,'Data mining (Goals Superiority)'!$C193))</f>
        <v/>
      </c>
      <c r="E193" s="4" t="str">
        <f ca="1">IF(C193="","",COUNTIFS('Program and Results'!$S:$S,"AWAY",'Program and Results'!$AC:$AC,'Data mining (Goals Superiority)'!$C193))</f>
        <v/>
      </c>
      <c r="F193" s="4" t="str">
        <f ca="1">IF(C193="","",COUNTIFS('Program and Results'!$S:$S,"DRAW",'Program and Results'!$AC:$AC,'Data mining (Goals Superiority)'!$C193))</f>
        <v/>
      </c>
      <c r="G193" s="4" t="str">
        <f t="shared" ca="1" si="31"/>
        <v/>
      </c>
      <c r="H193" s="69" t="str">
        <f t="shared" ca="1" si="32"/>
        <v/>
      </c>
      <c r="I193" s="69" t="str">
        <f t="shared" ca="1" si="33"/>
        <v/>
      </c>
      <c r="J193" s="69" t="str">
        <f t="shared" ca="1" si="34"/>
        <v/>
      </c>
      <c r="N193" s="64" t="str">
        <f t="shared" ca="1" si="44"/>
        <v/>
      </c>
      <c r="O193" s="64" t="str">
        <f t="shared" ca="1" si="45"/>
        <v/>
      </c>
      <c r="P193" s="36" t="str">
        <f t="shared" ca="1" si="35"/>
        <v/>
      </c>
      <c r="Q193" s="36" t="str">
        <f t="shared" ca="1" si="36"/>
        <v/>
      </c>
      <c r="R193" s="36" t="str">
        <f t="shared" ca="1" si="37"/>
        <v/>
      </c>
      <c r="S193" s="4" t="str">
        <f t="shared" ca="1" si="38"/>
        <v/>
      </c>
      <c r="T193" s="61" t="str">
        <f t="shared" ca="1" si="39"/>
        <v/>
      </c>
      <c r="U193" s="61" t="str">
        <f t="shared" ca="1" si="40"/>
        <v/>
      </c>
      <c r="V193" s="61" t="str">
        <f t="shared" ca="1" si="41"/>
        <v/>
      </c>
      <c r="AJ193" t="str">
        <f t="shared" ca="1" si="42"/>
        <v>first</v>
      </c>
    </row>
    <row r="194" spans="3:36">
      <c r="C194" t="str">
        <f t="shared" ca="1" si="43"/>
        <v/>
      </c>
      <c r="D194" s="4" t="str">
        <f ca="1">IF(C194="","",COUNTIFS('Program and Results'!$S:$S,"HOME",'Program and Results'!$AC:$AC,'Data mining (Goals Superiority)'!$C194))</f>
        <v/>
      </c>
      <c r="E194" s="4" t="str">
        <f ca="1">IF(C194="","",COUNTIFS('Program and Results'!$S:$S,"AWAY",'Program and Results'!$AC:$AC,'Data mining (Goals Superiority)'!$C194))</f>
        <v/>
      </c>
      <c r="F194" s="4" t="str">
        <f ca="1">IF(C194="","",COUNTIFS('Program and Results'!$S:$S,"DRAW",'Program and Results'!$AC:$AC,'Data mining (Goals Superiority)'!$C194))</f>
        <v/>
      </c>
      <c r="G194" s="4" t="str">
        <f t="shared" ca="1" si="31"/>
        <v/>
      </c>
      <c r="H194" s="69" t="str">
        <f t="shared" ca="1" si="32"/>
        <v/>
      </c>
      <c r="I194" s="69" t="str">
        <f t="shared" ca="1" si="33"/>
        <v/>
      </c>
      <c r="J194" s="69" t="str">
        <f t="shared" ca="1" si="34"/>
        <v/>
      </c>
      <c r="N194" s="64" t="str">
        <f t="shared" ca="1" si="44"/>
        <v/>
      </c>
      <c r="O194" s="64" t="str">
        <f t="shared" ca="1" si="45"/>
        <v/>
      </c>
      <c r="P194" s="36" t="str">
        <f t="shared" ca="1" si="35"/>
        <v/>
      </c>
      <c r="Q194" s="36" t="str">
        <f t="shared" ca="1" si="36"/>
        <v/>
      </c>
      <c r="R194" s="36" t="str">
        <f t="shared" ca="1" si="37"/>
        <v/>
      </c>
      <c r="S194" s="4" t="str">
        <f t="shared" ca="1" si="38"/>
        <v/>
      </c>
      <c r="T194" s="61" t="str">
        <f t="shared" ca="1" si="39"/>
        <v/>
      </c>
      <c r="U194" s="61" t="str">
        <f t="shared" ca="1" si="40"/>
        <v/>
      </c>
      <c r="V194" s="61" t="str">
        <f t="shared" ca="1" si="41"/>
        <v/>
      </c>
      <c r="AJ194" t="str">
        <f t="shared" ca="1" si="42"/>
        <v>first</v>
      </c>
    </row>
    <row r="195" spans="3:36">
      <c r="C195" t="str">
        <f t="shared" ca="1" si="43"/>
        <v/>
      </c>
      <c r="D195" s="4" t="str">
        <f ca="1">IF(C195="","",COUNTIFS('Program and Results'!$S:$S,"HOME",'Program and Results'!$AC:$AC,'Data mining (Goals Superiority)'!$C195))</f>
        <v/>
      </c>
      <c r="E195" s="4" t="str">
        <f ca="1">IF(C195="","",COUNTIFS('Program and Results'!$S:$S,"AWAY",'Program and Results'!$AC:$AC,'Data mining (Goals Superiority)'!$C195))</f>
        <v/>
      </c>
      <c r="F195" s="4" t="str">
        <f ca="1">IF(C195="","",COUNTIFS('Program and Results'!$S:$S,"DRAW",'Program and Results'!$AC:$AC,'Data mining (Goals Superiority)'!$C195))</f>
        <v/>
      </c>
      <c r="G195" s="4" t="str">
        <f t="shared" ref="G195:G258" ca="1" si="46">IF(C195="","",SUM(D195:F195))</f>
        <v/>
      </c>
      <c r="H195" s="69" t="str">
        <f t="shared" ref="H195:H258" ca="1" si="47">IFERROR(IF($C195="","",D195/$G195),"")</f>
        <v/>
      </c>
      <c r="I195" s="69" t="str">
        <f t="shared" ref="I195:I258" ca="1" si="48">IFERROR(IF($C195="","",E195/$G195),"")</f>
        <v/>
      </c>
      <c r="J195" s="69" t="str">
        <f t="shared" ref="J195:J258" ca="1" si="49">IFERROR(IF($C195="","",F195/$G195),"")</f>
        <v/>
      </c>
      <c r="N195" s="64" t="str">
        <f t="shared" ca="1" si="44"/>
        <v/>
      </c>
      <c r="O195" s="64" t="str">
        <f t="shared" ca="1" si="45"/>
        <v/>
      </c>
      <c r="P195" s="36" t="str">
        <f t="shared" ref="P195:P258" ca="1" si="50">IFERROR(IF(O195="","",IF($O195="+",SUMIFS($D:$D,$C:$C,"&gt;="&amp;$N195),SUMIFS($D:$D,$C:$C,"&gt;="&amp;$N195,$C:$C,"&lt;="&amp;$O195))),"")</f>
        <v/>
      </c>
      <c r="Q195" s="36" t="str">
        <f t="shared" ref="Q195:Q258" ca="1" si="51">IFERROR(IF(O195="","",IF($O195="+",SUMIFS($E:$E,$C:$C,"&gt;="&amp;$N195),SUMIFS($E:$E,$C:$C,"&gt;="&amp;$N195,$C:$C,"&lt;="&amp;$O195))),"")</f>
        <v/>
      </c>
      <c r="R195" s="36" t="str">
        <f t="shared" ref="R195:R258" ca="1" si="52">IFERROR(IF(O195="","",IF($O195="+",SUMIFS($F:$F,$C:$C,"&gt;="&amp;$N195),SUMIFS($F:$F,$C:$C,"&gt;="&amp;$N195,$C:$C,"&lt;="&amp;$O195))),"")</f>
        <v/>
      </c>
      <c r="S195" s="4" t="str">
        <f t="shared" ref="S195:S258" ca="1" si="53">IF(N195="","",SUM(P195:R195))</f>
        <v/>
      </c>
      <c r="T195" s="61" t="str">
        <f t="shared" ref="T195:T258" ca="1" si="54">IFERROR(IF($N195="","",P195/$S195),"")</f>
        <v/>
      </c>
      <c r="U195" s="61" t="str">
        <f t="shared" ref="U195:U258" ca="1" si="55">IFERROR(IF($N195="","",Q195/$S195),"")</f>
        <v/>
      </c>
      <c r="V195" s="61" t="str">
        <f t="shared" ref="V195:V258" ca="1" si="56">IFERROR(IF($N195="","",R195/$S195),"")</f>
        <v/>
      </c>
      <c r="AJ195" t="str">
        <f t="shared" ref="AJ195:AJ258" ca="1" si="57">IF(G195=0,"not first",IF(G195&gt;0,"first",""))</f>
        <v>first</v>
      </c>
    </row>
    <row r="196" spans="3:36">
      <c r="C196" t="str">
        <f t="shared" ref="C196:C259" ca="1" si="58">IFERROR(IF(C195+1&gt;$B$2,"",C195+1),"")</f>
        <v/>
      </c>
      <c r="D196" s="4" t="str">
        <f ca="1">IF(C196="","",COUNTIFS('Program and Results'!$S:$S,"HOME",'Program and Results'!$AC:$AC,'Data mining (Goals Superiority)'!$C196))</f>
        <v/>
      </c>
      <c r="E196" s="4" t="str">
        <f ca="1">IF(C196="","",COUNTIFS('Program and Results'!$S:$S,"AWAY",'Program and Results'!$AC:$AC,'Data mining (Goals Superiority)'!$C196))</f>
        <v/>
      </c>
      <c r="F196" s="4" t="str">
        <f ca="1">IF(C196="","",COUNTIFS('Program and Results'!$S:$S,"DRAW",'Program and Results'!$AC:$AC,'Data mining (Goals Superiority)'!$C196))</f>
        <v/>
      </c>
      <c r="G196" s="4" t="str">
        <f t="shared" ca="1" si="46"/>
        <v/>
      </c>
      <c r="H196" s="69" t="str">
        <f t="shared" ca="1" si="47"/>
        <v/>
      </c>
      <c r="I196" s="69" t="str">
        <f t="shared" ca="1" si="48"/>
        <v/>
      </c>
      <c r="J196" s="69" t="str">
        <f t="shared" ca="1" si="49"/>
        <v/>
      </c>
      <c r="N196" s="64" t="str">
        <f t="shared" ref="N196:N259" ca="1" si="59">IFERROR(IF(N195+$M$2&gt;MAX($C$2:$C$500),"",N195+$M$2),"")</f>
        <v/>
      </c>
      <c r="O196" s="64" t="str">
        <f t="shared" ref="O196:O259" ca="1" si="60">IFERROR(IF(N196+$M$2&gt;MAX($C$2:$C$500),"+",N196+($M$2-0.01%)),"")</f>
        <v/>
      </c>
      <c r="P196" s="36" t="str">
        <f t="shared" ca="1" si="50"/>
        <v/>
      </c>
      <c r="Q196" s="36" t="str">
        <f t="shared" ca="1" si="51"/>
        <v/>
      </c>
      <c r="R196" s="36" t="str">
        <f t="shared" ca="1" si="52"/>
        <v/>
      </c>
      <c r="S196" s="4" t="str">
        <f t="shared" ca="1" si="53"/>
        <v/>
      </c>
      <c r="T196" s="61" t="str">
        <f t="shared" ca="1" si="54"/>
        <v/>
      </c>
      <c r="U196" s="61" t="str">
        <f t="shared" ca="1" si="55"/>
        <v/>
      </c>
      <c r="V196" s="61" t="str">
        <f t="shared" ca="1" si="56"/>
        <v/>
      </c>
      <c r="AJ196" t="str">
        <f t="shared" ca="1" si="57"/>
        <v>first</v>
      </c>
    </row>
    <row r="197" spans="3:36">
      <c r="C197" t="str">
        <f t="shared" ca="1" si="58"/>
        <v/>
      </c>
      <c r="D197" s="4" t="str">
        <f ca="1">IF(C197="","",COUNTIFS('Program and Results'!$S:$S,"HOME",'Program and Results'!$AC:$AC,'Data mining (Goals Superiority)'!$C197))</f>
        <v/>
      </c>
      <c r="E197" s="4" t="str">
        <f ca="1">IF(C197="","",COUNTIFS('Program and Results'!$S:$S,"AWAY",'Program and Results'!$AC:$AC,'Data mining (Goals Superiority)'!$C197))</f>
        <v/>
      </c>
      <c r="F197" s="4" t="str">
        <f ca="1">IF(C197="","",COUNTIFS('Program and Results'!$S:$S,"DRAW",'Program and Results'!$AC:$AC,'Data mining (Goals Superiority)'!$C197))</f>
        <v/>
      </c>
      <c r="G197" s="4" t="str">
        <f t="shared" ca="1" si="46"/>
        <v/>
      </c>
      <c r="H197" s="69" t="str">
        <f t="shared" ca="1" si="47"/>
        <v/>
      </c>
      <c r="I197" s="69" t="str">
        <f t="shared" ca="1" si="48"/>
        <v/>
      </c>
      <c r="J197" s="69" t="str">
        <f t="shared" ca="1" si="49"/>
        <v/>
      </c>
      <c r="N197" s="64" t="str">
        <f t="shared" ca="1" si="59"/>
        <v/>
      </c>
      <c r="O197" s="64" t="str">
        <f t="shared" ca="1" si="60"/>
        <v/>
      </c>
      <c r="P197" s="36" t="str">
        <f t="shared" ca="1" si="50"/>
        <v/>
      </c>
      <c r="Q197" s="36" t="str">
        <f t="shared" ca="1" si="51"/>
        <v/>
      </c>
      <c r="R197" s="36" t="str">
        <f t="shared" ca="1" si="52"/>
        <v/>
      </c>
      <c r="S197" s="4" t="str">
        <f t="shared" ca="1" si="53"/>
        <v/>
      </c>
      <c r="T197" s="61" t="str">
        <f t="shared" ca="1" si="54"/>
        <v/>
      </c>
      <c r="U197" s="61" t="str">
        <f t="shared" ca="1" si="55"/>
        <v/>
      </c>
      <c r="V197" s="61" t="str">
        <f t="shared" ca="1" si="56"/>
        <v/>
      </c>
      <c r="AJ197" t="str">
        <f t="shared" ca="1" si="57"/>
        <v>first</v>
      </c>
    </row>
    <row r="198" spans="3:36">
      <c r="C198" t="str">
        <f t="shared" ca="1" si="58"/>
        <v/>
      </c>
      <c r="D198" s="4" t="str">
        <f ca="1">IF(C198="","",COUNTIFS('Program and Results'!$S:$S,"HOME",'Program and Results'!$AC:$AC,'Data mining (Goals Superiority)'!$C198))</f>
        <v/>
      </c>
      <c r="E198" s="4" t="str">
        <f ca="1">IF(C198="","",COUNTIFS('Program and Results'!$S:$S,"AWAY",'Program and Results'!$AC:$AC,'Data mining (Goals Superiority)'!$C198))</f>
        <v/>
      </c>
      <c r="F198" s="4" t="str">
        <f ca="1">IF(C198="","",COUNTIFS('Program and Results'!$S:$S,"DRAW",'Program and Results'!$AC:$AC,'Data mining (Goals Superiority)'!$C198))</f>
        <v/>
      </c>
      <c r="G198" s="4" t="str">
        <f t="shared" ca="1" si="46"/>
        <v/>
      </c>
      <c r="H198" s="69" t="str">
        <f t="shared" ca="1" si="47"/>
        <v/>
      </c>
      <c r="I198" s="69" t="str">
        <f t="shared" ca="1" si="48"/>
        <v/>
      </c>
      <c r="J198" s="69" t="str">
        <f t="shared" ca="1" si="49"/>
        <v/>
      </c>
      <c r="N198" s="64" t="str">
        <f t="shared" ca="1" si="59"/>
        <v/>
      </c>
      <c r="O198" s="64" t="str">
        <f t="shared" ca="1" si="60"/>
        <v/>
      </c>
      <c r="P198" s="36" t="str">
        <f t="shared" ca="1" si="50"/>
        <v/>
      </c>
      <c r="Q198" s="36" t="str">
        <f t="shared" ca="1" si="51"/>
        <v/>
      </c>
      <c r="R198" s="36" t="str">
        <f t="shared" ca="1" si="52"/>
        <v/>
      </c>
      <c r="S198" s="4" t="str">
        <f t="shared" ca="1" si="53"/>
        <v/>
      </c>
      <c r="T198" s="61" t="str">
        <f t="shared" ca="1" si="54"/>
        <v/>
      </c>
      <c r="U198" s="61" t="str">
        <f t="shared" ca="1" si="55"/>
        <v/>
      </c>
      <c r="V198" s="61" t="str">
        <f t="shared" ca="1" si="56"/>
        <v/>
      </c>
      <c r="AJ198" t="str">
        <f t="shared" ca="1" si="57"/>
        <v>first</v>
      </c>
    </row>
    <row r="199" spans="3:36">
      <c r="C199" t="str">
        <f t="shared" ca="1" si="58"/>
        <v/>
      </c>
      <c r="D199" s="4" t="str">
        <f ca="1">IF(C199="","",COUNTIFS('Program and Results'!$S:$S,"HOME",'Program and Results'!$AC:$AC,'Data mining (Goals Superiority)'!$C199))</f>
        <v/>
      </c>
      <c r="E199" s="4" t="str">
        <f ca="1">IF(C199="","",COUNTIFS('Program and Results'!$S:$S,"AWAY",'Program and Results'!$AC:$AC,'Data mining (Goals Superiority)'!$C199))</f>
        <v/>
      </c>
      <c r="F199" s="4" t="str">
        <f ca="1">IF(C199="","",COUNTIFS('Program and Results'!$S:$S,"DRAW",'Program and Results'!$AC:$AC,'Data mining (Goals Superiority)'!$C199))</f>
        <v/>
      </c>
      <c r="G199" s="4" t="str">
        <f t="shared" ca="1" si="46"/>
        <v/>
      </c>
      <c r="H199" s="69" t="str">
        <f t="shared" ca="1" si="47"/>
        <v/>
      </c>
      <c r="I199" s="69" t="str">
        <f t="shared" ca="1" si="48"/>
        <v/>
      </c>
      <c r="J199" s="69" t="str">
        <f t="shared" ca="1" si="49"/>
        <v/>
      </c>
      <c r="N199" s="64" t="str">
        <f t="shared" ca="1" si="59"/>
        <v/>
      </c>
      <c r="O199" s="64" t="str">
        <f t="shared" ca="1" si="60"/>
        <v/>
      </c>
      <c r="P199" s="36" t="str">
        <f t="shared" ca="1" si="50"/>
        <v/>
      </c>
      <c r="Q199" s="36" t="str">
        <f t="shared" ca="1" si="51"/>
        <v/>
      </c>
      <c r="R199" s="36" t="str">
        <f t="shared" ca="1" si="52"/>
        <v/>
      </c>
      <c r="S199" s="4" t="str">
        <f t="shared" ca="1" si="53"/>
        <v/>
      </c>
      <c r="T199" s="61" t="str">
        <f t="shared" ca="1" si="54"/>
        <v/>
      </c>
      <c r="U199" s="61" t="str">
        <f t="shared" ca="1" si="55"/>
        <v/>
      </c>
      <c r="V199" s="61" t="str">
        <f t="shared" ca="1" si="56"/>
        <v/>
      </c>
      <c r="AJ199" t="str">
        <f t="shared" ca="1" si="57"/>
        <v>first</v>
      </c>
    </row>
    <row r="200" spans="3:36">
      <c r="C200" t="str">
        <f t="shared" ca="1" si="58"/>
        <v/>
      </c>
      <c r="D200" s="4" t="str">
        <f ca="1">IF(C200="","",COUNTIFS('Program and Results'!$S:$S,"HOME",'Program and Results'!$AC:$AC,'Data mining (Goals Superiority)'!$C200))</f>
        <v/>
      </c>
      <c r="E200" s="4" t="str">
        <f ca="1">IF(C200="","",COUNTIFS('Program and Results'!$S:$S,"AWAY",'Program and Results'!$AC:$AC,'Data mining (Goals Superiority)'!$C200))</f>
        <v/>
      </c>
      <c r="F200" s="4" t="str">
        <f ca="1">IF(C200="","",COUNTIFS('Program and Results'!$S:$S,"DRAW",'Program and Results'!$AC:$AC,'Data mining (Goals Superiority)'!$C200))</f>
        <v/>
      </c>
      <c r="G200" s="4" t="str">
        <f t="shared" ca="1" si="46"/>
        <v/>
      </c>
      <c r="H200" s="69" t="str">
        <f t="shared" ca="1" si="47"/>
        <v/>
      </c>
      <c r="I200" s="69" t="str">
        <f t="shared" ca="1" si="48"/>
        <v/>
      </c>
      <c r="J200" s="69" t="str">
        <f t="shared" ca="1" si="49"/>
        <v/>
      </c>
      <c r="N200" s="64" t="str">
        <f t="shared" ca="1" si="59"/>
        <v/>
      </c>
      <c r="O200" s="64" t="str">
        <f t="shared" ca="1" si="60"/>
        <v/>
      </c>
      <c r="P200" s="36" t="str">
        <f t="shared" ca="1" si="50"/>
        <v/>
      </c>
      <c r="Q200" s="36" t="str">
        <f t="shared" ca="1" si="51"/>
        <v/>
      </c>
      <c r="R200" s="36" t="str">
        <f t="shared" ca="1" si="52"/>
        <v/>
      </c>
      <c r="S200" s="4" t="str">
        <f t="shared" ca="1" si="53"/>
        <v/>
      </c>
      <c r="T200" s="61" t="str">
        <f t="shared" ca="1" si="54"/>
        <v/>
      </c>
      <c r="U200" s="61" t="str">
        <f t="shared" ca="1" si="55"/>
        <v/>
      </c>
      <c r="V200" s="61" t="str">
        <f t="shared" ca="1" si="56"/>
        <v/>
      </c>
      <c r="AJ200" t="str">
        <f t="shared" ca="1" si="57"/>
        <v>first</v>
      </c>
    </row>
    <row r="201" spans="3:36">
      <c r="C201" t="str">
        <f t="shared" ca="1" si="58"/>
        <v/>
      </c>
      <c r="D201" s="4" t="str">
        <f ca="1">IF(C201="","",COUNTIFS('Program and Results'!$S:$S,"HOME",'Program and Results'!$AC:$AC,'Data mining (Goals Superiority)'!$C201))</f>
        <v/>
      </c>
      <c r="E201" s="4" t="str">
        <f ca="1">IF(C201="","",COUNTIFS('Program and Results'!$S:$S,"AWAY",'Program and Results'!$AC:$AC,'Data mining (Goals Superiority)'!$C201))</f>
        <v/>
      </c>
      <c r="F201" s="4" t="str">
        <f ca="1">IF(C201="","",COUNTIFS('Program and Results'!$S:$S,"DRAW",'Program and Results'!$AC:$AC,'Data mining (Goals Superiority)'!$C201))</f>
        <v/>
      </c>
      <c r="G201" s="4" t="str">
        <f t="shared" ca="1" si="46"/>
        <v/>
      </c>
      <c r="H201" s="69" t="str">
        <f t="shared" ca="1" si="47"/>
        <v/>
      </c>
      <c r="I201" s="69" t="str">
        <f t="shared" ca="1" si="48"/>
        <v/>
      </c>
      <c r="J201" s="69" t="str">
        <f t="shared" ca="1" si="49"/>
        <v/>
      </c>
      <c r="N201" s="64" t="str">
        <f t="shared" ca="1" si="59"/>
        <v/>
      </c>
      <c r="O201" s="64" t="str">
        <f t="shared" ca="1" si="60"/>
        <v/>
      </c>
      <c r="P201" s="36" t="str">
        <f t="shared" ca="1" si="50"/>
        <v/>
      </c>
      <c r="Q201" s="36" t="str">
        <f t="shared" ca="1" si="51"/>
        <v/>
      </c>
      <c r="R201" s="36" t="str">
        <f t="shared" ca="1" si="52"/>
        <v/>
      </c>
      <c r="S201" s="4" t="str">
        <f t="shared" ca="1" si="53"/>
        <v/>
      </c>
      <c r="T201" s="61" t="str">
        <f t="shared" ca="1" si="54"/>
        <v/>
      </c>
      <c r="U201" s="61" t="str">
        <f t="shared" ca="1" si="55"/>
        <v/>
      </c>
      <c r="V201" s="61" t="str">
        <f t="shared" ca="1" si="56"/>
        <v/>
      </c>
      <c r="AJ201" t="str">
        <f t="shared" ca="1" si="57"/>
        <v>first</v>
      </c>
    </row>
    <row r="202" spans="3:36">
      <c r="C202" t="str">
        <f t="shared" ca="1" si="58"/>
        <v/>
      </c>
      <c r="D202" s="4" t="str">
        <f ca="1">IF(C202="","",COUNTIFS('Program and Results'!$S:$S,"HOME",'Program and Results'!$AC:$AC,'Data mining (Goals Superiority)'!$C202))</f>
        <v/>
      </c>
      <c r="E202" s="4" t="str">
        <f ca="1">IF(C202="","",COUNTIFS('Program and Results'!$S:$S,"AWAY",'Program and Results'!$AC:$AC,'Data mining (Goals Superiority)'!$C202))</f>
        <v/>
      </c>
      <c r="F202" s="4" t="str">
        <f ca="1">IF(C202="","",COUNTIFS('Program and Results'!$S:$S,"DRAW",'Program and Results'!$AC:$AC,'Data mining (Goals Superiority)'!$C202))</f>
        <v/>
      </c>
      <c r="G202" s="4" t="str">
        <f t="shared" ca="1" si="46"/>
        <v/>
      </c>
      <c r="H202" s="69" t="str">
        <f t="shared" ca="1" si="47"/>
        <v/>
      </c>
      <c r="I202" s="69" t="str">
        <f t="shared" ca="1" si="48"/>
        <v/>
      </c>
      <c r="J202" s="69" t="str">
        <f t="shared" ca="1" si="49"/>
        <v/>
      </c>
      <c r="N202" s="64" t="str">
        <f t="shared" ca="1" si="59"/>
        <v/>
      </c>
      <c r="O202" s="64" t="str">
        <f t="shared" ca="1" si="60"/>
        <v/>
      </c>
      <c r="P202" s="36" t="str">
        <f t="shared" ca="1" si="50"/>
        <v/>
      </c>
      <c r="Q202" s="36" t="str">
        <f t="shared" ca="1" si="51"/>
        <v/>
      </c>
      <c r="R202" s="36" t="str">
        <f t="shared" ca="1" si="52"/>
        <v/>
      </c>
      <c r="S202" s="4" t="str">
        <f t="shared" ca="1" si="53"/>
        <v/>
      </c>
      <c r="T202" s="61" t="str">
        <f t="shared" ca="1" si="54"/>
        <v/>
      </c>
      <c r="U202" s="61" t="str">
        <f t="shared" ca="1" si="55"/>
        <v/>
      </c>
      <c r="V202" s="61" t="str">
        <f t="shared" ca="1" si="56"/>
        <v/>
      </c>
      <c r="AJ202" t="str">
        <f t="shared" ca="1" si="57"/>
        <v>first</v>
      </c>
    </row>
    <row r="203" spans="3:36">
      <c r="C203" t="str">
        <f t="shared" ca="1" si="58"/>
        <v/>
      </c>
      <c r="D203" s="4" t="str">
        <f ca="1">IF(C203="","",COUNTIFS('Program and Results'!$S:$S,"HOME",'Program and Results'!$AC:$AC,'Data mining (Goals Superiority)'!$C203))</f>
        <v/>
      </c>
      <c r="E203" s="4" t="str">
        <f ca="1">IF(C203="","",COUNTIFS('Program and Results'!$S:$S,"AWAY",'Program and Results'!$AC:$AC,'Data mining (Goals Superiority)'!$C203))</f>
        <v/>
      </c>
      <c r="F203" s="4" t="str">
        <f ca="1">IF(C203="","",COUNTIFS('Program and Results'!$S:$S,"DRAW",'Program and Results'!$AC:$AC,'Data mining (Goals Superiority)'!$C203))</f>
        <v/>
      </c>
      <c r="G203" s="4" t="str">
        <f t="shared" ca="1" si="46"/>
        <v/>
      </c>
      <c r="H203" s="69" t="str">
        <f t="shared" ca="1" si="47"/>
        <v/>
      </c>
      <c r="I203" s="69" t="str">
        <f t="shared" ca="1" si="48"/>
        <v/>
      </c>
      <c r="J203" s="69" t="str">
        <f t="shared" ca="1" si="49"/>
        <v/>
      </c>
      <c r="N203" s="64" t="str">
        <f t="shared" ca="1" si="59"/>
        <v/>
      </c>
      <c r="O203" s="64" t="str">
        <f t="shared" ca="1" si="60"/>
        <v/>
      </c>
      <c r="P203" s="36" t="str">
        <f t="shared" ca="1" si="50"/>
        <v/>
      </c>
      <c r="Q203" s="36" t="str">
        <f t="shared" ca="1" si="51"/>
        <v/>
      </c>
      <c r="R203" s="36" t="str">
        <f t="shared" ca="1" si="52"/>
        <v/>
      </c>
      <c r="S203" s="4" t="str">
        <f t="shared" ca="1" si="53"/>
        <v/>
      </c>
      <c r="T203" s="61" t="str">
        <f t="shared" ca="1" si="54"/>
        <v/>
      </c>
      <c r="U203" s="61" t="str">
        <f t="shared" ca="1" si="55"/>
        <v/>
      </c>
      <c r="V203" s="61" t="str">
        <f t="shared" ca="1" si="56"/>
        <v/>
      </c>
      <c r="AJ203" t="str">
        <f t="shared" ca="1" si="57"/>
        <v>first</v>
      </c>
    </row>
    <row r="204" spans="3:36">
      <c r="C204" t="str">
        <f t="shared" ca="1" si="58"/>
        <v/>
      </c>
      <c r="D204" s="4" t="str">
        <f ca="1">IF(C204="","",COUNTIFS('Program and Results'!$S:$S,"HOME",'Program and Results'!$AC:$AC,'Data mining (Goals Superiority)'!$C204))</f>
        <v/>
      </c>
      <c r="E204" s="4" t="str">
        <f ca="1">IF(C204="","",COUNTIFS('Program and Results'!$S:$S,"AWAY",'Program and Results'!$AC:$AC,'Data mining (Goals Superiority)'!$C204))</f>
        <v/>
      </c>
      <c r="F204" s="4" t="str">
        <f ca="1">IF(C204="","",COUNTIFS('Program and Results'!$S:$S,"DRAW",'Program and Results'!$AC:$AC,'Data mining (Goals Superiority)'!$C204))</f>
        <v/>
      </c>
      <c r="G204" s="4" t="str">
        <f t="shared" ca="1" si="46"/>
        <v/>
      </c>
      <c r="H204" s="69" t="str">
        <f t="shared" ca="1" si="47"/>
        <v/>
      </c>
      <c r="I204" s="69" t="str">
        <f t="shared" ca="1" si="48"/>
        <v/>
      </c>
      <c r="J204" s="69" t="str">
        <f t="shared" ca="1" si="49"/>
        <v/>
      </c>
      <c r="N204" s="64" t="str">
        <f t="shared" ca="1" si="59"/>
        <v/>
      </c>
      <c r="O204" s="64" t="str">
        <f t="shared" ca="1" si="60"/>
        <v/>
      </c>
      <c r="P204" s="36" t="str">
        <f t="shared" ca="1" si="50"/>
        <v/>
      </c>
      <c r="Q204" s="36" t="str">
        <f t="shared" ca="1" si="51"/>
        <v/>
      </c>
      <c r="R204" s="36" t="str">
        <f t="shared" ca="1" si="52"/>
        <v/>
      </c>
      <c r="S204" s="4" t="str">
        <f t="shared" ca="1" si="53"/>
        <v/>
      </c>
      <c r="T204" s="61" t="str">
        <f t="shared" ca="1" si="54"/>
        <v/>
      </c>
      <c r="U204" s="61" t="str">
        <f t="shared" ca="1" si="55"/>
        <v/>
      </c>
      <c r="V204" s="61" t="str">
        <f t="shared" ca="1" si="56"/>
        <v/>
      </c>
      <c r="AJ204" t="str">
        <f t="shared" ca="1" si="57"/>
        <v>first</v>
      </c>
    </row>
    <row r="205" spans="3:36">
      <c r="C205" t="str">
        <f t="shared" ca="1" si="58"/>
        <v/>
      </c>
      <c r="D205" s="4" t="str">
        <f ca="1">IF(C205="","",COUNTIFS('Program and Results'!$S:$S,"HOME",'Program and Results'!$AC:$AC,'Data mining (Goals Superiority)'!$C205))</f>
        <v/>
      </c>
      <c r="E205" s="4" t="str">
        <f ca="1">IF(C205="","",COUNTIFS('Program and Results'!$S:$S,"AWAY",'Program and Results'!$AC:$AC,'Data mining (Goals Superiority)'!$C205))</f>
        <v/>
      </c>
      <c r="F205" s="4" t="str">
        <f ca="1">IF(C205="","",COUNTIFS('Program and Results'!$S:$S,"DRAW",'Program and Results'!$AC:$AC,'Data mining (Goals Superiority)'!$C205))</f>
        <v/>
      </c>
      <c r="G205" s="4" t="str">
        <f t="shared" ca="1" si="46"/>
        <v/>
      </c>
      <c r="H205" s="69" t="str">
        <f t="shared" ca="1" si="47"/>
        <v/>
      </c>
      <c r="I205" s="69" t="str">
        <f t="shared" ca="1" si="48"/>
        <v/>
      </c>
      <c r="J205" s="69" t="str">
        <f t="shared" ca="1" si="49"/>
        <v/>
      </c>
      <c r="N205" s="64" t="str">
        <f t="shared" ca="1" si="59"/>
        <v/>
      </c>
      <c r="O205" s="64" t="str">
        <f t="shared" ca="1" si="60"/>
        <v/>
      </c>
      <c r="P205" s="36" t="str">
        <f t="shared" ca="1" si="50"/>
        <v/>
      </c>
      <c r="Q205" s="36" t="str">
        <f t="shared" ca="1" si="51"/>
        <v/>
      </c>
      <c r="R205" s="36" t="str">
        <f t="shared" ca="1" si="52"/>
        <v/>
      </c>
      <c r="S205" s="4" t="str">
        <f t="shared" ca="1" si="53"/>
        <v/>
      </c>
      <c r="T205" s="61" t="str">
        <f t="shared" ca="1" si="54"/>
        <v/>
      </c>
      <c r="U205" s="61" t="str">
        <f t="shared" ca="1" si="55"/>
        <v/>
      </c>
      <c r="V205" s="61" t="str">
        <f t="shared" ca="1" si="56"/>
        <v/>
      </c>
      <c r="AJ205" t="str">
        <f t="shared" ca="1" si="57"/>
        <v>first</v>
      </c>
    </row>
    <row r="206" spans="3:36">
      <c r="C206" t="str">
        <f t="shared" ca="1" si="58"/>
        <v/>
      </c>
      <c r="D206" s="4" t="str">
        <f ca="1">IF(C206="","",COUNTIFS('Program and Results'!$S:$S,"HOME",'Program and Results'!$AC:$AC,'Data mining (Goals Superiority)'!$C206))</f>
        <v/>
      </c>
      <c r="E206" s="4" t="str">
        <f ca="1">IF(C206="","",COUNTIFS('Program and Results'!$S:$S,"AWAY",'Program and Results'!$AC:$AC,'Data mining (Goals Superiority)'!$C206))</f>
        <v/>
      </c>
      <c r="F206" s="4" t="str">
        <f ca="1">IF(C206="","",COUNTIFS('Program and Results'!$S:$S,"DRAW",'Program and Results'!$AC:$AC,'Data mining (Goals Superiority)'!$C206))</f>
        <v/>
      </c>
      <c r="G206" s="4" t="str">
        <f t="shared" ca="1" si="46"/>
        <v/>
      </c>
      <c r="H206" s="69" t="str">
        <f t="shared" ca="1" si="47"/>
        <v/>
      </c>
      <c r="I206" s="69" t="str">
        <f t="shared" ca="1" si="48"/>
        <v/>
      </c>
      <c r="J206" s="69" t="str">
        <f t="shared" ca="1" si="49"/>
        <v/>
      </c>
      <c r="N206" s="64" t="str">
        <f t="shared" ca="1" si="59"/>
        <v/>
      </c>
      <c r="O206" s="64" t="str">
        <f t="shared" ca="1" si="60"/>
        <v/>
      </c>
      <c r="P206" s="36" t="str">
        <f t="shared" ca="1" si="50"/>
        <v/>
      </c>
      <c r="Q206" s="36" t="str">
        <f t="shared" ca="1" si="51"/>
        <v/>
      </c>
      <c r="R206" s="36" t="str">
        <f t="shared" ca="1" si="52"/>
        <v/>
      </c>
      <c r="S206" s="4" t="str">
        <f t="shared" ca="1" si="53"/>
        <v/>
      </c>
      <c r="T206" s="61" t="str">
        <f t="shared" ca="1" si="54"/>
        <v/>
      </c>
      <c r="U206" s="61" t="str">
        <f t="shared" ca="1" si="55"/>
        <v/>
      </c>
      <c r="V206" s="61" t="str">
        <f t="shared" ca="1" si="56"/>
        <v/>
      </c>
      <c r="AJ206" t="str">
        <f t="shared" ca="1" si="57"/>
        <v>first</v>
      </c>
    </row>
    <row r="207" spans="3:36">
      <c r="C207" t="str">
        <f t="shared" ca="1" si="58"/>
        <v/>
      </c>
      <c r="D207" s="4" t="str">
        <f ca="1">IF(C207="","",COUNTIFS('Program and Results'!$S:$S,"HOME",'Program and Results'!$AC:$AC,'Data mining (Goals Superiority)'!$C207))</f>
        <v/>
      </c>
      <c r="E207" s="4" t="str">
        <f ca="1">IF(C207="","",COUNTIFS('Program and Results'!$S:$S,"AWAY",'Program and Results'!$AC:$AC,'Data mining (Goals Superiority)'!$C207))</f>
        <v/>
      </c>
      <c r="F207" s="4" t="str">
        <f ca="1">IF(C207="","",COUNTIFS('Program and Results'!$S:$S,"DRAW",'Program and Results'!$AC:$AC,'Data mining (Goals Superiority)'!$C207))</f>
        <v/>
      </c>
      <c r="G207" s="4" t="str">
        <f t="shared" ca="1" si="46"/>
        <v/>
      </c>
      <c r="H207" s="69" t="str">
        <f t="shared" ca="1" si="47"/>
        <v/>
      </c>
      <c r="I207" s="69" t="str">
        <f t="shared" ca="1" si="48"/>
        <v/>
      </c>
      <c r="J207" s="69" t="str">
        <f t="shared" ca="1" si="49"/>
        <v/>
      </c>
      <c r="N207" s="64" t="str">
        <f t="shared" ca="1" si="59"/>
        <v/>
      </c>
      <c r="O207" s="64" t="str">
        <f t="shared" ca="1" si="60"/>
        <v/>
      </c>
      <c r="P207" s="36" t="str">
        <f t="shared" ca="1" si="50"/>
        <v/>
      </c>
      <c r="Q207" s="36" t="str">
        <f t="shared" ca="1" si="51"/>
        <v/>
      </c>
      <c r="R207" s="36" t="str">
        <f t="shared" ca="1" si="52"/>
        <v/>
      </c>
      <c r="S207" s="4" t="str">
        <f t="shared" ca="1" si="53"/>
        <v/>
      </c>
      <c r="T207" s="61" t="str">
        <f t="shared" ca="1" si="54"/>
        <v/>
      </c>
      <c r="U207" s="61" t="str">
        <f t="shared" ca="1" si="55"/>
        <v/>
      </c>
      <c r="V207" s="61" t="str">
        <f t="shared" ca="1" si="56"/>
        <v/>
      </c>
      <c r="AJ207" t="str">
        <f t="shared" ca="1" si="57"/>
        <v>first</v>
      </c>
    </row>
    <row r="208" spans="3:36">
      <c r="C208" t="str">
        <f t="shared" ca="1" si="58"/>
        <v/>
      </c>
      <c r="D208" s="4" t="str">
        <f ca="1">IF(C208="","",COUNTIFS('Program and Results'!$S:$S,"HOME",'Program and Results'!$AC:$AC,'Data mining (Goals Superiority)'!$C208))</f>
        <v/>
      </c>
      <c r="E208" s="4" t="str">
        <f ca="1">IF(C208="","",COUNTIFS('Program and Results'!$S:$S,"AWAY",'Program and Results'!$AC:$AC,'Data mining (Goals Superiority)'!$C208))</f>
        <v/>
      </c>
      <c r="F208" s="4" t="str">
        <f ca="1">IF(C208="","",COUNTIFS('Program and Results'!$S:$S,"DRAW",'Program and Results'!$AC:$AC,'Data mining (Goals Superiority)'!$C208))</f>
        <v/>
      </c>
      <c r="G208" s="4" t="str">
        <f t="shared" ca="1" si="46"/>
        <v/>
      </c>
      <c r="H208" s="69" t="str">
        <f t="shared" ca="1" si="47"/>
        <v/>
      </c>
      <c r="I208" s="69" t="str">
        <f t="shared" ca="1" si="48"/>
        <v/>
      </c>
      <c r="J208" s="69" t="str">
        <f t="shared" ca="1" si="49"/>
        <v/>
      </c>
      <c r="N208" s="64" t="str">
        <f t="shared" ca="1" si="59"/>
        <v/>
      </c>
      <c r="O208" s="64" t="str">
        <f t="shared" ca="1" si="60"/>
        <v/>
      </c>
      <c r="P208" s="36" t="str">
        <f t="shared" ca="1" si="50"/>
        <v/>
      </c>
      <c r="Q208" s="36" t="str">
        <f t="shared" ca="1" si="51"/>
        <v/>
      </c>
      <c r="R208" s="36" t="str">
        <f t="shared" ca="1" si="52"/>
        <v/>
      </c>
      <c r="S208" s="4" t="str">
        <f t="shared" ca="1" si="53"/>
        <v/>
      </c>
      <c r="T208" s="61" t="str">
        <f t="shared" ca="1" si="54"/>
        <v/>
      </c>
      <c r="U208" s="61" t="str">
        <f t="shared" ca="1" si="55"/>
        <v/>
      </c>
      <c r="V208" s="61" t="str">
        <f t="shared" ca="1" si="56"/>
        <v/>
      </c>
      <c r="AJ208" t="str">
        <f t="shared" ca="1" si="57"/>
        <v>first</v>
      </c>
    </row>
    <row r="209" spans="3:36">
      <c r="C209" t="str">
        <f t="shared" ca="1" si="58"/>
        <v/>
      </c>
      <c r="D209" s="4" t="str">
        <f ca="1">IF(C209="","",COUNTIFS('Program and Results'!$S:$S,"HOME",'Program and Results'!$AC:$AC,'Data mining (Goals Superiority)'!$C209))</f>
        <v/>
      </c>
      <c r="E209" s="4" t="str">
        <f ca="1">IF(C209="","",COUNTIFS('Program and Results'!$S:$S,"AWAY",'Program and Results'!$AC:$AC,'Data mining (Goals Superiority)'!$C209))</f>
        <v/>
      </c>
      <c r="F209" s="4" t="str">
        <f ca="1">IF(C209="","",COUNTIFS('Program and Results'!$S:$S,"DRAW",'Program and Results'!$AC:$AC,'Data mining (Goals Superiority)'!$C209))</f>
        <v/>
      </c>
      <c r="G209" s="4" t="str">
        <f t="shared" ca="1" si="46"/>
        <v/>
      </c>
      <c r="H209" s="69" t="str">
        <f t="shared" ca="1" si="47"/>
        <v/>
      </c>
      <c r="I209" s="69" t="str">
        <f t="shared" ca="1" si="48"/>
        <v/>
      </c>
      <c r="J209" s="69" t="str">
        <f t="shared" ca="1" si="49"/>
        <v/>
      </c>
      <c r="N209" s="64" t="str">
        <f t="shared" ca="1" si="59"/>
        <v/>
      </c>
      <c r="O209" s="64" t="str">
        <f t="shared" ca="1" si="60"/>
        <v/>
      </c>
      <c r="P209" s="36" t="str">
        <f t="shared" ca="1" si="50"/>
        <v/>
      </c>
      <c r="Q209" s="36" t="str">
        <f t="shared" ca="1" si="51"/>
        <v/>
      </c>
      <c r="R209" s="36" t="str">
        <f t="shared" ca="1" si="52"/>
        <v/>
      </c>
      <c r="S209" s="4" t="str">
        <f t="shared" ca="1" si="53"/>
        <v/>
      </c>
      <c r="T209" s="61" t="str">
        <f t="shared" ca="1" si="54"/>
        <v/>
      </c>
      <c r="U209" s="61" t="str">
        <f t="shared" ca="1" si="55"/>
        <v/>
      </c>
      <c r="V209" s="61" t="str">
        <f t="shared" ca="1" si="56"/>
        <v/>
      </c>
      <c r="AJ209" t="str">
        <f t="shared" ca="1" si="57"/>
        <v>first</v>
      </c>
    </row>
    <row r="210" spans="3:36">
      <c r="C210" t="str">
        <f t="shared" ca="1" si="58"/>
        <v/>
      </c>
      <c r="D210" s="4" t="str">
        <f ca="1">IF(C210="","",COUNTIFS('Program and Results'!$S:$S,"HOME",'Program and Results'!$AC:$AC,'Data mining (Goals Superiority)'!$C210))</f>
        <v/>
      </c>
      <c r="E210" s="4" t="str">
        <f ca="1">IF(C210="","",COUNTIFS('Program and Results'!$S:$S,"AWAY",'Program and Results'!$AC:$AC,'Data mining (Goals Superiority)'!$C210))</f>
        <v/>
      </c>
      <c r="F210" s="4" t="str">
        <f ca="1">IF(C210="","",COUNTIFS('Program and Results'!$S:$S,"DRAW",'Program and Results'!$AC:$AC,'Data mining (Goals Superiority)'!$C210))</f>
        <v/>
      </c>
      <c r="G210" s="4" t="str">
        <f t="shared" ca="1" si="46"/>
        <v/>
      </c>
      <c r="H210" s="69" t="str">
        <f t="shared" ca="1" si="47"/>
        <v/>
      </c>
      <c r="I210" s="69" t="str">
        <f t="shared" ca="1" si="48"/>
        <v/>
      </c>
      <c r="J210" s="69" t="str">
        <f t="shared" ca="1" si="49"/>
        <v/>
      </c>
      <c r="N210" s="64" t="str">
        <f t="shared" ca="1" si="59"/>
        <v/>
      </c>
      <c r="O210" s="64" t="str">
        <f t="shared" ca="1" si="60"/>
        <v/>
      </c>
      <c r="P210" s="36" t="str">
        <f t="shared" ca="1" si="50"/>
        <v/>
      </c>
      <c r="Q210" s="36" t="str">
        <f t="shared" ca="1" si="51"/>
        <v/>
      </c>
      <c r="R210" s="36" t="str">
        <f t="shared" ca="1" si="52"/>
        <v/>
      </c>
      <c r="S210" s="4" t="str">
        <f t="shared" ca="1" si="53"/>
        <v/>
      </c>
      <c r="T210" s="61" t="str">
        <f t="shared" ca="1" si="54"/>
        <v/>
      </c>
      <c r="U210" s="61" t="str">
        <f t="shared" ca="1" si="55"/>
        <v/>
      </c>
      <c r="V210" s="61" t="str">
        <f t="shared" ca="1" si="56"/>
        <v/>
      </c>
      <c r="AJ210" t="str">
        <f t="shared" ca="1" si="57"/>
        <v>first</v>
      </c>
    </row>
    <row r="211" spans="3:36">
      <c r="C211" t="str">
        <f t="shared" ca="1" si="58"/>
        <v/>
      </c>
      <c r="D211" s="4" t="str">
        <f ca="1">IF(C211="","",COUNTIFS('Program and Results'!$S:$S,"HOME",'Program and Results'!$AC:$AC,'Data mining (Goals Superiority)'!$C211))</f>
        <v/>
      </c>
      <c r="E211" s="4" t="str">
        <f ca="1">IF(C211="","",COUNTIFS('Program and Results'!$S:$S,"AWAY",'Program and Results'!$AC:$AC,'Data mining (Goals Superiority)'!$C211))</f>
        <v/>
      </c>
      <c r="F211" s="4" t="str">
        <f ca="1">IF(C211="","",COUNTIFS('Program and Results'!$S:$S,"DRAW",'Program and Results'!$AC:$AC,'Data mining (Goals Superiority)'!$C211))</f>
        <v/>
      </c>
      <c r="G211" s="4" t="str">
        <f t="shared" ca="1" si="46"/>
        <v/>
      </c>
      <c r="H211" s="69" t="str">
        <f t="shared" ca="1" si="47"/>
        <v/>
      </c>
      <c r="I211" s="69" t="str">
        <f t="shared" ca="1" si="48"/>
        <v/>
      </c>
      <c r="J211" s="69" t="str">
        <f t="shared" ca="1" si="49"/>
        <v/>
      </c>
      <c r="N211" s="64" t="str">
        <f t="shared" ca="1" si="59"/>
        <v/>
      </c>
      <c r="O211" s="64" t="str">
        <f t="shared" ca="1" si="60"/>
        <v/>
      </c>
      <c r="P211" s="36" t="str">
        <f t="shared" ca="1" si="50"/>
        <v/>
      </c>
      <c r="Q211" s="36" t="str">
        <f t="shared" ca="1" si="51"/>
        <v/>
      </c>
      <c r="R211" s="36" t="str">
        <f t="shared" ca="1" si="52"/>
        <v/>
      </c>
      <c r="S211" s="4" t="str">
        <f t="shared" ca="1" si="53"/>
        <v/>
      </c>
      <c r="T211" s="61" t="str">
        <f t="shared" ca="1" si="54"/>
        <v/>
      </c>
      <c r="U211" s="61" t="str">
        <f t="shared" ca="1" si="55"/>
        <v/>
      </c>
      <c r="V211" s="61" t="str">
        <f t="shared" ca="1" si="56"/>
        <v/>
      </c>
      <c r="AJ211" t="str">
        <f t="shared" ca="1" si="57"/>
        <v>first</v>
      </c>
    </row>
    <row r="212" spans="3:36">
      <c r="C212" t="str">
        <f t="shared" ca="1" si="58"/>
        <v/>
      </c>
      <c r="D212" s="4" t="str">
        <f ca="1">IF(C212="","",COUNTIFS('Program and Results'!$S:$S,"HOME",'Program and Results'!$AC:$AC,'Data mining (Goals Superiority)'!$C212))</f>
        <v/>
      </c>
      <c r="E212" s="4" t="str">
        <f ca="1">IF(C212="","",COUNTIFS('Program and Results'!$S:$S,"AWAY",'Program and Results'!$AC:$AC,'Data mining (Goals Superiority)'!$C212))</f>
        <v/>
      </c>
      <c r="F212" s="4" t="str">
        <f ca="1">IF(C212="","",COUNTIFS('Program and Results'!$S:$S,"DRAW",'Program and Results'!$AC:$AC,'Data mining (Goals Superiority)'!$C212))</f>
        <v/>
      </c>
      <c r="G212" s="4" t="str">
        <f t="shared" ca="1" si="46"/>
        <v/>
      </c>
      <c r="H212" s="69" t="str">
        <f t="shared" ca="1" si="47"/>
        <v/>
      </c>
      <c r="I212" s="69" t="str">
        <f t="shared" ca="1" si="48"/>
        <v/>
      </c>
      <c r="J212" s="69" t="str">
        <f t="shared" ca="1" si="49"/>
        <v/>
      </c>
      <c r="N212" s="64" t="str">
        <f t="shared" ca="1" si="59"/>
        <v/>
      </c>
      <c r="O212" s="64" t="str">
        <f t="shared" ca="1" si="60"/>
        <v/>
      </c>
      <c r="P212" s="36" t="str">
        <f t="shared" ca="1" si="50"/>
        <v/>
      </c>
      <c r="Q212" s="36" t="str">
        <f t="shared" ca="1" si="51"/>
        <v/>
      </c>
      <c r="R212" s="36" t="str">
        <f t="shared" ca="1" si="52"/>
        <v/>
      </c>
      <c r="S212" s="4" t="str">
        <f t="shared" ca="1" si="53"/>
        <v/>
      </c>
      <c r="T212" s="61" t="str">
        <f t="shared" ca="1" si="54"/>
        <v/>
      </c>
      <c r="U212" s="61" t="str">
        <f t="shared" ca="1" si="55"/>
        <v/>
      </c>
      <c r="V212" s="61" t="str">
        <f t="shared" ca="1" si="56"/>
        <v/>
      </c>
      <c r="AJ212" t="str">
        <f t="shared" ca="1" si="57"/>
        <v>first</v>
      </c>
    </row>
    <row r="213" spans="3:36">
      <c r="C213" t="str">
        <f t="shared" ca="1" si="58"/>
        <v/>
      </c>
      <c r="D213" s="4" t="str">
        <f ca="1">IF(C213="","",COUNTIFS('Program and Results'!$S:$S,"HOME",'Program and Results'!$AC:$AC,'Data mining (Goals Superiority)'!$C213))</f>
        <v/>
      </c>
      <c r="E213" s="4" t="str">
        <f ca="1">IF(C213="","",COUNTIFS('Program and Results'!$S:$S,"AWAY",'Program and Results'!$AC:$AC,'Data mining (Goals Superiority)'!$C213))</f>
        <v/>
      </c>
      <c r="F213" s="4" t="str">
        <f ca="1">IF(C213="","",COUNTIFS('Program and Results'!$S:$S,"DRAW",'Program and Results'!$AC:$AC,'Data mining (Goals Superiority)'!$C213))</f>
        <v/>
      </c>
      <c r="G213" s="4" t="str">
        <f t="shared" ca="1" si="46"/>
        <v/>
      </c>
      <c r="H213" s="69" t="str">
        <f t="shared" ca="1" si="47"/>
        <v/>
      </c>
      <c r="I213" s="69" t="str">
        <f t="shared" ca="1" si="48"/>
        <v/>
      </c>
      <c r="J213" s="69" t="str">
        <f t="shared" ca="1" si="49"/>
        <v/>
      </c>
      <c r="N213" s="64" t="str">
        <f t="shared" ca="1" si="59"/>
        <v/>
      </c>
      <c r="O213" s="64" t="str">
        <f t="shared" ca="1" si="60"/>
        <v/>
      </c>
      <c r="P213" s="36" t="str">
        <f t="shared" ca="1" si="50"/>
        <v/>
      </c>
      <c r="Q213" s="36" t="str">
        <f t="shared" ca="1" si="51"/>
        <v/>
      </c>
      <c r="R213" s="36" t="str">
        <f t="shared" ca="1" si="52"/>
        <v/>
      </c>
      <c r="S213" s="4" t="str">
        <f t="shared" ca="1" si="53"/>
        <v/>
      </c>
      <c r="T213" s="61" t="str">
        <f t="shared" ca="1" si="54"/>
        <v/>
      </c>
      <c r="U213" s="61" t="str">
        <f t="shared" ca="1" si="55"/>
        <v/>
      </c>
      <c r="V213" s="61" t="str">
        <f t="shared" ca="1" si="56"/>
        <v/>
      </c>
      <c r="AJ213" t="str">
        <f t="shared" ca="1" si="57"/>
        <v>first</v>
      </c>
    </row>
    <row r="214" spans="3:36">
      <c r="C214" t="str">
        <f t="shared" ca="1" si="58"/>
        <v/>
      </c>
      <c r="D214" s="4" t="str">
        <f ca="1">IF(C214="","",COUNTIFS('Program and Results'!$S:$S,"HOME",'Program and Results'!$AC:$AC,'Data mining (Goals Superiority)'!$C214))</f>
        <v/>
      </c>
      <c r="E214" s="4" t="str">
        <f ca="1">IF(C214="","",COUNTIFS('Program and Results'!$S:$S,"AWAY",'Program and Results'!$AC:$AC,'Data mining (Goals Superiority)'!$C214))</f>
        <v/>
      </c>
      <c r="F214" s="4" t="str">
        <f ca="1">IF(C214="","",COUNTIFS('Program and Results'!$S:$S,"DRAW",'Program and Results'!$AC:$AC,'Data mining (Goals Superiority)'!$C214))</f>
        <v/>
      </c>
      <c r="G214" s="4" t="str">
        <f t="shared" ca="1" si="46"/>
        <v/>
      </c>
      <c r="H214" s="69" t="str">
        <f t="shared" ca="1" si="47"/>
        <v/>
      </c>
      <c r="I214" s="69" t="str">
        <f t="shared" ca="1" si="48"/>
        <v/>
      </c>
      <c r="J214" s="69" t="str">
        <f t="shared" ca="1" si="49"/>
        <v/>
      </c>
      <c r="N214" s="64" t="str">
        <f t="shared" ca="1" si="59"/>
        <v/>
      </c>
      <c r="O214" s="64" t="str">
        <f t="shared" ca="1" si="60"/>
        <v/>
      </c>
      <c r="P214" s="36" t="str">
        <f t="shared" ca="1" si="50"/>
        <v/>
      </c>
      <c r="Q214" s="36" t="str">
        <f t="shared" ca="1" si="51"/>
        <v/>
      </c>
      <c r="R214" s="36" t="str">
        <f t="shared" ca="1" si="52"/>
        <v/>
      </c>
      <c r="S214" s="4" t="str">
        <f t="shared" ca="1" si="53"/>
        <v/>
      </c>
      <c r="T214" s="61" t="str">
        <f t="shared" ca="1" si="54"/>
        <v/>
      </c>
      <c r="U214" s="61" t="str">
        <f t="shared" ca="1" si="55"/>
        <v/>
      </c>
      <c r="V214" s="61" t="str">
        <f t="shared" ca="1" si="56"/>
        <v/>
      </c>
      <c r="AJ214" t="str">
        <f t="shared" ca="1" si="57"/>
        <v>first</v>
      </c>
    </row>
    <row r="215" spans="3:36">
      <c r="C215" t="str">
        <f t="shared" ca="1" si="58"/>
        <v/>
      </c>
      <c r="D215" s="4" t="str">
        <f ca="1">IF(C215="","",COUNTIFS('Program and Results'!$S:$S,"HOME",'Program and Results'!$AC:$AC,'Data mining (Goals Superiority)'!$C215))</f>
        <v/>
      </c>
      <c r="E215" s="4" t="str">
        <f ca="1">IF(C215="","",COUNTIFS('Program and Results'!$S:$S,"AWAY",'Program and Results'!$AC:$AC,'Data mining (Goals Superiority)'!$C215))</f>
        <v/>
      </c>
      <c r="F215" s="4" t="str">
        <f ca="1">IF(C215="","",COUNTIFS('Program and Results'!$S:$S,"DRAW",'Program and Results'!$AC:$AC,'Data mining (Goals Superiority)'!$C215))</f>
        <v/>
      </c>
      <c r="G215" s="4" t="str">
        <f t="shared" ca="1" si="46"/>
        <v/>
      </c>
      <c r="H215" s="69" t="str">
        <f t="shared" ca="1" si="47"/>
        <v/>
      </c>
      <c r="I215" s="69" t="str">
        <f t="shared" ca="1" si="48"/>
        <v/>
      </c>
      <c r="J215" s="69" t="str">
        <f t="shared" ca="1" si="49"/>
        <v/>
      </c>
      <c r="N215" s="64" t="str">
        <f t="shared" ca="1" si="59"/>
        <v/>
      </c>
      <c r="O215" s="64" t="str">
        <f t="shared" ca="1" si="60"/>
        <v/>
      </c>
      <c r="P215" s="36" t="str">
        <f t="shared" ca="1" si="50"/>
        <v/>
      </c>
      <c r="Q215" s="36" t="str">
        <f t="shared" ca="1" si="51"/>
        <v/>
      </c>
      <c r="R215" s="36" t="str">
        <f t="shared" ca="1" si="52"/>
        <v/>
      </c>
      <c r="S215" s="4" t="str">
        <f t="shared" ca="1" si="53"/>
        <v/>
      </c>
      <c r="T215" s="61" t="str">
        <f t="shared" ca="1" si="54"/>
        <v/>
      </c>
      <c r="U215" s="61" t="str">
        <f t="shared" ca="1" si="55"/>
        <v/>
      </c>
      <c r="V215" s="61" t="str">
        <f t="shared" ca="1" si="56"/>
        <v/>
      </c>
      <c r="AJ215" t="str">
        <f t="shared" ca="1" si="57"/>
        <v>first</v>
      </c>
    </row>
    <row r="216" spans="3:36">
      <c r="C216" t="str">
        <f t="shared" ca="1" si="58"/>
        <v/>
      </c>
      <c r="D216" s="4" t="str">
        <f ca="1">IF(C216="","",COUNTIFS('Program and Results'!$S:$S,"HOME",'Program and Results'!$AC:$AC,'Data mining (Goals Superiority)'!$C216))</f>
        <v/>
      </c>
      <c r="E216" s="4" t="str">
        <f ca="1">IF(C216="","",COUNTIFS('Program and Results'!$S:$S,"AWAY",'Program and Results'!$AC:$AC,'Data mining (Goals Superiority)'!$C216))</f>
        <v/>
      </c>
      <c r="F216" s="4" t="str">
        <f ca="1">IF(C216="","",COUNTIFS('Program and Results'!$S:$S,"DRAW",'Program and Results'!$AC:$AC,'Data mining (Goals Superiority)'!$C216))</f>
        <v/>
      </c>
      <c r="G216" s="4" t="str">
        <f t="shared" ca="1" si="46"/>
        <v/>
      </c>
      <c r="H216" s="69" t="str">
        <f t="shared" ca="1" si="47"/>
        <v/>
      </c>
      <c r="I216" s="69" t="str">
        <f t="shared" ca="1" si="48"/>
        <v/>
      </c>
      <c r="J216" s="69" t="str">
        <f t="shared" ca="1" si="49"/>
        <v/>
      </c>
      <c r="N216" s="64" t="str">
        <f t="shared" ca="1" si="59"/>
        <v/>
      </c>
      <c r="O216" s="64" t="str">
        <f t="shared" ca="1" si="60"/>
        <v/>
      </c>
      <c r="P216" s="36" t="str">
        <f t="shared" ca="1" si="50"/>
        <v/>
      </c>
      <c r="Q216" s="36" t="str">
        <f t="shared" ca="1" si="51"/>
        <v/>
      </c>
      <c r="R216" s="36" t="str">
        <f t="shared" ca="1" si="52"/>
        <v/>
      </c>
      <c r="S216" s="4" t="str">
        <f t="shared" ca="1" si="53"/>
        <v/>
      </c>
      <c r="T216" s="61" t="str">
        <f t="shared" ca="1" si="54"/>
        <v/>
      </c>
      <c r="U216" s="61" t="str">
        <f t="shared" ca="1" si="55"/>
        <v/>
      </c>
      <c r="V216" s="61" t="str">
        <f t="shared" ca="1" si="56"/>
        <v/>
      </c>
      <c r="AJ216" t="str">
        <f t="shared" ca="1" si="57"/>
        <v>first</v>
      </c>
    </row>
    <row r="217" spans="3:36">
      <c r="C217" t="str">
        <f t="shared" ca="1" si="58"/>
        <v/>
      </c>
      <c r="D217" s="4" t="str">
        <f ca="1">IF(C217="","",COUNTIFS('Program and Results'!$S:$S,"HOME",'Program and Results'!$AC:$AC,'Data mining (Goals Superiority)'!$C217))</f>
        <v/>
      </c>
      <c r="E217" s="4" t="str">
        <f ca="1">IF(C217="","",COUNTIFS('Program and Results'!$S:$S,"AWAY",'Program and Results'!$AC:$AC,'Data mining (Goals Superiority)'!$C217))</f>
        <v/>
      </c>
      <c r="F217" s="4" t="str">
        <f ca="1">IF(C217="","",COUNTIFS('Program and Results'!$S:$S,"DRAW",'Program and Results'!$AC:$AC,'Data mining (Goals Superiority)'!$C217))</f>
        <v/>
      </c>
      <c r="G217" s="4" t="str">
        <f t="shared" ca="1" si="46"/>
        <v/>
      </c>
      <c r="H217" s="69" t="str">
        <f t="shared" ca="1" si="47"/>
        <v/>
      </c>
      <c r="I217" s="69" t="str">
        <f t="shared" ca="1" si="48"/>
        <v/>
      </c>
      <c r="J217" s="69" t="str">
        <f t="shared" ca="1" si="49"/>
        <v/>
      </c>
      <c r="N217" s="64" t="str">
        <f t="shared" ca="1" si="59"/>
        <v/>
      </c>
      <c r="O217" s="64" t="str">
        <f t="shared" ca="1" si="60"/>
        <v/>
      </c>
      <c r="P217" s="36" t="str">
        <f t="shared" ca="1" si="50"/>
        <v/>
      </c>
      <c r="Q217" s="36" t="str">
        <f t="shared" ca="1" si="51"/>
        <v/>
      </c>
      <c r="R217" s="36" t="str">
        <f t="shared" ca="1" si="52"/>
        <v/>
      </c>
      <c r="S217" s="4" t="str">
        <f t="shared" ca="1" si="53"/>
        <v/>
      </c>
      <c r="T217" s="61" t="str">
        <f t="shared" ca="1" si="54"/>
        <v/>
      </c>
      <c r="U217" s="61" t="str">
        <f t="shared" ca="1" si="55"/>
        <v/>
      </c>
      <c r="V217" s="61" t="str">
        <f t="shared" ca="1" si="56"/>
        <v/>
      </c>
      <c r="AJ217" t="str">
        <f t="shared" ca="1" si="57"/>
        <v>first</v>
      </c>
    </row>
    <row r="218" spans="3:36">
      <c r="C218" t="str">
        <f t="shared" ca="1" si="58"/>
        <v/>
      </c>
      <c r="D218" s="4" t="str">
        <f ca="1">IF(C218="","",COUNTIFS('Program and Results'!$S:$S,"HOME",'Program and Results'!$AC:$AC,'Data mining (Goals Superiority)'!$C218))</f>
        <v/>
      </c>
      <c r="E218" s="4" t="str">
        <f ca="1">IF(C218="","",COUNTIFS('Program and Results'!$S:$S,"AWAY",'Program and Results'!$AC:$AC,'Data mining (Goals Superiority)'!$C218))</f>
        <v/>
      </c>
      <c r="F218" s="4" t="str">
        <f ca="1">IF(C218="","",COUNTIFS('Program and Results'!$S:$S,"DRAW",'Program and Results'!$AC:$AC,'Data mining (Goals Superiority)'!$C218))</f>
        <v/>
      </c>
      <c r="G218" s="4" t="str">
        <f t="shared" ca="1" si="46"/>
        <v/>
      </c>
      <c r="H218" s="69" t="str">
        <f t="shared" ca="1" si="47"/>
        <v/>
      </c>
      <c r="I218" s="69" t="str">
        <f t="shared" ca="1" si="48"/>
        <v/>
      </c>
      <c r="J218" s="69" t="str">
        <f t="shared" ca="1" si="49"/>
        <v/>
      </c>
      <c r="N218" s="64" t="str">
        <f t="shared" ca="1" si="59"/>
        <v/>
      </c>
      <c r="O218" s="64" t="str">
        <f t="shared" ca="1" si="60"/>
        <v/>
      </c>
      <c r="P218" s="36" t="str">
        <f t="shared" ca="1" si="50"/>
        <v/>
      </c>
      <c r="Q218" s="36" t="str">
        <f t="shared" ca="1" si="51"/>
        <v/>
      </c>
      <c r="R218" s="36" t="str">
        <f t="shared" ca="1" si="52"/>
        <v/>
      </c>
      <c r="S218" s="4" t="str">
        <f t="shared" ca="1" si="53"/>
        <v/>
      </c>
      <c r="T218" s="61" t="str">
        <f t="shared" ca="1" si="54"/>
        <v/>
      </c>
      <c r="U218" s="61" t="str">
        <f t="shared" ca="1" si="55"/>
        <v/>
      </c>
      <c r="V218" s="61" t="str">
        <f t="shared" ca="1" si="56"/>
        <v/>
      </c>
      <c r="AJ218" t="str">
        <f t="shared" ca="1" si="57"/>
        <v>first</v>
      </c>
    </row>
    <row r="219" spans="3:36">
      <c r="C219" t="str">
        <f t="shared" ca="1" si="58"/>
        <v/>
      </c>
      <c r="D219" s="4" t="str">
        <f ca="1">IF(C219="","",COUNTIFS('Program and Results'!$S:$S,"HOME",'Program and Results'!$AC:$AC,'Data mining (Goals Superiority)'!$C219))</f>
        <v/>
      </c>
      <c r="E219" s="4" t="str">
        <f ca="1">IF(C219="","",COUNTIFS('Program and Results'!$S:$S,"AWAY",'Program and Results'!$AC:$AC,'Data mining (Goals Superiority)'!$C219))</f>
        <v/>
      </c>
      <c r="F219" s="4" t="str">
        <f ca="1">IF(C219="","",COUNTIFS('Program and Results'!$S:$S,"DRAW",'Program and Results'!$AC:$AC,'Data mining (Goals Superiority)'!$C219))</f>
        <v/>
      </c>
      <c r="G219" s="4" t="str">
        <f t="shared" ca="1" si="46"/>
        <v/>
      </c>
      <c r="H219" s="69" t="str">
        <f t="shared" ca="1" si="47"/>
        <v/>
      </c>
      <c r="I219" s="69" t="str">
        <f t="shared" ca="1" si="48"/>
        <v/>
      </c>
      <c r="J219" s="69" t="str">
        <f t="shared" ca="1" si="49"/>
        <v/>
      </c>
      <c r="N219" s="64" t="str">
        <f t="shared" ca="1" si="59"/>
        <v/>
      </c>
      <c r="O219" s="64" t="str">
        <f t="shared" ca="1" si="60"/>
        <v/>
      </c>
      <c r="P219" s="36" t="str">
        <f t="shared" ca="1" si="50"/>
        <v/>
      </c>
      <c r="Q219" s="36" t="str">
        <f t="shared" ca="1" si="51"/>
        <v/>
      </c>
      <c r="R219" s="36" t="str">
        <f t="shared" ca="1" si="52"/>
        <v/>
      </c>
      <c r="S219" s="4" t="str">
        <f t="shared" ca="1" si="53"/>
        <v/>
      </c>
      <c r="T219" s="61" t="str">
        <f t="shared" ca="1" si="54"/>
        <v/>
      </c>
      <c r="U219" s="61" t="str">
        <f t="shared" ca="1" si="55"/>
        <v/>
      </c>
      <c r="V219" s="61" t="str">
        <f t="shared" ca="1" si="56"/>
        <v/>
      </c>
      <c r="AJ219" t="str">
        <f t="shared" ca="1" si="57"/>
        <v>first</v>
      </c>
    </row>
    <row r="220" spans="3:36">
      <c r="C220" t="str">
        <f t="shared" ca="1" si="58"/>
        <v/>
      </c>
      <c r="D220" s="4" t="str">
        <f ca="1">IF(C220="","",COUNTIFS('Program and Results'!$S:$S,"HOME",'Program and Results'!$AC:$AC,'Data mining (Goals Superiority)'!$C220))</f>
        <v/>
      </c>
      <c r="E220" s="4" t="str">
        <f ca="1">IF(C220="","",COUNTIFS('Program and Results'!$S:$S,"AWAY",'Program and Results'!$AC:$AC,'Data mining (Goals Superiority)'!$C220))</f>
        <v/>
      </c>
      <c r="F220" s="4" t="str">
        <f ca="1">IF(C220="","",COUNTIFS('Program and Results'!$S:$S,"DRAW",'Program and Results'!$AC:$AC,'Data mining (Goals Superiority)'!$C220))</f>
        <v/>
      </c>
      <c r="G220" s="4" t="str">
        <f t="shared" ca="1" si="46"/>
        <v/>
      </c>
      <c r="H220" s="69" t="str">
        <f t="shared" ca="1" si="47"/>
        <v/>
      </c>
      <c r="I220" s="69" t="str">
        <f t="shared" ca="1" si="48"/>
        <v/>
      </c>
      <c r="J220" s="69" t="str">
        <f t="shared" ca="1" si="49"/>
        <v/>
      </c>
      <c r="N220" s="64" t="str">
        <f t="shared" ca="1" si="59"/>
        <v/>
      </c>
      <c r="O220" s="64" t="str">
        <f t="shared" ca="1" si="60"/>
        <v/>
      </c>
      <c r="P220" s="36" t="str">
        <f t="shared" ca="1" si="50"/>
        <v/>
      </c>
      <c r="Q220" s="36" t="str">
        <f t="shared" ca="1" si="51"/>
        <v/>
      </c>
      <c r="R220" s="36" t="str">
        <f t="shared" ca="1" si="52"/>
        <v/>
      </c>
      <c r="S220" s="4" t="str">
        <f t="shared" ca="1" si="53"/>
        <v/>
      </c>
      <c r="T220" s="61" t="str">
        <f t="shared" ca="1" si="54"/>
        <v/>
      </c>
      <c r="U220" s="61" t="str">
        <f t="shared" ca="1" si="55"/>
        <v/>
      </c>
      <c r="V220" s="61" t="str">
        <f t="shared" ca="1" si="56"/>
        <v/>
      </c>
      <c r="AJ220" t="str">
        <f t="shared" ca="1" si="57"/>
        <v>first</v>
      </c>
    </row>
    <row r="221" spans="3:36">
      <c r="C221" t="str">
        <f t="shared" ca="1" si="58"/>
        <v/>
      </c>
      <c r="D221" s="4" t="str">
        <f ca="1">IF(C221="","",COUNTIFS('Program and Results'!$S:$S,"HOME",'Program and Results'!$AC:$AC,'Data mining (Goals Superiority)'!$C221))</f>
        <v/>
      </c>
      <c r="E221" s="4" t="str">
        <f ca="1">IF(C221="","",COUNTIFS('Program and Results'!$S:$S,"AWAY",'Program and Results'!$AC:$AC,'Data mining (Goals Superiority)'!$C221))</f>
        <v/>
      </c>
      <c r="F221" s="4" t="str">
        <f ca="1">IF(C221="","",COUNTIFS('Program and Results'!$S:$S,"DRAW",'Program and Results'!$AC:$AC,'Data mining (Goals Superiority)'!$C221))</f>
        <v/>
      </c>
      <c r="G221" s="4" t="str">
        <f t="shared" ca="1" si="46"/>
        <v/>
      </c>
      <c r="H221" s="69" t="str">
        <f t="shared" ca="1" si="47"/>
        <v/>
      </c>
      <c r="I221" s="69" t="str">
        <f t="shared" ca="1" si="48"/>
        <v/>
      </c>
      <c r="J221" s="69" t="str">
        <f t="shared" ca="1" si="49"/>
        <v/>
      </c>
      <c r="N221" s="64" t="str">
        <f t="shared" ca="1" si="59"/>
        <v/>
      </c>
      <c r="O221" s="64" t="str">
        <f t="shared" ca="1" si="60"/>
        <v/>
      </c>
      <c r="P221" s="36" t="str">
        <f t="shared" ca="1" si="50"/>
        <v/>
      </c>
      <c r="Q221" s="36" t="str">
        <f t="shared" ca="1" si="51"/>
        <v/>
      </c>
      <c r="R221" s="36" t="str">
        <f t="shared" ca="1" si="52"/>
        <v/>
      </c>
      <c r="S221" s="4" t="str">
        <f t="shared" ca="1" si="53"/>
        <v/>
      </c>
      <c r="T221" s="61" t="str">
        <f t="shared" ca="1" si="54"/>
        <v/>
      </c>
      <c r="U221" s="61" t="str">
        <f t="shared" ca="1" si="55"/>
        <v/>
      </c>
      <c r="V221" s="61" t="str">
        <f t="shared" ca="1" si="56"/>
        <v/>
      </c>
      <c r="AJ221" t="str">
        <f t="shared" ca="1" si="57"/>
        <v>first</v>
      </c>
    </row>
    <row r="222" spans="3:36">
      <c r="C222" t="str">
        <f t="shared" ca="1" si="58"/>
        <v/>
      </c>
      <c r="D222" s="4" t="str">
        <f ca="1">IF(C222="","",COUNTIFS('Program and Results'!$S:$S,"HOME",'Program and Results'!$AC:$AC,'Data mining (Goals Superiority)'!$C222))</f>
        <v/>
      </c>
      <c r="E222" s="4" t="str">
        <f ca="1">IF(C222="","",COUNTIFS('Program and Results'!$S:$S,"AWAY",'Program and Results'!$AC:$AC,'Data mining (Goals Superiority)'!$C222))</f>
        <v/>
      </c>
      <c r="F222" s="4" t="str">
        <f ca="1">IF(C222="","",COUNTIFS('Program and Results'!$S:$S,"DRAW",'Program and Results'!$AC:$AC,'Data mining (Goals Superiority)'!$C222))</f>
        <v/>
      </c>
      <c r="G222" s="4" t="str">
        <f t="shared" ca="1" si="46"/>
        <v/>
      </c>
      <c r="H222" s="69" t="str">
        <f t="shared" ca="1" si="47"/>
        <v/>
      </c>
      <c r="I222" s="69" t="str">
        <f t="shared" ca="1" si="48"/>
        <v/>
      </c>
      <c r="J222" s="69" t="str">
        <f t="shared" ca="1" si="49"/>
        <v/>
      </c>
      <c r="N222" s="64" t="str">
        <f t="shared" ca="1" si="59"/>
        <v/>
      </c>
      <c r="O222" s="64" t="str">
        <f t="shared" ca="1" si="60"/>
        <v/>
      </c>
      <c r="P222" s="36" t="str">
        <f t="shared" ca="1" si="50"/>
        <v/>
      </c>
      <c r="Q222" s="36" t="str">
        <f t="shared" ca="1" si="51"/>
        <v/>
      </c>
      <c r="R222" s="36" t="str">
        <f t="shared" ca="1" si="52"/>
        <v/>
      </c>
      <c r="S222" s="4" t="str">
        <f t="shared" ca="1" si="53"/>
        <v/>
      </c>
      <c r="T222" s="61" t="str">
        <f t="shared" ca="1" si="54"/>
        <v/>
      </c>
      <c r="U222" s="61" t="str">
        <f t="shared" ca="1" si="55"/>
        <v/>
      </c>
      <c r="V222" s="61" t="str">
        <f t="shared" ca="1" si="56"/>
        <v/>
      </c>
      <c r="AJ222" t="str">
        <f t="shared" ca="1" si="57"/>
        <v>first</v>
      </c>
    </row>
    <row r="223" spans="3:36">
      <c r="C223" t="str">
        <f t="shared" ca="1" si="58"/>
        <v/>
      </c>
      <c r="D223" s="4" t="str">
        <f ca="1">IF(C223="","",COUNTIFS('Program and Results'!$S:$S,"HOME",'Program and Results'!$AC:$AC,'Data mining (Goals Superiority)'!$C223))</f>
        <v/>
      </c>
      <c r="E223" s="4" t="str">
        <f ca="1">IF(C223="","",COUNTIFS('Program and Results'!$S:$S,"AWAY",'Program and Results'!$AC:$AC,'Data mining (Goals Superiority)'!$C223))</f>
        <v/>
      </c>
      <c r="F223" s="4" t="str">
        <f ca="1">IF(C223="","",COUNTIFS('Program and Results'!$S:$S,"DRAW",'Program and Results'!$AC:$AC,'Data mining (Goals Superiority)'!$C223))</f>
        <v/>
      </c>
      <c r="G223" s="4" t="str">
        <f t="shared" ca="1" si="46"/>
        <v/>
      </c>
      <c r="H223" s="69" t="str">
        <f t="shared" ca="1" si="47"/>
        <v/>
      </c>
      <c r="I223" s="69" t="str">
        <f t="shared" ca="1" si="48"/>
        <v/>
      </c>
      <c r="J223" s="69" t="str">
        <f t="shared" ca="1" si="49"/>
        <v/>
      </c>
      <c r="N223" s="64" t="str">
        <f t="shared" ca="1" si="59"/>
        <v/>
      </c>
      <c r="O223" s="64" t="str">
        <f t="shared" ca="1" si="60"/>
        <v/>
      </c>
      <c r="P223" s="36" t="str">
        <f t="shared" ca="1" si="50"/>
        <v/>
      </c>
      <c r="Q223" s="36" t="str">
        <f t="shared" ca="1" si="51"/>
        <v/>
      </c>
      <c r="R223" s="36" t="str">
        <f t="shared" ca="1" si="52"/>
        <v/>
      </c>
      <c r="S223" s="4" t="str">
        <f t="shared" ca="1" si="53"/>
        <v/>
      </c>
      <c r="T223" s="61" t="str">
        <f t="shared" ca="1" si="54"/>
        <v/>
      </c>
      <c r="U223" s="61" t="str">
        <f t="shared" ca="1" si="55"/>
        <v/>
      </c>
      <c r="V223" s="61" t="str">
        <f t="shared" ca="1" si="56"/>
        <v/>
      </c>
      <c r="AJ223" t="str">
        <f t="shared" ca="1" si="57"/>
        <v>first</v>
      </c>
    </row>
    <row r="224" spans="3:36">
      <c r="C224" t="str">
        <f t="shared" ca="1" si="58"/>
        <v/>
      </c>
      <c r="D224" s="4" t="str">
        <f ca="1">IF(C224="","",COUNTIFS('Program and Results'!$S:$S,"HOME",'Program and Results'!$AC:$AC,'Data mining (Goals Superiority)'!$C224))</f>
        <v/>
      </c>
      <c r="E224" s="4" t="str">
        <f ca="1">IF(C224="","",COUNTIFS('Program and Results'!$S:$S,"AWAY",'Program and Results'!$AC:$AC,'Data mining (Goals Superiority)'!$C224))</f>
        <v/>
      </c>
      <c r="F224" s="4" t="str">
        <f ca="1">IF(C224="","",COUNTIFS('Program and Results'!$S:$S,"DRAW",'Program and Results'!$AC:$AC,'Data mining (Goals Superiority)'!$C224))</f>
        <v/>
      </c>
      <c r="G224" s="4" t="str">
        <f t="shared" ca="1" si="46"/>
        <v/>
      </c>
      <c r="H224" s="69" t="str">
        <f t="shared" ca="1" si="47"/>
        <v/>
      </c>
      <c r="I224" s="69" t="str">
        <f t="shared" ca="1" si="48"/>
        <v/>
      </c>
      <c r="J224" s="69" t="str">
        <f t="shared" ca="1" si="49"/>
        <v/>
      </c>
      <c r="N224" s="64" t="str">
        <f t="shared" ca="1" si="59"/>
        <v/>
      </c>
      <c r="O224" s="64" t="str">
        <f t="shared" ca="1" si="60"/>
        <v/>
      </c>
      <c r="P224" s="36" t="str">
        <f t="shared" ca="1" si="50"/>
        <v/>
      </c>
      <c r="Q224" s="36" t="str">
        <f t="shared" ca="1" si="51"/>
        <v/>
      </c>
      <c r="R224" s="36" t="str">
        <f t="shared" ca="1" si="52"/>
        <v/>
      </c>
      <c r="S224" s="4" t="str">
        <f t="shared" ca="1" si="53"/>
        <v/>
      </c>
      <c r="T224" s="61" t="str">
        <f t="shared" ca="1" si="54"/>
        <v/>
      </c>
      <c r="U224" s="61" t="str">
        <f t="shared" ca="1" si="55"/>
        <v/>
      </c>
      <c r="V224" s="61" t="str">
        <f t="shared" ca="1" si="56"/>
        <v/>
      </c>
      <c r="AJ224" t="str">
        <f t="shared" ca="1" si="57"/>
        <v>first</v>
      </c>
    </row>
    <row r="225" spans="3:36">
      <c r="C225" t="str">
        <f t="shared" ca="1" si="58"/>
        <v/>
      </c>
      <c r="D225" s="4" t="str">
        <f ca="1">IF(C225="","",COUNTIFS('Program and Results'!$S:$S,"HOME",'Program and Results'!$AC:$AC,'Data mining (Goals Superiority)'!$C225))</f>
        <v/>
      </c>
      <c r="E225" s="4" t="str">
        <f ca="1">IF(C225="","",COUNTIFS('Program and Results'!$S:$S,"AWAY",'Program and Results'!$AC:$AC,'Data mining (Goals Superiority)'!$C225))</f>
        <v/>
      </c>
      <c r="F225" s="4" t="str">
        <f ca="1">IF(C225="","",COUNTIFS('Program and Results'!$S:$S,"DRAW",'Program and Results'!$AC:$AC,'Data mining (Goals Superiority)'!$C225))</f>
        <v/>
      </c>
      <c r="G225" s="4" t="str">
        <f t="shared" ca="1" si="46"/>
        <v/>
      </c>
      <c r="H225" s="69" t="str">
        <f t="shared" ca="1" si="47"/>
        <v/>
      </c>
      <c r="I225" s="69" t="str">
        <f t="shared" ca="1" si="48"/>
        <v/>
      </c>
      <c r="J225" s="69" t="str">
        <f t="shared" ca="1" si="49"/>
        <v/>
      </c>
      <c r="N225" s="64" t="str">
        <f t="shared" ca="1" si="59"/>
        <v/>
      </c>
      <c r="O225" s="64" t="str">
        <f t="shared" ca="1" si="60"/>
        <v/>
      </c>
      <c r="P225" s="36" t="str">
        <f t="shared" ca="1" si="50"/>
        <v/>
      </c>
      <c r="Q225" s="36" t="str">
        <f t="shared" ca="1" si="51"/>
        <v/>
      </c>
      <c r="R225" s="36" t="str">
        <f t="shared" ca="1" si="52"/>
        <v/>
      </c>
      <c r="S225" s="4" t="str">
        <f t="shared" ca="1" si="53"/>
        <v/>
      </c>
      <c r="T225" s="61" t="str">
        <f t="shared" ca="1" si="54"/>
        <v/>
      </c>
      <c r="U225" s="61" t="str">
        <f t="shared" ca="1" si="55"/>
        <v/>
      </c>
      <c r="V225" s="61" t="str">
        <f t="shared" ca="1" si="56"/>
        <v/>
      </c>
      <c r="AJ225" t="str">
        <f t="shared" ca="1" si="57"/>
        <v>first</v>
      </c>
    </row>
    <row r="226" spans="3:36">
      <c r="C226" t="str">
        <f t="shared" ca="1" si="58"/>
        <v/>
      </c>
      <c r="D226" s="4" t="str">
        <f ca="1">IF(C226="","",COUNTIFS('Program and Results'!$S:$S,"HOME",'Program and Results'!$AC:$AC,'Data mining (Goals Superiority)'!$C226))</f>
        <v/>
      </c>
      <c r="E226" s="4" t="str">
        <f ca="1">IF(C226="","",COUNTIFS('Program and Results'!$S:$S,"AWAY",'Program and Results'!$AC:$AC,'Data mining (Goals Superiority)'!$C226))</f>
        <v/>
      </c>
      <c r="F226" s="4" t="str">
        <f ca="1">IF(C226="","",COUNTIFS('Program and Results'!$S:$S,"DRAW",'Program and Results'!$AC:$AC,'Data mining (Goals Superiority)'!$C226))</f>
        <v/>
      </c>
      <c r="G226" s="4" t="str">
        <f t="shared" ca="1" si="46"/>
        <v/>
      </c>
      <c r="H226" s="69" t="str">
        <f t="shared" ca="1" si="47"/>
        <v/>
      </c>
      <c r="I226" s="69" t="str">
        <f t="shared" ca="1" si="48"/>
        <v/>
      </c>
      <c r="J226" s="69" t="str">
        <f t="shared" ca="1" si="49"/>
        <v/>
      </c>
      <c r="N226" s="64" t="str">
        <f t="shared" ca="1" si="59"/>
        <v/>
      </c>
      <c r="O226" s="64" t="str">
        <f t="shared" ca="1" si="60"/>
        <v/>
      </c>
      <c r="P226" s="36" t="str">
        <f t="shared" ca="1" si="50"/>
        <v/>
      </c>
      <c r="Q226" s="36" t="str">
        <f t="shared" ca="1" si="51"/>
        <v/>
      </c>
      <c r="R226" s="36" t="str">
        <f t="shared" ca="1" si="52"/>
        <v/>
      </c>
      <c r="S226" s="4" t="str">
        <f t="shared" ca="1" si="53"/>
        <v/>
      </c>
      <c r="T226" s="61" t="str">
        <f t="shared" ca="1" si="54"/>
        <v/>
      </c>
      <c r="U226" s="61" t="str">
        <f t="shared" ca="1" si="55"/>
        <v/>
      </c>
      <c r="V226" s="61" t="str">
        <f t="shared" ca="1" si="56"/>
        <v/>
      </c>
      <c r="AJ226" t="str">
        <f t="shared" ca="1" si="57"/>
        <v>first</v>
      </c>
    </row>
    <row r="227" spans="3:36">
      <c r="C227" t="str">
        <f t="shared" ca="1" si="58"/>
        <v/>
      </c>
      <c r="D227" s="4" t="str">
        <f ca="1">IF(C227="","",COUNTIFS('Program and Results'!$S:$S,"HOME",'Program and Results'!$AC:$AC,'Data mining (Goals Superiority)'!$C227))</f>
        <v/>
      </c>
      <c r="E227" s="4" t="str">
        <f ca="1">IF(C227="","",COUNTIFS('Program and Results'!$S:$S,"AWAY",'Program and Results'!$AC:$AC,'Data mining (Goals Superiority)'!$C227))</f>
        <v/>
      </c>
      <c r="F227" s="4" t="str">
        <f ca="1">IF(C227="","",COUNTIFS('Program and Results'!$S:$S,"DRAW",'Program and Results'!$AC:$AC,'Data mining (Goals Superiority)'!$C227))</f>
        <v/>
      </c>
      <c r="G227" s="4" t="str">
        <f t="shared" ca="1" si="46"/>
        <v/>
      </c>
      <c r="H227" s="69" t="str">
        <f t="shared" ca="1" si="47"/>
        <v/>
      </c>
      <c r="I227" s="69" t="str">
        <f t="shared" ca="1" si="48"/>
        <v/>
      </c>
      <c r="J227" s="69" t="str">
        <f t="shared" ca="1" si="49"/>
        <v/>
      </c>
      <c r="N227" s="64" t="str">
        <f t="shared" ca="1" si="59"/>
        <v/>
      </c>
      <c r="O227" s="64" t="str">
        <f t="shared" ca="1" si="60"/>
        <v/>
      </c>
      <c r="P227" s="36" t="str">
        <f t="shared" ca="1" si="50"/>
        <v/>
      </c>
      <c r="Q227" s="36" t="str">
        <f t="shared" ca="1" si="51"/>
        <v/>
      </c>
      <c r="R227" s="36" t="str">
        <f t="shared" ca="1" si="52"/>
        <v/>
      </c>
      <c r="S227" s="4" t="str">
        <f t="shared" ca="1" si="53"/>
        <v/>
      </c>
      <c r="T227" s="61" t="str">
        <f t="shared" ca="1" si="54"/>
        <v/>
      </c>
      <c r="U227" s="61" t="str">
        <f t="shared" ca="1" si="55"/>
        <v/>
      </c>
      <c r="V227" s="61" t="str">
        <f t="shared" ca="1" si="56"/>
        <v/>
      </c>
      <c r="AJ227" t="str">
        <f t="shared" ca="1" si="57"/>
        <v>first</v>
      </c>
    </row>
    <row r="228" spans="3:36">
      <c r="C228" t="str">
        <f t="shared" ca="1" si="58"/>
        <v/>
      </c>
      <c r="D228" s="4" t="str">
        <f ca="1">IF(C228="","",COUNTIFS('Program and Results'!$S:$S,"HOME",'Program and Results'!$AC:$AC,'Data mining (Goals Superiority)'!$C228))</f>
        <v/>
      </c>
      <c r="E228" s="4" t="str">
        <f ca="1">IF(C228="","",COUNTIFS('Program and Results'!$S:$S,"AWAY",'Program and Results'!$AC:$AC,'Data mining (Goals Superiority)'!$C228))</f>
        <v/>
      </c>
      <c r="F228" s="4" t="str">
        <f ca="1">IF(C228="","",COUNTIFS('Program and Results'!$S:$S,"DRAW",'Program and Results'!$AC:$AC,'Data mining (Goals Superiority)'!$C228))</f>
        <v/>
      </c>
      <c r="G228" s="4" t="str">
        <f t="shared" ca="1" si="46"/>
        <v/>
      </c>
      <c r="H228" s="69" t="str">
        <f t="shared" ca="1" si="47"/>
        <v/>
      </c>
      <c r="I228" s="69" t="str">
        <f t="shared" ca="1" si="48"/>
        <v/>
      </c>
      <c r="J228" s="69" t="str">
        <f t="shared" ca="1" si="49"/>
        <v/>
      </c>
      <c r="N228" s="64" t="str">
        <f t="shared" ca="1" si="59"/>
        <v/>
      </c>
      <c r="O228" s="64" t="str">
        <f t="shared" ca="1" si="60"/>
        <v/>
      </c>
      <c r="P228" s="36" t="str">
        <f t="shared" ca="1" si="50"/>
        <v/>
      </c>
      <c r="Q228" s="36" t="str">
        <f t="shared" ca="1" si="51"/>
        <v/>
      </c>
      <c r="R228" s="36" t="str">
        <f t="shared" ca="1" si="52"/>
        <v/>
      </c>
      <c r="S228" s="4" t="str">
        <f t="shared" ca="1" si="53"/>
        <v/>
      </c>
      <c r="T228" s="61" t="str">
        <f t="shared" ca="1" si="54"/>
        <v/>
      </c>
      <c r="U228" s="61" t="str">
        <f t="shared" ca="1" si="55"/>
        <v/>
      </c>
      <c r="V228" s="61" t="str">
        <f t="shared" ca="1" si="56"/>
        <v/>
      </c>
      <c r="AJ228" t="str">
        <f t="shared" ca="1" si="57"/>
        <v>first</v>
      </c>
    </row>
    <row r="229" spans="3:36">
      <c r="C229" t="str">
        <f t="shared" ca="1" si="58"/>
        <v/>
      </c>
      <c r="D229" s="4" t="str">
        <f ca="1">IF(C229="","",COUNTIFS('Program and Results'!$S:$S,"HOME",'Program and Results'!$AC:$AC,'Data mining (Goals Superiority)'!$C229))</f>
        <v/>
      </c>
      <c r="E229" s="4" t="str">
        <f ca="1">IF(C229="","",COUNTIFS('Program and Results'!$S:$S,"AWAY",'Program and Results'!$AC:$AC,'Data mining (Goals Superiority)'!$C229))</f>
        <v/>
      </c>
      <c r="F229" s="4" t="str">
        <f ca="1">IF(C229="","",COUNTIFS('Program and Results'!$S:$S,"DRAW",'Program and Results'!$AC:$AC,'Data mining (Goals Superiority)'!$C229))</f>
        <v/>
      </c>
      <c r="G229" s="4" t="str">
        <f t="shared" ca="1" si="46"/>
        <v/>
      </c>
      <c r="H229" s="69" t="str">
        <f t="shared" ca="1" si="47"/>
        <v/>
      </c>
      <c r="I229" s="69" t="str">
        <f t="shared" ca="1" si="48"/>
        <v/>
      </c>
      <c r="J229" s="69" t="str">
        <f t="shared" ca="1" si="49"/>
        <v/>
      </c>
      <c r="N229" s="64" t="str">
        <f t="shared" ca="1" si="59"/>
        <v/>
      </c>
      <c r="O229" s="64" t="str">
        <f t="shared" ca="1" si="60"/>
        <v/>
      </c>
      <c r="P229" s="36" t="str">
        <f t="shared" ca="1" si="50"/>
        <v/>
      </c>
      <c r="Q229" s="36" t="str">
        <f t="shared" ca="1" si="51"/>
        <v/>
      </c>
      <c r="R229" s="36" t="str">
        <f t="shared" ca="1" si="52"/>
        <v/>
      </c>
      <c r="S229" s="4" t="str">
        <f t="shared" ca="1" si="53"/>
        <v/>
      </c>
      <c r="T229" s="61" t="str">
        <f t="shared" ca="1" si="54"/>
        <v/>
      </c>
      <c r="U229" s="61" t="str">
        <f t="shared" ca="1" si="55"/>
        <v/>
      </c>
      <c r="V229" s="61" t="str">
        <f t="shared" ca="1" si="56"/>
        <v/>
      </c>
      <c r="AJ229" t="str">
        <f t="shared" ca="1" si="57"/>
        <v>first</v>
      </c>
    </row>
    <row r="230" spans="3:36">
      <c r="C230" t="str">
        <f t="shared" ca="1" si="58"/>
        <v/>
      </c>
      <c r="D230" s="4" t="str">
        <f ca="1">IF(C230="","",COUNTIFS('Program and Results'!$S:$S,"HOME",'Program and Results'!$AC:$AC,'Data mining (Goals Superiority)'!$C230))</f>
        <v/>
      </c>
      <c r="E230" s="4" t="str">
        <f ca="1">IF(C230="","",COUNTIFS('Program and Results'!$S:$S,"AWAY",'Program and Results'!$AC:$AC,'Data mining (Goals Superiority)'!$C230))</f>
        <v/>
      </c>
      <c r="F230" s="4" t="str">
        <f ca="1">IF(C230="","",COUNTIFS('Program and Results'!$S:$S,"DRAW",'Program and Results'!$AC:$AC,'Data mining (Goals Superiority)'!$C230))</f>
        <v/>
      </c>
      <c r="G230" s="4" t="str">
        <f t="shared" ca="1" si="46"/>
        <v/>
      </c>
      <c r="H230" s="69" t="str">
        <f t="shared" ca="1" si="47"/>
        <v/>
      </c>
      <c r="I230" s="69" t="str">
        <f t="shared" ca="1" si="48"/>
        <v/>
      </c>
      <c r="J230" s="69" t="str">
        <f t="shared" ca="1" si="49"/>
        <v/>
      </c>
      <c r="N230" s="64" t="str">
        <f t="shared" ca="1" si="59"/>
        <v/>
      </c>
      <c r="O230" s="64" t="str">
        <f t="shared" ca="1" si="60"/>
        <v/>
      </c>
      <c r="P230" s="36" t="str">
        <f t="shared" ca="1" si="50"/>
        <v/>
      </c>
      <c r="Q230" s="36" t="str">
        <f t="shared" ca="1" si="51"/>
        <v/>
      </c>
      <c r="R230" s="36" t="str">
        <f t="shared" ca="1" si="52"/>
        <v/>
      </c>
      <c r="S230" s="4" t="str">
        <f t="shared" ca="1" si="53"/>
        <v/>
      </c>
      <c r="T230" s="61" t="str">
        <f t="shared" ca="1" si="54"/>
        <v/>
      </c>
      <c r="U230" s="61" t="str">
        <f t="shared" ca="1" si="55"/>
        <v/>
      </c>
      <c r="V230" s="61" t="str">
        <f t="shared" ca="1" si="56"/>
        <v/>
      </c>
      <c r="AJ230" t="str">
        <f t="shared" ca="1" si="57"/>
        <v>first</v>
      </c>
    </row>
    <row r="231" spans="3:36">
      <c r="C231" t="str">
        <f t="shared" ca="1" si="58"/>
        <v/>
      </c>
      <c r="D231" s="4" t="str">
        <f ca="1">IF(C231="","",COUNTIFS('Program and Results'!$S:$S,"HOME",'Program and Results'!$AC:$AC,'Data mining (Goals Superiority)'!$C231))</f>
        <v/>
      </c>
      <c r="E231" s="4" t="str">
        <f ca="1">IF(C231="","",COUNTIFS('Program and Results'!$S:$S,"AWAY",'Program and Results'!$AC:$AC,'Data mining (Goals Superiority)'!$C231))</f>
        <v/>
      </c>
      <c r="F231" s="4" t="str">
        <f ca="1">IF(C231="","",COUNTIFS('Program and Results'!$S:$S,"DRAW",'Program and Results'!$AC:$AC,'Data mining (Goals Superiority)'!$C231))</f>
        <v/>
      </c>
      <c r="G231" s="4" t="str">
        <f t="shared" ca="1" si="46"/>
        <v/>
      </c>
      <c r="H231" s="69" t="str">
        <f t="shared" ca="1" si="47"/>
        <v/>
      </c>
      <c r="I231" s="69" t="str">
        <f t="shared" ca="1" si="48"/>
        <v/>
      </c>
      <c r="J231" s="69" t="str">
        <f t="shared" ca="1" si="49"/>
        <v/>
      </c>
      <c r="N231" s="64" t="str">
        <f t="shared" ca="1" si="59"/>
        <v/>
      </c>
      <c r="O231" s="64" t="str">
        <f t="shared" ca="1" si="60"/>
        <v/>
      </c>
      <c r="P231" s="36" t="str">
        <f t="shared" ca="1" si="50"/>
        <v/>
      </c>
      <c r="Q231" s="36" t="str">
        <f t="shared" ca="1" si="51"/>
        <v/>
      </c>
      <c r="R231" s="36" t="str">
        <f t="shared" ca="1" si="52"/>
        <v/>
      </c>
      <c r="S231" s="4" t="str">
        <f t="shared" ca="1" si="53"/>
        <v/>
      </c>
      <c r="T231" s="61" t="str">
        <f t="shared" ca="1" si="54"/>
        <v/>
      </c>
      <c r="U231" s="61" t="str">
        <f t="shared" ca="1" si="55"/>
        <v/>
      </c>
      <c r="V231" s="61" t="str">
        <f t="shared" ca="1" si="56"/>
        <v/>
      </c>
      <c r="AJ231" t="str">
        <f t="shared" ca="1" si="57"/>
        <v>first</v>
      </c>
    </row>
    <row r="232" spans="3:36">
      <c r="C232" t="str">
        <f t="shared" ca="1" si="58"/>
        <v/>
      </c>
      <c r="D232" s="4" t="str">
        <f ca="1">IF(C232="","",COUNTIFS('Program and Results'!$S:$S,"HOME",'Program and Results'!$AC:$AC,'Data mining (Goals Superiority)'!$C232))</f>
        <v/>
      </c>
      <c r="E232" s="4" t="str">
        <f ca="1">IF(C232="","",COUNTIFS('Program and Results'!$S:$S,"AWAY",'Program and Results'!$AC:$AC,'Data mining (Goals Superiority)'!$C232))</f>
        <v/>
      </c>
      <c r="F232" s="4" t="str">
        <f ca="1">IF(C232="","",COUNTIFS('Program and Results'!$S:$S,"DRAW",'Program and Results'!$AC:$AC,'Data mining (Goals Superiority)'!$C232))</f>
        <v/>
      </c>
      <c r="G232" s="4" t="str">
        <f t="shared" ca="1" si="46"/>
        <v/>
      </c>
      <c r="H232" s="69" t="str">
        <f t="shared" ca="1" si="47"/>
        <v/>
      </c>
      <c r="I232" s="69" t="str">
        <f t="shared" ca="1" si="48"/>
        <v/>
      </c>
      <c r="J232" s="69" t="str">
        <f t="shared" ca="1" si="49"/>
        <v/>
      </c>
      <c r="N232" s="64" t="str">
        <f t="shared" ca="1" si="59"/>
        <v/>
      </c>
      <c r="O232" s="64" t="str">
        <f t="shared" ca="1" si="60"/>
        <v/>
      </c>
      <c r="P232" s="36" t="str">
        <f t="shared" ca="1" si="50"/>
        <v/>
      </c>
      <c r="Q232" s="36" t="str">
        <f t="shared" ca="1" si="51"/>
        <v/>
      </c>
      <c r="R232" s="36" t="str">
        <f t="shared" ca="1" si="52"/>
        <v/>
      </c>
      <c r="S232" s="4" t="str">
        <f t="shared" ca="1" si="53"/>
        <v/>
      </c>
      <c r="T232" s="61" t="str">
        <f t="shared" ca="1" si="54"/>
        <v/>
      </c>
      <c r="U232" s="61" t="str">
        <f t="shared" ca="1" si="55"/>
        <v/>
      </c>
      <c r="V232" s="61" t="str">
        <f t="shared" ca="1" si="56"/>
        <v/>
      </c>
      <c r="AJ232" t="str">
        <f t="shared" ca="1" si="57"/>
        <v>first</v>
      </c>
    </row>
    <row r="233" spans="3:36">
      <c r="C233" t="str">
        <f t="shared" ca="1" si="58"/>
        <v/>
      </c>
      <c r="D233" s="4" t="str">
        <f ca="1">IF(C233="","",COUNTIFS('Program and Results'!$S:$S,"HOME",'Program and Results'!$AC:$AC,'Data mining (Goals Superiority)'!$C233))</f>
        <v/>
      </c>
      <c r="E233" s="4" t="str">
        <f ca="1">IF(C233="","",COUNTIFS('Program and Results'!$S:$S,"AWAY",'Program and Results'!$AC:$AC,'Data mining (Goals Superiority)'!$C233))</f>
        <v/>
      </c>
      <c r="F233" s="4" t="str">
        <f ca="1">IF(C233="","",COUNTIFS('Program and Results'!$S:$S,"DRAW",'Program and Results'!$AC:$AC,'Data mining (Goals Superiority)'!$C233))</f>
        <v/>
      </c>
      <c r="G233" s="4" t="str">
        <f t="shared" ca="1" si="46"/>
        <v/>
      </c>
      <c r="H233" s="69" t="str">
        <f t="shared" ca="1" si="47"/>
        <v/>
      </c>
      <c r="I233" s="69" t="str">
        <f t="shared" ca="1" si="48"/>
        <v/>
      </c>
      <c r="J233" s="69" t="str">
        <f t="shared" ca="1" si="49"/>
        <v/>
      </c>
      <c r="N233" s="64" t="str">
        <f t="shared" ca="1" si="59"/>
        <v/>
      </c>
      <c r="O233" s="64" t="str">
        <f t="shared" ca="1" si="60"/>
        <v/>
      </c>
      <c r="P233" s="36" t="str">
        <f t="shared" ca="1" si="50"/>
        <v/>
      </c>
      <c r="Q233" s="36" t="str">
        <f t="shared" ca="1" si="51"/>
        <v/>
      </c>
      <c r="R233" s="36" t="str">
        <f t="shared" ca="1" si="52"/>
        <v/>
      </c>
      <c r="S233" s="4" t="str">
        <f t="shared" ca="1" si="53"/>
        <v/>
      </c>
      <c r="T233" s="61" t="str">
        <f t="shared" ca="1" si="54"/>
        <v/>
      </c>
      <c r="U233" s="61" t="str">
        <f t="shared" ca="1" si="55"/>
        <v/>
      </c>
      <c r="V233" s="61" t="str">
        <f t="shared" ca="1" si="56"/>
        <v/>
      </c>
      <c r="AJ233" t="str">
        <f t="shared" ca="1" si="57"/>
        <v>first</v>
      </c>
    </row>
    <row r="234" spans="3:36">
      <c r="C234" t="str">
        <f t="shared" ca="1" si="58"/>
        <v/>
      </c>
      <c r="D234" s="4" t="str">
        <f ca="1">IF(C234="","",COUNTIFS('Program and Results'!$S:$S,"HOME",'Program and Results'!$AC:$AC,'Data mining (Goals Superiority)'!$C234))</f>
        <v/>
      </c>
      <c r="E234" s="4" t="str">
        <f ca="1">IF(C234="","",COUNTIFS('Program and Results'!$S:$S,"AWAY",'Program and Results'!$AC:$AC,'Data mining (Goals Superiority)'!$C234))</f>
        <v/>
      </c>
      <c r="F234" s="4" t="str">
        <f ca="1">IF(C234="","",COUNTIFS('Program and Results'!$S:$S,"DRAW",'Program and Results'!$AC:$AC,'Data mining (Goals Superiority)'!$C234))</f>
        <v/>
      </c>
      <c r="G234" s="4" t="str">
        <f t="shared" ca="1" si="46"/>
        <v/>
      </c>
      <c r="H234" s="69" t="str">
        <f t="shared" ca="1" si="47"/>
        <v/>
      </c>
      <c r="I234" s="69" t="str">
        <f t="shared" ca="1" si="48"/>
        <v/>
      </c>
      <c r="J234" s="69" t="str">
        <f t="shared" ca="1" si="49"/>
        <v/>
      </c>
      <c r="N234" s="64" t="str">
        <f t="shared" ca="1" si="59"/>
        <v/>
      </c>
      <c r="O234" s="64" t="str">
        <f t="shared" ca="1" si="60"/>
        <v/>
      </c>
      <c r="P234" s="36" t="str">
        <f t="shared" ca="1" si="50"/>
        <v/>
      </c>
      <c r="Q234" s="36" t="str">
        <f t="shared" ca="1" si="51"/>
        <v/>
      </c>
      <c r="R234" s="36" t="str">
        <f t="shared" ca="1" si="52"/>
        <v/>
      </c>
      <c r="S234" s="4" t="str">
        <f t="shared" ca="1" si="53"/>
        <v/>
      </c>
      <c r="T234" s="61" t="str">
        <f t="shared" ca="1" si="54"/>
        <v/>
      </c>
      <c r="U234" s="61" t="str">
        <f t="shared" ca="1" si="55"/>
        <v/>
      </c>
      <c r="V234" s="61" t="str">
        <f t="shared" ca="1" si="56"/>
        <v/>
      </c>
      <c r="AJ234" t="str">
        <f t="shared" ca="1" si="57"/>
        <v>first</v>
      </c>
    </row>
    <row r="235" spans="3:36">
      <c r="C235" t="str">
        <f t="shared" ca="1" si="58"/>
        <v/>
      </c>
      <c r="D235" s="4" t="str">
        <f ca="1">IF(C235="","",COUNTIFS('Program and Results'!$S:$S,"HOME",'Program and Results'!$AC:$AC,'Data mining (Goals Superiority)'!$C235))</f>
        <v/>
      </c>
      <c r="E235" s="4" t="str">
        <f ca="1">IF(C235="","",COUNTIFS('Program and Results'!$S:$S,"AWAY",'Program and Results'!$AC:$AC,'Data mining (Goals Superiority)'!$C235))</f>
        <v/>
      </c>
      <c r="F235" s="4" t="str">
        <f ca="1">IF(C235="","",COUNTIFS('Program and Results'!$S:$S,"DRAW",'Program and Results'!$AC:$AC,'Data mining (Goals Superiority)'!$C235))</f>
        <v/>
      </c>
      <c r="G235" s="4" t="str">
        <f t="shared" ca="1" si="46"/>
        <v/>
      </c>
      <c r="H235" s="69" t="str">
        <f t="shared" ca="1" si="47"/>
        <v/>
      </c>
      <c r="I235" s="69" t="str">
        <f t="shared" ca="1" si="48"/>
        <v/>
      </c>
      <c r="J235" s="69" t="str">
        <f t="shared" ca="1" si="49"/>
        <v/>
      </c>
      <c r="N235" s="64" t="str">
        <f t="shared" ca="1" si="59"/>
        <v/>
      </c>
      <c r="O235" s="64" t="str">
        <f t="shared" ca="1" si="60"/>
        <v/>
      </c>
      <c r="P235" s="36" t="str">
        <f t="shared" ca="1" si="50"/>
        <v/>
      </c>
      <c r="Q235" s="36" t="str">
        <f t="shared" ca="1" si="51"/>
        <v/>
      </c>
      <c r="R235" s="36" t="str">
        <f t="shared" ca="1" si="52"/>
        <v/>
      </c>
      <c r="S235" s="4" t="str">
        <f t="shared" ca="1" si="53"/>
        <v/>
      </c>
      <c r="T235" s="61" t="str">
        <f t="shared" ca="1" si="54"/>
        <v/>
      </c>
      <c r="U235" s="61" t="str">
        <f t="shared" ca="1" si="55"/>
        <v/>
      </c>
      <c r="V235" s="61" t="str">
        <f t="shared" ca="1" si="56"/>
        <v/>
      </c>
      <c r="AJ235" t="str">
        <f t="shared" ca="1" si="57"/>
        <v>first</v>
      </c>
    </row>
    <row r="236" spans="3:36">
      <c r="C236" t="str">
        <f t="shared" ca="1" si="58"/>
        <v/>
      </c>
      <c r="D236" s="4" t="str">
        <f ca="1">IF(C236="","",COUNTIFS('Program and Results'!$S:$S,"HOME",'Program and Results'!$AC:$AC,'Data mining (Goals Superiority)'!$C236))</f>
        <v/>
      </c>
      <c r="E236" s="4" t="str">
        <f ca="1">IF(C236="","",COUNTIFS('Program and Results'!$S:$S,"AWAY",'Program and Results'!$AC:$AC,'Data mining (Goals Superiority)'!$C236))</f>
        <v/>
      </c>
      <c r="F236" s="4" t="str">
        <f ca="1">IF(C236="","",COUNTIFS('Program and Results'!$S:$S,"DRAW",'Program and Results'!$AC:$AC,'Data mining (Goals Superiority)'!$C236))</f>
        <v/>
      </c>
      <c r="G236" s="4" t="str">
        <f t="shared" ca="1" si="46"/>
        <v/>
      </c>
      <c r="H236" s="69" t="str">
        <f t="shared" ca="1" si="47"/>
        <v/>
      </c>
      <c r="I236" s="69" t="str">
        <f t="shared" ca="1" si="48"/>
        <v/>
      </c>
      <c r="J236" s="69" t="str">
        <f t="shared" ca="1" si="49"/>
        <v/>
      </c>
      <c r="N236" s="64" t="str">
        <f t="shared" ca="1" si="59"/>
        <v/>
      </c>
      <c r="O236" s="64" t="str">
        <f t="shared" ca="1" si="60"/>
        <v/>
      </c>
      <c r="P236" s="36" t="str">
        <f t="shared" ca="1" si="50"/>
        <v/>
      </c>
      <c r="Q236" s="36" t="str">
        <f t="shared" ca="1" si="51"/>
        <v/>
      </c>
      <c r="R236" s="36" t="str">
        <f t="shared" ca="1" si="52"/>
        <v/>
      </c>
      <c r="S236" s="4" t="str">
        <f t="shared" ca="1" si="53"/>
        <v/>
      </c>
      <c r="T236" s="61" t="str">
        <f t="shared" ca="1" si="54"/>
        <v/>
      </c>
      <c r="U236" s="61" t="str">
        <f t="shared" ca="1" si="55"/>
        <v/>
      </c>
      <c r="V236" s="61" t="str">
        <f t="shared" ca="1" si="56"/>
        <v/>
      </c>
      <c r="AJ236" t="str">
        <f t="shared" ca="1" si="57"/>
        <v>first</v>
      </c>
    </row>
    <row r="237" spans="3:36">
      <c r="C237" t="str">
        <f t="shared" ca="1" si="58"/>
        <v/>
      </c>
      <c r="D237" s="4" t="str">
        <f ca="1">IF(C237="","",COUNTIFS('Program and Results'!$S:$S,"HOME",'Program and Results'!$AC:$AC,'Data mining (Goals Superiority)'!$C237))</f>
        <v/>
      </c>
      <c r="E237" s="4" t="str">
        <f ca="1">IF(C237="","",COUNTIFS('Program and Results'!$S:$S,"AWAY",'Program and Results'!$AC:$AC,'Data mining (Goals Superiority)'!$C237))</f>
        <v/>
      </c>
      <c r="F237" s="4" t="str">
        <f ca="1">IF(C237="","",COUNTIFS('Program and Results'!$S:$S,"DRAW",'Program and Results'!$AC:$AC,'Data mining (Goals Superiority)'!$C237))</f>
        <v/>
      </c>
      <c r="G237" s="4" t="str">
        <f t="shared" ca="1" si="46"/>
        <v/>
      </c>
      <c r="H237" s="69" t="str">
        <f t="shared" ca="1" si="47"/>
        <v/>
      </c>
      <c r="I237" s="69" t="str">
        <f t="shared" ca="1" si="48"/>
        <v/>
      </c>
      <c r="J237" s="69" t="str">
        <f t="shared" ca="1" si="49"/>
        <v/>
      </c>
      <c r="N237" s="64" t="str">
        <f t="shared" ca="1" si="59"/>
        <v/>
      </c>
      <c r="O237" s="64" t="str">
        <f t="shared" ca="1" si="60"/>
        <v/>
      </c>
      <c r="P237" s="36" t="str">
        <f t="shared" ca="1" si="50"/>
        <v/>
      </c>
      <c r="Q237" s="36" t="str">
        <f t="shared" ca="1" si="51"/>
        <v/>
      </c>
      <c r="R237" s="36" t="str">
        <f t="shared" ca="1" si="52"/>
        <v/>
      </c>
      <c r="S237" s="4" t="str">
        <f t="shared" ca="1" si="53"/>
        <v/>
      </c>
      <c r="T237" s="61" t="str">
        <f t="shared" ca="1" si="54"/>
        <v/>
      </c>
      <c r="U237" s="61" t="str">
        <f t="shared" ca="1" si="55"/>
        <v/>
      </c>
      <c r="V237" s="61" t="str">
        <f t="shared" ca="1" si="56"/>
        <v/>
      </c>
      <c r="AJ237" t="str">
        <f t="shared" ca="1" si="57"/>
        <v>first</v>
      </c>
    </row>
    <row r="238" spans="3:36">
      <c r="C238" t="str">
        <f t="shared" ca="1" si="58"/>
        <v/>
      </c>
      <c r="D238" s="4" t="str">
        <f ca="1">IF(C238="","",COUNTIFS('Program and Results'!$S:$S,"HOME",'Program and Results'!$AC:$AC,'Data mining (Goals Superiority)'!$C238))</f>
        <v/>
      </c>
      <c r="E238" s="4" t="str">
        <f ca="1">IF(C238="","",COUNTIFS('Program and Results'!$S:$S,"AWAY",'Program and Results'!$AC:$AC,'Data mining (Goals Superiority)'!$C238))</f>
        <v/>
      </c>
      <c r="F238" s="4" t="str">
        <f ca="1">IF(C238="","",COUNTIFS('Program and Results'!$S:$S,"DRAW",'Program and Results'!$AC:$AC,'Data mining (Goals Superiority)'!$C238))</f>
        <v/>
      </c>
      <c r="G238" s="4" t="str">
        <f t="shared" ca="1" si="46"/>
        <v/>
      </c>
      <c r="H238" s="69" t="str">
        <f t="shared" ca="1" si="47"/>
        <v/>
      </c>
      <c r="I238" s="69" t="str">
        <f t="shared" ca="1" si="48"/>
        <v/>
      </c>
      <c r="J238" s="69" t="str">
        <f t="shared" ca="1" si="49"/>
        <v/>
      </c>
      <c r="N238" s="64" t="str">
        <f t="shared" ca="1" si="59"/>
        <v/>
      </c>
      <c r="O238" s="64" t="str">
        <f t="shared" ca="1" si="60"/>
        <v/>
      </c>
      <c r="P238" s="36" t="str">
        <f t="shared" ca="1" si="50"/>
        <v/>
      </c>
      <c r="Q238" s="36" t="str">
        <f t="shared" ca="1" si="51"/>
        <v/>
      </c>
      <c r="R238" s="36" t="str">
        <f t="shared" ca="1" si="52"/>
        <v/>
      </c>
      <c r="S238" s="4" t="str">
        <f t="shared" ca="1" si="53"/>
        <v/>
      </c>
      <c r="T238" s="61" t="str">
        <f t="shared" ca="1" si="54"/>
        <v/>
      </c>
      <c r="U238" s="61" t="str">
        <f t="shared" ca="1" si="55"/>
        <v/>
      </c>
      <c r="V238" s="61" t="str">
        <f t="shared" ca="1" si="56"/>
        <v/>
      </c>
      <c r="AJ238" t="str">
        <f t="shared" ca="1" si="57"/>
        <v>first</v>
      </c>
    </row>
    <row r="239" spans="3:36">
      <c r="C239" t="str">
        <f t="shared" ca="1" si="58"/>
        <v/>
      </c>
      <c r="D239" s="4" t="str">
        <f ca="1">IF(C239="","",COUNTIFS('Program and Results'!$S:$S,"HOME",'Program and Results'!$AC:$AC,'Data mining (Goals Superiority)'!$C239))</f>
        <v/>
      </c>
      <c r="E239" s="4" t="str">
        <f ca="1">IF(C239="","",COUNTIFS('Program and Results'!$S:$S,"AWAY",'Program and Results'!$AC:$AC,'Data mining (Goals Superiority)'!$C239))</f>
        <v/>
      </c>
      <c r="F239" s="4" t="str">
        <f ca="1">IF(C239="","",COUNTIFS('Program and Results'!$S:$S,"DRAW",'Program and Results'!$AC:$AC,'Data mining (Goals Superiority)'!$C239))</f>
        <v/>
      </c>
      <c r="G239" s="4" t="str">
        <f t="shared" ca="1" si="46"/>
        <v/>
      </c>
      <c r="H239" s="69" t="str">
        <f t="shared" ca="1" si="47"/>
        <v/>
      </c>
      <c r="I239" s="69" t="str">
        <f t="shared" ca="1" si="48"/>
        <v/>
      </c>
      <c r="J239" s="69" t="str">
        <f t="shared" ca="1" si="49"/>
        <v/>
      </c>
      <c r="N239" s="64" t="str">
        <f t="shared" ca="1" si="59"/>
        <v/>
      </c>
      <c r="O239" s="64" t="str">
        <f t="shared" ca="1" si="60"/>
        <v/>
      </c>
      <c r="P239" s="36" t="str">
        <f t="shared" ca="1" si="50"/>
        <v/>
      </c>
      <c r="Q239" s="36" t="str">
        <f t="shared" ca="1" si="51"/>
        <v/>
      </c>
      <c r="R239" s="36" t="str">
        <f t="shared" ca="1" si="52"/>
        <v/>
      </c>
      <c r="S239" s="4" t="str">
        <f t="shared" ca="1" si="53"/>
        <v/>
      </c>
      <c r="T239" s="61" t="str">
        <f t="shared" ca="1" si="54"/>
        <v/>
      </c>
      <c r="U239" s="61" t="str">
        <f t="shared" ca="1" si="55"/>
        <v/>
      </c>
      <c r="V239" s="61" t="str">
        <f t="shared" ca="1" si="56"/>
        <v/>
      </c>
      <c r="AJ239" t="str">
        <f t="shared" ca="1" si="57"/>
        <v>first</v>
      </c>
    </row>
    <row r="240" spans="3:36">
      <c r="C240" t="str">
        <f t="shared" ca="1" si="58"/>
        <v/>
      </c>
      <c r="D240" s="4" t="str">
        <f ca="1">IF(C240="","",COUNTIFS('Program and Results'!$S:$S,"HOME",'Program and Results'!$AC:$AC,'Data mining (Goals Superiority)'!$C240))</f>
        <v/>
      </c>
      <c r="E240" s="4" t="str">
        <f ca="1">IF(C240="","",COUNTIFS('Program and Results'!$S:$S,"AWAY",'Program and Results'!$AC:$AC,'Data mining (Goals Superiority)'!$C240))</f>
        <v/>
      </c>
      <c r="F240" s="4" t="str">
        <f ca="1">IF(C240="","",COUNTIFS('Program and Results'!$S:$S,"DRAW",'Program and Results'!$AC:$AC,'Data mining (Goals Superiority)'!$C240))</f>
        <v/>
      </c>
      <c r="G240" s="4" t="str">
        <f t="shared" ca="1" si="46"/>
        <v/>
      </c>
      <c r="H240" s="69" t="str">
        <f t="shared" ca="1" si="47"/>
        <v/>
      </c>
      <c r="I240" s="69" t="str">
        <f t="shared" ca="1" si="48"/>
        <v/>
      </c>
      <c r="J240" s="69" t="str">
        <f t="shared" ca="1" si="49"/>
        <v/>
      </c>
      <c r="N240" s="64" t="str">
        <f t="shared" ca="1" si="59"/>
        <v/>
      </c>
      <c r="O240" s="64" t="str">
        <f t="shared" ca="1" si="60"/>
        <v/>
      </c>
      <c r="P240" s="36" t="str">
        <f t="shared" ca="1" si="50"/>
        <v/>
      </c>
      <c r="Q240" s="36" t="str">
        <f t="shared" ca="1" si="51"/>
        <v/>
      </c>
      <c r="R240" s="36" t="str">
        <f t="shared" ca="1" si="52"/>
        <v/>
      </c>
      <c r="S240" s="4" t="str">
        <f t="shared" ca="1" si="53"/>
        <v/>
      </c>
      <c r="T240" s="61" t="str">
        <f t="shared" ca="1" si="54"/>
        <v/>
      </c>
      <c r="U240" s="61" t="str">
        <f t="shared" ca="1" si="55"/>
        <v/>
      </c>
      <c r="V240" s="61" t="str">
        <f t="shared" ca="1" si="56"/>
        <v/>
      </c>
      <c r="AJ240" t="str">
        <f t="shared" ca="1" si="57"/>
        <v>first</v>
      </c>
    </row>
    <row r="241" spans="3:36">
      <c r="C241" t="str">
        <f t="shared" ca="1" si="58"/>
        <v/>
      </c>
      <c r="D241" s="4" t="str">
        <f ca="1">IF(C241="","",COUNTIFS('Program and Results'!$S:$S,"HOME",'Program and Results'!$AC:$AC,'Data mining (Goals Superiority)'!$C241))</f>
        <v/>
      </c>
      <c r="E241" s="4" t="str">
        <f ca="1">IF(C241="","",COUNTIFS('Program and Results'!$S:$S,"AWAY",'Program and Results'!$AC:$AC,'Data mining (Goals Superiority)'!$C241))</f>
        <v/>
      </c>
      <c r="F241" s="4" t="str">
        <f ca="1">IF(C241="","",COUNTIFS('Program and Results'!$S:$S,"DRAW",'Program and Results'!$AC:$AC,'Data mining (Goals Superiority)'!$C241))</f>
        <v/>
      </c>
      <c r="G241" s="4" t="str">
        <f t="shared" ca="1" si="46"/>
        <v/>
      </c>
      <c r="H241" s="69" t="str">
        <f t="shared" ca="1" si="47"/>
        <v/>
      </c>
      <c r="I241" s="69" t="str">
        <f t="shared" ca="1" si="48"/>
        <v/>
      </c>
      <c r="J241" s="69" t="str">
        <f t="shared" ca="1" si="49"/>
        <v/>
      </c>
      <c r="N241" s="64" t="str">
        <f t="shared" ca="1" si="59"/>
        <v/>
      </c>
      <c r="O241" s="64" t="str">
        <f t="shared" ca="1" si="60"/>
        <v/>
      </c>
      <c r="P241" s="36" t="str">
        <f t="shared" ca="1" si="50"/>
        <v/>
      </c>
      <c r="Q241" s="36" t="str">
        <f t="shared" ca="1" si="51"/>
        <v/>
      </c>
      <c r="R241" s="36" t="str">
        <f t="shared" ca="1" si="52"/>
        <v/>
      </c>
      <c r="S241" s="4" t="str">
        <f t="shared" ca="1" si="53"/>
        <v/>
      </c>
      <c r="T241" s="61" t="str">
        <f t="shared" ca="1" si="54"/>
        <v/>
      </c>
      <c r="U241" s="61" t="str">
        <f t="shared" ca="1" si="55"/>
        <v/>
      </c>
      <c r="V241" s="61" t="str">
        <f t="shared" ca="1" si="56"/>
        <v/>
      </c>
      <c r="AJ241" t="str">
        <f t="shared" ca="1" si="57"/>
        <v>first</v>
      </c>
    </row>
    <row r="242" spans="3:36">
      <c r="C242" t="str">
        <f t="shared" ca="1" si="58"/>
        <v/>
      </c>
      <c r="D242" s="4" t="str">
        <f ca="1">IF(C242="","",COUNTIFS('Program and Results'!$S:$S,"HOME",'Program and Results'!$AC:$AC,'Data mining (Goals Superiority)'!$C242))</f>
        <v/>
      </c>
      <c r="E242" s="4" t="str">
        <f ca="1">IF(C242="","",COUNTIFS('Program and Results'!$S:$S,"AWAY",'Program and Results'!$AC:$AC,'Data mining (Goals Superiority)'!$C242))</f>
        <v/>
      </c>
      <c r="F242" s="4" t="str">
        <f ca="1">IF(C242="","",COUNTIFS('Program and Results'!$S:$S,"DRAW",'Program and Results'!$AC:$AC,'Data mining (Goals Superiority)'!$C242))</f>
        <v/>
      </c>
      <c r="G242" s="4" t="str">
        <f t="shared" ca="1" si="46"/>
        <v/>
      </c>
      <c r="H242" s="69" t="str">
        <f t="shared" ca="1" si="47"/>
        <v/>
      </c>
      <c r="I242" s="69" t="str">
        <f t="shared" ca="1" si="48"/>
        <v/>
      </c>
      <c r="J242" s="69" t="str">
        <f t="shared" ca="1" si="49"/>
        <v/>
      </c>
      <c r="N242" s="64" t="str">
        <f t="shared" ca="1" si="59"/>
        <v/>
      </c>
      <c r="O242" s="64" t="str">
        <f t="shared" ca="1" si="60"/>
        <v/>
      </c>
      <c r="P242" s="36" t="str">
        <f t="shared" ca="1" si="50"/>
        <v/>
      </c>
      <c r="Q242" s="36" t="str">
        <f t="shared" ca="1" si="51"/>
        <v/>
      </c>
      <c r="R242" s="36" t="str">
        <f t="shared" ca="1" si="52"/>
        <v/>
      </c>
      <c r="S242" s="4" t="str">
        <f t="shared" ca="1" si="53"/>
        <v/>
      </c>
      <c r="T242" s="61" t="str">
        <f t="shared" ca="1" si="54"/>
        <v/>
      </c>
      <c r="U242" s="61" t="str">
        <f t="shared" ca="1" si="55"/>
        <v/>
      </c>
      <c r="V242" s="61" t="str">
        <f t="shared" ca="1" si="56"/>
        <v/>
      </c>
      <c r="AJ242" t="str">
        <f t="shared" ca="1" si="57"/>
        <v>first</v>
      </c>
    </row>
    <row r="243" spans="3:36">
      <c r="C243" t="str">
        <f t="shared" ca="1" si="58"/>
        <v/>
      </c>
      <c r="D243" s="4" t="str">
        <f ca="1">IF(C243="","",COUNTIFS('Program and Results'!$S:$S,"HOME",'Program and Results'!$AC:$AC,'Data mining (Goals Superiority)'!$C243))</f>
        <v/>
      </c>
      <c r="E243" s="4" t="str">
        <f ca="1">IF(C243="","",COUNTIFS('Program and Results'!$S:$S,"AWAY",'Program and Results'!$AC:$AC,'Data mining (Goals Superiority)'!$C243))</f>
        <v/>
      </c>
      <c r="F243" s="4" t="str">
        <f ca="1">IF(C243="","",COUNTIFS('Program and Results'!$S:$S,"DRAW",'Program and Results'!$AC:$AC,'Data mining (Goals Superiority)'!$C243))</f>
        <v/>
      </c>
      <c r="G243" s="4" t="str">
        <f t="shared" ca="1" si="46"/>
        <v/>
      </c>
      <c r="H243" s="69" t="str">
        <f t="shared" ca="1" si="47"/>
        <v/>
      </c>
      <c r="I243" s="69" t="str">
        <f t="shared" ca="1" si="48"/>
        <v/>
      </c>
      <c r="J243" s="69" t="str">
        <f t="shared" ca="1" si="49"/>
        <v/>
      </c>
      <c r="N243" s="64" t="str">
        <f t="shared" ca="1" si="59"/>
        <v/>
      </c>
      <c r="O243" s="64" t="str">
        <f t="shared" ca="1" si="60"/>
        <v/>
      </c>
      <c r="P243" s="36" t="str">
        <f t="shared" ca="1" si="50"/>
        <v/>
      </c>
      <c r="Q243" s="36" t="str">
        <f t="shared" ca="1" si="51"/>
        <v/>
      </c>
      <c r="R243" s="36" t="str">
        <f t="shared" ca="1" si="52"/>
        <v/>
      </c>
      <c r="S243" s="4" t="str">
        <f t="shared" ca="1" si="53"/>
        <v/>
      </c>
      <c r="T243" s="61" t="str">
        <f t="shared" ca="1" si="54"/>
        <v/>
      </c>
      <c r="U243" s="61" t="str">
        <f t="shared" ca="1" si="55"/>
        <v/>
      </c>
      <c r="V243" s="61" t="str">
        <f t="shared" ca="1" si="56"/>
        <v/>
      </c>
      <c r="AJ243" t="str">
        <f t="shared" ca="1" si="57"/>
        <v>first</v>
      </c>
    </row>
    <row r="244" spans="3:36">
      <c r="C244" t="str">
        <f t="shared" ca="1" si="58"/>
        <v/>
      </c>
      <c r="D244" s="4" t="str">
        <f ca="1">IF(C244="","",COUNTIFS('Program and Results'!$S:$S,"HOME",'Program and Results'!$AC:$AC,'Data mining (Goals Superiority)'!$C244))</f>
        <v/>
      </c>
      <c r="E244" s="4" t="str">
        <f ca="1">IF(C244="","",COUNTIFS('Program and Results'!$S:$S,"AWAY",'Program and Results'!$AC:$AC,'Data mining (Goals Superiority)'!$C244))</f>
        <v/>
      </c>
      <c r="F244" s="4" t="str">
        <f ca="1">IF(C244="","",COUNTIFS('Program and Results'!$S:$S,"DRAW",'Program and Results'!$AC:$AC,'Data mining (Goals Superiority)'!$C244))</f>
        <v/>
      </c>
      <c r="G244" s="4" t="str">
        <f t="shared" ca="1" si="46"/>
        <v/>
      </c>
      <c r="H244" s="69" t="str">
        <f t="shared" ca="1" si="47"/>
        <v/>
      </c>
      <c r="I244" s="69" t="str">
        <f t="shared" ca="1" si="48"/>
        <v/>
      </c>
      <c r="J244" s="69" t="str">
        <f t="shared" ca="1" si="49"/>
        <v/>
      </c>
      <c r="N244" s="64" t="str">
        <f t="shared" ca="1" si="59"/>
        <v/>
      </c>
      <c r="O244" s="64" t="str">
        <f t="shared" ca="1" si="60"/>
        <v/>
      </c>
      <c r="P244" s="36" t="str">
        <f t="shared" ca="1" si="50"/>
        <v/>
      </c>
      <c r="Q244" s="36" t="str">
        <f t="shared" ca="1" si="51"/>
        <v/>
      </c>
      <c r="R244" s="36" t="str">
        <f t="shared" ca="1" si="52"/>
        <v/>
      </c>
      <c r="S244" s="4" t="str">
        <f t="shared" ca="1" si="53"/>
        <v/>
      </c>
      <c r="T244" s="61" t="str">
        <f t="shared" ca="1" si="54"/>
        <v/>
      </c>
      <c r="U244" s="61" t="str">
        <f t="shared" ca="1" si="55"/>
        <v/>
      </c>
      <c r="V244" s="61" t="str">
        <f t="shared" ca="1" si="56"/>
        <v/>
      </c>
      <c r="AJ244" t="str">
        <f t="shared" ca="1" si="57"/>
        <v>first</v>
      </c>
    </row>
    <row r="245" spans="3:36">
      <c r="C245" t="str">
        <f t="shared" ca="1" si="58"/>
        <v/>
      </c>
      <c r="D245" s="4" t="str">
        <f ca="1">IF(C245="","",COUNTIFS('Program and Results'!$S:$S,"HOME",'Program and Results'!$AC:$AC,'Data mining (Goals Superiority)'!$C245))</f>
        <v/>
      </c>
      <c r="E245" s="4" t="str">
        <f ca="1">IF(C245="","",COUNTIFS('Program and Results'!$S:$S,"AWAY",'Program and Results'!$AC:$AC,'Data mining (Goals Superiority)'!$C245))</f>
        <v/>
      </c>
      <c r="F245" s="4" t="str">
        <f ca="1">IF(C245="","",COUNTIFS('Program and Results'!$S:$S,"DRAW",'Program and Results'!$AC:$AC,'Data mining (Goals Superiority)'!$C245))</f>
        <v/>
      </c>
      <c r="G245" s="4" t="str">
        <f t="shared" ca="1" si="46"/>
        <v/>
      </c>
      <c r="H245" s="69" t="str">
        <f t="shared" ca="1" si="47"/>
        <v/>
      </c>
      <c r="I245" s="69" t="str">
        <f t="shared" ca="1" si="48"/>
        <v/>
      </c>
      <c r="J245" s="69" t="str">
        <f t="shared" ca="1" si="49"/>
        <v/>
      </c>
      <c r="N245" s="64" t="str">
        <f t="shared" ca="1" si="59"/>
        <v/>
      </c>
      <c r="O245" s="64" t="str">
        <f t="shared" ca="1" si="60"/>
        <v/>
      </c>
      <c r="P245" s="36" t="str">
        <f t="shared" ca="1" si="50"/>
        <v/>
      </c>
      <c r="Q245" s="36" t="str">
        <f t="shared" ca="1" si="51"/>
        <v/>
      </c>
      <c r="R245" s="36" t="str">
        <f t="shared" ca="1" si="52"/>
        <v/>
      </c>
      <c r="S245" s="4" t="str">
        <f t="shared" ca="1" si="53"/>
        <v/>
      </c>
      <c r="T245" s="61" t="str">
        <f t="shared" ca="1" si="54"/>
        <v/>
      </c>
      <c r="U245" s="61" t="str">
        <f t="shared" ca="1" si="55"/>
        <v/>
      </c>
      <c r="V245" s="61" t="str">
        <f t="shared" ca="1" si="56"/>
        <v/>
      </c>
      <c r="AJ245" t="str">
        <f t="shared" ca="1" si="57"/>
        <v>first</v>
      </c>
    </row>
    <row r="246" spans="3:36">
      <c r="C246" t="str">
        <f t="shared" ca="1" si="58"/>
        <v/>
      </c>
      <c r="D246" s="4" t="str">
        <f ca="1">IF(C246="","",COUNTIFS('Program and Results'!$S:$S,"HOME",'Program and Results'!$AC:$AC,'Data mining (Goals Superiority)'!$C246))</f>
        <v/>
      </c>
      <c r="E246" s="4" t="str">
        <f ca="1">IF(C246="","",COUNTIFS('Program and Results'!$S:$S,"AWAY",'Program and Results'!$AC:$AC,'Data mining (Goals Superiority)'!$C246))</f>
        <v/>
      </c>
      <c r="F246" s="4" t="str">
        <f ca="1">IF(C246="","",COUNTIFS('Program and Results'!$S:$S,"DRAW",'Program and Results'!$AC:$AC,'Data mining (Goals Superiority)'!$C246))</f>
        <v/>
      </c>
      <c r="G246" s="4" t="str">
        <f t="shared" ca="1" si="46"/>
        <v/>
      </c>
      <c r="H246" s="69" t="str">
        <f t="shared" ca="1" si="47"/>
        <v/>
      </c>
      <c r="I246" s="69" t="str">
        <f t="shared" ca="1" si="48"/>
        <v/>
      </c>
      <c r="J246" s="69" t="str">
        <f t="shared" ca="1" si="49"/>
        <v/>
      </c>
      <c r="N246" s="64" t="str">
        <f t="shared" ca="1" si="59"/>
        <v/>
      </c>
      <c r="O246" s="64" t="str">
        <f t="shared" ca="1" si="60"/>
        <v/>
      </c>
      <c r="P246" s="36" t="str">
        <f t="shared" ca="1" si="50"/>
        <v/>
      </c>
      <c r="Q246" s="36" t="str">
        <f t="shared" ca="1" si="51"/>
        <v/>
      </c>
      <c r="R246" s="36" t="str">
        <f t="shared" ca="1" si="52"/>
        <v/>
      </c>
      <c r="S246" s="4" t="str">
        <f t="shared" ca="1" si="53"/>
        <v/>
      </c>
      <c r="T246" s="61" t="str">
        <f t="shared" ca="1" si="54"/>
        <v/>
      </c>
      <c r="U246" s="61" t="str">
        <f t="shared" ca="1" si="55"/>
        <v/>
      </c>
      <c r="V246" s="61" t="str">
        <f t="shared" ca="1" si="56"/>
        <v/>
      </c>
      <c r="AJ246" t="str">
        <f t="shared" ca="1" si="57"/>
        <v>first</v>
      </c>
    </row>
    <row r="247" spans="3:36">
      <c r="C247" t="str">
        <f t="shared" ca="1" si="58"/>
        <v/>
      </c>
      <c r="D247" s="4" t="str">
        <f ca="1">IF(C247="","",COUNTIFS('Program and Results'!$S:$S,"HOME",'Program and Results'!$AC:$AC,'Data mining (Goals Superiority)'!$C247))</f>
        <v/>
      </c>
      <c r="E247" s="4" t="str">
        <f ca="1">IF(C247="","",COUNTIFS('Program and Results'!$S:$S,"AWAY",'Program and Results'!$AC:$AC,'Data mining (Goals Superiority)'!$C247))</f>
        <v/>
      </c>
      <c r="F247" s="4" t="str">
        <f ca="1">IF(C247="","",COUNTIFS('Program and Results'!$S:$S,"DRAW",'Program and Results'!$AC:$AC,'Data mining (Goals Superiority)'!$C247))</f>
        <v/>
      </c>
      <c r="G247" s="4" t="str">
        <f t="shared" ca="1" si="46"/>
        <v/>
      </c>
      <c r="H247" s="69" t="str">
        <f t="shared" ca="1" si="47"/>
        <v/>
      </c>
      <c r="I247" s="69" t="str">
        <f t="shared" ca="1" si="48"/>
        <v/>
      </c>
      <c r="J247" s="69" t="str">
        <f t="shared" ca="1" si="49"/>
        <v/>
      </c>
      <c r="N247" s="64" t="str">
        <f t="shared" ca="1" si="59"/>
        <v/>
      </c>
      <c r="O247" s="64" t="str">
        <f t="shared" ca="1" si="60"/>
        <v/>
      </c>
      <c r="P247" s="36" t="str">
        <f t="shared" ca="1" si="50"/>
        <v/>
      </c>
      <c r="Q247" s="36" t="str">
        <f t="shared" ca="1" si="51"/>
        <v/>
      </c>
      <c r="R247" s="36" t="str">
        <f t="shared" ca="1" si="52"/>
        <v/>
      </c>
      <c r="S247" s="4" t="str">
        <f t="shared" ca="1" si="53"/>
        <v/>
      </c>
      <c r="T247" s="61" t="str">
        <f t="shared" ca="1" si="54"/>
        <v/>
      </c>
      <c r="U247" s="61" t="str">
        <f t="shared" ca="1" si="55"/>
        <v/>
      </c>
      <c r="V247" s="61" t="str">
        <f t="shared" ca="1" si="56"/>
        <v/>
      </c>
      <c r="AJ247" t="str">
        <f t="shared" ca="1" si="57"/>
        <v>first</v>
      </c>
    </row>
    <row r="248" spans="3:36">
      <c r="C248" t="str">
        <f t="shared" ca="1" si="58"/>
        <v/>
      </c>
      <c r="D248" s="4" t="str">
        <f ca="1">IF(C248="","",COUNTIFS('Program and Results'!$S:$S,"HOME",'Program and Results'!$AC:$AC,'Data mining (Goals Superiority)'!$C248))</f>
        <v/>
      </c>
      <c r="E248" s="4" t="str">
        <f ca="1">IF(C248="","",COUNTIFS('Program and Results'!$S:$S,"AWAY",'Program and Results'!$AC:$AC,'Data mining (Goals Superiority)'!$C248))</f>
        <v/>
      </c>
      <c r="F248" s="4" t="str">
        <f ca="1">IF(C248="","",COUNTIFS('Program and Results'!$S:$S,"DRAW",'Program and Results'!$AC:$AC,'Data mining (Goals Superiority)'!$C248))</f>
        <v/>
      </c>
      <c r="G248" s="4" t="str">
        <f t="shared" ca="1" si="46"/>
        <v/>
      </c>
      <c r="H248" s="69" t="str">
        <f t="shared" ca="1" si="47"/>
        <v/>
      </c>
      <c r="I248" s="69" t="str">
        <f t="shared" ca="1" si="48"/>
        <v/>
      </c>
      <c r="J248" s="69" t="str">
        <f t="shared" ca="1" si="49"/>
        <v/>
      </c>
      <c r="N248" s="64" t="str">
        <f t="shared" ca="1" si="59"/>
        <v/>
      </c>
      <c r="O248" s="64" t="str">
        <f t="shared" ca="1" si="60"/>
        <v/>
      </c>
      <c r="P248" s="36" t="str">
        <f t="shared" ca="1" si="50"/>
        <v/>
      </c>
      <c r="Q248" s="36" t="str">
        <f t="shared" ca="1" si="51"/>
        <v/>
      </c>
      <c r="R248" s="36" t="str">
        <f t="shared" ca="1" si="52"/>
        <v/>
      </c>
      <c r="S248" s="4" t="str">
        <f t="shared" ca="1" si="53"/>
        <v/>
      </c>
      <c r="T248" s="61" t="str">
        <f t="shared" ca="1" si="54"/>
        <v/>
      </c>
      <c r="U248" s="61" t="str">
        <f t="shared" ca="1" si="55"/>
        <v/>
      </c>
      <c r="V248" s="61" t="str">
        <f t="shared" ca="1" si="56"/>
        <v/>
      </c>
      <c r="AJ248" t="str">
        <f t="shared" ca="1" si="57"/>
        <v>first</v>
      </c>
    </row>
    <row r="249" spans="3:36">
      <c r="C249" t="str">
        <f t="shared" ca="1" si="58"/>
        <v/>
      </c>
      <c r="D249" s="4" t="str">
        <f ca="1">IF(C249="","",COUNTIFS('Program and Results'!$S:$S,"HOME",'Program and Results'!$AC:$AC,'Data mining (Goals Superiority)'!$C249))</f>
        <v/>
      </c>
      <c r="E249" s="4" t="str">
        <f ca="1">IF(C249="","",COUNTIFS('Program and Results'!$S:$S,"AWAY",'Program and Results'!$AC:$AC,'Data mining (Goals Superiority)'!$C249))</f>
        <v/>
      </c>
      <c r="F249" s="4" t="str">
        <f ca="1">IF(C249="","",COUNTIFS('Program and Results'!$S:$S,"DRAW",'Program and Results'!$AC:$AC,'Data mining (Goals Superiority)'!$C249))</f>
        <v/>
      </c>
      <c r="G249" s="4" t="str">
        <f t="shared" ca="1" si="46"/>
        <v/>
      </c>
      <c r="H249" s="69" t="str">
        <f t="shared" ca="1" si="47"/>
        <v/>
      </c>
      <c r="I249" s="69" t="str">
        <f t="shared" ca="1" si="48"/>
        <v/>
      </c>
      <c r="J249" s="69" t="str">
        <f t="shared" ca="1" si="49"/>
        <v/>
      </c>
      <c r="N249" s="64" t="str">
        <f t="shared" ca="1" si="59"/>
        <v/>
      </c>
      <c r="O249" s="64" t="str">
        <f t="shared" ca="1" si="60"/>
        <v/>
      </c>
      <c r="P249" s="36" t="str">
        <f t="shared" ca="1" si="50"/>
        <v/>
      </c>
      <c r="Q249" s="36" t="str">
        <f t="shared" ca="1" si="51"/>
        <v/>
      </c>
      <c r="R249" s="36" t="str">
        <f t="shared" ca="1" si="52"/>
        <v/>
      </c>
      <c r="S249" s="4" t="str">
        <f t="shared" ca="1" si="53"/>
        <v/>
      </c>
      <c r="T249" s="61" t="str">
        <f t="shared" ca="1" si="54"/>
        <v/>
      </c>
      <c r="U249" s="61" t="str">
        <f t="shared" ca="1" si="55"/>
        <v/>
      </c>
      <c r="V249" s="61" t="str">
        <f t="shared" ca="1" si="56"/>
        <v/>
      </c>
      <c r="AJ249" t="str">
        <f t="shared" ca="1" si="57"/>
        <v>first</v>
      </c>
    </row>
    <row r="250" spans="3:36">
      <c r="C250" t="str">
        <f t="shared" ca="1" si="58"/>
        <v/>
      </c>
      <c r="D250" s="4" t="str">
        <f ca="1">IF(C250="","",COUNTIFS('Program and Results'!$S:$S,"HOME",'Program and Results'!$AC:$AC,'Data mining (Goals Superiority)'!$C250))</f>
        <v/>
      </c>
      <c r="E250" s="4" t="str">
        <f ca="1">IF(C250="","",COUNTIFS('Program and Results'!$S:$S,"AWAY",'Program and Results'!$AC:$AC,'Data mining (Goals Superiority)'!$C250))</f>
        <v/>
      </c>
      <c r="F250" s="4" t="str">
        <f ca="1">IF(C250="","",COUNTIFS('Program and Results'!$S:$S,"DRAW",'Program and Results'!$AC:$AC,'Data mining (Goals Superiority)'!$C250))</f>
        <v/>
      </c>
      <c r="G250" s="4" t="str">
        <f t="shared" ca="1" si="46"/>
        <v/>
      </c>
      <c r="H250" s="69" t="str">
        <f t="shared" ca="1" si="47"/>
        <v/>
      </c>
      <c r="I250" s="69" t="str">
        <f t="shared" ca="1" si="48"/>
        <v/>
      </c>
      <c r="J250" s="69" t="str">
        <f t="shared" ca="1" si="49"/>
        <v/>
      </c>
      <c r="N250" s="64" t="str">
        <f t="shared" ca="1" si="59"/>
        <v/>
      </c>
      <c r="O250" s="64" t="str">
        <f t="shared" ca="1" si="60"/>
        <v/>
      </c>
      <c r="P250" s="36" t="str">
        <f t="shared" ca="1" si="50"/>
        <v/>
      </c>
      <c r="Q250" s="36" t="str">
        <f t="shared" ca="1" si="51"/>
        <v/>
      </c>
      <c r="R250" s="36" t="str">
        <f t="shared" ca="1" si="52"/>
        <v/>
      </c>
      <c r="S250" s="4" t="str">
        <f t="shared" ca="1" si="53"/>
        <v/>
      </c>
      <c r="T250" s="61" t="str">
        <f t="shared" ca="1" si="54"/>
        <v/>
      </c>
      <c r="U250" s="61" t="str">
        <f t="shared" ca="1" si="55"/>
        <v/>
      </c>
      <c r="V250" s="61" t="str">
        <f t="shared" ca="1" si="56"/>
        <v/>
      </c>
      <c r="AJ250" t="str">
        <f t="shared" ca="1" si="57"/>
        <v>first</v>
      </c>
    </row>
    <row r="251" spans="3:36">
      <c r="C251" t="str">
        <f t="shared" ca="1" si="58"/>
        <v/>
      </c>
      <c r="D251" s="4" t="str">
        <f ca="1">IF(C251="","",COUNTIFS('Program and Results'!$S:$S,"HOME",'Program and Results'!$AC:$AC,'Data mining (Goals Superiority)'!$C251))</f>
        <v/>
      </c>
      <c r="E251" s="4" t="str">
        <f ca="1">IF(C251="","",COUNTIFS('Program and Results'!$S:$S,"AWAY",'Program and Results'!$AC:$AC,'Data mining (Goals Superiority)'!$C251))</f>
        <v/>
      </c>
      <c r="F251" s="4" t="str">
        <f ca="1">IF(C251="","",COUNTIFS('Program and Results'!$S:$S,"DRAW",'Program and Results'!$AC:$AC,'Data mining (Goals Superiority)'!$C251))</f>
        <v/>
      </c>
      <c r="G251" s="4" t="str">
        <f t="shared" ca="1" si="46"/>
        <v/>
      </c>
      <c r="H251" s="69" t="str">
        <f t="shared" ca="1" si="47"/>
        <v/>
      </c>
      <c r="I251" s="69" t="str">
        <f t="shared" ca="1" si="48"/>
        <v/>
      </c>
      <c r="J251" s="69" t="str">
        <f t="shared" ca="1" si="49"/>
        <v/>
      </c>
      <c r="N251" s="64" t="str">
        <f t="shared" ca="1" si="59"/>
        <v/>
      </c>
      <c r="O251" s="64" t="str">
        <f t="shared" ca="1" si="60"/>
        <v/>
      </c>
      <c r="P251" s="36" t="str">
        <f t="shared" ca="1" si="50"/>
        <v/>
      </c>
      <c r="Q251" s="36" t="str">
        <f t="shared" ca="1" si="51"/>
        <v/>
      </c>
      <c r="R251" s="36" t="str">
        <f t="shared" ca="1" si="52"/>
        <v/>
      </c>
      <c r="S251" s="4" t="str">
        <f t="shared" ca="1" si="53"/>
        <v/>
      </c>
      <c r="T251" s="61" t="str">
        <f t="shared" ca="1" si="54"/>
        <v/>
      </c>
      <c r="U251" s="61" t="str">
        <f t="shared" ca="1" si="55"/>
        <v/>
      </c>
      <c r="V251" s="61" t="str">
        <f t="shared" ca="1" si="56"/>
        <v/>
      </c>
      <c r="AJ251" t="str">
        <f t="shared" ca="1" si="57"/>
        <v>first</v>
      </c>
    </row>
    <row r="252" spans="3:36">
      <c r="C252" t="str">
        <f t="shared" ca="1" si="58"/>
        <v/>
      </c>
      <c r="D252" s="4" t="str">
        <f ca="1">IF(C252="","",COUNTIFS('Program and Results'!$S:$S,"HOME",'Program and Results'!$AC:$AC,'Data mining (Goals Superiority)'!$C252))</f>
        <v/>
      </c>
      <c r="E252" s="4" t="str">
        <f ca="1">IF(C252="","",COUNTIFS('Program and Results'!$S:$S,"AWAY",'Program and Results'!$AC:$AC,'Data mining (Goals Superiority)'!$C252))</f>
        <v/>
      </c>
      <c r="F252" s="4" t="str">
        <f ca="1">IF(C252="","",COUNTIFS('Program and Results'!$S:$S,"DRAW",'Program and Results'!$AC:$AC,'Data mining (Goals Superiority)'!$C252))</f>
        <v/>
      </c>
      <c r="G252" s="4" t="str">
        <f t="shared" ca="1" si="46"/>
        <v/>
      </c>
      <c r="H252" s="69" t="str">
        <f t="shared" ca="1" si="47"/>
        <v/>
      </c>
      <c r="I252" s="69" t="str">
        <f t="shared" ca="1" si="48"/>
        <v/>
      </c>
      <c r="J252" s="69" t="str">
        <f t="shared" ca="1" si="49"/>
        <v/>
      </c>
      <c r="N252" s="64" t="str">
        <f t="shared" ca="1" si="59"/>
        <v/>
      </c>
      <c r="O252" s="64" t="str">
        <f t="shared" ca="1" si="60"/>
        <v/>
      </c>
      <c r="P252" s="36" t="str">
        <f t="shared" ca="1" si="50"/>
        <v/>
      </c>
      <c r="Q252" s="36" t="str">
        <f t="shared" ca="1" si="51"/>
        <v/>
      </c>
      <c r="R252" s="36" t="str">
        <f t="shared" ca="1" si="52"/>
        <v/>
      </c>
      <c r="S252" s="4" t="str">
        <f t="shared" ca="1" si="53"/>
        <v/>
      </c>
      <c r="T252" s="61" t="str">
        <f t="shared" ca="1" si="54"/>
        <v/>
      </c>
      <c r="U252" s="61" t="str">
        <f t="shared" ca="1" si="55"/>
        <v/>
      </c>
      <c r="V252" s="61" t="str">
        <f t="shared" ca="1" si="56"/>
        <v/>
      </c>
      <c r="AJ252" t="str">
        <f t="shared" ca="1" si="57"/>
        <v>first</v>
      </c>
    </row>
    <row r="253" spans="3:36">
      <c r="C253" t="str">
        <f t="shared" ca="1" si="58"/>
        <v/>
      </c>
      <c r="D253" s="4" t="str">
        <f ca="1">IF(C253="","",COUNTIFS('Program and Results'!$S:$S,"HOME",'Program and Results'!$AC:$AC,'Data mining (Goals Superiority)'!$C253))</f>
        <v/>
      </c>
      <c r="E253" s="4" t="str">
        <f ca="1">IF(C253="","",COUNTIFS('Program and Results'!$S:$S,"AWAY",'Program and Results'!$AC:$AC,'Data mining (Goals Superiority)'!$C253))</f>
        <v/>
      </c>
      <c r="F253" s="4" t="str">
        <f ca="1">IF(C253="","",COUNTIFS('Program and Results'!$S:$S,"DRAW",'Program and Results'!$AC:$AC,'Data mining (Goals Superiority)'!$C253))</f>
        <v/>
      </c>
      <c r="G253" s="4" t="str">
        <f t="shared" ca="1" si="46"/>
        <v/>
      </c>
      <c r="H253" s="69" t="str">
        <f t="shared" ca="1" si="47"/>
        <v/>
      </c>
      <c r="I253" s="69" t="str">
        <f t="shared" ca="1" si="48"/>
        <v/>
      </c>
      <c r="J253" s="69" t="str">
        <f t="shared" ca="1" si="49"/>
        <v/>
      </c>
      <c r="N253" s="64" t="str">
        <f t="shared" ca="1" si="59"/>
        <v/>
      </c>
      <c r="O253" s="64" t="str">
        <f t="shared" ca="1" si="60"/>
        <v/>
      </c>
      <c r="P253" s="36" t="str">
        <f t="shared" ca="1" si="50"/>
        <v/>
      </c>
      <c r="Q253" s="36" t="str">
        <f t="shared" ca="1" si="51"/>
        <v/>
      </c>
      <c r="R253" s="36" t="str">
        <f t="shared" ca="1" si="52"/>
        <v/>
      </c>
      <c r="S253" s="4" t="str">
        <f t="shared" ca="1" si="53"/>
        <v/>
      </c>
      <c r="T253" s="61" t="str">
        <f t="shared" ca="1" si="54"/>
        <v/>
      </c>
      <c r="U253" s="61" t="str">
        <f t="shared" ca="1" si="55"/>
        <v/>
      </c>
      <c r="V253" s="61" t="str">
        <f t="shared" ca="1" si="56"/>
        <v/>
      </c>
      <c r="AJ253" t="str">
        <f t="shared" ca="1" si="57"/>
        <v>first</v>
      </c>
    </row>
    <row r="254" spans="3:36">
      <c r="C254" t="str">
        <f t="shared" ca="1" si="58"/>
        <v/>
      </c>
      <c r="D254" s="4" t="str">
        <f ca="1">IF(C254="","",COUNTIFS('Program and Results'!$S:$S,"HOME",'Program and Results'!$AC:$AC,'Data mining (Goals Superiority)'!$C254))</f>
        <v/>
      </c>
      <c r="E254" s="4" t="str">
        <f ca="1">IF(C254="","",COUNTIFS('Program and Results'!$S:$S,"AWAY",'Program and Results'!$AC:$AC,'Data mining (Goals Superiority)'!$C254))</f>
        <v/>
      </c>
      <c r="F254" s="4" t="str">
        <f ca="1">IF(C254="","",COUNTIFS('Program and Results'!$S:$S,"DRAW",'Program and Results'!$AC:$AC,'Data mining (Goals Superiority)'!$C254))</f>
        <v/>
      </c>
      <c r="G254" s="4" t="str">
        <f t="shared" ca="1" si="46"/>
        <v/>
      </c>
      <c r="H254" s="69" t="str">
        <f t="shared" ca="1" si="47"/>
        <v/>
      </c>
      <c r="I254" s="69" t="str">
        <f t="shared" ca="1" si="48"/>
        <v/>
      </c>
      <c r="J254" s="69" t="str">
        <f t="shared" ca="1" si="49"/>
        <v/>
      </c>
      <c r="N254" s="64" t="str">
        <f t="shared" ca="1" si="59"/>
        <v/>
      </c>
      <c r="O254" s="64" t="str">
        <f t="shared" ca="1" si="60"/>
        <v/>
      </c>
      <c r="P254" s="36" t="str">
        <f t="shared" ca="1" si="50"/>
        <v/>
      </c>
      <c r="Q254" s="36" t="str">
        <f t="shared" ca="1" si="51"/>
        <v/>
      </c>
      <c r="R254" s="36" t="str">
        <f t="shared" ca="1" si="52"/>
        <v/>
      </c>
      <c r="S254" s="4" t="str">
        <f t="shared" ca="1" si="53"/>
        <v/>
      </c>
      <c r="T254" s="61" t="str">
        <f t="shared" ca="1" si="54"/>
        <v/>
      </c>
      <c r="U254" s="61" t="str">
        <f t="shared" ca="1" si="55"/>
        <v/>
      </c>
      <c r="V254" s="61" t="str">
        <f t="shared" ca="1" si="56"/>
        <v/>
      </c>
      <c r="AJ254" t="str">
        <f t="shared" ca="1" si="57"/>
        <v>first</v>
      </c>
    </row>
    <row r="255" spans="3:36">
      <c r="C255" t="str">
        <f t="shared" ca="1" si="58"/>
        <v/>
      </c>
      <c r="D255" s="4" t="str">
        <f ca="1">IF(C255="","",COUNTIFS('Program and Results'!$S:$S,"HOME",'Program and Results'!$AC:$AC,'Data mining (Goals Superiority)'!$C255))</f>
        <v/>
      </c>
      <c r="E255" s="4" t="str">
        <f ca="1">IF(C255="","",COUNTIFS('Program and Results'!$S:$S,"AWAY",'Program and Results'!$AC:$AC,'Data mining (Goals Superiority)'!$C255))</f>
        <v/>
      </c>
      <c r="F255" s="4" t="str">
        <f ca="1">IF(C255="","",COUNTIFS('Program and Results'!$S:$S,"DRAW",'Program and Results'!$AC:$AC,'Data mining (Goals Superiority)'!$C255))</f>
        <v/>
      </c>
      <c r="G255" s="4" t="str">
        <f t="shared" ca="1" si="46"/>
        <v/>
      </c>
      <c r="H255" s="69" t="str">
        <f t="shared" ca="1" si="47"/>
        <v/>
      </c>
      <c r="I255" s="69" t="str">
        <f t="shared" ca="1" si="48"/>
        <v/>
      </c>
      <c r="J255" s="69" t="str">
        <f t="shared" ca="1" si="49"/>
        <v/>
      </c>
      <c r="N255" s="64" t="str">
        <f t="shared" ca="1" si="59"/>
        <v/>
      </c>
      <c r="O255" s="64" t="str">
        <f t="shared" ca="1" si="60"/>
        <v/>
      </c>
      <c r="P255" s="36" t="str">
        <f t="shared" ca="1" si="50"/>
        <v/>
      </c>
      <c r="Q255" s="36" t="str">
        <f t="shared" ca="1" si="51"/>
        <v/>
      </c>
      <c r="R255" s="36" t="str">
        <f t="shared" ca="1" si="52"/>
        <v/>
      </c>
      <c r="S255" s="4" t="str">
        <f t="shared" ca="1" si="53"/>
        <v/>
      </c>
      <c r="T255" s="61" t="str">
        <f t="shared" ca="1" si="54"/>
        <v/>
      </c>
      <c r="U255" s="61" t="str">
        <f t="shared" ca="1" si="55"/>
        <v/>
      </c>
      <c r="V255" s="61" t="str">
        <f t="shared" ca="1" si="56"/>
        <v/>
      </c>
      <c r="AJ255" t="str">
        <f t="shared" ca="1" si="57"/>
        <v>first</v>
      </c>
    </row>
    <row r="256" spans="3:36">
      <c r="C256" t="str">
        <f t="shared" ca="1" si="58"/>
        <v/>
      </c>
      <c r="D256" s="4" t="str">
        <f ca="1">IF(C256="","",COUNTIFS('Program and Results'!$S:$S,"HOME",'Program and Results'!$AC:$AC,'Data mining (Goals Superiority)'!$C256))</f>
        <v/>
      </c>
      <c r="E256" s="4" t="str">
        <f ca="1">IF(C256="","",COUNTIFS('Program and Results'!$S:$S,"AWAY",'Program and Results'!$AC:$AC,'Data mining (Goals Superiority)'!$C256))</f>
        <v/>
      </c>
      <c r="F256" s="4" t="str">
        <f ca="1">IF(C256="","",COUNTIFS('Program and Results'!$S:$S,"DRAW",'Program and Results'!$AC:$AC,'Data mining (Goals Superiority)'!$C256))</f>
        <v/>
      </c>
      <c r="G256" s="4" t="str">
        <f t="shared" ca="1" si="46"/>
        <v/>
      </c>
      <c r="H256" s="69" t="str">
        <f t="shared" ca="1" si="47"/>
        <v/>
      </c>
      <c r="I256" s="69" t="str">
        <f t="shared" ca="1" si="48"/>
        <v/>
      </c>
      <c r="J256" s="69" t="str">
        <f t="shared" ca="1" si="49"/>
        <v/>
      </c>
      <c r="N256" s="64" t="str">
        <f t="shared" ca="1" si="59"/>
        <v/>
      </c>
      <c r="O256" s="64" t="str">
        <f t="shared" ca="1" si="60"/>
        <v/>
      </c>
      <c r="P256" s="36" t="str">
        <f t="shared" ca="1" si="50"/>
        <v/>
      </c>
      <c r="Q256" s="36" t="str">
        <f t="shared" ca="1" si="51"/>
        <v/>
      </c>
      <c r="R256" s="36" t="str">
        <f t="shared" ca="1" si="52"/>
        <v/>
      </c>
      <c r="S256" s="4" t="str">
        <f t="shared" ca="1" si="53"/>
        <v/>
      </c>
      <c r="T256" s="61" t="str">
        <f t="shared" ca="1" si="54"/>
        <v/>
      </c>
      <c r="U256" s="61" t="str">
        <f t="shared" ca="1" si="55"/>
        <v/>
      </c>
      <c r="V256" s="61" t="str">
        <f t="shared" ca="1" si="56"/>
        <v/>
      </c>
      <c r="AJ256" t="str">
        <f t="shared" ca="1" si="57"/>
        <v>first</v>
      </c>
    </row>
    <row r="257" spans="3:36">
      <c r="C257" t="str">
        <f t="shared" ca="1" si="58"/>
        <v/>
      </c>
      <c r="D257" s="4" t="str">
        <f ca="1">IF(C257="","",COUNTIFS('Program and Results'!$S:$S,"HOME",'Program and Results'!$AC:$AC,'Data mining (Goals Superiority)'!$C257))</f>
        <v/>
      </c>
      <c r="E257" s="4" t="str">
        <f ca="1">IF(C257="","",COUNTIFS('Program and Results'!$S:$S,"AWAY",'Program and Results'!$AC:$AC,'Data mining (Goals Superiority)'!$C257))</f>
        <v/>
      </c>
      <c r="F257" s="4" t="str">
        <f ca="1">IF(C257="","",COUNTIFS('Program and Results'!$S:$S,"DRAW",'Program and Results'!$AC:$AC,'Data mining (Goals Superiority)'!$C257))</f>
        <v/>
      </c>
      <c r="G257" s="4" t="str">
        <f t="shared" ca="1" si="46"/>
        <v/>
      </c>
      <c r="H257" s="69" t="str">
        <f t="shared" ca="1" si="47"/>
        <v/>
      </c>
      <c r="I257" s="69" t="str">
        <f t="shared" ca="1" si="48"/>
        <v/>
      </c>
      <c r="J257" s="69" t="str">
        <f t="shared" ca="1" si="49"/>
        <v/>
      </c>
      <c r="N257" s="64" t="str">
        <f t="shared" ca="1" si="59"/>
        <v/>
      </c>
      <c r="O257" s="64" t="str">
        <f t="shared" ca="1" si="60"/>
        <v/>
      </c>
      <c r="P257" s="36" t="str">
        <f t="shared" ca="1" si="50"/>
        <v/>
      </c>
      <c r="Q257" s="36" t="str">
        <f t="shared" ca="1" si="51"/>
        <v/>
      </c>
      <c r="R257" s="36" t="str">
        <f t="shared" ca="1" si="52"/>
        <v/>
      </c>
      <c r="S257" s="4" t="str">
        <f t="shared" ca="1" si="53"/>
        <v/>
      </c>
      <c r="T257" s="61" t="str">
        <f t="shared" ca="1" si="54"/>
        <v/>
      </c>
      <c r="U257" s="61" t="str">
        <f t="shared" ca="1" si="55"/>
        <v/>
      </c>
      <c r="V257" s="61" t="str">
        <f t="shared" ca="1" si="56"/>
        <v/>
      </c>
      <c r="AJ257" t="str">
        <f t="shared" ca="1" si="57"/>
        <v>first</v>
      </c>
    </row>
    <row r="258" spans="3:36">
      <c r="C258" t="str">
        <f t="shared" ca="1" si="58"/>
        <v/>
      </c>
      <c r="D258" s="4" t="str">
        <f ca="1">IF(C258="","",COUNTIFS('Program and Results'!$S:$S,"HOME",'Program and Results'!$AC:$AC,'Data mining (Goals Superiority)'!$C258))</f>
        <v/>
      </c>
      <c r="E258" s="4" t="str">
        <f ca="1">IF(C258="","",COUNTIFS('Program and Results'!$S:$S,"AWAY",'Program and Results'!$AC:$AC,'Data mining (Goals Superiority)'!$C258))</f>
        <v/>
      </c>
      <c r="F258" s="4" t="str">
        <f ca="1">IF(C258="","",COUNTIFS('Program and Results'!$S:$S,"DRAW",'Program and Results'!$AC:$AC,'Data mining (Goals Superiority)'!$C258))</f>
        <v/>
      </c>
      <c r="G258" s="4" t="str">
        <f t="shared" ca="1" si="46"/>
        <v/>
      </c>
      <c r="H258" s="69" t="str">
        <f t="shared" ca="1" si="47"/>
        <v/>
      </c>
      <c r="I258" s="69" t="str">
        <f t="shared" ca="1" si="48"/>
        <v/>
      </c>
      <c r="J258" s="69" t="str">
        <f t="shared" ca="1" si="49"/>
        <v/>
      </c>
      <c r="N258" s="64" t="str">
        <f t="shared" ca="1" si="59"/>
        <v/>
      </c>
      <c r="O258" s="64" t="str">
        <f t="shared" ca="1" si="60"/>
        <v/>
      </c>
      <c r="P258" s="36" t="str">
        <f t="shared" ca="1" si="50"/>
        <v/>
      </c>
      <c r="Q258" s="36" t="str">
        <f t="shared" ca="1" si="51"/>
        <v/>
      </c>
      <c r="R258" s="36" t="str">
        <f t="shared" ca="1" si="52"/>
        <v/>
      </c>
      <c r="S258" s="4" t="str">
        <f t="shared" ca="1" si="53"/>
        <v/>
      </c>
      <c r="T258" s="61" t="str">
        <f t="shared" ca="1" si="54"/>
        <v/>
      </c>
      <c r="U258" s="61" t="str">
        <f t="shared" ca="1" si="55"/>
        <v/>
      </c>
      <c r="V258" s="61" t="str">
        <f t="shared" ca="1" si="56"/>
        <v/>
      </c>
      <c r="AJ258" t="str">
        <f t="shared" ca="1" si="57"/>
        <v>first</v>
      </c>
    </row>
    <row r="259" spans="3:36">
      <c r="C259" t="str">
        <f t="shared" ca="1" si="58"/>
        <v/>
      </c>
      <c r="D259" s="4" t="str">
        <f ca="1">IF(C259="","",COUNTIFS('Program and Results'!$S:$S,"HOME",'Program and Results'!$AC:$AC,'Data mining (Goals Superiority)'!$C259))</f>
        <v/>
      </c>
      <c r="E259" s="4" t="str">
        <f ca="1">IF(C259="","",COUNTIFS('Program and Results'!$S:$S,"AWAY",'Program and Results'!$AC:$AC,'Data mining (Goals Superiority)'!$C259))</f>
        <v/>
      </c>
      <c r="F259" s="4" t="str">
        <f ca="1">IF(C259="","",COUNTIFS('Program and Results'!$S:$S,"DRAW",'Program and Results'!$AC:$AC,'Data mining (Goals Superiority)'!$C259))</f>
        <v/>
      </c>
      <c r="G259" s="4" t="str">
        <f t="shared" ref="G259:G322" ca="1" si="61">IF(C259="","",SUM(D259:F259))</f>
        <v/>
      </c>
      <c r="H259" s="69" t="str">
        <f t="shared" ref="H259:H322" ca="1" si="62">IFERROR(IF($C259="","",D259/$G259),"")</f>
        <v/>
      </c>
      <c r="I259" s="69" t="str">
        <f t="shared" ref="I259:I322" ca="1" si="63">IFERROR(IF($C259="","",E259/$G259),"")</f>
        <v/>
      </c>
      <c r="J259" s="69" t="str">
        <f t="shared" ref="J259:J322" ca="1" si="64">IFERROR(IF($C259="","",F259/$G259),"")</f>
        <v/>
      </c>
      <c r="N259" s="64" t="str">
        <f t="shared" ca="1" si="59"/>
        <v/>
      </c>
      <c r="O259" s="64" t="str">
        <f t="shared" ca="1" si="60"/>
        <v/>
      </c>
      <c r="P259" s="36" t="str">
        <f t="shared" ref="P259:P322" ca="1" si="65">IFERROR(IF(O259="","",IF($O259="+",SUMIFS($D:$D,$C:$C,"&gt;="&amp;$N259),SUMIFS($D:$D,$C:$C,"&gt;="&amp;$N259,$C:$C,"&lt;="&amp;$O259))),"")</f>
        <v/>
      </c>
      <c r="Q259" s="36" t="str">
        <f t="shared" ref="Q259:Q322" ca="1" si="66">IFERROR(IF(O259="","",IF($O259="+",SUMIFS($E:$E,$C:$C,"&gt;="&amp;$N259),SUMIFS($E:$E,$C:$C,"&gt;="&amp;$N259,$C:$C,"&lt;="&amp;$O259))),"")</f>
        <v/>
      </c>
      <c r="R259" s="36" t="str">
        <f t="shared" ref="R259:R322" ca="1" si="67">IFERROR(IF(O259="","",IF($O259="+",SUMIFS($F:$F,$C:$C,"&gt;="&amp;$N259),SUMIFS($F:$F,$C:$C,"&gt;="&amp;$N259,$C:$C,"&lt;="&amp;$O259))),"")</f>
        <v/>
      </c>
      <c r="S259" s="4" t="str">
        <f t="shared" ref="S259:S322" ca="1" si="68">IF(N259="","",SUM(P259:R259))</f>
        <v/>
      </c>
      <c r="T259" s="61" t="str">
        <f t="shared" ref="T259:T322" ca="1" si="69">IFERROR(IF($N259="","",P259/$S259),"")</f>
        <v/>
      </c>
      <c r="U259" s="61" t="str">
        <f t="shared" ref="U259:U322" ca="1" si="70">IFERROR(IF($N259="","",Q259/$S259),"")</f>
        <v/>
      </c>
      <c r="V259" s="61" t="str">
        <f t="shared" ref="V259:V322" ca="1" si="71">IFERROR(IF($N259="","",R259/$S259),"")</f>
        <v/>
      </c>
      <c r="AJ259" t="str">
        <f t="shared" ref="AJ259:AJ322" ca="1" si="72">IF(G259=0,"not first",IF(G259&gt;0,"first",""))</f>
        <v>first</v>
      </c>
    </row>
    <row r="260" spans="3:36">
      <c r="C260" t="str">
        <f t="shared" ref="C260:C323" ca="1" si="73">IFERROR(IF(C259+1&gt;$B$2,"",C259+1),"")</f>
        <v/>
      </c>
      <c r="D260" s="4" t="str">
        <f ca="1">IF(C260="","",COUNTIFS('Program and Results'!$S:$S,"HOME",'Program and Results'!$AC:$AC,'Data mining (Goals Superiority)'!$C260))</f>
        <v/>
      </c>
      <c r="E260" s="4" t="str">
        <f ca="1">IF(C260="","",COUNTIFS('Program and Results'!$S:$S,"AWAY",'Program and Results'!$AC:$AC,'Data mining (Goals Superiority)'!$C260))</f>
        <v/>
      </c>
      <c r="F260" s="4" t="str">
        <f ca="1">IF(C260="","",COUNTIFS('Program and Results'!$S:$S,"DRAW",'Program and Results'!$AC:$AC,'Data mining (Goals Superiority)'!$C260))</f>
        <v/>
      </c>
      <c r="G260" s="4" t="str">
        <f t="shared" ca="1" si="61"/>
        <v/>
      </c>
      <c r="H260" s="69" t="str">
        <f t="shared" ca="1" si="62"/>
        <v/>
      </c>
      <c r="I260" s="69" t="str">
        <f t="shared" ca="1" si="63"/>
        <v/>
      </c>
      <c r="J260" s="69" t="str">
        <f t="shared" ca="1" si="64"/>
        <v/>
      </c>
      <c r="N260" s="64" t="str">
        <f t="shared" ref="N260:N323" ca="1" si="74">IFERROR(IF(N259+$M$2&gt;MAX($C$2:$C$500),"",N259+$M$2),"")</f>
        <v/>
      </c>
      <c r="O260" s="64" t="str">
        <f t="shared" ref="O260:O323" ca="1" si="75">IFERROR(IF(N260+$M$2&gt;MAX($C$2:$C$500),"+",N260+($M$2-0.01%)),"")</f>
        <v/>
      </c>
      <c r="P260" s="36" t="str">
        <f t="shared" ca="1" si="65"/>
        <v/>
      </c>
      <c r="Q260" s="36" t="str">
        <f t="shared" ca="1" si="66"/>
        <v/>
      </c>
      <c r="R260" s="36" t="str">
        <f t="shared" ca="1" si="67"/>
        <v/>
      </c>
      <c r="S260" s="4" t="str">
        <f t="shared" ca="1" si="68"/>
        <v/>
      </c>
      <c r="T260" s="61" t="str">
        <f t="shared" ca="1" si="69"/>
        <v/>
      </c>
      <c r="U260" s="61" t="str">
        <f t="shared" ca="1" si="70"/>
        <v/>
      </c>
      <c r="V260" s="61" t="str">
        <f t="shared" ca="1" si="71"/>
        <v/>
      </c>
      <c r="AJ260" t="str">
        <f t="shared" ca="1" si="72"/>
        <v>first</v>
      </c>
    </row>
    <row r="261" spans="3:36">
      <c r="C261" t="str">
        <f t="shared" ca="1" si="73"/>
        <v/>
      </c>
      <c r="D261" s="4" t="str">
        <f ca="1">IF(C261="","",COUNTIFS('Program and Results'!$S:$S,"HOME",'Program and Results'!$AC:$AC,'Data mining (Goals Superiority)'!$C261))</f>
        <v/>
      </c>
      <c r="E261" s="4" t="str">
        <f ca="1">IF(C261="","",COUNTIFS('Program and Results'!$S:$S,"AWAY",'Program and Results'!$AC:$AC,'Data mining (Goals Superiority)'!$C261))</f>
        <v/>
      </c>
      <c r="F261" s="4" t="str">
        <f ca="1">IF(C261="","",COUNTIFS('Program and Results'!$S:$S,"DRAW",'Program and Results'!$AC:$AC,'Data mining (Goals Superiority)'!$C261))</f>
        <v/>
      </c>
      <c r="G261" s="4" t="str">
        <f t="shared" ca="1" si="61"/>
        <v/>
      </c>
      <c r="H261" s="69" t="str">
        <f t="shared" ca="1" si="62"/>
        <v/>
      </c>
      <c r="I261" s="69" t="str">
        <f t="shared" ca="1" si="63"/>
        <v/>
      </c>
      <c r="J261" s="69" t="str">
        <f t="shared" ca="1" si="64"/>
        <v/>
      </c>
      <c r="N261" s="64" t="str">
        <f t="shared" ca="1" si="74"/>
        <v/>
      </c>
      <c r="O261" s="64" t="str">
        <f t="shared" ca="1" si="75"/>
        <v/>
      </c>
      <c r="P261" s="36" t="str">
        <f t="shared" ca="1" si="65"/>
        <v/>
      </c>
      <c r="Q261" s="36" t="str">
        <f t="shared" ca="1" si="66"/>
        <v/>
      </c>
      <c r="R261" s="36" t="str">
        <f t="shared" ca="1" si="67"/>
        <v/>
      </c>
      <c r="S261" s="4" t="str">
        <f t="shared" ca="1" si="68"/>
        <v/>
      </c>
      <c r="T261" s="61" t="str">
        <f t="shared" ca="1" si="69"/>
        <v/>
      </c>
      <c r="U261" s="61" t="str">
        <f t="shared" ca="1" si="70"/>
        <v/>
      </c>
      <c r="V261" s="61" t="str">
        <f t="shared" ca="1" si="71"/>
        <v/>
      </c>
      <c r="AJ261" t="str">
        <f t="shared" ca="1" si="72"/>
        <v>first</v>
      </c>
    </row>
    <row r="262" spans="3:36">
      <c r="C262" t="str">
        <f t="shared" ca="1" si="73"/>
        <v/>
      </c>
      <c r="D262" s="4" t="str">
        <f ca="1">IF(C262="","",COUNTIFS('Program and Results'!$S:$S,"HOME",'Program and Results'!$AC:$AC,'Data mining (Goals Superiority)'!$C262))</f>
        <v/>
      </c>
      <c r="E262" s="4" t="str">
        <f ca="1">IF(C262="","",COUNTIFS('Program and Results'!$S:$S,"AWAY",'Program and Results'!$AC:$AC,'Data mining (Goals Superiority)'!$C262))</f>
        <v/>
      </c>
      <c r="F262" s="4" t="str">
        <f ca="1">IF(C262="","",COUNTIFS('Program and Results'!$S:$S,"DRAW",'Program and Results'!$AC:$AC,'Data mining (Goals Superiority)'!$C262))</f>
        <v/>
      </c>
      <c r="G262" s="4" t="str">
        <f t="shared" ca="1" si="61"/>
        <v/>
      </c>
      <c r="H262" s="69" t="str">
        <f t="shared" ca="1" si="62"/>
        <v/>
      </c>
      <c r="I262" s="69" t="str">
        <f t="shared" ca="1" si="63"/>
        <v/>
      </c>
      <c r="J262" s="69" t="str">
        <f t="shared" ca="1" si="64"/>
        <v/>
      </c>
      <c r="N262" s="64" t="str">
        <f t="shared" ca="1" si="74"/>
        <v/>
      </c>
      <c r="O262" s="64" t="str">
        <f t="shared" ca="1" si="75"/>
        <v/>
      </c>
      <c r="P262" s="36" t="str">
        <f t="shared" ca="1" si="65"/>
        <v/>
      </c>
      <c r="Q262" s="36" t="str">
        <f t="shared" ca="1" si="66"/>
        <v/>
      </c>
      <c r="R262" s="36" t="str">
        <f t="shared" ca="1" si="67"/>
        <v/>
      </c>
      <c r="S262" s="4" t="str">
        <f t="shared" ca="1" si="68"/>
        <v/>
      </c>
      <c r="T262" s="61" t="str">
        <f t="shared" ca="1" si="69"/>
        <v/>
      </c>
      <c r="U262" s="61" t="str">
        <f t="shared" ca="1" si="70"/>
        <v/>
      </c>
      <c r="V262" s="61" t="str">
        <f t="shared" ca="1" si="71"/>
        <v/>
      </c>
      <c r="AJ262" t="str">
        <f t="shared" ca="1" si="72"/>
        <v>first</v>
      </c>
    </row>
    <row r="263" spans="3:36">
      <c r="C263" t="str">
        <f t="shared" ca="1" si="73"/>
        <v/>
      </c>
      <c r="D263" s="4" t="str">
        <f ca="1">IF(C263="","",COUNTIFS('Program and Results'!$S:$S,"HOME",'Program and Results'!$AC:$AC,'Data mining (Goals Superiority)'!$C263))</f>
        <v/>
      </c>
      <c r="E263" s="4" t="str">
        <f ca="1">IF(C263="","",COUNTIFS('Program and Results'!$S:$S,"AWAY",'Program and Results'!$AC:$AC,'Data mining (Goals Superiority)'!$C263))</f>
        <v/>
      </c>
      <c r="F263" s="4" t="str">
        <f ca="1">IF(C263="","",COUNTIFS('Program and Results'!$S:$S,"DRAW",'Program and Results'!$AC:$AC,'Data mining (Goals Superiority)'!$C263))</f>
        <v/>
      </c>
      <c r="G263" s="4" t="str">
        <f t="shared" ca="1" si="61"/>
        <v/>
      </c>
      <c r="H263" s="69" t="str">
        <f t="shared" ca="1" si="62"/>
        <v/>
      </c>
      <c r="I263" s="69" t="str">
        <f t="shared" ca="1" si="63"/>
        <v/>
      </c>
      <c r="J263" s="69" t="str">
        <f t="shared" ca="1" si="64"/>
        <v/>
      </c>
      <c r="N263" s="64" t="str">
        <f t="shared" ca="1" si="74"/>
        <v/>
      </c>
      <c r="O263" s="64" t="str">
        <f t="shared" ca="1" si="75"/>
        <v/>
      </c>
      <c r="P263" s="36" t="str">
        <f t="shared" ca="1" si="65"/>
        <v/>
      </c>
      <c r="Q263" s="36" t="str">
        <f t="shared" ca="1" si="66"/>
        <v/>
      </c>
      <c r="R263" s="36" t="str">
        <f t="shared" ca="1" si="67"/>
        <v/>
      </c>
      <c r="S263" s="4" t="str">
        <f t="shared" ca="1" si="68"/>
        <v/>
      </c>
      <c r="T263" s="61" t="str">
        <f t="shared" ca="1" si="69"/>
        <v/>
      </c>
      <c r="U263" s="61" t="str">
        <f t="shared" ca="1" si="70"/>
        <v/>
      </c>
      <c r="V263" s="61" t="str">
        <f t="shared" ca="1" si="71"/>
        <v/>
      </c>
      <c r="AJ263" t="str">
        <f t="shared" ca="1" si="72"/>
        <v>first</v>
      </c>
    </row>
    <row r="264" spans="3:36">
      <c r="C264" t="str">
        <f t="shared" ca="1" si="73"/>
        <v/>
      </c>
      <c r="D264" s="4" t="str">
        <f ca="1">IF(C264="","",COUNTIFS('Program and Results'!$S:$S,"HOME",'Program and Results'!$AC:$AC,'Data mining (Goals Superiority)'!$C264))</f>
        <v/>
      </c>
      <c r="E264" s="4" t="str">
        <f ca="1">IF(C264="","",COUNTIFS('Program and Results'!$S:$S,"AWAY",'Program and Results'!$AC:$AC,'Data mining (Goals Superiority)'!$C264))</f>
        <v/>
      </c>
      <c r="F264" s="4" t="str">
        <f ca="1">IF(C264="","",COUNTIFS('Program and Results'!$S:$S,"DRAW",'Program and Results'!$AC:$AC,'Data mining (Goals Superiority)'!$C264))</f>
        <v/>
      </c>
      <c r="G264" s="4" t="str">
        <f t="shared" ca="1" si="61"/>
        <v/>
      </c>
      <c r="H264" s="69" t="str">
        <f t="shared" ca="1" si="62"/>
        <v/>
      </c>
      <c r="I264" s="69" t="str">
        <f t="shared" ca="1" si="63"/>
        <v/>
      </c>
      <c r="J264" s="69" t="str">
        <f t="shared" ca="1" si="64"/>
        <v/>
      </c>
      <c r="N264" s="64" t="str">
        <f t="shared" ca="1" si="74"/>
        <v/>
      </c>
      <c r="O264" s="64" t="str">
        <f t="shared" ca="1" si="75"/>
        <v/>
      </c>
      <c r="P264" s="36" t="str">
        <f t="shared" ca="1" si="65"/>
        <v/>
      </c>
      <c r="Q264" s="36" t="str">
        <f t="shared" ca="1" si="66"/>
        <v/>
      </c>
      <c r="R264" s="36" t="str">
        <f t="shared" ca="1" si="67"/>
        <v/>
      </c>
      <c r="S264" s="4" t="str">
        <f t="shared" ca="1" si="68"/>
        <v/>
      </c>
      <c r="T264" s="61" t="str">
        <f t="shared" ca="1" si="69"/>
        <v/>
      </c>
      <c r="U264" s="61" t="str">
        <f t="shared" ca="1" si="70"/>
        <v/>
      </c>
      <c r="V264" s="61" t="str">
        <f t="shared" ca="1" si="71"/>
        <v/>
      </c>
      <c r="AJ264" t="str">
        <f t="shared" ca="1" si="72"/>
        <v>first</v>
      </c>
    </row>
    <row r="265" spans="3:36">
      <c r="C265" t="str">
        <f t="shared" ca="1" si="73"/>
        <v/>
      </c>
      <c r="D265" s="4" t="str">
        <f ca="1">IF(C265="","",COUNTIFS('Program and Results'!$S:$S,"HOME",'Program and Results'!$AC:$AC,'Data mining (Goals Superiority)'!$C265))</f>
        <v/>
      </c>
      <c r="E265" s="4" t="str">
        <f ca="1">IF(C265="","",COUNTIFS('Program and Results'!$S:$S,"AWAY",'Program and Results'!$AC:$AC,'Data mining (Goals Superiority)'!$C265))</f>
        <v/>
      </c>
      <c r="F265" s="4" t="str">
        <f ca="1">IF(C265="","",COUNTIFS('Program and Results'!$S:$S,"DRAW",'Program and Results'!$AC:$AC,'Data mining (Goals Superiority)'!$C265))</f>
        <v/>
      </c>
      <c r="G265" s="4" t="str">
        <f t="shared" ca="1" si="61"/>
        <v/>
      </c>
      <c r="H265" s="69" t="str">
        <f t="shared" ca="1" si="62"/>
        <v/>
      </c>
      <c r="I265" s="69" t="str">
        <f t="shared" ca="1" si="63"/>
        <v/>
      </c>
      <c r="J265" s="69" t="str">
        <f t="shared" ca="1" si="64"/>
        <v/>
      </c>
      <c r="N265" s="64" t="str">
        <f t="shared" ca="1" si="74"/>
        <v/>
      </c>
      <c r="O265" s="64" t="str">
        <f t="shared" ca="1" si="75"/>
        <v/>
      </c>
      <c r="P265" s="36" t="str">
        <f t="shared" ca="1" si="65"/>
        <v/>
      </c>
      <c r="Q265" s="36" t="str">
        <f t="shared" ca="1" si="66"/>
        <v/>
      </c>
      <c r="R265" s="36" t="str">
        <f t="shared" ca="1" si="67"/>
        <v/>
      </c>
      <c r="S265" s="4" t="str">
        <f t="shared" ca="1" si="68"/>
        <v/>
      </c>
      <c r="T265" s="61" t="str">
        <f t="shared" ca="1" si="69"/>
        <v/>
      </c>
      <c r="U265" s="61" t="str">
        <f t="shared" ca="1" si="70"/>
        <v/>
      </c>
      <c r="V265" s="61" t="str">
        <f t="shared" ca="1" si="71"/>
        <v/>
      </c>
      <c r="AJ265" t="str">
        <f t="shared" ca="1" si="72"/>
        <v>first</v>
      </c>
    </row>
    <row r="266" spans="3:36">
      <c r="C266" t="str">
        <f t="shared" ca="1" si="73"/>
        <v/>
      </c>
      <c r="D266" s="4" t="str">
        <f ca="1">IF(C266="","",COUNTIFS('Program and Results'!$S:$S,"HOME",'Program and Results'!$AC:$AC,'Data mining (Goals Superiority)'!$C266))</f>
        <v/>
      </c>
      <c r="E266" s="4" t="str">
        <f ca="1">IF(C266="","",COUNTIFS('Program and Results'!$S:$S,"AWAY",'Program and Results'!$AC:$AC,'Data mining (Goals Superiority)'!$C266))</f>
        <v/>
      </c>
      <c r="F266" s="4" t="str">
        <f ca="1">IF(C266="","",COUNTIFS('Program and Results'!$S:$S,"DRAW",'Program and Results'!$AC:$AC,'Data mining (Goals Superiority)'!$C266))</f>
        <v/>
      </c>
      <c r="G266" s="4" t="str">
        <f t="shared" ca="1" si="61"/>
        <v/>
      </c>
      <c r="H266" s="69" t="str">
        <f t="shared" ca="1" si="62"/>
        <v/>
      </c>
      <c r="I266" s="69" t="str">
        <f t="shared" ca="1" si="63"/>
        <v/>
      </c>
      <c r="J266" s="69" t="str">
        <f t="shared" ca="1" si="64"/>
        <v/>
      </c>
      <c r="N266" s="64" t="str">
        <f t="shared" ca="1" si="74"/>
        <v/>
      </c>
      <c r="O266" s="64" t="str">
        <f t="shared" ca="1" si="75"/>
        <v/>
      </c>
      <c r="P266" s="36" t="str">
        <f t="shared" ca="1" si="65"/>
        <v/>
      </c>
      <c r="Q266" s="36" t="str">
        <f t="shared" ca="1" si="66"/>
        <v/>
      </c>
      <c r="R266" s="36" t="str">
        <f t="shared" ca="1" si="67"/>
        <v/>
      </c>
      <c r="S266" s="4" t="str">
        <f t="shared" ca="1" si="68"/>
        <v/>
      </c>
      <c r="T266" s="61" t="str">
        <f t="shared" ca="1" si="69"/>
        <v/>
      </c>
      <c r="U266" s="61" t="str">
        <f t="shared" ca="1" si="70"/>
        <v/>
      </c>
      <c r="V266" s="61" t="str">
        <f t="shared" ca="1" si="71"/>
        <v/>
      </c>
      <c r="AJ266" t="str">
        <f t="shared" ca="1" si="72"/>
        <v>first</v>
      </c>
    </row>
    <row r="267" spans="3:36">
      <c r="C267" t="str">
        <f t="shared" ca="1" si="73"/>
        <v/>
      </c>
      <c r="D267" s="4" t="str">
        <f ca="1">IF(C267="","",COUNTIFS('Program and Results'!$S:$S,"HOME",'Program and Results'!$AC:$AC,'Data mining (Goals Superiority)'!$C267))</f>
        <v/>
      </c>
      <c r="E267" s="4" t="str">
        <f ca="1">IF(C267="","",COUNTIFS('Program and Results'!$S:$S,"AWAY",'Program and Results'!$AC:$AC,'Data mining (Goals Superiority)'!$C267))</f>
        <v/>
      </c>
      <c r="F267" s="4" t="str">
        <f ca="1">IF(C267="","",COUNTIFS('Program and Results'!$S:$S,"DRAW",'Program and Results'!$AC:$AC,'Data mining (Goals Superiority)'!$C267))</f>
        <v/>
      </c>
      <c r="G267" s="4" t="str">
        <f t="shared" ca="1" si="61"/>
        <v/>
      </c>
      <c r="H267" s="69" t="str">
        <f t="shared" ca="1" si="62"/>
        <v/>
      </c>
      <c r="I267" s="69" t="str">
        <f t="shared" ca="1" si="63"/>
        <v/>
      </c>
      <c r="J267" s="69" t="str">
        <f t="shared" ca="1" si="64"/>
        <v/>
      </c>
      <c r="N267" s="64" t="str">
        <f t="shared" ca="1" si="74"/>
        <v/>
      </c>
      <c r="O267" s="64" t="str">
        <f t="shared" ca="1" si="75"/>
        <v/>
      </c>
      <c r="P267" s="36" t="str">
        <f t="shared" ca="1" si="65"/>
        <v/>
      </c>
      <c r="Q267" s="36" t="str">
        <f t="shared" ca="1" si="66"/>
        <v/>
      </c>
      <c r="R267" s="36" t="str">
        <f t="shared" ca="1" si="67"/>
        <v/>
      </c>
      <c r="S267" s="4" t="str">
        <f t="shared" ca="1" si="68"/>
        <v/>
      </c>
      <c r="T267" s="61" t="str">
        <f t="shared" ca="1" si="69"/>
        <v/>
      </c>
      <c r="U267" s="61" t="str">
        <f t="shared" ca="1" si="70"/>
        <v/>
      </c>
      <c r="V267" s="61" t="str">
        <f t="shared" ca="1" si="71"/>
        <v/>
      </c>
      <c r="AJ267" t="str">
        <f t="shared" ca="1" si="72"/>
        <v>first</v>
      </c>
    </row>
    <row r="268" spans="3:36">
      <c r="C268" t="str">
        <f t="shared" ca="1" si="73"/>
        <v/>
      </c>
      <c r="D268" s="4" t="str">
        <f ca="1">IF(C268="","",COUNTIFS('Program and Results'!$S:$S,"HOME",'Program and Results'!$AC:$AC,'Data mining (Goals Superiority)'!$C268))</f>
        <v/>
      </c>
      <c r="E268" s="4" t="str">
        <f ca="1">IF(C268="","",COUNTIFS('Program and Results'!$S:$S,"AWAY",'Program and Results'!$AC:$AC,'Data mining (Goals Superiority)'!$C268))</f>
        <v/>
      </c>
      <c r="F268" s="4" t="str">
        <f ca="1">IF(C268="","",COUNTIFS('Program and Results'!$S:$S,"DRAW",'Program and Results'!$AC:$AC,'Data mining (Goals Superiority)'!$C268))</f>
        <v/>
      </c>
      <c r="G268" s="4" t="str">
        <f t="shared" ca="1" si="61"/>
        <v/>
      </c>
      <c r="H268" s="69" t="str">
        <f t="shared" ca="1" si="62"/>
        <v/>
      </c>
      <c r="I268" s="69" t="str">
        <f t="shared" ca="1" si="63"/>
        <v/>
      </c>
      <c r="J268" s="69" t="str">
        <f t="shared" ca="1" si="64"/>
        <v/>
      </c>
      <c r="N268" s="64" t="str">
        <f t="shared" ca="1" si="74"/>
        <v/>
      </c>
      <c r="O268" s="64" t="str">
        <f t="shared" ca="1" si="75"/>
        <v/>
      </c>
      <c r="P268" s="36" t="str">
        <f t="shared" ca="1" si="65"/>
        <v/>
      </c>
      <c r="Q268" s="36" t="str">
        <f t="shared" ca="1" si="66"/>
        <v/>
      </c>
      <c r="R268" s="36" t="str">
        <f t="shared" ca="1" si="67"/>
        <v/>
      </c>
      <c r="S268" s="4" t="str">
        <f t="shared" ca="1" si="68"/>
        <v/>
      </c>
      <c r="T268" s="61" t="str">
        <f t="shared" ca="1" si="69"/>
        <v/>
      </c>
      <c r="U268" s="61" t="str">
        <f t="shared" ca="1" si="70"/>
        <v/>
      </c>
      <c r="V268" s="61" t="str">
        <f t="shared" ca="1" si="71"/>
        <v/>
      </c>
      <c r="AJ268" t="str">
        <f t="shared" ca="1" si="72"/>
        <v>first</v>
      </c>
    </row>
    <row r="269" spans="3:36">
      <c r="C269" t="str">
        <f t="shared" ca="1" si="73"/>
        <v/>
      </c>
      <c r="D269" s="4" t="str">
        <f ca="1">IF(C269="","",COUNTIFS('Program and Results'!$S:$S,"HOME",'Program and Results'!$AC:$AC,'Data mining (Goals Superiority)'!$C269))</f>
        <v/>
      </c>
      <c r="E269" s="4" t="str">
        <f ca="1">IF(C269="","",COUNTIFS('Program and Results'!$S:$S,"AWAY",'Program and Results'!$AC:$AC,'Data mining (Goals Superiority)'!$C269))</f>
        <v/>
      </c>
      <c r="F269" s="4" t="str">
        <f ca="1">IF(C269="","",COUNTIFS('Program and Results'!$S:$S,"DRAW",'Program and Results'!$AC:$AC,'Data mining (Goals Superiority)'!$C269))</f>
        <v/>
      </c>
      <c r="G269" s="4" t="str">
        <f t="shared" ca="1" si="61"/>
        <v/>
      </c>
      <c r="H269" s="69" t="str">
        <f t="shared" ca="1" si="62"/>
        <v/>
      </c>
      <c r="I269" s="69" t="str">
        <f t="shared" ca="1" si="63"/>
        <v/>
      </c>
      <c r="J269" s="69" t="str">
        <f t="shared" ca="1" si="64"/>
        <v/>
      </c>
      <c r="N269" s="64" t="str">
        <f t="shared" ca="1" si="74"/>
        <v/>
      </c>
      <c r="O269" s="64" t="str">
        <f t="shared" ca="1" si="75"/>
        <v/>
      </c>
      <c r="P269" s="36" t="str">
        <f t="shared" ca="1" si="65"/>
        <v/>
      </c>
      <c r="Q269" s="36" t="str">
        <f t="shared" ca="1" si="66"/>
        <v/>
      </c>
      <c r="R269" s="36" t="str">
        <f t="shared" ca="1" si="67"/>
        <v/>
      </c>
      <c r="S269" s="4" t="str">
        <f t="shared" ca="1" si="68"/>
        <v/>
      </c>
      <c r="T269" s="61" t="str">
        <f t="shared" ca="1" si="69"/>
        <v/>
      </c>
      <c r="U269" s="61" t="str">
        <f t="shared" ca="1" si="70"/>
        <v/>
      </c>
      <c r="V269" s="61" t="str">
        <f t="shared" ca="1" si="71"/>
        <v/>
      </c>
      <c r="AJ269" t="str">
        <f t="shared" ca="1" si="72"/>
        <v>first</v>
      </c>
    </row>
    <row r="270" spans="3:36">
      <c r="C270" t="str">
        <f t="shared" ca="1" si="73"/>
        <v/>
      </c>
      <c r="D270" s="4" t="str">
        <f ca="1">IF(C270="","",COUNTIFS('Program and Results'!$S:$S,"HOME",'Program and Results'!$AC:$AC,'Data mining (Goals Superiority)'!$C270))</f>
        <v/>
      </c>
      <c r="E270" s="4" t="str">
        <f ca="1">IF(C270="","",COUNTIFS('Program and Results'!$S:$S,"AWAY",'Program and Results'!$AC:$AC,'Data mining (Goals Superiority)'!$C270))</f>
        <v/>
      </c>
      <c r="F270" s="4" t="str">
        <f ca="1">IF(C270="","",COUNTIFS('Program and Results'!$S:$S,"DRAW",'Program and Results'!$AC:$AC,'Data mining (Goals Superiority)'!$C270))</f>
        <v/>
      </c>
      <c r="G270" s="4" t="str">
        <f t="shared" ca="1" si="61"/>
        <v/>
      </c>
      <c r="H270" s="69" t="str">
        <f t="shared" ca="1" si="62"/>
        <v/>
      </c>
      <c r="I270" s="69" t="str">
        <f t="shared" ca="1" si="63"/>
        <v/>
      </c>
      <c r="J270" s="69" t="str">
        <f t="shared" ca="1" si="64"/>
        <v/>
      </c>
      <c r="N270" s="64" t="str">
        <f t="shared" ca="1" si="74"/>
        <v/>
      </c>
      <c r="O270" s="64" t="str">
        <f t="shared" ca="1" si="75"/>
        <v/>
      </c>
      <c r="P270" s="36" t="str">
        <f t="shared" ca="1" si="65"/>
        <v/>
      </c>
      <c r="Q270" s="36" t="str">
        <f t="shared" ca="1" si="66"/>
        <v/>
      </c>
      <c r="R270" s="36" t="str">
        <f t="shared" ca="1" si="67"/>
        <v/>
      </c>
      <c r="S270" s="4" t="str">
        <f t="shared" ca="1" si="68"/>
        <v/>
      </c>
      <c r="T270" s="61" t="str">
        <f t="shared" ca="1" si="69"/>
        <v/>
      </c>
      <c r="U270" s="61" t="str">
        <f t="shared" ca="1" si="70"/>
        <v/>
      </c>
      <c r="V270" s="61" t="str">
        <f t="shared" ca="1" si="71"/>
        <v/>
      </c>
      <c r="AJ270" t="str">
        <f t="shared" ca="1" si="72"/>
        <v>first</v>
      </c>
    </row>
    <row r="271" spans="3:36">
      <c r="C271" t="str">
        <f t="shared" ca="1" si="73"/>
        <v/>
      </c>
      <c r="D271" s="4" t="str">
        <f ca="1">IF(C271="","",COUNTIFS('Program and Results'!$S:$S,"HOME",'Program and Results'!$AC:$AC,'Data mining (Goals Superiority)'!$C271))</f>
        <v/>
      </c>
      <c r="E271" s="4" t="str">
        <f ca="1">IF(C271="","",COUNTIFS('Program and Results'!$S:$S,"AWAY",'Program and Results'!$AC:$AC,'Data mining (Goals Superiority)'!$C271))</f>
        <v/>
      </c>
      <c r="F271" s="4" t="str">
        <f ca="1">IF(C271="","",COUNTIFS('Program and Results'!$S:$S,"DRAW",'Program and Results'!$AC:$AC,'Data mining (Goals Superiority)'!$C271))</f>
        <v/>
      </c>
      <c r="G271" s="4" t="str">
        <f t="shared" ca="1" si="61"/>
        <v/>
      </c>
      <c r="H271" s="69" t="str">
        <f t="shared" ca="1" si="62"/>
        <v/>
      </c>
      <c r="I271" s="69" t="str">
        <f t="shared" ca="1" si="63"/>
        <v/>
      </c>
      <c r="J271" s="69" t="str">
        <f t="shared" ca="1" si="64"/>
        <v/>
      </c>
      <c r="N271" s="64" t="str">
        <f t="shared" ca="1" si="74"/>
        <v/>
      </c>
      <c r="O271" s="64" t="str">
        <f t="shared" ca="1" si="75"/>
        <v/>
      </c>
      <c r="P271" s="36" t="str">
        <f t="shared" ca="1" si="65"/>
        <v/>
      </c>
      <c r="Q271" s="36" t="str">
        <f t="shared" ca="1" si="66"/>
        <v/>
      </c>
      <c r="R271" s="36" t="str">
        <f t="shared" ca="1" si="67"/>
        <v/>
      </c>
      <c r="S271" s="4" t="str">
        <f t="shared" ca="1" si="68"/>
        <v/>
      </c>
      <c r="T271" s="61" t="str">
        <f t="shared" ca="1" si="69"/>
        <v/>
      </c>
      <c r="U271" s="61" t="str">
        <f t="shared" ca="1" si="70"/>
        <v/>
      </c>
      <c r="V271" s="61" t="str">
        <f t="shared" ca="1" si="71"/>
        <v/>
      </c>
      <c r="AJ271" t="str">
        <f t="shared" ca="1" si="72"/>
        <v>first</v>
      </c>
    </row>
    <row r="272" spans="3:36">
      <c r="C272" t="str">
        <f t="shared" ca="1" si="73"/>
        <v/>
      </c>
      <c r="D272" s="4" t="str">
        <f ca="1">IF(C272="","",COUNTIFS('Program and Results'!$S:$S,"HOME",'Program and Results'!$AC:$AC,'Data mining (Goals Superiority)'!$C272))</f>
        <v/>
      </c>
      <c r="E272" s="4" t="str">
        <f ca="1">IF(C272="","",COUNTIFS('Program and Results'!$S:$S,"AWAY",'Program and Results'!$AC:$AC,'Data mining (Goals Superiority)'!$C272))</f>
        <v/>
      </c>
      <c r="F272" s="4" t="str">
        <f ca="1">IF(C272="","",COUNTIFS('Program and Results'!$S:$S,"DRAW",'Program and Results'!$AC:$AC,'Data mining (Goals Superiority)'!$C272))</f>
        <v/>
      </c>
      <c r="G272" s="4" t="str">
        <f t="shared" ca="1" si="61"/>
        <v/>
      </c>
      <c r="H272" s="69" t="str">
        <f t="shared" ca="1" si="62"/>
        <v/>
      </c>
      <c r="I272" s="69" t="str">
        <f t="shared" ca="1" si="63"/>
        <v/>
      </c>
      <c r="J272" s="69" t="str">
        <f t="shared" ca="1" si="64"/>
        <v/>
      </c>
      <c r="N272" s="64" t="str">
        <f t="shared" ca="1" si="74"/>
        <v/>
      </c>
      <c r="O272" s="64" t="str">
        <f t="shared" ca="1" si="75"/>
        <v/>
      </c>
      <c r="P272" s="36" t="str">
        <f t="shared" ca="1" si="65"/>
        <v/>
      </c>
      <c r="Q272" s="36" t="str">
        <f t="shared" ca="1" si="66"/>
        <v/>
      </c>
      <c r="R272" s="36" t="str">
        <f t="shared" ca="1" si="67"/>
        <v/>
      </c>
      <c r="S272" s="4" t="str">
        <f t="shared" ca="1" si="68"/>
        <v/>
      </c>
      <c r="T272" s="61" t="str">
        <f t="shared" ca="1" si="69"/>
        <v/>
      </c>
      <c r="U272" s="61" t="str">
        <f t="shared" ca="1" si="70"/>
        <v/>
      </c>
      <c r="V272" s="61" t="str">
        <f t="shared" ca="1" si="71"/>
        <v/>
      </c>
      <c r="AJ272" t="str">
        <f t="shared" ca="1" si="72"/>
        <v>first</v>
      </c>
    </row>
    <row r="273" spans="3:36">
      <c r="C273" t="str">
        <f t="shared" ca="1" si="73"/>
        <v/>
      </c>
      <c r="D273" s="4" t="str">
        <f ca="1">IF(C273="","",COUNTIFS('Program and Results'!$S:$S,"HOME",'Program and Results'!$AC:$AC,'Data mining (Goals Superiority)'!$C273))</f>
        <v/>
      </c>
      <c r="E273" s="4" t="str">
        <f ca="1">IF(C273="","",COUNTIFS('Program and Results'!$S:$S,"AWAY",'Program and Results'!$AC:$AC,'Data mining (Goals Superiority)'!$C273))</f>
        <v/>
      </c>
      <c r="F273" s="4" t="str">
        <f ca="1">IF(C273="","",COUNTIFS('Program and Results'!$S:$S,"DRAW",'Program and Results'!$AC:$AC,'Data mining (Goals Superiority)'!$C273))</f>
        <v/>
      </c>
      <c r="G273" s="4" t="str">
        <f t="shared" ca="1" si="61"/>
        <v/>
      </c>
      <c r="H273" s="69" t="str">
        <f t="shared" ca="1" si="62"/>
        <v/>
      </c>
      <c r="I273" s="69" t="str">
        <f t="shared" ca="1" si="63"/>
        <v/>
      </c>
      <c r="J273" s="69" t="str">
        <f t="shared" ca="1" si="64"/>
        <v/>
      </c>
      <c r="N273" s="64" t="str">
        <f t="shared" ca="1" si="74"/>
        <v/>
      </c>
      <c r="O273" s="64" t="str">
        <f t="shared" ca="1" si="75"/>
        <v/>
      </c>
      <c r="P273" s="36" t="str">
        <f t="shared" ca="1" si="65"/>
        <v/>
      </c>
      <c r="Q273" s="36" t="str">
        <f t="shared" ca="1" si="66"/>
        <v/>
      </c>
      <c r="R273" s="36" t="str">
        <f t="shared" ca="1" si="67"/>
        <v/>
      </c>
      <c r="S273" s="4" t="str">
        <f t="shared" ca="1" si="68"/>
        <v/>
      </c>
      <c r="T273" s="61" t="str">
        <f t="shared" ca="1" si="69"/>
        <v/>
      </c>
      <c r="U273" s="61" t="str">
        <f t="shared" ca="1" si="70"/>
        <v/>
      </c>
      <c r="V273" s="61" t="str">
        <f t="shared" ca="1" si="71"/>
        <v/>
      </c>
      <c r="AJ273" t="str">
        <f t="shared" ca="1" si="72"/>
        <v>first</v>
      </c>
    </row>
    <row r="274" spans="3:36">
      <c r="C274" t="str">
        <f t="shared" ca="1" si="73"/>
        <v/>
      </c>
      <c r="D274" s="4" t="str">
        <f ca="1">IF(C274="","",COUNTIFS('Program and Results'!$S:$S,"HOME",'Program and Results'!$AC:$AC,'Data mining (Goals Superiority)'!$C274))</f>
        <v/>
      </c>
      <c r="E274" s="4" t="str">
        <f ca="1">IF(C274="","",COUNTIFS('Program and Results'!$S:$S,"AWAY",'Program and Results'!$AC:$AC,'Data mining (Goals Superiority)'!$C274))</f>
        <v/>
      </c>
      <c r="F274" s="4" t="str">
        <f ca="1">IF(C274="","",COUNTIFS('Program and Results'!$S:$S,"DRAW",'Program and Results'!$AC:$AC,'Data mining (Goals Superiority)'!$C274))</f>
        <v/>
      </c>
      <c r="G274" s="4" t="str">
        <f t="shared" ca="1" si="61"/>
        <v/>
      </c>
      <c r="H274" s="69" t="str">
        <f t="shared" ca="1" si="62"/>
        <v/>
      </c>
      <c r="I274" s="69" t="str">
        <f t="shared" ca="1" si="63"/>
        <v/>
      </c>
      <c r="J274" s="69" t="str">
        <f t="shared" ca="1" si="64"/>
        <v/>
      </c>
      <c r="N274" s="64" t="str">
        <f t="shared" ca="1" si="74"/>
        <v/>
      </c>
      <c r="O274" s="64" t="str">
        <f t="shared" ca="1" si="75"/>
        <v/>
      </c>
      <c r="P274" s="36" t="str">
        <f t="shared" ca="1" si="65"/>
        <v/>
      </c>
      <c r="Q274" s="36" t="str">
        <f t="shared" ca="1" si="66"/>
        <v/>
      </c>
      <c r="R274" s="36" t="str">
        <f t="shared" ca="1" si="67"/>
        <v/>
      </c>
      <c r="S274" s="4" t="str">
        <f t="shared" ca="1" si="68"/>
        <v/>
      </c>
      <c r="T274" s="61" t="str">
        <f t="shared" ca="1" si="69"/>
        <v/>
      </c>
      <c r="U274" s="61" t="str">
        <f t="shared" ca="1" si="70"/>
        <v/>
      </c>
      <c r="V274" s="61" t="str">
        <f t="shared" ca="1" si="71"/>
        <v/>
      </c>
      <c r="AJ274" t="str">
        <f t="shared" ca="1" si="72"/>
        <v>first</v>
      </c>
    </row>
    <row r="275" spans="3:36">
      <c r="C275" t="str">
        <f t="shared" ca="1" si="73"/>
        <v/>
      </c>
      <c r="D275" s="4" t="str">
        <f ca="1">IF(C275="","",COUNTIFS('Program and Results'!$S:$S,"HOME",'Program and Results'!$AC:$AC,'Data mining (Goals Superiority)'!$C275))</f>
        <v/>
      </c>
      <c r="E275" s="4" t="str">
        <f ca="1">IF(C275="","",COUNTIFS('Program and Results'!$S:$S,"AWAY",'Program and Results'!$AC:$AC,'Data mining (Goals Superiority)'!$C275))</f>
        <v/>
      </c>
      <c r="F275" s="4" t="str">
        <f ca="1">IF(C275="","",COUNTIFS('Program and Results'!$S:$S,"DRAW",'Program and Results'!$AC:$AC,'Data mining (Goals Superiority)'!$C275))</f>
        <v/>
      </c>
      <c r="G275" s="4" t="str">
        <f t="shared" ca="1" si="61"/>
        <v/>
      </c>
      <c r="H275" s="69" t="str">
        <f t="shared" ca="1" si="62"/>
        <v/>
      </c>
      <c r="I275" s="69" t="str">
        <f t="shared" ca="1" si="63"/>
        <v/>
      </c>
      <c r="J275" s="69" t="str">
        <f t="shared" ca="1" si="64"/>
        <v/>
      </c>
      <c r="N275" s="64" t="str">
        <f t="shared" ca="1" si="74"/>
        <v/>
      </c>
      <c r="O275" s="64" t="str">
        <f t="shared" ca="1" si="75"/>
        <v/>
      </c>
      <c r="P275" s="36" t="str">
        <f t="shared" ca="1" si="65"/>
        <v/>
      </c>
      <c r="Q275" s="36" t="str">
        <f t="shared" ca="1" si="66"/>
        <v/>
      </c>
      <c r="R275" s="36" t="str">
        <f t="shared" ca="1" si="67"/>
        <v/>
      </c>
      <c r="S275" s="4" t="str">
        <f t="shared" ca="1" si="68"/>
        <v/>
      </c>
      <c r="T275" s="61" t="str">
        <f t="shared" ca="1" si="69"/>
        <v/>
      </c>
      <c r="U275" s="61" t="str">
        <f t="shared" ca="1" si="70"/>
        <v/>
      </c>
      <c r="V275" s="61" t="str">
        <f t="shared" ca="1" si="71"/>
        <v/>
      </c>
      <c r="AJ275" t="str">
        <f t="shared" ca="1" si="72"/>
        <v>first</v>
      </c>
    </row>
    <row r="276" spans="3:36">
      <c r="C276" t="str">
        <f t="shared" ca="1" si="73"/>
        <v/>
      </c>
      <c r="D276" s="4" t="str">
        <f ca="1">IF(C276="","",COUNTIFS('Program and Results'!$S:$S,"HOME",'Program and Results'!$AC:$AC,'Data mining (Goals Superiority)'!$C276))</f>
        <v/>
      </c>
      <c r="E276" s="4" t="str">
        <f ca="1">IF(C276="","",COUNTIFS('Program and Results'!$S:$S,"AWAY",'Program and Results'!$AC:$AC,'Data mining (Goals Superiority)'!$C276))</f>
        <v/>
      </c>
      <c r="F276" s="4" t="str">
        <f ca="1">IF(C276="","",COUNTIFS('Program and Results'!$S:$S,"DRAW",'Program and Results'!$AC:$AC,'Data mining (Goals Superiority)'!$C276))</f>
        <v/>
      </c>
      <c r="G276" s="4" t="str">
        <f t="shared" ca="1" si="61"/>
        <v/>
      </c>
      <c r="H276" s="69" t="str">
        <f t="shared" ca="1" si="62"/>
        <v/>
      </c>
      <c r="I276" s="69" t="str">
        <f t="shared" ca="1" si="63"/>
        <v/>
      </c>
      <c r="J276" s="69" t="str">
        <f t="shared" ca="1" si="64"/>
        <v/>
      </c>
      <c r="N276" s="64" t="str">
        <f t="shared" ca="1" si="74"/>
        <v/>
      </c>
      <c r="O276" s="64" t="str">
        <f t="shared" ca="1" si="75"/>
        <v/>
      </c>
      <c r="P276" s="36" t="str">
        <f t="shared" ca="1" si="65"/>
        <v/>
      </c>
      <c r="Q276" s="36" t="str">
        <f t="shared" ca="1" si="66"/>
        <v/>
      </c>
      <c r="R276" s="36" t="str">
        <f t="shared" ca="1" si="67"/>
        <v/>
      </c>
      <c r="S276" s="4" t="str">
        <f t="shared" ca="1" si="68"/>
        <v/>
      </c>
      <c r="T276" s="61" t="str">
        <f t="shared" ca="1" si="69"/>
        <v/>
      </c>
      <c r="U276" s="61" t="str">
        <f t="shared" ca="1" si="70"/>
        <v/>
      </c>
      <c r="V276" s="61" t="str">
        <f t="shared" ca="1" si="71"/>
        <v/>
      </c>
      <c r="AJ276" t="str">
        <f t="shared" ca="1" si="72"/>
        <v>first</v>
      </c>
    </row>
    <row r="277" spans="3:36">
      <c r="C277" t="str">
        <f t="shared" ca="1" si="73"/>
        <v/>
      </c>
      <c r="D277" s="4" t="str">
        <f ca="1">IF(C277="","",COUNTIFS('Program and Results'!$S:$S,"HOME",'Program and Results'!$AC:$AC,'Data mining (Goals Superiority)'!$C277))</f>
        <v/>
      </c>
      <c r="E277" s="4" t="str">
        <f ca="1">IF(C277="","",COUNTIFS('Program and Results'!$S:$S,"AWAY",'Program and Results'!$AC:$AC,'Data mining (Goals Superiority)'!$C277))</f>
        <v/>
      </c>
      <c r="F277" s="4" t="str">
        <f ca="1">IF(C277="","",COUNTIFS('Program and Results'!$S:$S,"DRAW",'Program and Results'!$AC:$AC,'Data mining (Goals Superiority)'!$C277))</f>
        <v/>
      </c>
      <c r="G277" s="4" t="str">
        <f t="shared" ca="1" si="61"/>
        <v/>
      </c>
      <c r="H277" s="69" t="str">
        <f t="shared" ca="1" si="62"/>
        <v/>
      </c>
      <c r="I277" s="69" t="str">
        <f t="shared" ca="1" si="63"/>
        <v/>
      </c>
      <c r="J277" s="69" t="str">
        <f t="shared" ca="1" si="64"/>
        <v/>
      </c>
      <c r="N277" s="64" t="str">
        <f t="shared" ca="1" si="74"/>
        <v/>
      </c>
      <c r="O277" s="64" t="str">
        <f t="shared" ca="1" si="75"/>
        <v/>
      </c>
      <c r="P277" s="36" t="str">
        <f t="shared" ca="1" si="65"/>
        <v/>
      </c>
      <c r="Q277" s="36" t="str">
        <f t="shared" ca="1" si="66"/>
        <v/>
      </c>
      <c r="R277" s="36" t="str">
        <f t="shared" ca="1" si="67"/>
        <v/>
      </c>
      <c r="S277" s="4" t="str">
        <f t="shared" ca="1" si="68"/>
        <v/>
      </c>
      <c r="T277" s="61" t="str">
        <f t="shared" ca="1" si="69"/>
        <v/>
      </c>
      <c r="U277" s="61" t="str">
        <f t="shared" ca="1" si="70"/>
        <v/>
      </c>
      <c r="V277" s="61" t="str">
        <f t="shared" ca="1" si="71"/>
        <v/>
      </c>
      <c r="AJ277" t="str">
        <f t="shared" ca="1" si="72"/>
        <v>first</v>
      </c>
    </row>
    <row r="278" spans="3:36">
      <c r="C278" t="str">
        <f t="shared" ca="1" si="73"/>
        <v/>
      </c>
      <c r="D278" s="4" t="str">
        <f ca="1">IF(C278="","",COUNTIFS('Program and Results'!$S:$S,"HOME",'Program and Results'!$AC:$AC,'Data mining (Goals Superiority)'!$C278))</f>
        <v/>
      </c>
      <c r="E278" s="4" t="str">
        <f ca="1">IF(C278="","",COUNTIFS('Program and Results'!$S:$S,"AWAY",'Program and Results'!$AC:$AC,'Data mining (Goals Superiority)'!$C278))</f>
        <v/>
      </c>
      <c r="F278" s="4" t="str">
        <f ca="1">IF(C278="","",COUNTIFS('Program and Results'!$S:$S,"DRAW",'Program and Results'!$AC:$AC,'Data mining (Goals Superiority)'!$C278))</f>
        <v/>
      </c>
      <c r="G278" s="4" t="str">
        <f t="shared" ca="1" si="61"/>
        <v/>
      </c>
      <c r="H278" s="69" t="str">
        <f t="shared" ca="1" si="62"/>
        <v/>
      </c>
      <c r="I278" s="69" t="str">
        <f t="shared" ca="1" si="63"/>
        <v/>
      </c>
      <c r="J278" s="69" t="str">
        <f t="shared" ca="1" si="64"/>
        <v/>
      </c>
      <c r="N278" s="64" t="str">
        <f t="shared" ca="1" si="74"/>
        <v/>
      </c>
      <c r="O278" s="64" t="str">
        <f t="shared" ca="1" si="75"/>
        <v/>
      </c>
      <c r="P278" s="36" t="str">
        <f t="shared" ca="1" si="65"/>
        <v/>
      </c>
      <c r="Q278" s="36" t="str">
        <f t="shared" ca="1" si="66"/>
        <v/>
      </c>
      <c r="R278" s="36" t="str">
        <f t="shared" ca="1" si="67"/>
        <v/>
      </c>
      <c r="S278" s="4" t="str">
        <f t="shared" ca="1" si="68"/>
        <v/>
      </c>
      <c r="T278" s="61" t="str">
        <f t="shared" ca="1" si="69"/>
        <v/>
      </c>
      <c r="U278" s="61" t="str">
        <f t="shared" ca="1" si="70"/>
        <v/>
      </c>
      <c r="V278" s="61" t="str">
        <f t="shared" ca="1" si="71"/>
        <v/>
      </c>
      <c r="AJ278" t="str">
        <f t="shared" ca="1" si="72"/>
        <v>first</v>
      </c>
    </row>
    <row r="279" spans="3:36">
      <c r="C279" t="str">
        <f t="shared" ca="1" si="73"/>
        <v/>
      </c>
      <c r="D279" s="4" t="str">
        <f ca="1">IF(C279="","",COUNTIFS('Program and Results'!$S:$S,"HOME",'Program and Results'!$AC:$AC,'Data mining (Goals Superiority)'!$C279))</f>
        <v/>
      </c>
      <c r="E279" s="4" t="str">
        <f ca="1">IF(C279="","",COUNTIFS('Program and Results'!$S:$S,"AWAY",'Program and Results'!$AC:$AC,'Data mining (Goals Superiority)'!$C279))</f>
        <v/>
      </c>
      <c r="F279" s="4" t="str">
        <f ca="1">IF(C279="","",COUNTIFS('Program and Results'!$S:$S,"DRAW",'Program and Results'!$AC:$AC,'Data mining (Goals Superiority)'!$C279))</f>
        <v/>
      </c>
      <c r="G279" s="4" t="str">
        <f t="shared" ca="1" si="61"/>
        <v/>
      </c>
      <c r="H279" s="69" t="str">
        <f t="shared" ca="1" si="62"/>
        <v/>
      </c>
      <c r="I279" s="69" t="str">
        <f t="shared" ca="1" si="63"/>
        <v/>
      </c>
      <c r="J279" s="69" t="str">
        <f t="shared" ca="1" si="64"/>
        <v/>
      </c>
      <c r="N279" s="64" t="str">
        <f t="shared" ca="1" si="74"/>
        <v/>
      </c>
      <c r="O279" s="64" t="str">
        <f t="shared" ca="1" si="75"/>
        <v/>
      </c>
      <c r="P279" s="36" t="str">
        <f t="shared" ca="1" si="65"/>
        <v/>
      </c>
      <c r="Q279" s="36" t="str">
        <f t="shared" ca="1" si="66"/>
        <v/>
      </c>
      <c r="R279" s="36" t="str">
        <f t="shared" ca="1" si="67"/>
        <v/>
      </c>
      <c r="S279" s="4" t="str">
        <f t="shared" ca="1" si="68"/>
        <v/>
      </c>
      <c r="T279" s="61" t="str">
        <f t="shared" ca="1" si="69"/>
        <v/>
      </c>
      <c r="U279" s="61" t="str">
        <f t="shared" ca="1" si="70"/>
        <v/>
      </c>
      <c r="V279" s="61" t="str">
        <f t="shared" ca="1" si="71"/>
        <v/>
      </c>
      <c r="AJ279" t="str">
        <f t="shared" ca="1" si="72"/>
        <v>first</v>
      </c>
    </row>
    <row r="280" spans="3:36">
      <c r="C280" t="str">
        <f t="shared" ca="1" si="73"/>
        <v/>
      </c>
      <c r="D280" s="4" t="str">
        <f ca="1">IF(C280="","",COUNTIFS('Program and Results'!$S:$S,"HOME",'Program and Results'!$AC:$AC,'Data mining (Goals Superiority)'!$C280))</f>
        <v/>
      </c>
      <c r="E280" s="4" t="str">
        <f ca="1">IF(C280="","",COUNTIFS('Program and Results'!$S:$S,"AWAY",'Program and Results'!$AC:$AC,'Data mining (Goals Superiority)'!$C280))</f>
        <v/>
      </c>
      <c r="F280" s="4" t="str">
        <f ca="1">IF(C280="","",COUNTIFS('Program and Results'!$S:$S,"DRAW",'Program and Results'!$AC:$AC,'Data mining (Goals Superiority)'!$C280))</f>
        <v/>
      </c>
      <c r="G280" s="4" t="str">
        <f t="shared" ca="1" si="61"/>
        <v/>
      </c>
      <c r="H280" s="69" t="str">
        <f t="shared" ca="1" si="62"/>
        <v/>
      </c>
      <c r="I280" s="69" t="str">
        <f t="shared" ca="1" si="63"/>
        <v/>
      </c>
      <c r="J280" s="69" t="str">
        <f t="shared" ca="1" si="64"/>
        <v/>
      </c>
      <c r="N280" s="64" t="str">
        <f t="shared" ca="1" si="74"/>
        <v/>
      </c>
      <c r="O280" s="64" t="str">
        <f t="shared" ca="1" si="75"/>
        <v/>
      </c>
      <c r="P280" s="36" t="str">
        <f t="shared" ca="1" si="65"/>
        <v/>
      </c>
      <c r="Q280" s="36" t="str">
        <f t="shared" ca="1" si="66"/>
        <v/>
      </c>
      <c r="R280" s="36" t="str">
        <f t="shared" ca="1" si="67"/>
        <v/>
      </c>
      <c r="S280" s="4" t="str">
        <f t="shared" ca="1" si="68"/>
        <v/>
      </c>
      <c r="T280" s="61" t="str">
        <f t="shared" ca="1" si="69"/>
        <v/>
      </c>
      <c r="U280" s="61" t="str">
        <f t="shared" ca="1" si="70"/>
        <v/>
      </c>
      <c r="V280" s="61" t="str">
        <f t="shared" ca="1" si="71"/>
        <v/>
      </c>
      <c r="AJ280" t="str">
        <f t="shared" ca="1" si="72"/>
        <v>first</v>
      </c>
    </row>
    <row r="281" spans="3:36">
      <c r="C281" t="str">
        <f t="shared" ca="1" si="73"/>
        <v/>
      </c>
      <c r="D281" s="4" t="str">
        <f ca="1">IF(C281="","",COUNTIFS('Program and Results'!$S:$S,"HOME",'Program and Results'!$AC:$AC,'Data mining (Goals Superiority)'!$C281))</f>
        <v/>
      </c>
      <c r="E281" s="4" t="str">
        <f ca="1">IF(C281="","",COUNTIFS('Program and Results'!$S:$S,"AWAY",'Program and Results'!$AC:$AC,'Data mining (Goals Superiority)'!$C281))</f>
        <v/>
      </c>
      <c r="F281" s="4" t="str">
        <f ca="1">IF(C281="","",COUNTIFS('Program and Results'!$S:$S,"DRAW",'Program and Results'!$AC:$AC,'Data mining (Goals Superiority)'!$C281))</f>
        <v/>
      </c>
      <c r="G281" s="4" t="str">
        <f t="shared" ca="1" si="61"/>
        <v/>
      </c>
      <c r="H281" s="69" t="str">
        <f t="shared" ca="1" si="62"/>
        <v/>
      </c>
      <c r="I281" s="69" t="str">
        <f t="shared" ca="1" si="63"/>
        <v/>
      </c>
      <c r="J281" s="69" t="str">
        <f t="shared" ca="1" si="64"/>
        <v/>
      </c>
      <c r="N281" s="64" t="str">
        <f t="shared" ca="1" si="74"/>
        <v/>
      </c>
      <c r="O281" s="64" t="str">
        <f t="shared" ca="1" si="75"/>
        <v/>
      </c>
      <c r="P281" s="36" t="str">
        <f t="shared" ca="1" si="65"/>
        <v/>
      </c>
      <c r="Q281" s="36" t="str">
        <f t="shared" ca="1" si="66"/>
        <v/>
      </c>
      <c r="R281" s="36" t="str">
        <f t="shared" ca="1" si="67"/>
        <v/>
      </c>
      <c r="S281" s="4" t="str">
        <f t="shared" ca="1" si="68"/>
        <v/>
      </c>
      <c r="T281" s="61" t="str">
        <f t="shared" ca="1" si="69"/>
        <v/>
      </c>
      <c r="U281" s="61" t="str">
        <f t="shared" ca="1" si="70"/>
        <v/>
      </c>
      <c r="V281" s="61" t="str">
        <f t="shared" ca="1" si="71"/>
        <v/>
      </c>
      <c r="AJ281" t="str">
        <f t="shared" ca="1" si="72"/>
        <v>first</v>
      </c>
    </row>
    <row r="282" spans="3:36">
      <c r="C282" t="str">
        <f t="shared" ca="1" si="73"/>
        <v/>
      </c>
      <c r="D282" s="4" t="str">
        <f ca="1">IF(C282="","",COUNTIFS('Program and Results'!$S:$S,"HOME",'Program and Results'!$AC:$AC,'Data mining (Goals Superiority)'!$C282))</f>
        <v/>
      </c>
      <c r="E282" s="4" t="str">
        <f ca="1">IF(C282="","",COUNTIFS('Program and Results'!$S:$S,"AWAY",'Program and Results'!$AC:$AC,'Data mining (Goals Superiority)'!$C282))</f>
        <v/>
      </c>
      <c r="F282" s="4" t="str">
        <f ca="1">IF(C282="","",COUNTIFS('Program and Results'!$S:$S,"DRAW",'Program and Results'!$AC:$AC,'Data mining (Goals Superiority)'!$C282))</f>
        <v/>
      </c>
      <c r="G282" s="4" t="str">
        <f t="shared" ca="1" si="61"/>
        <v/>
      </c>
      <c r="H282" s="69" t="str">
        <f t="shared" ca="1" si="62"/>
        <v/>
      </c>
      <c r="I282" s="69" t="str">
        <f t="shared" ca="1" si="63"/>
        <v/>
      </c>
      <c r="J282" s="69" t="str">
        <f t="shared" ca="1" si="64"/>
        <v/>
      </c>
      <c r="N282" s="64" t="str">
        <f t="shared" ca="1" si="74"/>
        <v/>
      </c>
      <c r="O282" s="64" t="str">
        <f t="shared" ca="1" si="75"/>
        <v/>
      </c>
      <c r="P282" s="36" t="str">
        <f t="shared" ca="1" si="65"/>
        <v/>
      </c>
      <c r="Q282" s="36" t="str">
        <f t="shared" ca="1" si="66"/>
        <v/>
      </c>
      <c r="R282" s="36" t="str">
        <f t="shared" ca="1" si="67"/>
        <v/>
      </c>
      <c r="S282" s="4" t="str">
        <f t="shared" ca="1" si="68"/>
        <v/>
      </c>
      <c r="T282" s="61" t="str">
        <f t="shared" ca="1" si="69"/>
        <v/>
      </c>
      <c r="U282" s="61" t="str">
        <f t="shared" ca="1" si="70"/>
        <v/>
      </c>
      <c r="V282" s="61" t="str">
        <f t="shared" ca="1" si="71"/>
        <v/>
      </c>
      <c r="AJ282" t="str">
        <f t="shared" ca="1" si="72"/>
        <v>first</v>
      </c>
    </row>
    <row r="283" spans="3:36">
      <c r="C283" t="str">
        <f t="shared" ca="1" si="73"/>
        <v/>
      </c>
      <c r="D283" s="4" t="str">
        <f ca="1">IF(C283="","",COUNTIFS('Program and Results'!$S:$S,"HOME",'Program and Results'!$AC:$AC,'Data mining (Goals Superiority)'!$C283))</f>
        <v/>
      </c>
      <c r="E283" s="4" t="str">
        <f ca="1">IF(C283="","",COUNTIFS('Program and Results'!$S:$S,"AWAY",'Program and Results'!$AC:$AC,'Data mining (Goals Superiority)'!$C283))</f>
        <v/>
      </c>
      <c r="F283" s="4" t="str">
        <f ca="1">IF(C283="","",COUNTIFS('Program and Results'!$S:$S,"DRAW",'Program and Results'!$AC:$AC,'Data mining (Goals Superiority)'!$C283))</f>
        <v/>
      </c>
      <c r="G283" s="4" t="str">
        <f t="shared" ca="1" si="61"/>
        <v/>
      </c>
      <c r="H283" s="69" t="str">
        <f t="shared" ca="1" si="62"/>
        <v/>
      </c>
      <c r="I283" s="69" t="str">
        <f t="shared" ca="1" si="63"/>
        <v/>
      </c>
      <c r="J283" s="69" t="str">
        <f t="shared" ca="1" si="64"/>
        <v/>
      </c>
      <c r="N283" s="64" t="str">
        <f t="shared" ca="1" si="74"/>
        <v/>
      </c>
      <c r="O283" s="64" t="str">
        <f t="shared" ca="1" si="75"/>
        <v/>
      </c>
      <c r="P283" s="36" t="str">
        <f t="shared" ca="1" si="65"/>
        <v/>
      </c>
      <c r="Q283" s="36" t="str">
        <f t="shared" ca="1" si="66"/>
        <v/>
      </c>
      <c r="R283" s="36" t="str">
        <f t="shared" ca="1" si="67"/>
        <v/>
      </c>
      <c r="S283" s="4" t="str">
        <f t="shared" ca="1" si="68"/>
        <v/>
      </c>
      <c r="T283" s="61" t="str">
        <f t="shared" ca="1" si="69"/>
        <v/>
      </c>
      <c r="U283" s="61" t="str">
        <f t="shared" ca="1" si="70"/>
        <v/>
      </c>
      <c r="V283" s="61" t="str">
        <f t="shared" ca="1" si="71"/>
        <v/>
      </c>
      <c r="AJ283" t="str">
        <f t="shared" ca="1" si="72"/>
        <v>first</v>
      </c>
    </row>
    <row r="284" spans="3:36">
      <c r="C284" t="str">
        <f t="shared" ca="1" si="73"/>
        <v/>
      </c>
      <c r="D284" s="4" t="str">
        <f ca="1">IF(C284="","",COUNTIFS('Program and Results'!$S:$S,"HOME",'Program and Results'!$AC:$AC,'Data mining (Goals Superiority)'!$C284))</f>
        <v/>
      </c>
      <c r="E284" s="4" t="str">
        <f ca="1">IF(C284="","",COUNTIFS('Program and Results'!$S:$S,"AWAY",'Program and Results'!$AC:$AC,'Data mining (Goals Superiority)'!$C284))</f>
        <v/>
      </c>
      <c r="F284" s="4" t="str">
        <f ca="1">IF(C284="","",COUNTIFS('Program and Results'!$S:$S,"DRAW",'Program and Results'!$AC:$AC,'Data mining (Goals Superiority)'!$C284))</f>
        <v/>
      </c>
      <c r="G284" s="4" t="str">
        <f t="shared" ca="1" si="61"/>
        <v/>
      </c>
      <c r="H284" s="69" t="str">
        <f t="shared" ca="1" si="62"/>
        <v/>
      </c>
      <c r="I284" s="69" t="str">
        <f t="shared" ca="1" si="63"/>
        <v/>
      </c>
      <c r="J284" s="69" t="str">
        <f t="shared" ca="1" si="64"/>
        <v/>
      </c>
      <c r="N284" s="64" t="str">
        <f t="shared" ca="1" si="74"/>
        <v/>
      </c>
      <c r="O284" s="64" t="str">
        <f t="shared" ca="1" si="75"/>
        <v/>
      </c>
      <c r="P284" s="36" t="str">
        <f t="shared" ca="1" si="65"/>
        <v/>
      </c>
      <c r="Q284" s="36" t="str">
        <f t="shared" ca="1" si="66"/>
        <v/>
      </c>
      <c r="R284" s="36" t="str">
        <f t="shared" ca="1" si="67"/>
        <v/>
      </c>
      <c r="S284" s="4" t="str">
        <f t="shared" ca="1" si="68"/>
        <v/>
      </c>
      <c r="T284" s="61" t="str">
        <f t="shared" ca="1" si="69"/>
        <v/>
      </c>
      <c r="U284" s="61" t="str">
        <f t="shared" ca="1" si="70"/>
        <v/>
      </c>
      <c r="V284" s="61" t="str">
        <f t="shared" ca="1" si="71"/>
        <v/>
      </c>
      <c r="AJ284" t="str">
        <f t="shared" ca="1" si="72"/>
        <v>first</v>
      </c>
    </row>
    <row r="285" spans="3:36">
      <c r="C285" t="str">
        <f t="shared" ca="1" si="73"/>
        <v/>
      </c>
      <c r="D285" s="4" t="str">
        <f ca="1">IF(C285="","",COUNTIFS('Program and Results'!$S:$S,"HOME",'Program and Results'!$AC:$AC,'Data mining (Goals Superiority)'!$C285))</f>
        <v/>
      </c>
      <c r="E285" s="4" t="str">
        <f ca="1">IF(C285="","",COUNTIFS('Program and Results'!$S:$S,"AWAY",'Program and Results'!$AC:$AC,'Data mining (Goals Superiority)'!$C285))</f>
        <v/>
      </c>
      <c r="F285" s="4" t="str">
        <f ca="1">IF(C285="","",COUNTIFS('Program and Results'!$S:$S,"DRAW",'Program and Results'!$AC:$AC,'Data mining (Goals Superiority)'!$C285))</f>
        <v/>
      </c>
      <c r="G285" s="4" t="str">
        <f t="shared" ca="1" si="61"/>
        <v/>
      </c>
      <c r="H285" s="69" t="str">
        <f t="shared" ca="1" si="62"/>
        <v/>
      </c>
      <c r="I285" s="69" t="str">
        <f t="shared" ca="1" si="63"/>
        <v/>
      </c>
      <c r="J285" s="69" t="str">
        <f t="shared" ca="1" si="64"/>
        <v/>
      </c>
      <c r="N285" s="64" t="str">
        <f t="shared" ca="1" si="74"/>
        <v/>
      </c>
      <c r="O285" s="64" t="str">
        <f t="shared" ca="1" si="75"/>
        <v/>
      </c>
      <c r="P285" s="36" t="str">
        <f t="shared" ca="1" si="65"/>
        <v/>
      </c>
      <c r="Q285" s="36" t="str">
        <f t="shared" ca="1" si="66"/>
        <v/>
      </c>
      <c r="R285" s="36" t="str">
        <f t="shared" ca="1" si="67"/>
        <v/>
      </c>
      <c r="S285" s="4" t="str">
        <f t="shared" ca="1" si="68"/>
        <v/>
      </c>
      <c r="T285" s="61" t="str">
        <f t="shared" ca="1" si="69"/>
        <v/>
      </c>
      <c r="U285" s="61" t="str">
        <f t="shared" ca="1" si="70"/>
        <v/>
      </c>
      <c r="V285" s="61" t="str">
        <f t="shared" ca="1" si="71"/>
        <v/>
      </c>
      <c r="AJ285" t="str">
        <f t="shared" ca="1" si="72"/>
        <v>first</v>
      </c>
    </row>
    <row r="286" spans="3:36">
      <c r="C286" t="str">
        <f t="shared" ca="1" si="73"/>
        <v/>
      </c>
      <c r="D286" s="4" t="str">
        <f ca="1">IF(C286="","",COUNTIFS('Program and Results'!$S:$S,"HOME",'Program and Results'!$AC:$AC,'Data mining (Goals Superiority)'!$C286))</f>
        <v/>
      </c>
      <c r="E286" s="4" t="str">
        <f ca="1">IF(C286="","",COUNTIFS('Program and Results'!$S:$S,"AWAY",'Program and Results'!$AC:$AC,'Data mining (Goals Superiority)'!$C286))</f>
        <v/>
      </c>
      <c r="F286" s="4" t="str">
        <f ca="1">IF(C286="","",COUNTIFS('Program and Results'!$S:$S,"DRAW",'Program and Results'!$AC:$AC,'Data mining (Goals Superiority)'!$C286))</f>
        <v/>
      </c>
      <c r="G286" s="4" t="str">
        <f t="shared" ca="1" si="61"/>
        <v/>
      </c>
      <c r="H286" s="69" t="str">
        <f t="shared" ca="1" si="62"/>
        <v/>
      </c>
      <c r="I286" s="69" t="str">
        <f t="shared" ca="1" si="63"/>
        <v/>
      </c>
      <c r="J286" s="69" t="str">
        <f t="shared" ca="1" si="64"/>
        <v/>
      </c>
      <c r="N286" s="64" t="str">
        <f t="shared" ca="1" si="74"/>
        <v/>
      </c>
      <c r="O286" s="64" t="str">
        <f t="shared" ca="1" si="75"/>
        <v/>
      </c>
      <c r="P286" s="36" t="str">
        <f t="shared" ca="1" si="65"/>
        <v/>
      </c>
      <c r="Q286" s="36" t="str">
        <f t="shared" ca="1" si="66"/>
        <v/>
      </c>
      <c r="R286" s="36" t="str">
        <f t="shared" ca="1" si="67"/>
        <v/>
      </c>
      <c r="S286" s="4" t="str">
        <f t="shared" ca="1" si="68"/>
        <v/>
      </c>
      <c r="T286" s="61" t="str">
        <f t="shared" ca="1" si="69"/>
        <v/>
      </c>
      <c r="U286" s="61" t="str">
        <f t="shared" ca="1" si="70"/>
        <v/>
      </c>
      <c r="V286" s="61" t="str">
        <f t="shared" ca="1" si="71"/>
        <v/>
      </c>
      <c r="AJ286" t="str">
        <f t="shared" ca="1" si="72"/>
        <v>first</v>
      </c>
    </row>
    <row r="287" spans="3:36">
      <c r="C287" t="str">
        <f t="shared" ca="1" si="73"/>
        <v/>
      </c>
      <c r="D287" s="4" t="str">
        <f ca="1">IF(C287="","",COUNTIFS('Program and Results'!$S:$S,"HOME",'Program and Results'!$AC:$AC,'Data mining (Goals Superiority)'!$C287))</f>
        <v/>
      </c>
      <c r="E287" s="4" t="str">
        <f ca="1">IF(C287="","",COUNTIFS('Program and Results'!$S:$S,"AWAY",'Program and Results'!$AC:$AC,'Data mining (Goals Superiority)'!$C287))</f>
        <v/>
      </c>
      <c r="F287" s="4" t="str">
        <f ca="1">IF(C287="","",COUNTIFS('Program and Results'!$S:$S,"DRAW",'Program and Results'!$AC:$AC,'Data mining (Goals Superiority)'!$C287))</f>
        <v/>
      </c>
      <c r="G287" s="4" t="str">
        <f t="shared" ca="1" si="61"/>
        <v/>
      </c>
      <c r="H287" s="69" t="str">
        <f t="shared" ca="1" si="62"/>
        <v/>
      </c>
      <c r="I287" s="69" t="str">
        <f t="shared" ca="1" si="63"/>
        <v/>
      </c>
      <c r="J287" s="69" t="str">
        <f t="shared" ca="1" si="64"/>
        <v/>
      </c>
      <c r="N287" s="64" t="str">
        <f t="shared" ca="1" si="74"/>
        <v/>
      </c>
      <c r="O287" s="64" t="str">
        <f t="shared" ca="1" si="75"/>
        <v/>
      </c>
      <c r="P287" s="36" t="str">
        <f t="shared" ca="1" si="65"/>
        <v/>
      </c>
      <c r="Q287" s="36" t="str">
        <f t="shared" ca="1" si="66"/>
        <v/>
      </c>
      <c r="R287" s="36" t="str">
        <f t="shared" ca="1" si="67"/>
        <v/>
      </c>
      <c r="S287" s="4" t="str">
        <f t="shared" ca="1" si="68"/>
        <v/>
      </c>
      <c r="T287" s="61" t="str">
        <f t="shared" ca="1" si="69"/>
        <v/>
      </c>
      <c r="U287" s="61" t="str">
        <f t="shared" ca="1" si="70"/>
        <v/>
      </c>
      <c r="V287" s="61" t="str">
        <f t="shared" ca="1" si="71"/>
        <v/>
      </c>
      <c r="AJ287" t="str">
        <f t="shared" ca="1" si="72"/>
        <v>first</v>
      </c>
    </row>
    <row r="288" spans="3:36">
      <c r="C288" t="str">
        <f t="shared" ca="1" si="73"/>
        <v/>
      </c>
      <c r="D288" s="4" t="str">
        <f ca="1">IF(C288="","",COUNTIFS('Program and Results'!$S:$S,"HOME",'Program and Results'!$AC:$AC,'Data mining (Goals Superiority)'!$C288))</f>
        <v/>
      </c>
      <c r="E288" s="4" t="str">
        <f ca="1">IF(C288="","",COUNTIFS('Program and Results'!$S:$S,"AWAY",'Program and Results'!$AC:$AC,'Data mining (Goals Superiority)'!$C288))</f>
        <v/>
      </c>
      <c r="F288" s="4" t="str">
        <f ca="1">IF(C288="","",COUNTIFS('Program and Results'!$S:$S,"DRAW",'Program and Results'!$AC:$AC,'Data mining (Goals Superiority)'!$C288))</f>
        <v/>
      </c>
      <c r="G288" s="4" t="str">
        <f t="shared" ca="1" si="61"/>
        <v/>
      </c>
      <c r="H288" s="69" t="str">
        <f t="shared" ca="1" si="62"/>
        <v/>
      </c>
      <c r="I288" s="69" t="str">
        <f t="shared" ca="1" si="63"/>
        <v/>
      </c>
      <c r="J288" s="69" t="str">
        <f t="shared" ca="1" si="64"/>
        <v/>
      </c>
      <c r="N288" s="64" t="str">
        <f t="shared" ca="1" si="74"/>
        <v/>
      </c>
      <c r="O288" s="64" t="str">
        <f t="shared" ca="1" si="75"/>
        <v/>
      </c>
      <c r="P288" s="36" t="str">
        <f t="shared" ca="1" si="65"/>
        <v/>
      </c>
      <c r="Q288" s="36" t="str">
        <f t="shared" ca="1" si="66"/>
        <v/>
      </c>
      <c r="R288" s="36" t="str">
        <f t="shared" ca="1" si="67"/>
        <v/>
      </c>
      <c r="S288" s="4" t="str">
        <f t="shared" ca="1" si="68"/>
        <v/>
      </c>
      <c r="T288" s="61" t="str">
        <f t="shared" ca="1" si="69"/>
        <v/>
      </c>
      <c r="U288" s="61" t="str">
        <f t="shared" ca="1" si="70"/>
        <v/>
      </c>
      <c r="V288" s="61" t="str">
        <f t="shared" ca="1" si="71"/>
        <v/>
      </c>
      <c r="AJ288" t="str">
        <f t="shared" ca="1" si="72"/>
        <v>first</v>
      </c>
    </row>
    <row r="289" spans="3:36">
      <c r="C289" t="str">
        <f t="shared" ca="1" si="73"/>
        <v/>
      </c>
      <c r="D289" s="4" t="str">
        <f ca="1">IF(C289="","",COUNTIFS('Program and Results'!$S:$S,"HOME",'Program and Results'!$AC:$AC,'Data mining (Goals Superiority)'!$C289))</f>
        <v/>
      </c>
      <c r="E289" s="4" t="str">
        <f ca="1">IF(C289="","",COUNTIFS('Program and Results'!$S:$S,"AWAY",'Program and Results'!$AC:$AC,'Data mining (Goals Superiority)'!$C289))</f>
        <v/>
      </c>
      <c r="F289" s="4" t="str">
        <f ca="1">IF(C289="","",COUNTIFS('Program and Results'!$S:$S,"DRAW",'Program and Results'!$AC:$AC,'Data mining (Goals Superiority)'!$C289))</f>
        <v/>
      </c>
      <c r="G289" s="4" t="str">
        <f t="shared" ca="1" si="61"/>
        <v/>
      </c>
      <c r="H289" s="69" t="str">
        <f t="shared" ca="1" si="62"/>
        <v/>
      </c>
      <c r="I289" s="69" t="str">
        <f t="shared" ca="1" si="63"/>
        <v/>
      </c>
      <c r="J289" s="69" t="str">
        <f t="shared" ca="1" si="64"/>
        <v/>
      </c>
      <c r="N289" s="64" t="str">
        <f t="shared" ca="1" si="74"/>
        <v/>
      </c>
      <c r="O289" s="64" t="str">
        <f t="shared" ca="1" si="75"/>
        <v/>
      </c>
      <c r="P289" s="36" t="str">
        <f t="shared" ca="1" si="65"/>
        <v/>
      </c>
      <c r="Q289" s="36" t="str">
        <f t="shared" ca="1" si="66"/>
        <v/>
      </c>
      <c r="R289" s="36" t="str">
        <f t="shared" ca="1" si="67"/>
        <v/>
      </c>
      <c r="S289" s="4" t="str">
        <f t="shared" ca="1" si="68"/>
        <v/>
      </c>
      <c r="T289" s="61" t="str">
        <f t="shared" ca="1" si="69"/>
        <v/>
      </c>
      <c r="U289" s="61" t="str">
        <f t="shared" ca="1" si="70"/>
        <v/>
      </c>
      <c r="V289" s="61" t="str">
        <f t="shared" ca="1" si="71"/>
        <v/>
      </c>
      <c r="AJ289" t="str">
        <f t="shared" ca="1" si="72"/>
        <v>first</v>
      </c>
    </row>
    <row r="290" spans="3:36">
      <c r="C290" t="str">
        <f t="shared" ca="1" si="73"/>
        <v/>
      </c>
      <c r="D290" s="4" t="str">
        <f ca="1">IF(C290="","",COUNTIFS('Program and Results'!$S:$S,"HOME",'Program and Results'!$AC:$AC,'Data mining (Goals Superiority)'!$C290))</f>
        <v/>
      </c>
      <c r="E290" s="4" t="str">
        <f ca="1">IF(C290="","",COUNTIFS('Program and Results'!$S:$S,"AWAY",'Program and Results'!$AC:$AC,'Data mining (Goals Superiority)'!$C290))</f>
        <v/>
      </c>
      <c r="F290" s="4" t="str">
        <f ca="1">IF(C290="","",COUNTIFS('Program and Results'!$S:$S,"DRAW",'Program and Results'!$AC:$AC,'Data mining (Goals Superiority)'!$C290))</f>
        <v/>
      </c>
      <c r="G290" s="4" t="str">
        <f t="shared" ca="1" si="61"/>
        <v/>
      </c>
      <c r="H290" s="69" t="str">
        <f t="shared" ca="1" si="62"/>
        <v/>
      </c>
      <c r="I290" s="69" t="str">
        <f t="shared" ca="1" si="63"/>
        <v/>
      </c>
      <c r="J290" s="69" t="str">
        <f t="shared" ca="1" si="64"/>
        <v/>
      </c>
      <c r="N290" s="64" t="str">
        <f t="shared" ca="1" si="74"/>
        <v/>
      </c>
      <c r="O290" s="64" t="str">
        <f t="shared" ca="1" si="75"/>
        <v/>
      </c>
      <c r="P290" s="36" t="str">
        <f t="shared" ca="1" si="65"/>
        <v/>
      </c>
      <c r="Q290" s="36" t="str">
        <f t="shared" ca="1" si="66"/>
        <v/>
      </c>
      <c r="R290" s="36" t="str">
        <f t="shared" ca="1" si="67"/>
        <v/>
      </c>
      <c r="S290" s="4" t="str">
        <f t="shared" ca="1" si="68"/>
        <v/>
      </c>
      <c r="T290" s="61" t="str">
        <f t="shared" ca="1" si="69"/>
        <v/>
      </c>
      <c r="U290" s="61" t="str">
        <f t="shared" ca="1" si="70"/>
        <v/>
      </c>
      <c r="V290" s="61" t="str">
        <f t="shared" ca="1" si="71"/>
        <v/>
      </c>
      <c r="AJ290" t="str">
        <f t="shared" ca="1" si="72"/>
        <v>first</v>
      </c>
    </row>
    <row r="291" spans="3:36">
      <c r="C291" t="str">
        <f t="shared" ca="1" si="73"/>
        <v/>
      </c>
      <c r="D291" s="4" t="str">
        <f ca="1">IF(C291="","",COUNTIFS('Program and Results'!$S:$S,"HOME",'Program and Results'!$AC:$AC,'Data mining (Goals Superiority)'!$C291))</f>
        <v/>
      </c>
      <c r="E291" s="4" t="str">
        <f ca="1">IF(C291="","",COUNTIFS('Program and Results'!$S:$S,"AWAY",'Program and Results'!$AC:$AC,'Data mining (Goals Superiority)'!$C291))</f>
        <v/>
      </c>
      <c r="F291" s="4" t="str">
        <f ca="1">IF(C291="","",COUNTIFS('Program and Results'!$S:$S,"DRAW",'Program and Results'!$AC:$AC,'Data mining (Goals Superiority)'!$C291))</f>
        <v/>
      </c>
      <c r="G291" s="4" t="str">
        <f t="shared" ca="1" si="61"/>
        <v/>
      </c>
      <c r="H291" s="69" t="str">
        <f t="shared" ca="1" si="62"/>
        <v/>
      </c>
      <c r="I291" s="69" t="str">
        <f t="shared" ca="1" si="63"/>
        <v/>
      </c>
      <c r="J291" s="69" t="str">
        <f t="shared" ca="1" si="64"/>
        <v/>
      </c>
      <c r="N291" s="64" t="str">
        <f t="shared" ca="1" si="74"/>
        <v/>
      </c>
      <c r="O291" s="64" t="str">
        <f t="shared" ca="1" si="75"/>
        <v/>
      </c>
      <c r="P291" s="36" t="str">
        <f t="shared" ca="1" si="65"/>
        <v/>
      </c>
      <c r="Q291" s="36" t="str">
        <f t="shared" ca="1" si="66"/>
        <v/>
      </c>
      <c r="R291" s="36" t="str">
        <f t="shared" ca="1" si="67"/>
        <v/>
      </c>
      <c r="S291" s="4" t="str">
        <f t="shared" ca="1" si="68"/>
        <v/>
      </c>
      <c r="T291" s="61" t="str">
        <f t="shared" ca="1" si="69"/>
        <v/>
      </c>
      <c r="U291" s="61" t="str">
        <f t="shared" ca="1" si="70"/>
        <v/>
      </c>
      <c r="V291" s="61" t="str">
        <f t="shared" ca="1" si="71"/>
        <v/>
      </c>
      <c r="AJ291" t="str">
        <f t="shared" ca="1" si="72"/>
        <v>first</v>
      </c>
    </row>
    <row r="292" spans="3:36">
      <c r="C292" t="str">
        <f t="shared" ca="1" si="73"/>
        <v/>
      </c>
      <c r="D292" s="4" t="str">
        <f ca="1">IF(C292="","",COUNTIFS('Program and Results'!$S:$S,"HOME",'Program and Results'!$AC:$AC,'Data mining (Goals Superiority)'!$C292))</f>
        <v/>
      </c>
      <c r="E292" s="4" t="str">
        <f ca="1">IF(C292="","",COUNTIFS('Program and Results'!$S:$S,"AWAY",'Program and Results'!$AC:$AC,'Data mining (Goals Superiority)'!$C292))</f>
        <v/>
      </c>
      <c r="F292" s="4" t="str">
        <f ca="1">IF(C292="","",COUNTIFS('Program and Results'!$S:$S,"DRAW",'Program and Results'!$AC:$AC,'Data mining (Goals Superiority)'!$C292))</f>
        <v/>
      </c>
      <c r="G292" s="4" t="str">
        <f t="shared" ca="1" si="61"/>
        <v/>
      </c>
      <c r="H292" s="69" t="str">
        <f t="shared" ca="1" si="62"/>
        <v/>
      </c>
      <c r="I292" s="69" t="str">
        <f t="shared" ca="1" si="63"/>
        <v/>
      </c>
      <c r="J292" s="69" t="str">
        <f t="shared" ca="1" si="64"/>
        <v/>
      </c>
      <c r="N292" s="64" t="str">
        <f t="shared" ca="1" si="74"/>
        <v/>
      </c>
      <c r="O292" s="64" t="str">
        <f t="shared" ca="1" si="75"/>
        <v/>
      </c>
      <c r="P292" s="36" t="str">
        <f t="shared" ca="1" si="65"/>
        <v/>
      </c>
      <c r="Q292" s="36" t="str">
        <f t="shared" ca="1" si="66"/>
        <v/>
      </c>
      <c r="R292" s="36" t="str">
        <f t="shared" ca="1" si="67"/>
        <v/>
      </c>
      <c r="S292" s="4" t="str">
        <f t="shared" ca="1" si="68"/>
        <v/>
      </c>
      <c r="T292" s="61" t="str">
        <f t="shared" ca="1" si="69"/>
        <v/>
      </c>
      <c r="U292" s="61" t="str">
        <f t="shared" ca="1" si="70"/>
        <v/>
      </c>
      <c r="V292" s="61" t="str">
        <f t="shared" ca="1" si="71"/>
        <v/>
      </c>
      <c r="AJ292" t="str">
        <f t="shared" ca="1" si="72"/>
        <v>first</v>
      </c>
    </row>
    <row r="293" spans="3:36">
      <c r="C293" t="str">
        <f t="shared" ca="1" si="73"/>
        <v/>
      </c>
      <c r="D293" s="4" t="str">
        <f ca="1">IF(C293="","",COUNTIFS('Program and Results'!$S:$S,"HOME",'Program and Results'!$AC:$AC,'Data mining (Goals Superiority)'!$C293))</f>
        <v/>
      </c>
      <c r="E293" s="4" t="str">
        <f ca="1">IF(C293="","",COUNTIFS('Program and Results'!$S:$S,"AWAY",'Program and Results'!$AC:$AC,'Data mining (Goals Superiority)'!$C293))</f>
        <v/>
      </c>
      <c r="F293" s="4" t="str">
        <f ca="1">IF(C293="","",COUNTIFS('Program and Results'!$S:$S,"DRAW",'Program and Results'!$AC:$AC,'Data mining (Goals Superiority)'!$C293))</f>
        <v/>
      </c>
      <c r="G293" s="4" t="str">
        <f t="shared" ca="1" si="61"/>
        <v/>
      </c>
      <c r="H293" s="69" t="str">
        <f t="shared" ca="1" si="62"/>
        <v/>
      </c>
      <c r="I293" s="69" t="str">
        <f t="shared" ca="1" si="63"/>
        <v/>
      </c>
      <c r="J293" s="69" t="str">
        <f t="shared" ca="1" si="64"/>
        <v/>
      </c>
      <c r="N293" s="64" t="str">
        <f t="shared" ca="1" si="74"/>
        <v/>
      </c>
      <c r="O293" s="64" t="str">
        <f t="shared" ca="1" si="75"/>
        <v/>
      </c>
      <c r="P293" s="36" t="str">
        <f t="shared" ca="1" si="65"/>
        <v/>
      </c>
      <c r="Q293" s="36" t="str">
        <f t="shared" ca="1" si="66"/>
        <v/>
      </c>
      <c r="R293" s="36" t="str">
        <f t="shared" ca="1" si="67"/>
        <v/>
      </c>
      <c r="S293" s="4" t="str">
        <f t="shared" ca="1" si="68"/>
        <v/>
      </c>
      <c r="T293" s="61" t="str">
        <f t="shared" ca="1" si="69"/>
        <v/>
      </c>
      <c r="U293" s="61" t="str">
        <f t="shared" ca="1" si="70"/>
        <v/>
      </c>
      <c r="V293" s="61" t="str">
        <f t="shared" ca="1" si="71"/>
        <v/>
      </c>
      <c r="AJ293" t="str">
        <f t="shared" ca="1" si="72"/>
        <v>first</v>
      </c>
    </row>
    <row r="294" spans="3:36">
      <c r="C294" t="str">
        <f t="shared" ca="1" si="73"/>
        <v/>
      </c>
      <c r="D294" s="4" t="str">
        <f ca="1">IF(C294="","",COUNTIFS('Program and Results'!$S:$S,"HOME",'Program and Results'!$AC:$AC,'Data mining (Goals Superiority)'!$C294))</f>
        <v/>
      </c>
      <c r="E294" s="4" t="str">
        <f ca="1">IF(C294="","",COUNTIFS('Program and Results'!$S:$S,"AWAY",'Program and Results'!$AC:$AC,'Data mining (Goals Superiority)'!$C294))</f>
        <v/>
      </c>
      <c r="F294" s="4" t="str">
        <f ca="1">IF(C294="","",COUNTIFS('Program and Results'!$S:$S,"DRAW",'Program and Results'!$AC:$AC,'Data mining (Goals Superiority)'!$C294))</f>
        <v/>
      </c>
      <c r="G294" s="4" t="str">
        <f t="shared" ca="1" si="61"/>
        <v/>
      </c>
      <c r="H294" s="69" t="str">
        <f t="shared" ca="1" si="62"/>
        <v/>
      </c>
      <c r="I294" s="69" t="str">
        <f t="shared" ca="1" si="63"/>
        <v/>
      </c>
      <c r="J294" s="69" t="str">
        <f t="shared" ca="1" si="64"/>
        <v/>
      </c>
      <c r="N294" s="64" t="str">
        <f t="shared" ca="1" si="74"/>
        <v/>
      </c>
      <c r="O294" s="64" t="str">
        <f t="shared" ca="1" si="75"/>
        <v/>
      </c>
      <c r="P294" s="36" t="str">
        <f t="shared" ca="1" si="65"/>
        <v/>
      </c>
      <c r="Q294" s="36" t="str">
        <f t="shared" ca="1" si="66"/>
        <v/>
      </c>
      <c r="R294" s="36" t="str">
        <f t="shared" ca="1" si="67"/>
        <v/>
      </c>
      <c r="S294" s="4" t="str">
        <f t="shared" ca="1" si="68"/>
        <v/>
      </c>
      <c r="T294" s="61" t="str">
        <f t="shared" ca="1" si="69"/>
        <v/>
      </c>
      <c r="U294" s="61" t="str">
        <f t="shared" ca="1" si="70"/>
        <v/>
      </c>
      <c r="V294" s="61" t="str">
        <f t="shared" ca="1" si="71"/>
        <v/>
      </c>
      <c r="AJ294" t="str">
        <f t="shared" ca="1" si="72"/>
        <v>first</v>
      </c>
    </row>
    <row r="295" spans="3:36">
      <c r="C295" t="str">
        <f t="shared" ca="1" si="73"/>
        <v/>
      </c>
      <c r="D295" s="4" t="str">
        <f ca="1">IF(C295="","",COUNTIFS('Program and Results'!$S:$S,"HOME",'Program and Results'!$AC:$AC,'Data mining (Goals Superiority)'!$C295))</f>
        <v/>
      </c>
      <c r="E295" s="4" t="str">
        <f ca="1">IF(C295="","",COUNTIFS('Program and Results'!$S:$S,"AWAY",'Program and Results'!$AC:$AC,'Data mining (Goals Superiority)'!$C295))</f>
        <v/>
      </c>
      <c r="F295" s="4" t="str">
        <f ca="1">IF(C295="","",COUNTIFS('Program and Results'!$S:$S,"DRAW",'Program and Results'!$AC:$AC,'Data mining (Goals Superiority)'!$C295))</f>
        <v/>
      </c>
      <c r="G295" s="4" t="str">
        <f t="shared" ca="1" si="61"/>
        <v/>
      </c>
      <c r="H295" s="69" t="str">
        <f t="shared" ca="1" si="62"/>
        <v/>
      </c>
      <c r="I295" s="69" t="str">
        <f t="shared" ca="1" si="63"/>
        <v/>
      </c>
      <c r="J295" s="69" t="str">
        <f t="shared" ca="1" si="64"/>
        <v/>
      </c>
      <c r="N295" s="64" t="str">
        <f t="shared" ca="1" si="74"/>
        <v/>
      </c>
      <c r="O295" s="64" t="str">
        <f t="shared" ca="1" si="75"/>
        <v/>
      </c>
      <c r="P295" s="36" t="str">
        <f t="shared" ca="1" si="65"/>
        <v/>
      </c>
      <c r="Q295" s="36" t="str">
        <f t="shared" ca="1" si="66"/>
        <v/>
      </c>
      <c r="R295" s="36" t="str">
        <f t="shared" ca="1" si="67"/>
        <v/>
      </c>
      <c r="S295" s="4" t="str">
        <f t="shared" ca="1" si="68"/>
        <v/>
      </c>
      <c r="T295" s="61" t="str">
        <f t="shared" ca="1" si="69"/>
        <v/>
      </c>
      <c r="U295" s="61" t="str">
        <f t="shared" ca="1" si="70"/>
        <v/>
      </c>
      <c r="V295" s="61" t="str">
        <f t="shared" ca="1" si="71"/>
        <v/>
      </c>
      <c r="AJ295" t="str">
        <f t="shared" ca="1" si="72"/>
        <v>first</v>
      </c>
    </row>
    <row r="296" spans="3:36">
      <c r="C296" t="str">
        <f t="shared" ca="1" si="73"/>
        <v/>
      </c>
      <c r="D296" s="4" t="str">
        <f ca="1">IF(C296="","",COUNTIFS('Program and Results'!$S:$S,"HOME",'Program and Results'!$AC:$AC,'Data mining (Goals Superiority)'!$C296))</f>
        <v/>
      </c>
      <c r="E296" s="4" t="str">
        <f ca="1">IF(C296="","",COUNTIFS('Program and Results'!$S:$S,"AWAY",'Program and Results'!$AC:$AC,'Data mining (Goals Superiority)'!$C296))</f>
        <v/>
      </c>
      <c r="F296" s="4" t="str">
        <f ca="1">IF(C296="","",COUNTIFS('Program and Results'!$S:$S,"DRAW",'Program and Results'!$AC:$AC,'Data mining (Goals Superiority)'!$C296))</f>
        <v/>
      </c>
      <c r="G296" s="4" t="str">
        <f t="shared" ca="1" si="61"/>
        <v/>
      </c>
      <c r="H296" s="69" t="str">
        <f t="shared" ca="1" si="62"/>
        <v/>
      </c>
      <c r="I296" s="69" t="str">
        <f t="shared" ca="1" si="63"/>
        <v/>
      </c>
      <c r="J296" s="69" t="str">
        <f t="shared" ca="1" si="64"/>
        <v/>
      </c>
      <c r="N296" s="64" t="str">
        <f t="shared" ca="1" si="74"/>
        <v/>
      </c>
      <c r="O296" s="64" t="str">
        <f t="shared" ca="1" si="75"/>
        <v/>
      </c>
      <c r="P296" s="36" t="str">
        <f t="shared" ca="1" si="65"/>
        <v/>
      </c>
      <c r="Q296" s="36" t="str">
        <f t="shared" ca="1" si="66"/>
        <v/>
      </c>
      <c r="R296" s="36" t="str">
        <f t="shared" ca="1" si="67"/>
        <v/>
      </c>
      <c r="S296" s="4" t="str">
        <f t="shared" ca="1" si="68"/>
        <v/>
      </c>
      <c r="T296" s="61" t="str">
        <f t="shared" ca="1" si="69"/>
        <v/>
      </c>
      <c r="U296" s="61" t="str">
        <f t="shared" ca="1" si="70"/>
        <v/>
      </c>
      <c r="V296" s="61" t="str">
        <f t="shared" ca="1" si="71"/>
        <v/>
      </c>
      <c r="AJ296" t="str">
        <f t="shared" ca="1" si="72"/>
        <v>first</v>
      </c>
    </row>
    <row r="297" spans="3:36">
      <c r="C297" t="str">
        <f t="shared" ca="1" si="73"/>
        <v/>
      </c>
      <c r="D297" s="4" t="str">
        <f ca="1">IF(C297="","",COUNTIFS('Program and Results'!$S:$S,"HOME",'Program and Results'!$AC:$AC,'Data mining (Goals Superiority)'!$C297))</f>
        <v/>
      </c>
      <c r="E297" s="4" t="str">
        <f ca="1">IF(C297="","",COUNTIFS('Program and Results'!$S:$S,"AWAY",'Program and Results'!$AC:$AC,'Data mining (Goals Superiority)'!$C297))</f>
        <v/>
      </c>
      <c r="F297" s="4" t="str">
        <f ca="1">IF(C297="","",COUNTIFS('Program and Results'!$S:$S,"DRAW",'Program and Results'!$AC:$AC,'Data mining (Goals Superiority)'!$C297))</f>
        <v/>
      </c>
      <c r="G297" s="4" t="str">
        <f t="shared" ca="1" si="61"/>
        <v/>
      </c>
      <c r="H297" s="69" t="str">
        <f t="shared" ca="1" si="62"/>
        <v/>
      </c>
      <c r="I297" s="69" t="str">
        <f t="shared" ca="1" si="63"/>
        <v/>
      </c>
      <c r="J297" s="69" t="str">
        <f t="shared" ca="1" si="64"/>
        <v/>
      </c>
      <c r="N297" s="64" t="str">
        <f t="shared" ca="1" si="74"/>
        <v/>
      </c>
      <c r="O297" s="64" t="str">
        <f t="shared" ca="1" si="75"/>
        <v/>
      </c>
      <c r="P297" s="36" t="str">
        <f t="shared" ca="1" si="65"/>
        <v/>
      </c>
      <c r="Q297" s="36" t="str">
        <f t="shared" ca="1" si="66"/>
        <v/>
      </c>
      <c r="R297" s="36" t="str">
        <f t="shared" ca="1" si="67"/>
        <v/>
      </c>
      <c r="S297" s="4" t="str">
        <f t="shared" ca="1" si="68"/>
        <v/>
      </c>
      <c r="T297" s="61" t="str">
        <f t="shared" ca="1" si="69"/>
        <v/>
      </c>
      <c r="U297" s="61" t="str">
        <f t="shared" ca="1" si="70"/>
        <v/>
      </c>
      <c r="V297" s="61" t="str">
        <f t="shared" ca="1" si="71"/>
        <v/>
      </c>
      <c r="AJ297" t="str">
        <f t="shared" ca="1" si="72"/>
        <v>first</v>
      </c>
    </row>
    <row r="298" spans="3:36">
      <c r="C298" t="str">
        <f t="shared" ca="1" si="73"/>
        <v/>
      </c>
      <c r="D298" s="4" t="str">
        <f ca="1">IF(C298="","",COUNTIFS('Program and Results'!$S:$S,"HOME",'Program and Results'!$AC:$AC,'Data mining (Goals Superiority)'!$C298))</f>
        <v/>
      </c>
      <c r="E298" s="4" t="str">
        <f ca="1">IF(C298="","",COUNTIFS('Program and Results'!$S:$S,"AWAY",'Program and Results'!$AC:$AC,'Data mining (Goals Superiority)'!$C298))</f>
        <v/>
      </c>
      <c r="F298" s="4" t="str">
        <f ca="1">IF(C298="","",COUNTIFS('Program and Results'!$S:$S,"DRAW",'Program and Results'!$AC:$AC,'Data mining (Goals Superiority)'!$C298))</f>
        <v/>
      </c>
      <c r="G298" s="4" t="str">
        <f t="shared" ca="1" si="61"/>
        <v/>
      </c>
      <c r="H298" s="69" t="str">
        <f t="shared" ca="1" si="62"/>
        <v/>
      </c>
      <c r="I298" s="69" t="str">
        <f t="shared" ca="1" si="63"/>
        <v/>
      </c>
      <c r="J298" s="69" t="str">
        <f t="shared" ca="1" si="64"/>
        <v/>
      </c>
      <c r="N298" s="64" t="str">
        <f t="shared" ca="1" si="74"/>
        <v/>
      </c>
      <c r="O298" s="64" t="str">
        <f t="shared" ca="1" si="75"/>
        <v/>
      </c>
      <c r="P298" s="36" t="str">
        <f t="shared" ca="1" si="65"/>
        <v/>
      </c>
      <c r="Q298" s="36" t="str">
        <f t="shared" ca="1" si="66"/>
        <v/>
      </c>
      <c r="R298" s="36" t="str">
        <f t="shared" ca="1" si="67"/>
        <v/>
      </c>
      <c r="S298" s="4" t="str">
        <f t="shared" ca="1" si="68"/>
        <v/>
      </c>
      <c r="T298" s="61" t="str">
        <f t="shared" ca="1" si="69"/>
        <v/>
      </c>
      <c r="U298" s="61" t="str">
        <f t="shared" ca="1" si="70"/>
        <v/>
      </c>
      <c r="V298" s="61" t="str">
        <f t="shared" ca="1" si="71"/>
        <v/>
      </c>
      <c r="AJ298" t="str">
        <f t="shared" ca="1" si="72"/>
        <v>first</v>
      </c>
    </row>
    <row r="299" spans="3:36">
      <c r="C299" t="str">
        <f t="shared" ca="1" si="73"/>
        <v/>
      </c>
      <c r="D299" s="4" t="str">
        <f ca="1">IF(C299="","",COUNTIFS('Program and Results'!$S:$S,"HOME",'Program and Results'!$AC:$AC,'Data mining (Goals Superiority)'!$C299))</f>
        <v/>
      </c>
      <c r="E299" s="4" t="str">
        <f ca="1">IF(C299="","",COUNTIFS('Program and Results'!$S:$S,"AWAY",'Program and Results'!$AC:$AC,'Data mining (Goals Superiority)'!$C299))</f>
        <v/>
      </c>
      <c r="F299" s="4" t="str">
        <f ca="1">IF(C299="","",COUNTIFS('Program and Results'!$S:$S,"DRAW",'Program and Results'!$AC:$AC,'Data mining (Goals Superiority)'!$C299))</f>
        <v/>
      </c>
      <c r="G299" s="4" t="str">
        <f t="shared" ca="1" si="61"/>
        <v/>
      </c>
      <c r="H299" s="69" t="str">
        <f t="shared" ca="1" si="62"/>
        <v/>
      </c>
      <c r="I299" s="69" t="str">
        <f t="shared" ca="1" si="63"/>
        <v/>
      </c>
      <c r="J299" s="69" t="str">
        <f t="shared" ca="1" si="64"/>
        <v/>
      </c>
      <c r="N299" s="64" t="str">
        <f t="shared" ca="1" si="74"/>
        <v/>
      </c>
      <c r="O299" s="64" t="str">
        <f t="shared" ca="1" si="75"/>
        <v/>
      </c>
      <c r="P299" s="36" t="str">
        <f t="shared" ca="1" si="65"/>
        <v/>
      </c>
      <c r="Q299" s="36" t="str">
        <f t="shared" ca="1" si="66"/>
        <v/>
      </c>
      <c r="R299" s="36" t="str">
        <f t="shared" ca="1" si="67"/>
        <v/>
      </c>
      <c r="S299" s="4" t="str">
        <f t="shared" ca="1" si="68"/>
        <v/>
      </c>
      <c r="T299" s="61" t="str">
        <f t="shared" ca="1" si="69"/>
        <v/>
      </c>
      <c r="U299" s="61" t="str">
        <f t="shared" ca="1" si="70"/>
        <v/>
      </c>
      <c r="V299" s="61" t="str">
        <f t="shared" ca="1" si="71"/>
        <v/>
      </c>
      <c r="AJ299" t="str">
        <f t="shared" ca="1" si="72"/>
        <v>first</v>
      </c>
    </row>
    <row r="300" spans="3:36">
      <c r="C300" t="str">
        <f t="shared" ca="1" si="73"/>
        <v/>
      </c>
      <c r="D300" s="4" t="str">
        <f ca="1">IF(C300="","",COUNTIFS('Program and Results'!$S:$S,"HOME",'Program and Results'!$AC:$AC,'Data mining (Goals Superiority)'!$C300))</f>
        <v/>
      </c>
      <c r="E300" s="4" t="str">
        <f ca="1">IF(C300="","",COUNTIFS('Program and Results'!$S:$S,"AWAY",'Program and Results'!$AC:$AC,'Data mining (Goals Superiority)'!$C300))</f>
        <v/>
      </c>
      <c r="F300" s="4" t="str">
        <f ca="1">IF(C300="","",COUNTIFS('Program and Results'!$S:$S,"DRAW",'Program and Results'!$AC:$AC,'Data mining (Goals Superiority)'!$C300))</f>
        <v/>
      </c>
      <c r="G300" s="4" t="str">
        <f t="shared" ca="1" si="61"/>
        <v/>
      </c>
      <c r="H300" s="69" t="str">
        <f t="shared" ca="1" si="62"/>
        <v/>
      </c>
      <c r="I300" s="69" t="str">
        <f t="shared" ca="1" si="63"/>
        <v/>
      </c>
      <c r="J300" s="69" t="str">
        <f t="shared" ca="1" si="64"/>
        <v/>
      </c>
      <c r="N300" s="64" t="str">
        <f t="shared" ca="1" si="74"/>
        <v/>
      </c>
      <c r="O300" s="64" t="str">
        <f t="shared" ca="1" si="75"/>
        <v/>
      </c>
      <c r="P300" s="36" t="str">
        <f t="shared" ca="1" si="65"/>
        <v/>
      </c>
      <c r="Q300" s="36" t="str">
        <f t="shared" ca="1" si="66"/>
        <v/>
      </c>
      <c r="R300" s="36" t="str">
        <f t="shared" ca="1" si="67"/>
        <v/>
      </c>
      <c r="S300" s="4" t="str">
        <f t="shared" ca="1" si="68"/>
        <v/>
      </c>
      <c r="T300" s="61" t="str">
        <f t="shared" ca="1" si="69"/>
        <v/>
      </c>
      <c r="U300" s="61" t="str">
        <f t="shared" ca="1" si="70"/>
        <v/>
      </c>
      <c r="V300" s="61" t="str">
        <f t="shared" ca="1" si="71"/>
        <v/>
      </c>
      <c r="AJ300" t="str">
        <f t="shared" ca="1" si="72"/>
        <v>first</v>
      </c>
    </row>
    <row r="301" spans="3:36">
      <c r="C301" t="str">
        <f t="shared" ca="1" si="73"/>
        <v/>
      </c>
      <c r="D301" s="4" t="str">
        <f ca="1">IF(C301="","",COUNTIFS('Program and Results'!$S:$S,"HOME",'Program and Results'!$AC:$AC,'Data mining (Goals Superiority)'!$C301))</f>
        <v/>
      </c>
      <c r="E301" s="4" t="str">
        <f ca="1">IF(C301="","",COUNTIFS('Program and Results'!$S:$S,"AWAY",'Program and Results'!$AC:$AC,'Data mining (Goals Superiority)'!$C301))</f>
        <v/>
      </c>
      <c r="F301" s="4" t="str">
        <f ca="1">IF(C301="","",COUNTIFS('Program and Results'!$S:$S,"DRAW",'Program and Results'!$AC:$AC,'Data mining (Goals Superiority)'!$C301))</f>
        <v/>
      </c>
      <c r="G301" s="4" t="str">
        <f t="shared" ca="1" si="61"/>
        <v/>
      </c>
      <c r="H301" s="69" t="str">
        <f t="shared" ca="1" si="62"/>
        <v/>
      </c>
      <c r="I301" s="69" t="str">
        <f t="shared" ca="1" si="63"/>
        <v/>
      </c>
      <c r="J301" s="69" t="str">
        <f t="shared" ca="1" si="64"/>
        <v/>
      </c>
      <c r="N301" s="64" t="str">
        <f t="shared" ca="1" si="74"/>
        <v/>
      </c>
      <c r="O301" s="64" t="str">
        <f t="shared" ca="1" si="75"/>
        <v/>
      </c>
      <c r="P301" s="36" t="str">
        <f t="shared" ca="1" si="65"/>
        <v/>
      </c>
      <c r="Q301" s="36" t="str">
        <f t="shared" ca="1" si="66"/>
        <v/>
      </c>
      <c r="R301" s="36" t="str">
        <f t="shared" ca="1" si="67"/>
        <v/>
      </c>
      <c r="S301" s="4" t="str">
        <f t="shared" ca="1" si="68"/>
        <v/>
      </c>
      <c r="T301" s="61" t="str">
        <f t="shared" ca="1" si="69"/>
        <v/>
      </c>
      <c r="U301" s="61" t="str">
        <f t="shared" ca="1" si="70"/>
        <v/>
      </c>
      <c r="V301" s="61" t="str">
        <f t="shared" ca="1" si="71"/>
        <v/>
      </c>
      <c r="AJ301" t="str">
        <f t="shared" ca="1" si="72"/>
        <v>first</v>
      </c>
    </row>
    <row r="302" spans="3:36">
      <c r="C302" t="str">
        <f t="shared" ca="1" si="73"/>
        <v/>
      </c>
      <c r="D302" s="4" t="str">
        <f ca="1">IF(C302="","",COUNTIFS('Program and Results'!$S:$S,"HOME",'Program and Results'!$AC:$AC,'Data mining (Goals Superiority)'!$C302))</f>
        <v/>
      </c>
      <c r="E302" s="4" t="str">
        <f ca="1">IF(C302="","",COUNTIFS('Program and Results'!$S:$S,"AWAY",'Program and Results'!$AC:$AC,'Data mining (Goals Superiority)'!$C302))</f>
        <v/>
      </c>
      <c r="F302" s="4" t="str">
        <f ca="1">IF(C302="","",COUNTIFS('Program and Results'!$S:$S,"DRAW",'Program and Results'!$AC:$AC,'Data mining (Goals Superiority)'!$C302))</f>
        <v/>
      </c>
      <c r="G302" s="4" t="str">
        <f t="shared" ca="1" si="61"/>
        <v/>
      </c>
      <c r="H302" s="69" t="str">
        <f t="shared" ca="1" si="62"/>
        <v/>
      </c>
      <c r="I302" s="69" t="str">
        <f t="shared" ca="1" si="63"/>
        <v/>
      </c>
      <c r="J302" s="69" t="str">
        <f t="shared" ca="1" si="64"/>
        <v/>
      </c>
      <c r="N302" s="64" t="str">
        <f t="shared" ca="1" si="74"/>
        <v/>
      </c>
      <c r="O302" s="64" t="str">
        <f t="shared" ca="1" si="75"/>
        <v/>
      </c>
      <c r="P302" s="36" t="str">
        <f t="shared" ca="1" si="65"/>
        <v/>
      </c>
      <c r="Q302" s="36" t="str">
        <f t="shared" ca="1" si="66"/>
        <v/>
      </c>
      <c r="R302" s="36" t="str">
        <f t="shared" ca="1" si="67"/>
        <v/>
      </c>
      <c r="S302" s="4" t="str">
        <f t="shared" ca="1" si="68"/>
        <v/>
      </c>
      <c r="T302" s="61" t="str">
        <f t="shared" ca="1" si="69"/>
        <v/>
      </c>
      <c r="U302" s="61" t="str">
        <f t="shared" ca="1" si="70"/>
        <v/>
      </c>
      <c r="V302" s="61" t="str">
        <f t="shared" ca="1" si="71"/>
        <v/>
      </c>
      <c r="AJ302" t="str">
        <f t="shared" ca="1" si="72"/>
        <v>first</v>
      </c>
    </row>
    <row r="303" spans="3:36">
      <c r="C303" t="str">
        <f t="shared" ca="1" si="73"/>
        <v/>
      </c>
      <c r="D303" s="4" t="str">
        <f ca="1">IF(C303="","",COUNTIFS('Program and Results'!$S:$S,"HOME",'Program and Results'!$AC:$AC,'Data mining (Goals Superiority)'!$C303))</f>
        <v/>
      </c>
      <c r="E303" s="4" t="str">
        <f ca="1">IF(C303="","",COUNTIFS('Program and Results'!$S:$S,"AWAY",'Program and Results'!$AC:$AC,'Data mining (Goals Superiority)'!$C303))</f>
        <v/>
      </c>
      <c r="F303" s="4" t="str">
        <f ca="1">IF(C303="","",COUNTIFS('Program and Results'!$S:$S,"DRAW",'Program and Results'!$AC:$AC,'Data mining (Goals Superiority)'!$C303))</f>
        <v/>
      </c>
      <c r="G303" s="4" t="str">
        <f t="shared" ca="1" si="61"/>
        <v/>
      </c>
      <c r="H303" s="69" t="str">
        <f t="shared" ca="1" si="62"/>
        <v/>
      </c>
      <c r="I303" s="69" t="str">
        <f t="shared" ca="1" si="63"/>
        <v/>
      </c>
      <c r="J303" s="69" t="str">
        <f t="shared" ca="1" si="64"/>
        <v/>
      </c>
      <c r="N303" s="64" t="str">
        <f t="shared" ca="1" si="74"/>
        <v/>
      </c>
      <c r="O303" s="64" t="str">
        <f t="shared" ca="1" si="75"/>
        <v/>
      </c>
      <c r="P303" s="36" t="str">
        <f t="shared" ca="1" si="65"/>
        <v/>
      </c>
      <c r="Q303" s="36" t="str">
        <f t="shared" ca="1" si="66"/>
        <v/>
      </c>
      <c r="R303" s="36" t="str">
        <f t="shared" ca="1" si="67"/>
        <v/>
      </c>
      <c r="S303" s="4" t="str">
        <f t="shared" ca="1" si="68"/>
        <v/>
      </c>
      <c r="T303" s="61" t="str">
        <f t="shared" ca="1" si="69"/>
        <v/>
      </c>
      <c r="U303" s="61" t="str">
        <f t="shared" ca="1" si="70"/>
        <v/>
      </c>
      <c r="V303" s="61" t="str">
        <f t="shared" ca="1" si="71"/>
        <v/>
      </c>
      <c r="AJ303" t="str">
        <f t="shared" ca="1" si="72"/>
        <v>first</v>
      </c>
    </row>
    <row r="304" spans="3:36">
      <c r="C304" t="str">
        <f t="shared" ca="1" si="73"/>
        <v/>
      </c>
      <c r="D304" s="4" t="str">
        <f ca="1">IF(C304="","",COUNTIFS('Program and Results'!$S:$S,"HOME",'Program and Results'!$AC:$AC,'Data mining (Goals Superiority)'!$C304))</f>
        <v/>
      </c>
      <c r="E304" s="4" t="str">
        <f ca="1">IF(C304="","",COUNTIFS('Program and Results'!$S:$S,"AWAY",'Program and Results'!$AC:$AC,'Data mining (Goals Superiority)'!$C304))</f>
        <v/>
      </c>
      <c r="F304" s="4" t="str">
        <f ca="1">IF(C304="","",COUNTIFS('Program and Results'!$S:$S,"DRAW",'Program and Results'!$AC:$AC,'Data mining (Goals Superiority)'!$C304))</f>
        <v/>
      </c>
      <c r="G304" s="4" t="str">
        <f t="shared" ca="1" si="61"/>
        <v/>
      </c>
      <c r="H304" s="69" t="str">
        <f t="shared" ca="1" si="62"/>
        <v/>
      </c>
      <c r="I304" s="69" t="str">
        <f t="shared" ca="1" si="63"/>
        <v/>
      </c>
      <c r="J304" s="69" t="str">
        <f t="shared" ca="1" si="64"/>
        <v/>
      </c>
      <c r="N304" s="64" t="str">
        <f t="shared" ca="1" si="74"/>
        <v/>
      </c>
      <c r="O304" s="64" t="str">
        <f t="shared" ca="1" si="75"/>
        <v/>
      </c>
      <c r="P304" s="36" t="str">
        <f t="shared" ca="1" si="65"/>
        <v/>
      </c>
      <c r="Q304" s="36" t="str">
        <f t="shared" ca="1" si="66"/>
        <v/>
      </c>
      <c r="R304" s="36" t="str">
        <f t="shared" ca="1" si="67"/>
        <v/>
      </c>
      <c r="S304" s="4" t="str">
        <f t="shared" ca="1" si="68"/>
        <v/>
      </c>
      <c r="T304" s="61" t="str">
        <f t="shared" ca="1" si="69"/>
        <v/>
      </c>
      <c r="U304" s="61" t="str">
        <f t="shared" ca="1" si="70"/>
        <v/>
      </c>
      <c r="V304" s="61" t="str">
        <f t="shared" ca="1" si="71"/>
        <v/>
      </c>
      <c r="AJ304" t="str">
        <f t="shared" ca="1" si="72"/>
        <v>first</v>
      </c>
    </row>
    <row r="305" spans="3:36">
      <c r="C305" t="str">
        <f t="shared" ca="1" si="73"/>
        <v/>
      </c>
      <c r="D305" s="4" t="str">
        <f ca="1">IF(C305="","",COUNTIFS('Program and Results'!$S:$S,"HOME",'Program and Results'!$AC:$AC,'Data mining (Goals Superiority)'!$C305))</f>
        <v/>
      </c>
      <c r="E305" s="4" t="str">
        <f ca="1">IF(C305="","",COUNTIFS('Program and Results'!$S:$S,"AWAY",'Program and Results'!$AC:$AC,'Data mining (Goals Superiority)'!$C305))</f>
        <v/>
      </c>
      <c r="F305" s="4" t="str">
        <f ca="1">IF(C305="","",COUNTIFS('Program and Results'!$S:$S,"DRAW",'Program and Results'!$AC:$AC,'Data mining (Goals Superiority)'!$C305))</f>
        <v/>
      </c>
      <c r="G305" s="4" t="str">
        <f t="shared" ca="1" si="61"/>
        <v/>
      </c>
      <c r="H305" s="69" t="str">
        <f t="shared" ca="1" si="62"/>
        <v/>
      </c>
      <c r="I305" s="69" t="str">
        <f t="shared" ca="1" si="63"/>
        <v/>
      </c>
      <c r="J305" s="69" t="str">
        <f t="shared" ca="1" si="64"/>
        <v/>
      </c>
      <c r="N305" s="64" t="str">
        <f t="shared" ca="1" si="74"/>
        <v/>
      </c>
      <c r="O305" s="64" t="str">
        <f t="shared" ca="1" si="75"/>
        <v/>
      </c>
      <c r="P305" s="36" t="str">
        <f t="shared" ca="1" si="65"/>
        <v/>
      </c>
      <c r="Q305" s="36" t="str">
        <f t="shared" ca="1" si="66"/>
        <v/>
      </c>
      <c r="R305" s="36" t="str">
        <f t="shared" ca="1" si="67"/>
        <v/>
      </c>
      <c r="S305" s="4" t="str">
        <f t="shared" ca="1" si="68"/>
        <v/>
      </c>
      <c r="T305" s="61" t="str">
        <f t="shared" ca="1" si="69"/>
        <v/>
      </c>
      <c r="U305" s="61" t="str">
        <f t="shared" ca="1" si="70"/>
        <v/>
      </c>
      <c r="V305" s="61" t="str">
        <f t="shared" ca="1" si="71"/>
        <v/>
      </c>
      <c r="AJ305" t="str">
        <f t="shared" ca="1" si="72"/>
        <v>first</v>
      </c>
    </row>
    <row r="306" spans="3:36">
      <c r="C306" t="str">
        <f t="shared" ca="1" si="73"/>
        <v/>
      </c>
      <c r="D306" s="4" t="str">
        <f ca="1">IF(C306="","",COUNTIFS('Program and Results'!$S:$S,"HOME",'Program and Results'!$AC:$AC,'Data mining (Goals Superiority)'!$C306))</f>
        <v/>
      </c>
      <c r="E306" s="4" t="str">
        <f ca="1">IF(C306="","",COUNTIFS('Program and Results'!$S:$S,"AWAY",'Program and Results'!$AC:$AC,'Data mining (Goals Superiority)'!$C306))</f>
        <v/>
      </c>
      <c r="F306" s="4" t="str">
        <f ca="1">IF(C306="","",COUNTIFS('Program and Results'!$S:$S,"DRAW",'Program and Results'!$AC:$AC,'Data mining (Goals Superiority)'!$C306))</f>
        <v/>
      </c>
      <c r="G306" s="4" t="str">
        <f t="shared" ca="1" si="61"/>
        <v/>
      </c>
      <c r="H306" s="69" t="str">
        <f t="shared" ca="1" si="62"/>
        <v/>
      </c>
      <c r="I306" s="69" t="str">
        <f t="shared" ca="1" si="63"/>
        <v/>
      </c>
      <c r="J306" s="69" t="str">
        <f t="shared" ca="1" si="64"/>
        <v/>
      </c>
      <c r="N306" s="64" t="str">
        <f t="shared" ca="1" si="74"/>
        <v/>
      </c>
      <c r="O306" s="64" t="str">
        <f t="shared" ca="1" si="75"/>
        <v/>
      </c>
      <c r="P306" s="36" t="str">
        <f t="shared" ca="1" si="65"/>
        <v/>
      </c>
      <c r="Q306" s="36" t="str">
        <f t="shared" ca="1" si="66"/>
        <v/>
      </c>
      <c r="R306" s="36" t="str">
        <f t="shared" ca="1" si="67"/>
        <v/>
      </c>
      <c r="S306" s="4" t="str">
        <f t="shared" ca="1" si="68"/>
        <v/>
      </c>
      <c r="T306" s="61" t="str">
        <f t="shared" ca="1" si="69"/>
        <v/>
      </c>
      <c r="U306" s="61" t="str">
        <f t="shared" ca="1" si="70"/>
        <v/>
      </c>
      <c r="V306" s="61" t="str">
        <f t="shared" ca="1" si="71"/>
        <v/>
      </c>
      <c r="AJ306" t="str">
        <f t="shared" ca="1" si="72"/>
        <v>first</v>
      </c>
    </row>
    <row r="307" spans="3:36">
      <c r="C307" t="str">
        <f t="shared" ca="1" si="73"/>
        <v/>
      </c>
      <c r="D307" s="4" t="str">
        <f ca="1">IF(C307="","",COUNTIFS('Program and Results'!$S:$S,"HOME",'Program and Results'!$AC:$AC,'Data mining (Goals Superiority)'!$C307))</f>
        <v/>
      </c>
      <c r="E307" s="4" t="str">
        <f ca="1">IF(C307="","",COUNTIFS('Program and Results'!$S:$S,"AWAY",'Program and Results'!$AC:$AC,'Data mining (Goals Superiority)'!$C307))</f>
        <v/>
      </c>
      <c r="F307" s="4" t="str">
        <f ca="1">IF(C307="","",COUNTIFS('Program and Results'!$S:$S,"DRAW",'Program and Results'!$AC:$AC,'Data mining (Goals Superiority)'!$C307))</f>
        <v/>
      </c>
      <c r="G307" s="4" t="str">
        <f t="shared" ca="1" si="61"/>
        <v/>
      </c>
      <c r="H307" s="69" t="str">
        <f t="shared" ca="1" si="62"/>
        <v/>
      </c>
      <c r="I307" s="69" t="str">
        <f t="shared" ca="1" si="63"/>
        <v/>
      </c>
      <c r="J307" s="69" t="str">
        <f t="shared" ca="1" si="64"/>
        <v/>
      </c>
      <c r="N307" s="64" t="str">
        <f t="shared" ca="1" si="74"/>
        <v/>
      </c>
      <c r="O307" s="64" t="str">
        <f t="shared" ca="1" si="75"/>
        <v/>
      </c>
      <c r="P307" s="36" t="str">
        <f t="shared" ca="1" si="65"/>
        <v/>
      </c>
      <c r="Q307" s="36" t="str">
        <f t="shared" ca="1" si="66"/>
        <v/>
      </c>
      <c r="R307" s="36" t="str">
        <f t="shared" ca="1" si="67"/>
        <v/>
      </c>
      <c r="S307" s="4" t="str">
        <f t="shared" ca="1" si="68"/>
        <v/>
      </c>
      <c r="T307" s="61" t="str">
        <f t="shared" ca="1" si="69"/>
        <v/>
      </c>
      <c r="U307" s="61" t="str">
        <f t="shared" ca="1" si="70"/>
        <v/>
      </c>
      <c r="V307" s="61" t="str">
        <f t="shared" ca="1" si="71"/>
        <v/>
      </c>
      <c r="AJ307" t="str">
        <f t="shared" ca="1" si="72"/>
        <v>first</v>
      </c>
    </row>
    <row r="308" spans="3:36">
      <c r="C308" t="str">
        <f t="shared" ca="1" si="73"/>
        <v/>
      </c>
      <c r="D308" s="4" t="str">
        <f ca="1">IF(C308="","",COUNTIFS('Program and Results'!$S:$S,"HOME",'Program and Results'!$AC:$AC,'Data mining (Goals Superiority)'!$C308))</f>
        <v/>
      </c>
      <c r="E308" s="4" t="str">
        <f ca="1">IF(C308="","",COUNTIFS('Program and Results'!$S:$S,"AWAY",'Program and Results'!$AC:$AC,'Data mining (Goals Superiority)'!$C308))</f>
        <v/>
      </c>
      <c r="F308" s="4" t="str">
        <f ca="1">IF(C308="","",COUNTIFS('Program and Results'!$S:$S,"DRAW",'Program and Results'!$AC:$AC,'Data mining (Goals Superiority)'!$C308))</f>
        <v/>
      </c>
      <c r="G308" s="4" t="str">
        <f t="shared" ca="1" si="61"/>
        <v/>
      </c>
      <c r="H308" s="69" t="str">
        <f t="shared" ca="1" si="62"/>
        <v/>
      </c>
      <c r="I308" s="69" t="str">
        <f t="shared" ca="1" si="63"/>
        <v/>
      </c>
      <c r="J308" s="69" t="str">
        <f t="shared" ca="1" si="64"/>
        <v/>
      </c>
      <c r="N308" s="64" t="str">
        <f t="shared" ca="1" si="74"/>
        <v/>
      </c>
      <c r="O308" s="64" t="str">
        <f t="shared" ca="1" si="75"/>
        <v/>
      </c>
      <c r="P308" s="36" t="str">
        <f t="shared" ca="1" si="65"/>
        <v/>
      </c>
      <c r="Q308" s="36" t="str">
        <f t="shared" ca="1" si="66"/>
        <v/>
      </c>
      <c r="R308" s="36" t="str">
        <f t="shared" ca="1" si="67"/>
        <v/>
      </c>
      <c r="S308" s="4" t="str">
        <f t="shared" ca="1" si="68"/>
        <v/>
      </c>
      <c r="T308" s="61" t="str">
        <f t="shared" ca="1" si="69"/>
        <v/>
      </c>
      <c r="U308" s="61" t="str">
        <f t="shared" ca="1" si="70"/>
        <v/>
      </c>
      <c r="V308" s="61" t="str">
        <f t="shared" ca="1" si="71"/>
        <v/>
      </c>
      <c r="AJ308" t="str">
        <f t="shared" ca="1" si="72"/>
        <v>first</v>
      </c>
    </row>
    <row r="309" spans="3:36">
      <c r="C309" t="str">
        <f t="shared" ca="1" si="73"/>
        <v/>
      </c>
      <c r="D309" s="4" t="str">
        <f ca="1">IF(C309="","",COUNTIFS('Program and Results'!$S:$S,"HOME",'Program and Results'!$AC:$AC,'Data mining (Goals Superiority)'!$C309))</f>
        <v/>
      </c>
      <c r="E309" s="4" t="str">
        <f ca="1">IF(C309="","",COUNTIFS('Program and Results'!$S:$S,"AWAY",'Program and Results'!$AC:$AC,'Data mining (Goals Superiority)'!$C309))</f>
        <v/>
      </c>
      <c r="F309" s="4" t="str">
        <f ca="1">IF(C309="","",COUNTIFS('Program and Results'!$S:$S,"DRAW",'Program and Results'!$AC:$AC,'Data mining (Goals Superiority)'!$C309))</f>
        <v/>
      </c>
      <c r="G309" s="4" t="str">
        <f t="shared" ca="1" si="61"/>
        <v/>
      </c>
      <c r="H309" s="69" t="str">
        <f t="shared" ca="1" si="62"/>
        <v/>
      </c>
      <c r="I309" s="69" t="str">
        <f t="shared" ca="1" si="63"/>
        <v/>
      </c>
      <c r="J309" s="69" t="str">
        <f t="shared" ca="1" si="64"/>
        <v/>
      </c>
      <c r="N309" s="64" t="str">
        <f t="shared" ca="1" si="74"/>
        <v/>
      </c>
      <c r="O309" s="64" t="str">
        <f t="shared" ca="1" si="75"/>
        <v/>
      </c>
      <c r="P309" s="36" t="str">
        <f t="shared" ca="1" si="65"/>
        <v/>
      </c>
      <c r="Q309" s="36" t="str">
        <f t="shared" ca="1" si="66"/>
        <v/>
      </c>
      <c r="R309" s="36" t="str">
        <f t="shared" ca="1" si="67"/>
        <v/>
      </c>
      <c r="S309" s="4" t="str">
        <f t="shared" ca="1" si="68"/>
        <v/>
      </c>
      <c r="T309" s="61" t="str">
        <f t="shared" ca="1" si="69"/>
        <v/>
      </c>
      <c r="U309" s="61" t="str">
        <f t="shared" ca="1" si="70"/>
        <v/>
      </c>
      <c r="V309" s="61" t="str">
        <f t="shared" ca="1" si="71"/>
        <v/>
      </c>
      <c r="AJ309" t="str">
        <f t="shared" ca="1" si="72"/>
        <v>first</v>
      </c>
    </row>
    <row r="310" spans="3:36">
      <c r="C310" t="str">
        <f t="shared" ca="1" si="73"/>
        <v/>
      </c>
      <c r="D310" s="4" t="str">
        <f ca="1">IF(C310="","",COUNTIFS('Program and Results'!$S:$S,"HOME",'Program and Results'!$AC:$AC,'Data mining (Goals Superiority)'!$C310))</f>
        <v/>
      </c>
      <c r="E310" s="4" t="str">
        <f ca="1">IF(C310="","",COUNTIFS('Program and Results'!$S:$S,"AWAY",'Program and Results'!$AC:$AC,'Data mining (Goals Superiority)'!$C310))</f>
        <v/>
      </c>
      <c r="F310" s="4" t="str">
        <f ca="1">IF(C310="","",COUNTIFS('Program and Results'!$S:$S,"DRAW",'Program and Results'!$AC:$AC,'Data mining (Goals Superiority)'!$C310))</f>
        <v/>
      </c>
      <c r="G310" s="4" t="str">
        <f t="shared" ca="1" si="61"/>
        <v/>
      </c>
      <c r="H310" s="69" t="str">
        <f t="shared" ca="1" si="62"/>
        <v/>
      </c>
      <c r="I310" s="69" t="str">
        <f t="shared" ca="1" si="63"/>
        <v/>
      </c>
      <c r="J310" s="69" t="str">
        <f t="shared" ca="1" si="64"/>
        <v/>
      </c>
      <c r="N310" s="64" t="str">
        <f t="shared" ca="1" si="74"/>
        <v/>
      </c>
      <c r="O310" s="64" t="str">
        <f t="shared" ca="1" si="75"/>
        <v/>
      </c>
      <c r="P310" s="36" t="str">
        <f t="shared" ca="1" si="65"/>
        <v/>
      </c>
      <c r="Q310" s="36" t="str">
        <f t="shared" ca="1" si="66"/>
        <v/>
      </c>
      <c r="R310" s="36" t="str">
        <f t="shared" ca="1" si="67"/>
        <v/>
      </c>
      <c r="S310" s="4" t="str">
        <f t="shared" ca="1" si="68"/>
        <v/>
      </c>
      <c r="T310" s="61" t="str">
        <f t="shared" ca="1" si="69"/>
        <v/>
      </c>
      <c r="U310" s="61" t="str">
        <f t="shared" ca="1" si="70"/>
        <v/>
      </c>
      <c r="V310" s="61" t="str">
        <f t="shared" ca="1" si="71"/>
        <v/>
      </c>
      <c r="AJ310" t="str">
        <f t="shared" ca="1" si="72"/>
        <v>first</v>
      </c>
    </row>
    <row r="311" spans="3:36">
      <c r="C311" t="str">
        <f t="shared" ca="1" si="73"/>
        <v/>
      </c>
      <c r="D311" s="4" t="str">
        <f ca="1">IF(C311="","",COUNTIFS('Program and Results'!$S:$S,"HOME",'Program and Results'!$AC:$AC,'Data mining (Goals Superiority)'!$C311))</f>
        <v/>
      </c>
      <c r="E311" s="4" t="str">
        <f ca="1">IF(C311="","",COUNTIFS('Program and Results'!$S:$S,"AWAY",'Program and Results'!$AC:$AC,'Data mining (Goals Superiority)'!$C311))</f>
        <v/>
      </c>
      <c r="F311" s="4" t="str">
        <f ca="1">IF(C311="","",COUNTIFS('Program and Results'!$S:$S,"DRAW",'Program and Results'!$AC:$AC,'Data mining (Goals Superiority)'!$C311))</f>
        <v/>
      </c>
      <c r="G311" s="4" t="str">
        <f t="shared" ca="1" si="61"/>
        <v/>
      </c>
      <c r="H311" s="69" t="str">
        <f t="shared" ca="1" si="62"/>
        <v/>
      </c>
      <c r="I311" s="69" t="str">
        <f t="shared" ca="1" si="63"/>
        <v/>
      </c>
      <c r="J311" s="69" t="str">
        <f t="shared" ca="1" si="64"/>
        <v/>
      </c>
      <c r="N311" s="64" t="str">
        <f t="shared" ca="1" si="74"/>
        <v/>
      </c>
      <c r="O311" s="64" t="str">
        <f t="shared" ca="1" si="75"/>
        <v/>
      </c>
      <c r="P311" s="36" t="str">
        <f t="shared" ca="1" si="65"/>
        <v/>
      </c>
      <c r="Q311" s="36" t="str">
        <f t="shared" ca="1" si="66"/>
        <v/>
      </c>
      <c r="R311" s="36" t="str">
        <f t="shared" ca="1" si="67"/>
        <v/>
      </c>
      <c r="S311" s="4" t="str">
        <f t="shared" ca="1" si="68"/>
        <v/>
      </c>
      <c r="T311" s="61" t="str">
        <f t="shared" ca="1" si="69"/>
        <v/>
      </c>
      <c r="U311" s="61" t="str">
        <f t="shared" ca="1" si="70"/>
        <v/>
      </c>
      <c r="V311" s="61" t="str">
        <f t="shared" ca="1" si="71"/>
        <v/>
      </c>
      <c r="AJ311" t="str">
        <f t="shared" ca="1" si="72"/>
        <v>first</v>
      </c>
    </row>
    <row r="312" spans="3:36">
      <c r="C312" t="str">
        <f t="shared" ca="1" si="73"/>
        <v/>
      </c>
      <c r="D312" s="4" t="str">
        <f ca="1">IF(C312="","",COUNTIFS('Program and Results'!$S:$S,"HOME",'Program and Results'!$AC:$AC,'Data mining (Goals Superiority)'!$C312))</f>
        <v/>
      </c>
      <c r="E312" s="4" t="str">
        <f ca="1">IF(C312="","",COUNTIFS('Program and Results'!$S:$S,"AWAY",'Program and Results'!$AC:$AC,'Data mining (Goals Superiority)'!$C312))</f>
        <v/>
      </c>
      <c r="F312" s="4" t="str">
        <f ca="1">IF(C312="","",COUNTIFS('Program and Results'!$S:$S,"DRAW",'Program and Results'!$AC:$AC,'Data mining (Goals Superiority)'!$C312))</f>
        <v/>
      </c>
      <c r="G312" s="4" t="str">
        <f t="shared" ca="1" si="61"/>
        <v/>
      </c>
      <c r="H312" s="69" t="str">
        <f t="shared" ca="1" si="62"/>
        <v/>
      </c>
      <c r="I312" s="69" t="str">
        <f t="shared" ca="1" si="63"/>
        <v/>
      </c>
      <c r="J312" s="69" t="str">
        <f t="shared" ca="1" si="64"/>
        <v/>
      </c>
      <c r="N312" s="64" t="str">
        <f t="shared" ca="1" si="74"/>
        <v/>
      </c>
      <c r="O312" s="64" t="str">
        <f t="shared" ca="1" si="75"/>
        <v/>
      </c>
      <c r="P312" s="36" t="str">
        <f t="shared" ca="1" si="65"/>
        <v/>
      </c>
      <c r="Q312" s="36" t="str">
        <f t="shared" ca="1" si="66"/>
        <v/>
      </c>
      <c r="R312" s="36" t="str">
        <f t="shared" ca="1" si="67"/>
        <v/>
      </c>
      <c r="S312" s="4" t="str">
        <f t="shared" ca="1" si="68"/>
        <v/>
      </c>
      <c r="T312" s="61" t="str">
        <f t="shared" ca="1" si="69"/>
        <v/>
      </c>
      <c r="U312" s="61" t="str">
        <f t="shared" ca="1" si="70"/>
        <v/>
      </c>
      <c r="V312" s="61" t="str">
        <f t="shared" ca="1" si="71"/>
        <v/>
      </c>
      <c r="AJ312" t="str">
        <f t="shared" ca="1" si="72"/>
        <v>first</v>
      </c>
    </row>
    <row r="313" spans="3:36">
      <c r="C313" t="str">
        <f t="shared" ca="1" si="73"/>
        <v/>
      </c>
      <c r="D313" s="4" t="str">
        <f ca="1">IF(C313="","",COUNTIFS('Program and Results'!$S:$S,"HOME",'Program and Results'!$AC:$AC,'Data mining (Goals Superiority)'!$C313))</f>
        <v/>
      </c>
      <c r="E313" s="4" t="str">
        <f ca="1">IF(C313="","",COUNTIFS('Program and Results'!$S:$S,"AWAY",'Program and Results'!$AC:$AC,'Data mining (Goals Superiority)'!$C313))</f>
        <v/>
      </c>
      <c r="F313" s="4" t="str">
        <f ca="1">IF(C313="","",COUNTIFS('Program and Results'!$S:$S,"DRAW",'Program and Results'!$AC:$AC,'Data mining (Goals Superiority)'!$C313))</f>
        <v/>
      </c>
      <c r="G313" s="4" t="str">
        <f t="shared" ca="1" si="61"/>
        <v/>
      </c>
      <c r="H313" s="69" t="str">
        <f t="shared" ca="1" si="62"/>
        <v/>
      </c>
      <c r="I313" s="69" t="str">
        <f t="shared" ca="1" si="63"/>
        <v/>
      </c>
      <c r="J313" s="69" t="str">
        <f t="shared" ca="1" si="64"/>
        <v/>
      </c>
      <c r="N313" s="64" t="str">
        <f t="shared" ca="1" si="74"/>
        <v/>
      </c>
      <c r="O313" s="64" t="str">
        <f t="shared" ca="1" si="75"/>
        <v/>
      </c>
      <c r="P313" s="36" t="str">
        <f t="shared" ca="1" si="65"/>
        <v/>
      </c>
      <c r="Q313" s="36" t="str">
        <f t="shared" ca="1" si="66"/>
        <v/>
      </c>
      <c r="R313" s="36" t="str">
        <f t="shared" ca="1" si="67"/>
        <v/>
      </c>
      <c r="S313" s="4" t="str">
        <f t="shared" ca="1" si="68"/>
        <v/>
      </c>
      <c r="T313" s="61" t="str">
        <f t="shared" ca="1" si="69"/>
        <v/>
      </c>
      <c r="U313" s="61" t="str">
        <f t="shared" ca="1" si="70"/>
        <v/>
      </c>
      <c r="V313" s="61" t="str">
        <f t="shared" ca="1" si="71"/>
        <v/>
      </c>
      <c r="AJ313" t="str">
        <f t="shared" ca="1" si="72"/>
        <v>first</v>
      </c>
    </row>
    <row r="314" spans="3:36">
      <c r="C314" t="str">
        <f t="shared" ca="1" si="73"/>
        <v/>
      </c>
      <c r="D314" s="4" t="str">
        <f ca="1">IF(C314="","",COUNTIFS('Program and Results'!$S:$S,"HOME",'Program and Results'!$AC:$AC,'Data mining (Goals Superiority)'!$C314))</f>
        <v/>
      </c>
      <c r="E314" s="4" t="str">
        <f ca="1">IF(C314="","",COUNTIFS('Program and Results'!$S:$S,"AWAY",'Program and Results'!$AC:$AC,'Data mining (Goals Superiority)'!$C314))</f>
        <v/>
      </c>
      <c r="F314" s="4" t="str">
        <f ca="1">IF(C314="","",COUNTIFS('Program and Results'!$S:$S,"DRAW",'Program and Results'!$AC:$AC,'Data mining (Goals Superiority)'!$C314))</f>
        <v/>
      </c>
      <c r="G314" s="4" t="str">
        <f t="shared" ca="1" si="61"/>
        <v/>
      </c>
      <c r="H314" s="69" t="str">
        <f t="shared" ca="1" si="62"/>
        <v/>
      </c>
      <c r="I314" s="69" t="str">
        <f t="shared" ca="1" si="63"/>
        <v/>
      </c>
      <c r="J314" s="69" t="str">
        <f t="shared" ca="1" si="64"/>
        <v/>
      </c>
      <c r="N314" s="64" t="str">
        <f t="shared" ca="1" si="74"/>
        <v/>
      </c>
      <c r="O314" s="64" t="str">
        <f t="shared" ca="1" si="75"/>
        <v/>
      </c>
      <c r="P314" s="36" t="str">
        <f t="shared" ca="1" si="65"/>
        <v/>
      </c>
      <c r="Q314" s="36" t="str">
        <f t="shared" ca="1" si="66"/>
        <v/>
      </c>
      <c r="R314" s="36" t="str">
        <f t="shared" ca="1" si="67"/>
        <v/>
      </c>
      <c r="S314" s="4" t="str">
        <f t="shared" ca="1" si="68"/>
        <v/>
      </c>
      <c r="T314" s="61" t="str">
        <f t="shared" ca="1" si="69"/>
        <v/>
      </c>
      <c r="U314" s="61" t="str">
        <f t="shared" ca="1" si="70"/>
        <v/>
      </c>
      <c r="V314" s="61" t="str">
        <f t="shared" ca="1" si="71"/>
        <v/>
      </c>
      <c r="AJ314" t="str">
        <f t="shared" ca="1" si="72"/>
        <v>first</v>
      </c>
    </row>
    <row r="315" spans="3:36">
      <c r="C315" t="str">
        <f t="shared" ca="1" si="73"/>
        <v/>
      </c>
      <c r="D315" s="4" t="str">
        <f ca="1">IF(C315="","",COUNTIFS('Program and Results'!$S:$S,"HOME",'Program and Results'!$AC:$AC,'Data mining (Goals Superiority)'!$C315))</f>
        <v/>
      </c>
      <c r="E315" s="4" t="str">
        <f ca="1">IF(C315="","",COUNTIFS('Program and Results'!$S:$S,"AWAY",'Program and Results'!$AC:$AC,'Data mining (Goals Superiority)'!$C315))</f>
        <v/>
      </c>
      <c r="F315" s="4" t="str">
        <f ca="1">IF(C315="","",COUNTIFS('Program and Results'!$S:$S,"DRAW",'Program and Results'!$AC:$AC,'Data mining (Goals Superiority)'!$C315))</f>
        <v/>
      </c>
      <c r="G315" s="4" t="str">
        <f t="shared" ca="1" si="61"/>
        <v/>
      </c>
      <c r="H315" s="69" t="str">
        <f t="shared" ca="1" si="62"/>
        <v/>
      </c>
      <c r="I315" s="69" t="str">
        <f t="shared" ca="1" si="63"/>
        <v/>
      </c>
      <c r="J315" s="69" t="str">
        <f t="shared" ca="1" si="64"/>
        <v/>
      </c>
      <c r="N315" s="64" t="str">
        <f t="shared" ca="1" si="74"/>
        <v/>
      </c>
      <c r="O315" s="64" t="str">
        <f t="shared" ca="1" si="75"/>
        <v/>
      </c>
      <c r="P315" s="36" t="str">
        <f t="shared" ca="1" si="65"/>
        <v/>
      </c>
      <c r="Q315" s="36" t="str">
        <f t="shared" ca="1" si="66"/>
        <v/>
      </c>
      <c r="R315" s="36" t="str">
        <f t="shared" ca="1" si="67"/>
        <v/>
      </c>
      <c r="S315" s="4" t="str">
        <f t="shared" ca="1" si="68"/>
        <v/>
      </c>
      <c r="T315" s="61" t="str">
        <f t="shared" ca="1" si="69"/>
        <v/>
      </c>
      <c r="U315" s="61" t="str">
        <f t="shared" ca="1" si="70"/>
        <v/>
      </c>
      <c r="V315" s="61" t="str">
        <f t="shared" ca="1" si="71"/>
        <v/>
      </c>
      <c r="AJ315" t="str">
        <f t="shared" ca="1" si="72"/>
        <v>first</v>
      </c>
    </row>
    <row r="316" spans="3:36">
      <c r="C316" t="str">
        <f t="shared" ca="1" si="73"/>
        <v/>
      </c>
      <c r="D316" s="4" t="str">
        <f ca="1">IF(C316="","",COUNTIFS('Program and Results'!$S:$S,"HOME",'Program and Results'!$AC:$AC,'Data mining (Goals Superiority)'!$C316))</f>
        <v/>
      </c>
      <c r="E316" s="4" t="str">
        <f ca="1">IF(C316="","",COUNTIFS('Program and Results'!$S:$S,"AWAY",'Program and Results'!$AC:$AC,'Data mining (Goals Superiority)'!$C316))</f>
        <v/>
      </c>
      <c r="F316" s="4" t="str">
        <f ca="1">IF(C316="","",COUNTIFS('Program and Results'!$S:$S,"DRAW",'Program and Results'!$AC:$AC,'Data mining (Goals Superiority)'!$C316))</f>
        <v/>
      </c>
      <c r="G316" s="4" t="str">
        <f t="shared" ca="1" si="61"/>
        <v/>
      </c>
      <c r="H316" s="69" t="str">
        <f t="shared" ca="1" si="62"/>
        <v/>
      </c>
      <c r="I316" s="69" t="str">
        <f t="shared" ca="1" si="63"/>
        <v/>
      </c>
      <c r="J316" s="69" t="str">
        <f t="shared" ca="1" si="64"/>
        <v/>
      </c>
      <c r="N316" s="64" t="str">
        <f t="shared" ca="1" si="74"/>
        <v/>
      </c>
      <c r="O316" s="64" t="str">
        <f t="shared" ca="1" si="75"/>
        <v/>
      </c>
      <c r="P316" s="36" t="str">
        <f t="shared" ca="1" si="65"/>
        <v/>
      </c>
      <c r="Q316" s="36" t="str">
        <f t="shared" ca="1" si="66"/>
        <v/>
      </c>
      <c r="R316" s="36" t="str">
        <f t="shared" ca="1" si="67"/>
        <v/>
      </c>
      <c r="S316" s="4" t="str">
        <f t="shared" ca="1" si="68"/>
        <v/>
      </c>
      <c r="T316" s="61" t="str">
        <f t="shared" ca="1" si="69"/>
        <v/>
      </c>
      <c r="U316" s="61" t="str">
        <f t="shared" ca="1" si="70"/>
        <v/>
      </c>
      <c r="V316" s="61" t="str">
        <f t="shared" ca="1" si="71"/>
        <v/>
      </c>
      <c r="AJ316" t="str">
        <f t="shared" ca="1" si="72"/>
        <v>first</v>
      </c>
    </row>
    <row r="317" spans="3:36">
      <c r="C317" t="str">
        <f t="shared" ca="1" si="73"/>
        <v/>
      </c>
      <c r="D317" s="4" t="str">
        <f ca="1">IF(C317="","",COUNTIFS('Program and Results'!$S:$S,"HOME",'Program and Results'!$AC:$AC,'Data mining (Goals Superiority)'!$C317))</f>
        <v/>
      </c>
      <c r="E317" s="4" t="str">
        <f ca="1">IF(C317="","",COUNTIFS('Program and Results'!$S:$S,"AWAY",'Program and Results'!$AC:$AC,'Data mining (Goals Superiority)'!$C317))</f>
        <v/>
      </c>
      <c r="F317" s="4" t="str">
        <f ca="1">IF(C317="","",COUNTIFS('Program and Results'!$S:$S,"DRAW",'Program and Results'!$AC:$AC,'Data mining (Goals Superiority)'!$C317))</f>
        <v/>
      </c>
      <c r="G317" s="4" t="str">
        <f t="shared" ca="1" si="61"/>
        <v/>
      </c>
      <c r="H317" s="69" t="str">
        <f t="shared" ca="1" si="62"/>
        <v/>
      </c>
      <c r="I317" s="69" t="str">
        <f t="shared" ca="1" si="63"/>
        <v/>
      </c>
      <c r="J317" s="69" t="str">
        <f t="shared" ca="1" si="64"/>
        <v/>
      </c>
      <c r="N317" s="64" t="str">
        <f t="shared" ca="1" si="74"/>
        <v/>
      </c>
      <c r="O317" s="64" t="str">
        <f t="shared" ca="1" si="75"/>
        <v/>
      </c>
      <c r="P317" s="36" t="str">
        <f t="shared" ca="1" si="65"/>
        <v/>
      </c>
      <c r="Q317" s="36" t="str">
        <f t="shared" ca="1" si="66"/>
        <v/>
      </c>
      <c r="R317" s="36" t="str">
        <f t="shared" ca="1" si="67"/>
        <v/>
      </c>
      <c r="S317" s="4" t="str">
        <f t="shared" ca="1" si="68"/>
        <v/>
      </c>
      <c r="T317" s="61" t="str">
        <f t="shared" ca="1" si="69"/>
        <v/>
      </c>
      <c r="U317" s="61" t="str">
        <f t="shared" ca="1" si="70"/>
        <v/>
      </c>
      <c r="V317" s="61" t="str">
        <f t="shared" ca="1" si="71"/>
        <v/>
      </c>
      <c r="AJ317" t="str">
        <f t="shared" ca="1" si="72"/>
        <v>first</v>
      </c>
    </row>
    <row r="318" spans="3:36">
      <c r="C318" t="str">
        <f t="shared" ca="1" si="73"/>
        <v/>
      </c>
      <c r="D318" s="4" t="str">
        <f ca="1">IF(C318="","",COUNTIFS('Program and Results'!$S:$S,"HOME",'Program and Results'!$AC:$AC,'Data mining (Goals Superiority)'!$C318))</f>
        <v/>
      </c>
      <c r="E318" s="4" t="str">
        <f ca="1">IF(C318="","",COUNTIFS('Program and Results'!$S:$S,"AWAY",'Program and Results'!$AC:$AC,'Data mining (Goals Superiority)'!$C318))</f>
        <v/>
      </c>
      <c r="F318" s="4" t="str">
        <f ca="1">IF(C318="","",COUNTIFS('Program and Results'!$S:$S,"DRAW",'Program and Results'!$AC:$AC,'Data mining (Goals Superiority)'!$C318))</f>
        <v/>
      </c>
      <c r="G318" s="4" t="str">
        <f t="shared" ca="1" si="61"/>
        <v/>
      </c>
      <c r="H318" s="69" t="str">
        <f t="shared" ca="1" si="62"/>
        <v/>
      </c>
      <c r="I318" s="69" t="str">
        <f t="shared" ca="1" si="63"/>
        <v/>
      </c>
      <c r="J318" s="69" t="str">
        <f t="shared" ca="1" si="64"/>
        <v/>
      </c>
      <c r="N318" s="64" t="str">
        <f t="shared" ca="1" si="74"/>
        <v/>
      </c>
      <c r="O318" s="64" t="str">
        <f t="shared" ca="1" si="75"/>
        <v/>
      </c>
      <c r="P318" s="36" t="str">
        <f t="shared" ca="1" si="65"/>
        <v/>
      </c>
      <c r="Q318" s="36" t="str">
        <f t="shared" ca="1" si="66"/>
        <v/>
      </c>
      <c r="R318" s="36" t="str">
        <f t="shared" ca="1" si="67"/>
        <v/>
      </c>
      <c r="S318" s="4" t="str">
        <f t="shared" ca="1" si="68"/>
        <v/>
      </c>
      <c r="T318" s="61" t="str">
        <f t="shared" ca="1" si="69"/>
        <v/>
      </c>
      <c r="U318" s="61" t="str">
        <f t="shared" ca="1" si="70"/>
        <v/>
      </c>
      <c r="V318" s="61" t="str">
        <f t="shared" ca="1" si="71"/>
        <v/>
      </c>
      <c r="AJ318" t="str">
        <f t="shared" ca="1" si="72"/>
        <v>first</v>
      </c>
    </row>
    <row r="319" spans="3:36">
      <c r="C319" t="str">
        <f t="shared" ca="1" si="73"/>
        <v/>
      </c>
      <c r="D319" s="4" t="str">
        <f ca="1">IF(C319="","",COUNTIFS('Program and Results'!$S:$S,"HOME",'Program and Results'!$AC:$AC,'Data mining (Goals Superiority)'!$C319))</f>
        <v/>
      </c>
      <c r="E319" s="4" t="str">
        <f ca="1">IF(C319="","",COUNTIFS('Program and Results'!$S:$S,"AWAY",'Program and Results'!$AC:$AC,'Data mining (Goals Superiority)'!$C319))</f>
        <v/>
      </c>
      <c r="F319" s="4" t="str">
        <f ca="1">IF(C319="","",COUNTIFS('Program and Results'!$S:$S,"DRAW",'Program and Results'!$AC:$AC,'Data mining (Goals Superiority)'!$C319))</f>
        <v/>
      </c>
      <c r="G319" s="4" t="str">
        <f t="shared" ca="1" si="61"/>
        <v/>
      </c>
      <c r="H319" s="69" t="str">
        <f t="shared" ca="1" si="62"/>
        <v/>
      </c>
      <c r="I319" s="69" t="str">
        <f t="shared" ca="1" si="63"/>
        <v/>
      </c>
      <c r="J319" s="69" t="str">
        <f t="shared" ca="1" si="64"/>
        <v/>
      </c>
      <c r="N319" s="64" t="str">
        <f t="shared" ca="1" si="74"/>
        <v/>
      </c>
      <c r="O319" s="64" t="str">
        <f t="shared" ca="1" si="75"/>
        <v/>
      </c>
      <c r="P319" s="36" t="str">
        <f t="shared" ca="1" si="65"/>
        <v/>
      </c>
      <c r="Q319" s="36" t="str">
        <f t="shared" ca="1" si="66"/>
        <v/>
      </c>
      <c r="R319" s="36" t="str">
        <f t="shared" ca="1" si="67"/>
        <v/>
      </c>
      <c r="S319" s="4" t="str">
        <f t="shared" ca="1" si="68"/>
        <v/>
      </c>
      <c r="T319" s="61" t="str">
        <f t="shared" ca="1" si="69"/>
        <v/>
      </c>
      <c r="U319" s="61" t="str">
        <f t="shared" ca="1" si="70"/>
        <v/>
      </c>
      <c r="V319" s="61" t="str">
        <f t="shared" ca="1" si="71"/>
        <v/>
      </c>
      <c r="AJ319" t="str">
        <f t="shared" ca="1" si="72"/>
        <v>first</v>
      </c>
    </row>
    <row r="320" spans="3:36">
      <c r="C320" t="str">
        <f t="shared" ca="1" si="73"/>
        <v/>
      </c>
      <c r="D320" s="4" t="str">
        <f ca="1">IF(C320="","",COUNTIFS('Program and Results'!$S:$S,"HOME",'Program and Results'!$AC:$AC,'Data mining (Goals Superiority)'!$C320))</f>
        <v/>
      </c>
      <c r="E320" s="4" t="str">
        <f ca="1">IF(C320="","",COUNTIFS('Program and Results'!$S:$S,"AWAY",'Program and Results'!$AC:$AC,'Data mining (Goals Superiority)'!$C320))</f>
        <v/>
      </c>
      <c r="F320" s="4" t="str">
        <f ca="1">IF(C320="","",COUNTIFS('Program and Results'!$S:$S,"DRAW",'Program and Results'!$AC:$AC,'Data mining (Goals Superiority)'!$C320))</f>
        <v/>
      </c>
      <c r="G320" s="4" t="str">
        <f t="shared" ca="1" si="61"/>
        <v/>
      </c>
      <c r="H320" s="69" t="str">
        <f t="shared" ca="1" si="62"/>
        <v/>
      </c>
      <c r="I320" s="69" t="str">
        <f t="shared" ca="1" si="63"/>
        <v/>
      </c>
      <c r="J320" s="69" t="str">
        <f t="shared" ca="1" si="64"/>
        <v/>
      </c>
      <c r="N320" s="64" t="str">
        <f t="shared" ca="1" si="74"/>
        <v/>
      </c>
      <c r="O320" s="64" t="str">
        <f t="shared" ca="1" si="75"/>
        <v/>
      </c>
      <c r="P320" s="36" t="str">
        <f t="shared" ca="1" si="65"/>
        <v/>
      </c>
      <c r="Q320" s="36" t="str">
        <f t="shared" ca="1" si="66"/>
        <v/>
      </c>
      <c r="R320" s="36" t="str">
        <f t="shared" ca="1" si="67"/>
        <v/>
      </c>
      <c r="S320" s="4" t="str">
        <f t="shared" ca="1" si="68"/>
        <v/>
      </c>
      <c r="T320" s="61" t="str">
        <f t="shared" ca="1" si="69"/>
        <v/>
      </c>
      <c r="U320" s="61" t="str">
        <f t="shared" ca="1" si="70"/>
        <v/>
      </c>
      <c r="V320" s="61" t="str">
        <f t="shared" ca="1" si="71"/>
        <v/>
      </c>
      <c r="AJ320" t="str">
        <f t="shared" ca="1" si="72"/>
        <v>first</v>
      </c>
    </row>
    <row r="321" spans="3:36">
      <c r="C321" t="str">
        <f t="shared" ca="1" si="73"/>
        <v/>
      </c>
      <c r="D321" s="4" t="str">
        <f ca="1">IF(C321="","",COUNTIFS('Program and Results'!$S:$S,"HOME",'Program and Results'!$AC:$AC,'Data mining (Goals Superiority)'!$C321))</f>
        <v/>
      </c>
      <c r="E321" s="4" t="str">
        <f ca="1">IF(C321="","",COUNTIFS('Program and Results'!$S:$S,"AWAY",'Program and Results'!$AC:$AC,'Data mining (Goals Superiority)'!$C321))</f>
        <v/>
      </c>
      <c r="F321" s="4" t="str">
        <f ca="1">IF(C321="","",COUNTIFS('Program and Results'!$S:$S,"DRAW",'Program and Results'!$AC:$AC,'Data mining (Goals Superiority)'!$C321))</f>
        <v/>
      </c>
      <c r="G321" s="4" t="str">
        <f t="shared" ca="1" si="61"/>
        <v/>
      </c>
      <c r="H321" s="69" t="str">
        <f t="shared" ca="1" si="62"/>
        <v/>
      </c>
      <c r="I321" s="69" t="str">
        <f t="shared" ca="1" si="63"/>
        <v/>
      </c>
      <c r="J321" s="69" t="str">
        <f t="shared" ca="1" si="64"/>
        <v/>
      </c>
      <c r="N321" s="64" t="str">
        <f t="shared" ca="1" si="74"/>
        <v/>
      </c>
      <c r="O321" s="64" t="str">
        <f t="shared" ca="1" si="75"/>
        <v/>
      </c>
      <c r="P321" s="36" t="str">
        <f t="shared" ca="1" si="65"/>
        <v/>
      </c>
      <c r="Q321" s="36" t="str">
        <f t="shared" ca="1" si="66"/>
        <v/>
      </c>
      <c r="R321" s="36" t="str">
        <f t="shared" ca="1" si="67"/>
        <v/>
      </c>
      <c r="S321" s="4" t="str">
        <f t="shared" ca="1" si="68"/>
        <v/>
      </c>
      <c r="T321" s="61" t="str">
        <f t="shared" ca="1" si="69"/>
        <v/>
      </c>
      <c r="U321" s="61" t="str">
        <f t="shared" ca="1" si="70"/>
        <v/>
      </c>
      <c r="V321" s="61" t="str">
        <f t="shared" ca="1" si="71"/>
        <v/>
      </c>
      <c r="AJ321" t="str">
        <f t="shared" ca="1" si="72"/>
        <v>first</v>
      </c>
    </row>
    <row r="322" spans="3:36">
      <c r="C322" t="str">
        <f t="shared" ca="1" si="73"/>
        <v/>
      </c>
      <c r="D322" s="4" t="str">
        <f ca="1">IF(C322="","",COUNTIFS('Program and Results'!$S:$S,"HOME",'Program and Results'!$AC:$AC,'Data mining (Goals Superiority)'!$C322))</f>
        <v/>
      </c>
      <c r="E322" s="4" t="str">
        <f ca="1">IF(C322="","",COUNTIFS('Program and Results'!$S:$S,"AWAY",'Program and Results'!$AC:$AC,'Data mining (Goals Superiority)'!$C322))</f>
        <v/>
      </c>
      <c r="F322" s="4" t="str">
        <f ca="1">IF(C322="","",COUNTIFS('Program and Results'!$S:$S,"DRAW",'Program and Results'!$AC:$AC,'Data mining (Goals Superiority)'!$C322))</f>
        <v/>
      </c>
      <c r="G322" s="4" t="str">
        <f t="shared" ca="1" si="61"/>
        <v/>
      </c>
      <c r="H322" s="69" t="str">
        <f t="shared" ca="1" si="62"/>
        <v/>
      </c>
      <c r="I322" s="69" t="str">
        <f t="shared" ca="1" si="63"/>
        <v/>
      </c>
      <c r="J322" s="69" t="str">
        <f t="shared" ca="1" si="64"/>
        <v/>
      </c>
      <c r="N322" s="64" t="str">
        <f t="shared" ca="1" si="74"/>
        <v/>
      </c>
      <c r="O322" s="64" t="str">
        <f t="shared" ca="1" si="75"/>
        <v/>
      </c>
      <c r="P322" s="36" t="str">
        <f t="shared" ca="1" si="65"/>
        <v/>
      </c>
      <c r="Q322" s="36" t="str">
        <f t="shared" ca="1" si="66"/>
        <v/>
      </c>
      <c r="R322" s="36" t="str">
        <f t="shared" ca="1" si="67"/>
        <v/>
      </c>
      <c r="S322" s="4" t="str">
        <f t="shared" ca="1" si="68"/>
        <v/>
      </c>
      <c r="T322" s="61" t="str">
        <f t="shared" ca="1" si="69"/>
        <v/>
      </c>
      <c r="U322" s="61" t="str">
        <f t="shared" ca="1" si="70"/>
        <v/>
      </c>
      <c r="V322" s="61" t="str">
        <f t="shared" ca="1" si="71"/>
        <v/>
      </c>
      <c r="AJ322" t="str">
        <f t="shared" ca="1" si="72"/>
        <v>first</v>
      </c>
    </row>
    <row r="323" spans="3:36">
      <c r="C323" t="str">
        <f t="shared" ca="1" si="73"/>
        <v/>
      </c>
      <c r="D323" s="4" t="str">
        <f ca="1">IF(C323="","",COUNTIFS('Program and Results'!$S:$S,"HOME",'Program and Results'!$AC:$AC,'Data mining (Goals Superiority)'!$C323))</f>
        <v/>
      </c>
      <c r="E323" s="4" t="str">
        <f ca="1">IF(C323="","",COUNTIFS('Program and Results'!$S:$S,"AWAY",'Program and Results'!$AC:$AC,'Data mining (Goals Superiority)'!$C323))</f>
        <v/>
      </c>
      <c r="F323" s="4" t="str">
        <f ca="1">IF(C323="","",COUNTIFS('Program and Results'!$S:$S,"DRAW",'Program and Results'!$AC:$AC,'Data mining (Goals Superiority)'!$C323))</f>
        <v/>
      </c>
      <c r="G323" s="4" t="str">
        <f t="shared" ref="G323:G386" ca="1" si="76">IF(C323="","",SUM(D323:F323))</f>
        <v/>
      </c>
      <c r="H323" s="69" t="str">
        <f t="shared" ref="H323:H386" ca="1" si="77">IFERROR(IF($C323="","",D323/$G323),"")</f>
        <v/>
      </c>
      <c r="I323" s="69" t="str">
        <f t="shared" ref="I323:I386" ca="1" si="78">IFERROR(IF($C323="","",E323/$G323),"")</f>
        <v/>
      </c>
      <c r="J323" s="69" t="str">
        <f t="shared" ref="J323:J386" ca="1" si="79">IFERROR(IF($C323="","",F323/$G323),"")</f>
        <v/>
      </c>
      <c r="N323" s="64" t="str">
        <f t="shared" ca="1" si="74"/>
        <v/>
      </c>
      <c r="O323" s="64" t="str">
        <f t="shared" ca="1" si="75"/>
        <v/>
      </c>
      <c r="P323" s="36" t="str">
        <f t="shared" ref="P323:P386" ca="1" si="80">IFERROR(IF(O323="","",IF($O323="+",SUMIFS($D:$D,$C:$C,"&gt;="&amp;$N323),SUMIFS($D:$D,$C:$C,"&gt;="&amp;$N323,$C:$C,"&lt;="&amp;$O323))),"")</f>
        <v/>
      </c>
      <c r="Q323" s="36" t="str">
        <f t="shared" ref="Q323:Q386" ca="1" si="81">IFERROR(IF(O323="","",IF($O323="+",SUMIFS($E:$E,$C:$C,"&gt;="&amp;$N323),SUMIFS($E:$E,$C:$C,"&gt;="&amp;$N323,$C:$C,"&lt;="&amp;$O323))),"")</f>
        <v/>
      </c>
      <c r="R323" s="36" t="str">
        <f t="shared" ref="R323:R386" ca="1" si="82">IFERROR(IF(O323="","",IF($O323="+",SUMIFS($F:$F,$C:$C,"&gt;="&amp;$N323),SUMIFS($F:$F,$C:$C,"&gt;="&amp;$N323,$C:$C,"&lt;="&amp;$O323))),"")</f>
        <v/>
      </c>
      <c r="S323" s="4" t="str">
        <f t="shared" ref="S323:S386" ca="1" si="83">IF(N323="","",SUM(P323:R323))</f>
        <v/>
      </c>
      <c r="T323" s="61" t="str">
        <f t="shared" ref="T323:T386" ca="1" si="84">IFERROR(IF($N323="","",P323/$S323),"")</f>
        <v/>
      </c>
      <c r="U323" s="61" t="str">
        <f t="shared" ref="U323:U386" ca="1" si="85">IFERROR(IF($N323="","",Q323/$S323),"")</f>
        <v/>
      </c>
      <c r="V323" s="61" t="str">
        <f t="shared" ref="V323:V386" ca="1" si="86">IFERROR(IF($N323="","",R323/$S323),"")</f>
        <v/>
      </c>
      <c r="AJ323" t="str">
        <f t="shared" ref="AJ323:AJ386" ca="1" si="87">IF(G323=0,"not first",IF(G323&gt;0,"first",""))</f>
        <v>first</v>
      </c>
    </row>
    <row r="324" spans="3:36">
      <c r="C324" t="str">
        <f t="shared" ref="C324:C387" ca="1" si="88">IFERROR(IF(C323+1&gt;$B$2,"",C323+1),"")</f>
        <v/>
      </c>
      <c r="D324" s="4" t="str">
        <f ca="1">IF(C324="","",COUNTIFS('Program and Results'!$S:$S,"HOME",'Program and Results'!$AC:$AC,'Data mining (Goals Superiority)'!$C324))</f>
        <v/>
      </c>
      <c r="E324" s="4" t="str">
        <f ca="1">IF(C324="","",COUNTIFS('Program and Results'!$S:$S,"AWAY",'Program and Results'!$AC:$AC,'Data mining (Goals Superiority)'!$C324))</f>
        <v/>
      </c>
      <c r="F324" s="4" t="str">
        <f ca="1">IF(C324="","",COUNTIFS('Program and Results'!$S:$S,"DRAW",'Program and Results'!$AC:$AC,'Data mining (Goals Superiority)'!$C324))</f>
        <v/>
      </c>
      <c r="G324" s="4" t="str">
        <f t="shared" ca="1" si="76"/>
        <v/>
      </c>
      <c r="H324" s="69" t="str">
        <f t="shared" ca="1" si="77"/>
        <v/>
      </c>
      <c r="I324" s="69" t="str">
        <f t="shared" ca="1" si="78"/>
        <v/>
      </c>
      <c r="J324" s="69" t="str">
        <f t="shared" ca="1" si="79"/>
        <v/>
      </c>
      <c r="N324" s="64" t="str">
        <f t="shared" ref="N324:N387" ca="1" si="89">IFERROR(IF(N323+$M$2&gt;MAX($C$2:$C$500),"",N323+$M$2),"")</f>
        <v/>
      </c>
      <c r="O324" s="64" t="str">
        <f t="shared" ref="O324:O387" ca="1" si="90">IFERROR(IF(N324+$M$2&gt;MAX($C$2:$C$500),"+",N324+($M$2-0.01%)),"")</f>
        <v/>
      </c>
      <c r="P324" s="36" t="str">
        <f t="shared" ca="1" si="80"/>
        <v/>
      </c>
      <c r="Q324" s="36" t="str">
        <f t="shared" ca="1" si="81"/>
        <v/>
      </c>
      <c r="R324" s="36" t="str">
        <f t="shared" ca="1" si="82"/>
        <v/>
      </c>
      <c r="S324" s="4" t="str">
        <f t="shared" ca="1" si="83"/>
        <v/>
      </c>
      <c r="T324" s="61" t="str">
        <f t="shared" ca="1" si="84"/>
        <v/>
      </c>
      <c r="U324" s="61" t="str">
        <f t="shared" ca="1" si="85"/>
        <v/>
      </c>
      <c r="V324" s="61" t="str">
        <f t="shared" ca="1" si="86"/>
        <v/>
      </c>
      <c r="AJ324" t="str">
        <f t="shared" ca="1" si="87"/>
        <v>first</v>
      </c>
    </row>
    <row r="325" spans="3:36">
      <c r="C325" t="str">
        <f t="shared" ca="1" si="88"/>
        <v/>
      </c>
      <c r="D325" s="4" t="str">
        <f ca="1">IF(C325="","",COUNTIFS('Program and Results'!$S:$S,"HOME",'Program and Results'!$AC:$AC,'Data mining (Goals Superiority)'!$C325))</f>
        <v/>
      </c>
      <c r="E325" s="4" t="str">
        <f ca="1">IF(C325="","",COUNTIFS('Program and Results'!$S:$S,"AWAY",'Program and Results'!$AC:$AC,'Data mining (Goals Superiority)'!$C325))</f>
        <v/>
      </c>
      <c r="F325" s="4" t="str">
        <f ca="1">IF(C325="","",COUNTIFS('Program and Results'!$S:$S,"DRAW",'Program and Results'!$AC:$AC,'Data mining (Goals Superiority)'!$C325))</f>
        <v/>
      </c>
      <c r="G325" s="4" t="str">
        <f t="shared" ca="1" si="76"/>
        <v/>
      </c>
      <c r="H325" s="69" t="str">
        <f t="shared" ca="1" si="77"/>
        <v/>
      </c>
      <c r="I325" s="69" t="str">
        <f t="shared" ca="1" si="78"/>
        <v/>
      </c>
      <c r="J325" s="69" t="str">
        <f t="shared" ca="1" si="79"/>
        <v/>
      </c>
      <c r="N325" s="64" t="str">
        <f t="shared" ca="1" si="89"/>
        <v/>
      </c>
      <c r="O325" s="64" t="str">
        <f t="shared" ca="1" si="90"/>
        <v/>
      </c>
      <c r="P325" s="36" t="str">
        <f t="shared" ca="1" si="80"/>
        <v/>
      </c>
      <c r="Q325" s="36" t="str">
        <f t="shared" ca="1" si="81"/>
        <v/>
      </c>
      <c r="R325" s="36" t="str">
        <f t="shared" ca="1" si="82"/>
        <v/>
      </c>
      <c r="S325" s="4" t="str">
        <f t="shared" ca="1" si="83"/>
        <v/>
      </c>
      <c r="T325" s="61" t="str">
        <f t="shared" ca="1" si="84"/>
        <v/>
      </c>
      <c r="U325" s="61" t="str">
        <f t="shared" ca="1" si="85"/>
        <v/>
      </c>
      <c r="V325" s="61" t="str">
        <f t="shared" ca="1" si="86"/>
        <v/>
      </c>
      <c r="AJ325" t="str">
        <f t="shared" ca="1" si="87"/>
        <v>first</v>
      </c>
    </row>
    <row r="326" spans="3:36">
      <c r="C326" t="str">
        <f t="shared" ca="1" si="88"/>
        <v/>
      </c>
      <c r="D326" s="4" t="str">
        <f ca="1">IF(C326="","",COUNTIFS('Program and Results'!$S:$S,"HOME",'Program and Results'!$AC:$AC,'Data mining (Goals Superiority)'!$C326))</f>
        <v/>
      </c>
      <c r="E326" s="4" t="str">
        <f ca="1">IF(C326="","",COUNTIFS('Program and Results'!$S:$S,"AWAY",'Program and Results'!$AC:$AC,'Data mining (Goals Superiority)'!$C326))</f>
        <v/>
      </c>
      <c r="F326" s="4" t="str">
        <f ca="1">IF(C326="","",COUNTIFS('Program and Results'!$S:$S,"DRAW",'Program and Results'!$AC:$AC,'Data mining (Goals Superiority)'!$C326))</f>
        <v/>
      </c>
      <c r="G326" s="4" t="str">
        <f t="shared" ca="1" si="76"/>
        <v/>
      </c>
      <c r="H326" s="69" t="str">
        <f t="shared" ca="1" si="77"/>
        <v/>
      </c>
      <c r="I326" s="69" t="str">
        <f t="shared" ca="1" si="78"/>
        <v/>
      </c>
      <c r="J326" s="69" t="str">
        <f t="shared" ca="1" si="79"/>
        <v/>
      </c>
      <c r="N326" s="64" t="str">
        <f t="shared" ca="1" si="89"/>
        <v/>
      </c>
      <c r="O326" s="64" t="str">
        <f t="shared" ca="1" si="90"/>
        <v/>
      </c>
      <c r="P326" s="36" t="str">
        <f t="shared" ca="1" si="80"/>
        <v/>
      </c>
      <c r="Q326" s="36" t="str">
        <f t="shared" ca="1" si="81"/>
        <v/>
      </c>
      <c r="R326" s="36" t="str">
        <f t="shared" ca="1" si="82"/>
        <v/>
      </c>
      <c r="S326" s="4" t="str">
        <f t="shared" ca="1" si="83"/>
        <v/>
      </c>
      <c r="T326" s="61" t="str">
        <f t="shared" ca="1" si="84"/>
        <v/>
      </c>
      <c r="U326" s="61" t="str">
        <f t="shared" ca="1" si="85"/>
        <v/>
      </c>
      <c r="V326" s="61" t="str">
        <f t="shared" ca="1" si="86"/>
        <v/>
      </c>
      <c r="AJ326" t="str">
        <f t="shared" ca="1" si="87"/>
        <v>first</v>
      </c>
    </row>
    <row r="327" spans="3:36">
      <c r="C327" t="str">
        <f t="shared" ca="1" si="88"/>
        <v/>
      </c>
      <c r="D327" s="4" t="str">
        <f ca="1">IF(C327="","",COUNTIFS('Program and Results'!$S:$S,"HOME",'Program and Results'!$AC:$AC,'Data mining (Goals Superiority)'!$C327))</f>
        <v/>
      </c>
      <c r="E327" s="4" t="str">
        <f ca="1">IF(C327="","",COUNTIFS('Program and Results'!$S:$S,"AWAY",'Program and Results'!$AC:$AC,'Data mining (Goals Superiority)'!$C327))</f>
        <v/>
      </c>
      <c r="F327" s="4" t="str">
        <f ca="1">IF(C327="","",COUNTIFS('Program and Results'!$S:$S,"DRAW",'Program and Results'!$AC:$AC,'Data mining (Goals Superiority)'!$C327))</f>
        <v/>
      </c>
      <c r="G327" s="4" t="str">
        <f t="shared" ca="1" si="76"/>
        <v/>
      </c>
      <c r="H327" s="69" t="str">
        <f t="shared" ca="1" si="77"/>
        <v/>
      </c>
      <c r="I327" s="69" t="str">
        <f t="shared" ca="1" si="78"/>
        <v/>
      </c>
      <c r="J327" s="69" t="str">
        <f t="shared" ca="1" si="79"/>
        <v/>
      </c>
      <c r="N327" s="64" t="str">
        <f t="shared" ca="1" si="89"/>
        <v/>
      </c>
      <c r="O327" s="64" t="str">
        <f t="shared" ca="1" si="90"/>
        <v/>
      </c>
      <c r="P327" s="36" t="str">
        <f t="shared" ca="1" si="80"/>
        <v/>
      </c>
      <c r="Q327" s="36" t="str">
        <f t="shared" ca="1" si="81"/>
        <v/>
      </c>
      <c r="R327" s="36" t="str">
        <f t="shared" ca="1" si="82"/>
        <v/>
      </c>
      <c r="S327" s="4" t="str">
        <f t="shared" ca="1" si="83"/>
        <v/>
      </c>
      <c r="T327" s="61" t="str">
        <f t="shared" ca="1" si="84"/>
        <v/>
      </c>
      <c r="U327" s="61" t="str">
        <f t="shared" ca="1" si="85"/>
        <v/>
      </c>
      <c r="V327" s="61" t="str">
        <f t="shared" ca="1" si="86"/>
        <v/>
      </c>
      <c r="AJ327" t="str">
        <f t="shared" ca="1" si="87"/>
        <v>first</v>
      </c>
    </row>
    <row r="328" spans="3:36">
      <c r="C328" t="str">
        <f t="shared" ca="1" si="88"/>
        <v/>
      </c>
      <c r="D328" s="4" t="str">
        <f ca="1">IF(C328="","",COUNTIFS('Program and Results'!$S:$S,"HOME",'Program and Results'!$AC:$AC,'Data mining (Goals Superiority)'!$C328))</f>
        <v/>
      </c>
      <c r="E328" s="4" t="str">
        <f ca="1">IF(C328="","",COUNTIFS('Program and Results'!$S:$S,"AWAY",'Program and Results'!$AC:$AC,'Data mining (Goals Superiority)'!$C328))</f>
        <v/>
      </c>
      <c r="F328" s="4" t="str">
        <f ca="1">IF(C328="","",COUNTIFS('Program and Results'!$S:$S,"DRAW",'Program and Results'!$AC:$AC,'Data mining (Goals Superiority)'!$C328))</f>
        <v/>
      </c>
      <c r="G328" s="4" t="str">
        <f t="shared" ca="1" si="76"/>
        <v/>
      </c>
      <c r="H328" s="69" t="str">
        <f t="shared" ca="1" si="77"/>
        <v/>
      </c>
      <c r="I328" s="69" t="str">
        <f t="shared" ca="1" si="78"/>
        <v/>
      </c>
      <c r="J328" s="69" t="str">
        <f t="shared" ca="1" si="79"/>
        <v/>
      </c>
      <c r="N328" s="64" t="str">
        <f t="shared" ca="1" si="89"/>
        <v/>
      </c>
      <c r="O328" s="64" t="str">
        <f t="shared" ca="1" si="90"/>
        <v/>
      </c>
      <c r="P328" s="36" t="str">
        <f t="shared" ca="1" si="80"/>
        <v/>
      </c>
      <c r="Q328" s="36" t="str">
        <f t="shared" ca="1" si="81"/>
        <v/>
      </c>
      <c r="R328" s="36" t="str">
        <f t="shared" ca="1" si="82"/>
        <v/>
      </c>
      <c r="S328" s="4" t="str">
        <f t="shared" ca="1" si="83"/>
        <v/>
      </c>
      <c r="T328" s="61" t="str">
        <f t="shared" ca="1" si="84"/>
        <v/>
      </c>
      <c r="U328" s="61" t="str">
        <f t="shared" ca="1" si="85"/>
        <v/>
      </c>
      <c r="V328" s="61" t="str">
        <f t="shared" ca="1" si="86"/>
        <v/>
      </c>
      <c r="AJ328" t="str">
        <f t="shared" ca="1" si="87"/>
        <v>first</v>
      </c>
    </row>
    <row r="329" spans="3:36">
      <c r="C329" t="str">
        <f t="shared" ca="1" si="88"/>
        <v/>
      </c>
      <c r="D329" s="4" t="str">
        <f ca="1">IF(C329="","",COUNTIFS('Program and Results'!$S:$S,"HOME",'Program and Results'!$AC:$AC,'Data mining (Goals Superiority)'!$C329))</f>
        <v/>
      </c>
      <c r="E329" s="4" t="str">
        <f ca="1">IF(C329="","",COUNTIFS('Program and Results'!$S:$S,"AWAY",'Program and Results'!$AC:$AC,'Data mining (Goals Superiority)'!$C329))</f>
        <v/>
      </c>
      <c r="F329" s="4" t="str">
        <f ca="1">IF(C329="","",COUNTIFS('Program and Results'!$S:$S,"DRAW",'Program and Results'!$AC:$AC,'Data mining (Goals Superiority)'!$C329))</f>
        <v/>
      </c>
      <c r="G329" s="4" t="str">
        <f t="shared" ca="1" si="76"/>
        <v/>
      </c>
      <c r="H329" s="69" t="str">
        <f t="shared" ca="1" si="77"/>
        <v/>
      </c>
      <c r="I329" s="69" t="str">
        <f t="shared" ca="1" si="78"/>
        <v/>
      </c>
      <c r="J329" s="69" t="str">
        <f t="shared" ca="1" si="79"/>
        <v/>
      </c>
      <c r="N329" s="64" t="str">
        <f t="shared" ca="1" si="89"/>
        <v/>
      </c>
      <c r="O329" s="64" t="str">
        <f t="shared" ca="1" si="90"/>
        <v/>
      </c>
      <c r="P329" s="36" t="str">
        <f t="shared" ca="1" si="80"/>
        <v/>
      </c>
      <c r="Q329" s="36" t="str">
        <f t="shared" ca="1" si="81"/>
        <v/>
      </c>
      <c r="R329" s="36" t="str">
        <f t="shared" ca="1" si="82"/>
        <v/>
      </c>
      <c r="S329" s="4" t="str">
        <f t="shared" ca="1" si="83"/>
        <v/>
      </c>
      <c r="T329" s="61" t="str">
        <f t="shared" ca="1" si="84"/>
        <v/>
      </c>
      <c r="U329" s="61" t="str">
        <f t="shared" ca="1" si="85"/>
        <v/>
      </c>
      <c r="V329" s="61" t="str">
        <f t="shared" ca="1" si="86"/>
        <v/>
      </c>
      <c r="AJ329" t="str">
        <f t="shared" ca="1" si="87"/>
        <v>first</v>
      </c>
    </row>
    <row r="330" spans="3:36">
      <c r="C330" t="str">
        <f t="shared" ca="1" si="88"/>
        <v/>
      </c>
      <c r="D330" s="4" t="str">
        <f ca="1">IF(C330="","",COUNTIFS('Program and Results'!$S:$S,"HOME",'Program and Results'!$AC:$AC,'Data mining (Goals Superiority)'!$C330))</f>
        <v/>
      </c>
      <c r="E330" s="4" t="str">
        <f ca="1">IF(C330="","",COUNTIFS('Program and Results'!$S:$S,"AWAY",'Program and Results'!$AC:$AC,'Data mining (Goals Superiority)'!$C330))</f>
        <v/>
      </c>
      <c r="F330" s="4" t="str">
        <f ca="1">IF(C330="","",COUNTIFS('Program and Results'!$S:$S,"DRAW",'Program and Results'!$AC:$AC,'Data mining (Goals Superiority)'!$C330))</f>
        <v/>
      </c>
      <c r="G330" s="4" t="str">
        <f t="shared" ca="1" si="76"/>
        <v/>
      </c>
      <c r="H330" s="69" t="str">
        <f t="shared" ca="1" si="77"/>
        <v/>
      </c>
      <c r="I330" s="69" t="str">
        <f t="shared" ca="1" si="78"/>
        <v/>
      </c>
      <c r="J330" s="69" t="str">
        <f t="shared" ca="1" si="79"/>
        <v/>
      </c>
      <c r="N330" s="64" t="str">
        <f t="shared" ca="1" si="89"/>
        <v/>
      </c>
      <c r="O330" s="64" t="str">
        <f t="shared" ca="1" si="90"/>
        <v/>
      </c>
      <c r="P330" s="36" t="str">
        <f t="shared" ca="1" si="80"/>
        <v/>
      </c>
      <c r="Q330" s="36" t="str">
        <f t="shared" ca="1" si="81"/>
        <v/>
      </c>
      <c r="R330" s="36" t="str">
        <f t="shared" ca="1" si="82"/>
        <v/>
      </c>
      <c r="S330" s="4" t="str">
        <f t="shared" ca="1" si="83"/>
        <v/>
      </c>
      <c r="T330" s="61" t="str">
        <f t="shared" ca="1" si="84"/>
        <v/>
      </c>
      <c r="U330" s="61" t="str">
        <f t="shared" ca="1" si="85"/>
        <v/>
      </c>
      <c r="V330" s="61" t="str">
        <f t="shared" ca="1" si="86"/>
        <v/>
      </c>
      <c r="AJ330" t="str">
        <f t="shared" ca="1" si="87"/>
        <v>first</v>
      </c>
    </row>
    <row r="331" spans="3:36">
      <c r="C331" t="str">
        <f t="shared" ca="1" si="88"/>
        <v/>
      </c>
      <c r="D331" s="4" t="str">
        <f ca="1">IF(C331="","",COUNTIFS('Program and Results'!$S:$S,"HOME",'Program and Results'!$AC:$AC,'Data mining (Goals Superiority)'!$C331))</f>
        <v/>
      </c>
      <c r="E331" s="4" t="str">
        <f ca="1">IF(C331="","",COUNTIFS('Program and Results'!$S:$S,"AWAY",'Program and Results'!$AC:$AC,'Data mining (Goals Superiority)'!$C331))</f>
        <v/>
      </c>
      <c r="F331" s="4" t="str">
        <f ca="1">IF(C331="","",COUNTIFS('Program and Results'!$S:$S,"DRAW",'Program and Results'!$AC:$AC,'Data mining (Goals Superiority)'!$C331))</f>
        <v/>
      </c>
      <c r="G331" s="4" t="str">
        <f t="shared" ca="1" si="76"/>
        <v/>
      </c>
      <c r="H331" s="69" t="str">
        <f t="shared" ca="1" si="77"/>
        <v/>
      </c>
      <c r="I331" s="69" t="str">
        <f t="shared" ca="1" si="78"/>
        <v/>
      </c>
      <c r="J331" s="69" t="str">
        <f t="shared" ca="1" si="79"/>
        <v/>
      </c>
      <c r="N331" s="64" t="str">
        <f t="shared" ca="1" si="89"/>
        <v/>
      </c>
      <c r="O331" s="64" t="str">
        <f t="shared" ca="1" si="90"/>
        <v/>
      </c>
      <c r="P331" s="36" t="str">
        <f t="shared" ca="1" si="80"/>
        <v/>
      </c>
      <c r="Q331" s="36" t="str">
        <f t="shared" ca="1" si="81"/>
        <v/>
      </c>
      <c r="R331" s="36" t="str">
        <f t="shared" ca="1" si="82"/>
        <v/>
      </c>
      <c r="S331" s="4" t="str">
        <f t="shared" ca="1" si="83"/>
        <v/>
      </c>
      <c r="T331" s="61" t="str">
        <f t="shared" ca="1" si="84"/>
        <v/>
      </c>
      <c r="U331" s="61" t="str">
        <f t="shared" ca="1" si="85"/>
        <v/>
      </c>
      <c r="V331" s="61" t="str">
        <f t="shared" ca="1" si="86"/>
        <v/>
      </c>
      <c r="AJ331" t="str">
        <f t="shared" ca="1" si="87"/>
        <v>first</v>
      </c>
    </row>
    <row r="332" spans="3:36">
      <c r="C332" t="str">
        <f t="shared" ca="1" si="88"/>
        <v/>
      </c>
      <c r="D332" s="4" t="str">
        <f ca="1">IF(C332="","",COUNTIFS('Program and Results'!$S:$S,"HOME",'Program and Results'!$AC:$AC,'Data mining (Goals Superiority)'!$C332))</f>
        <v/>
      </c>
      <c r="E332" s="4" t="str">
        <f ca="1">IF(C332="","",COUNTIFS('Program and Results'!$S:$S,"AWAY",'Program and Results'!$AC:$AC,'Data mining (Goals Superiority)'!$C332))</f>
        <v/>
      </c>
      <c r="F332" s="4" t="str">
        <f ca="1">IF(C332="","",COUNTIFS('Program and Results'!$S:$S,"DRAW",'Program and Results'!$AC:$AC,'Data mining (Goals Superiority)'!$C332))</f>
        <v/>
      </c>
      <c r="G332" s="4" t="str">
        <f t="shared" ca="1" si="76"/>
        <v/>
      </c>
      <c r="H332" s="69" t="str">
        <f t="shared" ca="1" si="77"/>
        <v/>
      </c>
      <c r="I332" s="69" t="str">
        <f t="shared" ca="1" si="78"/>
        <v/>
      </c>
      <c r="J332" s="69" t="str">
        <f t="shared" ca="1" si="79"/>
        <v/>
      </c>
      <c r="N332" s="64" t="str">
        <f t="shared" ca="1" si="89"/>
        <v/>
      </c>
      <c r="O332" s="64" t="str">
        <f t="shared" ca="1" si="90"/>
        <v/>
      </c>
      <c r="P332" s="36" t="str">
        <f t="shared" ca="1" si="80"/>
        <v/>
      </c>
      <c r="Q332" s="36" t="str">
        <f t="shared" ca="1" si="81"/>
        <v/>
      </c>
      <c r="R332" s="36" t="str">
        <f t="shared" ca="1" si="82"/>
        <v/>
      </c>
      <c r="S332" s="4" t="str">
        <f t="shared" ca="1" si="83"/>
        <v/>
      </c>
      <c r="T332" s="61" t="str">
        <f t="shared" ca="1" si="84"/>
        <v/>
      </c>
      <c r="U332" s="61" t="str">
        <f t="shared" ca="1" si="85"/>
        <v/>
      </c>
      <c r="V332" s="61" t="str">
        <f t="shared" ca="1" si="86"/>
        <v/>
      </c>
      <c r="AJ332" t="str">
        <f t="shared" ca="1" si="87"/>
        <v>first</v>
      </c>
    </row>
    <row r="333" spans="3:36">
      <c r="C333" t="str">
        <f t="shared" ca="1" si="88"/>
        <v/>
      </c>
      <c r="D333" s="4" t="str">
        <f ca="1">IF(C333="","",COUNTIFS('Program and Results'!$S:$S,"HOME",'Program and Results'!$AC:$AC,'Data mining (Goals Superiority)'!$C333))</f>
        <v/>
      </c>
      <c r="E333" s="4" t="str">
        <f ca="1">IF(C333="","",COUNTIFS('Program and Results'!$S:$S,"AWAY",'Program and Results'!$AC:$AC,'Data mining (Goals Superiority)'!$C333))</f>
        <v/>
      </c>
      <c r="F333" s="4" t="str">
        <f ca="1">IF(C333="","",COUNTIFS('Program and Results'!$S:$S,"DRAW",'Program and Results'!$AC:$AC,'Data mining (Goals Superiority)'!$C333))</f>
        <v/>
      </c>
      <c r="G333" s="4" t="str">
        <f t="shared" ca="1" si="76"/>
        <v/>
      </c>
      <c r="H333" s="69" t="str">
        <f t="shared" ca="1" si="77"/>
        <v/>
      </c>
      <c r="I333" s="69" t="str">
        <f t="shared" ca="1" si="78"/>
        <v/>
      </c>
      <c r="J333" s="69" t="str">
        <f t="shared" ca="1" si="79"/>
        <v/>
      </c>
      <c r="N333" s="64" t="str">
        <f t="shared" ca="1" si="89"/>
        <v/>
      </c>
      <c r="O333" s="64" t="str">
        <f t="shared" ca="1" si="90"/>
        <v/>
      </c>
      <c r="P333" s="36" t="str">
        <f t="shared" ca="1" si="80"/>
        <v/>
      </c>
      <c r="Q333" s="36" t="str">
        <f t="shared" ca="1" si="81"/>
        <v/>
      </c>
      <c r="R333" s="36" t="str">
        <f t="shared" ca="1" si="82"/>
        <v/>
      </c>
      <c r="S333" s="4" t="str">
        <f t="shared" ca="1" si="83"/>
        <v/>
      </c>
      <c r="T333" s="61" t="str">
        <f t="shared" ca="1" si="84"/>
        <v/>
      </c>
      <c r="U333" s="61" t="str">
        <f t="shared" ca="1" si="85"/>
        <v/>
      </c>
      <c r="V333" s="61" t="str">
        <f t="shared" ca="1" si="86"/>
        <v/>
      </c>
      <c r="AJ333" t="str">
        <f t="shared" ca="1" si="87"/>
        <v>first</v>
      </c>
    </row>
    <row r="334" spans="3:36">
      <c r="C334" t="str">
        <f t="shared" ca="1" si="88"/>
        <v/>
      </c>
      <c r="D334" s="4" t="str">
        <f ca="1">IF(C334="","",COUNTIFS('Program and Results'!$S:$S,"HOME",'Program and Results'!$AC:$AC,'Data mining (Goals Superiority)'!$C334))</f>
        <v/>
      </c>
      <c r="E334" s="4" t="str">
        <f ca="1">IF(C334="","",COUNTIFS('Program and Results'!$S:$S,"AWAY",'Program and Results'!$AC:$AC,'Data mining (Goals Superiority)'!$C334))</f>
        <v/>
      </c>
      <c r="F334" s="4" t="str">
        <f ca="1">IF(C334="","",COUNTIFS('Program and Results'!$S:$S,"DRAW",'Program and Results'!$AC:$AC,'Data mining (Goals Superiority)'!$C334))</f>
        <v/>
      </c>
      <c r="G334" s="4" t="str">
        <f t="shared" ca="1" si="76"/>
        <v/>
      </c>
      <c r="H334" s="69" t="str">
        <f t="shared" ca="1" si="77"/>
        <v/>
      </c>
      <c r="I334" s="69" t="str">
        <f t="shared" ca="1" si="78"/>
        <v/>
      </c>
      <c r="J334" s="69" t="str">
        <f t="shared" ca="1" si="79"/>
        <v/>
      </c>
      <c r="N334" s="64" t="str">
        <f t="shared" ca="1" si="89"/>
        <v/>
      </c>
      <c r="O334" s="64" t="str">
        <f t="shared" ca="1" si="90"/>
        <v/>
      </c>
      <c r="P334" s="36" t="str">
        <f t="shared" ca="1" si="80"/>
        <v/>
      </c>
      <c r="Q334" s="36" t="str">
        <f t="shared" ca="1" si="81"/>
        <v/>
      </c>
      <c r="R334" s="36" t="str">
        <f t="shared" ca="1" si="82"/>
        <v/>
      </c>
      <c r="S334" s="4" t="str">
        <f t="shared" ca="1" si="83"/>
        <v/>
      </c>
      <c r="T334" s="61" t="str">
        <f t="shared" ca="1" si="84"/>
        <v/>
      </c>
      <c r="U334" s="61" t="str">
        <f t="shared" ca="1" si="85"/>
        <v/>
      </c>
      <c r="V334" s="61" t="str">
        <f t="shared" ca="1" si="86"/>
        <v/>
      </c>
      <c r="AJ334" t="str">
        <f t="shared" ca="1" si="87"/>
        <v>first</v>
      </c>
    </row>
    <row r="335" spans="3:36">
      <c r="C335" t="str">
        <f t="shared" ca="1" si="88"/>
        <v/>
      </c>
      <c r="D335" s="4" t="str">
        <f ca="1">IF(C335="","",COUNTIFS('Program and Results'!$S:$S,"HOME",'Program and Results'!$AC:$AC,'Data mining (Goals Superiority)'!$C335))</f>
        <v/>
      </c>
      <c r="E335" s="4" t="str">
        <f ca="1">IF(C335="","",COUNTIFS('Program and Results'!$S:$S,"AWAY",'Program and Results'!$AC:$AC,'Data mining (Goals Superiority)'!$C335))</f>
        <v/>
      </c>
      <c r="F335" s="4" t="str">
        <f ca="1">IF(C335="","",COUNTIFS('Program and Results'!$S:$S,"DRAW",'Program and Results'!$AC:$AC,'Data mining (Goals Superiority)'!$C335))</f>
        <v/>
      </c>
      <c r="G335" s="4" t="str">
        <f t="shared" ca="1" si="76"/>
        <v/>
      </c>
      <c r="H335" s="69" t="str">
        <f t="shared" ca="1" si="77"/>
        <v/>
      </c>
      <c r="I335" s="69" t="str">
        <f t="shared" ca="1" si="78"/>
        <v/>
      </c>
      <c r="J335" s="69" t="str">
        <f t="shared" ca="1" si="79"/>
        <v/>
      </c>
      <c r="N335" s="64" t="str">
        <f t="shared" ca="1" si="89"/>
        <v/>
      </c>
      <c r="O335" s="64" t="str">
        <f t="shared" ca="1" si="90"/>
        <v/>
      </c>
      <c r="P335" s="36" t="str">
        <f t="shared" ca="1" si="80"/>
        <v/>
      </c>
      <c r="Q335" s="36" t="str">
        <f t="shared" ca="1" si="81"/>
        <v/>
      </c>
      <c r="R335" s="36" t="str">
        <f t="shared" ca="1" si="82"/>
        <v/>
      </c>
      <c r="S335" s="4" t="str">
        <f t="shared" ca="1" si="83"/>
        <v/>
      </c>
      <c r="T335" s="61" t="str">
        <f t="shared" ca="1" si="84"/>
        <v/>
      </c>
      <c r="U335" s="61" t="str">
        <f t="shared" ca="1" si="85"/>
        <v/>
      </c>
      <c r="V335" s="61" t="str">
        <f t="shared" ca="1" si="86"/>
        <v/>
      </c>
      <c r="AJ335" t="str">
        <f t="shared" ca="1" si="87"/>
        <v>first</v>
      </c>
    </row>
    <row r="336" spans="3:36">
      <c r="C336" t="str">
        <f t="shared" ca="1" si="88"/>
        <v/>
      </c>
      <c r="D336" s="4" t="str">
        <f ca="1">IF(C336="","",COUNTIFS('Program and Results'!$S:$S,"HOME",'Program and Results'!$AC:$AC,'Data mining (Goals Superiority)'!$C336))</f>
        <v/>
      </c>
      <c r="E336" s="4" t="str">
        <f ca="1">IF(C336="","",COUNTIFS('Program and Results'!$S:$S,"AWAY",'Program and Results'!$AC:$AC,'Data mining (Goals Superiority)'!$C336))</f>
        <v/>
      </c>
      <c r="F336" s="4" t="str">
        <f ca="1">IF(C336="","",COUNTIFS('Program and Results'!$S:$S,"DRAW",'Program and Results'!$AC:$AC,'Data mining (Goals Superiority)'!$C336))</f>
        <v/>
      </c>
      <c r="G336" s="4" t="str">
        <f t="shared" ca="1" si="76"/>
        <v/>
      </c>
      <c r="H336" s="69" t="str">
        <f t="shared" ca="1" si="77"/>
        <v/>
      </c>
      <c r="I336" s="69" t="str">
        <f t="shared" ca="1" si="78"/>
        <v/>
      </c>
      <c r="J336" s="69" t="str">
        <f t="shared" ca="1" si="79"/>
        <v/>
      </c>
      <c r="N336" s="64" t="str">
        <f t="shared" ca="1" si="89"/>
        <v/>
      </c>
      <c r="O336" s="64" t="str">
        <f t="shared" ca="1" si="90"/>
        <v/>
      </c>
      <c r="P336" s="36" t="str">
        <f t="shared" ca="1" si="80"/>
        <v/>
      </c>
      <c r="Q336" s="36" t="str">
        <f t="shared" ca="1" si="81"/>
        <v/>
      </c>
      <c r="R336" s="36" t="str">
        <f t="shared" ca="1" si="82"/>
        <v/>
      </c>
      <c r="S336" s="4" t="str">
        <f t="shared" ca="1" si="83"/>
        <v/>
      </c>
      <c r="T336" s="61" t="str">
        <f t="shared" ca="1" si="84"/>
        <v/>
      </c>
      <c r="U336" s="61" t="str">
        <f t="shared" ca="1" si="85"/>
        <v/>
      </c>
      <c r="V336" s="61" t="str">
        <f t="shared" ca="1" si="86"/>
        <v/>
      </c>
      <c r="AJ336" t="str">
        <f t="shared" ca="1" si="87"/>
        <v>first</v>
      </c>
    </row>
    <row r="337" spans="3:36">
      <c r="C337" t="str">
        <f t="shared" ca="1" si="88"/>
        <v/>
      </c>
      <c r="D337" s="4" t="str">
        <f ca="1">IF(C337="","",COUNTIFS('Program and Results'!$S:$S,"HOME",'Program and Results'!$AC:$AC,'Data mining (Goals Superiority)'!$C337))</f>
        <v/>
      </c>
      <c r="E337" s="4" t="str">
        <f ca="1">IF(C337="","",COUNTIFS('Program and Results'!$S:$S,"AWAY",'Program and Results'!$AC:$AC,'Data mining (Goals Superiority)'!$C337))</f>
        <v/>
      </c>
      <c r="F337" s="4" t="str">
        <f ca="1">IF(C337="","",COUNTIFS('Program and Results'!$S:$S,"DRAW",'Program and Results'!$AC:$AC,'Data mining (Goals Superiority)'!$C337))</f>
        <v/>
      </c>
      <c r="G337" s="4" t="str">
        <f t="shared" ca="1" si="76"/>
        <v/>
      </c>
      <c r="H337" s="69" t="str">
        <f t="shared" ca="1" si="77"/>
        <v/>
      </c>
      <c r="I337" s="69" t="str">
        <f t="shared" ca="1" si="78"/>
        <v/>
      </c>
      <c r="J337" s="69" t="str">
        <f t="shared" ca="1" si="79"/>
        <v/>
      </c>
      <c r="N337" s="64" t="str">
        <f t="shared" ca="1" si="89"/>
        <v/>
      </c>
      <c r="O337" s="64" t="str">
        <f t="shared" ca="1" si="90"/>
        <v/>
      </c>
      <c r="P337" s="36" t="str">
        <f t="shared" ca="1" si="80"/>
        <v/>
      </c>
      <c r="Q337" s="36" t="str">
        <f t="shared" ca="1" si="81"/>
        <v/>
      </c>
      <c r="R337" s="36" t="str">
        <f t="shared" ca="1" si="82"/>
        <v/>
      </c>
      <c r="S337" s="4" t="str">
        <f t="shared" ca="1" si="83"/>
        <v/>
      </c>
      <c r="T337" s="61" t="str">
        <f t="shared" ca="1" si="84"/>
        <v/>
      </c>
      <c r="U337" s="61" t="str">
        <f t="shared" ca="1" si="85"/>
        <v/>
      </c>
      <c r="V337" s="61" t="str">
        <f t="shared" ca="1" si="86"/>
        <v/>
      </c>
      <c r="AJ337" t="str">
        <f t="shared" ca="1" si="87"/>
        <v>first</v>
      </c>
    </row>
    <row r="338" spans="3:36">
      <c r="C338" t="str">
        <f t="shared" ca="1" si="88"/>
        <v/>
      </c>
      <c r="D338" s="4" t="str">
        <f ca="1">IF(C338="","",COUNTIFS('Program and Results'!$S:$S,"HOME",'Program and Results'!$AC:$AC,'Data mining (Goals Superiority)'!$C338))</f>
        <v/>
      </c>
      <c r="E338" s="4" t="str">
        <f ca="1">IF(C338="","",COUNTIFS('Program and Results'!$S:$S,"AWAY",'Program and Results'!$AC:$AC,'Data mining (Goals Superiority)'!$C338))</f>
        <v/>
      </c>
      <c r="F338" s="4" t="str">
        <f ca="1">IF(C338="","",COUNTIFS('Program and Results'!$S:$S,"DRAW",'Program and Results'!$AC:$AC,'Data mining (Goals Superiority)'!$C338))</f>
        <v/>
      </c>
      <c r="G338" s="4" t="str">
        <f t="shared" ca="1" si="76"/>
        <v/>
      </c>
      <c r="H338" s="69" t="str">
        <f t="shared" ca="1" si="77"/>
        <v/>
      </c>
      <c r="I338" s="69" t="str">
        <f t="shared" ca="1" si="78"/>
        <v/>
      </c>
      <c r="J338" s="69" t="str">
        <f t="shared" ca="1" si="79"/>
        <v/>
      </c>
      <c r="N338" s="64" t="str">
        <f t="shared" ca="1" si="89"/>
        <v/>
      </c>
      <c r="O338" s="64" t="str">
        <f t="shared" ca="1" si="90"/>
        <v/>
      </c>
      <c r="P338" s="36" t="str">
        <f t="shared" ca="1" si="80"/>
        <v/>
      </c>
      <c r="Q338" s="36" t="str">
        <f t="shared" ca="1" si="81"/>
        <v/>
      </c>
      <c r="R338" s="36" t="str">
        <f t="shared" ca="1" si="82"/>
        <v/>
      </c>
      <c r="S338" s="4" t="str">
        <f t="shared" ca="1" si="83"/>
        <v/>
      </c>
      <c r="T338" s="61" t="str">
        <f t="shared" ca="1" si="84"/>
        <v/>
      </c>
      <c r="U338" s="61" t="str">
        <f t="shared" ca="1" si="85"/>
        <v/>
      </c>
      <c r="V338" s="61" t="str">
        <f t="shared" ca="1" si="86"/>
        <v/>
      </c>
      <c r="AJ338" t="str">
        <f t="shared" ca="1" si="87"/>
        <v>first</v>
      </c>
    </row>
    <row r="339" spans="3:36">
      <c r="C339" t="str">
        <f t="shared" ca="1" si="88"/>
        <v/>
      </c>
      <c r="D339" s="4" t="str">
        <f ca="1">IF(C339="","",COUNTIFS('Program and Results'!$S:$S,"HOME",'Program and Results'!$AC:$AC,'Data mining (Goals Superiority)'!$C339))</f>
        <v/>
      </c>
      <c r="E339" s="4" t="str">
        <f ca="1">IF(C339="","",COUNTIFS('Program and Results'!$S:$S,"AWAY",'Program and Results'!$AC:$AC,'Data mining (Goals Superiority)'!$C339))</f>
        <v/>
      </c>
      <c r="F339" s="4" t="str">
        <f ca="1">IF(C339="","",COUNTIFS('Program and Results'!$S:$S,"DRAW",'Program and Results'!$AC:$AC,'Data mining (Goals Superiority)'!$C339))</f>
        <v/>
      </c>
      <c r="G339" s="4" t="str">
        <f t="shared" ca="1" si="76"/>
        <v/>
      </c>
      <c r="H339" s="69" t="str">
        <f t="shared" ca="1" si="77"/>
        <v/>
      </c>
      <c r="I339" s="69" t="str">
        <f t="shared" ca="1" si="78"/>
        <v/>
      </c>
      <c r="J339" s="69" t="str">
        <f t="shared" ca="1" si="79"/>
        <v/>
      </c>
      <c r="N339" s="64" t="str">
        <f t="shared" ca="1" si="89"/>
        <v/>
      </c>
      <c r="O339" s="64" t="str">
        <f t="shared" ca="1" si="90"/>
        <v/>
      </c>
      <c r="P339" s="36" t="str">
        <f t="shared" ca="1" si="80"/>
        <v/>
      </c>
      <c r="Q339" s="36" t="str">
        <f t="shared" ca="1" si="81"/>
        <v/>
      </c>
      <c r="R339" s="36" t="str">
        <f t="shared" ca="1" si="82"/>
        <v/>
      </c>
      <c r="S339" s="4" t="str">
        <f t="shared" ca="1" si="83"/>
        <v/>
      </c>
      <c r="T339" s="61" t="str">
        <f t="shared" ca="1" si="84"/>
        <v/>
      </c>
      <c r="U339" s="61" t="str">
        <f t="shared" ca="1" si="85"/>
        <v/>
      </c>
      <c r="V339" s="61" t="str">
        <f t="shared" ca="1" si="86"/>
        <v/>
      </c>
      <c r="AJ339" t="str">
        <f t="shared" ca="1" si="87"/>
        <v>first</v>
      </c>
    </row>
    <row r="340" spans="3:36">
      <c r="C340" t="str">
        <f t="shared" ca="1" si="88"/>
        <v/>
      </c>
      <c r="D340" s="4" t="str">
        <f ca="1">IF(C340="","",COUNTIFS('Program and Results'!$S:$S,"HOME",'Program and Results'!$AC:$AC,'Data mining (Goals Superiority)'!$C340))</f>
        <v/>
      </c>
      <c r="E340" s="4" t="str">
        <f ca="1">IF(C340="","",COUNTIFS('Program and Results'!$S:$S,"AWAY",'Program and Results'!$AC:$AC,'Data mining (Goals Superiority)'!$C340))</f>
        <v/>
      </c>
      <c r="F340" s="4" t="str">
        <f ca="1">IF(C340="","",COUNTIFS('Program and Results'!$S:$S,"DRAW",'Program and Results'!$AC:$AC,'Data mining (Goals Superiority)'!$C340))</f>
        <v/>
      </c>
      <c r="G340" s="4" t="str">
        <f t="shared" ca="1" si="76"/>
        <v/>
      </c>
      <c r="H340" s="69" t="str">
        <f t="shared" ca="1" si="77"/>
        <v/>
      </c>
      <c r="I340" s="69" t="str">
        <f t="shared" ca="1" si="78"/>
        <v/>
      </c>
      <c r="J340" s="69" t="str">
        <f t="shared" ca="1" si="79"/>
        <v/>
      </c>
      <c r="N340" s="64" t="str">
        <f t="shared" ca="1" si="89"/>
        <v/>
      </c>
      <c r="O340" s="64" t="str">
        <f t="shared" ca="1" si="90"/>
        <v/>
      </c>
      <c r="P340" s="36" t="str">
        <f t="shared" ca="1" si="80"/>
        <v/>
      </c>
      <c r="Q340" s="36" t="str">
        <f t="shared" ca="1" si="81"/>
        <v/>
      </c>
      <c r="R340" s="36" t="str">
        <f t="shared" ca="1" si="82"/>
        <v/>
      </c>
      <c r="S340" s="4" t="str">
        <f t="shared" ca="1" si="83"/>
        <v/>
      </c>
      <c r="T340" s="61" t="str">
        <f t="shared" ca="1" si="84"/>
        <v/>
      </c>
      <c r="U340" s="61" t="str">
        <f t="shared" ca="1" si="85"/>
        <v/>
      </c>
      <c r="V340" s="61" t="str">
        <f t="shared" ca="1" si="86"/>
        <v/>
      </c>
      <c r="AJ340" t="str">
        <f t="shared" ca="1" si="87"/>
        <v>first</v>
      </c>
    </row>
    <row r="341" spans="3:36">
      <c r="C341" t="str">
        <f t="shared" ca="1" si="88"/>
        <v/>
      </c>
      <c r="D341" s="4" t="str">
        <f ca="1">IF(C341="","",COUNTIFS('Program and Results'!$S:$S,"HOME",'Program and Results'!$AC:$AC,'Data mining (Goals Superiority)'!$C341))</f>
        <v/>
      </c>
      <c r="E341" s="4" t="str">
        <f ca="1">IF(C341="","",COUNTIFS('Program and Results'!$S:$S,"AWAY",'Program and Results'!$AC:$AC,'Data mining (Goals Superiority)'!$C341))</f>
        <v/>
      </c>
      <c r="F341" s="4" t="str">
        <f ca="1">IF(C341="","",COUNTIFS('Program and Results'!$S:$S,"DRAW",'Program and Results'!$AC:$AC,'Data mining (Goals Superiority)'!$C341))</f>
        <v/>
      </c>
      <c r="G341" s="4" t="str">
        <f t="shared" ca="1" si="76"/>
        <v/>
      </c>
      <c r="H341" s="69" t="str">
        <f t="shared" ca="1" si="77"/>
        <v/>
      </c>
      <c r="I341" s="69" t="str">
        <f t="shared" ca="1" si="78"/>
        <v/>
      </c>
      <c r="J341" s="69" t="str">
        <f t="shared" ca="1" si="79"/>
        <v/>
      </c>
      <c r="N341" s="64" t="str">
        <f t="shared" ca="1" si="89"/>
        <v/>
      </c>
      <c r="O341" s="64" t="str">
        <f t="shared" ca="1" si="90"/>
        <v/>
      </c>
      <c r="P341" s="36" t="str">
        <f t="shared" ca="1" si="80"/>
        <v/>
      </c>
      <c r="Q341" s="36" t="str">
        <f t="shared" ca="1" si="81"/>
        <v/>
      </c>
      <c r="R341" s="36" t="str">
        <f t="shared" ca="1" si="82"/>
        <v/>
      </c>
      <c r="S341" s="4" t="str">
        <f t="shared" ca="1" si="83"/>
        <v/>
      </c>
      <c r="T341" s="61" t="str">
        <f t="shared" ca="1" si="84"/>
        <v/>
      </c>
      <c r="U341" s="61" t="str">
        <f t="shared" ca="1" si="85"/>
        <v/>
      </c>
      <c r="V341" s="61" t="str">
        <f t="shared" ca="1" si="86"/>
        <v/>
      </c>
      <c r="AJ341" t="str">
        <f t="shared" ca="1" si="87"/>
        <v>first</v>
      </c>
    </row>
    <row r="342" spans="3:36">
      <c r="C342" t="str">
        <f t="shared" ca="1" si="88"/>
        <v/>
      </c>
      <c r="D342" s="4" t="str">
        <f ca="1">IF(C342="","",COUNTIFS('Program and Results'!$S:$S,"HOME",'Program and Results'!$AC:$AC,'Data mining (Goals Superiority)'!$C342))</f>
        <v/>
      </c>
      <c r="E342" s="4" t="str">
        <f ca="1">IF(C342="","",COUNTIFS('Program and Results'!$S:$S,"AWAY",'Program and Results'!$AC:$AC,'Data mining (Goals Superiority)'!$C342))</f>
        <v/>
      </c>
      <c r="F342" s="4" t="str">
        <f ca="1">IF(C342="","",COUNTIFS('Program and Results'!$S:$S,"DRAW",'Program and Results'!$AC:$AC,'Data mining (Goals Superiority)'!$C342))</f>
        <v/>
      </c>
      <c r="G342" s="4" t="str">
        <f t="shared" ca="1" si="76"/>
        <v/>
      </c>
      <c r="H342" s="69" t="str">
        <f t="shared" ca="1" si="77"/>
        <v/>
      </c>
      <c r="I342" s="69" t="str">
        <f t="shared" ca="1" si="78"/>
        <v/>
      </c>
      <c r="J342" s="69" t="str">
        <f t="shared" ca="1" si="79"/>
        <v/>
      </c>
      <c r="N342" s="64" t="str">
        <f t="shared" ca="1" si="89"/>
        <v/>
      </c>
      <c r="O342" s="64" t="str">
        <f t="shared" ca="1" si="90"/>
        <v/>
      </c>
      <c r="P342" s="36" t="str">
        <f t="shared" ca="1" si="80"/>
        <v/>
      </c>
      <c r="Q342" s="36" t="str">
        <f t="shared" ca="1" si="81"/>
        <v/>
      </c>
      <c r="R342" s="36" t="str">
        <f t="shared" ca="1" si="82"/>
        <v/>
      </c>
      <c r="S342" s="4" t="str">
        <f t="shared" ca="1" si="83"/>
        <v/>
      </c>
      <c r="T342" s="61" t="str">
        <f t="shared" ca="1" si="84"/>
        <v/>
      </c>
      <c r="U342" s="61" t="str">
        <f t="shared" ca="1" si="85"/>
        <v/>
      </c>
      <c r="V342" s="61" t="str">
        <f t="shared" ca="1" si="86"/>
        <v/>
      </c>
      <c r="AJ342" t="str">
        <f t="shared" ca="1" si="87"/>
        <v>first</v>
      </c>
    </row>
    <row r="343" spans="3:36">
      <c r="C343" t="str">
        <f t="shared" ca="1" si="88"/>
        <v/>
      </c>
      <c r="D343" s="4" t="str">
        <f ca="1">IF(C343="","",COUNTIFS('Program and Results'!$S:$S,"HOME",'Program and Results'!$AC:$AC,'Data mining (Goals Superiority)'!$C343))</f>
        <v/>
      </c>
      <c r="E343" s="4" t="str">
        <f ca="1">IF(C343="","",COUNTIFS('Program and Results'!$S:$S,"AWAY",'Program and Results'!$AC:$AC,'Data mining (Goals Superiority)'!$C343))</f>
        <v/>
      </c>
      <c r="F343" s="4" t="str">
        <f ca="1">IF(C343="","",COUNTIFS('Program and Results'!$S:$S,"DRAW",'Program and Results'!$AC:$AC,'Data mining (Goals Superiority)'!$C343))</f>
        <v/>
      </c>
      <c r="G343" s="4" t="str">
        <f t="shared" ca="1" si="76"/>
        <v/>
      </c>
      <c r="H343" s="69" t="str">
        <f t="shared" ca="1" si="77"/>
        <v/>
      </c>
      <c r="I343" s="69" t="str">
        <f t="shared" ca="1" si="78"/>
        <v/>
      </c>
      <c r="J343" s="69" t="str">
        <f t="shared" ca="1" si="79"/>
        <v/>
      </c>
      <c r="N343" s="64" t="str">
        <f t="shared" ca="1" si="89"/>
        <v/>
      </c>
      <c r="O343" s="64" t="str">
        <f t="shared" ca="1" si="90"/>
        <v/>
      </c>
      <c r="P343" s="36" t="str">
        <f t="shared" ca="1" si="80"/>
        <v/>
      </c>
      <c r="Q343" s="36" t="str">
        <f t="shared" ca="1" si="81"/>
        <v/>
      </c>
      <c r="R343" s="36" t="str">
        <f t="shared" ca="1" si="82"/>
        <v/>
      </c>
      <c r="S343" s="4" t="str">
        <f t="shared" ca="1" si="83"/>
        <v/>
      </c>
      <c r="T343" s="61" t="str">
        <f t="shared" ca="1" si="84"/>
        <v/>
      </c>
      <c r="U343" s="61" t="str">
        <f t="shared" ca="1" si="85"/>
        <v/>
      </c>
      <c r="V343" s="61" t="str">
        <f t="shared" ca="1" si="86"/>
        <v/>
      </c>
      <c r="AJ343" t="str">
        <f t="shared" ca="1" si="87"/>
        <v>first</v>
      </c>
    </row>
    <row r="344" spans="3:36">
      <c r="C344" t="str">
        <f t="shared" ca="1" si="88"/>
        <v/>
      </c>
      <c r="D344" s="4" t="str">
        <f ca="1">IF(C344="","",COUNTIFS('Program and Results'!$S:$S,"HOME",'Program and Results'!$AC:$AC,'Data mining (Goals Superiority)'!$C344))</f>
        <v/>
      </c>
      <c r="E344" s="4" t="str">
        <f ca="1">IF(C344="","",COUNTIFS('Program and Results'!$S:$S,"AWAY",'Program and Results'!$AC:$AC,'Data mining (Goals Superiority)'!$C344))</f>
        <v/>
      </c>
      <c r="F344" s="4" t="str">
        <f ca="1">IF(C344="","",COUNTIFS('Program and Results'!$S:$S,"DRAW",'Program and Results'!$AC:$AC,'Data mining (Goals Superiority)'!$C344))</f>
        <v/>
      </c>
      <c r="G344" s="4" t="str">
        <f t="shared" ca="1" si="76"/>
        <v/>
      </c>
      <c r="H344" s="69" t="str">
        <f t="shared" ca="1" si="77"/>
        <v/>
      </c>
      <c r="I344" s="69" t="str">
        <f t="shared" ca="1" si="78"/>
        <v/>
      </c>
      <c r="J344" s="69" t="str">
        <f t="shared" ca="1" si="79"/>
        <v/>
      </c>
      <c r="N344" s="64" t="str">
        <f t="shared" ca="1" si="89"/>
        <v/>
      </c>
      <c r="O344" s="64" t="str">
        <f t="shared" ca="1" si="90"/>
        <v/>
      </c>
      <c r="P344" s="36" t="str">
        <f t="shared" ca="1" si="80"/>
        <v/>
      </c>
      <c r="Q344" s="36" t="str">
        <f t="shared" ca="1" si="81"/>
        <v/>
      </c>
      <c r="R344" s="36" t="str">
        <f t="shared" ca="1" si="82"/>
        <v/>
      </c>
      <c r="S344" s="4" t="str">
        <f t="shared" ca="1" si="83"/>
        <v/>
      </c>
      <c r="T344" s="61" t="str">
        <f t="shared" ca="1" si="84"/>
        <v/>
      </c>
      <c r="U344" s="61" t="str">
        <f t="shared" ca="1" si="85"/>
        <v/>
      </c>
      <c r="V344" s="61" t="str">
        <f t="shared" ca="1" si="86"/>
        <v/>
      </c>
      <c r="AJ344" t="str">
        <f t="shared" ca="1" si="87"/>
        <v>first</v>
      </c>
    </row>
    <row r="345" spans="3:36">
      <c r="C345" t="str">
        <f t="shared" ca="1" si="88"/>
        <v/>
      </c>
      <c r="D345" s="4" t="str">
        <f ca="1">IF(C345="","",COUNTIFS('Program and Results'!$S:$S,"HOME",'Program and Results'!$AC:$AC,'Data mining (Goals Superiority)'!$C345))</f>
        <v/>
      </c>
      <c r="E345" s="4" t="str">
        <f ca="1">IF(C345="","",COUNTIFS('Program and Results'!$S:$S,"AWAY",'Program and Results'!$AC:$AC,'Data mining (Goals Superiority)'!$C345))</f>
        <v/>
      </c>
      <c r="F345" s="4" t="str">
        <f ca="1">IF(C345="","",COUNTIFS('Program and Results'!$S:$S,"DRAW",'Program and Results'!$AC:$AC,'Data mining (Goals Superiority)'!$C345))</f>
        <v/>
      </c>
      <c r="G345" s="4" t="str">
        <f t="shared" ca="1" si="76"/>
        <v/>
      </c>
      <c r="H345" s="69" t="str">
        <f t="shared" ca="1" si="77"/>
        <v/>
      </c>
      <c r="I345" s="69" t="str">
        <f t="shared" ca="1" si="78"/>
        <v/>
      </c>
      <c r="J345" s="69" t="str">
        <f t="shared" ca="1" si="79"/>
        <v/>
      </c>
      <c r="N345" s="64" t="str">
        <f t="shared" ca="1" si="89"/>
        <v/>
      </c>
      <c r="O345" s="64" t="str">
        <f t="shared" ca="1" si="90"/>
        <v/>
      </c>
      <c r="P345" s="36" t="str">
        <f t="shared" ca="1" si="80"/>
        <v/>
      </c>
      <c r="Q345" s="36" t="str">
        <f t="shared" ca="1" si="81"/>
        <v/>
      </c>
      <c r="R345" s="36" t="str">
        <f t="shared" ca="1" si="82"/>
        <v/>
      </c>
      <c r="S345" s="4" t="str">
        <f t="shared" ca="1" si="83"/>
        <v/>
      </c>
      <c r="T345" s="61" t="str">
        <f t="shared" ca="1" si="84"/>
        <v/>
      </c>
      <c r="U345" s="61" t="str">
        <f t="shared" ca="1" si="85"/>
        <v/>
      </c>
      <c r="V345" s="61" t="str">
        <f t="shared" ca="1" si="86"/>
        <v/>
      </c>
      <c r="AJ345" t="str">
        <f t="shared" ca="1" si="87"/>
        <v>first</v>
      </c>
    </row>
    <row r="346" spans="3:36">
      <c r="C346" t="str">
        <f t="shared" ca="1" si="88"/>
        <v/>
      </c>
      <c r="D346" s="4" t="str">
        <f ca="1">IF(C346="","",COUNTIFS('Program and Results'!$S:$S,"HOME",'Program and Results'!$AC:$AC,'Data mining (Goals Superiority)'!$C346))</f>
        <v/>
      </c>
      <c r="E346" s="4" t="str">
        <f ca="1">IF(C346="","",COUNTIFS('Program and Results'!$S:$S,"AWAY",'Program and Results'!$AC:$AC,'Data mining (Goals Superiority)'!$C346))</f>
        <v/>
      </c>
      <c r="F346" s="4" t="str">
        <f ca="1">IF(C346="","",COUNTIFS('Program and Results'!$S:$S,"DRAW",'Program and Results'!$AC:$AC,'Data mining (Goals Superiority)'!$C346))</f>
        <v/>
      </c>
      <c r="G346" s="4" t="str">
        <f t="shared" ca="1" si="76"/>
        <v/>
      </c>
      <c r="H346" s="69" t="str">
        <f t="shared" ca="1" si="77"/>
        <v/>
      </c>
      <c r="I346" s="69" t="str">
        <f t="shared" ca="1" si="78"/>
        <v/>
      </c>
      <c r="J346" s="69" t="str">
        <f t="shared" ca="1" si="79"/>
        <v/>
      </c>
      <c r="N346" s="64" t="str">
        <f t="shared" ca="1" si="89"/>
        <v/>
      </c>
      <c r="O346" s="64" t="str">
        <f t="shared" ca="1" si="90"/>
        <v/>
      </c>
      <c r="P346" s="36" t="str">
        <f t="shared" ca="1" si="80"/>
        <v/>
      </c>
      <c r="Q346" s="36" t="str">
        <f t="shared" ca="1" si="81"/>
        <v/>
      </c>
      <c r="R346" s="36" t="str">
        <f t="shared" ca="1" si="82"/>
        <v/>
      </c>
      <c r="S346" s="4" t="str">
        <f t="shared" ca="1" si="83"/>
        <v/>
      </c>
      <c r="T346" s="61" t="str">
        <f t="shared" ca="1" si="84"/>
        <v/>
      </c>
      <c r="U346" s="61" t="str">
        <f t="shared" ca="1" si="85"/>
        <v/>
      </c>
      <c r="V346" s="61" t="str">
        <f t="shared" ca="1" si="86"/>
        <v/>
      </c>
      <c r="AJ346" t="str">
        <f t="shared" ca="1" si="87"/>
        <v>first</v>
      </c>
    </row>
    <row r="347" spans="3:36">
      <c r="C347" t="str">
        <f t="shared" ca="1" si="88"/>
        <v/>
      </c>
      <c r="D347" s="4" t="str">
        <f ca="1">IF(C347="","",COUNTIFS('Program and Results'!$S:$S,"HOME",'Program and Results'!$AC:$AC,'Data mining (Goals Superiority)'!$C347))</f>
        <v/>
      </c>
      <c r="E347" s="4" t="str">
        <f ca="1">IF(C347="","",COUNTIFS('Program and Results'!$S:$S,"AWAY",'Program and Results'!$AC:$AC,'Data mining (Goals Superiority)'!$C347))</f>
        <v/>
      </c>
      <c r="F347" s="4" t="str">
        <f ca="1">IF(C347="","",COUNTIFS('Program and Results'!$S:$S,"DRAW",'Program and Results'!$AC:$AC,'Data mining (Goals Superiority)'!$C347))</f>
        <v/>
      </c>
      <c r="G347" s="4" t="str">
        <f t="shared" ca="1" si="76"/>
        <v/>
      </c>
      <c r="H347" s="69" t="str">
        <f t="shared" ca="1" si="77"/>
        <v/>
      </c>
      <c r="I347" s="69" t="str">
        <f t="shared" ca="1" si="78"/>
        <v/>
      </c>
      <c r="J347" s="69" t="str">
        <f t="shared" ca="1" si="79"/>
        <v/>
      </c>
      <c r="N347" s="64" t="str">
        <f t="shared" ca="1" si="89"/>
        <v/>
      </c>
      <c r="O347" s="64" t="str">
        <f t="shared" ca="1" si="90"/>
        <v/>
      </c>
      <c r="P347" s="36" t="str">
        <f t="shared" ca="1" si="80"/>
        <v/>
      </c>
      <c r="Q347" s="36" t="str">
        <f t="shared" ca="1" si="81"/>
        <v/>
      </c>
      <c r="R347" s="36" t="str">
        <f t="shared" ca="1" si="82"/>
        <v/>
      </c>
      <c r="S347" s="4" t="str">
        <f t="shared" ca="1" si="83"/>
        <v/>
      </c>
      <c r="T347" s="61" t="str">
        <f t="shared" ca="1" si="84"/>
        <v/>
      </c>
      <c r="U347" s="61" t="str">
        <f t="shared" ca="1" si="85"/>
        <v/>
      </c>
      <c r="V347" s="61" t="str">
        <f t="shared" ca="1" si="86"/>
        <v/>
      </c>
      <c r="AJ347" t="str">
        <f t="shared" ca="1" si="87"/>
        <v>first</v>
      </c>
    </row>
    <row r="348" spans="3:36">
      <c r="C348" t="str">
        <f t="shared" ca="1" si="88"/>
        <v/>
      </c>
      <c r="D348" s="4" t="str">
        <f ca="1">IF(C348="","",COUNTIFS('Program and Results'!$S:$S,"HOME",'Program and Results'!$AC:$AC,'Data mining (Goals Superiority)'!$C348))</f>
        <v/>
      </c>
      <c r="E348" s="4" t="str">
        <f ca="1">IF(C348="","",COUNTIFS('Program and Results'!$S:$S,"AWAY",'Program and Results'!$AC:$AC,'Data mining (Goals Superiority)'!$C348))</f>
        <v/>
      </c>
      <c r="F348" s="4" t="str">
        <f ca="1">IF(C348="","",COUNTIFS('Program and Results'!$S:$S,"DRAW",'Program and Results'!$AC:$AC,'Data mining (Goals Superiority)'!$C348))</f>
        <v/>
      </c>
      <c r="G348" s="4" t="str">
        <f t="shared" ca="1" si="76"/>
        <v/>
      </c>
      <c r="H348" s="69" t="str">
        <f t="shared" ca="1" si="77"/>
        <v/>
      </c>
      <c r="I348" s="69" t="str">
        <f t="shared" ca="1" si="78"/>
        <v/>
      </c>
      <c r="J348" s="69" t="str">
        <f t="shared" ca="1" si="79"/>
        <v/>
      </c>
      <c r="N348" s="64" t="str">
        <f t="shared" ca="1" si="89"/>
        <v/>
      </c>
      <c r="O348" s="64" t="str">
        <f t="shared" ca="1" si="90"/>
        <v/>
      </c>
      <c r="P348" s="36" t="str">
        <f t="shared" ca="1" si="80"/>
        <v/>
      </c>
      <c r="Q348" s="36" t="str">
        <f t="shared" ca="1" si="81"/>
        <v/>
      </c>
      <c r="R348" s="36" t="str">
        <f t="shared" ca="1" si="82"/>
        <v/>
      </c>
      <c r="S348" s="4" t="str">
        <f t="shared" ca="1" si="83"/>
        <v/>
      </c>
      <c r="T348" s="61" t="str">
        <f t="shared" ca="1" si="84"/>
        <v/>
      </c>
      <c r="U348" s="61" t="str">
        <f t="shared" ca="1" si="85"/>
        <v/>
      </c>
      <c r="V348" s="61" t="str">
        <f t="shared" ca="1" si="86"/>
        <v/>
      </c>
      <c r="AJ348" t="str">
        <f t="shared" ca="1" si="87"/>
        <v>first</v>
      </c>
    </row>
    <row r="349" spans="3:36">
      <c r="C349" t="str">
        <f t="shared" ca="1" si="88"/>
        <v/>
      </c>
      <c r="D349" s="4" t="str">
        <f ca="1">IF(C349="","",COUNTIFS('Program and Results'!$S:$S,"HOME",'Program and Results'!$AC:$AC,'Data mining (Goals Superiority)'!$C349))</f>
        <v/>
      </c>
      <c r="E349" s="4" t="str">
        <f ca="1">IF(C349="","",COUNTIFS('Program and Results'!$S:$S,"AWAY",'Program and Results'!$AC:$AC,'Data mining (Goals Superiority)'!$C349))</f>
        <v/>
      </c>
      <c r="F349" s="4" t="str">
        <f ca="1">IF(C349="","",COUNTIFS('Program and Results'!$S:$S,"DRAW",'Program and Results'!$AC:$AC,'Data mining (Goals Superiority)'!$C349))</f>
        <v/>
      </c>
      <c r="G349" s="4" t="str">
        <f t="shared" ca="1" si="76"/>
        <v/>
      </c>
      <c r="H349" s="69" t="str">
        <f t="shared" ca="1" si="77"/>
        <v/>
      </c>
      <c r="I349" s="69" t="str">
        <f t="shared" ca="1" si="78"/>
        <v/>
      </c>
      <c r="J349" s="69" t="str">
        <f t="shared" ca="1" si="79"/>
        <v/>
      </c>
      <c r="N349" s="64" t="str">
        <f t="shared" ca="1" si="89"/>
        <v/>
      </c>
      <c r="O349" s="64" t="str">
        <f t="shared" ca="1" si="90"/>
        <v/>
      </c>
      <c r="P349" s="36" t="str">
        <f t="shared" ca="1" si="80"/>
        <v/>
      </c>
      <c r="Q349" s="36" t="str">
        <f t="shared" ca="1" si="81"/>
        <v/>
      </c>
      <c r="R349" s="36" t="str">
        <f t="shared" ca="1" si="82"/>
        <v/>
      </c>
      <c r="S349" s="4" t="str">
        <f t="shared" ca="1" si="83"/>
        <v/>
      </c>
      <c r="T349" s="61" t="str">
        <f t="shared" ca="1" si="84"/>
        <v/>
      </c>
      <c r="U349" s="61" t="str">
        <f t="shared" ca="1" si="85"/>
        <v/>
      </c>
      <c r="V349" s="61" t="str">
        <f t="shared" ca="1" si="86"/>
        <v/>
      </c>
      <c r="AJ349" t="str">
        <f t="shared" ca="1" si="87"/>
        <v>first</v>
      </c>
    </row>
    <row r="350" spans="3:36">
      <c r="C350" t="str">
        <f t="shared" ca="1" si="88"/>
        <v/>
      </c>
      <c r="D350" s="4" t="str">
        <f ca="1">IF(C350="","",COUNTIFS('Program and Results'!$S:$S,"HOME",'Program and Results'!$AC:$AC,'Data mining (Goals Superiority)'!$C350))</f>
        <v/>
      </c>
      <c r="E350" s="4" t="str">
        <f ca="1">IF(C350="","",COUNTIFS('Program and Results'!$S:$S,"AWAY",'Program and Results'!$AC:$AC,'Data mining (Goals Superiority)'!$C350))</f>
        <v/>
      </c>
      <c r="F350" s="4" t="str">
        <f ca="1">IF(C350="","",COUNTIFS('Program and Results'!$S:$S,"DRAW",'Program and Results'!$AC:$AC,'Data mining (Goals Superiority)'!$C350))</f>
        <v/>
      </c>
      <c r="G350" s="4" t="str">
        <f t="shared" ca="1" si="76"/>
        <v/>
      </c>
      <c r="H350" s="69" t="str">
        <f t="shared" ca="1" si="77"/>
        <v/>
      </c>
      <c r="I350" s="69" t="str">
        <f t="shared" ca="1" si="78"/>
        <v/>
      </c>
      <c r="J350" s="69" t="str">
        <f t="shared" ca="1" si="79"/>
        <v/>
      </c>
      <c r="N350" s="64" t="str">
        <f t="shared" ca="1" si="89"/>
        <v/>
      </c>
      <c r="O350" s="64" t="str">
        <f t="shared" ca="1" si="90"/>
        <v/>
      </c>
      <c r="P350" s="36" t="str">
        <f t="shared" ca="1" si="80"/>
        <v/>
      </c>
      <c r="Q350" s="36" t="str">
        <f t="shared" ca="1" si="81"/>
        <v/>
      </c>
      <c r="R350" s="36" t="str">
        <f t="shared" ca="1" si="82"/>
        <v/>
      </c>
      <c r="S350" s="4" t="str">
        <f t="shared" ca="1" si="83"/>
        <v/>
      </c>
      <c r="T350" s="61" t="str">
        <f t="shared" ca="1" si="84"/>
        <v/>
      </c>
      <c r="U350" s="61" t="str">
        <f t="shared" ca="1" si="85"/>
        <v/>
      </c>
      <c r="V350" s="61" t="str">
        <f t="shared" ca="1" si="86"/>
        <v/>
      </c>
      <c r="AJ350" t="str">
        <f t="shared" ca="1" si="87"/>
        <v>first</v>
      </c>
    </row>
    <row r="351" spans="3:36">
      <c r="C351" t="str">
        <f t="shared" ca="1" si="88"/>
        <v/>
      </c>
      <c r="D351" s="4" t="str">
        <f ca="1">IF(C351="","",COUNTIFS('Program and Results'!$S:$S,"HOME",'Program and Results'!$AC:$AC,'Data mining (Goals Superiority)'!$C351))</f>
        <v/>
      </c>
      <c r="E351" s="4" t="str">
        <f ca="1">IF(C351="","",COUNTIFS('Program and Results'!$S:$S,"AWAY",'Program and Results'!$AC:$AC,'Data mining (Goals Superiority)'!$C351))</f>
        <v/>
      </c>
      <c r="F351" s="4" t="str">
        <f ca="1">IF(C351="","",COUNTIFS('Program and Results'!$S:$S,"DRAW",'Program and Results'!$AC:$AC,'Data mining (Goals Superiority)'!$C351))</f>
        <v/>
      </c>
      <c r="G351" s="4" t="str">
        <f t="shared" ca="1" si="76"/>
        <v/>
      </c>
      <c r="H351" s="69" t="str">
        <f t="shared" ca="1" si="77"/>
        <v/>
      </c>
      <c r="I351" s="69" t="str">
        <f t="shared" ca="1" si="78"/>
        <v/>
      </c>
      <c r="J351" s="69" t="str">
        <f t="shared" ca="1" si="79"/>
        <v/>
      </c>
      <c r="N351" s="64" t="str">
        <f t="shared" ca="1" si="89"/>
        <v/>
      </c>
      <c r="O351" s="64" t="str">
        <f t="shared" ca="1" si="90"/>
        <v/>
      </c>
      <c r="P351" s="36" t="str">
        <f t="shared" ca="1" si="80"/>
        <v/>
      </c>
      <c r="Q351" s="36" t="str">
        <f t="shared" ca="1" si="81"/>
        <v/>
      </c>
      <c r="R351" s="36" t="str">
        <f t="shared" ca="1" si="82"/>
        <v/>
      </c>
      <c r="S351" s="4" t="str">
        <f t="shared" ca="1" si="83"/>
        <v/>
      </c>
      <c r="T351" s="61" t="str">
        <f t="shared" ca="1" si="84"/>
        <v/>
      </c>
      <c r="U351" s="61" t="str">
        <f t="shared" ca="1" si="85"/>
        <v/>
      </c>
      <c r="V351" s="61" t="str">
        <f t="shared" ca="1" si="86"/>
        <v/>
      </c>
      <c r="AJ351" t="str">
        <f t="shared" ca="1" si="87"/>
        <v>first</v>
      </c>
    </row>
    <row r="352" spans="3:36">
      <c r="C352" t="str">
        <f t="shared" ca="1" si="88"/>
        <v/>
      </c>
      <c r="D352" s="4" t="str">
        <f ca="1">IF(C352="","",COUNTIFS('Program and Results'!$S:$S,"HOME",'Program and Results'!$AC:$AC,'Data mining (Goals Superiority)'!$C352))</f>
        <v/>
      </c>
      <c r="E352" s="4" t="str">
        <f ca="1">IF(C352="","",COUNTIFS('Program and Results'!$S:$S,"AWAY",'Program and Results'!$AC:$AC,'Data mining (Goals Superiority)'!$C352))</f>
        <v/>
      </c>
      <c r="F352" s="4" t="str">
        <f ca="1">IF(C352="","",COUNTIFS('Program and Results'!$S:$S,"DRAW",'Program and Results'!$AC:$AC,'Data mining (Goals Superiority)'!$C352))</f>
        <v/>
      </c>
      <c r="G352" s="4" t="str">
        <f t="shared" ca="1" si="76"/>
        <v/>
      </c>
      <c r="H352" s="69" t="str">
        <f t="shared" ca="1" si="77"/>
        <v/>
      </c>
      <c r="I352" s="69" t="str">
        <f t="shared" ca="1" si="78"/>
        <v/>
      </c>
      <c r="J352" s="69" t="str">
        <f t="shared" ca="1" si="79"/>
        <v/>
      </c>
      <c r="N352" s="64" t="str">
        <f t="shared" ca="1" si="89"/>
        <v/>
      </c>
      <c r="O352" s="64" t="str">
        <f t="shared" ca="1" si="90"/>
        <v/>
      </c>
      <c r="P352" s="36" t="str">
        <f t="shared" ca="1" si="80"/>
        <v/>
      </c>
      <c r="Q352" s="36" t="str">
        <f t="shared" ca="1" si="81"/>
        <v/>
      </c>
      <c r="R352" s="36" t="str">
        <f t="shared" ca="1" si="82"/>
        <v/>
      </c>
      <c r="S352" s="4" t="str">
        <f t="shared" ca="1" si="83"/>
        <v/>
      </c>
      <c r="T352" s="61" t="str">
        <f t="shared" ca="1" si="84"/>
        <v/>
      </c>
      <c r="U352" s="61" t="str">
        <f t="shared" ca="1" si="85"/>
        <v/>
      </c>
      <c r="V352" s="61" t="str">
        <f t="shared" ca="1" si="86"/>
        <v/>
      </c>
      <c r="AJ352" t="str">
        <f t="shared" ca="1" si="87"/>
        <v>first</v>
      </c>
    </row>
    <row r="353" spans="3:36">
      <c r="C353" t="str">
        <f t="shared" ca="1" si="88"/>
        <v/>
      </c>
      <c r="D353" s="4" t="str">
        <f ca="1">IF(C353="","",COUNTIFS('Program and Results'!$S:$S,"HOME",'Program and Results'!$AC:$AC,'Data mining (Goals Superiority)'!$C353))</f>
        <v/>
      </c>
      <c r="E353" s="4" t="str">
        <f ca="1">IF(C353="","",COUNTIFS('Program and Results'!$S:$S,"AWAY",'Program and Results'!$AC:$AC,'Data mining (Goals Superiority)'!$C353))</f>
        <v/>
      </c>
      <c r="F353" s="4" t="str">
        <f ca="1">IF(C353="","",COUNTIFS('Program and Results'!$S:$S,"DRAW",'Program and Results'!$AC:$AC,'Data mining (Goals Superiority)'!$C353))</f>
        <v/>
      </c>
      <c r="G353" s="4" t="str">
        <f t="shared" ca="1" si="76"/>
        <v/>
      </c>
      <c r="H353" s="69" t="str">
        <f t="shared" ca="1" si="77"/>
        <v/>
      </c>
      <c r="I353" s="69" t="str">
        <f t="shared" ca="1" si="78"/>
        <v/>
      </c>
      <c r="J353" s="69" t="str">
        <f t="shared" ca="1" si="79"/>
        <v/>
      </c>
      <c r="N353" s="64" t="str">
        <f t="shared" ca="1" si="89"/>
        <v/>
      </c>
      <c r="O353" s="64" t="str">
        <f t="shared" ca="1" si="90"/>
        <v/>
      </c>
      <c r="P353" s="36" t="str">
        <f t="shared" ca="1" si="80"/>
        <v/>
      </c>
      <c r="Q353" s="36" t="str">
        <f t="shared" ca="1" si="81"/>
        <v/>
      </c>
      <c r="R353" s="36" t="str">
        <f t="shared" ca="1" si="82"/>
        <v/>
      </c>
      <c r="S353" s="4" t="str">
        <f t="shared" ca="1" si="83"/>
        <v/>
      </c>
      <c r="T353" s="61" t="str">
        <f t="shared" ca="1" si="84"/>
        <v/>
      </c>
      <c r="U353" s="61" t="str">
        <f t="shared" ca="1" si="85"/>
        <v/>
      </c>
      <c r="V353" s="61" t="str">
        <f t="shared" ca="1" si="86"/>
        <v/>
      </c>
      <c r="AJ353" t="str">
        <f t="shared" ca="1" si="87"/>
        <v>first</v>
      </c>
    </row>
    <row r="354" spans="3:36">
      <c r="C354" t="str">
        <f t="shared" ca="1" si="88"/>
        <v/>
      </c>
      <c r="D354" s="4" t="str">
        <f ca="1">IF(C354="","",COUNTIFS('Program and Results'!$S:$S,"HOME",'Program and Results'!$AC:$AC,'Data mining (Goals Superiority)'!$C354))</f>
        <v/>
      </c>
      <c r="E354" s="4" t="str">
        <f ca="1">IF(C354="","",COUNTIFS('Program and Results'!$S:$S,"AWAY",'Program and Results'!$AC:$AC,'Data mining (Goals Superiority)'!$C354))</f>
        <v/>
      </c>
      <c r="F354" s="4" t="str">
        <f ca="1">IF(C354="","",COUNTIFS('Program and Results'!$S:$S,"DRAW",'Program and Results'!$AC:$AC,'Data mining (Goals Superiority)'!$C354))</f>
        <v/>
      </c>
      <c r="G354" s="4" t="str">
        <f t="shared" ca="1" si="76"/>
        <v/>
      </c>
      <c r="H354" s="69" t="str">
        <f t="shared" ca="1" si="77"/>
        <v/>
      </c>
      <c r="I354" s="69" t="str">
        <f t="shared" ca="1" si="78"/>
        <v/>
      </c>
      <c r="J354" s="69" t="str">
        <f t="shared" ca="1" si="79"/>
        <v/>
      </c>
      <c r="N354" s="64" t="str">
        <f t="shared" ca="1" si="89"/>
        <v/>
      </c>
      <c r="O354" s="64" t="str">
        <f t="shared" ca="1" si="90"/>
        <v/>
      </c>
      <c r="P354" s="36" t="str">
        <f t="shared" ca="1" si="80"/>
        <v/>
      </c>
      <c r="Q354" s="36" t="str">
        <f t="shared" ca="1" si="81"/>
        <v/>
      </c>
      <c r="R354" s="36" t="str">
        <f t="shared" ca="1" si="82"/>
        <v/>
      </c>
      <c r="S354" s="4" t="str">
        <f t="shared" ca="1" si="83"/>
        <v/>
      </c>
      <c r="T354" s="61" t="str">
        <f t="shared" ca="1" si="84"/>
        <v/>
      </c>
      <c r="U354" s="61" t="str">
        <f t="shared" ca="1" si="85"/>
        <v/>
      </c>
      <c r="V354" s="61" t="str">
        <f t="shared" ca="1" si="86"/>
        <v/>
      </c>
      <c r="AJ354" t="str">
        <f t="shared" ca="1" si="87"/>
        <v>first</v>
      </c>
    </row>
    <row r="355" spans="3:36">
      <c r="C355" t="str">
        <f t="shared" ca="1" si="88"/>
        <v/>
      </c>
      <c r="D355" s="4" t="str">
        <f ca="1">IF(C355="","",COUNTIFS('Program and Results'!$S:$S,"HOME",'Program and Results'!$AC:$AC,'Data mining (Goals Superiority)'!$C355))</f>
        <v/>
      </c>
      <c r="E355" s="4" t="str">
        <f ca="1">IF(C355="","",COUNTIFS('Program and Results'!$S:$S,"AWAY",'Program and Results'!$AC:$AC,'Data mining (Goals Superiority)'!$C355))</f>
        <v/>
      </c>
      <c r="F355" s="4" t="str">
        <f ca="1">IF(C355="","",COUNTIFS('Program and Results'!$S:$S,"DRAW",'Program and Results'!$AC:$AC,'Data mining (Goals Superiority)'!$C355))</f>
        <v/>
      </c>
      <c r="G355" s="4" t="str">
        <f t="shared" ca="1" si="76"/>
        <v/>
      </c>
      <c r="H355" s="69" t="str">
        <f t="shared" ca="1" si="77"/>
        <v/>
      </c>
      <c r="I355" s="69" t="str">
        <f t="shared" ca="1" si="78"/>
        <v/>
      </c>
      <c r="J355" s="69" t="str">
        <f t="shared" ca="1" si="79"/>
        <v/>
      </c>
      <c r="N355" s="64" t="str">
        <f t="shared" ca="1" si="89"/>
        <v/>
      </c>
      <c r="O355" s="64" t="str">
        <f t="shared" ca="1" si="90"/>
        <v/>
      </c>
      <c r="P355" s="36" t="str">
        <f t="shared" ca="1" si="80"/>
        <v/>
      </c>
      <c r="Q355" s="36" t="str">
        <f t="shared" ca="1" si="81"/>
        <v/>
      </c>
      <c r="R355" s="36" t="str">
        <f t="shared" ca="1" si="82"/>
        <v/>
      </c>
      <c r="S355" s="4" t="str">
        <f t="shared" ca="1" si="83"/>
        <v/>
      </c>
      <c r="T355" s="61" t="str">
        <f t="shared" ca="1" si="84"/>
        <v/>
      </c>
      <c r="U355" s="61" t="str">
        <f t="shared" ca="1" si="85"/>
        <v/>
      </c>
      <c r="V355" s="61" t="str">
        <f t="shared" ca="1" si="86"/>
        <v/>
      </c>
      <c r="AJ355" t="str">
        <f t="shared" ca="1" si="87"/>
        <v>first</v>
      </c>
    </row>
    <row r="356" spans="3:36">
      <c r="C356" t="str">
        <f t="shared" ca="1" si="88"/>
        <v/>
      </c>
      <c r="D356" s="4" t="str">
        <f ca="1">IF(C356="","",COUNTIFS('Program and Results'!$S:$S,"HOME",'Program and Results'!$AC:$AC,'Data mining (Goals Superiority)'!$C356))</f>
        <v/>
      </c>
      <c r="E356" s="4" t="str">
        <f ca="1">IF(C356="","",COUNTIFS('Program and Results'!$S:$S,"AWAY",'Program and Results'!$AC:$AC,'Data mining (Goals Superiority)'!$C356))</f>
        <v/>
      </c>
      <c r="F356" s="4" t="str">
        <f ca="1">IF(C356="","",COUNTIFS('Program and Results'!$S:$S,"DRAW",'Program and Results'!$AC:$AC,'Data mining (Goals Superiority)'!$C356))</f>
        <v/>
      </c>
      <c r="G356" s="4" t="str">
        <f t="shared" ca="1" si="76"/>
        <v/>
      </c>
      <c r="H356" s="69" t="str">
        <f t="shared" ca="1" si="77"/>
        <v/>
      </c>
      <c r="I356" s="69" t="str">
        <f t="shared" ca="1" si="78"/>
        <v/>
      </c>
      <c r="J356" s="69" t="str">
        <f t="shared" ca="1" si="79"/>
        <v/>
      </c>
      <c r="N356" s="64" t="str">
        <f t="shared" ca="1" si="89"/>
        <v/>
      </c>
      <c r="O356" s="64" t="str">
        <f t="shared" ca="1" si="90"/>
        <v/>
      </c>
      <c r="P356" s="36" t="str">
        <f t="shared" ca="1" si="80"/>
        <v/>
      </c>
      <c r="Q356" s="36" t="str">
        <f t="shared" ca="1" si="81"/>
        <v/>
      </c>
      <c r="R356" s="36" t="str">
        <f t="shared" ca="1" si="82"/>
        <v/>
      </c>
      <c r="S356" s="4" t="str">
        <f t="shared" ca="1" si="83"/>
        <v/>
      </c>
      <c r="T356" s="61" t="str">
        <f t="shared" ca="1" si="84"/>
        <v/>
      </c>
      <c r="U356" s="61" t="str">
        <f t="shared" ca="1" si="85"/>
        <v/>
      </c>
      <c r="V356" s="61" t="str">
        <f t="shared" ca="1" si="86"/>
        <v/>
      </c>
      <c r="AJ356" t="str">
        <f t="shared" ca="1" si="87"/>
        <v>first</v>
      </c>
    </row>
    <row r="357" spans="3:36">
      <c r="C357" t="str">
        <f t="shared" ca="1" si="88"/>
        <v/>
      </c>
      <c r="D357" s="4" t="str">
        <f ca="1">IF(C357="","",COUNTIFS('Program and Results'!$S:$S,"HOME",'Program and Results'!$AC:$AC,'Data mining (Goals Superiority)'!$C357))</f>
        <v/>
      </c>
      <c r="E357" s="4" t="str">
        <f ca="1">IF(C357="","",COUNTIFS('Program and Results'!$S:$S,"AWAY",'Program and Results'!$AC:$AC,'Data mining (Goals Superiority)'!$C357))</f>
        <v/>
      </c>
      <c r="F357" s="4" t="str">
        <f ca="1">IF(C357="","",COUNTIFS('Program and Results'!$S:$S,"DRAW",'Program and Results'!$AC:$AC,'Data mining (Goals Superiority)'!$C357))</f>
        <v/>
      </c>
      <c r="G357" s="4" t="str">
        <f t="shared" ca="1" si="76"/>
        <v/>
      </c>
      <c r="H357" s="69" t="str">
        <f t="shared" ca="1" si="77"/>
        <v/>
      </c>
      <c r="I357" s="69" t="str">
        <f t="shared" ca="1" si="78"/>
        <v/>
      </c>
      <c r="J357" s="69" t="str">
        <f t="shared" ca="1" si="79"/>
        <v/>
      </c>
      <c r="N357" s="64" t="str">
        <f t="shared" ca="1" si="89"/>
        <v/>
      </c>
      <c r="O357" s="64" t="str">
        <f t="shared" ca="1" si="90"/>
        <v/>
      </c>
      <c r="P357" s="36" t="str">
        <f t="shared" ca="1" si="80"/>
        <v/>
      </c>
      <c r="Q357" s="36" t="str">
        <f t="shared" ca="1" si="81"/>
        <v/>
      </c>
      <c r="R357" s="36" t="str">
        <f t="shared" ca="1" si="82"/>
        <v/>
      </c>
      <c r="S357" s="4" t="str">
        <f t="shared" ca="1" si="83"/>
        <v/>
      </c>
      <c r="T357" s="61" t="str">
        <f t="shared" ca="1" si="84"/>
        <v/>
      </c>
      <c r="U357" s="61" t="str">
        <f t="shared" ca="1" si="85"/>
        <v/>
      </c>
      <c r="V357" s="61" t="str">
        <f t="shared" ca="1" si="86"/>
        <v/>
      </c>
      <c r="AJ357" t="str">
        <f t="shared" ca="1" si="87"/>
        <v>first</v>
      </c>
    </row>
    <row r="358" spans="3:36">
      <c r="C358" t="str">
        <f t="shared" ca="1" si="88"/>
        <v/>
      </c>
      <c r="D358" s="4" t="str">
        <f ca="1">IF(C358="","",COUNTIFS('Program and Results'!$S:$S,"HOME",'Program and Results'!$AC:$AC,'Data mining (Goals Superiority)'!$C358))</f>
        <v/>
      </c>
      <c r="E358" s="4" t="str">
        <f ca="1">IF(C358="","",COUNTIFS('Program and Results'!$S:$S,"AWAY",'Program and Results'!$AC:$AC,'Data mining (Goals Superiority)'!$C358))</f>
        <v/>
      </c>
      <c r="F358" s="4" t="str">
        <f ca="1">IF(C358="","",COUNTIFS('Program and Results'!$S:$S,"DRAW",'Program and Results'!$AC:$AC,'Data mining (Goals Superiority)'!$C358))</f>
        <v/>
      </c>
      <c r="G358" s="4" t="str">
        <f t="shared" ca="1" si="76"/>
        <v/>
      </c>
      <c r="H358" s="69" t="str">
        <f t="shared" ca="1" si="77"/>
        <v/>
      </c>
      <c r="I358" s="69" t="str">
        <f t="shared" ca="1" si="78"/>
        <v/>
      </c>
      <c r="J358" s="69" t="str">
        <f t="shared" ca="1" si="79"/>
        <v/>
      </c>
      <c r="N358" s="64" t="str">
        <f t="shared" ca="1" si="89"/>
        <v/>
      </c>
      <c r="O358" s="64" t="str">
        <f t="shared" ca="1" si="90"/>
        <v/>
      </c>
      <c r="P358" s="36" t="str">
        <f t="shared" ca="1" si="80"/>
        <v/>
      </c>
      <c r="Q358" s="36" t="str">
        <f t="shared" ca="1" si="81"/>
        <v/>
      </c>
      <c r="R358" s="36" t="str">
        <f t="shared" ca="1" si="82"/>
        <v/>
      </c>
      <c r="S358" s="4" t="str">
        <f t="shared" ca="1" si="83"/>
        <v/>
      </c>
      <c r="T358" s="61" t="str">
        <f t="shared" ca="1" si="84"/>
        <v/>
      </c>
      <c r="U358" s="61" t="str">
        <f t="shared" ca="1" si="85"/>
        <v/>
      </c>
      <c r="V358" s="61" t="str">
        <f t="shared" ca="1" si="86"/>
        <v/>
      </c>
      <c r="AJ358" t="str">
        <f t="shared" ca="1" si="87"/>
        <v>first</v>
      </c>
    </row>
    <row r="359" spans="3:36">
      <c r="C359" t="str">
        <f t="shared" ca="1" si="88"/>
        <v/>
      </c>
      <c r="D359" s="4" t="str">
        <f ca="1">IF(C359="","",COUNTIFS('Program and Results'!$S:$S,"HOME",'Program and Results'!$AC:$AC,'Data mining (Goals Superiority)'!$C359))</f>
        <v/>
      </c>
      <c r="E359" s="4" t="str">
        <f ca="1">IF(C359="","",COUNTIFS('Program and Results'!$S:$S,"AWAY",'Program and Results'!$AC:$AC,'Data mining (Goals Superiority)'!$C359))</f>
        <v/>
      </c>
      <c r="F359" s="4" t="str">
        <f ca="1">IF(C359="","",COUNTIFS('Program and Results'!$S:$S,"DRAW",'Program and Results'!$AC:$AC,'Data mining (Goals Superiority)'!$C359))</f>
        <v/>
      </c>
      <c r="G359" s="4" t="str">
        <f t="shared" ca="1" si="76"/>
        <v/>
      </c>
      <c r="H359" s="69" t="str">
        <f t="shared" ca="1" si="77"/>
        <v/>
      </c>
      <c r="I359" s="69" t="str">
        <f t="shared" ca="1" si="78"/>
        <v/>
      </c>
      <c r="J359" s="69" t="str">
        <f t="shared" ca="1" si="79"/>
        <v/>
      </c>
      <c r="N359" s="64" t="str">
        <f t="shared" ca="1" si="89"/>
        <v/>
      </c>
      <c r="O359" s="64" t="str">
        <f t="shared" ca="1" si="90"/>
        <v/>
      </c>
      <c r="P359" s="36" t="str">
        <f t="shared" ca="1" si="80"/>
        <v/>
      </c>
      <c r="Q359" s="36" t="str">
        <f t="shared" ca="1" si="81"/>
        <v/>
      </c>
      <c r="R359" s="36" t="str">
        <f t="shared" ca="1" si="82"/>
        <v/>
      </c>
      <c r="S359" s="4" t="str">
        <f t="shared" ca="1" si="83"/>
        <v/>
      </c>
      <c r="T359" s="61" t="str">
        <f t="shared" ca="1" si="84"/>
        <v/>
      </c>
      <c r="U359" s="61" t="str">
        <f t="shared" ca="1" si="85"/>
        <v/>
      </c>
      <c r="V359" s="61" t="str">
        <f t="shared" ca="1" si="86"/>
        <v/>
      </c>
      <c r="AJ359" t="str">
        <f t="shared" ca="1" si="87"/>
        <v>first</v>
      </c>
    </row>
    <row r="360" spans="3:36">
      <c r="C360" t="str">
        <f t="shared" ca="1" si="88"/>
        <v/>
      </c>
      <c r="D360" s="4" t="str">
        <f ca="1">IF(C360="","",COUNTIFS('Program and Results'!$S:$S,"HOME",'Program and Results'!$AC:$AC,'Data mining (Goals Superiority)'!$C360))</f>
        <v/>
      </c>
      <c r="E360" s="4" t="str">
        <f ca="1">IF(C360="","",COUNTIFS('Program and Results'!$S:$S,"AWAY",'Program and Results'!$AC:$AC,'Data mining (Goals Superiority)'!$C360))</f>
        <v/>
      </c>
      <c r="F360" s="4" t="str">
        <f ca="1">IF(C360="","",COUNTIFS('Program and Results'!$S:$S,"DRAW",'Program and Results'!$AC:$AC,'Data mining (Goals Superiority)'!$C360))</f>
        <v/>
      </c>
      <c r="G360" s="4" t="str">
        <f t="shared" ca="1" si="76"/>
        <v/>
      </c>
      <c r="H360" s="69" t="str">
        <f t="shared" ca="1" si="77"/>
        <v/>
      </c>
      <c r="I360" s="69" t="str">
        <f t="shared" ca="1" si="78"/>
        <v/>
      </c>
      <c r="J360" s="69" t="str">
        <f t="shared" ca="1" si="79"/>
        <v/>
      </c>
      <c r="N360" s="64" t="str">
        <f t="shared" ca="1" si="89"/>
        <v/>
      </c>
      <c r="O360" s="64" t="str">
        <f t="shared" ca="1" si="90"/>
        <v/>
      </c>
      <c r="P360" s="36" t="str">
        <f t="shared" ca="1" si="80"/>
        <v/>
      </c>
      <c r="Q360" s="36" t="str">
        <f t="shared" ca="1" si="81"/>
        <v/>
      </c>
      <c r="R360" s="36" t="str">
        <f t="shared" ca="1" si="82"/>
        <v/>
      </c>
      <c r="S360" s="4" t="str">
        <f t="shared" ca="1" si="83"/>
        <v/>
      </c>
      <c r="T360" s="61" t="str">
        <f t="shared" ca="1" si="84"/>
        <v/>
      </c>
      <c r="U360" s="61" t="str">
        <f t="shared" ca="1" si="85"/>
        <v/>
      </c>
      <c r="V360" s="61" t="str">
        <f t="shared" ca="1" si="86"/>
        <v/>
      </c>
      <c r="AJ360" t="str">
        <f t="shared" ca="1" si="87"/>
        <v>first</v>
      </c>
    </row>
    <row r="361" spans="3:36">
      <c r="C361" t="str">
        <f t="shared" ca="1" si="88"/>
        <v/>
      </c>
      <c r="D361" s="4" t="str">
        <f ca="1">IF(C361="","",COUNTIFS('Program and Results'!$S:$S,"HOME",'Program and Results'!$AC:$AC,'Data mining (Goals Superiority)'!$C361))</f>
        <v/>
      </c>
      <c r="E361" s="4" t="str">
        <f ca="1">IF(C361="","",COUNTIFS('Program and Results'!$S:$S,"AWAY",'Program and Results'!$AC:$AC,'Data mining (Goals Superiority)'!$C361))</f>
        <v/>
      </c>
      <c r="F361" s="4" t="str">
        <f ca="1">IF(C361="","",COUNTIFS('Program and Results'!$S:$S,"DRAW",'Program and Results'!$AC:$AC,'Data mining (Goals Superiority)'!$C361))</f>
        <v/>
      </c>
      <c r="G361" s="4" t="str">
        <f t="shared" ca="1" si="76"/>
        <v/>
      </c>
      <c r="H361" s="69" t="str">
        <f t="shared" ca="1" si="77"/>
        <v/>
      </c>
      <c r="I361" s="69" t="str">
        <f t="shared" ca="1" si="78"/>
        <v/>
      </c>
      <c r="J361" s="69" t="str">
        <f t="shared" ca="1" si="79"/>
        <v/>
      </c>
      <c r="N361" s="64" t="str">
        <f t="shared" ca="1" si="89"/>
        <v/>
      </c>
      <c r="O361" s="64" t="str">
        <f t="shared" ca="1" si="90"/>
        <v/>
      </c>
      <c r="P361" s="36" t="str">
        <f t="shared" ca="1" si="80"/>
        <v/>
      </c>
      <c r="Q361" s="36" t="str">
        <f t="shared" ca="1" si="81"/>
        <v/>
      </c>
      <c r="R361" s="36" t="str">
        <f t="shared" ca="1" si="82"/>
        <v/>
      </c>
      <c r="S361" s="4" t="str">
        <f t="shared" ca="1" si="83"/>
        <v/>
      </c>
      <c r="T361" s="61" t="str">
        <f t="shared" ca="1" si="84"/>
        <v/>
      </c>
      <c r="U361" s="61" t="str">
        <f t="shared" ca="1" si="85"/>
        <v/>
      </c>
      <c r="V361" s="61" t="str">
        <f t="shared" ca="1" si="86"/>
        <v/>
      </c>
      <c r="AJ361" t="str">
        <f t="shared" ca="1" si="87"/>
        <v>first</v>
      </c>
    </row>
    <row r="362" spans="3:36">
      <c r="C362" t="str">
        <f t="shared" ca="1" si="88"/>
        <v/>
      </c>
      <c r="D362" s="4" t="str">
        <f ca="1">IF(C362="","",COUNTIFS('Program and Results'!$S:$S,"HOME",'Program and Results'!$AC:$AC,'Data mining (Goals Superiority)'!$C362))</f>
        <v/>
      </c>
      <c r="E362" s="4" t="str">
        <f ca="1">IF(C362="","",COUNTIFS('Program and Results'!$S:$S,"AWAY",'Program and Results'!$AC:$AC,'Data mining (Goals Superiority)'!$C362))</f>
        <v/>
      </c>
      <c r="F362" s="4" t="str">
        <f ca="1">IF(C362="","",COUNTIFS('Program and Results'!$S:$S,"DRAW",'Program and Results'!$AC:$AC,'Data mining (Goals Superiority)'!$C362))</f>
        <v/>
      </c>
      <c r="G362" s="4" t="str">
        <f t="shared" ca="1" si="76"/>
        <v/>
      </c>
      <c r="H362" s="69" t="str">
        <f t="shared" ca="1" si="77"/>
        <v/>
      </c>
      <c r="I362" s="69" t="str">
        <f t="shared" ca="1" si="78"/>
        <v/>
      </c>
      <c r="J362" s="69" t="str">
        <f t="shared" ca="1" si="79"/>
        <v/>
      </c>
      <c r="N362" s="64" t="str">
        <f t="shared" ca="1" si="89"/>
        <v/>
      </c>
      <c r="O362" s="64" t="str">
        <f t="shared" ca="1" si="90"/>
        <v/>
      </c>
      <c r="P362" s="36" t="str">
        <f t="shared" ca="1" si="80"/>
        <v/>
      </c>
      <c r="Q362" s="36" t="str">
        <f t="shared" ca="1" si="81"/>
        <v/>
      </c>
      <c r="R362" s="36" t="str">
        <f t="shared" ca="1" si="82"/>
        <v/>
      </c>
      <c r="S362" s="4" t="str">
        <f t="shared" ca="1" si="83"/>
        <v/>
      </c>
      <c r="T362" s="61" t="str">
        <f t="shared" ca="1" si="84"/>
        <v/>
      </c>
      <c r="U362" s="61" t="str">
        <f t="shared" ca="1" si="85"/>
        <v/>
      </c>
      <c r="V362" s="61" t="str">
        <f t="shared" ca="1" si="86"/>
        <v/>
      </c>
      <c r="AJ362" t="str">
        <f t="shared" ca="1" si="87"/>
        <v>first</v>
      </c>
    </row>
    <row r="363" spans="3:36">
      <c r="C363" t="str">
        <f t="shared" ca="1" si="88"/>
        <v/>
      </c>
      <c r="D363" s="4" t="str">
        <f ca="1">IF(C363="","",COUNTIFS('Program and Results'!$S:$S,"HOME",'Program and Results'!$AC:$AC,'Data mining (Goals Superiority)'!$C363))</f>
        <v/>
      </c>
      <c r="E363" s="4" t="str">
        <f ca="1">IF(C363="","",COUNTIFS('Program and Results'!$S:$S,"AWAY",'Program and Results'!$AC:$AC,'Data mining (Goals Superiority)'!$C363))</f>
        <v/>
      </c>
      <c r="F363" s="4" t="str">
        <f ca="1">IF(C363="","",COUNTIFS('Program and Results'!$S:$S,"DRAW",'Program and Results'!$AC:$AC,'Data mining (Goals Superiority)'!$C363))</f>
        <v/>
      </c>
      <c r="G363" s="4" t="str">
        <f t="shared" ca="1" si="76"/>
        <v/>
      </c>
      <c r="H363" s="69" t="str">
        <f t="shared" ca="1" si="77"/>
        <v/>
      </c>
      <c r="I363" s="69" t="str">
        <f t="shared" ca="1" si="78"/>
        <v/>
      </c>
      <c r="J363" s="69" t="str">
        <f t="shared" ca="1" si="79"/>
        <v/>
      </c>
      <c r="N363" s="64" t="str">
        <f t="shared" ca="1" si="89"/>
        <v/>
      </c>
      <c r="O363" s="64" t="str">
        <f t="shared" ca="1" si="90"/>
        <v/>
      </c>
      <c r="P363" s="36" t="str">
        <f t="shared" ca="1" si="80"/>
        <v/>
      </c>
      <c r="Q363" s="36" t="str">
        <f t="shared" ca="1" si="81"/>
        <v/>
      </c>
      <c r="R363" s="36" t="str">
        <f t="shared" ca="1" si="82"/>
        <v/>
      </c>
      <c r="S363" s="4" t="str">
        <f t="shared" ca="1" si="83"/>
        <v/>
      </c>
      <c r="T363" s="61" t="str">
        <f t="shared" ca="1" si="84"/>
        <v/>
      </c>
      <c r="U363" s="61" t="str">
        <f t="shared" ca="1" si="85"/>
        <v/>
      </c>
      <c r="V363" s="61" t="str">
        <f t="shared" ca="1" si="86"/>
        <v/>
      </c>
      <c r="AJ363" t="str">
        <f t="shared" ca="1" si="87"/>
        <v>first</v>
      </c>
    </row>
    <row r="364" spans="3:36">
      <c r="C364" t="str">
        <f t="shared" ca="1" si="88"/>
        <v/>
      </c>
      <c r="D364" s="4" t="str">
        <f ca="1">IF(C364="","",COUNTIFS('Program and Results'!$S:$S,"HOME",'Program and Results'!$AC:$AC,'Data mining (Goals Superiority)'!$C364))</f>
        <v/>
      </c>
      <c r="E364" s="4" t="str">
        <f ca="1">IF(C364="","",COUNTIFS('Program and Results'!$S:$S,"AWAY",'Program and Results'!$AC:$AC,'Data mining (Goals Superiority)'!$C364))</f>
        <v/>
      </c>
      <c r="F364" s="4" t="str">
        <f ca="1">IF(C364="","",COUNTIFS('Program and Results'!$S:$S,"DRAW",'Program and Results'!$AC:$AC,'Data mining (Goals Superiority)'!$C364))</f>
        <v/>
      </c>
      <c r="G364" s="4" t="str">
        <f t="shared" ca="1" si="76"/>
        <v/>
      </c>
      <c r="H364" s="69" t="str">
        <f t="shared" ca="1" si="77"/>
        <v/>
      </c>
      <c r="I364" s="69" t="str">
        <f t="shared" ca="1" si="78"/>
        <v/>
      </c>
      <c r="J364" s="69" t="str">
        <f t="shared" ca="1" si="79"/>
        <v/>
      </c>
      <c r="N364" s="64" t="str">
        <f t="shared" ca="1" si="89"/>
        <v/>
      </c>
      <c r="O364" s="64" t="str">
        <f t="shared" ca="1" si="90"/>
        <v/>
      </c>
      <c r="P364" s="36" t="str">
        <f t="shared" ca="1" si="80"/>
        <v/>
      </c>
      <c r="Q364" s="36" t="str">
        <f t="shared" ca="1" si="81"/>
        <v/>
      </c>
      <c r="R364" s="36" t="str">
        <f t="shared" ca="1" si="82"/>
        <v/>
      </c>
      <c r="S364" s="4" t="str">
        <f t="shared" ca="1" si="83"/>
        <v/>
      </c>
      <c r="T364" s="61" t="str">
        <f t="shared" ca="1" si="84"/>
        <v/>
      </c>
      <c r="U364" s="61" t="str">
        <f t="shared" ca="1" si="85"/>
        <v/>
      </c>
      <c r="V364" s="61" t="str">
        <f t="shared" ca="1" si="86"/>
        <v/>
      </c>
      <c r="AJ364" t="str">
        <f t="shared" ca="1" si="87"/>
        <v>first</v>
      </c>
    </row>
    <row r="365" spans="3:36">
      <c r="C365" t="str">
        <f t="shared" ca="1" si="88"/>
        <v/>
      </c>
      <c r="D365" s="4" t="str">
        <f ca="1">IF(C365="","",COUNTIFS('Program and Results'!$S:$S,"HOME",'Program and Results'!$AC:$AC,'Data mining (Goals Superiority)'!$C365))</f>
        <v/>
      </c>
      <c r="E365" s="4" t="str">
        <f ca="1">IF(C365="","",COUNTIFS('Program and Results'!$S:$S,"AWAY",'Program and Results'!$AC:$AC,'Data mining (Goals Superiority)'!$C365))</f>
        <v/>
      </c>
      <c r="F365" s="4" t="str">
        <f ca="1">IF(C365="","",COUNTIFS('Program and Results'!$S:$S,"DRAW",'Program and Results'!$AC:$AC,'Data mining (Goals Superiority)'!$C365))</f>
        <v/>
      </c>
      <c r="G365" s="4" t="str">
        <f t="shared" ca="1" si="76"/>
        <v/>
      </c>
      <c r="H365" s="69" t="str">
        <f t="shared" ca="1" si="77"/>
        <v/>
      </c>
      <c r="I365" s="69" t="str">
        <f t="shared" ca="1" si="78"/>
        <v/>
      </c>
      <c r="J365" s="69" t="str">
        <f t="shared" ca="1" si="79"/>
        <v/>
      </c>
      <c r="N365" s="64" t="str">
        <f t="shared" ca="1" si="89"/>
        <v/>
      </c>
      <c r="O365" s="64" t="str">
        <f t="shared" ca="1" si="90"/>
        <v/>
      </c>
      <c r="P365" s="36" t="str">
        <f t="shared" ca="1" si="80"/>
        <v/>
      </c>
      <c r="Q365" s="36" t="str">
        <f t="shared" ca="1" si="81"/>
        <v/>
      </c>
      <c r="R365" s="36" t="str">
        <f t="shared" ca="1" si="82"/>
        <v/>
      </c>
      <c r="S365" s="4" t="str">
        <f t="shared" ca="1" si="83"/>
        <v/>
      </c>
      <c r="T365" s="61" t="str">
        <f t="shared" ca="1" si="84"/>
        <v/>
      </c>
      <c r="U365" s="61" t="str">
        <f t="shared" ca="1" si="85"/>
        <v/>
      </c>
      <c r="V365" s="61" t="str">
        <f t="shared" ca="1" si="86"/>
        <v/>
      </c>
      <c r="AJ365" t="str">
        <f t="shared" ca="1" si="87"/>
        <v>first</v>
      </c>
    </row>
    <row r="366" spans="3:36">
      <c r="C366" t="str">
        <f t="shared" ca="1" si="88"/>
        <v/>
      </c>
      <c r="D366" s="4" t="str">
        <f ca="1">IF(C366="","",COUNTIFS('Program and Results'!$S:$S,"HOME",'Program and Results'!$AC:$AC,'Data mining (Goals Superiority)'!$C366))</f>
        <v/>
      </c>
      <c r="E366" s="4" t="str">
        <f ca="1">IF(C366="","",COUNTIFS('Program and Results'!$S:$S,"AWAY",'Program and Results'!$AC:$AC,'Data mining (Goals Superiority)'!$C366))</f>
        <v/>
      </c>
      <c r="F366" s="4" t="str">
        <f ca="1">IF(C366="","",COUNTIFS('Program and Results'!$S:$S,"DRAW",'Program and Results'!$AC:$AC,'Data mining (Goals Superiority)'!$C366))</f>
        <v/>
      </c>
      <c r="G366" s="4" t="str">
        <f t="shared" ca="1" si="76"/>
        <v/>
      </c>
      <c r="H366" s="69" t="str">
        <f t="shared" ca="1" si="77"/>
        <v/>
      </c>
      <c r="I366" s="69" t="str">
        <f t="shared" ca="1" si="78"/>
        <v/>
      </c>
      <c r="J366" s="69" t="str">
        <f t="shared" ca="1" si="79"/>
        <v/>
      </c>
      <c r="N366" s="64" t="str">
        <f t="shared" ca="1" si="89"/>
        <v/>
      </c>
      <c r="O366" s="64" t="str">
        <f t="shared" ca="1" si="90"/>
        <v/>
      </c>
      <c r="P366" s="36" t="str">
        <f t="shared" ca="1" si="80"/>
        <v/>
      </c>
      <c r="Q366" s="36" t="str">
        <f t="shared" ca="1" si="81"/>
        <v/>
      </c>
      <c r="R366" s="36" t="str">
        <f t="shared" ca="1" si="82"/>
        <v/>
      </c>
      <c r="S366" s="4" t="str">
        <f t="shared" ca="1" si="83"/>
        <v/>
      </c>
      <c r="T366" s="61" t="str">
        <f t="shared" ca="1" si="84"/>
        <v/>
      </c>
      <c r="U366" s="61" t="str">
        <f t="shared" ca="1" si="85"/>
        <v/>
      </c>
      <c r="V366" s="61" t="str">
        <f t="shared" ca="1" si="86"/>
        <v/>
      </c>
      <c r="AJ366" t="str">
        <f t="shared" ca="1" si="87"/>
        <v>first</v>
      </c>
    </row>
    <row r="367" spans="3:36">
      <c r="C367" t="str">
        <f t="shared" ca="1" si="88"/>
        <v/>
      </c>
      <c r="D367" s="4" t="str">
        <f ca="1">IF(C367="","",COUNTIFS('Program and Results'!$S:$S,"HOME",'Program and Results'!$AC:$AC,'Data mining (Goals Superiority)'!$C367))</f>
        <v/>
      </c>
      <c r="E367" s="4" t="str">
        <f ca="1">IF(C367="","",COUNTIFS('Program and Results'!$S:$S,"AWAY",'Program and Results'!$AC:$AC,'Data mining (Goals Superiority)'!$C367))</f>
        <v/>
      </c>
      <c r="F367" s="4" t="str">
        <f ca="1">IF(C367="","",COUNTIFS('Program and Results'!$S:$S,"DRAW",'Program and Results'!$AC:$AC,'Data mining (Goals Superiority)'!$C367))</f>
        <v/>
      </c>
      <c r="G367" s="4" t="str">
        <f t="shared" ca="1" si="76"/>
        <v/>
      </c>
      <c r="H367" s="69" t="str">
        <f t="shared" ca="1" si="77"/>
        <v/>
      </c>
      <c r="I367" s="69" t="str">
        <f t="shared" ca="1" si="78"/>
        <v/>
      </c>
      <c r="J367" s="69" t="str">
        <f t="shared" ca="1" si="79"/>
        <v/>
      </c>
      <c r="N367" s="64" t="str">
        <f t="shared" ca="1" si="89"/>
        <v/>
      </c>
      <c r="O367" s="64" t="str">
        <f t="shared" ca="1" si="90"/>
        <v/>
      </c>
      <c r="P367" s="36" t="str">
        <f t="shared" ca="1" si="80"/>
        <v/>
      </c>
      <c r="Q367" s="36" t="str">
        <f t="shared" ca="1" si="81"/>
        <v/>
      </c>
      <c r="R367" s="36" t="str">
        <f t="shared" ca="1" si="82"/>
        <v/>
      </c>
      <c r="S367" s="4" t="str">
        <f t="shared" ca="1" si="83"/>
        <v/>
      </c>
      <c r="T367" s="61" t="str">
        <f t="shared" ca="1" si="84"/>
        <v/>
      </c>
      <c r="U367" s="61" t="str">
        <f t="shared" ca="1" si="85"/>
        <v/>
      </c>
      <c r="V367" s="61" t="str">
        <f t="shared" ca="1" si="86"/>
        <v/>
      </c>
      <c r="AJ367" t="str">
        <f t="shared" ca="1" si="87"/>
        <v>first</v>
      </c>
    </row>
    <row r="368" spans="3:36">
      <c r="C368" t="str">
        <f t="shared" ca="1" si="88"/>
        <v/>
      </c>
      <c r="D368" s="4" t="str">
        <f ca="1">IF(C368="","",COUNTIFS('Program and Results'!$S:$S,"HOME",'Program and Results'!$AC:$AC,'Data mining (Goals Superiority)'!$C368))</f>
        <v/>
      </c>
      <c r="E368" s="4" t="str">
        <f ca="1">IF(C368="","",COUNTIFS('Program and Results'!$S:$S,"AWAY",'Program and Results'!$AC:$AC,'Data mining (Goals Superiority)'!$C368))</f>
        <v/>
      </c>
      <c r="F368" s="4" t="str">
        <f ca="1">IF(C368="","",COUNTIFS('Program and Results'!$S:$S,"DRAW",'Program and Results'!$AC:$AC,'Data mining (Goals Superiority)'!$C368))</f>
        <v/>
      </c>
      <c r="G368" s="4" t="str">
        <f t="shared" ca="1" si="76"/>
        <v/>
      </c>
      <c r="H368" s="69" t="str">
        <f t="shared" ca="1" si="77"/>
        <v/>
      </c>
      <c r="I368" s="69" t="str">
        <f t="shared" ca="1" si="78"/>
        <v/>
      </c>
      <c r="J368" s="69" t="str">
        <f t="shared" ca="1" si="79"/>
        <v/>
      </c>
      <c r="N368" s="64" t="str">
        <f t="shared" ca="1" si="89"/>
        <v/>
      </c>
      <c r="O368" s="64" t="str">
        <f t="shared" ca="1" si="90"/>
        <v/>
      </c>
      <c r="P368" s="36" t="str">
        <f t="shared" ca="1" si="80"/>
        <v/>
      </c>
      <c r="Q368" s="36" t="str">
        <f t="shared" ca="1" si="81"/>
        <v/>
      </c>
      <c r="R368" s="36" t="str">
        <f t="shared" ca="1" si="82"/>
        <v/>
      </c>
      <c r="S368" s="4" t="str">
        <f t="shared" ca="1" si="83"/>
        <v/>
      </c>
      <c r="T368" s="61" t="str">
        <f t="shared" ca="1" si="84"/>
        <v/>
      </c>
      <c r="U368" s="61" t="str">
        <f t="shared" ca="1" si="85"/>
        <v/>
      </c>
      <c r="V368" s="61" t="str">
        <f t="shared" ca="1" si="86"/>
        <v/>
      </c>
      <c r="AJ368" t="str">
        <f t="shared" ca="1" si="87"/>
        <v>first</v>
      </c>
    </row>
    <row r="369" spans="3:36">
      <c r="C369" t="str">
        <f t="shared" ca="1" si="88"/>
        <v/>
      </c>
      <c r="D369" s="4" t="str">
        <f ca="1">IF(C369="","",COUNTIFS('Program and Results'!$S:$S,"HOME",'Program and Results'!$AC:$AC,'Data mining (Goals Superiority)'!$C369))</f>
        <v/>
      </c>
      <c r="E369" s="4" t="str">
        <f ca="1">IF(C369="","",COUNTIFS('Program and Results'!$S:$S,"AWAY",'Program and Results'!$AC:$AC,'Data mining (Goals Superiority)'!$C369))</f>
        <v/>
      </c>
      <c r="F369" s="4" t="str">
        <f ca="1">IF(C369="","",COUNTIFS('Program and Results'!$S:$S,"DRAW",'Program and Results'!$AC:$AC,'Data mining (Goals Superiority)'!$C369))</f>
        <v/>
      </c>
      <c r="G369" s="4" t="str">
        <f t="shared" ca="1" si="76"/>
        <v/>
      </c>
      <c r="H369" s="69" t="str">
        <f t="shared" ca="1" si="77"/>
        <v/>
      </c>
      <c r="I369" s="69" t="str">
        <f t="shared" ca="1" si="78"/>
        <v/>
      </c>
      <c r="J369" s="69" t="str">
        <f t="shared" ca="1" si="79"/>
        <v/>
      </c>
      <c r="N369" s="64" t="str">
        <f t="shared" ca="1" si="89"/>
        <v/>
      </c>
      <c r="O369" s="64" t="str">
        <f t="shared" ca="1" si="90"/>
        <v/>
      </c>
      <c r="P369" s="36" t="str">
        <f t="shared" ca="1" si="80"/>
        <v/>
      </c>
      <c r="Q369" s="36" t="str">
        <f t="shared" ca="1" si="81"/>
        <v/>
      </c>
      <c r="R369" s="36" t="str">
        <f t="shared" ca="1" si="82"/>
        <v/>
      </c>
      <c r="S369" s="4" t="str">
        <f t="shared" ca="1" si="83"/>
        <v/>
      </c>
      <c r="T369" s="61" t="str">
        <f t="shared" ca="1" si="84"/>
        <v/>
      </c>
      <c r="U369" s="61" t="str">
        <f t="shared" ca="1" si="85"/>
        <v/>
      </c>
      <c r="V369" s="61" t="str">
        <f t="shared" ca="1" si="86"/>
        <v/>
      </c>
      <c r="AJ369" t="str">
        <f t="shared" ca="1" si="87"/>
        <v>first</v>
      </c>
    </row>
    <row r="370" spans="3:36">
      <c r="C370" t="str">
        <f t="shared" ca="1" si="88"/>
        <v/>
      </c>
      <c r="D370" s="4" t="str">
        <f ca="1">IF(C370="","",COUNTIFS('Program and Results'!$S:$S,"HOME",'Program and Results'!$AC:$AC,'Data mining (Goals Superiority)'!$C370))</f>
        <v/>
      </c>
      <c r="E370" s="4" t="str">
        <f ca="1">IF(C370="","",COUNTIFS('Program and Results'!$S:$S,"AWAY",'Program and Results'!$AC:$AC,'Data mining (Goals Superiority)'!$C370))</f>
        <v/>
      </c>
      <c r="F370" s="4" t="str">
        <f ca="1">IF(C370="","",COUNTIFS('Program and Results'!$S:$S,"DRAW",'Program and Results'!$AC:$AC,'Data mining (Goals Superiority)'!$C370))</f>
        <v/>
      </c>
      <c r="G370" s="4" t="str">
        <f t="shared" ca="1" si="76"/>
        <v/>
      </c>
      <c r="H370" s="69" t="str">
        <f t="shared" ca="1" si="77"/>
        <v/>
      </c>
      <c r="I370" s="69" t="str">
        <f t="shared" ca="1" si="78"/>
        <v/>
      </c>
      <c r="J370" s="69" t="str">
        <f t="shared" ca="1" si="79"/>
        <v/>
      </c>
      <c r="N370" s="64" t="str">
        <f t="shared" ca="1" si="89"/>
        <v/>
      </c>
      <c r="O370" s="64" t="str">
        <f t="shared" ca="1" si="90"/>
        <v/>
      </c>
      <c r="P370" s="36" t="str">
        <f t="shared" ca="1" si="80"/>
        <v/>
      </c>
      <c r="Q370" s="36" t="str">
        <f t="shared" ca="1" si="81"/>
        <v/>
      </c>
      <c r="R370" s="36" t="str">
        <f t="shared" ca="1" si="82"/>
        <v/>
      </c>
      <c r="S370" s="4" t="str">
        <f t="shared" ca="1" si="83"/>
        <v/>
      </c>
      <c r="T370" s="61" t="str">
        <f t="shared" ca="1" si="84"/>
        <v/>
      </c>
      <c r="U370" s="61" t="str">
        <f t="shared" ca="1" si="85"/>
        <v/>
      </c>
      <c r="V370" s="61" t="str">
        <f t="shared" ca="1" si="86"/>
        <v/>
      </c>
      <c r="AJ370" t="str">
        <f t="shared" ca="1" si="87"/>
        <v>first</v>
      </c>
    </row>
    <row r="371" spans="3:36">
      <c r="C371" t="str">
        <f t="shared" ca="1" si="88"/>
        <v/>
      </c>
      <c r="D371" s="4" t="str">
        <f ca="1">IF(C371="","",COUNTIFS('Program and Results'!$S:$S,"HOME",'Program and Results'!$AC:$AC,'Data mining (Goals Superiority)'!$C371))</f>
        <v/>
      </c>
      <c r="E371" s="4" t="str">
        <f ca="1">IF(C371="","",COUNTIFS('Program and Results'!$S:$S,"AWAY",'Program and Results'!$AC:$AC,'Data mining (Goals Superiority)'!$C371))</f>
        <v/>
      </c>
      <c r="F371" s="4" t="str">
        <f ca="1">IF(C371="","",COUNTIFS('Program and Results'!$S:$S,"DRAW",'Program and Results'!$AC:$AC,'Data mining (Goals Superiority)'!$C371))</f>
        <v/>
      </c>
      <c r="G371" s="4" t="str">
        <f t="shared" ca="1" si="76"/>
        <v/>
      </c>
      <c r="H371" s="69" t="str">
        <f t="shared" ca="1" si="77"/>
        <v/>
      </c>
      <c r="I371" s="69" t="str">
        <f t="shared" ca="1" si="78"/>
        <v/>
      </c>
      <c r="J371" s="69" t="str">
        <f t="shared" ca="1" si="79"/>
        <v/>
      </c>
      <c r="N371" s="64" t="str">
        <f t="shared" ca="1" si="89"/>
        <v/>
      </c>
      <c r="O371" s="64" t="str">
        <f t="shared" ca="1" si="90"/>
        <v/>
      </c>
      <c r="P371" s="36" t="str">
        <f t="shared" ca="1" si="80"/>
        <v/>
      </c>
      <c r="Q371" s="36" t="str">
        <f t="shared" ca="1" si="81"/>
        <v/>
      </c>
      <c r="R371" s="36" t="str">
        <f t="shared" ca="1" si="82"/>
        <v/>
      </c>
      <c r="S371" s="4" t="str">
        <f t="shared" ca="1" si="83"/>
        <v/>
      </c>
      <c r="T371" s="61" t="str">
        <f t="shared" ca="1" si="84"/>
        <v/>
      </c>
      <c r="U371" s="61" t="str">
        <f t="shared" ca="1" si="85"/>
        <v/>
      </c>
      <c r="V371" s="61" t="str">
        <f t="shared" ca="1" si="86"/>
        <v/>
      </c>
      <c r="AJ371" t="str">
        <f t="shared" ca="1" si="87"/>
        <v>first</v>
      </c>
    </row>
    <row r="372" spans="3:36">
      <c r="C372" t="str">
        <f t="shared" ca="1" si="88"/>
        <v/>
      </c>
      <c r="D372" s="4" t="str">
        <f ca="1">IF(C372="","",COUNTIFS('Program and Results'!$S:$S,"HOME",'Program and Results'!$AC:$AC,'Data mining (Goals Superiority)'!$C372))</f>
        <v/>
      </c>
      <c r="E372" s="4" t="str">
        <f ca="1">IF(C372="","",COUNTIFS('Program and Results'!$S:$S,"AWAY",'Program and Results'!$AC:$AC,'Data mining (Goals Superiority)'!$C372))</f>
        <v/>
      </c>
      <c r="F372" s="4" t="str">
        <f ca="1">IF(C372="","",COUNTIFS('Program and Results'!$S:$S,"DRAW",'Program and Results'!$AC:$AC,'Data mining (Goals Superiority)'!$C372))</f>
        <v/>
      </c>
      <c r="G372" s="4" t="str">
        <f t="shared" ca="1" si="76"/>
        <v/>
      </c>
      <c r="H372" s="69" t="str">
        <f t="shared" ca="1" si="77"/>
        <v/>
      </c>
      <c r="I372" s="69" t="str">
        <f t="shared" ca="1" si="78"/>
        <v/>
      </c>
      <c r="J372" s="69" t="str">
        <f t="shared" ca="1" si="79"/>
        <v/>
      </c>
      <c r="N372" s="64" t="str">
        <f t="shared" ca="1" si="89"/>
        <v/>
      </c>
      <c r="O372" s="64" t="str">
        <f t="shared" ca="1" si="90"/>
        <v/>
      </c>
      <c r="P372" s="36" t="str">
        <f t="shared" ca="1" si="80"/>
        <v/>
      </c>
      <c r="Q372" s="36" t="str">
        <f t="shared" ca="1" si="81"/>
        <v/>
      </c>
      <c r="R372" s="36" t="str">
        <f t="shared" ca="1" si="82"/>
        <v/>
      </c>
      <c r="S372" s="4" t="str">
        <f t="shared" ca="1" si="83"/>
        <v/>
      </c>
      <c r="T372" s="61" t="str">
        <f t="shared" ca="1" si="84"/>
        <v/>
      </c>
      <c r="U372" s="61" t="str">
        <f t="shared" ca="1" si="85"/>
        <v/>
      </c>
      <c r="V372" s="61" t="str">
        <f t="shared" ca="1" si="86"/>
        <v/>
      </c>
      <c r="AJ372" t="str">
        <f t="shared" ca="1" si="87"/>
        <v>first</v>
      </c>
    </row>
    <row r="373" spans="3:36">
      <c r="C373" t="str">
        <f t="shared" ca="1" si="88"/>
        <v/>
      </c>
      <c r="D373" s="4" t="str">
        <f ca="1">IF(C373="","",COUNTIFS('Program and Results'!$S:$S,"HOME",'Program and Results'!$AC:$AC,'Data mining (Goals Superiority)'!$C373))</f>
        <v/>
      </c>
      <c r="E373" s="4" t="str">
        <f ca="1">IF(C373="","",COUNTIFS('Program and Results'!$S:$S,"AWAY",'Program and Results'!$AC:$AC,'Data mining (Goals Superiority)'!$C373))</f>
        <v/>
      </c>
      <c r="F373" s="4" t="str">
        <f ca="1">IF(C373="","",COUNTIFS('Program and Results'!$S:$S,"DRAW",'Program and Results'!$AC:$AC,'Data mining (Goals Superiority)'!$C373))</f>
        <v/>
      </c>
      <c r="G373" s="4" t="str">
        <f t="shared" ca="1" si="76"/>
        <v/>
      </c>
      <c r="H373" s="69" t="str">
        <f t="shared" ca="1" si="77"/>
        <v/>
      </c>
      <c r="I373" s="69" t="str">
        <f t="shared" ca="1" si="78"/>
        <v/>
      </c>
      <c r="J373" s="69" t="str">
        <f t="shared" ca="1" si="79"/>
        <v/>
      </c>
      <c r="N373" s="64" t="str">
        <f t="shared" ca="1" si="89"/>
        <v/>
      </c>
      <c r="O373" s="64" t="str">
        <f t="shared" ca="1" si="90"/>
        <v/>
      </c>
      <c r="P373" s="36" t="str">
        <f t="shared" ca="1" si="80"/>
        <v/>
      </c>
      <c r="Q373" s="36" t="str">
        <f t="shared" ca="1" si="81"/>
        <v/>
      </c>
      <c r="R373" s="36" t="str">
        <f t="shared" ca="1" si="82"/>
        <v/>
      </c>
      <c r="S373" s="4" t="str">
        <f t="shared" ca="1" si="83"/>
        <v/>
      </c>
      <c r="T373" s="61" t="str">
        <f t="shared" ca="1" si="84"/>
        <v/>
      </c>
      <c r="U373" s="61" t="str">
        <f t="shared" ca="1" si="85"/>
        <v/>
      </c>
      <c r="V373" s="61" t="str">
        <f t="shared" ca="1" si="86"/>
        <v/>
      </c>
      <c r="AJ373" t="str">
        <f t="shared" ca="1" si="87"/>
        <v>first</v>
      </c>
    </row>
    <row r="374" spans="3:36">
      <c r="C374" t="str">
        <f t="shared" ca="1" si="88"/>
        <v/>
      </c>
      <c r="D374" s="4" t="str">
        <f ca="1">IF(C374="","",COUNTIFS('Program and Results'!$S:$S,"HOME",'Program and Results'!$AC:$AC,'Data mining (Goals Superiority)'!$C374))</f>
        <v/>
      </c>
      <c r="E374" s="4" t="str">
        <f ca="1">IF(C374="","",COUNTIFS('Program and Results'!$S:$S,"AWAY",'Program and Results'!$AC:$AC,'Data mining (Goals Superiority)'!$C374))</f>
        <v/>
      </c>
      <c r="F374" s="4" t="str">
        <f ca="1">IF(C374="","",COUNTIFS('Program and Results'!$S:$S,"DRAW",'Program and Results'!$AC:$AC,'Data mining (Goals Superiority)'!$C374))</f>
        <v/>
      </c>
      <c r="G374" s="4" t="str">
        <f t="shared" ca="1" si="76"/>
        <v/>
      </c>
      <c r="H374" s="69" t="str">
        <f t="shared" ca="1" si="77"/>
        <v/>
      </c>
      <c r="I374" s="69" t="str">
        <f t="shared" ca="1" si="78"/>
        <v/>
      </c>
      <c r="J374" s="69" t="str">
        <f t="shared" ca="1" si="79"/>
        <v/>
      </c>
      <c r="N374" s="64" t="str">
        <f t="shared" ca="1" si="89"/>
        <v/>
      </c>
      <c r="O374" s="64" t="str">
        <f t="shared" ca="1" si="90"/>
        <v/>
      </c>
      <c r="P374" s="36" t="str">
        <f t="shared" ca="1" si="80"/>
        <v/>
      </c>
      <c r="Q374" s="36" t="str">
        <f t="shared" ca="1" si="81"/>
        <v/>
      </c>
      <c r="R374" s="36" t="str">
        <f t="shared" ca="1" si="82"/>
        <v/>
      </c>
      <c r="S374" s="4" t="str">
        <f t="shared" ca="1" si="83"/>
        <v/>
      </c>
      <c r="T374" s="61" t="str">
        <f t="shared" ca="1" si="84"/>
        <v/>
      </c>
      <c r="U374" s="61" t="str">
        <f t="shared" ca="1" si="85"/>
        <v/>
      </c>
      <c r="V374" s="61" t="str">
        <f t="shared" ca="1" si="86"/>
        <v/>
      </c>
      <c r="AJ374" t="str">
        <f t="shared" ca="1" si="87"/>
        <v>first</v>
      </c>
    </row>
    <row r="375" spans="3:36">
      <c r="C375" t="str">
        <f t="shared" ca="1" si="88"/>
        <v/>
      </c>
      <c r="D375" s="4" t="str">
        <f ca="1">IF(C375="","",COUNTIFS('Program and Results'!$S:$S,"HOME",'Program and Results'!$AC:$AC,'Data mining (Goals Superiority)'!$C375))</f>
        <v/>
      </c>
      <c r="E375" s="4" t="str">
        <f ca="1">IF(C375="","",COUNTIFS('Program and Results'!$S:$S,"AWAY",'Program and Results'!$AC:$AC,'Data mining (Goals Superiority)'!$C375))</f>
        <v/>
      </c>
      <c r="F375" s="4" t="str">
        <f ca="1">IF(C375="","",COUNTIFS('Program and Results'!$S:$S,"DRAW",'Program and Results'!$AC:$AC,'Data mining (Goals Superiority)'!$C375))</f>
        <v/>
      </c>
      <c r="G375" s="4" t="str">
        <f t="shared" ca="1" si="76"/>
        <v/>
      </c>
      <c r="H375" s="69" t="str">
        <f t="shared" ca="1" si="77"/>
        <v/>
      </c>
      <c r="I375" s="69" t="str">
        <f t="shared" ca="1" si="78"/>
        <v/>
      </c>
      <c r="J375" s="69" t="str">
        <f t="shared" ca="1" si="79"/>
        <v/>
      </c>
      <c r="N375" s="64" t="str">
        <f t="shared" ca="1" si="89"/>
        <v/>
      </c>
      <c r="O375" s="64" t="str">
        <f t="shared" ca="1" si="90"/>
        <v/>
      </c>
      <c r="P375" s="36" t="str">
        <f t="shared" ca="1" si="80"/>
        <v/>
      </c>
      <c r="Q375" s="36" t="str">
        <f t="shared" ca="1" si="81"/>
        <v/>
      </c>
      <c r="R375" s="36" t="str">
        <f t="shared" ca="1" si="82"/>
        <v/>
      </c>
      <c r="S375" s="4" t="str">
        <f t="shared" ca="1" si="83"/>
        <v/>
      </c>
      <c r="T375" s="61" t="str">
        <f t="shared" ca="1" si="84"/>
        <v/>
      </c>
      <c r="U375" s="61" t="str">
        <f t="shared" ca="1" si="85"/>
        <v/>
      </c>
      <c r="V375" s="61" t="str">
        <f t="shared" ca="1" si="86"/>
        <v/>
      </c>
      <c r="AJ375" t="str">
        <f t="shared" ca="1" si="87"/>
        <v>first</v>
      </c>
    </row>
    <row r="376" spans="3:36">
      <c r="C376" t="str">
        <f t="shared" ca="1" si="88"/>
        <v/>
      </c>
      <c r="D376" s="4" t="str">
        <f ca="1">IF(C376="","",COUNTIFS('Program and Results'!$S:$S,"HOME",'Program and Results'!$AC:$AC,'Data mining (Goals Superiority)'!$C376))</f>
        <v/>
      </c>
      <c r="E376" s="4" t="str">
        <f ca="1">IF(C376="","",COUNTIFS('Program and Results'!$S:$S,"AWAY",'Program and Results'!$AC:$AC,'Data mining (Goals Superiority)'!$C376))</f>
        <v/>
      </c>
      <c r="F376" s="4" t="str">
        <f ca="1">IF(C376="","",COUNTIFS('Program and Results'!$S:$S,"DRAW",'Program and Results'!$AC:$AC,'Data mining (Goals Superiority)'!$C376))</f>
        <v/>
      </c>
      <c r="G376" s="4" t="str">
        <f t="shared" ca="1" si="76"/>
        <v/>
      </c>
      <c r="H376" s="69" t="str">
        <f t="shared" ca="1" si="77"/>
        <v/>
      </c>
      <c r="I376" s="69" t="str">
        <f t="shared" ca="1" si="78"/>
        <v/>
      </c>
      <c r="J376" s="69" t="str">
        <f t="shared" ca="1" si="79"/>
        <v/>
      </c>
      <c r="N376" s="64" t="str">
        <f t="shared" ca="1" si="89"/>
        <v/>
      </c>
      <c r="O376" s="64" t="str">
        <f t="shared" ca="1" si="90"/>
        <v/>
      </c>
      <c r="P376" s="36" t="str">
        <f t="shared" ca="1" si="80"/>
        <v/>
      </c>
      <c r="Q376" s="36" t="str">
        <f t="shared" ca="1" si="81"/>
        <v/>
      </c>
      <c r="R376" s="36" t="str">
        <f t="shared" ca="1" si="82"/>
        <v/>
      </c>
      <c r="S376" s="4" t="str">
        <f t="shared" ca="1" si="83"/>
        <v/>
      </c>
      <c r="T376" s="61" t="str">
        <f t="shared" ca="1" si="84"/>
        <v/>
      </c>
      <c r="U376" s="61" t="str">
        <f t="shared" ca="1" si="85"/>
        <v/>
      </c>
      <c r="V376" s="61" t="str">
        <f t="shared" ca="1" si="86"/>
        <v/>
      </c>
      <c r="AJ376" t="str">
        <f t="shared" ca="1" si="87"/>
        <v>first</v>
      </c>
    </row>
    <row r="377" spans="3:36">
      <c r="C377" t="str">
        <f t="shared" ca="1" si="88"/>
        <v/>
      </c>
      <c r="D377" s="4" t="str">
        <f ca="1">IF(C377="","",COUNTIFS('Program and Results'!$S:$S,"HOME",'Program and Results'!$AC:$AC,'Data mining (Goals Superiority)'!$C377))</f>
        <v/>
      </c>
      <c r="E377" s="4" t="str">
        <f ca="1">IF(C377="","",COUNTIFS('Program and Results'!$S:$S,"AWAY",'Program and Results'!$AC:$AC,'Data mining (Goals Superiority)'!$C377))</f>
        <v/>
      </c>
      <c r="F377" s="4" t="str">
        <f ca="1">IF(C377="","",COUNTIFS('Program and Results'!$S:$S,"DRAW",'Program and Results'!$AC:$AC,'Data mining (Goals Superiority)'!$C377))</f>
        <v/>
      </c>
      <c r="G377" s="4" t="str">
        <f t="shared" ca="1" si="76"/>
        <v/>
      </c>
      <c r="H377" s="69" t="str">
        <f t="shared" ca="1" si="77"/>
        <v/>
      </c>
      <c r="I377" s="69" t="str">
        <f t="shared" ca="1" si="78"/>
        <v/>
      </c>
      <c r="J377" s="69" t="str">
        <f t="shared" ca="1" si="79"/>
        <v/>
      </c>
      <c r="N377" s="64" t="str">
        <f t="shared" ca="1" si="89"/>
        <v/>
      </c>
      <c r="O377" s="64" t="str">
        <f t="shared" ca="1" si="90"/>
        <v/>
      </c>
      <c r="P377" s="36" t="str">
        <f t="shared" ca="1" si="80"/>
        <v/>
      </c>
      <c r="Q377" s="36" t="str">
        <f t="shared" ca="1" si="81"/>
        <v/>
      </c>
      <c r="R377" s="36" t="str">
        <f t="shared" ca="1" si="82"/>
        <v/>
      </c>
      <c r="S377" s="4" t="str">
        <f t="shared" ca="1" si="83"/>
        <v/>
      </c>
      <c r="T377" s="61" t="str">
        <f t="shared" ca="1" si="84"/>
        <v/>
      </c>
      <c r="U377" s="61" t="str">
        <f t="shared" ca="1" si="85"/>
        <v/>
      </c>
      <c r="V377" s="61" t="str">
        <f t="shared" ca="1" si="86"/>
        <v/>
      </c>
      <c r="AJ377" t="str">
        <f t="shared" ca="1" si="87"/>
        <v>first</v>
      </c>
    </row>
    <row r="378" spans="3:36">
      <c r="C378" t="str">
        <f t="shared" ca="1" si="88"/>
        <v/>
      </c>
      <c r="D378" s="4" t="str">
        <f ca="1">IF(C378="","",COUNTIFS('Program and Results'!$S:$S,"HOME",'Program and Results'!$AC:$AC,'Data mining (Goals Superiority)'!$C378))</f>
        <v/>
      </c>
      <c r="E378" s="4" t="str">
        <f ca="1">IF(C378="","",COUNTIFS('Program and Results'!$S:$S,"AWAY",'Program and Results'!$AC:$AC,'Data mining (Goals Superiority)'!$C378))</f>
        <v/>
      </c>
      <c r="F378" s="4" t="str">
        <f ca="1">IF(C378="","",COUNTIFS('Program and Results'!$S:$S,"DRAW",'Program and Results'!$AC:$AC,'Data mining (Goals Superiority)'!$C378))</f>
        <v/>
      </c>
      <c r="G378" s="4" t="str">
        <f t="shared" ca="1" si="76"/>
        <v/>
      </c>
      <c r="H378" s="69" t="str">
        <f t="shared" ca="1" si="77"/>
        <v/>
      </c>
      <c r="I378" s="69" t="str">
        <f t="shared" ca="1" si="78"/>
        <v/>
      </c>
      <c r="J378" s="69" t="str">
        <f t="shared" ca="1" si="79"/>
        <v/>
      </c>
      <c r="N378" s="64" t="str">
        <f t="shared" ca="1" si="89"/>
        <v/>
      </c>
      <c r="O378" s="64" t="str">
        <f t="shared" ca="1" si="90"/>
        <v/>
      </c>
      <c r="P378" s="36" t="str">
        <f t="shared" ca="1" si="80"/>
        <v/>
      </c>
      <c r="Q378" s="36" t="str">
        <f t="shared" ca="1" si="81"/>
        <v/>
      </c>
      <c r="R378" s="36" t="str">
        <f t="shared" ca="1" si="82"/>
        <v/>
      </c>
      <c r="S378" s="4" t="str">
        <f t="shared" ca="1" si="83"/>
        <v/>
      </c>
      <c r="T378" s="61" t="str">
        <f t="shared" ca="1" si="84"/>
        <v/>
      </c>
      <c r="U378" s="61" t="str">
        <f t="shared" ca="1" si="85"/>
        <v/>
      </c>
      <c r="V378" s="61" t="str">
        <f t="shared" ca="1" si="86"/>
        <v/>
      </c>
      <c r="AJ378" t="str">
        <f t="shared" ca="1" si="87"/>
        <v>first</v>
      </c>
    </row>
    <row r="379" spans="3:36">
      <c r="C379" t="str">
        <f t="shared" ca="1" si="88"/>
        <v/>
      </c>
      <c r="D379" s="4" t="str">
        <f ca="1">IF(C379="","",COUNTIFS('Program and Results'!$S:$S,"HOME",'Program and Results'!$AC:$AC,'Data mining (Goals Superiority)'!$C379))</f>
        <v/>
      </c>
      <c r="E379" s="4" t="str">
        <f ca="1">IF(C379="","",COUNTIFS('Program and Results'!$S:$S,"AWAY",'Program and Results'!$AC:$AC,'Data mining (Goals Superiority)'!$C379))</f>
        <v/>
      </c>
      <c r="F379" s="4" t="str">
        <f ca="1">IF(C379="","",COUNTIFS('Program and Results'!$S:$S,"DRAW",'Program and Results'!$AC:$AC,'Data mining (Goals Superiority)'!$C379))</f>
        <v/>
      </c>
      <c r="G379" s="4" t="str">
        <f t="shared" ca="1" si="76"/>
        <v/>
      </c>
      <c r="H379" s="69" t="str">
        <f t="shared" ca="1" si="77"/>
        <v/>
      </c>
      <c r="I379" s="69" t="str">
        <f t="shared" ca="1" si="78"/>
        <v/>
      </c>
      <c r="J379" s="69" t="str">
        <f t="shared" ca="1" si="79"/>
        <v/>
      </c>
      <c r="N379" s="64" t="str">
        <f t="shared" ca="1" si="89"/>
        <v/>
      </c>
      <c r="O379" s="64" t="str">
        <f t="shared" ca="1" si="90"/>
        <v/>
      </c>
      <c r="P379" s="36" t="str">
        <f t="shared" ca="1" si="80"/>
        <v/>
      </c>
      <c r="Q379" s="36" t="str">
        <f t="shared" ca="1" si="81"/>
        <v/>
      </c>
      <c r="R379" s="36" t="str">
        <f t="shared" ca="1" si="82"/>
        <v/>
      </c>
      <c r="S379" s="4" t="str">
        <f t="shared" ca="1" si="83"/>
        <v/>
      </c>
      <c r="T379" s="61" t="str">
        <f t="shared" ca="1" si="84"/>
        <v/>
      </c>
      <c r="U379" s="61" t="str">
        <f t="shared" ca="1" si="85"/>
        <v/>
      </c>
      <c r="V379" s="61" t="str">
        <f t="shared" ca="1" si="86"/>
        <v/>
      </c>
      <c r="AJ379" t="str">
        <f t="shared" ca="1" si="87"/>
        <v>first</v>
      </c>
    </row>
    <row r="380" spans="3:36">
      <c r="C380" t="str">
        <f t="shared" ca="1" si="88"/>
        <v/>
      </c>
      <c r="D380" s="4" t="str">
        <f ca="1">IF(C380="","",COUNTIFS('Program and Results'!$S:$S,"HOME",'Program and Results'!$AC:$AC,'Data mining (Goals Superiority)'!$C380))</f>
        <v/>
      </c>
      <c r="E380" s="4" t="str">
        <f ca="1">IF(C380="","",COUNTIFS('Program and Results'!$S:$S,"AWAY",'Program and Results'!$AC:$AC,'Data mining (Goals Superiority)'!$C380))</f>
        <v/>
      </c>
      <c r="F380" s="4" t="str">
        <f ca="1">IF(C380="","",COUNTIFS('Program and Results'!$S:$S,"DRAW",'Program and Results'!$AC:$AC,'Data mining (Goals Superiority)'!$C380))</f>
        <v/>
      </c>
      <c r="G380" s="4" t="str">
        <f t="shared" ca="1" si="76"/>
        <v/>
      </c>
      <c r="H380" s="69" t="str">
        <f t="shared" ca="1" si="77"/>
        <v/>
      </c>
      <c r="I380" s="69" t="str">
        <f t="shared" ca="1" si="78"/>
        <v/>
      </c>
      <c r="J380" s="69" t="str">
        <f t="shared" ca="1" si="79"/>
        <v/>
      </c>
      <c r="N380" s="64" t="str">
        <f t="shared" ca="1" si="89"/>
        <v/>
      </c>
      <c r="O380" s="64" t="str">
        <f t="shared" ca="1" si="90"/>
        <v/>
      </c>
      <c r="P380" s="36" t="str">
        <f t="shared" ca="1" si="80"/>
        <v/>
      </c>
      <c r="Q380" s="36" t="str">
        <f t="shared" ca="1" si="81"/>
        <v/>
      </c>
      <c r="R380" s="36" t="str">
        <f t="shared" ca="1" si="82"/>
        <v/>
      </c>
      <c r="S380" s="4" t="str">
        <f t="shared" ca="1" si="83"/>
        <v/>
      </c>
      <c r="T380" s="61" t="str">
        <f t="shared" ca="1" si="84"/>
        <v/>
      </c>
      <c r="U380" s="61" t="str">
        <f t="shared" ca="1" si="85"/>
        <v/>
      </c>
      <c r="V380" s="61" t="str">
        <f t="shared" ca="1" si="86"/>
        <v/>
      </c>
      <c r="AJ380" t="str">
        <f t="shared" ca="1" si="87"/>
        <v>first</v>
      </c>
    </row>
    <row r="381" spans="3:36">
      <c r="C381" t="str">
        <f t="shared" ca="1" si="88"/>
        <v/>
      </c>
      <c r="D381" s="4" t="str">
        <f ca="1">IF(C381="","",COUNTIFS('Program and Results'!$S:$S,"HOME",'Program and Results'!$AC:$AC,'Data mining (Goals Superiority)'!$C381))</f>
        <v/>
      </c>
      <c r="E381" s="4" t="str">
        <f ca="1">IF(C381="","",COUNTIFS('Program and Results'!$S:$S,"AWAY",'Program and Results'!$AC:$AC,'Data mining (Goals Superiority)'!$C381))</f>
        <v/>
      </c>
      <c r="F381" s="4" t="str">
        <f ca="1">IF(C381="","",COUNTIFS('Program and Results'!$S:$S,"DRAW",'Program and Results'!$AC:$AC,'Data mining (Goals Superiority)'!$C381))</f>
        <v/>
      </c>
      <c r="G381" s="4" t="str">
        <f t="shared" ca="1" si="76"/>
        <v/>
      </c>
      <c r="H381" s="69" t="str">
        <f t="shared" ca="1" si="77"/>
        <v/>
      </c>
      <c r="I381" s="69" t="str">
        <f t="shared" ca="1" si="78"/>
        <v/>
      </c>
      <c r="J381" s="69" t="str">
        <f t="shared" ca="1" si="79"/>
        <v/>
      </c>
      <c r="N381" s="64" t="str">
        <f t="shared" ca="1" si="89"/>
        <v/>
      </c>
      <c r="O381" s="64" t="str">
        <f t="shared" ca="1" si="90"/>
        <v/>
      </c>
      <c r="P381" s="36" t="str">
        <f t="shared" ca="1" si="80"/>
        <v/>
      </c>
      <c r="Q381" s="36" t="str">
        <f t="shared" ca="1" si="81"/>
        <v/>
      </c>
      <c r="R381" s="36" t="str">
        <f t="shared" ca="1" si="82"/>
        <v/>
      </c>
      <c r="S381" s="4" t="str">
        <f t="shared" ca="1" si="83"/>
        <v/>
      </c>
      <c r="T381" s="61" t="str">
        <f t="shared" ca="1" si="84"/>
        <v/>
      </c>
      <c r="U381" s="61" t="str">
        <f t="shared" ca="1" si="85"/>
        <v/>
      </c>
      <c r="V381" s="61" t="str">
        <f t="shared" ca="1" si="86"/>
        <v/>
      </c>
      <c r="AJ381" t="str">
        <f t="shared" ca="1" si="87"/>
        <v>first</v>
      </c>
    </row>
    <row r="382" spans="3:36">
      <c r="C382" t="str">
        <f t="shared" ca="1" si="88"/>
        <v/>
      </c>
      <c r="D382" s="4" t="str">
        <f ca="1">IF(C382="","",COUNTIFS('Program and Results'!$S:$S,"HOME",'Program and Results'!$AC:$AC,'Data mining (Goals Superiority)'!$C382))</f>
        <v/>
      </c>
      <c r="E382" s="4" t="str">
        <f ca="1">IF(C382="","",COUNTIFS('Program and Results'!$S:$S,"AWAY",'Program and Results'!$AC:$AC,'Data mining (Goals Superiority)'!$C382))</f>
        <v/>
      </c>
      <c r="F382" s="4" t="str">
        <f ca="1">IF(C382="","",COUNTIFS('Program and Results'!$S:$S,"DRAW",'Program and Results'!$AC:$AC,'Data mining (Goals Superiority)'!$C382))</f>
        <v/>
      </c>
      <c r="G382" s="4" t="str">
        <f t="shared" ca="1" si="76"/>
        <v/>
      </c>
      <c r="H382" s="69" t="str">
        <f t="shared" ca="1" si="77"/>
        <v/>
      </c>
      <c r="I382" s="69" t="str">
        <f t="shared" ca="1" si="78"/>
        <v/>
      </c>
      <c r="J382" s="69" t="str">
        <f t="shared" ca="1" si="79"/>
        <v/>
      </c>
      <c r="N382" s="64" t="str">
        <f t="shared" ca="1" si="89"/>
        <v/>
      </c>
      <c r="O382" s="64" t="str">
        <f t="shared" ca="1" si="90"/>
        <v/>
      </c>
      <c r="P382" s="36" t="str">
        <f t="shared" ca="1" si="80"/>
        <v/>
      </c>
      <c r="Q382" s="36" t="str">
        <f t="shared" ca="1" si="81"/>
        <v/>
      </c>
      <c r="R382" s="36" t="str">
        <f t="shared" ca="1" si="82"/>
        <v/>
      </c>
      <c r="S382" s="4" t="str">
        <f t="shared" ca="1" si="83"/>
        <v/>
      </c>
      <c r="T382" s="61" t="str">
        <f t="shared" ca="1" si="84"/>
        <v/>
      </c>
      <c r="U382" s="61" t="str">
        <f t="shared" ca="1" si="85"/>
        <v/>
      </c>
      <c r="V382" s="61" t="str">
        <f t="shared" ca="1" si="86"/>
        <v/>
      </c>
      <c r="AJ382" t="str">
        <f t="shared" ca="1" si="87"/>
        <v>first</v>
      </c>
    </row>
    <row r="383" spans="3:36">
      <c r="C383" t="str">
        <f t="shared" ca="1" si="88"/>
        <v/>
      </c>
      <c r="D383" s="4" t="str">
        <f ca="1">IF(C383="","",COUNTIFS('Program and Results'!$S:$S,"HOME",'Program and Results'!$AC:$AC,'Data mining (Goals Superiority)'!$C383))</f>
        <v/>
      </c>
      <c r="E383" s="4" t="str">
        <f ca="1">IF(C383="","",COUNTIFS('Program and Results'!$S:$S,"AWAY",'Program and Results'!$AC:$AC,'Data mining (Goals Superiority)'!$C383))</f>
        <v/>
      </c>
      <c r="F383" s="4" t="str">
        <f ca="1">IF(C383="","",COUNTIFS('Program and Results'!$S:$S,"DRAW",'Program and Results'!$AC:$AC,'Data mining (Goals Superiority)'!$C383))</f>
        <v/>
      </c>
      <c r="G383" s="4" t="str">
        <f t="shared" ca="1" si="76"/>
        <v/>
      </c>
      <c r="H383" s="69" t="str">
        <f t="shared" ca="1" si="77"/>
        <v/>
      </c>
      <c r="I383" s="69" t="str">
        <f t="shared" ca="1" si="78"/>
        <v/>
      </c>
      <c r="J383" s="69" t="str">
        <f t="shared" ca="1" si="79"/>
        <v/>
      </c>
      <c r="N383" s="64" t="str">
        <f t="shared" ca="1" si="89"/>
        <v/>
      </c>
      <c r="O383" s="64" t="str">
        <f t="shared" ca="1" si="90"/>
        <v/>
      </c>
      <c r="P383" s="36" t="str">
        <f t="shared" ca="1" si="80"/>
        <v/>
      </c>
      <c r="Q383" s="36" t="str">
        <f t="shared" ca="1" si="81"/>
        <v/>
      </c>
      <c r="R383" s="36" t="str">
        <f t="shared" ca="1" si="82"/>
        <v/>
      </c>
      <c r="S383" s="4" t="str">
        <f t="shared" ca="1" si="83"/>
        <v/>
      </c>
      <c r="T383" s="61" t="str">
        <f t="shared" ca="1" si="84"/>
        <v/>
      </c>
      <c r="U383" s="61" t="str">
        <f t="shared" ca="1" si="85"/>
        <v/>
      </c>
      <c r="V383" s="61" t="str">
        <f t="shared" ca="1" si="86"/>
        <v/>
      </c>
      <c r="AJ383" t="str">
        <f t="shared" ca="1" si="87"/>
        <v>first</v>
      </c>
    </row>
    <row r="384" spans="3:36">
      <c r="C384" t="str">
        <f t="shared" ca="1" si="88"/>
        <v/>
      </c>
      <c r="D384" s="4" t="str">
        <f ca="1">IF(C384="","",COUNTIFS('Program and Results'!$S:$S,"HOME",'Program and Results'!$AC:$AC,'Data mining (Goals Superiority)'!$C384))</f>
        <v/>
      </c>
      <c r="E384" s="4" t="str">
        <f ca="1">IF(C384="","",COUNTIFS('Program and Results'!$S:$S,"AWAY",'Program and Results'!$AC:$AC,'Data mining (Goals Superiority)'!$C384))</f>
        <v/>
      </c>
      <c r="F384" s="4" t="str">
        <f ca="1">IF(C384="","",COUNTIFS('Program and Results'!$S:$S,"DRAW",'Program and Results'!$AC:$AC,'Data mining (Goals Superiority)'!$C384))</f>
        <v/>
      </c>
      <c r="G384" s="4" t="str">
        <f t="shared" ca="1" si="76"/>
        <v/>
      </c>
      <c r="H384" s="69" t="str">
        <f t="shared" ca="1" si="77"/>
        <v/>
      </c>
      <c r="I384" s="69" t="str">
        <f t="shared" ca="1" si="78"/>
        <v/>
      </c>
      <c r="J384" s="69" t="str">
        <f t="shared" ca="1" si="79"/>
        <v/>
      </c>
      <c r="N384" s="64" t="str">
        <f t="shared" ca="1" si="89"/>
        <v/>
      </c>
      <c r="O384" s="64" t="str">
        <f t="shared" ca="1" si="90"/>
        <v/>
      </c>
      <c r="P384" s="36" t="str">
        <f t="shared" ca="1" si="80"/>
        <v/>
      </c>
      <c r="Q384" s="36" t="str">
        <f t="shared" ca="1" si="81"/>
        <v/>
      </c>
      <c r="R384" s="36" t="str">
        <f t="shared" ca="1" si="82"/>
        <v/>
      </c>
      <c r="S384" s="4" t="str">
        <f t="shared" ca="1" si="83"/>
        <v/>
      </c>
      <c r="T384" s="61" t="str">
        <f t="shared" ca="1" si="84"/>
        <v/>
      </c>
      <c r="U384" s="61" t="str">
        <f t="shared" ca="1" si="85"/>
        <v/>
      </c>
      <c r="V384" s="61" t="str">
        <f t="shared" ca="1" si="86"/>
        <v/>
      </c>
      <c r="AJ384" t="str">
        <f t="shared" ca="1" si="87"/>
        <v>first</v>
      </c>
    </row>
    <row r="385" spans="3:36">
      <c r="C385" t="str">
        <f t="shared" ca="1" si="88"/>
        <v/>
      </c>
      <c r="D385" s="4" t="str">
        <f ca="1">IF(C385="","",COUNTIFS('Program and Results'!$S:$S,"HOME",'Program and Results'!$AC:$AC,'Data mining (Goals Superiority)'!$C385))</f>
        <v/>
      </c>
      <c r="E385" s="4" t="str">
        <f ca="1">IF(C385="","",COUNTIFS('Program and Results'!$S:$S,"AWAY",'Program and Results'!$AC:$AC,'Data mining (Goals Superiority)'!$C385))</f>
        <v/>
      </c>
      <c r="F385" s="4" t="str">
        <f ca="1">IF(C385="","",COUNTIFS('Program and Results'!$S:$S,"DRAW",'Program and Results'!$AC:$AC,'Data mining (Goals Superiority)'!$C385))</f>
        <v/>
      </c>
      <c r="G385" s="4" t="str">
        <f t="shared" ca="1" si="76"/>
        <v/>
      </c>
      <c r="H385" s="69" t="str">
        <f t="shared" ca="1" si="77"/>
        <v/>
      </c>
      <c r="I385" s="69" t="str">
        <f t="shared" ca="1" si="78"/>
        <v/>
      </c>
      <c r="J385" s="69" t="str">
        <f t="shared" ca="1" si="79"/>
        <v/>
      </c>
      <c r="N385" s="64" t="str">
        <f t="shared" ca="1" si="89"/>
        <v/>
      </c>
      <c r="O385" s="64" t="str">
        <f t="shared" ca="1" si="90"/>
        <v/>
      </c>
      <c r="P385" s="36" t="str">
        <f t="shared" ca="1" si="80"/>
        <v/>
      </c>
      <c r="Q385" s="36" t="str">
        <f t="shared" ca="1" si="81"/>
        <v/>
      </c>
      <c r="R385" s="36" t="str">
        <f t="shared" ca="1" si="82"/>
        <v/>
      </c>
      <c r="S385" s="4" t="str">
        <f t="shared" ca="1" si="83"/>
        <v/>
      </c>
      <c r="T385" s="61" t="str">
        <f t="shared" ca="1" si="84"/>
        <v/>
      </c>
      <c r="U385" s="61" t="str">
        <f t="shared" ca="1" si="85"/>
        <v/>
      </c>
      <c r="V385" s="61" t="str">
        <f t="shared" ca="1" si="86"/>
        <v/>
      </c>
      <c r="AJ385" t="str">
        <f t="shared" ca="1" si="87"/>
        <v>first</v>
      </c>
    </row>
    <row r="386" spans="3:36">
      <c r="C386" t="str">
        <f t="shared" ca="1" si="88"/>
        <v/>
      </c>
      <c r="D386" s="4" t="str">
        <f ca="1">IF(C386="","",COUNTIFS('Program and Results'!$S:$S,"HOME",'Program and Results'!$AC:$AC,'Data mining (Goals Superiority)'!$C386))</f>
        <v/>
      </c>
      <c r="E386" s="4" t="str">
        <f ca="1">IF(C386="","",COUNTIFS('Program and Results'!$S:$S,"AWAY",'Program and Results'!$AC:$AC,'Data mining (Goals Superiority)'!$C386))</f>
        <v/>
      </c>
      <c r="F386" s="4" t="str">
        <f ca="1">IF(C386="","",COUNTIFS('Program and Results'!$S:$S,"DRAW",'Program and Results'!$AC:$AC,'Data mining (Goals Superiority)'!$C386))</f>
        <v/>
      </c>
      <c r="G386" s="4" t="str">
        <f t="shared" ca="1" si="76"/>
        <v/>
      </c>
      <c r="H386" s="69" t="str">
        <f t="shared" ca="1" si="77"/>
        <v/>
      </c>
      <c r="I386" s="69" t="str">
        <f t="shared" ca="1" si="78"/>
        <v/>
      </c>
      <c r="J386" s="69" t="str">
        <f t="shared" ca="1" si="79"/>
        <v/>
      </c>
      <c r="N386" s="64" t="str">
        <f t="shared" ca="1" si="89"/>
        <v/>
      </c>
      <c r="O386" s="64" t="str">
        <f t="shared" ca="1" si="90"/>
        <v/>
      </c>
      <c r="P386" s="36" t="str">
        <f t="shared" ca="1" si="80"/>
        <v/>
      </c>
      <c r="Q386" s="36" t="str">
        <f t="shared" ca="1" si="81"/>
        <v/>
      </c>
      <c r="R386" s="36" t="str">
        <f t="shared" ca="1" si="82"/>
        <v/>
      </c>
      <c r="S386" s="4" t="str">
        <f t="shared" ca="1" si="83"/>
        <v/>
      </c>
      <c r="T386" s="61" t="str">
        <f t="shared" ca="1" si="84"/>
        <v/>
      </c>
      <c r="U386" s="61" t="str">
        <f t="shared" ca="1" si="85"/>
        <v/>
      </c>
      <c r="V386" s="61" t="str">
        <f t="shared" ca="1" si="86"/>
        <v/>
      </c>
      <c r="AJ386" t="str">
        <f t="shared" ca="1" si="87"/>
        <v>first</v>
      </c>
    </row>
    <row r="387" spans="3:36">
      <c r="C387" t="str">
        <f t="shared" ca="1" si="88"/>
        <v/>
      </c>
      <c r="D387" s="4" t="str">
        <f ca="1">IF(C387="","",COUNTIFS('Program and Results'!$S:$S,"HOME",'Program and Results'!$AC:$AC,'Data mining (Goals Superiority)'!$C387))</f>
        <v/>
      </c>
      <c r="E387" s="4" t="str">
        <f ca="1">IF(C387="","",COUNTIFS('Program and Results'!$S:$S,"AWAY",'Program and Results'!$AC:$AC,'Data mining (Goals Superiority)'!$C387))</f>
        <v/>
      </c>
      <c r="F387" s="4" t="str">
        <f ca="1">IF(C387="","",COUNTIFS('Program and Results'!$S:$S,"DRAW",'Program and Results'!$AC:$AC,'Data mining (Goals Superiority)'!$C387))</f>
        <v/>
      </c>
      <c r="G387" s="4" t="str">
        <f t="shared" ref="G387:G450" ca="1" si="91">IF(C387="","",SUM(D387:F387))</f>
        <v/>
      </c>
      <c r="H387" s="69" t="str">
        <f t="shared" ref="H387:H450" ca="1" si="92">IFERROR(IF($C387="","",D387/$G387),"")</f>
        <v/>
      </c>
      <c r="I387" s="69" t="str">
        <f t="shared" ref="I387:I450" ca="1" si="93">IFERROR(IF($C387="","",E387/$G387),"")</f>
        <v/>
      </c>
      <c r="J387" s="69" t="str">
        <f t="shared" ref="J387:J450" ca="1" si="94">IFERROR(IF($C387="","",F387/$G387),"")</f>
        <v/>
      </c>
      <c r="N387" s="64" t="str">
        <f t="shared" ca="1" si="89"/>
        <v/>
      </c>
      <c r="O387" s="64" t="str">
        <f t="shared" ca="1" si="90"/>
        <v/>
      </c>
      <c r="P387" s="36" t="str">
        <f t="shared" ref="P387:P450" ca="1" si="95">IFERROR(IF(O387="","",IF($O387="+",SUMIFS($D:$D,$C:$C,"&gt;="&amp;$N387),SUMIFS($D:$D,$C:$C,"&gt;="&amp;$N387,$C:$C,"&lt;="&amp;$O387))),"")</f>
        <v/>
      </c>
      <c r="Q387" s="36" t="str">
        <f t="shared" ref="Q387:Q450" ca="1" si="96">IFERROR(IF(O387="","",IF($O387="+",SUMIFS($E:$E,$C:$C,"&gt;="&amp;$N387),SUMIFS($E:$E,$C:$C,"&gt;="&amp;$N387,$C:$C,"&lt;="&amp;$O387))),"")</f>
        <v/>
      </c>
      <c r="R387" s="36" t="str">
        <f t="shared" ref="R387:R450" ca="1" si="97">IFERROR(IF(O387="","",IF($O387="+",SUMIFS($F:$F,$C:$C,"&gt;="&amp;$N387),SUMIFS($F:$F,$C:$C,"&gt;="&amp;$N387,$C:$C,"&lt;="&amp;$O387))),"")</f>
        <v/>
      </c>
      <c r="S387" s="4" t="str">
        <f t="shared" ref="S387:S450" ca="1" si="98">IF(N387="","",SUM(P387:R387))</f>
        <v/>
      </c>
      <c r="T387" s="61" t="str">
        <f t="shared" ref="T387:T450" ca="1" si="99">IFERROR(IF($N387="","",P387/$S387),"")</f>
        <v/>
      </c>
      <c r="U387" s="61" t="str">
        <f t="shared" ref="U387:U450" ca="1" si="100">IFERROR(IF($N387="","",Q387/$S387),"")</f>
        <v/>
      </c>
      <c r="V387" s="61" t="str">
        <f t="shared" ref="V387:V450" ca="1" si="101">IFERROR(IF($N387="","",R387/$S387),"")</f>
        <v/>
      </c>
      <c r="AJ387" t="str">
        <f t="shared" ref="AJ387:AJ450" ca="1" si="102">IF(G387=0,"not first",IF(G387&gt;0,"first",""))</f>
        <v>first</v>
      </c>
    </row>
    <row r="388" spans="3:36">
      <c r="C388" t="str">
        <f t="shared" ref="C388:C451" ca="1" si="103">IFERROR(IF(C387+1&gt;$B$2,"",C387+1),"")</f>
        <v/>
      </c>
      <c r="D388" s="4" t="str">
        <f ca="1">IF(C388="","",COUNTIFS('Program and Results'!$S:$S,"HOME",'Program and Results'!$AC:$AC,'Data mining (Goals Superiority)'!$C388))</f>
        <v/>
      </c>
      <c r="E388" s="4" t="str">
        <f ca="1">IF(C388="","",COUNTIFS('Program and Results'!$S:$S,"AWAY",'Program and Results'!$AC:$AC,'Data mining (Goals Superiority)'!$C388))</f>
        <v/>
      </c>
      <c r="F388" s="4" t="str">
        <f ca="1">IF(C388="","",COUNTIFS('Program and Results'!$S:$S,"DRAW",'Program and Results'!$AC:$AC,'Data mining (Goals Superiority)'!$C388))</f>
        <v/>
      </c>
      <c r="G388" s="4" t="str">
        <f t="shared" ca="1" si="91"/>
        <v/>
      </c>
      <c r="H388" s="69" t="str">
        <f t="shared" ca="1" si="92"/>
        <v/>
      </c>
      <c r="I388" s="69" t="str">
        <f t="shared" ca="1" si="93"/>
        <v/>
      </c>
      <c r="J388" s="69" t="str">
        <f t="shared" ca="1" si="94"/>
        <v/>
      </c>
      <c r="N388" s="64" t="str">
        <f t="shared" ref="N388:N451" ca="1" si="104">IFERROR(IF(N387+$M$2&gt;MAX($C$2:$C$500),"",N387+$M$2),"")</f>
        <v/>
      </c>
      <c r="O388" s="64" t="str">
        <f t="shared" ref="O388:O451" ca="1" si="105">IFERROR(IF(N388+$M$2&gt;MAX($C$2:$C$500),"+",N388+($M$2-0.01%)),"")</f>
        <v/>
      </c>
      <c r="P388" s="36" t="str">
        <f t="shared" ca="1" si="95"/>
        <v/>
      </c>
      <c r="Q388" s="36" t="str">
        <f t="shared" ca="1" si="96"/>
        <v/>
      </c>
      <c r="R388" s="36" t="str">
        <f t="shared" ca="1" si="97"/>
        <v/>
      </c>
      <c r="S388" s="4" t="str">
        <f t="shared" ca="1" si="98"/>
        <v/>
      </c>
      <c r="T388" s="61" t="str">
        <f t="shared" ca="1" si="99"/>
        <v/>
      </c>
      <c r="U388" s="61" t="str">
        <f t="shared" ca="1" si="100"/>
        <v/>
      </c>
      <c r="V388" s="61" t="str">
        <f t="shared" ca="1" si="101"/>
        <v/>
      </c>
      <c r="AJ388" t="str">
        <f t="shared" ca="1" si="102"/>
        <v>first</v>
      </c>
    </row>
    <row r="389" spans="3:36">
      <c r="C389" t="str">
        <f t="shared" ca="1" si="103"/>
        <v/>
      </c>
      <c r="D389" s="4" t="str">
        <f ca="1">IF(C389="","",COUNTIFS('Program and Results'!$S:$S,"HOME",'Program and Results'!$AC:$AC,'Data mining (Goals Superiority)'!$C389))</f>
        <v/>
      </c>
      <c r="E389" s="4" t="str">
        <f ca="1">IF(C389="","",COUNTIFS('Program and Results'!$S:$S,"AWAY",'Program and Results'!$AC:$AC,'Data mining (Goals Superiority)'!$C389))</f>
        <v/>
      </c>
      <c r="F389" s="4" t="str">
        <f ca="1">IF(C389="","",COUNTIFS('Program and Results'!$S:$S,"DRAW",'Program and Results'!$AC:$AC,'Data mining (Goals Superiority)'!$C389))</f>
        <v/>
      </c>
      <c r="G389" s="4" t="str">
        <f t="shared" ca="1" si="91"/>
        <v/>
      </c>
      <c r="H389" s="69" t="str">
        <f t="shared" ca="1" si="92"/>
        <v/>
      </c>
      <c r="I389" s="69" t="str">
        <f t="shared" ca="1" si="93"/>
        <v/>
      </c>
      <c r="J389" s="69" t="str">
        <f t="shared" ca="1" si="94"/>
        <v/>
      </c>
      <c r="N389" s="64" t="str">
        <f t="shared" ca="1" si="104"/>
        <v/>
      </c>
      <c r="O389" s="64" t="str">
        <f t="shared" ca="1" si="105"/>
        <v/>
      </c>
      <c r="P389" s="36" t="str">
        <f t="shared" ca="1" si="95"/>
        <v/>
      </c>
      <c r="Q389" s="36" t="str">
        <f t="shared" ca="1" si="96"/>
        <v/>
      </c>
      <c r="R389" s="36" t="str">
        <f t="shared" ca="1" si="97"/>
        <v/>
      </c>
      <c r="S389" s="4" t="str">
        <f t="shared" ca="1" si="98"/>
        <v/>
      </c>
      <c r="T389" s="61" t="str">
        <f t="shared" ca="1" si="99"/>
        <v/>
      </c>
      <c r="U389" s="61" t="str">
        <f t="shared" ca="1" si="100"/>
        <v/>
      </c>
      <c r="V389" s="61" t="str">
        <f t="shared" ca="1" si="101"/>
        <v/>
      </c>
      <c r="AJ389" t="str">
        <f t="shared" ca="1" si="102"/>
        <v>first</v>
      </c>
    </row>
    <row r="390" spans="3:36">
      <c r="C390" t="str">
        <f t="shared" ca="1" si="103"/>
        <v/>
      </c>
      <c r="D390" s="4" t="str">
        <f ca="1">IF(C390="","",COUNTIFS('Program and Results'!$S:$S,"HOME",'Program and Results'!$AC:$AC,'Data mining (Goals Superiority)'!$C390))</f>
        <v/>
      </c>
      <c r="E390" s="4" t="str">
        <f ca="1">IF(C390="","",COUNTIFS('Program and Results'!$S:$S,"AWAY",'Program and Results'!$AC:$AC,'Data mining (Goals Superiority)'!$C390))</f>
        <v/>
      </c>
      <c r="F390" s="4" t="str">
        <f ca="1">IF(C390="","",COUNTIFS('Program and Results'!$S:$S,"DRAW",'Program and Results'!$AC:$AC,'Data mining (Goals Superiority)'!$C390))</f>
        <v/>
      </c>
      <c r="G390" s="4" t="str">
        <f t="shared" ca="1" si="91"/>
        <v/>
      </c>
      <c r="H390" s="69" t="str">
        <f t="shared" ca="1" si="92"/>
        <v/>
      </c>
      <c r="I390" s="69" t="str">
        <f t="shared" ca="1" si="93"/>
        <v/>
      </c>
      <c r="J390" s="69" t="str">
        <f t="shared" ca="1" si="94"/>
        <v/>
      </c>
      <c r="N390" s="64" t="str">
        <f t="shared" ca="1" si="104"/>
        <v/>
      </c>
      <c r="O390" s="64" t="str">
        <f t="shared" ca="1" si="105"/>
        <v/>
      </c>
      <c r="P390" s="36" t="str">
        <f t="shared" ca="1" si="95"/>
        <v/>
      </c>
      <c r="Q390" s="36" t="str">
        <f t="shared" ca="1" si="96"/>
        <v/>
      </c>
      <c r="R390" s="36" t="str">
        <f t="shared" ca="1" si="97"/>
        <v/>
      </c>
      <c r="S390" s="4" t="str">
        <f t="shared" ca="1" si="98"/>
        <v/>
      </c>
      <c r="T390" s="61" t="str">
        <f t="shared" ca="1" si="99"/>
        <v/>
      </c>
      <c r="U390" s="61" t="str">
        <f t="shared" ca="1" si="100"/>
        <v/>
      </c>
      <c r="V390" s="61" t="str">
        <f t="shared" ca="1" si="101"/>
        <v/>
      </c>
      <c r="AJ390" t="str">
        <f t="shared" ca="1" si="102"/>
        <v>first</v>
      </c>
    </row>
    <row r="391" spans="3:36">
      <c r="C391" t="str">
        <f t="shared" ca="1" si="103"/>
        <v/>
      </c>
      <c r="D391" s="4" t="str">
        <f ca="1">IF(C391="","",COUNTIFS('Program and Results'!$S:$S,"HOME",'Program and Results'!$AC:$AC,'Data mining (Goals Superiority)'!$C391))</f>
        <v/>
      </c>
      <c r="E391" s="4" t="str">
        <f ca="1">IF(C391="","",COUNTIFS('Program and Results'!$S:$S,"AWAY",'Program and Results'!$AC:$AC,'Data mining (Goals Superiority)'!$C391))</f>
        <v/>
      </c>
      <c r="F391" s="4" t="str">
        <f ca="1">IF(C391="","",COUNTIFS('Program and Results'!$S:$S,"DRAW",'Program and Results'!$AC:$AC,'Data mining (Goals Superiority)'!$C391))</f>
        <v/>
      </c>
      <c r="G391" s="4" t="str">
        <f t="shared" ca="1" si="91"/>
        <v/>
      </c>
      <c r="H391" s="69" t="str">
        <f t="shared" ca="1" si="92"/>
        <v/>
      </c>
      <c r="I391" s="69" t="str">
        <f t="shared" ca="1" si="93"/>
        <v/>
      </c>
      <c r="J391" s="69" t="str">
        <f t="shared" ca="1" si="94"/>
        <v/>
      </c>
      <c r="N391" s="64" t="str">
        <f t="shared" ca="1" si="104"/>
        <v/>
      </c>
      <c r="O391" s="64" t="str">
        <f t="shared" ca="1" si="105"/>
        <v/>
      </c>
      <c r="P391" s="36" t="str">
        <f t="shared" ca="1" si="95"/>
        <v/>
      </c>
      <c r="Q391" s="36" t="str">
        <f t="shared" ca="1" si="96"/>
        <v/>
      </c>
      <c r="R391" s="36" t="str">
        <f t="shared" ca="1" si="97"/>
        <v/>
      </c>
      <c r="S391" s="4" t="str">
        <f t="shared" ca="1" si="98"/>
        <v/>
      </c>
      <c r="T391" s="61" t="str">
        <f t="shared" ca="1" si="99"/>
        <v/>
      </c>
      <c r="U391" s="61" t="str">
        <f t="shared" ca="1" si="100"/>
        <v/>
      </c>
      <c r="V391" s="61" t="str">
        <f t="shared" ca="1" si="101"/>
        <v/>
      </c>
      <c r="AJ391" t="str">
        <f t="shared" ca="1" si="102"/>
        <v>first</v>
      </c>
    </row>
    <row r="392" spans="3:36">
      <c r="C392" t="str">
        <f t="shared" ca="1" si="103"/>
        <v/>
      </c>
      <c r="D392" s="4" t="str">
        <f ca="1">IF(C392="","",COUNTIFS('Program and Results'!$S:$S,"HOME",'Program and Results'!$AC:$AC,'Data mining (Goals Superiority)'!$C392))</f>
        <v/>
      </c>
      <c r="E392" s="4" t="str">
        <f ca="1">IF(C392="","",COUNTIFS('Program and Results'!$S:$S,"AWAY",'Program and Results'!$AC:$AC,'Data mining (Goals Superiority)'!$C392))</f>
        <v/>
      </c>
      <c r="F392" s="4" t="str">
        <f ca="1">IF(C392="","",COUNTIFS('Program and Results'!$S:$S,"DRAW",'Program and Results'!$AC:$AC,'Data mining (Goals Superiority)'!$C392))</f>
        <v/>
      </c>
      <c r="G392" s="4" t="str">
        <f t="shared" ca="1" si="91"/>
        <v/>
      </c>
      <c r="H392" s="69" t="str">
        <f t="shared" ca="1" si="92"/>
        <v/>
      </c>
      <c r="I392" s="69" t="str">
        <f t="shared" ca="1" si="93"/>
        <v/>
      </c>
      <c r="J392" s="69" t="str">
        <f t="shared" ca="1" si="94"/>
        <v/>
      </c>
      <c r="N392" s="64" t="str">
        <f t="shared" ca="1" si="104"/>
        <v/>
      </c>
      <c r="O392" s="64" t="str">
        <f t="shared" ca="1" si="105"/>
        <v/>
      </c>
      <c r="P392" s="36" t="str">
        <f t="shared" ca="1" si="95"/>
        <v/>
      </c>
      <c r="Q392" s="36" t="str">
        <f t="shared" ca="1" si="96"/>
        <v/>
      </c>
      <c r="R392" s="36" t="str">
        <f t="shared" ca="1" si="97"/>
        <v/>
      </c>
      <c r="S392" s="4" t="str">
        <f t="shared" ca="1" si="98"/>
        <v/>
      </c>
      <c r="T392" s="61" t="str">
        <f t="shared" ca="1" si="99"/>
        <v/>
      </c>
      <c r="U392" s="61" t="str">
        <f t="shared" ca="1" si="100"/>
        <v/>
      </c>
      <c r="V392" s="61" t="str">
        <f t="shared" ca="1" si="101"/>
        <v/>
      </c>
      <c r="AJ392" t="str">
        <f t="shared" ca="1" si="102"/>
        <v>first</v>
      </c>
    </row>
    <row r="393" spans="3:36">
      <c r="C393" t="str">
        <f t="shared" ca="1" si="103"/>
        <v/>
      </c>
      <c r="D393" s="4" t="str">
        <f ca="1">IF(C393="","",COUNTIFS('Program and Results'!$S:$S,"HOME",'Program and Results'!$AC:$AC,'Data mining (Goals Superiority)'!$C393))</f>
        <v/>
      </c>
      <c r="E393" s="4" t="str">
        <f ca="1">IF(C393="","",COUNTIFS('Program and Results'!$S:$S,"AWAY",'Program and Results'!$AC:$AC,'Data mining (Goals Superiority)'!$C393))</f>
        <v/>
      </c>
      <c r="F393" s="4" t="str">
        <f ca="1">IF(C393="","",COUNTIFS('Program and Results'!$S:$S,"DRAW",'Program and Results'!$AC:$AC,'Data mining (Goals Superiority)'!$C393))</f>
        <v/>
      </c>
      <c r="G393" s="4" t="str">
        <f t="shared" ca="1" si="91"/>
        <v/>
      </c>
      <c r="H393" s="69" t="str">
        <f t="shared" ca="1" si="92"/>
        <v/>
      </c>
      <c r="I393" s="69" t="str">
        <f t="shared" ca="1" si="93"/>
        <v/>
      </c>
      <c r="J393" s="69" t="str">
        <f t="shared" ca="1" si="94"/>
        <v/>
      </c>
      <c r="N393" s="64" t="str">
        <f t="shared" ca="1" si="104"/>
        <v/>
      </c>
      <c r="O393" s="64" t="str">
        <f t="shared" ca="1" si="105"/>
        <v/>
      </c>
      <c r="P393" s="36" t="str">
        <f t="shared" ca="1" si="95"/>
        <v/>
      </c>
      <c r="Q393" s="36" t="str">
        <f t="shared" ca="1" si="96"/>
        <v/>
      </c>
      <c r="R393" s="36" t="str">
        <f t="shared" ca="1" si="97"/>
        <v/>
      </c>
      <c r="S393" s="4" t="str">
        <f t="shared" ca="1" si="98"/>
        <v/>
      </c>
      <c r="T393" s="61" t="str">
        <f t="shared" ca="1" si="99"/>
        <v/>
      </c>
      <c r="U393" s="61" t="str">
        <f t="shared" ca="1" si="100"/>
        <v/>
      </c>
      <c r="V393" s="61" t="str">
        <f t="shared" ca="1" si="101"/>
        <v/>
      </c>
      <c r="AJ393" t="str">
        <f t="shared" ca="1" si="102"/>
        <v>first</v>
      </c>
    </row>
    <row r="394" spans="3:36">
      <c r="C394" t="str">
        <f t="shared" ca="1" si="103"/>
        <v/>
      </c>
      <c r="D394" s="4" t="str">
        <f ca="1">IF(C394="","",COUNTIFS('Program and Results'!$S:$S,"HOME",'Program and Results'!$AC:$AC,'Data mining (Goals Superiority)'!$C394))</f>
        <v/>
      </c>
      <c r="E394" s="4" t="str">
        <f ca="1">IF(C394="","",COUNTIFS('Program and Results'!$S:$S,"AWAY",'Program and Results'!$AC:$AC,'Data mining (Goals Superiority)'!$C394))</f>
        <v/>
      </c>
      <c r="F394" s="4" t="str">
        <f ca="1">IF(C394="","",COUNTIFS('Program and Results'!$S:$S,"DRAW",'Program and Results'!$AC:$AC,'Data mining (Goals Superiority)'!$C394))</f>
        <v/>
      </c>
      <c r="G394" s="4" t="str">
        <f t="shared" ca="1" si="91"/>
        <v/>
      </c>
      <c r="H394" s="69" t="str">
        <f t="shared" ca="1" si="92"/>
        <v/>
      </c>
      <c r="I394" s="69" t="str">
        <f t="shared" ca="1" si="93"/>
        <v/>
      </c>
      <c r="J394" s="69" t="str">
        <f t="shared" ca="1" si="94"/>
        <v/>
      </c>
      <c r="N394" s="64" t="str">
        <f t="shared" ca="1" si="104"/>
        <v/>
      </c>
      <c r="O394" s="64" t="str">
        <f t="shared" ca="1" si="105"/>
        <v/>
      </c>
      <c r="P394" s="36" t="str">
        <f t="shared" ca="1" si="95"/>
        <v/>
      </c>
      <c r="Q394" s="36" t="str">
        <f t="shared" ca="1" si="96"/>
        <v/>
      </c>
      <c r="R394" s="36" t="str">
        <f t="shared" ca="1" si="97"/>
        <v/>
      </c>
      <c r="S394" s="4" t="str">
        <f t="shared" ca="1" si="98"/>
        <v/>
      </c>
      <c r="T394" s="61" t="str">
        <f t="shared" ca="1" si="99"/>
        <v/>
      </c>
      <c r="U394" s="61" t="str">
        <f t="shared" ca="1" si="100"/>
        <v/>
      </c>
      <c r="V394" s="61" t="str">
        <f t="shared" ca="1" si="101"/>
        <v/>
      </c>
      <c r="AJ394" t="str">
        <f t="shared" ca="1" si="102"/>
        <v>first</v>
      </c>
    </row>
    <row r="395" spans="3:36">
      <c r="C395" t="str">
        <f t="shared" ca="1" si="103"/>
        <v/>
      </c>
      <c r="D395" s="4" t="str">
        <f ca="1">IF(C395="","",COUNTIFS('Program and Results'!$S:$S,"HOME",'Program and Results'!$AC:$AC,'Data mining (Goals Superiority)'!$C395))</f>
        <v/>
      </c>
      <c r="E395" s="4" t="str">
        <f ca="1">IF(C395="","",COUNTIFS('Program and Results'!$S:$S,"AWAY",'Program and Results'!$AC:$AC,'Data mining (Goals Superiority)'!$C395))</f>
        <v/>
      </c>
      <c r="F395" s="4" t="str">
        <f ca="1">IF(C395="","",COUNTIFS('Program and Results'!$S:$S,"DRAW",'Program and Results'!$AC:$AC,'Data mining (Goals Superiority)'!$C395))</f>
        <v/>
      </c>
      <c r="G395" s="4" t="str">
        <f t="shared" ca="1" si="91"/>
        <v/>
      </c>
      <c r="H395" s="69" t="str">
        <f t="shared" ca="1" si="92"/>
        <v/>
      </c>
      <c r="I395" s="69" t="str">
        <f t="shared" ca="1" si="93"/>
        <v/>
      </c>
      <c r="J395" s="69" t="str">
        <f t="shared" ca="1" si="94"/>
        <v/>
      </c>
      <c r="N395" s="64" t="str">
        <f t="shared" ca="1" si="104"/>
        <v/>
      </c>
      <c r="O395" s="64" t="str">
        <f t="shared" ca="1" si="105"/>
        <v/>
      </c>
      <c r="P395" s="36" t="str">
        <f t="shared" ca="1" si="95"/>
        <v/>
      </c>
      <c r="Q395" s="36" t="str">
        <f t="shared" ca="1" si="96"/>
        <v/>
      </c>
      <c r="R395" s="36" t="str">
        <f t="shared" ca="1" si="97"/>
        <v/>
      </c>
      <c r="S395" s="4" t="str">
        <f t="shared" ca="1" si="98"/>
        <v/>
      </c>
      <c r="T395" s="61" t="str">
        <f t="shared" ca="1" si="99"/>
        <v/>
      </c>
      <c r="U395" s="61" t="str">
        <f t="shared" ca="1" si="100"/>
        <v/>
      </c>
      <c r="V395" s="61" t="str">
        <f t="shared" ca="1" si="101"/>
        <v/>
      </c>
      <c r="AJ395" t="str">
        <f t="shared" ca="1" si="102"/>
        <v>first</v>
      </c>
    </row>
    <row r="396" spans="3:36">
      <c r="C396" t="str">
        <f t="shared" ca="1" si="103"/>
        <v/>
      </c>
      <c r="D396" s="4" t="str">
        <f ca="1">IF(C396="","",COUNTIFS('Program and Results'!$S:$S,"HOME",'Program and Results'!$AC:$AC,'Data mining (Goals Superiority)'!$C396))</f>
        <v/>
      </c>
      <c r="E396" s="4" t="str">
        <f ca="1">IF(C396="","",COUNTIFS('Program and Results'!$S:$S,"AWAY",'Program and Results'!$AC:$AC,'Data mining (Goals Superiority)'!$C396))</f>
        <v/>
      </c>
      <c r="F396" s="4" t="str">
        <f ca="1">IF(C396="","",COUNTIFS('Program and Results'!$S:$S,"DRAW",'Program and Results'!$AC:$AC,'Data mining (Goals Superiority)'!$C396))</f>
        <v/>
      </c>
      <c r="G396" s="4" t="str">
        <f t="shared" ca="1" si="91"/>
        <v/>
      </c>
      <c r="H396" s="69" t="str">
        <f t="shared" ca="1" si="92"/>
        <v/>
      </c>
      <c r="I396" s="69" t="str">
        <f t="shared" ca="1" si="93"/>
        <v/>
      </c>
      <c r="J396" s="69" t="str">
        <f t="shared" ca="1" si="94"/>
        <v/>
      </c>
      <c r="N396" s="64" t="str">
        <f t="shared" ca="1" si="104"/>
        <v/>
      </c>
      <c r="O396" s="64" t="str">
        <f t="shared" ca="1" si="105"/>
        <v/>
      </c>
      <c r="P396" s="36" t="str">
        <f t="shared" ca="1" si="95"/>
        <v/>
      </c>
      <c r="Q396" s="36" t="str">
        <f t="shared" ca="1" si="96"/>
        <v/>
      </c>
      <c r="R396" s="36" t="str">
        <f t="shared" ca="1" si="97"/>
        <v/>
      </c>
      <c r="S396" s="4" t="str">
        <f t="shared" ca="1" si="98"/>
        <v/>
      </c>
      <c r="T396" s="61" t="str">
        <f t="shared" ca="1" si="99"/>
        <v/>
      </c>
      <c r="U396" s="61" t="str">
        <f t="shared" ca="1" si="100"/>
        <v/>
      </c>
      <c r="V396" s="61" t="str">
        <f t="shared" ca="1" si="101"/>
        <v/>
      </c>
      <c r="AJ396" t="str">
        <f t="shared" ca="1" si="102"/>
        <v>first</v>
      </c>
    </row>
    <row r="397" spans="3:36">
      <c r="C397" t="str">
        <f t="shared" ca="1" si="103"/>
        <v/>
      </c>
      <c r="D397" s="4" t="str">
        <f ca="1">IF(C397="","",COUNTIFS('Program and Results'!$S:$S,"HOME",'Program and Results'!$AC:$AC,'Data mining (Goals Superiority)'!$C397))</f>
        <v/>
      </c>
      <c r="E397" s="4" t="str">
        <f ca="1">IF(C397="","",COUNTIFS('Program and Results'!$S:$S,"AWAY",'Program and Results'!$AC:$AC,'Data mining (Goals Superiority)'!$C397))</f>
        <v/>
      </c>
      <c r="F397" s="4" t="str">
        <f ca="1">IF(C397="","",COUNTIFS('Program and Results'!$S:$S,"DRAW",'Program and Results'!$AC:$AC,'Data mining (Goals Superiority)'!$C397))</f>
        <v/>
      </c>
      <c r="G397" s="4" t="str">
        <f t="shared" ca="1" si="91"/>
        <v/>
      </c>
      <c r="H397" s="69" t="str">
        <f t="shared" ca="1" si="92"/>
        <v/>
      </c>
      <c r="I397" s="69" t="str">
        <f t="shared" ca="1" si="93"/>
        <v/>
      </c>
      <c r="J397" s="69" t="str">
        <f t="shared" ca="1" si="94"/>
        <v/>
      </c>
      <c r="N397" s="64" t="str">
        <f t="shared" ca="1" si="104"/>
        <v/>
      </c>
      <c r="O397" s="64" t="str">
        <f t="shared" ca="1" si="105"/>
        <v/>
      </c>
      <c r="P397" s="36" t="str">
        <f t="shared" ca="1" si="95"/>
        <v/>
      </c>
      <c r="Q397" s="36" t="str">
        <f t="shared" ca="1" si="96"/>
        <v/>
      </c>
      <c r="R397" s="36" t="str">
        <f t="shared" ca="1" si="97"/>
        <v/>
      </c>
      <c r="S397" s="4" t="str">
        <f t="shared" ca="1" si="98"/>
        <v/>
      </c>
      <c r="T397" s="61" t="str">
        <f t="shared" ca="1" si="99"/>
        <v/>
      </c>
      <c r="U397" s="61" t="str">
        <f t="shared" ca="1" si="100"/>
        <v/>
      </c>
      <c r="V397" s="61" t="str">
        <f t="shared" ca="1" si="101"/>
        <v/>
      </c>
      <c r="AJ397" t="str">
        <f t="shared" ca="1" si="102"/>
        <v>first</v>
      </c>
    </row>
    <row r="398" spans="3:36">
      <c r="C398" t="str">
        <f t="shared" ca="1" si="103"/>
        <v/>
      </c>
      <c r="D398" s="4" t="str">
        <f ca="1">IF(C398="","",COUNTIFS('Program and Results'!$S:$S,"HOME",'Program and Results'!$AC:$AC,'Data mining (Goals Superiority)'!$C398))</f>
        <v/>
      </c>
      <c r="E398" s="4" t="str">
        <f ca="1">IF(C398="","",COUNTIFS('Program and Results'!$S:$S,"AWAY",'Program and Results'!$AC:$AC,'Data mining (Goals Superiority)'!$C398))</f>
        <v/>
      </c>
      <c r="F398" s="4" t="str">
        <f ca="1">IF(C398="","",COUNTIFS('Program and Results'!$S:$S,"DRAW",'Program and Results'!$AC:$AC,'Data mining (Goals Superiority)'!$C398))</f>
        <v/>
      </c>
      <c r="G398" s="4" t="str">
        <f t="shared" ca="1" si="91"/>
        <v/>
      </c>
      <c r="H398" s="69" t="str">
        <f t="shared" ca="1" si="92"/>
        <v/>
      </c>
      <c r="I398" s="69" t="str">
        <f t="shared" ca="1" si="93"/>
        <v/>
      </c>
      <c r="J398" s="69" t="str">
        <f t="shared" ca="1" si="94"/>
        <v/>
      </c>
      <c r="N398" s="64" t="str">
        <f t="shared" ca="1" si="104"/>
        <v/>
      </c>
      <c r="O398" s="64" t="str">
        <f t="shared" ca="1" si="105"/>
        <v/>
      </c>
      <c r="P398" s="36" t="str">
        <f t="shared" ca="1" si="95"/>
        <v/>
      </c>
      <c r="Q398" s="36" t="str">
        <f t="shared" ca="1" si="96"/>
        <v/>
      </c>
      <c r="R398" s="36" t="str">
        <f t="shared" ca="1" si="97"/>
        <v/>
      </c>
      <c r="S398" s="4" t="str">
        <f t="shared" ca="1" si="98"/>
        <v/>
      </c>
      <c r="T398" s="61" t="str">
        <f t="shared" ca="1" si="99"/>
        <v/>
      </c>
      <c r="U398" s="61" t="str">
        <f t="shared" ca="1" si="100"/>
        <v/>
      </c>
      <c r="V398" s="61" t="str">
        <f t="shared" ca="1" si="101"/>
        <v/>
      </c>
      <c r="AJ398" t="str">
        <f t="shared" ca="1" si="102"/>
        <v>first</v>
      </c>
    </row>
    <row r="399" spans="3:36">
      <c r="C399" t="str">
        <f t="shared" ca="1" si="103"/>
        <v/>
      </c>
      <c r="D399" s="4" t="str">
        <f ca="1">IF(C399="","",COUNTIFS('Program and Results'!$S:$S,"HOME",'Program and Results'!$AC:$AC,'Data mining (Goals Superiority)'!$C399))</f>
        <v/>
      </c>
      <c r="E399" s="4" t="str">
        <f ca="1">IF(C399="","",COUNTIFS('Program and Results'!$S:$S,"AWAY",'Program and Results'!$AC:$AC,'Data mining (Goals Superiority)'!$C399))</f>
        <v/>
      </c>
      <c r="F399" s="4" t="str">
        <f ca="1">IF(C399="","",COUNTIFS('Program and Results'!$S:$S,"DRAW",'Program and Results'!$AC:$AC,'Data mining (Goals Superiority)'!$C399))</f>
        <v/>
      </c>
      <c r="G399" s="4" t="str">
        <f t="shared" ca="1" si="91"/>
        <v/>
      </c>
      <c r="H399" s="69" t="str">
        <f t="shared" ca="1" si="92"/>
        <v/>
      </c>
      <c r="I399" s="69" t="str">
        <f t="shared" ca="1" si="93"/>
        <v/>
      </c>
      <c r="J399" s="69" t="str">
        <f t="shared" ca="1" si="94"/>
        <v/>
      </c>
      <c r="N399" s="64" t="str">
        <f t="shared" ca="1" si="104"/>
        <v/>
      </c>
      <c r="O399" s="64" t="str">
        <f t="shared" ca="1" si="105"/>
        <v/>
      </c>
      <c r="P399" s="36" t="str">
        <f t="shared" ca="1" si="95"/>
        <v/>
      </c>
      <c r="Q399" s="36" t="str">
        <f t="shared" ca="1" si="96"/>
        <v/>
      </c>
      <c r="R399" s="36" t="str">
        <f t="shared" ca="1" si="97"/>
        <v/>
      </c>
      <c r="S399" s="4" t="str">
        <f t="shared" ca="1" si="98"/>
        <v/>
      </c>
      <c r="T399" s="61" t="str">
        <f t="shared" ca="1" si="99"/>
        <v/>
      </c>
      <c r="U399" s="61" t="str">
        <f t="shared" ca="1" si="100"/>
        <v/>
      </c>
      <c r="V399" s="61" t="str">
        <f t="shared" ca="1" si="101"/>
        <v/>
      </c>
      <c r="AJ399" t="str">
        <f t="shared" ca="1" si="102"/>
        <v>first</v>
      </c>
    </row>
    <row r="400" spans="3:36">
      <c r="C400" t="str">
        <f t="shared" ca="1" si="103"/>
        <v/>
      </c>
      <c r="D400" s="4" t="str">
        <f ca="1">IF(C400="","",COUNTIFS('Program and Results'!$S:$S,"HOME",'Program and Results'!$AC:$AC,'Data mining (Goals Superiority)'!$C400))</f>
        <v/>
      </c>
      <c r="E400" s="4" t="str">
        <f ca="1">IF(C400="","",COUNTIFS('Program and Results'!$S:$S,"AWAY",'Program and Results'!$AC:$AC,'Data mining (Goals Superiority)'!$C400))</f>
        <v/>
      </c>
      <c r="F400" s="4" t="str">
        <f ca="1">IF(C400="","",COUNTIFS('Program and Results'!$S:$S,"DRAW",'Program and Results'!$AC:$AC,'Data mining (Goals Superiority)'!$C400))</f>
        <v/>
      </c>
      <c r="G400" s="4" t="str">
        <f t="shared" ca="1" si="91"/>
        <v/>
      </c>
      <c r="H400" s="69" t="str">
        <f t="shared" ca="1" si="92"/>
        <v/>
      </c>
      <c r="I400" s="69" t="str">
        <f t="shared" ca="1" si="93"/>
        <v/>
      </c>
      <c r="J400" s="69" t="str">
        <f t="shared" ca="1" si="94"/>
        <v/>
      </c>
      <c r="N400" s="64" t="str">
        <f t="shared" ca="1" si="104"/>
        <v/>
      </c>
      <c r="O400" s="64" t="str">
        <f t="shared" ca="1" si="105"/>
        <v/>
      </c>
      <c r="P400" s="36" t="str">
        <f t="shared" ca="1" si="95"/>
        <v/>
      </c>
      <c r="Q400" s="36" t="str">
        <f t="shared" ca="1" si="96"/>
        <v/>
      </c>
      <c r="R400" s="36" t="str">
        <f t="shared" ca="1" si="97"/>
        <v/>
      </c>
      <c r="S400" s="4" t="str">
        <f t="shared" ca="1" si="98"/>
        <v/>
      </c>
      <c r="T400" s="61" t="str">
        <f t="shared" ca="1" si="99"/>
        <v/>
      </c>
      <c r="U400" s="61" t="str">
        <f t="shared" ca="1" si="100"/>
        <v/>
      </c>
      <c r="V400" s="61" t="str">
        <f t="shared" ca="1" si="101"/>
        <v/>
      </c>
      <c r="AJ400" t="str">
        <f t="shared" ca="1" si="102"/>
        <v>first</v>
      </c>
    </row>
    <row r="401" spans="3:36">
      <c r="C401" t="str">
        <f t="shared" ca="1" si="103"/>
        <v/>
      </c>
      <c r="D401" s="4" t="str">
        <f ca="1">IF(C401="","",COUNTIFS('Program and Results'!$S:$S,"HOME",'Program and Results'!$AC:$AC,'Data mining (Goals Superiority)'!$C401))</f>
        <v/>
      </c>
      <c r="E401" s="4" t="str">
        <f ca="1">IF(C401="","",COUNTIFS('Program and Results'!$S:$S,"AWAY",'Program and Results'!$AC:$AC,'Data mining (Goals Superiority)'!$C401))</f>
        <v/>
      </c>
      <c r="F401" s="4" t="str">
        <f ca="1">IF(C401="","",COUNTIFS('Program and Results'!$S:$S,"DRAW",'Program and Results'!$AC:$AC,'Data mining (Goals Superiority)'!$C401))</f>
        <v/>
      </c>
      <c r="G401" s="4" t="str">
        <f t="shared" ca="1" si="91"/>
        <v/>
      </c>
      <c r="H401" s="69" t="str">
        <f t="shared" ca="1" si="92"/>
        <v/>
      </c>
      <c r="I401" s="69" t="str">
        <f t="shared" ca="1" si="93"/>
        <v/>
      </c>
      <c r="J401" s="69" t="str">
        <f t="shared" ca="1" si="94"/>
        <v/>
      </c>
      <c r="N401" s="64" t="str">
        <f t="shared" ca="1" si="104"/>
        <v/>
      </c>
      <c r="O401" s="64" t="str">
        <f t="shared" ca="1" si="105"/>
        <v/>
      </c>
      <c r="P401" s="36" t="str">
        <f t="shared" ca="1" si="95"/>
        <v/>
      </c>
      <c r="Q401" s="36" t="str">
        <f t="shared" ca="1" si="96"/>
        <v/>
      </c>
      <c r="R401" s="36" t="str">
        <f t="shared" ca="1" si="97"/>
        <v/>
      </c>
      <c r="S401" s="4" t="str">
        <f t="shared" ca="1" si="98"/>
        <v/>
      </c>
      <c r="T401" s="61" t="str">
        <f t="shared" ca="1" si="99"/>
        <v/>
      </c>
      <c r="U401" s="61" t="str">
        <f t="shared" ca="1" si="100"/>
        <v/>
      </c>
      <c r="V401" s="61" t="str">
        <f t="shared" ca="1" si="101"/>
        <v/>
      </c>
      <c r="AJ401" t="str">
        <f t="shared" ca="1" si="102"/>
        <v>first</v>
      </c>
    </row>
    <row r="402" spans="3:36">
      <c r="C402" t="str">
        <f t="shared" ca="1" si="103"/>
        <v/>
      </c>
      <c r="D402" s="4" t="str">
        <f ca="1">IF(C402="","",COUNTIFS('Program and Results'!$S:$S,"HOME",'Program and Results'!$AC:$AC,'Data mining (Goals Superiority)'!$C402))</f>
        <v/>
      </c>
      <c r="E402" s="4" t="str">
        <f ca="1">IF(C402="","",COUNTIFS('Program and Results'!$S:$S,"AWAY",'Program and Results'!$AC:$AC,'Data mining (Goals Superiority)'!$C402))</f>
        <v/>
      </c>
      <c r="F402" s="4" t="str">
        <f ca="1">IF(C402="","",COUNTIFS('Program and Results'!$S:$S,"DRAW",'Program and Results'!$AC:$AC,'Data mining (Goals Superiority)'!$C402))</f>
        <v/>
      </c>
      <c r="G402" s="4" t="str">
        <f t="shared" ca="1" si="91"/>
        <v/>
      </c>
      <c r="H402" s="69" t="str">
        <f t="shared" ca="1" si="92"/>
        <v/>
      </c>
      <c r="I402" s="69" t="str">
        <f t="shared" ca="1" si="93"/>
        <v/>
      </c>
      <c r="J402" s="69" t="str">
        <f t="shared" ca="1" si="94"/>
        <v/>
      </c>
      <c r="N402" s="64" t="str">
        <f t="shared" ca="1" si="104"/>
        <v/>
      </c>
      <c r="O402" s="64" t="str">
        <f t="shared" ca="1" si="105"/>
        <v/>
      </c>
      <c r="P402" s="36" t="str">
        <f t="shared" ca="1" si="95"/>
        <v/>
      </c>
      <c r="Q402" s="36" t="str">
        <f t="shared" ca="1" si="96"/>
        <v/>
      </c>
      <c r="R402" s="36" t="str">
        <f t="shared" ca="1" si="97"/>
        <v/>
      </c>
      <c r="S402" s="4" t="str">
        <f t="shared" ca="1" si="98"/>
        <v/>
      </c>
      <c r="T402" s="61" t="str">
        <f t="shared" ca="1" si="99"/>
        <v/>
      </c>
      <c r="U402" s="61" t="str">
        <f t="shared" ca="1" si="100"/>
        <v/>
      </c>
      <c r="V402" s="61" t="str">
        <f t="shared" ca="1" si="101"/>
        <v/>
      </c>
      <c r="AJ402" t="str">
        <f t="shared" ca="1" si="102"/>
        <v>first</v>
      </c>
    </row>
    <row r="403" spans="3:36">
      <c r="C403" t="str">
        <f t="shared" ca="1" si="103"/>
        <v/>
      </c>
      <c r="D403" s="4" t="str">
        <f ca="1">IF(C403="","",COUNTIFS('Program and Results'!$S:$S,"HOME",'Program and Results'!$AC:$AC,'Data mining (Goals Superiority)'!$C403))</f>
        <v/>
      </c>
      <c r="E403" s="4" t="str">
        <f ca="1">IF(C403="","",COUNTIFS('Program and Results'!$S:$S,"AWAY",'Program and Results'!$AC:$AC,'Data mining (Goals Superiority)'!$C403))</f>
        <v/>
      </c>
      <c r="F403" s="4" t="str">
        <f ca="1">IF(C403="","",COUNTIFS('Program and Results'!$S:$S,"DRAW",'Program and Results'!$AC:$AC,'Data mining (Goals Superiority)'!$C403))</f>
        <v/>
      </c>
      <c r="G403" s="4" t="str">
        <f t="shared" ca="1" si="91"/>
        <v/>
      </c>
      <c r="H403" s="69" t="str">
        <f t="shared" ca="1" si="92"/>
        <v/>
      </c>
      <c r="I403" s="69" t="str">
        <f t="shared" ca="1" si="93"/>
        <v/>
      </c>
      <c r="J403" s="69" t="str">
        <f t="shared" ca="1" si="94"/>
        <v/>
      </c>
      <c r="N403" s="64" t="str">
        <f t="shared" ca="1" si="104"/>
        <v/>
      </c>
      <c r="O403" s="64" t="str">
        <f t="shared" ca="1" si="105"/>
        <v/>
      </c>
      <c r="P403" s="36" t="str">
        <f t="shared" ca="1" si="95"/>
        <v/>
      </c>
      <c r="Q403" s="36" t="str">
        <f t="shared" ca="1" si="96"/>
        <v/>
      </c>
      <c r="R403" s="36" t="str">
        <f t="shared" ca="1" si="97"/>
        <v/>
      </c>
      <c r="S403" s="4" t="str">
        <f t="shared" ca="1" si="98"/>
        <v/>
      </c>
      <c r="T403" s="61" t="str">
        <f t="shared" ca="1" si="99"/>
        <v/>
      </c>
      <c r="U403" s="61" t="str">
        <f t="shared" ca="1" si="100"/>
        <v/>
      </c>
      <c r="V403" s="61" t="str">
        <f t="shared" ca="1" si="101"/>
        <v/>
      </c>
      <c r="AJ403" t="str">
        <f t="shared" ca="1" si="102"/>
        <v>first</v>
      </c>
    </row>
    <row r="404" spans="3:36">
      <c r="C404" t="str">
        <f t="shared" ca="1" si="103"/>
        <v/>
      </c>
      <c r="D404" s="4" t="str">
        <f ca="1">IF(C404="","",COUNTIFS('Program and Results'!$S:$S,"HOME",'Program and Results'!$AC:$AC,'Data mining (Goals Superiority)'!$C404))</f>
        <v/>
      </c>
      <c r="E404" s="4" t="str">
        <f ca="1">IF(C404="","",COUNTIFS('Program and Results'!$S:$S,"AWAY",'Program and Results'!$AC:$AC,'Data mining (Goals Superiority)'!$C404))</f>
        <v/>
      </c>
      <c r="F404" s="4" t="str">
        <f ca="1">IF(C404="","",COUNTIFS('Program and Results'!$S:$S,"DRAW",'Program and Results'!$AC:$AC,'Data mining (Goals Superiority)'!$C404))</f>
        <v/>
      </c>
      <c r="G404" s="4" t="str">
        <f t="shared" ca="1" si="91"/>
        <v/>
      </c>
      <c r="H404" s="69" t="str">
        <f t="shared" ca="1" si="92"/>
        <v/>
      </c>
      <c r="I404" s="69" t="str">
        <f t="shared" ca="1" si="93"/>
        <v/>
      </c>
      <c r="J404" s="69" t="str">
        <f t="shared" ca="1" si="94"/>
        <v/>
      </c>
      <c r="N404" s="64" t="str">
        <f t="shared" ca="1" si="104"/>
        <v/>
      </c>
      <c r="O404" s="64" t="str">
        <f t="shared" ca="1" si="105"/>
        <v/>
      </c>
      <c r="P404" s="36" t="str">
        <f t="shared" ca="1" si="95"/>
        <v/>
      </c>
      <c r="Q404" s="36" t="str">
        <f t="shared" ca="1" si="96"/>
        <v/>
      </c>
      <c r="R404" s="36" t="str">
        <f t="shared" ca="1" si="97"/>
        <v/>
      </c>
      <c r="S404" s="4" t="str">
        <f t="shared" ca="1" si="98"/>
        <v/>
      </c>
      <c r="T404" s="61" t="str">
        <f t="shared" ca="1" si="99"/>
        <v/>
      </c>
      <c r="U404" s="61" t="str">
        <f t="shared" ca="1" si="100"/>
        <v/>
      </c>
      <c r="V404" s="61" t="str">
        <f t="shared" ca="1" si="101"/>
        <v/>
      </c>
      <c r="AJ404" t="str">
        <f t="shared" ca="1" si="102"/>
        <v>first</v>
      </c>
    </row>
    <row r="405" spans="3:36">
      <c r="C405" t="str">
        <f t="shared" ca="1" si="103"/>
        <v/>
      </c>
      <c r="D405" s="4" t="str">
        <f ca="1">IF(C405="","",COUNTIFS('Program and Results'!$S:$S,"HOME",'Program and Results'!$AC:$AC,'Data mining (Goals Superiority)'!$C405))</f>
        <v/>
      </c>
      <c r="E405" s="4" t="str">
        <f ca="1">IF(C405="","",COUNTIFS('Program and Results'!$S:$S,"AWAY",'Program and Results'!$AC:$AC,'Data mining (Goals Superiority)'!$C405))</f>
        <v/>
      </c>
      <c r="F405" s="4" t="str">
        <f ca="1">IF(C405="","",COUNTIFS('Program and Results'!$S:$S,"DRAW",'Program and Results'!$AC:$AC,'Data mining (Goals Superiority)'!$C405))</f>
        <v/>
      </c>
      <c r="G405" s="4" t="str">
        <f t="shared" ca="1" si="91"/>
        <v/>
      </c>
      <c r="H405" s="69" t="str">
        <f t="shared" ca="1" si="92"/>
        <v/>
      </c>
      <c r="I405" s="69" t="str">
        <f t="shared" ca="1" si="93"/>
        <v/>
      </c>
      <c r="J405" s="69" t="str">
        <f t="shared" ca="1" si="94"/>
        <v/>
      </c>
      <c r="N405" s="64" t="str">
        <f t="shared" ca="1" si="104"/>
        <v/>
      </c>
      <c r="O405" s="64" t="str">
        <f t="shared" ca="1" si="105"/>
        <v/>
      </c>
      <c r="P405" s="36" t="str">
        <f t="shared" ca="1" si="95"/>
        <v/>
      </c>
      <c r="Q405" s="36" t="str">
        <f t="shared" ca="1" si="96"/>
        <v/>
      </c>
      <c r="R405" s="36" t="str">
        <f t="shared" ca="1" si="97"/>
        <v/>
      </c>
      <c r="S405" s="4" t="str">
        <f t="shared" ca="1" si="98"/>
        <v/>
      </c>
      <c r="T405" s="61" t="str">
        <f t="shared" ca="1" si="99"/>
        <v/>
      </c>
      <c r="U405" s="61" t="str">
        <f t="shared" ca="1" si="100"/>
        <v/>
      </c>
      <c r="V405" s="61" t="str">
        <f t="shared" ca="1" si="101"/>
        <v/>
      </c>
      <c r="AJ405" t="str">
        <f t="shared" ca="1" si="102"/>
        <v>first</v>
      </c>
    </row>
    <row r="406" spans="3:36">
      <c r="C406" t="str">
        <f t="shared" ca="1" si="103"/>
        <v/>
      </c>
      <c r="D406" s="4" t="str">
        <f ca="1">IF(C406="","",COUNTIFS('Program and Results'!$S:$S,"HOME",'Program and Results'!$AC:$AC,'Data mining (Goals Superiority)'!$C406))</f>
        <v/>
      </c>
      <c r="E406" s="4" t="str">
        <f ca="1">IF(C406="","",COUNTIFS('Program and Results'!$S:$S,"AWAY",'Program and Results'!$AC:$AC,'Data mining (Goals Superiority)'!$C406))</f>
        <v/>
      </c>
      <c r="F406" s="4" t="str">
        <f ca="1">IF(C406="","",COUNTIFS('Program and Results'!$S:$S,"DRAW",'Program and Results'!$AC:$AC,'Data mining (Goals Superiority)'!$C406))</f>
        <v/>
      </c>
      <c r="G406" s="4" t="str">
        <f t="shared" ca="1" si="91"/>
        <v/>
      </c>
      <c r="H406" s="69" t="str">
        <f t="shared" ca="1" si="92"/>
        <v/>
      </c>
      <c r="I406" s="69" t="str">
        <f t="shared" ca="1" si="93"/>
        <v/>
      </c>
      <c r="J406" s="69" t="str">
        <f t="shared" ca="1" si="94"/>
        <v/>
      </c>
      <c r="N406" s="64" t="str">
        <f t="shared" ca="1" si="104"/>
        <v/>
      </c>
      <c r="O406" s="64" t="str">
        <f t="shared" ca="1" si="105"/>
        <v/>
      </c>
      <c r="P406" s="36" t="str">
        <f t="shared" ca="1" si="95"/>
        <v/>
      </c>
      <c r="Q406" s="36" t="str">
        <f t="shared" ca="1" si="96"/>
        <v/>
      </c>
      <c r="R406" s="36" t="str">
        <f t="shared" ca="1" si="97"/>
        <v/>
      </c>
      <c r="S406" s="4" t="str">
        <f t="shared" ca="1" si="98"/>
        <v/>
      </c>
      <c r="T406" s="61" t="str">
        <f t="shared" ca="1" si="99"/>
        <v/>
      </c>
      <c r="U406" s="61" t="str">
        <f t="shared" ca="1" si="100"/>
        <v/>
      </c>
      <c r="V406" s="61" t="str">
        <f t="shared" ca="1" si="101"/>
        <v/>
      </c>
      <c r="AJ406" t="str">
        <f t="shared" ca="1" si="102"/>
        <v>first</v>
      </c>
    </row>
    <row r="407" spans="3:36">
      <c r="C407" t="str">
        <f t="shared" ca="1" si="103"/>
        <v/>
      </c>
      <c r="D407" s="4" t="str">
        <f ca="1">IF(C407="","",COUNTIFS('Program and Results'!$S:$S,"HOME",'Program and Results'!$AC:$AC,'Data mining (Goals Superiority)'!$C407))</f>
        <v/>
      </c>
      <c r="E407" s="4" t="str">
        <f ca="1">IF(C407="","",COUNTIFS('Program and Results'!$S:$S,"AWAY",'Program and Results'!$AC:$AC,'Data mining (Goals Superiority)'!$C407))</f>
        <v/>
      </c>
      <c r="F407" s="4" t="str">
        <f ca="1">IF(C407="","",COUNTIFS('Program and Results'!$S:$S,"DRAW",'Program and Results'!$AC:$AC,'Data mining (Goals Superiority)'!$C407))</f>
        <v/>
      </c>
      <c r="G407" s="4" t="str">
        <f t="shared" ca="1" si="91"/>
        <v/>
      </c>
      <c r="H407" s="69" t="str">
        <f t="shared" ca="1" si="92"/>
        <v/>
      </c>
      <c r="I407" s="69" t="str">
        <f t="shared" ca="1" si="93"/>
        <v/>
      </c>
      <c r="J407" s="69" t="str">
        <f t="shared" ca="1" si="94"/>
        <v/>
      </c>
      <c r="N407" s="64" t="str">
        <f t="shared" ca="1" si="104"/>
        <v/>
      </c>
      <c r="O407" s="64" t="str">
        <f t="shared" ca="1" si="105"/>
        <v/>
      </c>
      <c r="P407" s="36" t="str">
        <f t="shared" ca="1" si="95"/>
        <v/>
      </c>
      <c r="Q407" s="36" t="str">
        <f t="shared" ca="1" si="96"/>
        <v/>
      </c>
      <c r="R407" s="36" t="str">
        <f t="shared" ca="1" si="97"/>
        <v/>
      </c>
      <c r="S407" s="4" t="str">
        <f t="shared" ca="1" si="98"/>
        <v/>
      </c>
      <c r="T407" s="61" t="str">
        <f t="shared" ca="1" si="99"/>
        <v/>
      </c>
      <c r="U407" s="61" t="str">
        <f t="shared" ca="1" si="100"/>
        <v/>
      </c>
      <c r="V407" s="61" t="str">
        <f t="shared" ca="1" si="101"/>
        <v/>
      </c>
      <c r="AJ407" t="str">
        <f t="shared" ca="1" si="102"/>
        <v>first</v>
      </c>
    </row>
    <row r="408" spans="3:36">
      <c r="C408" t="str">
        <f t="shared" ca="1" si="103"/>
        <v/>
      </c>
      <c r="D408" s="4" t="str">
        <f ca="1">IF(C408="","",COUNTIFS('Program and Results'!$S:$S,"HOME",'Program and Results'!$AC:$AC,'Data mining (Goals Superiority)'!$C408))</f>
        <v/>
      </c>
      <c r="E408" s="4" t="str">
        <f ca="1">IF(C408="","",COUNTIFS('Program and Results'!$S:$S,"AWAY",'Program and Results'!$AC:$AC,'Data mining (Goals Superiority)'!$C408))</f>
        <v/>
      </c>
      <c r="F408" s="4" t="str">
        <f ca="1">IF(C408="","",COUNTIFS('Program and Results'!$S:$S,"DRAW",'Program and Results'!$AC:$AC,'Data mining (Goals Superiority)'!$C408))</f>
        <v/>
      </c>
      <c r="G408" s="4" t="str">
        <f t="shared" ca="1" si="91"/>
        <v/>
      </c>
      <c r="H408" s="69" t="str">
        <f t="shared" ca="1" si="92"/>
        <v/>
      </c>
      <c r="I408" s="69" t="str">
        <f t="shared" ca="1" si="93"/>
        <v/>
      </c>
      <c r="J408" s="69" t="str">
        <f t="shared" ca="1" si="94"/>
        <v/>
      </c>
      <c r="N408" s="64" t="str">
        <f t="shared" ca="1" si="104"/>
        <v/>
      </c>
      <c r="O408" s="64" t="str">
        <f t="shared" ca="1" si="105"/>
        <v/>
      </c>
      <c r="P408" s="36" t="str">
        <f t="shared" ca="1" si="95"/>
        <v/>
      </c>
      <c r="Q408" s="36" t="str">
        <f t="shared" ca="1" si="96"/>
        <v/>
      </c>
      <c r="R408" s="36" t="str">
        <f t="shared" ca="1" si="97"/>
        <v/>
      </c>
      <c r="S408" s="4" t="str">
        <f t="shared" ca="1" si="98"/>
        <v/>
      </c>
      <c r="T408" s="61" t="str">
        <f t="shared" ca="1" si="99"/>
        <v/>
      </c>
      <c r="U408" s="61" t="str">
        <f t="shared" ca="1" si="100"/>
        <v/>
      </c>
      <c r="V408" s="61" t="str">
        <f t="shared" ca="1" si="101"/>
        <v/>
      </c>
      <c r="AJ408" t="str">
        <f t="shared" ca="1" si="102"/>
        <v>first</v>
      </c>
    </row>
    <row r="409" spans="3:36">
      <c r="C409" t="str">
        <f t="shared" ca="1" si="103"/>
        <v/>
      </c>
      <c r="D409" s="4" t="str">
        <f ca="1">IF(C409="","",COUNTIFS('Program and Results'!$S:$S,"HOME",'Program and Results'!$AC:$AC,'Data mining (Goals Superiority)'!$C409))</f>
        <v/>
      </c>
      <c r="E409" s="4" t="str">
        <f ca="1">IF(C409="","",COUNTIFS('Program and Results'!$S:$S,"AWAY",'Program and Results'!$AC:$AC,'Data mining (Goals Superiority)'!$C409))</f>
        <v/>
      </c>
      <c r="F409" s="4" t="str">
        <f ca="1">IF(C409="","",COUNTIFS('Program and Results'!$S:$S,"DRAW",'Program and Results'!$AC:$AC,'Data mining (Goals Superiority)'!$C409))</f>
        <v/>
      </c>
      <c r="G409" s="4" t="str">
        <f t="shared" ca="1" si="91"/>
        <v/>
      </c>
      <c r="H409" s="69" t="str">
        <f t="shared" ca="1" si="92"/>
        <v/>
      </c>
      <c r="I409" s="69" t="str">
        <f t="shared" ca="1" si="93"/>
        <v/>
      </c>
      <c r="J409" s="69" t="str">
        <f t="shared" ca="1" si="94"/>
        <v/>
      </c>
      <c r="N409" s="64" t="str">
        <f t="shared" ca="1" si="104"/>
        <v/>
      </c>
      <c r="O409" s="64" t="str">
        <f t="shared" ca="1" si="105"/>
        <v/>
      </c>
      <c r="P409" s="36" t="str">
        <f t="shared" ca="1" si="95"/>
        <v/>
      </c>
      <c r="Q409" s="36" t="str">
        <f t="shared" ca="1" si="96"/>
        <v/>
      </c>
      <c r="R409" s="36" t="str">
        <f t="shared" ca="1" si="97"/>
        <v/>
      </c>
      <c r="S409" s="4" t="str">
        <f t="shared" ca="1" si="98"/>
        <v/>
      </c>
      <c r="T409" s="61" t="str">
        <f t="shared" ca="1" si="99"/>
        <v/>
      </c>
      <c r="U409" s="61" t="str">
        <f t="shared" ca="1" si="100"/>
        <v/>
      </c>
      <c r="V409" s="61" t="str">
        <f t="shared" ca="1" si="101"/>
        <v/>
      </c>
      <c r="AJ409" t="str">
        <f t="shared" ca="1" si="102"/>
        <v>first</v>
      </c>
    </row>
    <row r="410" spans="3:36">
      <c r="C410" t="str">
        <f t="shared" ca="1" si="103"/>
        <v/>
      </c>
      <c r="D410" s="4" t="str">
        <f ca="1">IF(C410="","",COUNTIFS('Program and Results'!$S:$S,"HOME",'Program and Results'!$AC:$AC,'Data mining (Goals Superiority)'!$C410))</f>
        <v/>
      </c>
      <c r="E410" s="4" t="str">
        <f ca="1">IF(C410="","",COUNTIFS('Program and Results'!$S:$S,"AWAY",'Program and Results'!$AC:$AC,'Data mining (Goals Superiority)'!$C410))</f>
        <v/>
      </c>
      <c r="F410" s="4" t="str">
        <f ca="1">IF(C410="","",COUNTIFS('Program and Results'!$S:$S,"DRAW",'Program and Results'!$AC:$AC,'Data mining (Goals Superiority)'!$C410))</f>
        <v/>
      </c>
      <c r="G410" s="4" t="str">
        <f t="shared" ca="1" si="91"/>
        <v/>
      </c>
      <c r="H410" s="69" t="str">
        <f t="shared" ca="1" si="92"/>
        <v/>
      </c>
      <c r="I410" s="69" t="str">
        <f t="shared" ca="1" si="93"/>
        <v/>
      </c>
      <c r="J410" s="69" t="str">
        <f t="shared" ca="1" si="94"/>
        <v/>
      </c>
      <c r="N410" s="64" t="str">
        <f t="shared" ca="1" si="104"/>
        <v/>
      </c>
      <c r="O410" s="64" t="str">
        <f t="shared" ca="1" si="105"/>
        <v/>
      </c>
      <c r="P410" s="36" t="str">
        <f t="shared" ca="1" si="95"/>
        <v/>
      </c>
      <c r="Q410" s="36" t="str">
        <f t="shared" ca="1" si="96"/>
        <v/>
      </c>
      <c r="R410" s="36" t="str">
        <f t="shared" ca="1" si="97"/>
        <v/>
      </c>
      <c r="S410" s="4" t="str">
        <f t="shared" ca="1" si="98"/>
        <v/>
      </c>
      <c r="T410" s="61" t="str">
        <f t="shared" ca="1" si="99"/>
        <v/>
      </c>
      <c r="U410" s="61" t="str">
        <f t="shared" ca="1" si="100"/>
        <v/>
      </c>
      <c r="V410" s="61" t="str">
        <f t="shared" ca="1" si="101"/>
        <v/>
      </c>
      <c r="AJ410" t="str">
        <f t="shared" ca="1" si="102"/>
        <v>first</v>
      </c>
    </row>
    <row r="411" spans="3:36">
      <c r="C411" t="str">
        <f t="shared" ca="1" si="103"/>
        <v/>
      </c>
      <c r="D411" s="4" t="str">
        <f ca="1">IF(C411="","",COUNTIFS('Program and Results'!$S:$S,"HOME",'Program and Results'!$AC:$AC,'Data mining (Goals Superiority)'!$C411))</f>
        <v/>
      </c>
      <c r="E411" s="4" t="str">
        <f ca="1">IF(C411="","",COUNTIFS('Program and Results'!$S:$S,"AWAY",'Program and Results'!$AC:$AC,'Data mining (Goals Superiority)'!$C411))</f>
        <v/>
      </c>
      <c r="F411" s="4" t="str">
        <f ca="1">IF(C411="","",COUNTIFS('Program and Results'!$S:$S,"DRAW",'Program and Results'!$AC:$AC,'Data mining (Goals Superiority)'!$C411))</f>
        <v/>
      </c>
      <c r="G411" s="4" t="str">
        <f t="shared" ca="1" si="91"/>
        <v/>
      </c>
      <c r="H411" s="69" t="str">
        <f t="shared" ca="1" si="92"/>
        <v/>
      </c>
      <c r="I411" s="69" t="str">
        <f t="shared" ca="1" si="93"/>
        <v/>
      </c>
      <c r="J411" s="69" t="str">
        <f t="shared" ca="1" si="94"/>
        <v/>
      </c>
      <c r="N411" s="64" t="str">
        <f t="shared" ca="1" si="104"/>
        <v/>
      </c>
      <c r="O411" s="64" t="str">
        <f t="shared" ca="1" si="105"/>
        <v/>
      </c>
      <c r="P411" s="36" t="str">
        <f t="shared" ca="1" si="95"/>
        <v/>
      </c>
      <c r="Q411" s="36" t="str">
        <f t="shared" ca="1" si="96"/>
        <v/>
      </c>
      <c r="R411" s="36" t="str">
        <f t="shared" ca="1" si="97"/>
        <v/>
      </c>
      <c r="S411" s="4" t="str">
        <f t="shared" ca="1" si="98"/>
        <v/>
      </c>
      <c r="T411" s="61" t="str">
        <f t="shared" ca="1" si="99"/>
        <v/>
      </c>
      <c r="U411" s="61" t="str">
        <f t="shared" ca="1" si="100"/>
        <v/>
      </c>
      <c r="V411" s="61" t="str">
        <f t="shared" ca="1" si="101"/>
        <v/>
      </c>
      <c r="AJ411" t="str">
        <f t="shared" ca="1" si="102"/>
        <v>first</v>
      </c>
    </row>
    <row r="412" spans="3:36">
      <c r="C412" t="str">
        <f t="shared" ca="1" si="103"/>
        <v/>
      </c>
      <c r="D412" s="4" t="str">
        <f ca="1">IF(C412="","",COUNTIFS('Program and Results'!$S:$S,"HOME",'Program and Results'!$AC:$AC,'Data mining (Goals Superiority)'!$C412))</f>
        <v/>
      </c>
      <c r="E412" s="4" t="str">
        <f ca="1">IF(C412="","",COUNTIFS('Program and Results'!$S:$S,"AWAY",'Program and Results'!$AC:$AC,'Data mining (Goals Superiority)'!$C412))</f>
        <v/>
      </c>
      <c r="F412" s="4" t="str">
        <f ca="1">IF(C412="","",COUNTIFS('Program and Results'!$S:$S,"DRAW",'Program and Results'!$AC:$AC,'Data mining (Goals Superiority)'!$C412))</f>
        <v/>
      </c>
      <c r="G412" s="4" t="str">
        <f t="shared" ca="1" si="91"/>
        <v/>
      </c>
      <c r="H412" s="69" t="str">
        <f t="shared" ca="1" si="92"/>
        <v/>
      </c>
      <c r="I412" s="69" t="str">
        <f t="shared" ca="1" si="93"/>
        <v/>
      </c>
      <c r="J412" s="69" t="str">
        <f t="shared" ca="1" si="94"/>
        <v/>
      </c>
      <c r="N412" s="64" t="str">
        <f t="shared" ca="1" si="104"/>
        <v/>
      </c>
      <c r="O412" s="64" t="str">
        <f t="shared" ca="1" si="105"/>
        <v/>
      </c>
      <c r="P412" s="36" t="str">
        <f t="shared" ca="1" si="95"/>
        <v/>
      </c>
      <c r="Q412" s="36" t="str">
        <f t="shared" ca="1" si="96"/>
        <v/>
      </c>
      <c r="R412" s="36" t="str">
        <f t="shared" ca="1" si="97"/>
        <v/>
      </c>
      <c r="S412" s="4" t="str">
        <f t="shared" ca="1" si="98"/>
        <v/>
      </c>
      <c r="T412" s="61" t="str">
        <f t="shared" ca="1" si="99"/>
        <v/>
      </c>
      <c r="U412" s="61" t="str">
        <f t="shared" ca="1" si="100"/>
        <v/>
      </c>
      <c r="V412" s="61" t="str">
        <f t="shared" ca="1" si="101"/>
        <v/>
      </c>
      <c r="AJ412" t="str">
        <f t="shared" ca="1" si="102"/>
        <v>first</v>
      </c>
    </row>
    <row r="413" spans="3:36">
      <c r="C413" t="str">
        <f t="shared" ca="1" si="103"/>
        <v/>
      </c>
      <c r="D413" s="4" t="str">
        <f ca="1">IF(C413="","",COUNTIFS('Program and Results'!$S:$S,"HOME",'Program and Results'!$AC:$AC,'Data mining (Goals Superiority)'!$C413))</f>
        <v/>
      </c>
      <c r="E413" s="4" t="str">
        <f ca="1">IF(C413="","",COUNTIFS('Program and Results'!$S:$S,"AWAY",'Program and Results'!$AC:$AC,'Data mining (Goals Superiority)'!$C413))</f>
        <v/>
      </c>
      <c r="F413" s="4" t="str">
        <f ca="1">IF(C413="","",COUNTIFS('Program and Results'!$S:$S,"DRAW",'Program and Results'!$AC:$AC,'Data mining (Goals Superiority)'!$C413))</f>
        <v/>
      </c>
      <c r="G413" s="4" t="str">
        <f t="shared" ca="1" si="91"/>
        <v/>
      </c>
      <c r="H413" s="69" t="str">
        <f t="shared" ca="1" si="92"/>
        <v/>
      </c>
      <c r="I413" s="69" t="str">
        <f t="shared" ca="1" si="93"/>
        <v/>
      </c>
      <c r="J413" s="69" t="str">
        <f t="shared" ca="1" si="94"/>
        <v/>
      </c>
      <c r="N413" s="64" t="str">
        <f t="shared" ca="1" si="104"/>
        <v/>
      </c>
      <c r="O413" s="64" t="str">
        <f t="shared" ca="1" si="105"/>
        <v/>
      </c>
      <c r="P413" s="36" t="str">
        <f t="shared" ca="1" si="95"/>
        <v/>
      </c>
      <c r="Q413" s="36" t="str">
        <f t="shared" ca="1" si="96"/>
        <v/>
      </c>
      <c r="R413" s="36" t="str">
        <f t="shared" ca="1" si="97"/>
        <v/>
      </c>
      <c r="S413" s="4" t="str">
        <f t="shared" ca="1" si="98"/>
        <v/>
      </c>
      <c r="T413" s="61" t="str">
        <f t="shared" ca="1" si="99"/>
        <v/>
      </c>
      <c r="U413" s="61" t="str">
        <f t="shared" ca="1" si="100"/>
        <v/>
      </c>
      <c r="V413" s="61" t="str">
        <f t="shared" ca="1" si="101"/>
        <v/>
      </c>
      <c r="AJ413" t="str">
        <f t="shared" ca="1" si="102"/>
        <v>first</v>
      </c>
    </row>
    <row r="414" spans="3:36">
      <c r="C414" t="str">
        <f t="shared" ca="1" si="103"/>
        <v/>
      </c>
      <c r="D414" s="4" t="str">
        <f ca="1">IF(C414="","",COUNTIFS('Program and Results'!$S:$S,"HOME",'Program and Results'!$AC:$AC,'Data mining (Goals Superiority)'!$C414))</f>
        <v/>
      </c>
      <c r="E414" s="4" t="str">
        <f ca="1">IF(C414="","",COUNTIFS('Program and Results'!$S:$S,"AWAY",'Program and Results'!$AC:$AC,'Data mining (Goals Superiority)'!$C414))</f>
        <v/>
      </c>
      <c r="F414" s="4" t="str">
        <f ca="1">IF(C414="","",COUNTIFS('Program and Results'!$S:$S,"DRAW",'Program and Results'!$AC:$AC,'Data mining (Goals Superiority)'!$C414))</f>
        <v/>
      </c>
      <c r="G414" s="4" t="str">
        <f t="shared" ca="1" si="91"/>
        <v/>
      </c>
      <c r="H414" s="69" t="str">
        <f t="shared" ca="1" si="92"/>
        <v/>
      </c>
      <c r="I414" s="69" t="str">
        <f t="shared" ca="1" si="93"/>
        <v/>
      </c>
      <c r="J414" s="69" t="str">
        <f t="shared" ca="1" si="94"/>
        <v/>
      </c>
      <c r="N414" s="64" t="str">
        <f t="shared" ca="1" si="104"/>
        <v/>
      </c>
      <c r="O414" s="64" t="str">
        <f t="shared" ca="1" si="105"/>
        <v/>
      </c>
      <c r="P414" s="36" t="str">
        <f t="shared" ca="1" si="95"/>
        <v/>
      </c>
      <c r="Q414" s="36" t="str">
        <f t="shared" ca="1" si="96"/>
        <v/>
      </c>
      <c r="R414" s="36" t="str">
        <f t="shared" ca="1" si="97"/>
        <v/>
      </c>
      <c r="S414" s="4" t="str">
        <f t="shared" ca="1" si="98"/>
        <v/>
      </c>
      <c r="T414" s="61" t="str">
        <f t="shared" ca="1" si="99"/>
        <v/>
      </c>
      <c r="U414" s="61" t="str">
        <f t="shared" ca="1" si="100"/>
        <v/>
      </c>
      <c r="V414" s="61" t="str">
        <f t="shared" ca="1" si="101"/>
        <v/>
      </c>
      <c r="AJ414" t="str">
        <f t="shared" ca="1" si="102"/>
        <v>first</v>
      </c>
    </row>
    <row r="415" spans="3:36">
      <c r="C415" t="str">
        <f t="shared" ca="1" si="103"/>
        <v/>
      </c>
      <c r="D415" s="4" t="str">
        <f ca="1">IF(C415="","",COUNTIFS('Program and Results'!$S:$S,"HOME",'Program and Results'!$AC:$AC,'Data mining (Goals Superiority)'!$C415))</f>
        <v/>
      </c>
      <c r="E415" s="4" t="str">
        <f ca="1">IF(C415="","",COUNTIFS('Program and Results'!$S:$S,"AWAY",'Program and Results'!$AC:$AC,'Data mining (Goals Superiority)'!$C415))</f>
        <v/>
      </c>
      <c r="F415" s="4" t="str">
        <f ca="1">IF(C415="","",COUNTIFS('Program and Results'!$S:$S,"DRAW",'Program and Results'!$AC:$AC,'Data mining (Goals Superiority)'!$C415))</f>
        <v/>
      </c>
      <c r="G415" s="4" t="str">
        <f t="shared" ca="1" si="91"/>
        <v/>
      </c>
      <c r="H415" s="69" t="str">
        <f t="shared" ca="1" si="92"/>
        <v/>
      </c>
      <c r="I415" s="69" t="str">
        <f t="shared" ca="1" si="93"/>
        <v/>
      </c>
      <c r="J415" s="69" t="str">
        <f t="shared" ca="1" si="94"/>
        <v/>
      </c>
      <c r="N415" s="64" t="str">
        <f t="shared" ca="1" si="104"/>
        <v/>
      </c>
      <c r="O415" s="64" t="str">
        <f t="shared" ca="1" si="105"/>
        <v/>
      </c>
      <c r="P415" s="36" t="str">
        <f t="shared" ca="1" si="95"/>
        <v/>
      </c>
      <c r="Q415" s="36" t="str">
        <f t="shared" ca="1" si="96"/>
        <v/>
      </c>
      <c r="R415" s="36" t="str">
        <f t="shared" ca="1" si="97"/>
        <v/>
      </c>
      <c r="S415" s="4" t="str">
        <f t="shared" ca="1" si="98"/>
        <v/>
      </c>
      <c r="T415" s="61" t="str">
        <f t="shared" ca="1" si="99"/>
        <v/>
      </c>
      <c r="U415" s="61" t="str">
        <f t="shared" ca="1" si="100"/>
        <v/>
      </c>
      <c r="V415" s="61" t="str">
        <f t="shared" ca="1" si="101"/>
        <v/>
      </c>
      <c r="AJ415" t="str">
        <f t="shared" ca="1" si="102"/>
        <v>first</v>
      </c>
    </row>
    <row r="416" spans="3:36">
      <c r="C416" t="str">
        <f t="shared" ca="1" si="103"/>
        <v/>
      </c>
      <c r="D416" s="4" t="str">
        <f ca="1">IF(C416="","",COUNTIFS('Program and Results'!$S:$S,"HOME",'Program and Results'!$AC:$AC,'Data mining (Goals Superiority)'!$C416))</f>
        <v/>
      </c>
      <c r="E416" s="4" t="str">
        <f ca="1">IF(C416="","",COUNTIFS('Program and Results'!$S:$S,"AWAY",'Program and Results'!$AC:$AC,'Data mining (Goals Superiority)'!$C416))</f>
        <v/>
      </c>
      <c r="F416" s="4" t="str">
        <f ca="1">IF(C416="","",COUNTIFS('Program and Results'!$S:$S,"DRAW",'Program and Results'!$AC:$AC,'Data mining (Goals Superiority)'!$C416))</f>
        <v/>
      </c>
      <c r="G416" s="4" t="str">
        <f t="shared" ca="1" si="91"/>
        <v/>
      </c>
      <c r="H416" s="69" t="str">
        <f t="shared" ca="1" si="92"/>
        <v/>
      </c>
      <c r="I416" s="69" t="str">
        <f t="shared" ca="1" si="93"/>
        <v/>
      </c>
      <c r="J416" s="69" t="str">
        <f t="shared" ca="1" si="94"/>
        <v/>
      </c>
      <c r="N416" s="64" t="str">
        <f t="shared" ca="1" si="104"/>
        <v/>
      </c>
      <c r="O416" s="64" t="str">
        <f t="shared" ca="1" si="105"/>
        <v/>
      </c>
      <c r="P416" s="36" t="str">
        <f t="shared" ca="1" si="95"/>
        <v/>
      </c>
      <c r="Q416" s="36" t="str">
        <f t="shared" ca="1" si="96"/>
        <v/>
      </c>
      <c r="R416" s="36" t="str">
        <f t="shared" ca="1" si="97"/>
        <v/>
      </c>
      <c r="S416" s="4" t="str">
        <f t="shared" ca="1" si="98"/>
        <v/>
      </c>
      <c r="T416" s="61" t="str">
        <f t="shared" ca="1" si="99"/>
        <v/>
      </c>
      <c r="U416" s="61" t="str">
        <f t="shared" ca="1" si="100"/>
        <v/>
      </c>
      <c r="V416" s="61" t="str">
        <f t="shared" ca="1" si="101"/>
        <v/>
      </c>
      <c r="AJ416" t="str">
        <f t="shared" ca="1" si="102"/>
        <v>first</v>
      </c>
    </row>
    <row r="417" spans="3:36">
      <c r="C417" t="str">
        <f t="shared" ca="1" si="103"/>
        <v/>
      </c>
      <c r="D417" s="4" t="str">
        <f ca="1">IF(C417="","",COUNTIFS('Program and Results'!$S:$S,"HOME",'Program and Results'!$AC:$AC,'Data mining (Goals Superiority)'!$C417))</f>
        <v/>
      </c>
      <c r="E417" s="4" t="str">
        <f ca="1">IF(C417="","",COUNTIFS('Program and Results'!$S:$S,"AWAY",'Program and Results'!$AC:$AC,'Data mining (Goals Superiority)'!$C417))</f>
        <v/>
      </c>
      <c r="F417" s="4" t="str">
        <f ca="1">IF(C417="","",COUNTIFS('Program and Results'!$S:$S,"DRAW",'Program and Results'!$AC:$AC,'Data mining (Goals Superiority)'!$C417))</f>
        <v/>
      </c>
      <c r="G417" s="4" t="str">
        <f t="shared" ca="1" si="91"/>
        <v/>
      </c>
      <c r="H417" s="69" t="str">
        <f t="shared" ca="1" si="92"/>
        <v/>
      </c>
      <c r="I417" s="69" t="str">
        <f t="shared" ca="1" si="93"/>
        <v/>
      </c>
      <c r="J417" s="69" t="str">
        <f t="shared" ca="1" si="94"/>
        <v/>
      </c>
      <c r="N417" s="64" t="str">
        <f t="shared" ca="1" si="104"/>
        <v/>
      </c>
      <c r="O417" s="64" t="str">
        <f t="shared" ca="1" si="105"/>
        <v/>
      </c>
      <c r="P417" s="36" t="str">
        <f t="shared" ca="1" si="95"/>
        <v/>
      </c>
      <c r="Q417" s="36" t="str">
        <f t="shared" ca="1" si="96"/>
        <v/>
      </c>
      <c r="R417" s="36" t="str">
        <f t="shared" ca="1" si="97"/>
        <v/>
      </c>
      <c r="S417" s="4" t="str">
        <f t="shared" ca="1" si="98"/>
        <v/>
      </c>
      <c r="T417" s="61" t="str">
        <f t="shared" ca="1" si="99"/>
        <v/>
      </c>
      <c r="U417" s="61" t="str">
        <f t="shared" ca="1" si="100"/>
        <v/>
      </c>
      <c r="V417" s="61" t="str">
        <f t="shared" ca="1" si="101"/>
        <v/>
      </c>
      <c r="AJ417" t="str">
        <f t="shared" ca="1" si="102"/>
        <v>first</v>
      </c>
    </row>
    <row r="418" spans="3:36">
      <c r="C418" t="str">
        <f t="shared" ca="1" si="103"/>
        <v/>
      </c>
      <c r="D418" s="4" t="str">
        <f ca="1">IF(C418="","",COUNTIFS('Program and Results'!$S:$S,"HOME",'Program and Results'!$AC:$AC,'Data mining (Goals Superiority)'!$C418))</f>
        <v/>
      </c>
      <c r="E418" s="4" t="str">
        <f ca="1">IF(C418="","",COUNTIFS('Program and Results'!$S:$S,"AWAY",'Program and Results'!$AC:$AC,'Data mining (Goals Superiority)'!$C418))</f>
        <v/>
      </c>
      <c r="F418" s="4" t="str">
        <f ca="1">IF(C418="","",COUNTIFS('Program and Results'!$S:$S,"DRAW",'Program and Results'!$AC:$AC,'Data mining (Goals Superiority)'!$C418))</f>
        <v/>
      </c>
      <c r="G418" s="4" t="str">
        <f t="shared" ca="1" si="91"/>
        <v/>
      </c>
      <c r="H418" s="69" t="str">
        <f t="shared" ca="1" si="92"/>
        <v/>
      </c>
      <c r="I418" s="69" t="str">
        <f t="shared" ca="1" si="93"/>
        <v/>
      </c>
      <c r="J418" s="69" t="str">
        <f t="shared" ca="1" si="94"/>
        <v/>
      </c>
      <c r="N418" s="64" t="str">
        <f t="shared" ca="1" si="104"/>
        <v/>
      </c>
      <c r="O418" s="64" t="str">
        <f t="shared" ca="1" si="105"/>
        <v/>
      </c>
      <c r="P418" s="36" t="str">
        <f t="shared" ca="1" si="95"/>
        <v/>
      </c>
      <c r="Q418" s="36" t="str">
        <f t="shared" ca="1" si="96"/>
        <v/>
      </c>
      <c r="R418" s="36" t="str">
        <f t="shared" ca="1" si="97"/>
        <v/>
      </c>
      <c r="S418" s="4" t="str">
        <f t="shared" ca="1" si="98"/>
        <v/>
      </c>
      <c r="T418" s="61" t="str">
        <f t="shared" ca="1" si="99"/>
        <v/>
      </c>
      <c r="U418" s="61" t="str">
        <f t="shared" ca="1" si="100"/>
        <v/>
      </c>
      <c r="V418" s="61" t="str">
        <f t="shared" ca="1" si="101"/>
        <v/>
      </c>
      <c r="AJ418" t="str">
        <f t="shared" ca="1" si="102"/>
        <v>first</v>
      </c>
    </row>
    <row r="419" spans="3:36">
      <c r="C419" t="str">
        <f t="shared" ca="1" si="103"/>
        <v/>
      </c>
      <c r="D419" s="4" t="str">
        <f ca="1">IF(C419="","",COUNTIFS('Program and Results'!$S:$S,"HOME",'Program and Results'!$AC:$AC,'Data mining (Goals Superiority)'!$C419))</f>
        <v/>
      </c>
      <c r="E419" s="4" t="str">
        <f ca="1">IF(C419="","",COUNTIFS('Program and Results'!$S:$S,"AWAY",'Program and Results'!$AC:$AC,'Data mining (Goals Superiority)'!$C419))</f>
        <v/>
      </c>
      <c r="F419" s="4" t="str">
        <f ca="1">IF(C419="","",COUNTIFS('Program and Results'!$S:$S,"DRAW",'Program and Results'!$AC:$AC,'Data mining (Goals Superiority)'!$C419))</f>
        <v/>
      </c>
      <c r="G419" s="4" t="str">
        <f t="shared" ca="1" si="91"/>
        <v/>
      </c>
      <c r="H419" s="69" t="str">
        <f t="shared" ca="1" si="92"/>
        <v/>
      </c>
      <c r="I419" s="69" t="str">
        <f t="shared" ca="1" si="93"/>
        <v/>
      </c>
      <c r="J419" s="69" t="str">
        <f t="shared" ca="1" si="94"/>
        <v/>
      </c>
      <c r="N419" s="64" t="str">
        <f t="shared" ca="1" si="104"/>
        <v/>
      </c>
      <c r="O419" s="64" t="str">
        <f t="shared" ca="1" si="105"/>
        <v/>
      </c>
      <c r="P419" s="36" t="str">
        <f t="shared" ca="1" si="95"/>
        <v/>
      </c>
      <c r="Q419" s="36" t="str">
        <f t="shared" ca="1" si="96"/>
        <v/>
      </c>
      <c r="R419" s="36" t="str">
        <f t="shared" ca="1" si="97"/>
        <v/>
      </c>
      <c r="S419" s="4" t="str">
        <f t="shared" ca="1" si="98"/>
        <v/>
      </c>
      <c r="T419" s="61" t="str">
        <f t="shared" ca="1" si="99"/>
        <v/>
      </c>
      <c r="U419" s="61" t="str">
        <f t="shared" ca="1" si="100"/>
        <v/>
      </c>
      <c r="V419" s="61" t="str">
        <f t="shared" ca="1" si="101"/>
        <v/>
      </c>
      <c r="AJ419" t="str">
        <f t="shared" ca="1" si="102"/>
        <v>first</v>
      </c>
    </row>
    <row r="420" spans="3:36">
      <c r="C420" t="str">
        <f t="shared" ca="1" si="103"/>
        <v/>
      </c>
      <c r="D420" s="4" t="str">
        <f ca="1">IF(C420="","",COUNTIFS('Program and Results'!$S:$S,"HOME",'Program and Results'!$AC:$AC,'Data mining (Goals Superiority)'!$C420))</f>
        <v/>
      </c>
      <c r="E420" s="4" t="str">
        <f ca="1">IF(C420="","",COUNTIFS('Program and Results'!$S:$S,"AWAY",'Program and Results'!$AC:$AC,'Data mining (Goals Superiority)'!$C420))</f>
        <v/>
      </c>
      <c r="F420" s="4" t="str">
        <f ca="1">IF(C420="","",COUNTIFS('Program and Results'!$S:$S,"DRAW",'Program and Results'!$AC:$AC,'Data mining (Goals Superiority)'!$C420))</f>
        <v/>
      </c>
      <c r="G420" s="4" t="str">
        <f t="shared" ca="1" si="91"/>
        <v/>
      </c>
      <c r="H420" s="69" t="str">
        <f t="shared" ca="1" si="92"/>
        <v/>
      </c>
      <c r="I420" s="69" t="str">
        <f t="shared" ca="1" si="93"/>
        <v/>
      </c>
      <c r="J420" s="69" t="str">
        <f t="shared" ca="1" si="94"/>
        <v/>
      </c>
      <c r="N420" s="64" t="str">
        <f t="shared" ca="1" si="104"/>
        <v/>
      </c>
      <c r="O420" s="64" t="str">
        <f t="shared" ca="1" si="105"/>
        <v/>
      </c>
      <c r="P420" s="36" t="str">
        <f t="shared" ca="1" si="95"/>
        <v/>
      </c>
      <c r="Q420" s="36" t="str">
        <f t="shared" ca="1" si="96"/>
        <v/>
      </c>
      <c r="R420" s="36" t="str">
        <f t="shared" ca="1" si="97"/>
        <v/>
      </c>
      <c r="S420" s="4" t="str">
        <f t="shared" ca="1" si="98"/>
        <v/>
      </c>
      <c r="T420" s="61" t="str">
        <f t="shared" ca="1" si="99"/>
        <v/>
      </c>
      <c r="U420" s="61" t="str">
        <f t="shared" ca="1" si="100"/>
        <v/>
      </c>
      <c r="V420" s="61" t="str">
        <f t="shared" ca="1" si="101"/>
        <v/>
      </c>
      <c r="AJ420" t="str">
        <f t="shared" ca="1" si="102"/>
        <v>first</v>
      </c>
    </row>
    <row r="421" spans="3:36">
      <c r="C421" t="str">
        <f t="shared" ca="1" si="103"/>
        <v/>
      </c>
      <c r="D421" s="4" t="str">
        <f ca="1">IF(C421="","",COUNTIFS('Program and Results'!$S:$S,"HOME",'Program and Results'!$AC:$AC,'Data mining (Goals Superiority)'!$C421))</f>
        <v/>
      </c>
      <c r="E421" s="4" t="str">
        <f ca="1">IF(C421="","",COUNTIFS('Program and Results'!$S:$S,"AWAY",'Program and Results'!$AC:$AC,'Data mining (Goals Superiority)'!$C421))</f>
        <v/>
      </c>
      <c r="F421" s="4" t="str">
        <f ca="1">IF(C421="","",COUNTIFS('Program and Results'!$S:$S,"DRAW",'Program and Results'!$AC:$AC,'Data mining (Goals Superiority)'!$C421))</f>
        <v/>
      </c>
      <c r="G421" s="4" t="str">
        <f t="shared" ca="1" si="91"/>
        <v/>
      </c>
      <c r="H421" s="69" t="str">
        <f t="shared" ca="1" si="92"/>
        <v/>
      </c>
      <c r="I421" s="69" t="str">
        <f t="shared" ca="1" si="93"/>
        <v/>
      </c>
      <c r="J421" s="69" t="str">
        <f t="shared" ca="1" si="94"/>
        <v/>
      </c>
      <c r="N421" s="64" t="str">
        <f t="shared" ca="1" si="104"/>
        <v/>
      </c>
      <c r="O421" s="64" t="str">
        <f t="shared" ca="1" si="105"/>
        <v/>
      </c>
      <c r="P421" s="36" t="str">
        <f t="shared" ca="1" si="95"/>
        <v/>
      </c>
      <c r="Q421" s="36" t="str">
        <f t="shared" ca="1" si="96"/>
        <v/>
      </c>
      <c r="R421" s="36" t="str">
        <f t="shared" ca="1" si="97"/>
        <v/>
      </c>
      <c r="S421" s="4" t="str">
        <f t="shared" ca="1" si="98"/>
        <v/>
      </c>
      <c r="T421" s="61" t="str">
        <f t="shared" ca="1" si="99"/>
        <v/>
      </c>
      <c r="U421" s="61" t="str">
        <f t="shared" ca="1" si="100"/>
        <v/>
      </c>
      <c r="V421" s="61" t="str">
        <f t="shared" ca="1" si="101"/>
        <v/>
      </c>
      <c r="AJ421" t="str">
        <f t="shared" ca="1" si="102"/>
        <v>first</v>
      </c>
    </row>
    <row r="422" spans="3:36">
      <c r="C422" t="str">
        <f t="shared" ca="1" si="103"/>
        <v/>
      </c>
      <c r="D422" s="4" t="str">
        <f ca="1">IF(C422="","",COUNTIFS('Program and Results'!$S:$S,"HOME",'Program and Results'!$AC:$AC,'Data mining (Goals Superiority)'!$C422))</f>
        <v/>
      </c>
      <c r="E422" s="4" t="str">
        <f ca="1">IF(C422="","",COUNTIFS('Program and Results'!$S:$S,"AWAY",'Program and Results'!$AC:$AC,'Data mining (Goals Superiority)'!$C422))</f>
        <v/>
      </c>
      <c r="F422" s="4" t="str">
        <f ca="1">IF(C422="","",COUNTIFS('Program and Results'!$S:$S,"DRAW",'Program and Results'!$AC:$AC,'Data mining (Goals Superiority)'!$C422))</f>
        <v/>
      </c>
      <c r="G422" s="4" t="str">
        <f t="shared" ca="1" si="91"/>
        <v/>
      </c>
      <c r="H422" s="69" t="str">
        <f t="shared" ca="1" si="92"/>
        <v/>
      </c>
      <c r="I422" s="69" t="str">
        <f t="shared" ca="1" si="93"/>
        <v/>
      </c>
      <c r="J422" s="69" t="str">
        <f t="shared" ca="1" si="94"/>
        <v/>
      </c>
      <c r="N422" s="64" t="str">
        <f t="shared" ca="1" si="104"/>
        <v/>
      </c>
      <c r="O422" s="64" t="str">
        <f t="shared" ca="1" si="105"/>
        <v/>
      </c>
      <c r="P422" s="36" t="str">
        <f t="shared" ca="1" si="95"/>
        <v/>
      </c>
      <c r="Q422" s="36" t="str">
        <f t="shared" ca="1" si="96"/>
        <v/>
      </c>
      <c r="R422" s="36" t="str">
        <f t="shared" ca="1" si="97"/>
        <v/>
      </c>
      <c r="S422" s="4" t="str">
        <f t="shared" ca="1" si="98"/>
        <v/>
      </c>
      <c r="T422" s="61" t="str">
        <f t="shared" ca="1" si="99"/>
        <v/>
      </c>
      <c r="U422" s="61" t="str">
        <f t="shared" ca="1" si="100"/>
        <v/>
      </c>
      <c r="V422" s="61" t="str">
        <f t="shared" ca="1" si="101"/>
        <v/>
      </c>
      <c r="AJ422" t="str">
        <f t="shared" ca="1" si="102"/>
        <v>first</v>
      </c>
    </row>
    <row r="423" spans="3:36">
      <c r="C423" t="str">
        <f t="shared" ca="1" si="103"/>
        <v/>
      </c>
      <c r="D423" s="4" t="str">
        <f ca="1">IF(C423="","",COUNTIFS('Program and Results'!$S:$S,"HOME",'Program and Results'!$AC:$AC,'Data mining (Goals Superiority)'!$C423))</f>
        <v/>
      </c>
      <c r="E423" s="4" t="str">
        <f ca="1">IF(C423="","",COUNTIFS('Program and Results'!$S:$S,"AWAY",'Program and Results'!$AC:$AC,'Data mining (Goals Superiority)'!$C423))</f>
        <v/>
      </c>
      <c r="F423" s="4" t="str">
        <f ca="1">IF(C423="","",COUNTIFS('Program and Results'!$S:$S,"DRAW",'Program and Results'!$AC:$AC,'Data mining (Goals Superiority)'!$C423))</f>
        <v/>
      </c>
      <c r="G423" s="4" t="str">
        <f t="shared" ca="1" si="91"/>
        <v/>
      </c>
      <c r="H423" s="69" t="str">
        <f t="shared" ca="1" si="92"/>
        <v/>
      </c>
      <c r="I423" s="69" t="str">
        <f t="shared" ca="1" si="93"/>
        <v/>
      </c>
      <c r="J423" s="69" t="str">
        <f t="shared" ca="1" si="94"/>
        <v/>
      </c>
      <c r="N423" s="64" t="str">
        <f t="shared" ca="1" si="104"/>
        <v/>
      </c>
      <c r="O423" s="64" t="str">
        <f t="shared" ca="1" si="105"/>
        <v/>
      </c>
      <c r="P423" s="36" t="str">
        <f t="shared" ca="1" si="95"/>
        <v/>
      </c>
      <c r="Q423" s="36" t="str">
        <f t="shared" ca="1" si="96"/>
        <v/>
      </c>
      <c r="R423" s="36" t="str">
        <f t="shared" ca="1" si="97"/>
        <v/>
      </c>
      <c r="S423" s="4" t="str">
        <f t="shared" ca="1" si="98"/>
        <v/>
      </c>
      <c r="T423" s="61" t="str">
        <f t="shared" ca="1" si="99"/>
        <v/>
      </c>
      <c r="U423" s="61" t="str">
        <f t="shared" ca="1" si="100"/>
        <v/>
      </c>
      <c r="V423" s="61" t="str">
        <f t="shared" ca="1" si="101"/>
        <v/>
      </c>
      <c r="AJ423" t="str">
        <f t="shared" ca="1" si="102"/>
        <v>first</v>
      </c>
    </row>
    <row r="424" spans="3:36">
      <c r="C424" t="str">
        <f t="shared" ca="1" si="103"/>
        <v/>
      </c>
      <c r="D424" s="4" t="str">
        <f ca="1">IF(C424="","",COUNTIFS('Program and Results'!$S:$S,"HOME",'Program and Results'!$AC:$AC,'Data mining (Goals Superiority)'!$C424))</f>
        <v/>
      </c>
      <c r="E424" s="4" t="str">
        <f ca="1">IF(C424="","",COUNTIFS('Program and Results'!$S:$S,"AWAY",'Program and Results'!$AC:$AC,'Data mining (Goals Superiority)'!$C424))</f>
        <v/>
      </c>
      <c r="F424" s="4" t="str">
        <f ca="1">IF(C424="","",COUNTIFS('Program and Results'!$S:$S,"DRAW",'Program and Results'!$AC:$AC,'Data mining (Goals Superiority)'!$C424))</f>
        <v/>
      </c>
      <c r="G424" s="4" t="str">
        <f t="shared" ca="1" si="91"/>
        <v/>
      </c>
      <c r="H424" s="69" t="str">
        <f t="shared" ca="1" si="92"/>
        <v/>
      </c>
      <c r="I424" s="69" t="str">
        <f t="shared" ca="1" si="93"/>
        <v/>
      </c>
      <c r="J424" s="69" t="str">
        <f t="shared" ca="1" si="94"/>
        <v/>
      </c>
      <c r="N424" s="64" t="str">
        <f t="shared" ca="1" si="104"/>
        <v/>
      </c>
      <c r="O424" s="64" t="str">
        <f t="shared" ca="1" si="105"/>
        <v/>
      </c>
      <c r="P424" s="36" t="str">
        <f t="shared" ca="1" si="95"/>
        <v/>
      </c>
      <c r="Q424" s="36" t="str">
        <f t="shared" ca="1" si="96"/>
        <v/>
      </c>
      <c r="R424" s="36" t="str">
        <f t="shared" ca="1" si="97"/>
        <v/>
      </c>
      <c r="S424" s="4" t="str">
        <f t="shared" ca="1" si="98"/>
        <v/>
      </c>
      <c r="T424" s="61" t="str">
        <f t="shared" ca="1" si="99"/>
        <v/>
      </c>
      <c r="U424" s="61" t="str">
        <f t="shared" ca="1" si="100"/>
        <v/>
      </c>
      <c r="V424" s="61" t="str">
        <f t="shared" ca="1" si="101"/>
        <v/>
      </c>
      <c r="AJ424" t="str">
        <f t="shared" ca="1" si="102"/>
        <v>first</v>
      </c>
    </row>
    <row r="425" spans="3:36">
      <c r="C425" t="str">
        <f t="shared" ca="1" si="103"/>
        <v/>
      </c>
      <c r="D425" s="4" t="str">
        <f ca="1">IF(C425="","",COUNTIFS('Program and Results'!$S:$S,"HOME",'Program and Results'!$AC:$AC,'Data mining (Goals Superiority)'!$C425))</f>
        <v/>
      </c>
      <c r="E425" s="4" t="str">
        <f ca="1">IF(C425="","",COUNTIFS('Program and Results'!$S:$S,"AWAY",'Program and Results'!$AC:$AC,'Data mining (Goals Superiority)'!$C425))</f>
        <v/>
      </c>
      <c r="F425" s="4" t="str">
        <f ca="1">IF(C425="","",COUNTIFS('Program and Results'!$S:$S,"DRAW",'Program and Results'!$AC:$AC,'Data mining (Goals Superiority)'!$C425))</f>
        <v/>
      </c>
      <c r="G425" s="4" t="str">
        <f t="shared" ca="1" si="91"/>
        <v/>
      </c>
      <c r="H425" s="69" t="str">
        <f t="shared" ca="1" si="92"/>
        <v/>
      </c>
      <c r="I425" s="69" t="str">
        <f t="shared" ca="1" si="93"/>
        <v/>
      </c>
      <c r="J425" s="69" t="str">
        <f t="shared" ca="1" si="94"/>
        <v/>
      </c>
      <c r="N425" s="64" t="str">
        <f t="shared" ca="1" si="104"/>
        <v/>
      </c>
      <c r="O425" s="64" t="str">
        <f t="shared" ca="1" si="105"/>
        <v/>
      </c>
      <c r="P425" s="36" t="str">
        <f t="shared" ca="1" si="95"/>
        <v/>
      </c>
      <c r="Q425" s="36" t="str">
        <f t="shared" ca="1" si="96"/>
        <v/>
      </c>
      <c r="R425" s="36" t="str">
        <f t="shared" ca="1" si="97"/>
        <v/>
      </c>
      <c r="S425" s="4" t="str">
        <f t="shared" ca="1" si="98"/>
        <v/>
      </c>
      <c r="T425" s="61" t="str">
        <f t="shared" ca="1" si="99"/>
        <v/>
      </c>
      <c r="U425" s="61" t="str">
        <f t="shared" ca="1" si="100"/>
        <v/>
      </c>
      <c r="V425" s="61" t="str">
        <f t="shared" ca="1" si="101"/>
        <v/>
      </c>
      <c r="AJ425" t="str">
        <f t="shared" ca="1" si="102"/>
        <v>first</v>
      </c>
    </row>
    <row r="426" spans="3:36">
      <c r="C426" t="str">
        <f t="shared" ca="1" si="103"/>
        <v/>
      </c>
      <c r="D426" s="4" t="str">
        <f ca="1">IF(C426="","",COUNTIFS('Program and Results'!$S:$S,"HOME",'Program and Results'!$AC:$AC,'Data mining (Goals Superiority)'!$C426))</f>
        <v/>
      </c>
      <c r="E426" s="4" t="str">
        <f ca="1">IF(C426="","",COUNTIFS('Program and Results'!$S:$S,"AWAY",'Program and Results'!$AC:$AC,'Data mining (Goals Superiority)'!$C426))</f>
        <v/>
      </c>
      <c r="F426" s="4" t="str">
        <f ca="1">IF(C426="","",COUNTIFS('Program and Results'!$S:$S,"DRAW",'Program and Results'!$AC:$AC,'Data mining (Goals Superiority)'!$C426))</f>
        <v/>
      </c>
      <c r="G426" s="4" t="str">
        <f t="shared" ca="1" si="91"/>
        <v/>
      </c>
      <c r="H426" s="69" t="str">
        <f t="shared" ca="1" si="92"/>
        <v/>
      </c>
      <c r="I426" s="69" t="str">
        <f t="shared" ca="1" si="93"/>
        <v/>
      </c>
      <c r="J426" s="69" t="str">
        <f t="shared" ca="1" si="94"/>
        <v/>
      </c>
      <c r="N426" s="64" t="str">
        <f t="shared" ca="1" si="104"/>
        <v/>
      </c>
      <c r="O426" s="64" t="str">
        <f t="shared" ca="1" si="105"/>
        <v/>
      </c>
      <c r="P426" s="36" t="str">
        <f t="shared" ca="1" si="95"/>
        <v/>
      </c>
      <c r="Q426" s="36" t="str">
        <f t="shared" ca="1" si="96"/>
        <v/>
      </c>
      <c r="R426" s="36" t="str">
        <f t="shared" ca="1" si="97"/>
        <v/>
      </c>
      <c r="S426" s="4" t="str">
        <f t="shared" ca="1" si="98"/>
        <v/>
      </c>
      <c r="T426" s="61" t="str">
        <f t="shared" ca="1" si="99"/>
        <v/>
      </c>
      <c r="U426" s="61" t="str">
        <f t="shared" ca="1" si="100"/>
        <v/>
      </c>
      <c r="V426" s="61" t="str">
        <f t="shared" ca="1" si="101"/>
        <v/>
      </c>
      <c r="AJ426" t="str">
        <f t="shared" ca="1" si="102"/>
        <v>first</v>
      </c>
    </row>
    <row r="427" spans="3:36">
      <c r="C427" t="str">
        <f t="shared" ca="1" si="103"/>
        <v/>
      </c>
      <c r="D427" s="4" t="str">
        <f ca="1">IF(C427="","",COUNTIFS('Program and Results'!$S:$S,"HOME",'Program and Results'!$AC:$AC,'Data mining (Goals Superiority)'!$C427))</f>
        <v/>
      </c>
      <c r="E427" s="4" t="str">
        <f ca="1">IF(C427="","",COUNTIFS('Program and Results'!$S:$S,"AWAY",'Program and Results'!$AC:$AC,'Data mining (Goals Superiority)'!$C427))</f>
        <v/>
      </c>
      <c r="F427" s="4" t="str">
        <f ca="1">IF(C427="","",COUNTIFS('Program and Results'!$S:$S,"DRAW",'Program and Results'!$AC:$AC,'Data mining (Goals Superiority)'!$C427))</f>
        <v/>
      </c>
      <c r="G427" s="4" t="str">
        <f t="shared" ca="1" si="91"/>
        <v/>
      </c>
      <c r="H427" s="69" t="str">
        <f t="shared" ca="1" si="92"/>
        <v/>
      </c>
      <c r="I427" s="69" t="str">
        <f t="shared" ca="1" si="93"/>
        <v/>
      </c>
      <c r="J427" s="69" t="str">
        <f t="shared" ca="1" si="94"/>
        <v/>
      </c>
      <c r="N427" s="64" t="str">
        <f t="shared" ca="1" si="104"/>
        <v/>
      </c>
      <c r="O427" s="64" t="str">
        <f t="shared" ca="1" si="105"/>
        <v/>
      </c>
      <c r="P427" s="36" t="str">
        <f t="shared" ca="1" si="95"/>
        <v/>
      </c>
      <c r="Q427" s="36" t="str">
        <f t="shared" ca="1" si="96"/>
        <v/>
      </c>
      <c r="R427" s="36" t="str">
        <f t="shared" ca="1" si="97"/>
        <v/>
      </c>
      <c r="S427" s="4" t="str">
        <f t="shared" ca="1" si="98"/>
        <v/>
      </c>
      <c r="T427" s="61" t="str">
        <f t="shared" ca="1" si="99"/>
        <v/>
      </c>
      <c r="U427" s="61" t="str">
        <f t="shared" ca="1" si="100"/>
        <v/>
      </c>
      <c r="V427" s="61" t="str">
        <f t="shared" ca="1" si="101"/>
        <v/>
      </c>
      <c r="AJ427" t="str">
        <f t="shared" ca="1" si="102"/>
        <v>first</v>
      </c>
    </row>
    <row r="428" spans="3:36">
      <c r="C428" t="str">
        <f t="shared" ca="1" si="103"/>
        <v/>
      </c>
      <c r="D428" s="4" t="str">
        <f ca="1">IF(C428="","",COUNTIFS('Program and Results'!$S:$S,"HOME",'Program and Results'!$AC:$AC,'Data mining (Goals Superiority)'!$C428))</f>
        <v/>
      </c>
      <c r="E428" s="4" t="str">
        <f ca="1">IF(C428="","",COUNTIFS('Program and Results'!$S:$S,"AWAY",'Program and Results'!$AC:$AC,'Data mining (Goals Superiority)'!$C428))</f>
        <v/>
      </c>
      <c r="F428" s="4" t="str">
        <f ca="1">IF(C428="","",COUNTIFS('Program and Results'!$S:$S,"DRAW",'Program and Results'!$AC:$AC,'Data mining (Goals Superiority)'!$C428))</f>
        <v/>
      </c>
      <c r="G428" s="4" t="str">
        <f t="shared" ca="1" si="91"/>
        <v/>
      </c>
      <c r="H428" s="69" t="str">
        <f t="shared" ca="1" si="92"/>
        <v/>
      </c>
      <c r="I428" s="69" t="str">
        <f t="shared" ca="1" si="93"/>
        <v/>
      </c>
      <c r="J428" s="69" t="str">
        <f t="shared" ca="1" si="94"/>
        <v/>
      </c>
      <c r="N428" s="64" t="str">
        <f t="shared" ca="1" si="104"/>
        <v/>
      </c>
      <c r="O428" s="64" t="str">
        <f t="shared" ca="1" si="105"/>
        <v/>
      </c>
      <c r="P428" s="36" t="str">
        <f t="shared" ca="1" si="95"/>
        <v/>
      </c>
      <c r="Q428" s="36" t="str">
        <f t="shared" ca="1" si="96"/>
        <v/>
      </c>
      <c r="R428" s="36" t="str">
        <f t="shared" ca="1" si="97"/>
        <v/>
      </c>
      <c r="S428" s="4" t="str">
        <f t="shared" ca="1" si="98"/>
        <v/>
      </c>
      <c r="T428" s="61" t="str">
        <f t="shared" ca="1" si="99"/>
        <v/>
      </c>
      <c r="U428" s="61" t="str">
        <f t="shared" ca="1" si="100"/>
        <v/>
      </c>
      <c r="V428" s="61" t="str">
        <f t="shared" ca="1" si="101"/>
        <v/>
      </c>
      <c r="AJ428" t="str">
        <f t="shared" ca="1" si="102"/>
        <v>first</v>
      </c>
    </row>
    <row r="429" spans="3:36">
      <c r="C429" t="str">
        <f t="shared" ca="1" si="103"/>
        <v/>
      </c>
      <c r="D429" s="4" t="str">
        <f ca="1">IF(C429="","",COUNTIFS('Program and Results'!$S:$S,"HOME",'Program and Results'!$AC:$AC,'Data mining (Goals Superiority)'!$C429))</f>
        <v/>
      </c>
      <c r="E429" s="4" t="str">
        <f ca="1">IF(C429="","",COUNTIFS('Program and Results'!$S:$S,"AWAY",'Program and Results'!$AC:$AC,'Data mining (Goals Superiority)'!$C429))</f>
        <v/>
      </c>
      <c r="F429" s="4" t="str">
        <f ca="1">IF(C429="","",COUNTIFS('Program and Results'!$S:$S,"DRAW",'Program and Results'!$AC:$AC,'Data mining (Goals Superiority)'!$C429))</f>
        <v/>
      </c>
      <c r="G429" s="4" t="str">
        <f t="shared" ca="1" si="91"/>
        <v/>
      </c>
      <c r="H429" s="69" t="str">
        <f t="shared" ca="1" si="92"/>
        <v/>
      </c>
      <c r="I429" s="69" t="str">
        <f t="shared" ca="1" si="93"/>
        <v/>
      </c>
      <c r="J429" s="69" t="str">
        <f t="shared" ca="1" si="94"/>
        <v/>
      </c>
      <c r="N429" s="64" t="str">
        <f t="shared" ca="1" si="104"/>
        <v/>
      </c>
      <c r="O429" s="64" t="str">
        <f t="shared" ca="1" si="105"/>
        <v/>
      </c>
      <c r="P429" s="36" t="str">
        <f t="shared" ca="1" si="95"/>
        <v/>
      </c>
      <c r="Q429" s="36" t="str">
        <f t="shared" ca="1" si="96"/>
        <v/>
      </c>
      <c r="R429" s="36" t="str">
        <f t="shared" ca="1" si="97"/>
        <v/>
      </c>
      <c r="S429" s="4" t="str">
        <f t="shared" ca="1" si="98"/>
        <v/>
      </c>
      <c r="T429" s="61" t="str">
        <f t="shared" ca="1" si="99"/>
        <v/>
      </c>
      <c r="U429" s="61" t="str">
        <f t="shared" ca="1" si="100"/>
        <v/>
      </c>
      <c r="V429" s="61" t="str">
        <f t="shared" ca="1" si="101"/>
        <v/>
      </c>
      <c r="AJ429" t="str">
        <f t="shared" ca="1" si="102"/>
        <v>first</v>
      </c>
    </row>
    <row r="430" spans="3:36">
      <c r="C430" t="str">
        <f t="shared" ca="1" si="103"/>
        <v/>
      </c>
      <c r="D430" s="4" t="str">
        <f ca="1">IF(C430="","",COUNTIFS('Program and Results'!$S:$S,"HOME",'Program and Results'!$AC:$AC,'Data mining (Goals Superiority)'!$C430))</f>
        <v/>
      </c>
      <c r="E430" s="4" t="str">
        <f ca="1">IF(C430="","",COUNTIFS('Program and Results'!$S:$S,"AWAY",'Program and Results'!$AC:$AC,'Data mining (Goals Superiority)'!$C430))</f>
        <v/>
      </c>
      <c r="F430" s="4" t="str">
        <f ca="1">IF(C430="","",COUNTIFS('Program and Results'!$S:$S,"DRAW",'Program and Results'!$AC:$AC,'Data mining (Goals Superiority)'!$C430))</f>
        <v/>
      </c>
      <c r="G430" s="4" t="str">
        <f t="shared" ca="1" si="91"/>
        <v/>
      </c>
      <c r="H430" s="69" t="str">
        <f t="shared" ca="1" si="92"/>
        <v/>
      </c>
      <c r="I430" s="69" t="str">
        <f t="shared" ca="1" si="93"/>
        <v/>
      </c>
      <c r="J430" s="69" t="str">
        <f t="shared" ca="1" si="94"/>
        <v/>
      </c>
      <c r="N430" s="64" t="str">
        <f t="shared" ca="1" si="104"/>
        <v/>
      </c>
      <c r="O430" s="64" t="str">
        <f t="shared" ca="1" si="105"/>
        <v/>
      </c>
      <c r="P430" s="36" t="str">
        <f t="shared" ca="1" si="95"/>
        <v/>
      </c>
      <c r="Q430" s="36" t="str">
        <f t="shared" ca="1" si="96"/>
        <v/>
      </c>
      <c r="R430" s="36" t="str">
        <f t="shared" ca="1" si="97"/>
        <v/>
      </c>
      <c r="S430" s="4" t="str">
        <f t="shared" ca="1" si="98"/>
        <v/>
      </c>
      <c r="T430" s="61" t="str">
        <f t="shared" ca="1" si="99"/>
        <v/>
      </c>
      <c r="U430" s="61" t="str">
        <f t="shared" ca="1" si="100"/>
        <v/>
      </c>
      <c r="V430" s="61" t="str">
        <f t="shared" ca="1" si="101"/>
        <v/>
      </c>
      <c r="AJ430" t="str">
        <f t="shared" ca="1" si="102"/>
        <v>first</v>
      </c>
    </row>
    <row r="431" spans="3:36">
      <c r="C431" t="str">
        <f t="shared" ca="1" si="103"/>
        <v/>
      </c>
      <c r="D431" s="4" t="str">
        <f ca="1">IF(C431="","",COUNTIFS('Program and Results'!$S:$S,"HOME",'Program and Results'!$AC:$AC,'Data mining (Goals Superiority)'!$C431))</f>
        <v/>
      </c>
      <c r="E431" s="4" t="str">
        <f ca="1">IF(C431="","",COUNTIFS('Program and Results'!$S:$S,"AWAY",'Program and Results'!$AC:$AC,'Data mining (Goals Superiority)'!$C431))</f>
        <v/>
      </c>
      <c r="F431" s="4" t="str">
        <f ca="1">IF(C431="","",COUNTIFS('Program and Results'!$S:$S,"DRAW",'Program and Results'!$AC:$AC,'Data mining (Goals Superiority)'!$C431))</f>
        <v/>
      </c>
      <c r="G431" s="4" t="str">
        <f t="shared" ca="1" si="91"/>
        <v/>
      </c>
      <c r="H431" s="69" t="str">
        <f t="shared" ca="1" si="92"/>
        <v/>
      </c>
      <c r="I431" s="69" t="str">
        <f t="shared" ca="1" si="93"/>
        <v/>
      </c>
      <c r="J431" s="69" t="str">
        <f t="shared" ca="1" si="94"/>
        <v/>
      </c>
      <c r="N431" s="64" t="str">
        <f t="shared" ca="1" si="104"/>
        <v/>
      </c>
      <c r="O431" s="64" t="str">
        <f t="shared" ca="1" si="105"/>
        <v/>
      </c>
      <c r="P431" s="36" t="str">
        <f t="shared" ca="1" si="95"/>
        <v/>
      </c>
      <c r="Q431" s="36" t="str">
        <f t="shared" ca="1" si="96"/>
        <v/>
      </c>
      <c r="R431" s="36" t="str">
        <f t="shared" ca="1" si="97"/>
        <v/>
      </c>
      <c r="S431" s="4" t="str">
        <f t="shared" ca="1" si="98"/>
        <v/>
      </c>
      <c r="T431" s="61" t="str">
        <f t="shared" ca="1" si="99"/>
        <v/>
      </c>
      <c r="U431" s="61" t="str">
        <f t="shared" ca="1" si="100"/>
        <v/>
      </c>
      <c r="V431" s="61" t="str">
        <f t="shared" ca="1" si="101"/>
        <v/>
      </c>
      <c r="AJ431" t="str">
        <f t="shared" ca="1" si="102"/>
        <v>first</v>
      </c>
    </row>
    <row r="432" spans="3:36">
      <c r="C432" t="str">
        <f t="shared" ca="1" si="103"/>
        <v/>
      </c>
      <c r="D432" s="4" t="str">
        <f ca="1">IF(C432="","",COUNTIFS('Program and Results'!$S:$S,"HOME",'Program and Results'!$AC:$AC,'Data mining (Goals Superiority)'!$C432))</f>
        <v/>
      </c>
      <c r="E432" s="4" t="str">
        <f ca="1">IF(C432="","",COUNTIFS('Program and Results'!$S:$S,"AWAY",'Program and Results'!$AC:$AC,'Data mining (Goals Superiority)'!$C432))</f>
        <v/>
      </c>
      <c r="F432" s="4" t="str">
        <f ca="1">IF(C432="","",COUNTIFS('Program and Results'!$S:$S,"DRAW",'Program and Results'!$AC:$AC,'Data mining (Goals Superiority)'!$C432))</f>
        <v/>
      </c>
      <c r="G432" s="4" t="str">
        <f t="shared" ca="1" si="91"/>
        <v/>
      </c>
      <c r="H432" s="69" t="str">
        <f t="shared" ca="1" si="92"/>
        <v/>
      </c>
      <c r="I432" s="69" t="str">
        <f t="shared" ca="1" si="93"/>
        <v/>
      </c>
      <c r="J432" s="69" t="str">
        <f t="shared" ca="1" si="94"/>
        <v/>
      </c>
      <c r="N432" s="64" t="str">
        <f t="shared" ca="1" si="104"/>
        <v/>
      </c>
      <c r="O432" s="64" t="str">
        <f t="shared" ca="1" si="105"/>
        <v/>
      </c>
      <c r="P432" s="36" t="str">
        <f t="shared" ca="1" si="95"/>
        <v/>
      </c>
      <c r="Q432" s="36" t="str">
        <f t="shared" ca="1" si="96"/>
        <v/>
      </c>
      <c r="R432" s="36" t="str">
        <f t="shared" ca="1" si="97"/>
        <v/>
      </c>
      <c r="S432" s="4" t="str">
        <f t="shared" ca="1" si="98"/>
        <v/>
      </c>
      <c r="T432" s="61" t="str">
        <f t="shared" ca="1" si="99"/>
        <v/>
      </c>
      <c r="U432" s="61" t="str">
        <f t="shared" ca="1" si="100"/>
        <v/>
      </c>
      <c r="V432" s="61" t="str">
        <f t="shared" ca="1" si="101"/>
        <v/>
      </c>
      <c r="AJ432" t="str">
        <f t="shared" ca="1" si="102"/>
        <v>first</v>
      </c>
    </row>
    <row r="433" spans="3:36">
      <c r="C433" t="str">
        <f t="shared" ca="1" si="103"/>
        <v/>
      </c>
      <c r="D433" s="4" t="str">
        <f ca="1">IF(C433="","",COUNTIFS('Program and Results'!$S:$S,"HOME",'Program and Results'!$AC:$AC,'Data mining (Goals Superiority)'!$C433))</f>
        <v/>
      </c>
      <c r="E433" s="4" t="str">
        <f ca="1">IF(C433="","",COUNTIFS('Program and Results'!$S:$S,"AWAY",'Program and Results'!$AC:$AC,'Data mining (Goals Superiority)'!$C433))</f>
        <v/>
      </c>
      <c r="F433" s="4" t="str">
        <f ca="1">IF(C433="","",COUNTIFS('Program and Results'!$S:$S,"DRAW",'Program and Results'!$AC:$AC,'Data mining (Goals Superiority)'!$C433))</f>
        <v/>
      </c>
      <c r="G433" s="4" t="str">
        <f t="shared" ca="1" si="91"/>
        <v/>
      </c>
      <c r="H433" s="69" t="str">
        <f t="shared" ca="1" si="92"/>
        <v/>
      </c>
      <c r="I433" s="69" t="str">
        <f t="shared" ca="1" si="93"/>
        <v/>
      </c>
      <c r="J433" s="69" t="str">
        <f t="shared" ca="1" si="94"/>
        <v/>
      </c>
      <c r="N433" s="64" t="str">
        <f t="shared" ca="1" si="104"/>
        <v/>
      </c>
      <c r="O433" s="64" t="str">
        <f t="shared" ca="1" si="105"/>
        <v/>
      </c>
      <c r="P433" s="36" t="str">
        <f t="shared" ca="1" si="95"/>
        <v/>
      </c>
      <c r="Q433" s="36" t="str">
        <f t="shared" ca="1" si="96"/>
        <v/>
      </c>
      <c r="R433" s="36" t="str">
        <f t="shared" ca="1" si="97"/>
        <v/>
      </c>
      <c r="S433" s="4" t="str">
        <f t="shared" ca="1" si="98"/>
        <v/>
      </c>
      <c r="T433" s="61" t="str">
        <f t="shared" ca="1" si="99"/>
        <v/>
      </c>
      <c r="U433" s="61" t="str">
        <f t="shared" ca="1" si="100"/>
        <v/>
      </c>
      <c r="V433" s="61" t="str">
        <f t="shared" ca="1" si="101"/>
        <v/>
      </c>
      <c r="AJ433" t="str">
        <f t="shared" ca="1" si="102"/>
        <v>first</v>
      </c>
    </row>
    <row r="434" spans="3:36">
      <c r="C434" t="str">
        <f t="shared" ca="1" si="103"/>
        <v/>
      </c>
      <c r="D434" s="4" t="str">
        <f ca="1">IF(C434="","",COUNTIFS('Program and Results'!$S:$S,"HOME",'Program and Results'!$AC:$AC,'Data mining (Goals Superiority)'!$C434))</f>
        <v/>
      </c>
      <c r="E434" s="4" t="str">
        <f ca="1">IF(C434="","",COUNTIFS('Program and Results'!$S:$S,"AWAY",'Program and Results'!$AC:$AC,'Data mining (Goals Superiority)'!$C434))</f>
        <v/>
      </c>
      <c r="F434" s="4" t="str">
        <f ca="1">IF(C434="","",COUNTIFS('Program and Results'!$S:$S,"DRAW",'Program and Results'!$AC:$AC,'Data mining (Goals Superiority)'!$C434))</f>
        <v/>
      </c>
      <c r="G434" s="4" t="str">
        <f t="shared" ca="1" si="91"/>
        <v/>
      </c>
      <c r="H434" s="69" t="str">
        <f t="shared" ca="1" si="92"/>
        <v/>
      </c>
      <c r="I434" s="69" t="str">
        <f t="shared" ca="1" si="93"/>
        <v/>
      </c>
      <c r="J434" s="69" t="str">
        <f t="shared" ca="1" si="94"/>
        <v/>
      </c>
      <c r="N434" s="64" t="str">
        <f t="shared" ca="1" si="104"/>
        <v/>
      </c>
      <c r="O434" s="64" t="str">
        <f t="shared" ca="1" si="105"/>
        <v/>
      </c>
      <c r="P434" s="36" t="str">
        <f t="shared" ca="1" si="95"/>
        <v/>
      </c>
      <c r="Q434" s="36" t="str">
        <f t="shared" ca="1" si="96"/>
        <v/>
      </c>
      <c r="R434" s="36" t="str">
        <f t="shared" ca="1" si="97"/>
        <v/>
      </c>
      <c r="S434" s="4" t="str">
        <f t="shared" ca="1" si="98"/>
        <v/>
      </c>
      <c r="T434" s="61" t="str">
        <f t="shared" ca="1" si="99"/>
        <v/>
      </c>
      <c r="U434" s="61" t="str">
        <f t="shared" ca="1" si="100"/>
        <v/>
      </c>
      <c r="V434" s="61" t="str">
        <f t="shared" ca="1" si="101"/>
        <v/>
      </c>
      <c r="AJ434" t="str">
        <f t="shared" ca="1" si="102"/>
        <v>first</v>
      </c>
    </row>
    <row r="435" spans="3:36">
      <c r="C435" t="str">
        <f t="shared" ca="1" si="103"/>
        <v/>
      </c>
      <c r="D435" s="4" t="str">
        <f ca="1">IF(C435="","",COUNTIFS('Program and Results'!$S:$S,"HOME",'Program and Results'!$AC:$AC,'Data mining (Goals Superiority)'!$C435))</f>
        <v/>
      </c>
      <c r="E435" s="4" t="str">
        <f ca="1">IF(C435="","",COUNTIFS('Program and Results'!$S:$S,"AWAY",'Program and Results'!$AC:$AC,'Data mining (Goals Superiority)'!$C435))</f>
        <v/>
      </c>
      <c r="F435" s="4" t="str">
        <f ca="1">IF(C435="","",COUNTIFS('Program and Results'!$S:$S,"DRAW",'Program and Results'!$AC:$AC,'Data mining (Goals Superiority)'!$C435))</f>
        <v/>
      </c>
      <c r="G435" s="4" t="str">
        <f t="shared" ca="1" si="91"/>
        <v/>
      </c>
      <c r="H435" s="69" t="str">
        <f t="shared" ca="1" si="92"/>
        <v/>
      </c>
      <c r="I435" s="69" t="str">
        <f t="shared" ca="1" si="93"/>
        <v/>
      </c>
      <c r="J435" s="69" t="str">
        <f t="shared" ca="1" si="94"/>
        <v/>
      </c>
      <c r="N435" s="64" t="str">
        <f t="shared" ca="1" si="104"/>
        <v/>
      </c>
      <c r="O435" s="64" t="str">
        <f t="shared" ca="1" si="105"/>
        <v/>
      </c>
      <c r="P435" s="36" t="str">
        <f t="shared" ca="1" si="95"/>
        <v/>
      </c>
      <c r="Q435" s="36" t="str">
        <f t="shared" ca="1" si="96"/>
        <v/>
      </c>
      <c r="R435" s="36" t="str">
        <f t="shared" ca="1" si="97"/>
        <v/>
      </c>
      <c r="S435" s="4" t="str">
        <f t="shared" ca="1" si="98"/>
        <v/>
      </c>
      <c r="T435" s="61" t="str">
        <f t="shared" ca="1" si="99"/>
        <v/>
      </c>
      <c r="U435" s="61" t="str">
        <f t="shared" ca="1" si="100"/>
        <v/>
      </c>
      <c r="V435" s="61" t="str">
        <f t="shared" ca="1" si="101"/>
        <v/>
      </c>
      <c r="AJ435" t="str">
        <f t="shared" ca="1" si="102"/>
        <v>first</v>
      </c>
    </row>
    <row r="436" spans="3:36">
      <c r="C436" t="str">
        <f t="shared" ca="1" si="103"/>
        <v/>
      </c>
      <c r="D436" s="4" t="str">
        <f ca="1">IF(C436="","",COUNTIFS('Program and Results'!$S:$S,"HOME",'Program and Results'!$AC:$AC,'Data mining (Goals Superiority)'!$C436))</f>
        <v/>
      </c>
      <c r="E436" s="4" t="str">
        <f ca="1">IF(C436="","",COUNTIFS('Program and Results'!$S:$S,"AWAY",'Program and Results'!$AC:$AC,'Data mining (Goals Superiority)'!$C436))</f>
        <v/>
      </c>
      <c r="F436" s="4" t="str">
        <f ca="1">IF(C436="","",COUNTIFS('Program and Results'!$S:$S,"DRAW",'Program and Results'!$AC:$AC,'Data mining (Goals Superiority)'!$C436))</f>
        <v/>
      </c>
      <c r="G436" s="4" t="str">
        <f t="shared" ca="1" si="91"/>
        <v/>
      </c>
      <c r="H436" s="69" t="str">
        <f t="shared" ca="1" si="92"/>
        <v/>
      </c>
      <c r="I436" s="69" t="str">
        <f t="shared" ca="1" si="93"/>
        <v/>
      </c>
      <c r="J436" s="69" t="str">
        <f t="shared" ca="1" si="94"/>
        <v/>
      </c>
      <c r="N436" s="64" t="str">
        <f t="shared" ca="1" si="104"/>
        <v/>
      </c>
      <c r="O436" s="64" t="str">
        <f t="shared" ca="1" si="105"/>
        <v/>
      </c>
      <c r="P436" s="36" t="str">
        <f t="shared" ca="1" si="95"/>
        <v/>
      </c>
      <c r="Q436" s="36" t="str">
        <f t="shared" ca="1" si="96"/>
        <v/>
      </c>
      <c r="R436" s="36" t="str">
        <f t="shared" ca="1" si="97"/>
        <v/>
      </c>
      <c r="S436" s="4" t="str">
        <f t="shared" ca="1" si="98"/>
        <v/>
      </c>
      <c r="T436" s="61" t="str">
        <f t="shared" ca="1" si="99"/>
        <v/>
      </c>
      <c r="U436" s="61" t="str">
        <f t="shared" ca="1" si="100"/>
        <v/>
      </c>
      <c r="V436" s="61" t="str">
        <f t="shared" ca="1" si="101"/>
        <v/>
      </c>
      <c r="AJ436" t="str">
        <f t="shared" ca="1" si="102"/>
        <v>first</v>
      </c>
    </row>
    <row r="437" spans="3:36">
      <c r="C437" t="str">
        <f t="shared" ca="1" si="103"/>
        <v/>
      </c>
      <c r="D437" s="4" t="str">
        <f ca="1">IF(C437="","",COUNTIFS('Program and Results'!$S:$S,"HOME",'Program and Results'!$AC:$AC,'Data mining (Goals Superiority)'!$C437))</f>
        <v/>
      </c>
      <c r="E437" s="4" t="str">
        <f ca="1">IF(C437="","",COUNTIFS('Program and Results'!$S:$S,"AWAY",'Program and Results'!$AC:$AC,'Data mining (Goals Superiority)'!$C437))</f>
        <v/>
      </c>
      <c r="F437" s="4" t="str">
        <f ca="1">IF(C437="","",COUNTIFS('Program and Results'!$S:$S,"DRAW",'Program and Results'!$AC:$AC,'Data mining (Goals Superiority)'!$C437))</f>
        <v/>
      </c>
      <c r="G437" s="4" t="str">
        <f t="shared" ca="1" si="91"/>
        <v/>
      </c>
      <c r="H437" s="69" t="str">
        <f t="shared" ca="1" si="92"/>
        <v/>
      </c>
      <c r="I437" s="69" t="str">
        <f t="shared" ca="1" si="93"/>
        <v/>
      </c>
      <c r="J437" s="69" t="str">
        <f t="shared" ca="1" si="94"/>
        <v/>
      </c>
      <c r="N437" s="64" t="str">
        <f t="shared" ca="1" si="104"/>
        <v/>
      </c>
      <c r="O437" s="64" t="str">
        <f t="shared" ca="1" si="105"/>
        <v/>
      </c>
      <c r="P437" s="36" t="str">
        <f t="shared" ca="1" si="95"/>
        <v/>
      </c>
      <c r="Q437" s="36" t="str">
        <f t="shared" ca="1" si="96"/>
        <v/>
      </c>
      <c r="R437" s="36" t="str">
        <f t="shared" ca="1" si="97"/>
        <v/>
      </c>
      <c r="S437" s="4" t="str">
        <f t="shared" ca="1" si="98"/>
        <v/>
      </c>
      <c r="T437" s="61" t="str">
        <f t="shared" ca="1" si="99"/>
        <v/>
      </c>
      <c r="U437" s="61" t="str">
        <f t="shared" ca="1" si="100"/>
        <v/>
      </c>
      <c r="V437" s="61" t="str">
        <f t="shared" ca="1" si="101"/>
        <v/>
      </c>
      <c r="AJ437" t="str">
        <f t="shared" ca="1" si="102"/>
        <v>first</v>
      </c>
    </row>
    <row r="438" spans="3:36">
      <c r="C438" t="str">
        <f t="shared" ca="1" si="103"/>
        <v/>
      </c>
      <c r="D438" s="4" t="str">
        <f ca="1">IF(C438="","",COUNTIFS('Program and Results'!$S:$S,"HOME",'Program and Results'!$AC:$AC,'Data mining (Goals Superiority)'!$C438))</f>
        <v/>
      </c>
      <c r="E438" s="4" t="str">
        <f ca="1">IF(C438="","",COUNTIFS('Program and Results'!$S:$S,"AWAY",'Program and Results'!$AC:$AC,'Data mining (Goals Superiority)'!$C438))</f>
        <v/>
      </c>
      <c r="F438" s="4" t="str">
        <f ca="1">IF(C438="","",COUNTIFS('Program and Results'!$S:$S,"DRAW",'Program and Results'!$AC:$AC,'Data mining (Goals Superiority)'!$C438))</f>
        <v/>
      </c>
      <c r="G438" s="4" t="str">
        <f t="shared" ca="1" si="91"/>
        <v/>
      </c>
      <c r="H438" s="69" t="str">
        <f t="shared" ca="1" si="92"/>
        <v/>
      </c>
      <c r="I438" s="69" t="str">
        <f t="shared" ca="1" si="93"/>
        <v/>
      </c>
      <c r="J438" s="69" t="str">
        <f t="shared" ca="1" si="94"/>
        <v/>
      </c>
      <c r="N438" s="64" t="str">
        <f t="shared" ca="1" si="104"/>
        <v/>
      </c>
      <c r="O438" s="64" t="str">
        <f t="shared" ca="1" si="105"/>
        <v/>
      </c>
      <c r="P438" s="36" t="str">
        <f t="shared" ca="1" si="95"/>
        <v/>
      </c>
      <c r="Q438" s="36" t="str">
        <f t="shared" ca="1" si="96"/>
        <v/>
      </c>
      <c r="R438" s="36" t="str">
        <f t="shared" ca="1" si="97"/>
        <v/>
      </c>
      <c r="S438" s="4" t="str">
        <f t="shared" ca="1" si="98"/>
        <v/>
      </c>
      <c r="T438" s="61" t="str">
        <f t="shared" ca="1" si="99"/>
        <v/>
      </c>
      <c r="U438" s="61" t="str">
        <f t="shared" ca="1" si="100"/>
        <v/>
      </c>
      <c r="V438" s="61" t="str">
        <f t="shared" ca="1" si="101"/>
        <v/>
      </c>
      <c r="AJ438" t="str">
        <f t="shared" ca="1" si="102"/>
        <v>first</v>
      </c>
    </row>
    <row r="439" spans="3:36">
      <c r="C439" t="str">
        <f t="shared" ca="1" si="103"/>
        <v/>
      </c>
      <c r="D439" s="4" t="str">
        <f ca="1">IF(C439="","",COUNTIFS('Program and Results'!$S:$S,"HOME",'Program and Results'!$AC:$AC,'Data mining (Goals Superiority)'!$C439))</f>
        <v/>
      </c>
      <c r="E439" s="4" t="str">
        <f ca="1">IF(C439="","",COUNTIFS('Program and Results'!$S:$S,"AWAY",'Program and Results'!$AC:$AC,'Data mining (Goals Superiority)'!$C439))</f>
        <v/>
      </c>
      <c r="F439" s="4" t="str">
        <f ca="1">IF(C439="","",COUNTIFS('Program and Results'!$S:$S,"DRAW",'Program and Results'!$AC:$AC,'Data mining (Goals Superiority)'!$C439))</f>
        <v/>
      </c>
      <c r="G439" s="4" t="str">
        <f t="shared" ca="1" si="91"/>
        <v/>
      </c>
      <c r="H439" s="69" t="str">
        <f t="shared" ca="1" si="92"/>
        <v/>
      </c>
      <c r="I439" s="69" t="str">
        <f t="shared" ca="1" si="93"/>
        <v/>
      </c>
      <c r="J439" s="69" t="str">
        <f t="shared" ca="1" si="94"/>
        <v/>
      </c>
      <c r="N439" s="64" t="str">
        <f t="shared" ca="1" si="104"/>
        <v/>
      </c>
      <c r="O439" s="64" t="str">
        <f t="shared" ca="1" si="105"/>
        <v/>
      </c>
      <c r="P439" s="36" t="str">
        <f t="shared" ca="1" si="95"/>
        <v/>
      </c>
      <c r="Q439" s="36" t="str">
        <f t="shared" ca="1" si="96"/>
        <v/>
      </c>
      <c r="R439" s="36" t="str">
        <f t="shared" ca="1" si="97"/>
        <v/>
      </c>
      <c r="S439" s="4" t="str">
        <f t="shared" ca="1" si="98"/>
        <v/>
      </c>
      <c r="T439" s="61" t="str">
        <f t="shared" ca="1" si="99"/>
        <v/>
      </c>
      <c r="U439" s="61" t="str">
        <f t="shared" ca="1" si="100"/>
        <v/>
      </c>
      <c r="V439" s="61" t="str">
        <f t="shared" ca="1" si="101"/>
        <v/>
      </c>
      <c r="AJ439" t="str">
        <f t="shared" ca="1" si="102"/>
        <v>first</v>
      </c>
    </row>
    <row r="440" spans="3:36">
      <c r="C440" t="str">
        <f t="shared" ca="1" si="103"/>
        <v/>
      </c>
      <c r="D440" s="4" t="str">
        <f ca="1">IF(C440="","",COUNTIFS('Program and Results'!$S:$S,"HOME",'Program and Results'!$AC:$AC,'Data mining (Goals Superiority)'!$C440))</f>
        <v/>
      </c>
      <c r="E440" s="4" t="str">
        <f ca="1">IF(C440="","",COUNTIFS('Program and Results'!$S:$S,"AWAY",'Program and Results'!$AC:$AC,'Data mining (Goals Superiority)'!$C440))</f>
        <v/>
      </c>
      <c r="F440" s="4" t="str">
        <f ca="1">IF(C440="","",COUNTIFS('Program and Results'!$S:$S,"DRAW",'Program and Results'!$AC:$AC,'Data mining (Goals Superiority)'!$C440))</f>
        <v/>
      </c>
      <c r="G440" s="4" t="str">
        <f t="shared" ca="1" si="91"/>
        <v/>
      </c>
      <c r="H440" s="69" t="str">
        <f t="shared" ca="1" si="92"/>
        <v/>
      </c>
      <c r="I440" s="69" t="str">
        <f t="shared" ca="1" si="93"/>
        <v/>
      </c>
      <c r="J440" s="69" t="str">
        <f t="shared" ca="1" si="94"/>
        <v/>
      </c>
      <c r="N440" s="64" t="str">
        <f t="shared" ca="1" si="104"/>
        <v/>
      </c>
      <c r="O440" s="64" t="str">
        <f t="shared" ca="1" si="105"/>
        <v/>
      </c>
      <c r="P440" s="36" t="str">
        <f t="shared" ca="1" si="95"/>
        <v/>
      </c>
      <c r="Q440" s="36" t="str">
        <f t="shared" ca="1" si="96"/>
        <v/>
      </c>
      <c r="R440" s="36" t="str">
        <f t="shared" ca="1" si="97"/>
        <v/>
      </c>
      <c r="S440" s="4" t="str">
        <f t="shared" ca="1" si="98"/>
        <v/>
      </c>
      <c r="T440" s="61" t="str">
        <f t="shared" ca="1" si="99"/>
        <v/>
      </c>
      <c r="U440" s="61" t="str">
        <f t="shared" ca="1" si="100"/>
        <v/>
      </c>
      <c r="V440" s="61" t="str">
        <f t="shared" ca="1" si="101"/>
        <v/>
      </c>
      <c r="AJ440" t="str">
        <f t="shared" ca="1" si="102"/>
        <v>first</v>
      </c>
    </row>
    <row r="441" spans="3:36">
      <c r="C441" t="str">
        <f t="shared" ca="1" si="103"/>
        <v/>
      </c>
      <c r="D441" s="4" t="str">
        <f ca="1">IF(C441="","",COUNTIFS('Program and Results'!$S:$S,"HOME",'Program and Results'!$AC:$AC,'Data mining (Goals Superiority)'!$C441))</f>
        <v/>
      </c>
      <c r="E441" s="4" t="str">
        <f ca="1">IF(C441="","",COUNTIFS('Program and Results'!$S:$S,"AWAY",'Program and Results'!$AC:$AC,'Data mining (Goals Superiority)'!$C441))</f>
        <v/>
      </c>
      <c r="F441" s="4" t="str">
        <f ca="1">IF(C441="","",COUNTIFS('Program and Results'!$S:$S,"DRAW",'Program and Results'!$AC:$AC,'Data mining (Goals Superiority)'!$C441))</f>
        <v/>
      </c>
      <c r="G441" s="4" t="str">
        <f t="shared" ca="1" si="91"/>
        <v/>
      </c>
      <c r="H441" s="69" t="str">
        <f t="shared" ca="1" si="92"/>
        <v/>
      </c>
      <c r="I441" s="69" t="str">
        <f t="shared" ca="1" si="93"/>
        <v/>
      </c>
      <c r="J441" s="69" t="str">
        <f t="shared" ca="1" si="94"/>
        <v/>
      </c>
      <c r="N441" s="64" t="str">
        <f t="shared" ca="1" si="104"/>
        <v/>
      </c>
      <c r="O441" s="64" t="str">
        <f t="shared" ca="1" si="105"/>
        <v/>
      </c>
      <c r="P441" s="36" t="str">
        <f t="shared" ca="1" si="95"/>
        <v/>
      </c>
      <c r="Q441" s="36" t="str">
        <f t="shared" ca="1" si="96"/>
        <v/>
      </c>
      <c r="R441" s="36" t="str">
        <f t="shared" ca="1" si="97"/>
        <v/>
      </c>
      <c r="S441" s="4" t="str">
        <f t="shared" ca="1" si="98"/>
        <v/>
      </c>
      <c r="T441" s="61" t="str">
        <f t="shared" ca="1" si="99"/>
        <v/>
      </c>
      <c r="U441" s="61" t="str">
        <f t="shared" ca="1" si="100"/>
        <v/>
      </c>
      <c r="V441" s="61" t="str">
        <f t="shared" ca="1" si="101"/>
        <v/>
      </c>
      <c r="AJ441" t="str">
        <f t="shared" ca="1" si="102"/>
        <v>first</v>
      </c>
    </row>
    <row r="442" spans="3:36">
      <c r="C442" t="str">
        <f t="shared" ca="1" si="103"/>
        <v/>
      </c>
      <c r="D442" s="4" t="str">
        <f ca="1">IF(C442="","",COUNTIFS('Program and Results'!$S:$S,"HOME",'Program and Results'!$AC:$AC,'Data mining (Goals Superiority)'!$C442))</f>
        <v/>
      </c>
      <c r="E442" s="4" t="str">
        <f ca="1">IF(C442="","",COUNTIFS('Program and Results'!$S:$S,"AWAY",'Program and Results'!$AC:$AC,'Data mining (Goals Superiority)'!$C442))</f>
        <v/>
      </c>
      <c r="F442" s="4" t="str">
        <f ca="1">IF(C442="","",COUNTIFS('Program and Results'!$S:$S,"DRAW",'Program and Results'!$AC:$AC,'Data mining (Goals Superiority)'!$C442))</f>
        <v/>
      </c>
      <c r="G442" s="4" t="str">
        <f t="shared" ca="1" si="91"/>
        <v/>
      </c>
      <c r="H442" s="69" t="str">
        <f t="shared" ca="1" si="92"/>
        <v/>
      </c>
      <c r="I442" s="69" t="str">
        <f t="shared" ca="1" si="93"/>
        <v/>
      </c>
      <c r="J442" s="69" t="str">
        <f t="shared" ca="1" si="94"/>
        <v/>
      </c>
      <c r="N442" s="64" t="str">
        <f t="shared" ca="1" si="104"/>
        <v/>
      </c>
      <c r="O442" s="64" t="str">
        <f t="shared" ca="1" si="105"/>
        <v/>
      </c>
      <c r="P442" s="36" t="str">
        <f t="shared" ca="1" si="95"/>
        <v/>
      </c>
      <c r="Q442" s="36" t="str">
        <f t="shared" ca="1" si="96"/>
        <v/>
      </c>
      <c r="R442" s="36" t="str">
        <f t="shared" ca="1" si="97"/>
        <v/>
      </c>
      <c r="S442" s="4" t="str">
        <f t="shared" ca="1" si="98"/>
        <v/>
      </c>
      <c r="T442" s="61" t="str">
        <f t="shared" ca="1" si="99"/>
        <v/>
      </c>
      <c r="U442" s="61" t="str">
        <f t="shared" ca="1" si="100"/>
        <v/>
      </c>
      <c r="V442" s="61" t="str">
        <f t="shared" ca="1" si="101"/>
        <v/>
      </c>
      <c r="AJ442" t="str">
        <f t="shared" ca="1" si="102"/>
        <v>first</v>
      </c>
    </row>
    <row r="443" spans="3:36">
      <c r="C443" t="str">
        <f t="shared" ca="1" si="103"/>
        <v/>
      </c>
      <c r="D443" s="4" t="str">
        <f ca="1">IF(C443="","",COUNTIFS('Program and Results'!$S:$S,"HOME",'Program and Results'!$AC:$AC,'Data mining (Goals Superiority)'!$C443))</f>
        <v/>
      </c>
      <c r="E443" s="4" t="str">
        <f ca="1">IF(C443="","",COUNTIFS('Program and Results'!$S:$S,"AWAY",'Program and Results'!$AC:$AC,'Data mining (Goals Superiority)'!$C443))</f>
        <v/>
      </c>
      <c r="F443" s="4" t="str">
        <f ca="1">IF(C443="","",COUNTIFS('Program and Results'!$S:$S,"DRAW",'Program and Results'!$AC:$AC,'Data mining (Goals Superiority)'!$C443))</f>
        <v/>
      </c>
      <c r="G443" s="4" t="str">
        <f t="shared" ca="1" si="91"/>
        <v/>
      </c>
      <c r="H443" s="69" t="str">
        <f t="shared" ca="1" si="92"/>
        <v/>
      </c>
      <c r="I443" s="69" t="str">
        <f t="shared" ca="1" si="93"/>
        <v/>
      </c>
      <c r="J443" s="69" t="str">
        <f t="shared" ca="1" si="94"/>
        <v/>
      </c>
      <c r="N443" s="64" t="str">
        <f t="shared" ca="1" si="104"/>
        <v/>
      </c>
      <c r="O443" s="64" t="str">
        <f t="shared" ca="1" si="105"/>
        <v/>
      </c>
      <c r="P443" s="36" t="str">
        <f t="shared" ca="1" si="95"/>
        <v/>
      </c>
      <c r="Q443" s="36" t="str">
        <f t="shared" ca="1" si="96"/>
        <v/>
      </c>
      <c r="R443" s="36" t="str">
        <f t="shared" ca="1" si="97"/>
        <v/>
      </c>
      <c r="S443" s="4" t="str">
        <f t="shared" ca="1" si="98"/>
        <v/>
      </c>
      <c r="T443" s="61" t="str">
        <f t="shared" ca="1" si="99"/>
        <v/>
      </c>
      <c r="U443" s="61" t="str">
        <f t="shared" ca="1" si="100"/>
        <v/>
      </c>
      <c r="V443" s="61" t="str">
        <f t="shared" ca="1" si="101"/>
        <v/>
      </c>
      <c r="AJ443" t="str">
        <f t="shared" ca="1" si="102"/>
        <v>first</v>
      </c>
    </row>
    <row r="444" spans="3:36">
      <c r="C444" t="str">
        <f t="shared" ca="1" si="103"/>
        <v/>
      </c>
      <c r="D444" s="4" t="str">
        <f ca="1">IF(C444="","",COUNTIFS('Program and Results'!$S:$S,"HOME",'Program and Results'!$AC:$AC,'Data mining (Goals Superiority)'!$C444))</f>
        <v/>
      </c>
      <c r="E444" s="4" t="str">
        <f ca="1">IF(C444="","",COUNTIFS('Program and Results'!$S:$S,"AWAY",'Program and Results'!$AC:$AC,'Data mining (Goals Superiority)'!$C444))</f>
        <v/>
      </c>
      <c r="F444" s="4" t="str">
        <f ca="1">IF(C444="","",COUNTIFS('Program and Results'!$S:$S,"DRAW",'Program and Results'!$AC:$AC,'Data mining (Goals Superiority)'!$C444))</f>
        <v/>
      </c>
      <c r="G444" s="4" t="str">
        <f t="shared" ca="1" si="91"/>
        <v/>
      </c>
      <c r="H444" s="69" t="str">
        <f t="shared" ca="1" si="92"/>
        <v/>
      </c>
      <c r="I444" s="69" t="str">
        <f t="shared" ca="1" si="93"/>
        <v/>
      </c>
      <c r="J444" s="69" t="str">
        <f t="shared" ca="1" si="94"/>
        <v/>
      </c>
      <c r="N444" s="64" t="str">
        <f t="shared" ca="1" si="104"/>
        <v/>
      </c>
      <c r="O444" s="64" t="str">
        <f t="shared" ca="1" si="105"/>
        <v/>
      </c>
      <c r="P444" s="36" t="str">
        <f t="shared" ca="1" si="95"/>
        <v/>
      </c>
      <c r="Q444" s="36" t="str">
        <f t="shared" ca="1" si="96"/>
        <v/>
      </c>
      <c r="R444" s="36" t="str">
        <f t="shared" ca="1" si="97"/>
        <v/>
      </c>
      <c r="S444" s="4" t="str">
        <f t="shared" ca="1" si="98"/>
        <v/>
      </c>
      <c r="T444" s="61" t="str">
        <f t="shared" ca="1" si="99"/>
        <v/>
      </c>
      <c r="U444" s="61" t="str">
        <f t="shared" ca="1" si="100"/>
        <v/>
      </c>
      <c r="V444" s="61" t="str">
        <f t="shared" ca="1" si="101"/>
        <v/>
      </c>
      <c r="AJ444" t="str">
        <f t="shared" ca="1" si="102"/>
        <v>first</v>
      </c>
    </row>
    <row r="445" spans="3:36">
      <c r="C445" t="str">
        <f t="shared" ca="1" si="103"/>
        <v/>
      </c>
      <c r="D445" s="4" t="str">
        <f ca="1">IF(C445="","",COUNTIFS('Program and Results'!$S:$S,"HOME",'Program and Results'!$AC:$AC,'Data mining (Goals Superiority)'!$C445))</f>
        <v/>
      </c>
      <c r="E445" s="4" t="str">
        <f ca="1">IF(C445="","",COUNTIFS('Program and Results'!$S:$S,"AWAY",'Program and Results'!$AC:$AC,'Data mining (Goals Superiority)'!$C445))</f>
        <v/>
      </c>
      <c r="F445" s="4" t="str">
        <f ca="1">IF(C445="","",COUNTIFS('Program and Results'!$S:$S,"DRAW",'Program and Results'!$AC:$AC,'Data mining (Goals Superiority)'!$C445))</f>
        <v/>
      </c>
      <c r="G445" s="4" t="str">
        <f t="shared" ca="1" si="91"/>
        <v/>
      </c>
      <c r="H445" s="69" t="str">
        <f t="shared" ca="1" si="92"/>
        <v/>
      </c>
      <c r="I445" s="69" t="str">
        <f t="shared" ca="1" si="93"/>
        <v/>
      </c>
      <c r="J445" s="69" t="str">
        <f t="shared" ca="1" si="94"/>
        <v/>
      </c>
      <c r="N445" s="64" t="str">
        <f t="shared" ca="1" si="104"/>
        <v/>
      </c>
      <c r="O445" s="64" t="str">
        <f t="shared" ca="1" si="105"/>
        <v/>
      </c>
      <c r="P445" s="36" t="str">
        <f t="shared" ca="1" si="95"/>
        <v/>
      </c>
      <c r="Q445" s="36" t="str">
        <f t="shared" ca="1" si="96"/>
        <v/>
      </c>
      <c r="R445" s="36" t="str">
        <f t="shared" ca="1" si="97"/>
        <v/>
      </c>
      <c r="S445" s="4" t="str">
        <f t="shared" ca="1" si="98"/>
        <v/>
      </c>
      <c r="T445" s="61" t="str">
        <f t="shared" ca="1" si="99"/>
        <v/>
      </c>
      <c r="U445" s="61" t="str">
        <f t="shared" ca="1" si="100"/>
        <v/>
      </c>
      <c r="V445" s="61" t="str">
        <f t="shared" ca="1" si="101"/>
        <v/>
      </c>
      <c r="AJ445" t="str">
        <f t="shared" ca="1" si="102"/>
        <v>first</v>
      </c>
    </row>
    <row r="446" spans="3:36">
      <c r="C446" t="str">
        <f t="shared" ca="1" si="103"/>
        <v/>
      </c>
      <c r="D446" s="4" t="str">
        <f ca="1">IF(C446="","",COUNTIFS('Program and Results'!$S:$S,"HOME",'Program and Results'!$AC:$AC,'Data mining (Goals Superiority)'!$C446))</f>
        <v/>
      </c>
      <c r="E446" s="4" t="str">
        <f ca="1">IF(C446="","",COUNTIFS('Program and Results'!$S:$S,"AWAY",'Program and Results'!$AC:$AC,'Data mining (Goals Superiority)'!$C446))</f>
        <v/>
      </c>
      <c r="F446" s="4" t="str">
        <f ca="1">IF(C446="","",COUNTIFS('Program and Results'!$S:$S,"DRAW",'Program and Results'!$AC:$AC,'Data mining (Goals Superiority)'!$C446))</f>
        <v/>
      </c>
      <c r="G446" s="4" t="str">
        <f t="shared" ca="1" si="91"/>
        <v/>
      </c>
      <c r="H446" s="69" t="str">
        <f t="shared" ca="1" si="92"/>
        <v/>
      </c>
      <c r="I446" s="69" t="str">
        <f t="shared" ca="1" si="93"/>
        <v/>
      </c>
      <c r="J446" s="69" t="str">
        <f t="shared" ca="1" si="94"/>
        <v/>
      </c>
      <c r="N446" s="64" t="str">
        <f t="shared" ca="1" si="104"/>
        <v/>
      </c>
      <c r="O446" s="64" t="str">
        <f t="shared" ca="1" si="105"/>
        <v/>
      </c>
      <c r="P446" s="36" t="str">
        <f t="shared" ca="1" si="95"/>
        <v/>
      </c>
      <c r="Q446" s="36" t="str">
        <f t="shared" ca="1" si="96"/>
        <v/>
      </c>
      <c r="R446" s="36" t="str">
        <f t="shared" ca="1" si="97"/>
        <v/>
      </c>
      <c r="S446" s="4" t="str">
        <f t="shared" ca="1" si="98"/>
        <v/>
      </c>
      <c r="T446" s="61" t="str">
        <f t="shared" ca="1" si="99"/>
        <v/>
      </c>
      <c r="U446" s="61" t="str">
        <f t="shared" ca="1" si="100"/>
        <v/>
      </c>
      <c r="V446" s="61" t="str">
        <f t="shared" ca="1" si="101"/>
        <v/>
      </c>
      <c r="AJ446" t="str">
        <f t="shared" ca="1" si="102"/>
        <v>first</v>
      </c>
    </row>
    <row r="447" spans="3:36">
      <c r="C447" t="str">
        <f t="shared" ca="1" si="103"/>
        <v/>
      </c>
      <c r="D447" s="4" t="str">
        <f ca="1">IF(C447="","",COUNTIFS('Program and Results'!$S:$S,"HOME",'Program and Results'!$AC:$AC,'Data mining (Goals Superiority)'!$C447))</f>
        <v/>
      </c>
      <c r="E447" s="4" t="str">
        <f ca="1">IF(C447="","",COUNTIFS('Program and Results'!$S:$S,"AWAY",'Program and Results'!$AC:$AC,'Data mining (Goals Superiority)'!$C447))</f>
        <v/>
      </c>
      <c r="F447" s="4" t="str">
        <f ca="1">IF(C447="","",COUNTIFS('Program and Results'!$S:$S,"DRAW",'Program and Results'!$AC:$AC,'Data mining (Goals Superiority)'!$C447))</f>
        <v/>
      </c>
      <c r="G447" s="4" t="str">
        <f t="shared" ca="1" si="91"/>
        <v/>
      </c>
      <c r="H447" s="69" t="str">
        <f t="shared" ca="1" si="92"/>
        <v/>
      </c>
      <c r="I447" s="69" t="str">
        <f t="shared" ca="1" si="93"/>
        <v/>
      </c>
      <c r="J447" s="69" t="str">
        <f t="shared" ca="1" si="94"/>
        <v/>
      </c>
      <c r="N447" s="64" t="str">
        <f t="shared" ca="1" si="104"/>
        <v/>
      </c>
      <c r="O447" s="64" t="str">
        <f t="shared" ca="1" si="105"/>
        <v/>
      </c>
      <c r="P447" s="36" t="str">
        <f t="shared" ca="1" si="95"/>
        <v/>
      </c>
      <c r="Q447" s="36" t="str">
        <f t="shared" ca="1" si="96"/>
        <v/>
      </c>
      <c r="R447" s="36" t="str">
        <f t="shared" ca="1" si="97"/>
        <v/>
      </c>
      <c r="S447" s="4" t="str">
        <f t="shared" ca="1" si="98"/>
        <v/>
      </c>
      <c r="T447" s="61" t="str">
        <f t="shared" ca="1" si="99"/>
        <v/>
      </c>
      <c r="U447" s="61" t="str">
        <f t="shared" ca="1" si="100"/>
        <v/>
      </c>
      <c r="V447" s="61" t="str">
        <f t="shared" ca="1" si="101"/>
        <v/>
      </c>
      <c r="AJ447" t="str">
        <f t="shared" ca="1" si="102"/>
        <v>first</v>
      </c>
    </row>
    <row r="448" spans="3:36">
      <c r="C448" t="str">
        <f t="shared" ca="1" si="103"/>
        <v/>
      </c>
      <c r="D448" s="4" t="str">
        <f ca="1">IF(C448="","",COUNTIFS('Program and Results'!$S:$S,"HOME",'Program and Results'!$AC:$AC,'Data mining (Goals Superiority)'!$C448))</f>
        <v/>
      </c>
      <c r="E448" s="4" t="str">
        <f ca="1">IF(C448="","",COUNTIFS('Program and Results'!$S:$S,"AWAY",'Program and Results'!$AC:$AC,'Data mining (Goals Superiority)'!$C448))</f>
        <v/>
      </c>
      <c r="F448" s="4" t="str">
        <f ca="1">IF(C448="","",COUNTIFS('Program and Results'!$S:$S,"DRAW",'Program and Results'!$AC:$AC,'Data mining (Goals Superiority)'!$C448))</f>
        <v/>
      </c>
      <c r="G448" s="4" t="str">
        <f t="shared" ca="1" si="91"/>
        <v/>
      </c>
      <c r="H448" s="69" t="str">
        <f t="shared" ca="1" si="92"/>
        <v/>
      </c>
      <c r="I448" s="69" t="str">
        <f t="shared" ca="1" si="93"/>
        <v/>
      </c>
      <c r="J448" s="69" t="str">
        <f t="shared" ca="1" si="94"/>
        <v/>
      </c>
      <c r="N448" s="64" t="str">
        <f t="shared" ca="1" si="104"/>
        <v/>
      </c>
      <c r="O448" s="64" t="str">
        <f t="shared" ca="1" si="105"/>
        <v/>
      </c>
      <c r="P448" s="36" t="str">
        <f t="shared" ca="1" si="95"/>
        <v/>
      </c>
      <c r="Q448" s="36" t="str">
        <f t="shared" ca="1" si="96"/>
        <v/>
      </c>
      <c r="R448" s="36" t="str">
        <f t="shared" ca="1" si="97"/>
        <v/>
      </c>
      <c r="S448" s="4" t="str">
        <f t="shared" ca="1" si="98"/>
        <v/>
      </c>
      <c r="T448" s="61" t="str">
        <f t="shared" ca="1" si="99"/>
        <v/>
      </c>
      <c r="U448" s="61" t="str">
        <f t="shared" ca="1" si="100"/>
        <v/>
      </c>
      <c r="V448" s="61" t="str">
        <f t="shared" ca="1" si="101"/>
        <v/>
      </c>
      <c r="AJ448" t="str">
        <f t="shared" ca="1" si="102"/>
        <v>first</v>
      </c>
    </row>
    <row r="449" spans="3:36">
      <c r="C449" t="str">
        <f t="shared" ca="1" si="103"/>
        <v/>
      </c>
      <c r="D449" s="4" t="str">
        <f ca="1">IF(C449="","",COUNTIFS('Program and Results'!$S:$S,"HOME",'Program and Results'!$AC:$AC,'Data mining (Goals Superiority)'!$C449))</f>
        <v/>
      </c>
      <c r="E449" s="4" t="str">
        <f ca="1">IF(C449="","",COUNTIFS('Program and Results'!$S:$S,"AWAY",'Program and Results'!$AC:$AC,'Data mining (Goals Superiority)'!$C449))</f>
        <v/>
      </c>
      <c r="F449" s="4" t="str">
        <f ca="1">IF(C449="","",COUNTIFS('Program and Results'!$S:$S,"DRAW",'Program and Results'!$AC:$AC,'Data mining (Goals Superiority)'!$C449))</f>
        <v/>
      </c>
      <c r="G449" s="4" t="str">
        <f t="shared" ca="1" si="91"/>
        <v/>
      </c>
      <c r="H449" s="69" t="str">
        <f t="shared" ca="1" si="92"/>
        <v/>
      </c>
      <c r="I449" s="69" t="str">
        <f t="shared" ca="1" si="93"/>
        <v/>
      </c>
      <c r="J449" s="69" t="str">
        <f t="shared" ca="1" si="94"/>
        <v/>
      </c>
      <c r="N449" s="64" t="str">
        <f t="shared" ca="1" si="104"/>
        <v/>
      </c>
      <c r="O449" s="64" t="str">
        <f t="shared" ca="1" si="105"/>
        <v/>
      </c>
      <c r="P449" s="36" t="str">
        <f t="shared" ca="1" si="95"/>
        <v/>
      </c>
      <c r="Q449" s="36" t="str">
        <f t="shared" ca="1" si="96"/>
        <v/>
      </c>
      <c r="R449" s="36" t="str">
        <f t="shared" ca="1" si="97"/>
        <v/>
      </c>
      <c r="S449" s="4" t="str">
        <f t="shared" ca="1" si="98"/>
        <v/>
      </c>
      <c r="T449" s="61" t="str">
        <f t="shared" ca="1" si="99"/>
        <v/>
      </c>
      <c r="U449" s="61" t="str">
        <f t="shared" ca="1" si="100"/>
        <v/>
      </c>
      <c r="V449" s="61" t="str">
        <f t="shared" ca="1" si="101"/>
        <v/>
      </c>
      <c r="AJ449" t="str">
        <f t="shared" ca="1" si="102"/>
        <v>first</v>
      </c>
    </row>
    <row r="450" spans="3:36">
      <c r="C450" t="str">
        <f t="shared" ca="1" si="103"/>
        <v/>
      </c>
      <c r="D450" s="4" t="str">
        <f ca="1">IF(C450="","",COUNTIFS('Program and Results'!$S:$S,"HOME",'Program and Results'!$AC:$AC,'Data mining (Goals Superiority)'!$C450))</f>
        <v/>
      </c>
      <c r="E450" s="4" t="str">
        <f ca="1">IF(C450="","",COUNTIFS('Program and Results'!$S:$S,"AWAY",'Program and Results'!$AC:$AC,'Data mining (Goals Superiority)'!$C450))</f>
        <v/>
      </c>
      <c r="F450" s="4" t="str">
        <f ca="1">IF(C450="","",COUNTIFS('Program and Results'!$S:$S,"DRAW",'Program and Results'!$AC:$AC,'Data mining (Goals Superiority)'!$C450))</f>
        <v/>
      </c>
      <c r="G450" s="4" t="str">
        <f t="shared" ca="1" si="91"/>
        <v/>
      </c>
      <c r="H450" s="69" t="str">
        <f t="shared" ca="1" si="92"/>
        <v/>
      </c>
      <c r="I450" s="69" t="str">
        <f t="shared" ca="1" si="93"/>
        <v/>
      </c>
      <c r="J450" s="69" t="str">
        <f t="shared" ca="1" si="94"/>
        <v/>
      </c>
      <c r="N450" s="64" t="str">
        <f t="shared" ca="1" si="104"/>
        <v/>
      </c>
      <c r="O450" s="64" t="str">
        <f t="shared" ca="1" si="105"/>
        <v/>
      </c>
      <c r="P450" s="36" t="str">
        <f t="shared" ca="1" si="95"/>
        <v/>
      </c>
      <c r="Q450" s="36" t="str">
        <f t="shared" ca="1" si="96"/>
        <v/>
      </c>
      <c r="R450" s="36" t="str">
        <f t="shared" ca="1" si="97"/>
        <v/>
      </c>
      <c r="S450" s="4" t="str">
        <f t="shared" ca="1" si="98"/>
        <v/>
      </c>
      <c r="T450" s="61" t="str">
        <f t="shared" ca="1" si="99"/>
        <v/>
      </c>
      <c r="U450" s="61" t="str">
        <f t="shared" ca="1" si="100"/>
        <v/>
      </c>
      <c r="V450" s="61" t="str">
        <f t="shared" ca="1" si="101"/>
        <v/>
      </c>
      <c r="AJ450" t="str">
        <f t="shared" ca="1" si="102"/>
        <v>first</v>
      </c>
    </row>
    <row r="451" spans="3:36">
      <c r="C451" t="str">
        <f t="shared" ca="1" si="103"/>
        <v/>
      </c>
      <c r="D451" s="4" t="str">
        <f ca="1">IF(C451="","",COUNTIFS('Program and Results'!$S:$S,"HOME",'Program and Results'!$AC:$AC,'Data mining (Goals Superiority)'!$C451))</f>
        <v/>
      </c>
      <c r="E451" s="4" t="str">
        <f ca="1">IF(C451="","",COUNTIFS('Program and Results'!$S:$S,"AWAY",'Program and Results'!$AC:$AC,'Data mining (Goals Superiority)'!$C451))</f>
        <v/>
      </c>
      <c r="F451" s="4" t="str">
        <f ca="1">IF(C451="","",COUNTIFS('Program and Results'!$S:$S,"DRAW",'Program and Results'!$AC:$AC,'Data mining (Goals Superiority)'!$C451))</f>
        <v/>
      </c>
      <c r="G451" s="4" t="str">
        <f t="shared" ref="G451:G500" ca="1" si="106">IF(C451="","",SUM(D451:F451))</f>
        <v/>
      </c>
      <c r="H451" s="69" t="str">
        <f t="shared" ref="H451:H500" ca="1" si="107">IFERROR(IF($C451="","",D451/$G451),"")</f>
        <v/>
      </c>
      <c r="I451" s="69" t="str">
        <f t="shared" ref="I451:I500" ca="1" si="108">IFERROR(IF($C451="","",E451/$G451),"")</f>
        <v/>
      </c>
      <c r="J451" s="69" t="str">
        <f t="shared" ref="J451:J500" ca="1" si="109">IFERROR(IF($C451="","",F451/$G451),"")</f>
        <v/>
      </c>
      <c r="N451" s="64" t="str">
        <f t="shared" ca="1" si="104"/>
        <v/>
      </c>
      <c r="O451" s="64" t="str">
        <f t="shared" ca="1" si="105"/>
        <v/>
      </c>
      <c r="P451" s="36" t="str">
        <f t="shared" ref="P451:P500" ca="1" si="110">IFERROR(IF(O451="","",IF($O451="+",SUMIFS($D:$D,$C:$C,"&gt;="&amp;$N451),SUMIFS($D:$D,$C:$C,"&gt;="&amp;$N451,$C:$C,"&lt;="&amp;$O451))),"")</f>
        <v/>
      </c>
      <c r="Q451" s="36" t="str">
        <f t="shared" ref="Q451:Q500" ca="1" si="111">IFERROR(IF(O451="","",IF($O451="+",SUMIFS($E:$E,$C:$C,"&gt;="&amp;$N451),SUMIFS($E:$E,$C:$C,"&gt;="&amp;$N451,$C:$C,"&lt;="&amp;$O451))),"")</f>
        <v/>
      </c>
      <c r="R451" s="36" t="str">
        <f t="shared" ref="R451:R500" ca="1" si="112">IFERROR(IF(O451="","",IF($O451="+",SUMIFS($F:$F,$C:$C,"&gt;="&amp;$N451),SUMIFS($F:$F,$C:$C,"&gt;="&amp;$N451,$C:$C,"&lt;="&amp;$O451))),"")</f>
        <v/>
      </c>
      <c r="S451" s="4" t="str">
        <f t="shared" ref="S451:S500" ca="1" si="113">IF(N451="","",SUM(P451:R451))</f>
        <v/>
      </c>
      <c r="T451" s="61" t="str">
        <f t="shared" ref="T451:T500" ca="1" si="114">IFERROR(IF($N451="","",P451/$S451),"")</f>
        <v/>
      </c>
      <c r="U451" s="61" t="str">
        <f t="shared" ref="U451:U500" ca="1" si="115">IFERROR(IF($N451="","",Q451/$S451),"")</f>
        <v/>
      </c>
      <c r="V451" s="61" t="str">
        <f t="shared" ref="V451:V500" ca="1" si="116">IFERROR(IF($N451="","",R451/$S451),"")</f>
        <v/>
      </c>
      <c r="AJ451" t="str">
        <f t="shared" ref="AJ451:AJ500" ca="1" si="117">IF(G451=0,"not first",IF(G451&gt;0,"first",""))</f>
        <v>first</v>
      </c>
    </row>
    <row r="452" spans="3:36">
      <c r="C452" t="str">
        <f t="shared" ref="C452:C500" ca="1" si="118">IFERROR(IF(C451+1&gt;$B$2,"",C451+1),"")</f>
        <v/>
      </c>
      <c r="D452" s="4" t="str">
        <f ca="1">IF(C452="","",COUNTIFS('Program and Results'!$S:$S,"HOME",'Program and Results'!$AC:$AC,'Data mining (Goals Superiority)'!$C452))</f>
        <v/>
      </c>
      <c r="E452" s="4" t="str">
        <f ca="1">IF(C452="","",COUNTIFS('Program and Results'!$S:$S,"AWAY",'Program and Results'!$AC:$AC,'Data mining (Goals Superiority)'!$C452))</f>
        <v/>
      </c>
      <c r="F452" s="4" t="str">
        <f ca="1">IF(C452="","",COUNTIFS('Program and Results'!$S:$S,"DRAW",'Program and Results'!$AC:$AC,'Data mining (Goals Superiority)'!$C452))</f>
        <v/>
      </c>
      <c r="G452" s="4" t="str">
        <f t="shared" ca="1" si="106"/>
        <v/>
      </c>
      <c r="H452" s="69" t="str">
        <f t="shared" ca="1" si="107"/>
        <v/>
      </c>
      <c r="I452" s="69" t="str">
        <f t="shared" ca="1" si="108"/>
        <v/>
      </c>
      <c r="J452" s="69" t="str">
        <f t="shared" ca="1" si="109"/>
        <v/>
      </c>
      <c r="N452" s="64" t="str">
        <f t="shared" ref="N452:N500" ca="1" si="119">IFERROR(IF(N451+$M$2&gt;MAX($C$2:$C$500),"",N451+$M$2),"")</f>
        <v/>
      </c>
      <c r="O452" s="64" t="str">
        <f t="shared" ref="O452:O500" ca="1" si="120">IFERROR(IF(N452+$M$2&gt;MAX($C$2:$C$500),"+",N452+($M$2-0.01%)),"")</f>
        <v/>
      </c>
      <c r="P452" s="36" t="str">
        <f t="shared" ca="1" si="110"/>
        <v/>
      </c>
      <c r="Q452" s="36" t="str">
        <f t="shared" ca="1" si="111"/>
        <v/>
      </c>
      <c r="R452" s="36" t="str">
        <f t="shared" ca="1" si="112"/>
        <v/>
      </c>
      <c r="S452" s="4" t="str">
        <f t="shared" ca="1" si="113"/>
        <v/>
      </c>
      <c r="T452" s="61" t="str">
        <f t="shared" ca="1" si="114"/>
        <v/>
      </c>
      <c r="U452" s="61" t="str">
        <f t="shared" ca="1" si="115"/>
        <v/>
      </c>
      <c r="V452" s="61" t="str">
        <f t="shared" ca="1" si="116"/>
        <v/>
      </c>
      <c r="AJ452" t="str">
        <f t="shared" ca="1" si="117"/>
        <v>first</v>
      </c>
    </row>
    <row r="453" spans="3:36">
      <c r="C453" t="str">
        <f t="shared" ca="1" si="118"/>
        <v/>
      </c>
      <c r="D453" s="4" t="str">
        <f ca="1">IF(C453="","",COUNTIFS('Program and Results'!$S:$S,"HOME",'Program and Results'!$AC:$AC,'Data mining (Goals Superiority)'!$C453))</f>
        <v/>
      </c>
      <c r="E453" s="4" t="str">
        <f ca="1">IF(C453="","",COUNTIFS('Program and Results'!$S:$S,"AWAY",'Program and Results'!$AC:$AC,'Data mining (Goals Superiority)'!$C453))</f>
        <v/>
      </c>
      <c r="F453" s="4" t="str">
        <f ca="1">IF(C453="","",COUNTIFS('Program and Results'!$S:$S,"DRAW",'Program and Results'!$AC:$AC,'Data mining (Goals Superiority)'!$C453))</f>
        <v/>
      </c>
      <c r="G453" s="4" t="str">
        <f t="shared" ca="1" si="106"/>
        <v/>
      </c>
      <c r="H453" s="69" t="str">
        <f t="shared" ca="1" si="107"/>
        <v/>
      </c>
      <c r="I453" s="69" t="str">
        <f t="shared" ca="1" si="108"/>
        <v/>
      </c>
      <c r="J453" s="69" t="str">
        <f t="shared" ca="1" si="109"/>
        <v/>
      </c>
      <c r="N453" s="64" t="str">
        <f t="shared" ca="1" si="119"/>
        <v/>
      </c>
      <c r="O453" s="64" t="str">
        <f t="shared" ca="1" si="120"/>
        <v/>
      </c>
      <c r="P453" s="36" t="str">
        <f t="shared" ca="1" si="110"/>
        <v/>
      </c>
      <c r="Q453" s="36" t="str">
        <f t="shared" ca="1" si="111"/>
        <v/>
      </c>
      <c r="R453" s="36" t="str">
        <f t="shared" ca="1" si="112"/>
        <v/>
      </c>
      <c r="S453" s="4" t="str">
        <f t="shared" ca="1" si="113"/>
        <v/>
      </c>
      <c r="T453" s="61" t="str">
        <f t="shared" ca="1" si="114"/>
        <v/>
      </c>
      <c r="U453" s="61" t="str">
        <f t="shared" ca="1" si="115"/>
        <v/>
      </c>
      <c r="V453" s="61" t="str">
        <f t="shared" ca="1" si="116"/>
        <v/>
      </c>
      <c r="AJ453" t="str">
        <f t="shared" ca="1" si="117"/>
        <v>first</v>
      </c>
    </row>
    <row r="454" spans="3:36">
      <c r="C454" t="str">
        <f t="shared" ca="1" si="118"/>
        <v/>
      </c>
      <c r="D454" s="4" t="str">
        <f ca="1">IF(C454="","",COUNTIFS('Program and Results'!$S:$S,"HOME",'Program and Results'!$AC:$AC,'Data mining (Goals Superiority)'!$C454))</f>
        <v/>
      </c>
      <c r="E454" s="4" t="str">
        <f ca="1">IF(C454="","",COUNTIFS('Program and Results'!$S:$S,"AWAY",'Program and Results'!$AC:$AC,'Data mining (Goals Superiority)'!$C454))</f>
        <v/>
      </c>
      <c r="F454" s="4" t="str">
        <f ca="1">IF(C454="","",COUNTIFS('Program and Results'!$S:$S,"DRAW",'Program and Results'!$AC:$AC,'Data mining (Goals Superiority)'!$C454))</f>
        <v/>
      </c>
      <c r="G454" s="4" t="str">
        <f t="shared" ca="1" si="106"/>
        <v/>
      </c>
      <c r="H454" s="69" t="str">
        <f t="shared" ca="1" si="107"/>
        <v/>
      </c>
      <c r="I454" s="69" t="str">
        <f t="shared" ca="1" si="108"/>
        <v/>
      </c>
      <c r="J454" s="69" t="str">
        <f t="shared" ca="1" si="109"/>
        <v/>
      </c>
      <c r="N454" s="64" t="str">
        <f t="shared" ca="1" si="119"/>
        <v/>
      </c>
      <c r="O454" s="64" t="str">
        <f t="shared" ca="1" si="120"/>
        <v/>
      </c>
      <c r="P454" s="36" t="str">
        <f t="shared" ca="1" si="110"/>
        <v/>
      </c>
      <c r="Q454" s="36" t="str">
        <f t="shared" ca="1" si="111"/>
        <v/>
      </c>
      <c r="R454" s="36" t="str">
        <f t="shared" ca="1" si="112"/>
        <v/>
      </c>
      <c r="S454" s="4" t="str">
        <f t="shared" ca="1" si="113"/>
        <v/>
      </c>
      <c r="T454" s="61" t="str">
        <f t="shared" ca="1" si="114"/>
        <v/>
      </c>
      <c r="U454" s="61" t="str">
        <f t="shared" ca="1" si="115"/>
        <v/>
      </c>
      <c r="V454" s="61" t="str">
        <f t="shared" ca="1" si="116"/>
        <v/>
      </c>
      <c r="AJ454" t="str">
        <f t="shared" ca="1" si="117"/>
        <v>first</v>
      </c>
    </row>
    <row r="455" spans="3:36">
      <c r="C455" t="str">
        <f t="shared" ca="1" si="118"/>
        <v/>
      </c>
      <c r="D455" s="4" t="str">
        <f ca="1">IF(C455="","",COUNTIFS('Program and Results'!$S:$S,"HOME",'Program and Results'!$AC:$AC,'Data mining (Goals Superiority)'!$C455))</f>
        <v/>
      </c>
      <c r="E455" s="4" t="str">
        <f ca="1">IF(C455="","",COUNTIFS('Program and Results'!$S:$S,"AWAY",'Program and Results'!$AC:$AC,'Data mining (Goals Superiority)'!$C455))</f>
        <v/>
      </c>
      <c r="F455" s="4" t="str">
        <f ca="1">IF(C455="","",COUNTIFS('Program and Results'!$S:$S,"DRAW",'Program and Results'!$AC:$AC,'Data mining (Goals Superiority)'!$C455))</f>
        <v/>
      </c>
      <c r="G455" s="4" t="str">
        <f t="shared" ca="1" si="106"/>
        <v/>
      </c>
      <c r="H455" s="69" t="str">
        <f t="shared" ca="1" si="107"/>
        <v/>
      </c>
      <c r="I455" s="69" t="str">
        <f t="shared" ca="1" si="108"/>
        <v/>
      </c>
      <c r="J455" s="69" t="str">
        <f t="shared" ca="1" si="109"/>
        <v/>
      </c>
      <c r="N455" s="64" t="str">
        <f t="shared" ca="1" si="119"/>
        <v/>
      </c>
      <c r="O455" s="64" t="str">
        <f t="shared" ca="1" si="120"/>
        <v/>
      </c>
      <c r="P455" s="36" t="str">
        <f t="shared" ca="1" si="110"/>
        <v/>
      </c>
      <c r="Q455" s="36" t="str">
        <f t="shared" ca="1" si="111"/>
        <v/>
      </c>
      <c r="R455" s="36" t="str">
        <f t="shared" ca="1" si="112"/>
        <v/>
      </c>
      <c r="S455" s="4" t="str">
        <f t="shared" ca="1" si="113"/>
        <v/>
      </c>
      <c r="T455" s="61" t="str">
        <f t="shared" ca="1" si="114"/>
        <v/>
      </c>
      <c r="U455" s="61" t="str">
        <f t="shared" ca="1" si="115"/>
        <v/>
      </c>
      <c r="V455" s="61" t="str">
        <f t="shared" ca="1" si="116"/>
        <v/>
      </c>
      <c r="AJ455" t="str">
        <f t="shared" ca="1" si="117"/>
        <v>first</v>
      </c>
    </row>
    <row r="456" spans="3:36">
      <c r="C456" t="str">
        <f t="shared" ca="1" si="118"/>
        <v/>
      </c>
      <c r="D456" s="4" t="str">
        <f ca="1">IF(C456="","",COUNTIFS('Program and Results'!$S:$S,"HOME",'Program and Results'!$AC:$AC,'Data mining (Goals Superiority)'!$C456))</f>
        <v/>
      </c>
      <c r="E456" s="4" t="str">
        <f ca="1">IF(C456="","",COUNTIFS('Program and Results'!$S:$S,"AWAY",'Program and Results'!$AC:$AC,'Data mining (Goals Superiority)'!$C456))</f>
        <v/>
      </c>
      <c r="F456" s="4" t="str">
        <f ca="1">IF(C456="","",COUNTIFS('Program and Results'!$S:$S,"DRAW",'Program and Results'!$AC:$AC,'Data mining (Goals Superiority)'!$C456))</f>
        <v/>
      </c>
      <c r="G456" s="4" t="str">
        <f t="shared" ca="1" si="106"/>
        <v/>
      </c>
      <c r="H456" s="69" t="str">
        <f t="shared" ca="1" si="107"/>
        <v/>
      </c>
      <c r="I456" s="69" t="str">
        <f t="shared" ca="1" si="108"/>
        <v/>
      </c>
      <c r="J456" s="69" t="str">
        <f t="shared" ca="1" si="109"/>
        <v/>
      </c>
      <c r="N456" s="64" t="str">
        <f t="shared" ca="1" si="119"/>
        <v/>
      </c>
      <c r="O456" s="64" t="str">
        <f t="shared" ca="1" si="120"/>
        <v/>
      </c>
      <c r="P456" s="36" t="str">
        <f t="shared" ca="1" si="110"/>
        <v/>
      </c>
      <c r="Q456" s="36" t="str">
        <f t="shared" ca="1" si="111"/>
        <v/>
      </c>
      <c r="R456" s="36" t="str">
        <f t="shared" ca="1" si="112"/>
        <v/>
      </c>
      <c r="S456" s="4" t="str">
        <f t="shared" ca="1" si="113"/>
        <v/>
      </c>
      <c r="T456" s="61" t="str">
        <f t="shared" ca="1" si="114"/>
        <v/>
      </c>
      <c r="U456" s="61" t="str">
        <f t="shared" ca="1" si="115"/>
        <v/>
      </c>
      <c r="V456" s="61" t="str">
        <f t="shared" ca="1" si="116"/>
        <v/>
      </c>
      <c r="AJ456" t="str">
        <f t="shared" ca="1" si="117"/>
        <v>first</v>
      </c>
    </row>
    <row r="457" spans="3:36">
      <c r="C457" t="str">
        <f t="shared" ca="1" si="118"/>
        <v/>
      </c>
      <c r="D457" s="4" t="str">
        <f ca="1">IF(C457="","",COUNTIFS('Program and Results'!$S:$S,"HOME",'Program and Results'!$AC:$AC,'Data mining (Goals Superiority)'!$C457))</f>
        <v/>
      </c>
      <c r="E457" s="4" t="str">
        <f ca="1">IF(C457="","",COUNTIFS('Program and Results'!$S:$S,"AWAY",'Program and Results'!$AC:$AC,'Data mining (Goals Superiority)'!$C457))</f>
        <v/>
      </c>
      <c r="F457" s="4" t="str">
        <f ca="1">IF(C457="","",COUNTIFS('Program and Results'!$S:$S,"DRAW",'Program and Results'!$AC:$AC,'Data mining (Goals Superiority)'!$C457))</f>
        <v/>
      </c>
      <c r="G457" s="4" t="str">
        <f t="shared" ca="1" si="106"/>
        <v/>
      </c>
      <c r="H457" s="69" t="str">
        <f t="shared" ca="1" si="107"/>
        <v/>
      </c>
      <c r="I457" s="69" t="str">
        <f t="shared" ca="1" si="108"/>
        <v/>
      </c>
      <c r="J457" s="69" t="str">
        <f t="shared" ca="1" si="109"/>
        <v/>
      </c>
      <c r="N457" s="64" t="str">
        <f t="shared" ca="1" si="119"/>
        <v/>
      </c>
      <c r="O457" s="64" t="str">
        <f t="shared" ca="1" si="120"/>
        <v/>
      </c>
      <c r="P457" s="36" t="str">
        <f t="shared" ca="1" si="110"/>
        <v/>
      </c>
      <c r="Q457" s="36" t="str">
        <f t="shared" ca="1" si="111"/>
        <v/>
      </c>
      <c r="R457" s="36" t="str">
        <f t="shared" ca="1" si="112"/>
        <v/>
      </c>
      <c r="S457" s="4" t="str">
        <f t="shared" ca="1" si="113"/>
        <v/>
      </c>
      <c r="T457" s="61" t="str">
        <f t="shared" ca="1" si="114"/>
        <v/>
      </c>
      <c r="U457" s="61" t="str">
        <f t="shared" ca="1" si="115"/>
        <v/>
      </c>
      <c r="V457" s="61" t="str">
        <f t="shared" ca="1" si="116"/>
        <v/>
      </c>
      <c r="AJ457" t="str">
        <f t="shared" ca="1" si="117"/>
        <v>first</v>
      </c>
    </row>
    <row r="458" spans="3:36">
      <c r="C458" t="str">
        <f t="shared" ca="1" si="118"/>
        <v/>
      </c>
      <c r="D458" s="4" t="str">
        <f ca="1">IF(C458="","",COUNTIFS('Program and Results'!$S:$S,"HOME",'Program and Results'!$AC:$AC,'Data mining (Goals Superiority)'!$C458))</f>
        <v/>
      </c>
      <c r="E458" s="4" t="str">
        <f ca="1">IF(C458="","",COUNTIFS('Program and Results'!$S:$S,"AWAY",'Program and Results'!$AC:$AC,'Data mining (Goals Superiority)'!$C458))</f>
        <v/>
      </c>
      <c r="F458" s="4" t="str">
        <f ca="1">IF(C458="","",COUNTIFS('Program and Results'!$S:$S,"DRAW",'Program and Results'!$AC:$AC,'Data mining (Goals Superiority)'!$C458))</f>
        <v/>
      </c>
      <c r="G458" s="4" t="str">
        <f t="shared" ca="1" si="106"/>
        <v/>
      </c>
      <c r="H458" s="69" t="str">
        <f t="shared" ca="1" si="107"/>
        <v/>
      </c>
      <c r="I458" s="69" t="str">
        <f t="shared" ca="1" si="108"/>
        <v/>
      </c>
      <c r="J458" s="69" t="str">
        <f t="shared" ca="1" si="109"/>
        <v/>
      </c>
      <c r="N458" s="64" t="str">
        <f t="shared" ca="1" si="119"/>
        <v/>
      </c>
      <c r="O458" s="64" t="str">
        <f t="shared" ca="1" si="120"/>
        <v/>
      </c>
      <c r="P458" s="36" t="str">
        <f t="shared" ca="1" si="110"/>
        <v/>
      </c>
      <c r="Q458" s="36" t="str">
        <f t="shared" ca="1" si="111"/>
        <v/>
      </c>
      <c r="R458" s="36" t="str">
        <f t="shared" ca="1" si="112"/>
        <v/>
      </c>
      <c r="S458" s="4" t="str">
        <f t="shared" ca="1" si="113"/>
        <v/>
      </c>
      <c r="T458" s="61" t="str">
        <f t="shared" ca="1" si="114"/>
        <v/>
      </c>
      <c r="U458" s="61" t="str">
        <f t="shared" ca="1" si="115"/>
        <v/>
      </c>
      <c r="V458" s="61" t="str">
        <f t="shared" ca="1" si="116"/>
        <v/>
      </c>
      <c r="AJ458" t="str">
        <f t="shared" ca="1" si="117"/>
        <v>first</v>
      </c>
    </row>
    <row r="459" spans="3:36">
      <c r="C459" t="str">
        <f t="shared" ca="1" si="118"/>
        <v/>
      </c>
      <c r="D459" s="4" t="str">
        <f ca="1">IF(C459="","",COUNTIFS('Program and Results'!$S:$S,"HOME",'Program and Results'!$AC:$AC,'Data mining (Goals Superiority)'!$C459))</f>
        <v/>
      </c>
      <c r="E459" s="4" t="str">
        <f ca="1">IF(C459="","",COUNTIFS('Program and Results'!$S:$S,"AWAY",'Program and Results'!$AC:$AC,'Data mining (Goals Superiority)'!$C459))</f>
        <v/>
      </c>
      <c r="F459" s="4" t="str">
        <f ca="1">IF(C459="","",COUNTIFS('Program and Results'!$S:$S,"DRAW",'Program and Results'!$AC:$AC,'Data mining (Goals Superiority)'!$C459))</f>
        <v/>
      </c>
      <c r="G459" s="4" t="str">
        <f t="shared" ca="1" si="106"/>
        <v/>
      </c>
      <c r="H459" s="69" t="str">
        <f t="shared" ca="1" si="107"/>
        <v/>
      </c>
      <c r="I459" s="69" t="str">
        <f t="shared" ca="1" si="108"/>
        <v/>
      </c>
      <c r="J459" s="69" t="str">
        <f t="shared" ca="1" si="109"/>
        <v/>
      </c>
      <c r="N459" s="64" t="str">
        <f t="shared" ca="1" si="119"/>
        <v/>
      </c>
      <c r="O459" s="64" t="str">
        <f t="shared" ca="1" si="120"/>
        <v/>
      </c>
      <c r="P459" s="36" t="str">
        <f t="shared" ca="1" si="110"/>
        <v/>
      </c>
      <c r="Q459" s="36" t="str">
        <f t="shared" ca="1" si="111"/>
        <v/>
      </c>
      <c r="R459" s="36" t="str">
        <f t="shared" ca="1" si="112"/>
        <v/>
      </c>
      <c r="S459" s="4" t="str">
        <f t="shared" ca="1" si="113"/>
        <v/>
      </c>
      <c r="T459" s="61" t="str">
        <f t="shared" ca="1" si="114"/>
        <v/>
      </c>
      <c r="U459" s="61" t="str">
        <f t="shared" ca="1" si="115"/>
        <v/>
      </c>
      <c r="V459" s="61" t="str">
        <f t="shared" ca="1" si="116"/>
        <v/>
      </c>
      <c r="AJ459" t="str">
        <f t="shared" ca="1" si="117"/>
        <v>first</v>
      </c>
    </row>
    <row r="460" spans="3:36">
      <c r="C460" t="str">
        <f t="shared" ca="1" si="118"/>
        <v/>
      </c>
      <c r="D460" s="4" t="str">
        <f ca="1">IF(C460="","",COUNTIFS('Program and Results'!$S:$S,"HOME",'Program and Results'!$AC:$AC,'Data mining (Goals Superiority)'!$C460))</f>
        <v/>
      </c>
      <c r="E460" s="4" t="str">
        <f ca="1">IF(C460="","",COUNTIFS('Program and Results'!$S:$S,"AWAY",'Program and Results'!$AC:$AC,'Data mining (Goals Superiority)'!$C460))</f>
        <v/>
      </c>
      <c r="F460" s="4" t="str">
        <f ca="1">IF(C460="","",COUNTIFS('Program and Results'!$S:$S,"DRAW",'Program and Results'!$AC:$AC,'Data mining (Goals Superiority)'!$C460))</f>
        <v/>
      </c>
      <c r="G460" s="4" t="str">
        <f t="shared" ca="1" si="106"/>
        <v/>
      </c>
      <c r="H460" s="69" t="str">
        <f t="shared" ca="1" si="107"/>
        <v/>
      </c>
      <c r="I460" s="69" t="str">
        <f t="shared" ca="1" si="108"/>
        <v/>
      </c>
      <c r="J460" s="69" t="str">
        <f t="shared" ca="1" si="109"/>
        <v/>
      </c>
      <c r="N460" s="64" t="str">
        <f t="shared" ca="1" si="119"/>
        <v/>
      </c>
      <c r="O460" s="64" t="str">
        <f t="shared" ca="1" si="120"/>
        <v/>
      </c>
      <c r="P460" s="36" t="str">
        <f t="shared" ca="1" si="110"/>
        <v/>
      </c>
      <c r="Q460" s="36" t="str">
        <f t="shared" ca="1" si="111"/>
        <v/>
      </c>
      <c r="R460" s="36" t="str">
        <f t="shared" ca="1" si="112"/>
        <v/>
      </c>
      <c r="S460" s="4" t="str">
        <f t="shared" ca="1" si="113"/>
        <v/>
      </c>
      <c r="T460" s="61" t="str">
        <f t="shared" ca="1" si="114"/>
        <v/>
      </c>
      <c r="U460" s="61" t="str">
        <f t="shared" ca="1" si="115"/>
        <v/>
      </c>
      <c r="V460" s="61" t="str">
        <f t="shared" ca="1" si="116"/>
        <v/>
      </c>
      <c r="AJ460" t="str">
        <f t="shared" ca="1" si="117"/>
        <v>first</v>
      </c>
    </row>
    <row r="461" spans="3:36">
      <c r="C461" t="str">
        <f t="shared" ca="1" si="118"/>
        <v/>
      </c>
      <c r="D461" s="4" t="str">
        <f ca="1">IF(C461="","",COUNTIFS('Program and Results'!$S:$S,"HOME",'Program and Results'!$AC:$AC,'Data mining (Goals Superiority)'!$C461))</f>
        <v/>
      </c>
      <c r="E461" s="4" t="str">
        <f ca="1">IF(C461="","",COUNTIFS('Program and Results'!$S:$S,"AWAY",'Program and Results'!$AC:$AC,'Data mining (Goals Superiority)'!$C461))</f>
        <v/>
      </c>
      <c r="F461" s="4" t="str">
        <f ca="1">IF(C461="","",COUNTIFS('Program and Results'!$S:$S,"DRAW",'Program and Results'!$AC:$AC,'Data mining (Goals Superiority)'!$C461))</f>
        <v/>
      </c>
      <c r="G461" s="4" t="str">
        <f t="shared" ca="1" si="106"/>
        <v/>
      </c>
      <c r="H461" s="69" t="str">
        <f t="shared" ca="1" si="107"/>
        <v/>
      </c>
      <c r="I461" s="69" t="str">
        <f t="shared" ca="1" si="108"/>
        <v/>
      </c>
      <c r="J461" s="69" t="str">
        <f t="shared" ca="1" si="109"/>
        <v/>
      </c>
      <c r="N461" s="64" t="str">
        <f t="shared" ca="1" si="119"/>
        <v/>
      </c>
      <c r="O461" s="64" t="str">
        <f t="shared" ca="1" si="120"/>
        <v/>
      </c>
      <c r="P461" s="36" t="str">
        <f t="shared" ca="1" si="110"/>
        <v/>
      </c>
      <c r="Q461" s="36" t="str">
        <f t="shared" ca="1" si="111"/>
        <v/>
      </c>
      <c r="R461" s="36" t="str">
        <f t="shared" ca="1" si="112"/>
        <v/>
      </c>
      <c r="S461" s="4" t="str">
        <f t="shared" ca="1" si="113"/>
        <v/>
      </c>
      <c r="T461" s="61" t="str">
        <f t="shared" ca="1" si="114"/>
        <v/>
      </c>
      <c r="U461" s="61" t="str">
        <f t="shared" ca="1" si="115"/>
        <v/>
      </c>
      <c r="V461" s="61" t="str">
        <f t="shared" ca="1" si="116"/>
        <v/>
      </c>
      <c r="AJ461" t="str">
        <f t="shared" ca="1" si="117"/>
        <v>first</v>
      </c>
    </row>
    <row r="462" spans="3:36">
      <c r="C462" t="str">
        <f t="shared" ca="1" si="118"/>
        <v/>
      </c>
      <c r="D462" s="4" t="str">
        <f ca="1">IF(C462="","",COUNTIFS('Program and Results'!$S:$S,"HOME",'Program and Results'!$AC:$AC,'Data mining (Goals Superiority)'!$C462))</f>
        <v/>
      </c>
      <c r="E462" s="4" t="str">
        <f ca="1">IF(C462="","",COUNTIFS('Program and Results'!$S:$S,"AWAY",'Program and Results'!$AC:$AC,'Data mining (Goals Superiority)'!$C462))</f>
        <v/>
      </c>
      <c r="F462" s="4" t="str">
        <f ca="1">IF(C462="","",COUNTIFS('Program and Results'!$S:$S,"DRAW",'Program and Results'!$AC:$AC,'Data mining (Goals Superiority)'!$C462))</f>
        <v/>
      </c>
      <c r="G462" s="4" t="str">
        <f t="shared" ca="1" si="106"/>
        <v/>
      </c>
      <c r="H462" s="69" t="str">
        <f t="shared" ca="1" si="107"/>
        <v/>
      </c>
      <c r="I462" s="69" t="str">
        <f t="shared" ca="1" si="108"/>
        <v/>
      </c>
      <c r="J462" s="69" t="str">
        <f t="shared" ca="1" si="109"/>
        <v/>
      </c>
      <c r="N462" s="64" t="str">
        <f t="shared" ca="1" si="119"/>
        <v/>
      </c>
      <c r="O462" s="64" t="str">
        <f t="shared" ca="1" si="120"/>
        <v/>
      </c>
      <c r="P462" s="36" t="str">
        <f t="shared" ca="1" si="110"/>
        <v/>
      </c>
      <c r="Q462" s="36" t="str">
        <f t="shared" ca="1" si="111"/>
        <v/>
      </c>
      <c r="R462" s="36" t="str">
        <f t="shared" ca="1" si="112"/>
        <v/>
      </c>
      <c r="S462" s="4" t="str">
        <f t="shared" ca="1" si="113"/>
        <v/>
      </c>
      <c r="T462" s="61" t="str">
        <f t="shared" ca="1" si="114"/>
        <v/>
      </c>
      <c r="U462" s="61" t="str">
        <f t="shared" ca="1" si="115"/>
        <v/>
      </c>
      <c r="V462" s="61" t="str">
        <f t="shared" ca="1" si="116"/>
        <v/>
      </c>
      <c r="AJ462" t="str">
        <f t="shared" ca="1" si="117"/>
        <v>first</v>
      </c>
    </row>
    <row r="463" spans="3:36">
      <c r="C463" t="str">
        <f t="shared" ca="1" si="118"/>
        <v/>
      </c>
      <c r="D463" s="4" t="str">
        <f ca="1">IF(C463="","",COUNTIFS('Program and Results'!$S:$S,"HOME",'Program and Results'!$AC:$AC,'Data mining (Goals Superiority)'!$C463))</f>
        <v/>
      </c>
      <c r="E463" s="4" t="str">
        <f ca="1">IF(C463="","",COUNTIFS('Program and Results'!$S:$S,"AWAY",'Program and Results'!$AC:$AC,'Data mining (Goals Superiority)'!$C463))</f>
        <v/>
      </c>
      <c r="F463" s="4" t="str">
        <f ca="1">IF(C463="","",COUNTIFS('Program and Results'!$S:$S,"DRAW",'Program and Results'!$AC:$AC,'Data mining (Goals Superiority)'!$C463))</f>
        <v/>
      </c>
      <c r="G463" s="4" t="str">
        <f t="shared" ca="1" si="106"/>
        <v/>
      </c>
      <c r="H463" s="69" t="str">
        <f t="shared" ca="1" si="107"/>
        <v/>
      </c>
      <c r="I463" s="69" t="str">
        <f t="shared" ca="1" si="108"/>
        <v/>
      </c>
      <c r="J463" s="69" t="str">
        <f t="shared" ca="1" si="109"/>
        <v/>
      </c>
      <c r="N463" s="64" t="str">
        <f t="shared" ca="1" si="119"/>
        <v/>
      </c>
      <c r="O463" s="64" t="str">
        <f t="shared" ca="1" si="120"/>
        <v/>
      </c>
      <c r="P463" s="36" t="str">
        <f t="shared" ca="1" si="110"/>
        <v/>
      </c>
      <c r="Q463" s="36" t="str">
        <f t="shared" ca="1" si="111"/>
        <v/>
      </c>
      <c r="R463" s="36" t="str">
        <f t="shared" ca="1" si="112"/>
        <v/>
      </c>
      <c r="S463" s="4" t="str">
        <f t="shared" ca="1" si="113"/>
        <v/>
      </c>
      <c r="T463" s="61" t="str">
        <f t="shared" ca="1" si="114"/>
        <v/>
      </c>
      <c r="U463" s="61" t="str">
        <f t="shared" ca="1" si="115"/>
        <v/>
      </c>
      <c r="V463" s="61" t="str">
        <f t="shared" ca="1" si="116"/>
        <v/>
      </c>
      <c r="AJ463" t="str">
        <f t="shared" ca="1" si="117"/>
        <v>first</v>
      </c>
    </row>
    <row r="464" spans="3:36">
      <c r="C464" t="str">
        <f t="shared" ca="1" si="118"/>
        <v/>
      </c>
      <c r="D464" s="4" t="str">
        <f ca="1">IF(C464="","",COUNTIFS('Program and Results'!$S:$S,"HOME",'Program and Results'!$AC:$AC,'Data mining (Goals Superiority)'!$C464))</f>
        <v/>
      </c>
      <c r="E464" s="4" t="str">
        <f ca="1">IF(C464="","",COUNTIFS('Program and Results'!$S:$S,"AWAY",'Program and Results'!$AC:$AC,'Data mining (Goals Superiority)'!$C464))</f>
        <v/>
      </c>
      <c r="F464" s="4" t="str">
        <f ca="1">IF(C464="","",COUNTIFS('Program and Results'!$S:$S,"DRAW",'Program and Results'!$AC:$AC,'Data mining (Goals Superiority)'!$C464))</f>
        <v/>
      </c>
      <c r="G464" s="4" t="str">
        <f t="shared" ca="1" si="106"/>
        <v/>
      </c>
      <c r="H464" s="69" t="str">
        <f t="shared" ca="1" si="107"/>
        <v/>
      </c>
      <c r="I464" s="69" t="str">
        <f t="shared" ca="1" si="108"/>
        <v/>
      </c>
      <c r="J464" s="69" t="str">
        <f t="shared" ca="1" si="109"/>
        <v/>
      </c>
      <c r="N464" s="64" t="str">
        <f t="shared" ca="1" si="119"/>
        <v/>
      </c>
      <c r="O464" s="64" t="str">
        <f t="shared" ca="1" si="120"/>
        <v/>
      </c>
      <c r="P464" s="36" t="str">
        <f t="shared" ca="1" si="110"/>
        <v/>
      </c>
      <c r="Q464" s="36" t="str">
        <f t="shared" ca="1" si="111"/>
        <v/>
      </c>
      <c r="R464" s="36" t="str">
        <f t="shared" ca="1" si="112"/>
        <v/>
      </c>
      <c r="S464" s="4" t="str">
        <f t="shared" ca="1" si="113"/>
        <v/>
      </c>
      <c r="T464" s="61" t="str">
        <f t="shared" ca="1" si="114"/>
        <v/>
      </c>
      <c r="U464" s="61" t="str">
        <f t="shared" ca="1" si="115"/>
        <v/>
      </c>
      <c r="V464" s="61" t="str">
        <f t="shared" ca="1" si="116"/>
        <v/>
      </c>
      <c r="AJ464" t="str">
        <f t="shared" ca="1" si="117"/>
        <v>first</v>
      </c>
    </row>
    <row r="465" spans="3:36">
      <c r="C465" t="str">
        <f t="shared" ca="1" si="118"/>
        <v/>
      </c>
      <c r="D465" s="4" t="str">
        <f ca="1">IF(C465="","",COUNTIFS('Program and Results'!$S:$S,"HOME",'Program and Results'!$AC:$AC,'Data mining (Goals Superiority)'!$C465))</f>
        <v/>
      </c>
      <c r="E465" s="4" t="str">
        <f ca="1">IF(C465="","",COUNTIFS('Program and Results'!$S:$S,"AWAY",'Program and Results'!$AC:$AC,'Data mining (Goals Superiority)'!$C465))</f>
        <v/>
      </c>
      <c r="F465" s="4" t="str">
        <f ca="1">IF(C465="","",COUNTIFS('Program and Results'!$S:$S,"DRAW",'Program and Results'!$AC:$AC,'Data mining (Goals Superiority)'!$C465))</f>
        <v/>
      </c>
      <c r="G465" s="4" t="str">
        <f t="shared" ca="1" si="106"/>
        <v/>
      </c>
      <c r="H465" s="69" t="str">
        <f t="shared" ca="1" si="107"/>
        <v/>
      </c>
      <c r="I465" s="69" t="str">
        <f t="shared" ca="1" si="108"/>
        <v/>
      </c>
      <c r="J465" s="69" t="str">
        <f t="shared" ca="1" si="109"/>
        <v/>
      </c>
      <c r="N465" s="64" t="str">
        <f t="shared" ca="1" si="119"/>
        <v/>
      </c>
      <c r="O465" s="64" t="str">
        <f t="shared" ca="1" si="120"/>
        <v/>
      </c>
      <c r="P465" s="36" t="str">
        <f t="shared" ca="1" si="110"/>
        <v/>
      </c>
      <c r="Q465" s="36" t="str">
        <f t="shared" ca="1" si="111"/>
        <v/>
      </c>
      <c r="R465" s="36" t="str">
        <f t="shared" ca="1" si="112"/>
        <v/>
      </c>
      <c r="S465" s="4" t="str">
        <f t="shared" ca="1" si="113"/>
        <v/>
      </c>
      <c r="T465" s="61" t="str">
        <f t="shared" ca="1" si="114"/>
        <v/>
      </c>
      <c r="U465" s="61" t="str">
        <f t="shared" ca="1" si="115"/>
        <v/>
      </c>
      <c r="V465" s="61" t="str">
        <f t="shared" ca="1" si="116"/>
        <v/>
      </c>
      <c r="AJ465" t="str">
        <f t="shared" ca="1" si="117"/>
        <v>first</v>
      </c>
    </row>
    <row r="466" spans="3:36">
      <c r="C466" t="str">
        <f t="shared" ca="1" si="118"/>
        <v/>
      </c>
      <c r="D466" s="4" t="str">
        <f ca="1">IF(C466="","",COUNTIFS('Program and Results'!$S:$S,"HOME",'Program and Results'!$AC:$AC,'Data mining (Goals Superiority)'!$C466))</f>
        <v/>
      </c>
      <c r="E466" s="4" t="str">
        <f ca="1">IF(C466="","",COUNTIFS('Program and Results'!$S:$S,"AWAY",'Program and Results'!$AC:$AC,'Data mining (Goals Superiority)'!$C466))</f>
        <v/>
      </c>
      <c r="F466" s="4" t="str">
        <f ca="1">IF(C466="","",COUNTIFS('Program and Results'!$S:$S,"DRAW",'Program and Results'!$AC:$AC,'Data mining (Goals Superiority)'!$C466))</f>
        <v/>
      </c>
      <c r="G466" s="4" t="str">
        <f t="shared" ca="1" si="106"/>
        <v/>
      </c>
      <c r="H466" s="69" t="str">
        <f t="shared" ca="1" si="107"/>
        <v/>
      </c>
      <c r="I466" s="69" t="str">
        <f t="shared" ca="1" si="108"/>
        <v/>
      </c>
      <c r="J466" s="69" t="str">
        <f t="shared" ca="1" si="109"/>
        <v/>
      </c>
      <c r="N466" s="64" t="str">
        <f t="shared" ca="1" si="119"/>
        <v/>
      </c>
      <c r="O466" s="64" t="str">
        <f t="shared" ca="1" si="120"/>
        <v/>
      </c>
      <c r="P466" s="36" t="str">
        <f t="shared" ca="1" si="110"/>
        <v/>
      </c>
      <c r="Q466" s="36" t="str">
        <f t="shared" ca="1" si="111"/>
        <v/>
      </c>
      <c r="R466" s="36" t="str">
        <f t="shared" ca="1" si="112"/>
        <v/>
      </c>
      <c r="S466" s="4" t="str">
        <f t="shared" ca="1" si="113"/>
        <v/>
      </c>
      <c r="T466" s="61" t="str">
        <f t="shared" ca="1" si="114"/>
        <v/>
      </c>
      <c r="U466" s="61" t="str">
        <f t="shared" ca="1" si="115"/>
        <v/>
      </c>
      <c r="V466" s="61" t="str">
        <f t="shared" ca="1" si="116"/>
        <v/>
      </c>
      <c r="AJ466" t="str">
        <f t="shared" ca="1" si="117"/>
        <v>first</v>
      </c>
    </row>
    <row r="467" spans="3:36">
      <c r="C467" t="str">
        <f t="shared" ca="1" si="118"/>
        <v/>
      </c>
      <c r="D467" s="4" t="str">
        <f ca="1">IF(C467="","",COUNTIFS('Program and Results'!$S:$S,"HOME",'Program and Results'!$AC:$AC,'Data mining (Goals Superiority)'!$C467))</f>
        <v/>
      </c>
      <c r="E467" s="4" t="str">
        <f ca="1">IF(C467="","",COUNTIFS('Program and Results'!$S:$S,"AWAY",'Program and Results'!$AC:$AC,'Data mining (Goals Superiority)'!$C467))</f>
        <v/>
      </c>
      <c r="F467" s="4" t="str">
        <f ca="1">IF(C467="","",COUNTIFS('Program and Results'!$S:$S,"DRAW",'Program and Results'!$AC:$AC,'Data mining (Goals Superiority)'!$C467))</f>
        <v/>
      </c>
      <c r="G467" s="4" t="str">
        <f t="shared" ca="1" si="106"/>
        <v/>
      </c>
      <c r="H467" s="69" t="str">
        <f t="shared" ca="1" si="107"/>
        <v/>
      </c>
      <c r="I467" s="69" t="str">
        <f t="shared" ca="1" si="108"/>
        <v/>
      </c>
      <c r="J467" s="69" t="str">
        <f t="shared" ca="1" si="109"/>
        <v/>
      </c>
      <c r="N467" s="64" t="str">
        <f t="shared" ca="1" si="119"/>
        <v/>
      </c>
      <c r="O467" s="64" t="str">
        <f t="shared" ca="1" si="120"/>
        <v/>
      </c>
      <c r="P467" s="36" t="str">
        <f t="shared" ca="1" si="110"/>
        <v/>
      </c>
      <c r="Q467" s="36" t="str">
        <f t="shared" ca="1" si="111"/>
        <v/>
      </c>
      <c r="R467" s="36" t="str">
        <f t="shared" ca="1" si="112"/>
        <v/>
      </c>
      <c r="S467" s="4" t="str">
        <f t="shared" ca="1" si="113"/>
        <v/>
      </c>
      <c r="T467" s="61" t="str">
        <f t="shared" ca="1" si="114"/>
        <v/>
      </c>
      <c r="U467" s="61" t="str">
        <f t="shared" ca="1" si="115"/>
        <v/>
      </c>
      <c r="V467" s="61" t="str">
        <f t="shared" ca="1" si="116"/>
        <v/>
      </c>
      <c r="AJ467" t="str">
        <f t="shared" ca="1" si="117"/>
        <v>first</v>
      </c>
    </row>
    <row r="468" spans="3:36">
      <c r="C468" t="str">
        <f t="shared" ca="1" si="118"/>
        <v/>
      </c>
      <c r="D468" s="4" t="str">
        <f ca="1">IF(C468="","",COUNTIFS('Program and Results'!$S:$S,"HOME",'Program and Results'!$AC:$AC,'Data mining (Goals Superiority)'!$C468))</f>
        <v/>
      </c>
      <c r="E468" s="4" t="str">
        <f ca="1">IF(C468="","",COUNTIFS('Program and Results'!$S:$S,"AWAY",'Program and Results'!$AC:$AC,'Data mining (Goals Superiority)'!$C468))</f>
        <v/>
      </c>
      <c r="F468" s="4" t="str">
        <f ca="1">IF(C468="","",COUNTIFS('Program and Results'!$S:$S,"DRAW",'Program and Results'!$AC:$AC,'Data mining (Goals Superiority)'!$C468))</f>
        <v/>
      </c>
      <c r="G468" s="4" t="str">
        <f t="shared" ca="1" si="106"/>
        <v/>
      </c>
      <c r="H468" s="69" t="str">
        <f t="shared" ca="1" si="107"/>
        <v/>
      </c>
      <c r="I468" s="69" t="str">
        <f t="shared" ca="1" si="108"/>
        <v/>
      </c>
      <c r="J468" s="69" t="str">
        <f t="shared" ca="1" si="109"/>
        <v/>
      </c>
      <c r="N468" s="64" t="str">
        <f t="shared" ca="1" si="119"/>
        <v/>
      </c>
      <c r="O468" s="64" t="str">
        <f t="shared" ca="1" si="120"/>
        <v/>
      </c>
      <c r="P468" s="36" t="str">
        <f t="shared" ca="1" si="110"/>
        <v/>
      </c>
      <c r="Q468" s="36" t="str">
        <f t="shared" ca="1" si="111"/>
        <v/>
      </c>
      <c r="R468" s="36" t="str">
        <f t="shared" ca="1" si="112"/>
        <v/>
      </c>
      <c r="S468" s="4" t="str">
        <f t="shared" ca="1" si="113"/>
        <v/>
      </c>
      <c r="T468" s="61" t="str">
        <f t="shared" ca="1" si="114"/>
        <v/>
      </c>
      <c r="U468" s="61" t="str">
        <f t="shared" ca="1" si="115"/>
        <v/>
      </c>
      <c r="V468" s="61" t="str">
        <f t="shared" ca="1" si="116"/>
        <v/>
      </c>
      <c r="AJ468" t="str">
        <f t="shared" ca="1" si="117"/>
        <v>first</v>
      </c>
    </row>
    <row r="469" spans="3:36">
      <c r="C469" t="str">
        <f t="shared" ca="1" si="118"/>
        <v/>
      </c>
      <c r="D469" s="4" t="str">
        <f ca="1">IF(C469="","",COUNTIFS('Program and Results'!$S:$S,"HOME",'Program and Results'!$AC:$AC,'Data mining (Goals Superiority)'!$C469))</f>
        <v/>
      </c>
      <c r="E469" s="4" t="str">
        <f ca="1">IF(C469="","",COUNTIFS('Program and Results'!$S:$S,"AWAY",'Program and Results'!$AC:$AC,'Data mining (Goals Superiority)'!$C469))</f>
        <v/>
      </c>
      <c r="F469" s="4" t="str">
        <f ca="1">IF(C469="","",COUNTIFS('Program and Results'!$S:$S,"DRAW",'Program and Results'!$AC:$AC,'Data mining (Goals Superiority)'!$C469))</f>
        <v/>
      </c>
      <c r="G469" s="4" t="str">
        <f t="shared" ca="1" si="106"/>
        <v/>
      </c>
      <c r="H469" s="69" t="str">
        <f t="shared" ca="1" si="107"/>
        <v/>
      </c>
      <c r="I469" s="69" t="str">
        <f t="shared" ca="1" si="108"/>
        <v/>
      </c>
      <c r="J469" s="69" t="str">
        <f t="shared" ca="1" si="109"/>
        <v/>
      </c>
      <c r="N469" s="64" t="str">
        <f t="shared" ca="1" si="119"/>
        <v/>
      </c>
      <c r="O469" s="64" t="str">
        <f t="shared" ca="1" si="120"/>
        <v/>
      </c>
      <c r="P469" s="36" t="str">
        <f t="shared" ca="1" si="110"/>
        <v/>
      </c>
      <c r="Q469" s="36" t="str">
        <f t="shared" ca="1" si="111"/>
        <v/>
      </c>
      <c r="R469" s="36" t="str">
        <f t="shared" ca="1" si="112"/>
        <v/>
      </c>
      <c r="S469" s="4" t="str">
        <f t="shared" ca="1" si="113"/>
        <v/>
      </c>
      <c r="T469" s="61" t="str">
        <f t="shared" ca="1" si="114"/>
        <v/>
      </c>
      <c r="U469" s="61" t="str">
        <f t="shared" ca="1" si="115"/>
        <v/>
      </c>
      <c r="V469" s="61" t="str">
        <f t="shared" ca="1" si="116"/>
        <v/>
      </c>
      <c r="AJ469" t="str">
        <f t="shared" ca="1" si="117"/>
        <v>first</v>
      </c>
    </row>
    <row r="470" spans="3:36">
      <c r="C470" t="str">
        <f t="shared" ca="1" si="118"/>
        <v/>
      </c>
      <c r="D470" s="4" t="str">
        <f ca="1">IF(C470="","",COUNTIFS('Program and Results'!$S:$S,"HOME",'Program and Results'!$AC:$AC,'Data mining (Goals Superiority)'!$C470))</f>
        <v/>
      </c>
      <c r="E470" s="4" t="str">
        <f ca="1">IF(C470="","",COUNTIFS('Program and Results'!$S:$S,"AWAY",'Program and Results'!$AC:$AC,'Data mining (Goals Superiority)'!$C470))</f>
        <v/>
      </c>
      <c r="F470" s="4" t="str">
        <f ca="1">IF(C470="","",COUNTIFS('Program and Results'!$S:$S,"DRAW",'Program and Results'!$AC:$AC,'Data mining (Goals Superiority)'!$C470))</f>
        <v/>
      </c>
      <c r="G470" s="4" t="str">
        <f t="shared" ca="1" si="106"/>
        <v/>
      </c>
      <c r="H470" s="69" t="str">
        <f t="shared" ca="1" si="107"/>
        <v/>
      </c>
      <c r="I470" s="69" t="str">
        <f t="shared" ca="1" si="108"/>
        <v/>
      </c>
      <c r="J470" s="69" t="str">
        <f t="shared" ca="1" si="109"/>
        <v/>
      </c>
      <c r="N470" s="64" t="str">
        <f t="shared" ca="1" si="119"/>
        <v/>
      </c>
      <c r="O470" s="64" t="str">
        <f t="shared" ca="1" si="120"/>
        <v/>
      </c>
      <c r="P470" s="36" t="str">
        <f t="shared" ca="1" si="110"/>
        <v/>
      </c>
      <c r="Q470" s="36" t="str">
        <f t="shared" ca="1" si="111"/>
        <v/>
      </c>
      <c r="R470" s="36" t="str">
        <f t="shared" ca="1" si="112"/>
        <v/>
      </c>
      <c r="S470" s="4" t="str">
        <f t="shared" ca="1" si="113"/>
        <v/>
      </c>
      <c r="T470" s="61" t="str">
        <f t="shared" ca="1" si="114"/>
        <v/>
      </c>
      <c r="U470" s="61" t="str">
        <f t="shared" ca="1" si="115"/>
        <v/>
      </c>
      <c r="V470" s="61" t="str">
        <f t="shared" ca="1" si="116"/>
        <v/>
      </c>
      <c r="AJ470" t="str">
        <f t="shared" ca="1" si="117"/>
        <v>first</v>
      </c>
    </row>
    <row r="471" spans="3:36">
      <c r="C471" t="str">
        <f t="shared" ca="1" si="118"/>
        <v/>
      </c>
      <c r="D471" s="4" t="str">
        <f ca="1">IF(C471="","",COUNTIFS('Program and Results'!$S:$S,"HOME",'Program and Results'!$AC:$AC,'Data mining (Goals Superiority)'!$C471))</f>
        <v/>
      </c>
      <c r="E471" s="4" t="str">
        <f ca="1">IF(C471="","",COUNTIFS('Program and Results'!$S:$S,"AWAY",'Program and Results'!$AC:$AC,'Data mining (Goals Superiority)'!$C471))</f>
        <v/>
      </c>
      <c r="F471" s="4" t="str">
        <f ca="1">IF(C471="","",COUNTIFS('Program and Results'!$S:$S,"DRAW",'Program and Results'!$AC:$AC,'Data mining (Goals Superiority)'!$C471))</f>
        <v/>
      </c>
      <c r="G471" s="4" t="str">
        <f t="shared" ca="1" si="106"/>
        <v/>
      </c>
      <c r="H471" s="69" t="str">
        <f t="shared" ca="1" si="107"/>
        <v/>
      </c>
      <c r="I471" s="69" t="str">
        <f t="shared" ca="1" si="108"/>
        <v/>
      </c>
      <c r="J471" s="69" t="str">
        <f t="shared" ca="1" si="109"/>
        <v/>
      </c>
      <c r="N471" s="64" t="str">
        <f t="shared" ca="1" si="119"/>
        <v/>
      </c>
      <c r="O471" s="64" t="str">
        <f t="shared" ca="1" si="120"/>
        <v/>
      </c>
      <c r="P471" s="36" t="str">
        <f t="shared" ca="1" si="110"/>
        <v/>
      </c>
      <c r="Q471" s="36" t="str">
        <f t="shared" ca="1" si="111"/>
        <v/>
      </c>
      <c r="R471" s="36" t="str">
        <f t="shared" ca="1" si="112"/>
        <v/>
      </c>
      <c r="S471" s="4" t="str">
        <f t="shared" ca="1" si="113"/>
        <v/>
      </c>
      <c r="T471" s="61" t="str">
        <f t="shared" ca="1" si="114"/>
        <v/>
      </c>
      <c r="U471" s="61" t="str">
        <f t="shared" ca="1" si="115"/>
        <v/>
      </c>
      <c r="V471" s="61" t="str">
        <f t="shared" ca="1" si="116"/>
        <v/>
      </c>
      <c r="AJ471" t="str">
        <f t="shared" ca="1" si="117"/>
        <v>first</v>
      </c>
    </row>
    <row r="472" spans="3:36">
      <c r="C472" t="str">
        <f t="shared" ca="1" si="118"/>
        <v/>
      </c>
      <c r="D472" s="4" t="str">
        <f ca="1">IF(C472="","",COUNTIFS('Program and Results'!$S:$S,"HOME",'Program and Results'!$AC:$AC,'Data mining (Goals Superiority)'!$C472))</f>
        <v/>
      </c>
      <c r="E472" s="4" t="str">
        <f ca="1">IF(C472="","",COUNTIFS('Program and Results'!$S:$S,"AWAY",'Program and Results'!$AC:$AC,'Data mining (Goals Superiority)'!$C472))</f>
        <v/>
      </c>
      <c r="F472" s="4" t="str">
        <f ca="1">IF(C472="","",COUNTIFS('Program and Results'!$S:$S,"DRAW",'Program and Results'!$AC:$AC,'Data mining (Goals Superiority)'!$C472))</f>
        <v/>
      </c>
      <c r="G472" s="4" t="str">
        <f t="shared" ca="1" si="106"/>
        <v/>
      </c>
      <c r="H472" s="69" t="str">
        <f t="shared" ca="1" si="107"/>
        <v/>
      </c>
      <c r="I472" s="69" t="str">
        <f t="shared" ca="1" si="108"/>
        <v/>
      </c>
      <c r="J472" s="69" t="str">
        <f t="shared" ca="1" si="109"/>
        <v/>
      </c>
      <c r="N472" s="64" t="str">
        <f t="shared" ca="1" si="119"/>
        <v/>
      </c>
      <c r="O472" s="64" t="str">
        <f t="shared" ca="1" si="120"/>
        <v/>
      </c>
      <c r="P472" s="36" t="str">
        <f t="shared" ca="1" si="110"/>
        <v/>
      </c>
      <c r="Q472" s="36" t="str">
        <f t="shared" ca="1" si="111"/>
        <v/>
      </c>
      <c r="R472" s="36" t="str">
        <f t="shared" ca="1" si="112"/>
        <v/>
      </c>
      <c r="S472" s="4" t="str">
        <f t="shared" ca="1" si="113"/>
        <v/>
      </c>
      <c r="T472" s="61" t="str">
        <f t="shared" ca="1" si="114"/>
        <v/>
      </c>
      <c r="U472" s="61" t="str">
        <f t="shared" ca="1" si="115"/>
        <v/>
      </c>
      <c r="V472" s="61" t="str">
        <f t="shared" ca="1" si="116"/>
        <v/>
      </c>
      <c r="AJ472" t="str">
        <f t="shared" ca="1" si="117"/>
        <v>first</v>
      </c>
    </row>
    <row r="473" spans="3:36">
      <c r="C473" t="str">
        <f t="shared" ca="1" si="118"/>
        <v/>
      </c>
      <c r="D473" s="4" t="str">
        <f ca="1">IF(C473="","",COUNTIFS('Program and Results'!$S:$S,"HOME",'Program and Results'!$AC:$AC,'Data mining (Goals Superiority)'!$C473))</f>
        <v/>
      </c>
      <c r="E473" s="4" t="str">
        <f ca="1">IF(C473="","",COUNTIFS('Program and Results'!$S:$S,"AWAY",'Program and Results'!$AC:$AC,'Data mining (Goals Superiority)'!$C473))</f>
        <v/>
      </c>
      <c r="F473" s="4" t="str">
        <f ca="1">IF(C473="","",COUNTIFS('Program and Results'!$S:$S,"DRAW",'Program and Results'!$AC:$AC,'Data mining (Goals Superiority)'!$C473))</f>
        <v/>
      </c>
      <c r="G473" s="4" t="str">
        <f t="shared" ca="1" si="106"/>
        <v/>
      </c>
      <c r="H473" s="69" t="str">
        <f t="shared" ca="1" si="107"/>
        <v/>
      </c>
      <c r="I473" s="69" t="str">
        <f t="shared" ca="1" si="108"/>
        <v/>
      </c>
      <c r="J473" s="69" t="str">
        <f t="shared" ca="1" si="109"/>
        <v/>
      </c>
      <c r="N473" s="64" t="str">
        <f t="shared" ca="1" si="119"/>
        <v/>
      </c>
      <c r="O473" s="64" t="str">
        <f t="shared" ca="1" si="120"/>
        <v/>
      </c>
      <c r="P473" s="36" t="str">
        <f t="shared" ca="1" si="110"/>
        <v/>
      </c>
      <c r="Q473" s="36" t="str">
        <f t="shared" ca="1" si="111"/>
        <v/>
      </c>
      <c r="R473" s="36" t="str">
        <f t="shared" ca="1" si="112"/>
        <v/>
      </c>
      <c r="S473" s="4" t="str">
        <f t="shared" ca="1" si="113"/>
        <v/>
      </c>
      <c r="T473" s="61" t="str">
        <f t="shared" ca="1" si="114"/>
        <v/>
      </c>
      <c r="U473" s="61" t="str">
        <f t="shared" ca="1" si="115"/>
        <v/>
      </c>
      <c r="V473" s="61" t="str">
        <f t="shared" ca="1" si="116"/>
        <v/>
      </c>
      <c r="AJ473" t="str">
        <f t="shared" ca="1" si="117"/>
        <v>first</v>
      </c>
    </row>
    <row r="474" spans="3:36">
      <c r="C474" t="str">
        <f t="shared" ca="1" si="118"/>
        <v/>
      </c>
      <c r="D474" s="4" t="str">
        <f ca="1">IF(C474="","",COUNTIFS('Program and Results'!$S:$S,"HOME",'Program and Results'!$AC:$AC,'Data mining (Goals Superiority)'!$C474))</f>
        <v/>
      </c>
      <c r="E474" s="4" t="str">
        <f ca="1">IF(C474="","",COUNTIFS('Program and Results'!$S:$S,"AWAY",'Program and Results'!$AC:$AC,'Data mining (Goals Superiority)'!$C474))</f>
        <v/>
      </c>
      <c r="F474" s="4" t="str">
        <f ca="1">IF(C474="","",COUNTIFS('Program and Results'!$S:$S,"DRAW",'Program and Results'!$AC:$AC,'Data mining (Goals Superiority)'!$C474))</f>
        <v/>
      </c>
      <c r="G474" s="4" t="str">
        <f t="shared" ca="1" si="106"/>
        <v/>
      </c>
      <c r="H474" s="69" t="str">
        <f t="shared" ca="1" si="107"/>
        <v/>
      </c>
      <c r="I474" s="69" t="str">
        <f t="shared" ca="1" si="108"/>
        <v/>
      </c>
      <c r="J474" s="69" t="str">
        <f t="shared" ca="1" si="109"/>
        <v/>
      </c>
      <c r="N474" s="64" t="str">
        <f t="shared" ca="1" si="119"/>
        <v/>
      </c>
      <c r="O474" s="64" t="str">
        <f t="shared" ca="1" si="120"/>
        <v/>
      </c>
      <c r="P474" s="36" t="str">
        <f t="shared" ca="1" si="110"/>
        <v/>
      </c>
      <c r="Q474" s="36" t="str">
        <f t="shared" ca="1" si="111"/>
        <v/>
      </c>
      <c r="R474" s="36" t="str">
        <f t="shared" ca="1" si="112"/>
        <v/>
      </c>
      <c r="S474" s="4" t="str">
        <f t="shared" ca="1" si="113"/>
        <v/>
      </c>
      <c r="T474" s="61" t="str">
        <f t="shared" ca="1" si="114"/>
        <v/>
      </c>
      <c r="U474" s="61" t="str">
        <f t="shared" ca="1" si="115"/>
        <v/>
      </c>
      <c r="V474" s="61" t="str">
        <f t="shared" ca="1" si="116"/>
        <v/>
      </c>
      <c r="AJ474" t="str">
        <f t="shared" ca="1" si="117"/>
        <v>first</v>
      </c>
    </row>
    <row r="475" spans="3:36">
      <c r="C475" t="str">
        <f t="shared" ca="1" si="118"/>
        <v/>
      </c>
      <c r="D475" s="4" t="str">
        <f ca="1">IF(C475="","",COUNTIFS('Program and Results'!$S:$S,"HOME",'Program and Results'!$AC:$AC,'Data mining (Goals Superiority)'!$C475))</f>
        <v/>
      </c>
      <c r="E475" s="4" t="str">
        <f ca="1">IF(C475="","",COUNTIFS('Program and Results'!$S:$S,"AWAY",'Program and Results'!$AC:$AC,'Data mining (Goals Superiority)'!$C475))</f>
        <v/>
      </c>
      <c r="F475" s="4" t="str">
        <f ca="1">IF(C475="","",COUNTIFS('Program and Results'!$S:$S,"DRAW",'Program and Results'!$AC:$AC,'Data mining (Goals Superiority)'!$C475))</f>
        <v/>
      </c>
      <c r="G475" s="4" t="str">
        <f t="shared" ca="1" si="106"/>
        <v/>
      </c>
      <c r="H475" s="69" t="str">
        <f t="shared" ca="1" si="107"/>
        <v/>
      </c>
      <c r="I475" s="69" t="str">
        <f t="shared" ca="1" si="108"/>
        <v/>
      </c>
      <c r="J475" s="69" t="str">
        <f t="shared" ca="1" si="109"/>
        <v/>
      </c>
      <c r="N475" s="64" t="str">
        <f t="shared" ca="1" si="119"/>
        <v/>
      </c>
      <c r="O475" s="64" t="str">
        <f t="shared" ca="1" si="120"/>
        <v/>
      </c>
      <c r="P475" s="36" t="str">
        <f t="shared" ca="1" si="110"/>
        <v/>
      </c>
      <c r="Q475" s="36" t="str">
        <f t="shared" ca="1" si="111"/>
        <v/>
      </c>
      <c r="R475" s="36" t="str">
        <f t="shared" ca="1" si="112"/>
        <v/>
      </c>
      <c r="S475" s="4" t="str">
        <f t="shared" ca="1" si="113"/>
        <v/>
      </c>
      <c r="T475" s="61" t="str">
        <f t="shared" ca="1" si="114"/>
        <v/>
      </c>
      <c r="U475" s="61" t="str">
        <f t="shared" ca="1" si="115"/>
        <v/>
      </c>
      <c r="V475" s="61" t="str">
        <f t="shared" ca="1" si="116"/>
        <v/>
      </c>
      <c r="AJ475" t="str">
        <f t="shared" ca="1" si="117"/>
        <v>first</v>
      </c>
    </row>
    <row r="476" spans="3:36">
      <c r="C476" t="str">
        <f t="shared" ca="1" si="118"/>
        <v/>
      </c>
      <c r="D476" s="4" t="str">
        <f ca="1">IF(C476="","",COUNTIFS('Program and Results'!$S:$S,"HOME",'Program and Results'!$AC:$AC,'Data mining (Goals Superiority)'!$C476))</f>
        <v/>
      </c>
      <c r="E476" s="4" t="str">
        <f ca="1">IF(C476="","",COUNTIFS('Program and Results'!$S:$S,"AWAY",'Program and Results'!$AC:$AC,'Data mining (Goals Superiority)'!$C476))</f>
        <v/>
      </c>
      <c r="F476" s="4" t="str">
        <f ca="1">IF(C476="","",COUNTIFS('Program and Results'!$S:$S,"DRAW",'Program and Results'!$AC:$AC,'Data mining (Goals Superiority)'!$C476))</f>
        <v/>
      </c>
      <c r="G476" s="4" t="str">
        <f t="shared" ca="1" si="106"/>
        <v/>
      </c>
      <c r="H476" s="69" t="str">
        <f t="shared" ca="1" si="107"/>
        <v/>
      </c>
      <c r="I476" s="69" t="str">
        <f t="shared" ca="1" si="108"/>
        <v/>
      </c>
      <c r="J476" s="69" t="str">
        <f t="shared" ca="1" si="109"/>
        <v/>
      </c>
      <c r="N476" s="64" t="str">
        <f t="shared" ca="1" si="119"/>
        <v/>
      </c>
      <c r="O476" s="64" t="str">
        <f t="shared" ca="1" si="120"/>
        <v/>
      </c>
      <c r="P476" s="36" t="str">
        <f t="shared" ca="1" si="110"/>
        <v/>
      </c>
      <c r="Q476" s="36" t="str">
        <f t="shared" ca="1" si="111"/>
        <v/>
      </c>
      <c r="R476" s="36" t="str">
        <f t="shared" ca="1" si="112"/>
        <v/>
      </c>
      <c r="S476" s="4" t="str">
        <f t="shared" ca="1" si="113"/>
        <v/>
      </c>
      <c r="T476" s="61" t="str">
        <f t="shared" ca="1" si="114"/>
        <v/>
      </c>
      <c r="U476" s="61" t="str">
        <f t="shared" ca="1" si="115"/>
        <v/>
      </c>
      <c r="V476" s="61" t="str">
        <f t="shared" ca="1" si="116"/>
        <v/>
      </c>
      <c r="AJ476" t="str">
        <f t="shared" ca="1" si="117"/>
        <v>first</v>
      </c>
    </row>
    <row r="477" spans="3:36">
      <c r="C477" t="str">
        <f t="shared" ca="1" si="118"/>
        <v/>
      </c>
      <c r="D477" s="4" t="str">
        <f ca="1">IF(C477="","",COUNTIFS('Program and Results'!$S:$S,"HOME",'Program and Results'!$AC:$AC,'Data mining (Goals Superiority)'!$C477))</f>
        <v/>
      </c>
      <c r="E477" s="4" t="str">
        <f ca="1">IF(C477="","",COUNTIFS('Program and Results'!$S:$S,"AWAY",'Program and Results'!$AC:$AC,'Data mining (Goals Superiority)'!$C477))</f>
        <v/>
      </c>
      <c r="F477" s="4" t="str">
        <f ca="1">IF(C477="","",COUNTIFS('Program and Results'!$S:$S,"DRAW",'Program and Results'!$AC:$AC,'Data mining (Goals Superiority)'!$C477))</f>
        <v/>
      </c>
      <c r="G477" s="4" t="str">
        <f t="shared" ca="1" si="106"/>
        <v/>
      </c>
      <c r="H477" s="69" t="str">
        <f t="shared" ca="1" si="107"/>
        <v/>
      </c>
      <c r="I477" s="69" t="str">
        <f t="shared" ca="1" si="108"/>
        <v/>
      </c>
      <c r="J477" s="69" t="str">
        <f t="shared" ca="1" si="109"/>
        <v/>
      </c>
      <c r="N477" s="64" t="str">
        <f t="shared" ca="1" si="119"/>
        <v/>
      </c>
      <c r="O477" s="64" t="str">
        <f t="shared" ca="1" si="120"/>
        <v/>
      </c>
      <c r="P477" s="36" t="str">
        <f t="shared" ca="1" si="110"/>
        <v/>
      </c>
      <c r="Q477" s="36" t="str">
        <f t="shared" ca="1" si="111"/>
        <v/>
      </c>
      <c r="R477" s="36" t="str">
        <f t="shared" ca="1" si="112"/>
        <v/>
      </c>
      <c r="S477" s="4" t="str">
        <f t="shared" ca="1" si="113"/>
        <v/>
      </c>
      <c r="T477" s="61" t="str">
        <f t="shared" ca="1" si="114"/>
        <v/>
      </c>
      <c r="U477" s="61" t="str">
        <f t="shared" ca="1" si="115"/>
        <v/>
      </c>
      <c r="V477" s="61" t="str">
        <f t="shared" ca="1" si="116"/>
        <v/>
      </c>
      <c r="AJ477" t="str">
        <f t="shared" ca="1" si="117"/>
        <v>first</v>
      </c>
    </row>
    <row r="478" spans="3:36">
      <c r="C478" t="str">
        <f t="shared" ca="1" si="118"/>
        <v/>
      </c>
      <c r="D478" s="4" t="str">
        <f ca="1">IF(C478="","",COUNTIFS('Program and Results'!$S:$S,"HOME",'Program and Results'!$AC:$AC,'Data mining (Goals Superiority)'!$C478))</f>
        <v/>
      </c>
      <c r="E478" s="4" t="str">
        <f ca="1">IF(C478="","",COUNTIFS('Program and Results'!$S:$S,"AWAY",'Program and Results'!$AC:$AC,'Data mining (Goals Superiority)'!$C478))</f>
        <v/>
      </c>
      <c r="F478" s="4" t="str">
        <f ca="1">IF(C478="","",COUNTIFS('Program and Results'!$S:$S,"DRAW",'Program and Results'!$AC:$AC,'Data mining (Goals Superiority)'!$C478))</f>
        <v/>
      </c>
      <c r="G478" s="4" t="str">
        <f t="shared" ca="1" si="106"/>
        <v/>
      </c>
      <c r="H478" s="69" t="str">
        <f t="shared" ca="1" si="107"/>
        <v/>
      </c>
      <c r="I478" s="69" t="str">
        <f t="shared" ca="1" si="108"/>
        <v/>
      </c>
      <c r="J478" s="69" t="str">
        <f t="shared" ca="1" si="109"/>
        <v/>
      </c>
      <c r="N478" s="64" t="str">
        <f t="shared" ca="1" si="119"/>
        <v/>
      </c>
      <c r="O478" s="64" t="str">
        <f t="shared" ca="1" si="120"/>
        <v/>
      </c>
      <c r="P478" s="36" t="str">
        <f t="shared" ca="1" si="110"/>
        <v/>
      </c>
      <c r="Q478" s="36" t="str">
        <f t="shared" ca="1" si="111"/>
        <v/>
      </c>
      <c r="R478" s="36" t="str">
        <f t="shared" ca="1" si="112"/>
        <v/>
      </c>
      <c r="S478" s="4" t="str">
        <f t="shared" ca="1" si="113"/>
        <v/>
      </c>
      <c r="T478" s="61" t="str">
        <f t="shared" ca="1" si="114"/>
        <v/>
      </c>
      <c r="U478" s="61" t="str">
        <f t="shared" ca="1" si="115"/>
        <v/>
      </c>
      <c r="V478" s="61" t="str">
        <f t="shared" ca="1" si="116"/>
        <v/>
      </c>
      <c r="AJ478" t="str">
        <f t="shared" ca="1" si="117"/>
        <v>first</v>
      </c>
    </row>
    <row r="479" spans="3:36">
      <c r="C479" t="str">
        <f t="shared" ca="1" si="118"/>
        <v/>
      </c>
      <c r="D479" s="4" t="str">
        <f ca="1">IF(C479="","",COUNTIFS('Program and Results'!$S:$S,"HOME",'Program and Results'!$AC:$AC,'Data mining (Goals Superiority)'!$C479))</f>
        <v/>
      </c>
      <c r="E479" s="4" t="str">
        <f ca="1">IF(C479="","",COUNTIFS('Program and Results'!$S:$S,"AWAY",'Program and Results'!$AC:$AC,'Data mining (Goals Superiority)'!$C479))</f>
        <v/>
      </c>
      <c r="F479" s="4" t="str">
        <f ca="1">IF(C479="","",COUNTIFS('Program and Results'!$S:$S,"DRAW",'Program and Results'!$AC:$AC,'Data mining (Goals Superiority)'!$C479))</f>
        <v/>
      </c>
      <c r="G479" s="4" t="str">
        <f t="shared" ca="1" si="106"/>
        <v/>
      </c>
      <c r="H479" s="69" t="str">
        <f t="shared" ca="1" si="107"/>
        <v/>
      </c>
      <c r="I479" s="69" t="str">
        <f t="shared" ca="1" si="108"/>
        <v/>
      </c>
      <c r="J479" s="69" t="str">
        <f t="shared" ca="1" si="109"/>
        <v/>
      </c>
      <c r="N479" s="64" t="str">
        <f t="shared" ca="1" si="119"/>
        <v/>
      </c>
      <c r="O479" s="64" t="str">
        <f t="shared" ca="1" si="120"/>
        <v/>
      </c>
      <c r="P479" s="36" t="str">
        <f t="shared" ca="1" si="110"/>
        <v/>
      </c>
      <c r="Q479" s="36" t="str">
        <f t="shared" ca="1" si="111"/>
        <v/>
      </c>
      <c r="R479" s="36" t="str">
        <f t="shared" ca="1" si="112"/>
        <v/>
      </c>
      <c r="S479" s="4" t="str">
        <f t="shared" ca="1" si="113"/>
        <v/>
      </c>
      <c r="T479" s="61" t="str">
        <f t="shared" ca="1" si="114"/>
        <v/>
      </c>
      <c r="U479" s="61" t="str">
        <f t="shared" ca="1" si="115"/>
        <v/>
      </c>
      <c r="V479" s="61" t="str">
        <f t="shared" ca="1" si="116"/>
        <v/>
      </c>
      <c r="AJ479" t="str">
        <f t="shared" ca="1" si="117"/>
        <v>first</v>
      </c>
    </row>
    <row r="480" spans="3:36">
      <c r="C480" t="str">
        <f t="shared" ca="1" si="118"/>
        <v/>
      </c>
      <c r="D480" s="4" t="str">
        <f ca="1">IF(C480="","",COUNTIFS('Program and Results'!$S:$S,"HOME",'Program and Results'!$AC:$AC,'Data mining (Goals Superiority)'!$C480))</f>
        <v/>
      </c>
      <c r="E480" s="4" t="str">
        <f ca="1">IF(C480="","",COUNTIFS('Program and Results'!$S:$S,"AWAY",'Program and Results'!$AC:$AC,'Data mining (Goals Superiority)'!$C480))</f>
        <v/>
      </c>
      <c r="F480" s="4" t="str">
        <f ca="1">IF(C480="","",COUNTIFS('Program and Results'!$S:$S,"DRAW",'Program and Results'!$AC:$AC,'Data mining (Goals Superiority)'!$C480))</f>
        <v/>
      </c>
      <c r="G480" s="4" t="str">
        <f t="shared" ca="1" si="106"/>
        <v/>
      </c>
      <c r="H480" s="69" t="str">
        <f t="shared" ca="1" si="107"/>
        <v/>
      </c>
      <c r="I480" s="69" t="str">
        <f t="shared" ca="1" si="108"/>
        <v/>
      </c>
      <c r="J480" s="69" t="str">
        <f t="shared" ca="1" si="109"/>
        <v/>
      </c>
      <c r="N480" s="64" t="str">
        <f t="shared" ca="1" si="119"/>
        <v/>
      </c>
      <c r="O480" s="64" t="str">
        <f t="shared" ca="1" si="120"/>
        <v/>
      </c>
      <c r="P480" s="36" t="str">
        <f t="shared" ca="1" si="110"/>
        <v/>
      </c>
      <c r="Q480" s="36" t="str">
        <f t="shared" ca="1" si="111"/>
        <v/>
      </c>
      <c r="R480" s="36" t="str">
        <f t="shared" ca="1" si="112"/>
        <v/>
      </c>
      <c r="S480" s="4" t="str">
        <f t="shared" ca="1" si="113"/>
        <v/>
      </c>
      <c r="T480" s="61" t="str">
        <f t="shared" ca="1" si="114"/>
        <v/>
      </c>
      <c r="U480" s="61" t="str">
        <f t="shared" ca="1" si="115"/>
        <v/>
      </c>
      <c r="V480" s="61" t="str">
        <f t="shared" ca="1" si="116"/>
        <v/>
      </c>
      <c r="AJ480" t="str">
        <f t="shared" ca="1" si="117"/>
        <v>first</v>
      </c>
    </row>
    <row r="481" spans="3:36">
      <c r="C481" t="str">
        <f t="shared" ca="1" si="118"/>
        <v/>
      </c>
      <c r="D481" s="4" t="str">
        <f ca="1">IF(C481="","",COUNTIFS('Program and Results'!$S:$S,"HOME",'Program and Results'!$AC:$AC,'Data mining (Goals Superiority)'!$C481))</f>
        <v/>
      </c>
      <c r="E481" s="4" t="str">
        <f ca="1">IF(C481="","",COUNTIFS('Program and Results'!$S:$S,"AWAY",'Program and Results'!$AC:$AC,'Data mining (Goals Superiority)'!$C481))</f>
        <v/>
      </c>
      <c r="F481" s="4" t="str">
        <f ca="1">IF(C481="","",COUNTIFS('Program and Results'!$S:$S,"DRAW",'Program and Results'!$AC:$AC,'Data mining (Goals Superiority)'!$C481))</f>
        <v/>
      </c>
      <c r="G481" s="4" t="str">
        <f t="shared" ca="1" si="106"/>
        <v/>
      </c>
      <c r="H481" s="69" t="str">
        <f t="shared" ca="1" si="107"/>
        <v/>
      </c>
      <c r="I481" s="69" t="str">
        <f t="shared" ca="1" si="108"/>
        <v/>
      </c>
      <c r="J481" s="69" t="str">
        <f t="shared" ca="1" si="109"/>
        <v/>
      </c>
      <c r="N481" s="64" t="str">
        <f t="shared" ca="1" si="119"/>
        <v/>
      </c>
      <c r="O481" s="64" t="str">
        <f t="shared" ca="1" si="120"/>
        <v/>
      </c>
      <c r="P481" s="36" t="str">
        <f t="shared" ca="1" si="110"/>
        <v/>
      </c>
      <c r="Q481" s="36" t="str">
        <f t="shared" ca="1" si="111"/>
        <v/>
      </c>
      <c r="R481" s="36" t="str">
        <f t="shared" ca="1" si="112"/>
        <v/>
      </c>
      <c r="S481" s="4" t="str">
        <f t="shared" ca="1" si="113"/>
        <v/>
      </c>
      <c r="T481" s="61" t="str">
        <f t="shared" ca="1" si="114"/>
        <v/>
      </c>
      <c r="U481" s="61" t="str">
        <f t="shared" ca="1" si="115"/>
        <v/>
      </c>
      <c r="V481" s="61" t="str">
        <f t="shared" ca="1" si="116"/>
        <v/>
      </c>
      <c r="AJ481" t="str">
        <f t="shared" ca="1" si="117"/>
        <v>first</v>
      </c>
    </row>
    <row r="482" spans="3:36">
      <c r="C482" t="str">
        <f t="shared" ca="1" si="118"/>
        <v/>
      </c>
      <c r="D482" s="4" t="str">
        <f ca="1">IF(C482="","",COUNTIFS('Program and Results'!$S:$S,"HOME",'Program and Results'!$AC:$AC,'Data mining (Goals Superiority)'!$C482))</f>
        <v/>
      </c>
      <c r="E482" s="4" t="str">
        <f ca="1">IF(C482="","",COUNTIFS('Program and Results'!$S:$S,"AWAY",'Program and Results'!$AC:$AC,'Data mining (Goals Superiority)'!$C482))</f>
        <v/>
      </c>
      <c r="F482" s="4" t="str">
        <f ca="1">IF(C482="","",COUNTIFS('Program and Results'!$S:$S,"DRAW",'Program and Results'!$AC:$AC,'Data mining (Goals Superiority)'!$C482))</f>
        <v/>
      </c>
      <c r="G482" s="4" t="str">
        <f t="shared" ca="1" si="106"/>
        <v/>
      </c>
      <c r="H482" s="69" t="str">
        <f t="shared" ca="1" si="107"/>
        <v/>
      </c>
      <c r="I482" s="69" t="str">
        <f t="shared" ca="1" si="108"/>
        <v/>
      </c>
      <c r="J482" s="69" t="str">
        <f t="shared" ca="1" si="109"/>
        <v/>
      </c>
      <c r="N482" s="64" t="str">
        <f t="shared" ca="1" si="119"/>
        <v/>
      </c>
      <c r="O482" s="64" t="str">
        <f t="shared" ca="1" si="120"/>
        <v/>
      </c>
      <c r="P482" s="36" t="str">
        <f t="shared" ca="1" si="110"/>
        <v/>
      </c>
      <c r="Q482" s="36" t="str">
        <f t="shared" ca="1" si="111"/>
        <v/>
      </c>
      <c r="R482" s="36" t="str">
        <f t="shared" ca="1" si="112"/>
        <v/>
      </c>
      <c r="S482" s="4" t="str">
        <f t="shared" ca="1" si="113"/>
        <v/>
      </c>
      <c r="T482" s="61" t="str">
        <f t="shared" ca="1" si="114"/>
        <v/>
      </c>
      <c r="U482" s="61" t="str">
        <f t="shared" ca="1" si="115"/>
        <v/>
      </c>
      <c r="V482" s="61" t="str">
        <f t="shared" ca="1" si="116"/>
        <v/>
      </c>
      <c r="AJ482" t="str">
        <f t="shared" ca="1" si="117"/>
        <v>first</v>
      </c>
    </row>
    <row r="483" spans="3:36">
      <c r="C483" t="str">
        <f t="shared" ca="1" si="118"/>
        <v/>
      </c>
      <c r="D483" s="4" t="str">
        <f ca="1">IF(C483="","",COUNTIFS('Program and Results'!$S:$S,"HOME",'Program and Results'!$AC:$AC,'Data mining (Goals Superiority)'!$C483))</f>
        <v/>
      </c>
      <c r="E483" s="4" t="str">
        <f ca="1">IF(C483="","",COUNTIFS('Program and Results'!$S:$S,"AWAY",'Program and Results'!$AC:$AC,'Data mining (Goals Superiority)'!$C483))</f>
        <v/>
      </c>
      <c r="F483" s="4" t="str">
        <f ca="1">IF(C483="","",COUNTIFS('Program and Results'!$S:$S,"DRAW",'Program and Results'!$AC:$AC,'Data mining (Goals Superiority)'!$C483))</f>
        <v/>
      </c>
      <c r="G483" s="4" t="str">
        <f t="shared" ca="1" si="106"/>
        <v/>
      </c>
      <c r="H483" s="69" t="str">
        <f t="shared" ca="1" si="107"/>
        <v/>
      </c>
      <c r="I483" s="69" t="str">
        <f t="shared" ca="1" si="108"/>
        <v/>
      </c>
      <c r="J483" s="69" t="str">
        <f t="shared" ca="1" si="109"/>
        <v/>
      </c>
      <c r="N483" s="64" t="str">
        <f t="shared" ca="1" si="119"/>
        <v/>
      </c>
      <c r="O483" s="64" t="str">
        <f t="shared" ca="1" si="120"/>
        <v/>
      </c>
      <c r="P483" s="36" t="str">
        <f t="shared" ca="1" si="110"/>
        <v/>
      </c>
      <c r="Q483" s="36" t="str">
        <f t="shared" ca="1" si="111"/>
        <v/>
      </c>
      <c r="R483" s="36" t="str">
        <f t="shared" ca="1" si="112"/>
        <v/>
      </c>
      <c r="S483" s="4" t="str">
        <f t="shared" ca="1" si="113"/>
        <v/>
      </c>
      <c r="T483" s="61" t="str">
        <f t="shared" ca="1" si="114"/>
        <v/>
      </c>
      <c r="U483" s="61" t="str">
        <f t="shared" ca="1" si="115"/>
        <v/>
      </c>
      <c r="V483" s="61" t="str">
        <f t="shared" ca="1" si="116"/>
        <v/>
      </c>
      <c r="AJ483" t="str">
        <f t="shared" ca="1" si="117"/>
        <v>first</v>
      </c>
    </row>
    <row r="484" spans="3:36">
      <c r="C484" t="str">
        <f t="shared" ca="1" si="118"/>
        <v/>
      </c>
      <c r="D484" s="4" t="str">
        <f ca="1">IF(C484="","",COUNTIFS('Program and Results'!$S:$S,"HOME",'Program and Results'!$AC:$AC,'Data mining (Goals Superiority)'!$C484))</f>
        <v/>
      </c>
      <c r="E484" s="4" t="str">
        <f ca="1">IF(C484="","",COUNTIFS('Program and Results'!$S:$S,"AWAY",'Program and Results'!$AC:$AC,'Data mining (Goals Superiority)'!$C484))</f>
        <v/>
      </c>
      <c r="F484" s="4" t="str">
        <f ca="1">IF(C484="","",COUNTIFS('Program and Results'!$S:$S,"DRAW",'Program and Results'!$AC:$AC,'Data mining (Goals Superiority)'!$C484))</f>
        <v/>
      </c>
      <c r="G484" s="4" t="str">
        <f t="shared" ca="1" si="106"/>
        <v/>
      </c>
      <c r="H484" s="69" t="str">
        <f t="shared" ca="1" si="107"/>
        <v/>
      </c>
      <c r="I484" s="69" t="str">
        <f t="shared" ca="1" si="108"/>
        <v/>
      </c>
      <c r="J484" s="69" t="str">
        <f t="shared" ca="1" si="109"/>
        <v/>
      </c>
      <c r="N484" s="64" t="str">
        <f t="shared" ca="1" si="119"/>
        <v/>
      </c>
      <c r="O484" s="64" t="str">
        <f t="shared" ca="1" si="120"/>
        <v/>
      </c>
      <c r="P484" s="36" t="str">
        <f t="shared" ca="1" si="110"/>
        <v/>
      </c>
      <c r="Q484" s="36" t="str">
        <f t="shared" ca="1" si="111"/>
        <v/>
      </c>
      <c r="R484" s="36" t="str">
        <f t="shared" ca="1" si="112"/>
        <v/>
      </c>
      <c r="S484" s="4" t="str">
        <f t="shared" ca="1" si="113"/>
        <v/>
      </c>
      <c r="T484" s="61" t="str">
        <f t="shared" ca="1" si="114"/>
        <v/>
      </c>
      <c r="U484" s="61" t="str">
        <f t="shared" ca="1" si="115"/>
        <v/>
      </c>
      <c r="V484" s="61" t="str">
        <f t="shared" ca="1" si="116"/>
        <v/>
      </c>
      <c r="AJ484" t="str">
        <f t="shared" ca="1" si="117"/>
        <v>first</v>
      </c>
    </row>
    <row r="485" spans="3:36">
      <c r="C485" t="str">
        <f t="shared" ca="1" si="118"/>
        <v/>
      </c>
      <c r="D485" s="4" t="str">
        <f ca="1">IF(C485="","",COUNTIFS('Program and Results'!$S:$S,"HOME",'Program and Results'!$AC:$AC,'Data mining (Goals Superiority)'!$C485))</f>
        <v/>
      </c>
      <c r="E485" s="4" t="str">
        <f ca="1">IF(C485="","",COUNTIFS('Program and Results'!$S:$S,"AWAY",'Program and Results'!$AC:$AC,'Data mining (Goals Superiority)'!$C485))</f>
        <v/>
      </c>
      <c r="F485" s="4" t="str">
        <f ca="1">IF(C485="","",COUNTIFS('Program and Results'!$S:$S,"DRAW",'Program and Results'!$AC:$AC,'Data mining (Goals Superiority)'!$C485))</f>
        <v/>
      </c>
      <c r="G485" s="4" t="str">
        <f t="shared" ca="1" si="106"/>
        <v/>
      </c>
      <c r="H485" s="69" t="str">
        <f t="shared" ca="1" si="107"/>
        <v/>
      </c>
      <c r="I485" s="69" t="str">
        <f t="shared" ca="1" si="108"/>
        <v/>
      </c>
      <c r="J485" s="69" t="str">
        <f t="shared" ca="1" si="109"/>
        <v/>
      </c>
      <c r="N485" s="64" t="str">
        <f t="shared" ca="1" si="119"/>
        <v/>
      </c>
      <c r="O485" s="64" t="str">
        <f t="shared" ca="1" si="120"/>
        <v/>
      </c>
      <c r="P485" s="36" t="str">
        <f t="shared" ca="1" si="110"/>
        <v/>
      </c>
      <c r="Q485" s="36" t="str">
        <f t="shared" ca="1" si="111"/>
        <v/>
      </c>
      <c r="R485" s="36" t="str">
        <f t="shared" ca="1" si="112"/>
        <v/>
      </c>
      <c r="S485" s="4" t="str">
        <f t="shared" ca="1" si="113"/>
        <v/>
      </c>
      <c r="T485" s="61" t="str">
        <f t="shared" ca="1" si="114"/>
        <v/>
      </c>
      <c r="U485" s="61" t="str">
        <f t="shared" ca="1" si="115"/>
        <v/>
      </c>
      <c r="V485" s="61" t="str">
        <f t="shared" ca="1" si="116"/>
        <v/>
      </c>
      <c r="AJ485" t="str">
        <f t="shared" ca="1" si="117"/>
        <v>first</v>
      </c>
    </row>
    <row r="486" spans="3:36">
      <c r="C486" t="str">
        <f t="shared" ca="1" si="118"/>
        <v/>
      </c>
      <c r="D486" s="4" t="str">
        <f ca="1">IF(C486="","",COUNTIFS('Program and Results'!$S:$S,"HOME",'Program and Results'!$AC:$AC,'Data mining (Goals Superiority)'!$C486))</f>
        <v/>
      </c>
      <c r="E486" s="4" t="str">
        <f ca="1">IF(C486="","",COUNTIFS('Program and Results'!$S:$S,"AWAY",'Program and Results'!$AC:$AC,'Data mining (Goals Superiority)'!$C486))</f>
        <v/>
      </c>
      <c r="F486" s="4" t="str">
        <f ca="1">IF(C486="","",COUNTIFS('Program and Results'!$S:$S,"DRAW",'Program and Results'!$AC:$AC,'Data mining (Goals Superiority)'!$C486))</f>
        <v/>
      </c>
      <c r="G486" s="4" t="str">
        <f t="shared" ca="1" si="106"/>
        <v/>
      </c>
      <c r="H486" s="69" t="str">
        <f t="shared" ca="1" si="107"/>
        <v/>
      </c>
      <c r="I486" s="69" t="str">
        <f t="shared" ca="1" si="108"/>
        <v/>
      </c>
      <c r="J486" s="69" t="str">
        <f t="shared" ca="1" si="109"/>
        <v/>
      </c>
      <c r="N486" s="64" t="str">
        <f t="shared" ca="1" si="119"/>
        <v/>
      </c>
      <c r="O486" s="64" t="str">
        <f t="shared" ca="1" si="120"/>
        <v/>
      </c>
      <c r="P486" s="36" t="str">
        <f t="shared" ca="1" si="110"/>
        <v/>
      </c>
      <c r="Q486" s="36" t="str">
        <f t="shared" ca="1" si="111"/>
        <v/>
      </c>
      <c r="R486" s="36" t="str">
        <f t="shared" ca="1" si="112"/>
        <v/>
      </c>
      <c r="S486" s="4" t="str">
        <f t="shared" ca="1" si="113"/>
        <v/>
      </c>
      <c r="T486" s="61" t="str">
        <f t="shared" ca="1" si="114"/>
        <v/>
      </c>
      <c r="U486" s="61" t="str">
        <f t="shared" ca="1" si="115"/>
        <v/>
      </c>
      <c r="V486" s="61" t="str">
        <f t="shared" ca="1" si="116"/>
        <v/>
      </c>
      <c r="AJ486" t="str">
        <f t="shared" ca="1" si="117"/>
        <v>first</v>
      </c>
    </row>
    <row r="487" spans="3:36">
      <c r="C487" t="str">
        <f t="shared" ca="1" si="118"/>
        <v/>
      </c>
      <c r="D487" s="4" t="str">
        <f ca="1">IF(C487="","",COUNTIFS('Program and Results'!$S:$S,"HOME",'Program and Results'!$AC:$AC,'Data mining (Goals Superiority)'!$C487))</f>
        <v/>
      </c>
      <c r="E487" s="4" t="str">
        <f ca="1">IF(C487="","",COUNTIFS('Program and Results'!$S:$S,"AWAY",'Program and Results'!$AC:$AC,'Data mining (Goals Superiority)'!$C487))</f>
        <v/>
      </c>
      <c r="F487" s="4" t="str">
        <f ca="1">IF(C487="","",COUNTIFS('Program and Results'!$S:$S,"DRAW",'Program and Results'!$AC:$AC,'Data mining (Goals Superiority)'!$C487))</f>
        <v/>
      </c>
      <c r="G487" s="4" t="str">
        <f t="shared" ca="1" si="106"/>
        <v/>
      </c>
      <c r="H487" s="69" t="str">
        <f t="shared" ca="1" si="107"/>
        <v/>
      </c>
      <c r="I487" s="69" t="str">
        <f t="shared" ca="1" si="108"/>
        <v/>
      </c>
      <c r="J487" s="69" t="str">
        <f t="shared" ca="1" si="109"/>
        <v/>
      </c>
      <c r="N487" s="64" t="str">
        <f t="shared" ca="1" si="119"/>
        <v/>
      </c>
      <c r="O487" s="64" t="str">
        <f t="shared" ca="1" si="120"/>
        <v/>
      </c>
      <c r="P487" s="36" t="str">
        <f t="shared" ca="1" si="110"/>
        <v/>
      </c>
      <c r="Q487" s="36" t="str">
        <f t="shared" ca="1" si="111"/>
        <v/>
      </c>
      <c r="R487" s="36" t="str">
        <f t="shared" ca="1" si="112"/>
        <v/>
      </c>
      <c r="S487" s="4" t="str">
        <f t="shared" ca="1" si="113"/>
        <v/>
      </c>
      <c r="T487" s="61" t="str">
        <f t="shared" ca="1" si="114"/>
        <v/>
      </c>
      <c r="U487" s="61" t="str">
        <f t="shared" ca="1" si="115"/>
        <v/>
      </c>
      <c r="V487" s="61" t="str">
        <f t="shared" ca="1" si="116"/>
        <v/>
      </c>
      <c r="AJ487" t="str">
        <f t="shared" ca="1" si="117"/>
        <v>first</v>
      </c>
    </row>
    <row r="488" spans="3:36">
      <c r="C488" t="str">
        <f t="shared" ca="1" si="118"/>
        <v/>
      </c>
      <c r="D488" s="4" t="str">
        <f ca="1">IF(C488="","",COUNTIFS('Program and Results'!$S:$S,"HOME",'Program and Results'!$AC:$AC,'Data mining (Goals Superiority)'!$C488))</f>
        <v/>
      </c>
      <c r="E488" s="4" t="str">
        <f ca="1">IF(C488="","",COUNTIFS('Program and Results'!$S:$S,"AWAY",'Program and Results'!$AC:$AC,'Data mining (Goals Superiority)'!$C488))</f>
        <v/>
      </c>
      <c r="F488" s="4" t="str">
        <f ca="1">IF(C488="","",COUNTIFS('Program and Results'!$S:$S,"DRAW",'Program and Results'!$AC:$AC,'Data mining (Goals Superiority)'!$C488))</f>
        <v/>
      </c>
      <c r="G488" s="4" t="str">
        <f t="shared" ca="1" si="106"/>
        <v/>
      </c>
      <c r="H488" s="69" t="str">
        <f t="shared" ca="1" si="107"/>
        <v/>
      </c>
      <c r="I488" s="69" t="str">
        <f t="shared" ca="1" si="108"/>
        <v/>
      </c>
      <c r="J488" s="69" t="str">
        <f t="shared" ca="1" si="109"/>
        <v/>
      </c>
      <c r="N488" s="64" t="str">
        <f t="shared" ca="1" si="119"/>
        <v/>
      </c>
      <c r="O488" s="64" t="str">
        <f t="shared" ca="1" si="120"/>
        <v/>
      </c>
      <c r="P488" s="36" t="str">
        <f t="shared" ca="1" si="110"/>
        <v/>
      </c>
      <c r="Q488" s="36" t="str">
        <f t="shared" ca="1" si="111"/>
        <v/>
      </c>
      <c r="R488" s="36" t="str">
        <f t="shared" ca="1" si="112"/>
        <v/>
      </c>
      <c r="S488" s="4" t="str">
        <f t="shared" ca="1" si="113"/>
        <v/>
      </c>
      <c r="T488" s="61" t="str">
        <f t="shared" ca="1" si="114"/>
        <v/>
      </c>
      <c r="U488" s="61" t="str">
        <f t="shared" ca="1" si="115"/>
        <v/>
      </c>
      <c r="V488" s="61" t="str">
        <f t="shared" ca="1" si="116"/>
        <v/>
      </c>
      <c r="AJ488" t="str">
        <f t="shared" ca="1" si="117"/>
        <v>first</v>
      </c>
    </row>
    <row r="489" spans="3:36">
      <c r="C489" t="str">
        <f t="shared" ca="1" si="118"/>
        <v/>
      </c>
      <c r="D489" s="4" t="str">
        <f ca="1">IF(C489="","",COUNTIFS('Program and Results'!$S:$S,"HOME",'Program and Results'!$AC:$AC,'Data mining (Goals Superiority)'!$C489))</f>
        <v/>
      </c>
      <c r="E489" s="4" t="str">
        <f ca="1">IF(C489="","",COUNTIFS('Program and Results'!$S:$S,"AWAY",'Program and Results'!$AC:$AC,'Data mining (Goals Superiority)'!$C489))</f>
        <v/>
      </c>
      <c r="F489" s="4" t="str">
        <f ca="1">IF(C489="","",COUNTIFS('Program and Results'!$S:$S,"DRAW",'Program and Results'!$AC:$AC,'Data mining (Goals Superiority)'!$C489))</f>
        <v/>
      </c>
      <c r="G489" s="4" t="str">
        <f t="shared" ca="1" si="106"/>
        <v/>
      </c>
      <c r="H489" s="69" t="str">
        <f t="shared" ca="1" si="107"/>
        <v/>
      </c>
      <c r="I489" s="69" t="str">
        <f t="shared" ca="1" si="108"/>
        <v/>
      </c>
      <c r="J489" s="69" t="str">
        <f t="shared" ca="1" si="109"/>
        <v/>
      </c>
      <c r="N489" s="64" t="str">
        <f t="shared" ca="1" si="119"/>
        <v/>
      </c>
      <c r="O489" s="64" t="str">
        <f t="shared" ca="1" si="120"/>
        <v/>
      </c>
      <c r="P489" s="36" t="str">
        <f t="shared" ca="1" si="110"/>
        <v/>
      </c>
      <c r="Q489" s="36" t="str">
        <f t="shared" ca="1" si="111"/>
        <v/>
      </c>
      <c r="R489" s="36" t="str">
        <f t="shared" ca="1" si="112"/>
        <v/>
      </c>
      <c r="S489" s="4" t="str">
        <f t="shared" ca="1" si="113"/>
        <v/>
      </c>
      <c r="T489" s="61" t="str">
        <f t="shared" ca="1" si="114"/>
        <v/>
      </c>
      <c r="U489" s="61" t="str">
        <f t="shared" ca="1" si="115"/>
        <v/>
      </c>
      <c r="V489" s="61" t="str">
        <f t="shared" ca="1" si="116"/>
        <v/>
      </c>
      <c r="AJ489" t="str">
        <f t="shared" ca="1" si="117"/>
        <v>first</v>
      </c>
    </row>
    <row r="490" spans="3:36">
      <c r="C490" t="str">
        <f t="shared" ca="1" si="118"/>
        <v/>
      </c>
      <c r="D490" s="4" t="str">
        <f ca="1">IF(C490="","",COUNTIFS('Program and Results'!$S:$S,"HOME",'Program and Results'!$AC:$AC,'Data mining (Goals Superiority)'!$C490))</f>
        <v/>
      </c>
      <c r="E490" s="4" t="str">
        <f ca="1">IF(C490="","",COUNTIFS('Program and Results'!$S:$S,"AWAY",'Program and Results'!$AC:$AC,'Data mining (Goals Superiority)'!$C490))</f>
        <v/>
      </c>
      <c r="F490" s="4" t="str">
        <f ca="1">IF(C490="","",COUNTIFS('Program and Results'!$S:$S,"DRAW",'Program and Results'!$AC:$AC,'Data mining (Goals Superiority)'!$C490))</f>
        <v/>
      </c>
      <c r="G490" s="4" t="str">
        <f t="shared" ca="1" si="106"/>
        <v/>
      </c>
      <c r="H490" s="69" t="str">
        <f t="shared" ca="1" si="107"/>
        <v/>
      </c>
      <c r="I490" s="69" t="str">
        <f t="shared" ca="1" si="108"/>
        <v/>
      </c>
      <c r="J490" s="69" t="str">
        <f t="shared" ca="1" si="109"/>
        <v/>
      </c>
      <c r="N490" s="64" t="str">
        <f t="shared" ca="1" si="119"/>
        <v/>
      </c>
      <c r="O490" s="64" t="str">
        <f t="shared" ca="1" si="120"/>
        <v/>
      </c>
      <c r="P490" s="36" t="str">
        <f t="shared" ca="1" si="110"/>
        <v/>
      </c>
      <c r="Q490" s="36" t="str">
        <f t="shared" ca="1" si="111"/>
        <v/>
      </c>
      <c r="R490" s="36" t="str">
        <f t="shared" ca="1" si="112"/>
        <v/>
      </c>
      <c r="S490" s="4" t="str">
        <f t="shared" ca="1" si="113"/>
        <v/>
      </c>
      <c r="T490" s="61" t="str">
        <f t="shared" ca="1" si="114"/>
        <v/>
      </c>
      <c r="U490" s="61" t="str">
        <f t="shared" ca="1" si="115"/>
        <v/>
      </c>
      <c r="V490" s="61" t="str">
        <f t="shared" ca="1" si="116"/>
        <v/>
      </c>
      <c r="AJ490" t="str">
        <f t="shared" ca="1" si="117"/>
        <v>first</v>
      </c>
    </row>
    <row r="491" spans="3:36">
      <c r="C491" t="str">
        <f t="shared" ca="1" si="118"/>
        <v/>
      </c>
      <c r="D491" s="4" t="str">
        <f ca="1">IF(C491="","",COUNTIFS('Program and Results'!$S:$S,"HOME",'Program and Results'!$AC:$AC,'Data mining (Goals Superiority)'!$C491))</f>
        <v/>
      </c>
      <c r="E491" s="4" t="str">
        <f ca="1">IF(C491="","",COUNTIFS('Program and Results'!$S:$S,"AWAY",'Program and Results'!$AC:$AC,'Data mining (Goals Superiority)'!$C491))</f>
        <v/>
      </c>
      <c r="F491" s="4" t="str">
        <f ca="1">IF(C491="","",COUNTIFS('Program and Results'!$S:$S,"DRAW",'Program and Results'!$AC:$AC,'Data mining (Goals Superiority)'!$C491))</f>
        <v/>
      </c>
      <c r="G491" s="4" t="str">
        <f t="shared" ca="1" si="106"/>
        <v/>
      </c>
      <c r="H491" s="69" t="str">
        <f t="shared" ca="1" si="107"/>
        <v/>
      </c>
      <c r="I491" s="69" t="str">
        <f t="shared" ca="1" si="108"/>
        <v/>
      </c>
      <c r="J491" s="69" t="str">
        <f t="shared" ca="1" si="109"/>
        <v/>
      </c>
      <c r="N491" s="64" t="str">
        <f t="shared" ca="1" si="119"/>
        <v/>
      </c>
      <c r="O491" s="64" t="str">
        <f t="shared" ca="1" si="120"/>
        <v/>
      </c>
      <c r="P491" s="36" t="str">
        <f t="shared" ca="1" si="110"/>
        <v/>
      </c>
      <c r="Q491" s="36" t="str">
        <f t="shared" ca="1" si="111"/>
        <v/>
      </c>
      <c r="R491" s="36" t="str">
        <f t="shared" ca="1" si="112"/>
        <v/>
      </c>
      <c r="S491" s="4" t="str">
        <f t="shared" ca="1" si="113"/>
        <v/>
      </c>
      <c r="T491" s="61" t="str">
        <f t="shared" ca="1" si="114"/>
        <v/>
      </c>
      <c r="U491" s="61" t="str">
        <f t="shared" ca="1" si="115"/>
        <v/>
      </c>
      <c r="V491" s="61" t="str">
        <f t="shared" ca="1" si="116"/>
        <v/>
      </c>
      <c r="AJ491" t="str">
        <f t="shared" ca="1" si="117"/>
        <v>first</v>
      </c>
    </row>
    <row r="492" spans="3:36">
      <c r="C492" t="str">
        <f t="shared" ca="1" si="118"/>
        <v/>
      </c>
      <c r="D492" s="4" t="str">
        <f ca="1">IF(C492="","",COUNTIFS('Program and Results'!$S:$S,"HOME",'Program and Results'!$AC:$AC,'Data mining (Goals Superiority)'!$C492))</f>
        <v/>
      </c>
      <c r="E492" s="4" t="str">
        <f ca="1">IF(C492="","",COUNTIFS('Program and Results'!$S:$S,"AWAY",'Program and Results'!$AC:$AC,'Data mining (Goals Superiority)'!$C492))</f>
        <v/>
      </c>
      <c r="F492" s="4" t="str">
        <f ca="1">IF(C492="","",COUNTIFS('Program and Results'!$S:$S,"DRAW",'Program and Results'!$AC:$AC,'Data mining (Goals Superiority)'!$C492))</f>
        <v/>
      </c>
      <c r="G492" s="4" t="str">
        <f t="shared" ca="1" si="106"/>
        <v/>
      </c>
      <c r="H492" s="69" t="str">
        <f t="shared" ca="1" si="107"/>
        <v/>
      </c>
      <c r="I492" s="69" t="str">
        <f t="shared" ca="1" si="108"/>
        <v/>
      </c>
      <c r="J492" s="69" t="str">
        <f t="shared" ca="1" si="109"/>
        <v/>
      </c>
      <c r="N492" s="64" t="str">
        <f t="shared" ca="1" si="119"/>
        <v/>
      </c>
      <c r="O492" s="64" t="str">
        <f t="shared" ca="1" si="120"/>
        <v/>
      </c>
      <c r="P492" s="36" t="str">
        <f t="shared" ca="1" si="110"/>
        <v/>
      </c>
      <c r="Q492" s="36" t="str">
        <f t="shared" ca="1" si="111"/>
        <v/>
      </c>
      <c r="R492" s="36" t="str">
        <f t="shared" ca="1" si="112"/>
        <v/>
      </c>
      <c r="S492" s="4" t="str">
        <f t="shared" ca="1" si="113"/>
        <v/>
      </c>
      <c r="T492" s="61" t="str">
        <f t="shared" ca="1" si="114"/>
        <v/>
      </c>
      <c r="U492" s="61" t="str">
        <f t="shared" ca="1" si="115"/>
        <v/>
      </c>
      <c r="V492" s="61" t="str">
        <f t="shared" ca="1" si="116"/>
        <v/>
      </c>
      <c r="AJ492" t="str">
        <f t="shared" ca="1" si="117"/>
        <v>first</v>
      </c>
    </row>
    <row r="493" spans="3:36">
      <c r="C493" t="str">
        <f t="shared" ca="1" si="118"/>
        <v/>
      </c>
      <c r="D493" s="4" t="str">
        <f ca="1">IF(C493="","",COUNTIFS('Program and Results'!$S:$S,"HOME",'Program and Results'!$AC:$AC,'Data mining (Goals Superiority)'!$C493))</f>
        <v/>
      </c>
      <c r="E493" s="4" t="str">
        <f ca="1">IF(C493="","",COUNTIFS('Program and Results'!$S:$S,"AWAY",'Program and Results'!$AC:$AC,'Data mining (Goals Superiority)'!$C493))</f>
        <v/>
      </c>
      <c r="F493" s="4" t="str">
        <f ca="1">IF(C493="","",COUNTIFS('Program and Results'!$S:$S,"DRAW",'Program and Results'!$AC:$AC,'Data mining (Goals Superiority)'!$C493))</f>
        <v/>
      </c>
      <c r="G493" s="4" t="str">
        <f t="shared" ca="1" si="106"/>
        <v/>
      </c>
      <c r="H493" s="69" t="str">
        <f t="shared" ca="1" si="107"/>
        <v/>
      </c>
      <c r="I493" s="69" t="str">
        <f t="shared" ca="1" si="108"/>
        <v/>
      </c>
      <c r="J493" s="69" t="str">
        <f t="shared" ca="1" si="109"/>
        <v/>
      </c>
      <c r="N493" s="64" t="str">
        <f t="shared" ca="1" si="119"/>
        <v/>
      </c>
      <c r="O493" s="64" t="str">
        <f t="shared" ca="1" si="120"/>
        <v/>
      </c>
      <c r="P493" s="36" t="str">
        <f t="shared" ca="1" si="110"/>
        <v/>
      </c>
      <c r="Q493" s="36" t="str">
        <f t="shared" ca="1" si="111"/>
        <v/>
      </c>
      <c r="R493" s="36" t="str">
        <f t="shared" ca="1" si="112"/>
        <v/>
      </c>
      <c r="S493" s="4" t="str">
        <f t="shared" ca="1" si="113"/>
        <v/>
      </c>
      <c r="T493" s="61" t="str">
        <f t="shared" ca="1" si="114"/>
        <v/>
      </c>
      <c r="U493" s="61" t="str">
        <f t="shared" ca="1" si="115"/>
        <v/>
      </c>
      <c r="V493" s="61" t="str">
        <f t="shared" ca="1" si="116"/>
        <v/>
      </c>
      <c r="AJ493" t="str">
        <f t="shared" ca="1" si="117"/>
        <v>first</v>
      </c>
    </row>
    <row r="494" spans="3:36">
      <c r="C494" t="str">
        <f t="shared" ca="1" si="118"/>
        <v/>
      </c>
      <c r="D494" s="4" t="str">
        <f ca="1">IF(C494="","",COUNTIFS('Program and Results'!$S:$S,"HOME",'Program and Results'!$AC:$AC,'Data mining (Goals Superiority)'!$C494))</f>
        <v/>
      </c>
      <c r="E494" s="4" t="str">
        <f ca="1">IF(C494="","",COUNTIFS('Program and Results'!$S:$S,"AWAY",'Program and Results'!$AC:$AC,'Data mining (Goals Superiority)'!$C494))</f>
        <v/>
      </c>
      <c r="F494" s="4" t="str">
        <f ca="1">IF(C494="","",COUNTIFS('Program and Results'!$S:$S,"DRAW",'Program and Results'!$AC:$AC,'Data mining (Goals Superiority)'!$C494))</f>
        <v/>
      </c>
      <c r="G494" s="4" t="str">
        <f t="shared" ca="1" si="106"/>
        <v/>
      </c>
      <c r="H494" s="69" t="str">
        <f t="shared" ca="1" si="107"/>
        <v/>
      </c>
      <c r="I494" s="69" t="str">
        <f t="shared" ca="1" si="108"/>
        <v/>
      </c>
      <c r="J494" s="69" t="str">
        <f t="shared" ca="1" si="109"/>
        <v/>
      </c>
      <c r="N494" s="64" t="str">
        <f t="shared" ca="1" si="119"/>
        <v/>
      </c>
      <c r="O494" s="64" t="str">
        <f t="shared" ca="1" si="120"/>
        <v/>
      </c>
      <c r="P494" s="36" t="str">
        <f t="shared" ca="1" si="110"/>
        <v/>
      </c>
      <c r="Q494" s="36" t="str">
        <f t="shared" ca="1" si="111"/>
        <v/>
      </c>
      <c r="R494" s="36" t="str">
        <f t="shared" ca="1" si="112"/>
        <v/>
      </c>
      <c r="S494" s="4" t="str">
        <f t="shared" ca="1" si="113"/>
        <v/>
      </c>
      <c r="T494" s="61" t="str">
        <f t="shared" ca="1" si="114"/>
        <v/>
      </c>
      <c r="U494" s="61" t="str">
        <f t="shared" ca="1" si="115"/>
        <v/>
      </c>
      <c r="V494" s="61" t="str">
        <f t="shared" ca="1" si="116"/>
        <v/>
      </c>
      <c r="AJ494" t="str">
        <f t="shared" ca="1" si="117"/>
        <v>first</v>
      </c>
    </row>
    <row r="495" spans="3:36">
      <c r="C495" t="str">
        <f t="shared" ca="1" si="118"/>
        <v/>
      </c>
      <c r="D495" s="4" t="str">
        <f ca="1">IF(C495="","",COUNTIFS('Program and Results'!$S:$S,"HOME",'Program and Results'!$AC:$AC,'Data mining (Goals Superiority)'!$C495))</f>
        <v/>
      </c>
      <c r="E495" s="4" t="str">
        <f ca="1">IF(C495="","",COUNTIFS('Program and Results'!$S:$S,"AWAY",'Program and Results'!$AC:$AC,'Data mining (Goals Superiority)'!$C495))</f>
        <v/>
      </c>
      <c r="F495" s="4" t="str">
        <f ca="1">IF(C495="","",COUNTIFS('Program and Results'!$S:$S,"DRAW",'Program and Results'!$AC:$AC,'Data mining (Goals Superiority)'!$C495))</f>
        <v/>
      </c>
      <c r="G495" s="4" t="str">
        <f t="shared" ca="1" si="106"/>
        <v/>
      </c>
      <c r="H495" s="69" t="str">
        <f t="shared" ca="1" si="107"/>
        <v/>
      </c>
      <c r="I495" s="69" t="str">
        <f t="shared" ca="1" si="108"/>
        <v/>
      </c>
      <c r="J495" s="69" t="str">
        <f t="shared" ca="1" si="109"/>
        <v/>
      </c>
      <c r="N495" s="64" t="str">
        <f t="shared" ca="1" si="119"/>
        <v/>
      </c>
      <c r="O495" s="64" t="str">
        <f t="shared" ca="1" si="120"/>
        <v/>
      </c>
      <c r="P495" s="36" t="str">
        <f t="shared" ca="1" si="110"/>
        <v/>
      </c>
      <c r="Q495" s="36" t="str">
        <f t="shared" ca="1" si="111"/>
        <v/>
      </c>
      <c r="R495" s="36" t="str">
        <f t="shared" ca="1" si="112"/>
        <v/>
      </c>
      <c r="S495" s="4" t="str">
        <f t="shared" ca="1" si="113"/>
        <v/>
      </c>
      <c r="T495" s="61" t="str">
        <f t="shared" ca="1" si="114"/>
        <v/>
      </c>
      <c r="U495" s="61" t="str">
        <f t="shared" ca="1" si="115"/>
        <v/>
      </c>
      <c r="V495" s="61" t="str">
        <f t="shared" ca="1" si="116"/>
        <v/>
      </c>
      <c r="AJ495" t="str">
        <f t="shared" ca="1" si="117"/>
        <v>first</v>
      </c>
    </row>
    <row r="496" spans="3:36">
      <c r="C496" t="str">
        <f t="shared" ca="1" si="118"/>
        <v/>
      </c>
      <c r="D496" s="4" t="str">
        <f ca="1">IF(C496="","",COUNTIFS('Program and Results'!$S:$S,"HOME",'Program and Results'!$AC:$AC,'Data mining (Goals Superiority)'!$C496))</f>
        <v/>
      </c>
      <c r="E496" s="4" t="str">
        <f ca="1">IF(C496="","",COUNTIFS('Program and Results'!$S:$S,"AWAY",'Program and Results'!$AC:$AC,'Data mining (Goals Superiority)'!$C496))</f>
        <v/>
      </c>
      <c r="F496" s="4" t="str">
        <f ca="1">IF(C496="","",COUNTIFS('Program and Results'!$S:$S,"DRAW",'Program and Results'!$AC:$AC,'Data mining (Goals Superiority)'!$C496))</f>
        <v/>
      </c>
      <c r="G496" s="4" t="str">
        <f t="shared" ca="1" si="106"/>
        <v/>
      </c>
      <c r="H496" s="69" t="str">
        <f t="shared" ca="1" si="107"/>
        <v/>
      </c>
      <c r="I496" s="69" t="str">
        <f t="shared" ca="1" si="108"/>
        <v/>
      </c>
      <c r="J496" s="69" t="str">
        <f t="shared" ca="1" si="109"/>
        <v/>
      </c>
      <c r="N496" s="64" t="str">
        <f t="shared" ca="1" si="119"/>
        <v/>
      </c>
      <c r="O496" s="64" t="str">
        <f t="shared" ca="1" si="120"/>
        <v/>
      </c>
      <c r="P496" s="36" t="str">
        <f t="shared" ca="1" si="110"/>
        <v/>
      </c>
      <c r="Q496" s="36" t="str">
        <f t="shared" ca="1" si="111"/>
        <v/>
      </c>
      <c r="R496" s="36" t="str">
        <f t="shared" ca="1" si="112"/>
        <v/>
      </c>
      <c r="S496" s="4" t="str">
        <f t="shared" ca="1" si="113"/>
        <v/>
      </c>
      <c r="T496" s="61" t="str">
        <f t="shared" ca="1" si="114"/>
        <v/>
      </c>
      <c r="U496" s="61" t="str">
        <f t="shared" ca="1" si="115"/>
        <v/>
      </c>
      <c r="V496" s="61" t="str">
        <f t="shared" ca="1" si="116"/>
        <v/>
      </c>
      <c r="AJ496" t="str">
        <f t="shared" ca="1" si="117"/>
        <v>first</v>
      </c>
    </row>
    <row r="497" spans="3:36">
      <c r="C497" t="str">
        <f t="shared" ca="1" si="118"/>
        <v/>
      </c>
      <c r="D497" s="4" t="str">
        <f ca="1">IF(C497="","",COUNTIFS('Program and Results'!$S:$S,"HOME",'Program and Results'!$AC:$AC,'Data mining (Goals Superiority)'!$C497))</f>
        <v/>
      </c>
      <c r="E497" s="4" t="str">
        <f ca="1">IF(C497="","",COUNTIFS('Program and Results'!$S:$S,"AWAY",'Program and Results'!$AC:$AC,'Data mining (Goals Superiority)'!$C497))</f>
        <v/>
      </c>
      <c r="F497" s="4" t="str">
        <f ca="1">IF(C497="","",COUNTIFS('Program and Results'!$S:$S,"DRAW",'Program and Results'!$AC:$AC,'Data mining (Goals Superiority)'!$C497))</f>
        <v/>
      </c>
      <c r="G497" s="4" t="str">
        <f t="shared" ca="1" si="106"/>
        <v/>
      </c>
      <c r="H497" s="69" t="str">
        <f t="shared" ca="1" si="107"/>
        <v/>
      </c>
      <c r="I497" s="69" t="str">
        <f t="shared" ca="1" si="108"/>
        <v/>
      </c>
      <c r="J497" s="69" t="str">
        <f t="shared" ca="1" si="109"/>
        <v/>
      </c>
      <c r="N497" s="64" t="str">
        <f t="shared" ca="1" si="119"/>
        <v/>
      </c>
      <c r="O497" s="64" t="str">
        <f t="shared" ca="1" si="120"/>
        <v/>
      </c>
      <c r="P497" s="36" t="str">
        <f t="shared" ca="1" si="110"/>
        <v/>
      </c>
      <c r="Q497" s="36" t="str">
        <f t="shared" ca="1" si="111"/>
        <v/>
      </c>
      <c r="R497" s="36" t="str">
        <f t="shared" ca="1" si="112"/>
        <v/>
      </c>
      <c r="S497" s="4" t="str">
        <f t="shared" ca="1" si="113"/>
        <v/>
      </c>
      <c r="T497" s="61" t="str">
        <f t="shared" ca="1" si="114"/>
        <v/>
      </c>
      <c r="U497" s="61" t="str">
        <f t="shared" ca="1" si="115"/>
        <v/>
      </c>
      <c r="V497" s="61" t="str">
        <f t="shared" ca="1" si="116"/>
        <v/>
      </c>
      <c r="AJ497" t="str">
        <f t="shared" ca="1" si="117"/>
        <v>first</v>
      </c>
    </row>
    <row r="498" spans="3:36">
      <c r="C498" t="str">
        <f t="shared" ca="1" si="118"/>
        <v/>
      </c>
      <c r="D498" s="4" t="str">
        <f ca="1">IF(C498="","",COUNTIFS('Program and Results'!$S:$S,"HOME",'Program and Results'!$AC:$AC,'Data mining (Goals Superiority)'!$C498))</f>
        <v/>
      </c>
      <c r="E498" s="4" t="str">
        <f ca="1">IF(C498="","",COUNTIFS('Program and Results'!$S:$S,"AWAY",'Program and Results'!$AC:$AC,'Data mining (Goals Superiority)'!$C498))</f>
        <v/>
      </c>
      <c r="F498" s="4" t="str">
        <f ca="1">IF(C498="","",COUNTIFS('Program and Results'!$S:$S,"DRAW",'Program and Results'!$AC:$AC,'Data mining (Goals Superiority)'!$C498))</f>
        <v/>
      </c>
      <c r="G498" s="4" t="str">
        <f t="shared" ca="1" si="106"/>
        <v/>
      </c>
      <c r="H498" s="69" t="str">
        <f t="shared" ca="1" si="107"/>
        <v/>
      </c>
      <c r="I498" s="69" t="str">
        <f t="shared" ca="1" si="108"/>
        <v/>
      </c>
      <c r="J498" s="69" t="str">
        <f t="shared" ca="1" si="109"/>
        <v/>
      </c>
      <c r="N498" s="64" t="str">
        <f t="shared" ca="1" si="119"/>
        <v/>
      </c>
      <c r="O498" s="64" t="str">
        <f t="shared" ca="1" si="120"/>
        <v/>
      </c>
      <c r="P498" s="36" t="str">
        <f t="shared" ca="1" si="110"/>
        <v/>
      </c>
      <c r="Q498" s="36" t="str">
        <f t="shared" ca="1" si="111"/>
        <v/>
      </c>
      <c r="R498" s="36" t="str">
        <f t="shared" ca="1" si="112"/>
        <v/>
      </c>
      <c r="S498" s="4" t="str">
        <f t="shared" ca="1" si="113"/>
        <v/>
      </c>
      <c r="T498" s="61" t="str">
        <f t="shared" ca="1" si="114"/>
        <v/>
      </c>
      <c r="U498" s="61" t="str">
        <f t="shared" ca="1" si="115"/>
        <v/>
      </c>
      <c r="V498" s="61" t="str">
        <f t="shared" ca="1" si="116"/>
        <v/>
      </c>
      <c r="AJ498" t="str">
        <f t="shared" ca="1" si="117"/>
        <v>first</v>
      </c>
    </row>
    <row r="499" spans="3:36">
      <c r="C499" t="str">
        <f t="shared" ca="1" si="118"/>
        <v/>
      </c>
      <c r="D499" s="4" t="str">
        <f ca="1">IF(C499="","",COUNTIFS('Program and Results'!$S:$S,"HOME",'Program and Results'!$AC:$AC,'Data mining (Goals Superiority)'!$C499))</f>
        <v/>
      </c>
      <c r="E499" s="4" t="str">
        <f ca="1">IF(C499="","",COUNTIFS('Program and Results'!$S:$S,"AWAY",'Program and Results'!$AC:$AC,'Data mining (Goals Superiority)'!$C499))</f>
        <v/>
      </c>
      <c r="F499" s="4" t="str">
        <f ca="1">IF(C499="","",COUNTIFS('Program and Results'!$S:$S,"DRAW",'Program and Results'!$AC:$AC,'Data mining (Goals Superiority)'!$C499))</f>
        <v/>
      </c>
      <c r="G499" s="4" t="str">
        <f t="shared" ca="1" si="106"/>
        <v/>
      </c>
      <c r="H499" s="69" t="str">
        <f t="shared" ca="1" si="107"/>
        <v/>
      </c>
      <c r="I499" s="69" t="str">
        <f t="shared" ca="1" si="108"/>
        <v/>
      </c>
      <c r="J499" s="69" t="str">
        <f t="shared" ca="1" si="109"/>
        <v/>
      </c>
      <c r="N499" s="64" t="str">
        <f t="shared" ca="1" si="119"/>
        <v/>
      </c>
      <c r="O499" s="64" t="str">
        <f t="shared" ca="1" si="120"/>
        <v/>
      </c>
      <c r="P499" s="36" t="str">
        <f t="shared" ca="1" si="110"/>
        <v/>
      </c>
      <c r="Q499" s="36" t="str">
        <f t="shared" ca="1" si="111"/>
        <v/>
      </c>
      <c r="R499" s="36" t="str">
        <f t="shared" ca="1" si="112"/>
        <v/>
      </c>
      <c r="S499" s="4" t="str">
        <f t="shared" ca="1" si="113"/>
        <v/>
      </c>
      <c r="T499" s="61" t="str">
        <f t="shared" ca="1" si="114"/>
        <v/>
      </c>
      <c r="U499" s="61" t="str">
        <f t="shared" ca="1" si="115"/>
        <v/>
      </c>
      <c r="V499" s="61" t="str">
        <f t="shared" ca="1" si="116"/>
        <v/>
      </c>
      <c r="AJ499" t="str">
        <f t="shared" ca="1" si="117"/>
        <v>first</v>
      </c>
    </row>
    <row r="500" spans="3:36" s="67" customFormat="1" ht="15.75" thickBot="1">
      <c r="C500" s="67" t="str">
        <f t="shared" ca="1" si="118"/>
        <v/>
      </c>
      <c r="D500" s="4" t="str">
        <f ca="1">IF(C500="","",COUNTIFS('Program and Results'!$S:$S,"HOME",'Program and Results'!$AC:$AC,'Data mining (Goals Superiority)'!$C500))</f>
        <v/>
      </c>
      <c r="E500" s="4" t="str">
        <f ca="1">IF(C500="","",COUNTIFS('Program and Results'!$S:$S,"AWAY",'Program and Results'!$AC:$AC,'Data mining (Goals Superiority)'!$C500))</f>
        <v/>
      </c>
      <c r="F500" s="4" t="str">
        <f ca="1">IF(C500="","",COUNTIFS('Program and Results'!$S:$S,"DRAW",'Program and Results'!$AC:$AC,'Data mining (Goals Superiority)'!$C500))</f>
        <v/>
      </c>
      <c r="G500" s="4" t="str">
        <f t="shared" ca="1" si="106"/>
        <v/>
      </c>
      <c r="H500" s="69" t="str">
        <f t="shared" ca="1" si="107"/>
        <v/>
      </c>
      <c r="I500" s="69" t="str">
        <f t="shared" ca="1" si="108"/>
        <v/>
      </c>
      <c r="J500" s="69" t="str">
        <f t="shared" ca="1" si="109"/>
        <v/>
      </c>
      <c r="N500" s="64" t="str">
        <f t="shared" ca="1" si="119"/>
        <v/>
      </c>
      <c r="O500" s="64" t="str">
        <f t="shared" ca="1" si="120"/>
        <v/>
      </c>
      <c r="P500" s="36" t="str">
        <f t="shared" ca="1" si="110"/>
        <v/>
      </c>
      <c r="Q500" s="36" t="str">
        <f t="shared" ca="1" si="111"/>
        <v/>
      </c>
      <c r="R500" s="36" t="str">
        <f t="shared" ca="1" si="112"/>
        <v/>
      </c>
      <c r="S500" s="4" t="str">
        <f t="shared" ca="1" si="113"/>
        <v/>
      </c>
      <c r="T500" s="61" t="str">
        <f t="shared" ca="1" si="114"/>
        <v/>
      </c>
      <c r="U500" s="61" t="str">
        <f t="shared" ca="1" si="115"/>
        <v/>
      </c>
      <c r="V500" s="61" t="str">
        <f t="shared" ca="1" si="116"/>
        <v/>
      </c>
      <c r="AJ500" t="str">
        <f t="shared" ca="1" si="117"/>
        <v>first</v>
      </c>
    </row>
    <row r="501" spans="3:36">
      <c r="D501" s="70"/>
      <c r="E501" s="70"/>
      <c r="F501" s="70"/>
      <c r="G501" s="70"/>
      <c r="H501" s="70"/>
      <c r="I501" s="70"/>
      <c r="J501" s="70"/>
    </row>
  </sheetData>
  <autoFilter ref="A1:V500">
    <filterColumn colId="18">
      <filters blank="1">
        <filter val="1"/>
        <filter val="13"/>
        <filter val="16"/>
        <filter val="17"/>
        <filter val="2"/>
        <filter val="29"/>
        <filter val="3"/>
        <filter val="31"/>
        <filter val="34"/>
        <filter val="35"/>
        <filter val="37"/>
        <filter val="6"/>
        <filter val="7"/>
        <filter val="9"/>
      </filters>
    </filterColumn>
  </autoFilter>
  <mergeCells count="1">
    <mergeCell ref="X3:AD11"/>
  </mergeCells>
  <conditionalFormatting sqref="D2:F500">
    <cfRule type="cellIs" dxfId="7" priority="2" operator="greaterThan">
      <formula>0</formula>
    </cfRule>
  </conditionalFormatting>
  <conditionalFormatting sqref="G2:G500">
    <cfRule type="cellIs" dxfId="6" priority="1" operator="greaterThan">
      <formula>0</formula>
    </cfRule>
  </conditionalFormatting>
  <dataValidations count="1">
    <dataValidation allowBlank="1" showInputMessage="1" sqref="N2:O500"/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 tint="0.59999389629810485"/>
  </sheetPr>
  <dimension ref="V22:X24"/>
  <sheetViews>
    <sheetView workbookViewId="0">
      <selection activeCell="Y29" sqref="Y29"/>
    </sheetView>
  </sheetViews>
  <sheetFormatPr defaultRowHeight="15"/>
  <sheetData>
    <row r="22" spans="22:24">
      <c r="X22" s="35"/>
    </row>
    <row r="24" spans="22:24">
      <c r="V24" s="35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filterMode="1">
    <tabColor theme="6" tint="-0.249977111117893"/>
    <pageSetUpPr autoPageBreaks="0"/>
  </sheetPr>
  <dimension ref="A1:W46"/>
  <sheetViews>
    <sheetView tabSelected="1" topLeftCell="A10" workbookViewId="0">
      <selection activeCell="W42" sqref="W42"/>
    </sheetView>
  </sheetViews>
  <sheetFormatPr defaultRowHeight="15"/>
  <cols>
    <col min="1" max="1" width="43.42578125" bestFit="1" customWidth="1"/>
    <col min="2" max="2" width="8.85546875" customWidth="1"/>
    <col min="3" max="3" width="7.85546875" customWidth="1"/>
    <col min="4" max="4" width="8.28515625" customWidth="1"/>
    <col min="5" max="5" width="8.140625" customWidth="1"/>
    <col min="10" max="10" width="2.28515625" bestFit="1" customWidth="1"/>
    <col min="11" max="15" width="2.85546875" bestFit="1" customWidth="1"/>
  </cols>
  <sheetData>
    <row r="1" spans="1:23" ht="19.5" thickBot="1">
      <c r="A1" s="37" t="s">
        <v>91</v>
      </c>
      <c r="B1" s="38" t="s">
        <v>219</v>
      </c>
      <c r="C1" s="36"/>
      <c r="D1" s="36"/>
      <c r="E1" s="36"/>
    </row>
    <row r="3" spans="1:23" ht="18.75">
      <c r="A3" s="154" t="s">
        <v>62</v>
      </c>
      <c r="B3" s="154"/>
      <c r="C3" s="154"/>
      <c r="D3" s="154"/>
      <c r="E3" s="154"/>
      <c r="F3" s="154"/>
      <c r="G3" s="154"/>
      <c r="H3" s="154"/>
      <c r="I3" s="154"/>
      <c r="J3" s="154"/>
      <c r="K3" s="154"/>
      <c r="L3" s="154"/>
      <c r="M3" s="154"/>
      <c r="N3" s="154"/>
      <c r="O3" s="154"/>
    </row>
    <row r="4" spans="1:23">
      <c r="A4" s="23" t="s">
        <v>63</v>
      </c>
      <c r="B4" s="25" t="s">
        <v>84</v>
      </c>
      <c r="C4" s="25" t="s">
        <v>88</v>
      </c>
      <c r="D4" s="25" t="s">
        <v>89</v>
      </c>
      <c r="E4" s="25" t="s">
        <v>90</v>
      </c>
      <c r="F4" s="25" t="s">
        <v>85</v>
      </c>
      <c r="G4" s="25" t="s">
        <v>86</v>
      </c>
      <c r="H4" s="25" t="s">
        <v>87</v>
      </c>
      <c r="I4" s="25" t="s">
        <v>64</v>
      </c>
      <c r="J4" s="153" t="s">
        <v>135</v>
      </c>
      <c r="K4" s="153"/>
      <c r="L4" s="153"/>
      <c r="M4" s="153"/>
      <c r="N4" s="153"/>
      <c r="O4" s="153"/>
      <c r="V4" t="str">
        <f>IF(I4="","EMPTY","NOT EMPTY")</f>
        <v>NOT EMPTY</v>
      </c>
      <c r="W4" t="s">
        <v>180</v>
      </c>
    </row>
    <row r="5" spans="1:23" ht="15.75">
      <c r="A5" s="94" t="str">
        <f ca="1">IFERROR(INDEX(OFFSET(Tables!$A$1,1,0,'League settings'!$B$2,1),MATCH(I5,OFFSET(Tables!$A$1,1,MATCH(Dashboard!$B$1,Tables!$1:$1,0)-1,'League settings'!$B$2,1),0)),"")</f>
        <v>Bayern Munich</v>
      </c>
      <c r="B5" s="91">
        <f ca="1">COUNT(OFFSET(Tables!$A$1,MATCH(Dashboard!$A5,Tables!$A$1:$A$33,0)-1,1,1,MATCH($B$1,Tables!$1:$1,0)-1))</f>
        <v>34</v>
      </c>
      <c r="C5" s="91">
        <f ca="1">COUNTIFS(OFFSET('Program and Results'!$A$1,2,1,MATCH(Dashboard!$B$1,'Program and Results'!$A:$A,0)+COUNTIF('Program and Results'!$A:$A,Dashboard!$B$1)-3,1),$A5,OFFSET('Program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Results'!$A:$A,Dashboard!$B$1)-3,1),$A5,OFFSET('Program and Results'!$R$1,2,1,MATCH(Dashboard!$B$1,'Program and Results'!$A:$A,0)+COUNTIF('Program and Results'!$A:$A,Dashboard!$B$1)-3,1),"AWAY")</f>
        <v>29</v>
      </c>
      <c r="D5" s="91">
        <f ca="1">COUNTIFS(OFFSET('Program and Results'!$A$1,2,1,MATCH(Dashboard!$B$1,'Program and Results'!$A:$A,0)+COUNTIF('Program and Results'!$A:$A,Dashboard!$B$1)-3,1),$A5,OFFSET('Program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Results'!$A:$A,Dashboard!$B$1)-3,1),$A5,OFFSET('Program and Results'!$R$1,2,1,MATCH(Dashboard!$B$1,'Program and Results'!$A:$A,0)+COUNTIF('Program and Results'!$A:$A,Dashboard!$B$1)-3,1),"DRAW")</f>
        <v>3</v>
      </c>
      <c r="E5" s="91">
        <f ca="1">COUNTIFS(OFFSET('Program and Results'!$A$1,2,1,MATCH(Dashboard!$B$1,'Program and Results'!$A:$A,0)+COUNTIF('Program and Results'!$A:$A,Dashboard!$B$1)-3,1),$A5,OFFSET('Program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Results'!$A:$A,Dashboard!$B$1)-3,1),$A5,OFFSET('Program and Results'!$R$1,2,1,MATCH(Dashboard!$B$1,'Program and Results'!$A:$A,0)+COUNTIF('Program and Results'!$A:$A,Dashboard!$B$1)-3,1),"HOME")</f>
        <v>2</v>
      </c>
      <c r="F5" s="92">
        <f ca="1">SUMIF(OFFSET('Program and Results'!$A$1,2,1,MATCH(Dashboard!$B$1,'Program and Results'!$A:$A,0)+COUNTIF('Program and Results'!$A:$A,Dashboard!$B$1)-3,1),Dashboard!$A5,OFFSET('Program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Results'!$A:$A,Dashboard!$B$1)-3,1),Dashboard!$A5,OFFSET('Program and Results'!$C$1,2,1,MATCH(Dashboard!$B$1,'Program and Results'!$A:$A,0)+COUNTIF('Program and Results'!$A:$A,Dashboard!$B$1)-3,1))</f>
        <v>94</v>
      </c>
      <c r="G5" s="92">
        <f ca="1">SUMIF(OFFSET('Program and Results'!$A$1,2,1,MATCH(Dashboard!$B$1,'Program and Results'!$A:$A,0)+COUNTIF('Program and Results'!$A:$A,Dashboard!$B$1)-3,1),Dashboard!$A5,OFFSET('Program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Results'!$A:$A,Dashboard!$B$1)-3,1),Dashboard!$A5,OFFSET('Program and Results'!$B$1,2,1,MATCH(Dashboard!$B$1,'Program and Results'!$A:$A,0)+COUNTIF('Program and Results'!$A:$A,Dashboard!$B$1)-3,1))</f>
        <v>23</v>
      </c>
      <c r="H5" s="92">
        <f t="shared" ref="H5:H18" ca="1" si="0">F5-G5</f>
        <v>71</v>
      </c>
      <c r="I5" s="93">
        <f ca="1">IFERROR(LARGE(OFFSET(Tables!$A$1,1,MATCH(Dashboard!$B$1,Tables!$1:$1,0)-1,'League settings'!$B$2,1),W5),"")</f>
        <v>1669.7669300761097</v>
      </c>
      <c r="J5" s="90" t="str">
        <f ca="1">IF(A5="","",IFERROR(IF(OFFSET(Tables!$A$103,MATCH(Dashboard!$A5,Tables!$A$103:$A$135,0)-1,MATCH(Dashboard!$B$1,Tables!$1:$1,0)-6,1,1)&gt;0,"W",IF(OFFSET(Tables!$A$103,MATCH(Dashboard!$A5,Tables!$A$103:$A$135,0)-1,MATCH(Dashboard!$B$1,Tables!$1:$1,0)-6,1,1)=0,"D","L")),""))</f>
        <v>L</v>
      </c>
      <c r="K5" s="90" t="str">
        <f ca="1">IF(A5="","",IFERROR(IF(OFFSET(Tables!$A$103,MATCH(Dashboard!$A5,Tables!$A$103:$A$135,0)-1,MATCH(Dashboard!$B$1,Tables!$1:$1,0)-5,1,1)&gt;0,"W",IF(OFFSET(Tables!$A$103,MATCH(Dashboard!$A5,Tables!$A$103:$A$135,0)-1,MATCH(Dashboard!$B$1,Tables!$1:$1,0)-5,1,1)=0,"D","L")),""))</f>
        <v>L</v>
      </c>
      <c r="L5" s="90" t="str">
        <f ca="1">IF(A5="","",IFERROR(IF(OFFSET(Tables!$A$103,MATCH(Dashboard!$A5,Tables!$A$103:$A$135,0)-1,MATCH(Dashboard!$B$1,Tables!$1:$1,0)-4,1,1)&gt;0,"W",IF(OFFSET(Tables!$A$103,MATCH(Dashboard!$A5,Tables!$A$103:$A$135,0)-1,MATCH(Dashboard!$B$1,Tables!$1:$1,0)-4,1,1)=0,"D","L")),""))</f>
        <v>W</v>
      </c>
      <c r="M5" s="90" t="str">
        <f ca="1">IF(A5="","",IFERROR(IF(OFFSET(Tables!$A$103,MATCH(Dashboard!$A5,Tables!$A$103:$A$135,0)-1,MATCH(Dashboard!$B$1,Tables!$1:$1,0)-3,1,1)&gt;0,"W",IF(OFFSET(Tables!$A$103,MATCH(Dashboard!$A5,Tables!$A$103:$A$135,0)-1,MATCH(Dashboard!$B$1,Tables!$1:$1,0)-3,1,1)=0,"D","L")),""))</f>
        <v>W</v>
      </c>
      <c r="N5" s="90" t="str">
        <f ca="1">IF(A5="","",IFERROR(IF(OFFSET(Tables!$A$103,MATCH(Dashboard!$A5,Tables!$A$103:$A$135,0)-1,MATCH(Dashboard!$B$1,Tables!$1:$1,0)-2,1,1)&gt;0,"W",IF(OFFSET(Tables!$A$103,MATCH(Dashboard!$A5,Tables!$A$103:$A$135,0)-1,MATCH(Dashboard!$B$1,Tables!$1:$1,0)-2,1,1)=0,"D","L")),""))</f>
        <v>W</v>
      </c>
      <c r="O5" s="90" t="str">
        <f ca="1">IF(A5="","",IFERROR(IF(OFFSET(Tables!$A$103,MATCH(Dashboard!$A5,Tables!$A$103:$A$135,0)-1,MATCH(Dashboard!$B$1,Tables!$1:$1,0)-1,1,1)&gt;0,"W",IF(OFFSET(Tables!$A$103,MATCH(Dashboard!$A5,Tables!$A$103:$A$135,0)-1,MATCH(Dashboard!$B$1,Tables!$1:$1,0)-1,1,1)=0,"D","L")),""))</f>
        <v>W</v>
      </c>
      <c r="V5" t="str">
        <f t="shared" ref="V5:V32" ca="1" si="1">IF(I5="","EMPTY","NOT EMPTY")</f>
        <v>NOT EMPTY</v>
      </c>
      <c r="W5">
        <v>1</v>
      </c>
    </row>
    <row r="6" spans="1:23" ht="15.75">
      <c r="A6" s="95" t="str">
        <f ca="1">IFERROR(INDEX(OFFSET(Tables!$A$1,1,0,'League settings'!$B$2,1),MATCH(I6,OFFSET(Tables!$A$1,1,MATCH(Dashboard!$B$1,Tables!$1:$1,0)-1,'League settings'!$B$2,1),0)),"")</f>
        <v>Dortmund</v>
      </c>
      <c r="B6" s="96">
        <f ca="1">COUNT(OFFSET(Tables!$A$1,MATCH(Dashboard!$A6,Tables!$A$1:$A$33,0)-1,1,1,MATCH($B$1,Tables!$1:$1,0)-1))</f>
        <v>34</v>
      </c>
      <c r="C6" s="96">
        <f ca="1">COUNTIFS(OFFSET('Program and Results'!$A$1,2,1,MATCH(Dashboard!$B$1,'Program and Results'!$A:$A,0)+COUNTIF('Program and Results'!$A:$A,Dashboard!$B$1)-3,1),$A6,OFFSET('Program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Results'!$A:$A,Dashboard!$B$1)-3,1),$A6,OFFSET('Program and Results'!$R$1,2,1,MATCH(Dashboard!$B$1,'Program and Results'!$A:$A,0)+COUNTIF('Program and Results'!$A:$A,Dashboard!$B$1)-3,1),"AWAY")</f>
        <v>22</v>
      </c>
      <c r="D6" s="96">
        <f ca="1">COUNTIFS(OFFSET('Program and Results'!$A$1,2,1,MATCH(Dashboard!$B$1,'Program and Results'!$A:$A,0)+COUNTIF('Program and Results'!$A:$A,Dashboard!$B$1)-3,1),$A6,OFFSET('Program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Results'!$A:$A,Dashboard!$B$1)-3,1),$A6,OFFSET('Program and Results'!$R$1,2,1,MATCH(Dashboard!$B$1,'Program and Results'!$A:$A,0)+COUNTIF('Program and Results'!$A:$A,Dashboard!$B$1)-3,1),"DRAW")</f>
        <v>5</v>
      </c>
      <c r="E6" s="96">
        <f ca="1">COUNTIFS(OFFSET('Program and Results'!$A$1,2,1,MATCH(Dashboard!$B$1,'Program and Results'!$A:$A,0)+COUNTIF('Program and Results'!$A:$A,Dashboard!$B$1)-3,1),$A6,OFFSET('Program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Results'!$A:$A,Dashboard!$B$1)-3,1),$A6,OFFSET('Program and Results'!$R$1,2,1,MATCH(Dashboard!$B$1,'Program and Results'!$A:$A,0)+COUNTIF('Program and Results'!$A:$A,Dashboard!$B$1)-3,1),"HOME")</f>
        <v>7</v>
      </c>
      <c r="F6" s="97">
        <f ca="1">SUMIF(OFFSET('Program and Results'!$A$1,2,1,MATCH(Dashboard!$B$1,'Program and Results'!$A:$A,0)+COUNTIF('Program and Results'!$A:$A,Dashboard!$B$1)-3,1),Dashboard!$A6,OFFSET('Program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Results'!$A:$A,Dashboard!$B$1)-3,1),Dashboard!$A6,OFFSET('Program and Results'!$C$1,2,1,MATCH(Dashboard!$B$1,'Program and Results'!$A:$A,0)+COUNTIF('Program and Results'!$A:$A,Dashboard!$B$1)-3,1))</f>
        <v>80</v>
      </c>
      <c r="G6" s="97">
        <f ca="1">SUMIF(OFFSET('Program and Results'!$A$1,2,1,MATCH(Dashboard!$B$1,'Program and Results'!$A:$A,0)+COUNTIF('Program and Results'!$A:$A,Dashboard!$B$1)-3,1),Dashboard!$A6,OFFSET('Program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Results'!$A:$A,Dashboard!$B$1)-3,1),Dashboard!$A6,OFFSET('Program and Results'!$B$1,2,1,MATCH(Dashboard!$B$1,'Program and Results'!$A:$A,0)+COUNTIF('Program and Results'!$A:$A,Dashboard!$B$1)-3,1))</f>
        <v>38</v>
      </c>
      <c r="H6" s="97">
        <f t="shared" ca="1" si="0"/>
        <v>42</v>
      </c>
      <c r="I6" s="98">
        <f ca="1">IFERROR(LARGE(OFFSET(Tables!$A$1,1,MATCH(Dashboard!$B$1,Tables!$1:$1,0)-1,'League settings'!$B$2,1),W6),"")</f>
        <v>1604.2994304233275</v>
      </c>
      <c r="J6" s="90" t="str">
        <f ca="1">IF(A6="","",IFERROR(IF(OFFSET(Tables!$A$103,MATCH(Dashboard!$A6,Tables!$A$103:$A$135,0)-1,MATCH(Dashboard!$B$1,Tables!$1:$1,0)-6,1,1)&gt;0,"W",IF(OFFSET(Tables!$A$103,MATCH(Dashboard!$A6,Tables!$A$103:$A$135,0)-1,MATCH(Dashboard!$B$1,Tables!$1:$1,0)-6,1,1)=0,"D","L")),""))</f>
        <v>W</v>
      </c>
      <c r="K6" s="90" t="str">
        <f ca="1">IF(A6="","",IFERROR(IF(OFFSET(Tables!$A$103,MATCH(Dashboard!$A6,Tables!$A$103:$A$135,0)-1,MATCH(Dashboard!$B$1,Tables!$1:$1,0)-5,1,1)&gt;0,"W",IF(OFFSET(Tables!$A$103,MATCH(Dashboard!$A6,Tables!$A$103:$A$135,0)-1,MATCH(Dashboard!$B$1,Tables!$1:$1,0)-5,1,1)=0,"D","L")),""))</f>
        <v>W</v>
      </c>
      <c r="L6" s="90" t="str">
        <f ca="1">IF(A6="","",IFERROR(IF(OFFSET(Tables!$A$103,MATCH(Dashboard!$A6,Tables!$A$103:$A$135,0)-1,MATCH(Dashboard!$B$1,Tables!$1:$1,0)-4,1,1)&gt;0,"W",IF(OFFSET(Tables!$A$103,MATCH(Dashboard!$A6,Tables!$A$103:$A$135,0)-1,MATCH(Dashboard!$B$1,Tables!$1:$1,0)-4,1,1)=0,"D","L")),""))</f>
        <v>W</v>
      </c>
      <c r="M6" s="90" t="str">
        <f ca="1">IF(A6="","",IFERROR(IF(OFFSET(Tables!$A$103,MATCH(Dashboard!$A6,Tables!$A$103:$A$135,0)-1,MATCH(Dashboard!$B$1,Tables!$1:$1,0)-3,1,1)&gt;0,"W",IF(OFFSET(Tables!$A$103,MATCH(Dashboard!$A6,Tables!$A$103:$A$135,0)-1,MATCH(Dashboard!$B$1,Tables!$1:$1,0)-3,1,1)=0,"D","L")),""))</f>
        <v>D</v>
      </c>
      <c r="N6" s="90" t="str">
        <f ca="1">IF(A6="","",IFERROR(IF(OFFSET(Tables!$A$103,MATCH(Dashboard!$A6,Tables!$A$103:$A$135,0)-1,MATCH(Dashboard!$B$1,Tables!$1:$1,0)-2,1,1)&gt;0,"W",IF(OFFSET(Tables!$A$103,MATCH(Dashboard!$A6,Tables!$A$103:$A$135,0)-1,MATCH(Dashboard!$B$1,Tables!$1:$1,0)-2,1,1)=0,"D","L")),""))</f>
        <v>W</v>
      </c>
      <c r="O6" s="90" t="str">
        <f ca="1">IF(A6="","",IFERROR(IF(OFFSET(Tables!$A$103,MATCH(Dashboard!$A6,Tables!$A$103:$A$135,0)-1,MATCH(Dashboard!$B$1,Tables!$1:$1,0)-1,1,1)&gt;0,"W",IF(OFFSET(Tables!$A$103,MATCH(Dashboard!$A6,Tables!$A$103:$A$135,0)-1,MATCH(Dashboard!$B$1,Tables!$1:$1,0)-1,1,1)=0,"D","L")),""))</f>
        <v>W</v>
      </c>
      <c r="V6" t="str">
        <f t="shared" ca="1" si="1"/>
        <v>NOT EMPTY</v>
      </c>
      <c r="W6">
        <v>2</v>
      </c>
    </row>
    <row r="7" spans="1:23" ht="15.75">
      <c r="A7" s="94" t="str">
        <f ca="1">IFERROR(INDEX(OFFSET(Tables!$A$1,1,0,'League settings'!$B$2,1),MATCH(I7,OFFSET(Tables!$A$1,1,MATCH(Dashboard!$B$1,Tables!$1:$1,0)-1,'League settings'!$B$2,1),0)),"")</f>
        <v>Schalke 04</v>
      </c>
      <c r="B7" s="91">
        <f ca="1">COUNT(OFFSET(Tables!$A$1,MATCH(Dashboard!$A7,Tables!$A$1:$A$33,0)-1,1,1,MATCH($B$1,Tables!$1:$1,0)-1))</f>
        <v>34</v>
      </c>
      <c r="C7" s="91">
        <f ca="1">COUNTIFS(OFFSET('Program and Results'!$A$1,2,1,MATCH(Dashboard!$B$1,'Program and Results'!$A:$A,0)+COUNTIF('Program and Results'!$A:$A,Dashboard!$B$1)-3,1),$A7,OFFSET('Program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Results'!$A:$A,Dashboard!$B$1)-3,1),$A7,OFFSET('Program and Results'!$R$1,2,1,MATCH(Dashboard!$B$1,'Program and Results'!$A:$A,0)+COUNTIF('Program and Results'!$A:$A,Dashboard!$B$1)-3,1),"AWAY")</f>
        <v>19</v>
      </c>
      <c r="D7" s="91">
        <f ca="1">COUNTIFS(OFFSET('Program and Results'!$A$1,2,1,MATCH(Dashboard!$B$1,'Program and Results'!$A:$A,0)+COUNTIF('Program and Results'!$A:$A,Dashboard!$B$1)-3,1),$A7,OFFSET('Program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Results'!$A:$A,Dashboard!$B$1)-3,1),$A7,OFFSET('Program and Results'!$R$1,2,1,MATCH(Dashboard!$B$1,'Program and Results'!$A:$A,0)+COUNTIF('Program and Results'!$A:$A,Dashboard!$B$1)-3,1),"DRAW")</f>
        <v>7</v>
      </c>
      <c r="E7" s="91">
        <f ca="1">COUNTIFS(OFFSET('Program and Results'!$A$1,2,1,MATCH(Dashboard!$B$1,'Program and Results'!$A:$A,0)+COUNTIF('Program and Results'!$A:$A,Dashboard!$B$1)-3,1),$A7,OFFSET('Program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Results'!$A:$A,Dashboard!$B$1)-3,1),$A7,OFFSET('Program and Results'!$R$1,2,1,MATCH(Dashboard!$B$1,'Program and Results'!$A:$A,0)+COUNTIF('Program and Results'!$A:$A,Dashboard!$B$1)-3,1),"HOME")</f>
        <v>8</v>
      </c>
      <c r="F7" s="92">
        <f ca="1">SUMIF(OFFSET('Program and Results'!$A$1,2,1,MATCH(Dashboard!$B$1,'Program and Results'!$A:$A,0)+COUNTIF('Program and Results'!$A:$A,Dashboard!$B$1)-3,1),Dashboard!$A7,OFFSET('Program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Results'!$A:$A,Dashboard!$B$1)-3,1),Dashboard!$A7,OFFSET('Program and Results'!$C$1,2,1,MATCH(Dashboard!$B$1,'Program and Results'!$A:$A,0)+COUNTIF('Program and Results'!$A:$A,Dashboard!$B$1)-3,1))</f>
        <v>63</v>
      </c>
      <c r="G7" s="92">
        <f ca="1">SUMIF(OFFSET('Program and Results'!$A$1,2,1,MATCH(Dashboard!$B$1,'Program and Results'!$A:$A,0)+COUNTIF('Program and Results'!$A:$A,Dashboard!$B$1)-3,1),Dashboard!$A7,OFFSET('Program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Results'!$A:$A,Dashboard!$B$1)-3,1),Dashboard!$A7,OFFSET('Program and Results'!$B$1,2,1,MATCH(Dashboard!$B$1,'Program and Results'!$A:$A,0)+COUNTIF('Program and Results'!$A:$A,Dashboard!$B$1)-3,1))</f>
        <v>43</v>
      </c>
      <c r="H7" s="92">
        <f t="shared" ca="1" si="0"/>
        <v>20</v>
      </c>
      <c r="I7" s="93">
        <f ca="1">IFERROR(LARGE(OFFSET(Tables!$A$1,1,MATCH(Dashboard!$B$1,Tables!$1:$1,0)-1,'League settings'!$B$2,1),W7),"")</f>
        <v>1577.6388981281234</v>
      </c>
      <c r="J7" s="90" t="str">
        <f ca="1">IF(A7="","",IFERROR(IF(OFFSET(Tables!$A$103,MATCH(Dashboard!$A7,Tables!$A$103:$A$135,0)-1,MATCH(Dashboard!$B$1,Tables!$1:$1,0)-6,1,1)&gt;0,"W",IF(OFFSET(Tables!$A$103,MATCH(Dashboard!$A7,Tables!$A$103:$A$135,0)-1,MATCH(Dashboard!$B$1,Tables!$1:$1,0)-6,1,1)=0,"D","L")),""))</f>
        <v>D</v>
      </c>
      <c r="K7" s="90" t="str">
        <f ca="1">IF(A7="","",IFERROR(IF(OFFSET(Tables!$A$103,MATCH(Dashboard!$A7,Tables!$A$103:$A$135,0)-1,MATCH(Dashboard!$B$1,Tables!$1:$1,0)-5,1,1)&gt;0,"W",IF(OFFSET(Tables!$A$103,MATCH(Dashboard!$A7,Tables!$A$103:$A$135,0)-1,MATCH(Dashboard!$B$1,Tables!$1:$1,0)-5,1,1)=0,"D","L")),""))</f>
        <v>W</v>
      </c>
      <c r="L7" s="90" t="str">
        <f ca="1">IF(A7="","",IFERROR(IF(OFFSET(Tables!$A$103,MATCH(Dashboard!$A7,Tables!$A$103:$A$135,0)-1,MATCH(Dashboard!$B$1,Tables!$1:$1,0)-4,1,1)&gt;0,"W",IF(OFFSET(Tables!$A$103,MATCH(Dashboard!$A7,Tables!$A$103:$A$135,0)-1,MATCH(Dashboard!$B$1,Tables!$1:$1,0)-4,1,1)=0,"D","L")),""))</f>
        <v>L</v>
      </c>
      <c r="M7" s="90" t="str">
        <f ca="1">IF(A7="","",IFERROR(IF(OFFSET(Tables!$A$103,MATCH(Dashboard!$A7,Tables!$A$103:$A$135,0)-1,MATCH(Dashboard!$B$1,Tables!$1:$1,0)-3,1,1)&gt;0,"W",IF(OFFSET(Tables!$A$103,MATCH(Dashboard!$A7,Tables!$A$103:$A$135,0)-1,MATCH(Dashboard!$B$1,Tables!$1:$1,0)-3,1,1)=0,"D","L")),""))</f>
        <v>L</v>
      </c>
      <c r="N7" s="90" t="str">
        <f ca="1">IF(A7="","",IFERROR(IF(OFFSET(Tables!$A$103,MATCH(Dashboard!$A7,Tables!$A$103:$A$135,0)-1,MATCH(Dashboard!$B$1,Tables!$1:$1,0)-2,1,1)&gt;0,"W",IF(OFFSET(Tables!$A$103,MATCH(Dashboard!$A7,Tables!$A$103:$A$135,0)-1,MATCH(Dashboard!$B$1,Tables!$1:$1,0)-2,1,1)=0,"D","L")),""))</f>
        <v>W</v>
      </c>
      <c r="O7" s="90" t="str">
        <f ca="1">IF(A7="","",IFERROR(IF(OFFSET(Tables!$A$103,MATCH(Dashboard!$A7,Tables!$A$103:$A$135,0)-1,MATCH(Dashboard!$B$1,Tables!$1:$1,0)-1,1,1)&gt;0,"W",IF(OFFSET(Tables!$A$103,MATCH(Dashboard!$A7,Tables!$A$103:$A$135,0)-1,MATCH(Dashboard!$B$1,Tables!$1:$1,0)-1,1,1)=0,"D","L")),""))</f>
        <v>W</v>
      </c>
      <c r="V7" t="str">
        <f t="shared" ca="1" si="1"/>
        <v>NOT EMPTY</v>
      </c>
      <c r="W7">
        <v>3</v>
      </c>
    </row>
    <row r="8" spans="1:23" ht="15.75">
      <c r="A8" s="95" t="str">
        <f ca="1">IFERROR(INDEX(OFFSET(Tables!$A$1,1,0,'League settings'!$B$2,1),MATCH(I8,OFFSET(Tables!$A$1,1,MATCH(Dashboard!$B$1,Tables!$1:$1,0)-1,'League settings'!$B$2,1),0)),"")</f>
        <v>Wolfsburg</v>
      </c>
      <c r="B8" s="96">
        <f ca="1">COUNT(OFFSET(Tables!$A$1,MATCH(Dashboard!$A8,Tables!$A$1:$A$33,0)-1,1,1,MATCH($B$1,Tables!$1:$1,0)-1))</f>
        <v>34</v>
      </c>
      <c r="C8" s="96">
        <f ca="1">COUNTIFS(OFFSET('Program and Results'!$A$1,2,1,MATCH(Dashboard!$B$1,'Program and Results'!$A:$A,0)+COUNTIF('Program and Results'!$A:$A,Dashboard!$B$1)-3,1),$A8,OFFSET('Program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Results'!$A:$A,Dashboard!$B$1)-3,1),$A8,OFFSET('Program and Results'!$R$1,2,1,MATCH(Dashboard!$B$1,'Program and Results'!$A:$A,0)+COUNTIF('Program and Results'!$A:$A,Dashboard!$B$1)-3,1),"AWAY")</f>
        <v>18</v>
      </c>
      <c r="D8" s="96">
        <f ca="1">COUNTIFS(OFFSET('Program and Results'!$A$1,2,1,MATCH(Dashboard!$B$1,'Program and Results'!$A:$A,0)+COUNTIF('Program and Results'!$A:$A,Dashboard!$B$1)-3,1),$A8,OFFSET('Program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Results'!$A:$A,Dashboard!$B$1)-3,1),$A8,OFFSET('Program and Results'!$R$1,2,1,MATCH(Dashboard!$B$1,'Program and Results'!$A:$A,0)+COUNTIF('Program and Results'!$A:$A,Dashboard!$B$1)-3,1),"DRAW")</f>
        <v>6</v>
      </c>
      <c r="E8" s="96">
        <f ca="1">COUNTIFS(OFFSET('Program and Results'!$A$1,2,1,MATCH(Dashboard!$B$1,'Program and Results'!$A:$A,0)+COUNTIF('Program and Results'!$A:$A,Dashboard!$B$1)-3,1),$A8,OFFSET('Program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Results'!$A:$A,Dashboard!$B$1)-3,1),$A8,OFFSET('Program and Results'!$R$1,2,1,MATCH(Dashboard!$B$1,'Program and Results'!$A:$A,0)+COUNTIF('Program and Results'!$A:$A,Dashboard!$B$1)-3,1),"HOME")</f>
        <v>10</v>
      </c>
      <c r="F8" s="97">
        <f ca="1">SUMIF(OFFSET('Program and Results'!$A$1,2,1,MATCH(Dashboard!$B$1,'Program and Results'!$A:$A,0)+COUNTIF('Program and Results'!$A:$A,Dashboard!$B$1)-3,1),Dashboard!$A8,OFFSET('Program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Results'!$A:$A,Dashboard!$B$1)-3,1),Dashboard!$A8,OFFSET('Program and Results'!$C$1,2,1,MATCH(Dashboard!$B$1,'Program and Results'!$A:$A,0)+COUNTIF('Program and Results'!$A:$A,Dashboard!$B$1)-3,1))</f>
        <v>63</v>
      </c>
      <c r="G8" s="97">
        <f ca="1">SUMIF(OFFSET('Program and Results'!$A$1,2,1,MATCH(Dashboard!$B$1,'Program and Results'!$A:$A,0)+COUNTIF('Program and Results'!$A:$A,Dashboard!$B$1)-3,1),Dashboard!$A8,OFFSET('Program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Results'!$A:$A,Dashboard!$B$1)-3,1),Dashboard!$A8,OFFSET('Program and Results'!$B$1,2,1,MATCH(Dashboard!$B$1,'Program and Results'!$A:$A,0)+COUNTIF('Program and Results'!$A:$A,Dashboard!$B$1)-3,1))</f>
        <v>50</v>
      </c>
      <c r="H8" s="97">
        <f t="shared" ca="1" si="0"/>
        <v>13</v>
      </c>
      <c r="I8" s="98">
        <f ca="1">IFERROR(LARGE(OFFSET(Tables!$A$1,1,MATCH(Dashboard!$B$1,Tables!$1:$1,0)-1,'League settings'!$B$2,1),W8),"")</f>
        <v>1560.2142714502445</v>
      </c>
      <c r="J8" s="90" t="str">
        <f ca="1">IF(A8="","",IFERROR(IF(OFFSET(Tables!$A$103,MATCH(Dashboard!$A8,Tables!$A$103:$A$135,0)-1,MATCH(Dashboard!$B$1,Tables!$1:$1,0)-6,1,1)&gt;0,"W",IF(OFFSET(Tables!$A$103,MATCH(Dashboard!$A8,Tables!$A$103:$A$135,0)-1,MATCH(Dashboard!$B$1,Tables!$1:$1,0)-6,1,1)=0,"D","L")),""))</f>
        <v>L</v>
      </c>
      <c r="K8" s="90" t="str">
        <f ca="1">IF(A8="","",IFERROR(IF(OFFSET(Tables!$A$103,MATCH(Dashboard!$A8,Tables!$A$103:$A$135,0)-1,MATCH(Dashboard!$B$1,Tables!$1:$1,0)-5,1,1)&gt;0,"W",IF(OFFSET(Tables!$A$103,MATCH(Dashboard!$A8,Tables!$A$103:$A$135,0)-1,MATCH(Dashboard!$B$1,Tables!$1:$1,0)-5,1,1)=0,"D","L")),""))</f>
        <v>W</v>
      </c>
      <c r="L8" s="90" t="str">
        <f ca="1">IF(A8="","",IFERROR(IF(OFFSET(Tables!$A$103,MATCH(Dashboard!$A8,Tables!$A$103:$A$135,0)-1,MATCH(Dashboard!$B$1,Tables!$1:$1,0)-4,1,1)&gt;0,"W",IF(OFFSET(Tables!$A$103,MATCH(Dashboard!$A8,Tables!$A$103:$A$135,0)-1,MATCH(Dashboard!$B$1,Tables!$1:$1,0)-4,1,1)=0,"D","L")),""))</f>
        <v>W</v>
      </c>
      <c r="M8" s="90" t="str">
        <f ca="1">IF(A8="","",IFERROR(IF(OFFSET(Tables!$A$103,MATCH(Dashboard!$A8,Tables!$A$103:$A$135,0)-1,MATCH(Dashboard!$B$1,Tables!$1:$1,0)-3,1,1)&gt;0,"W",IF(OFFSET(Tables!$A$103,MATCH(Dashboard!$A8,Tables!$A$103:$A$135,0)-1,MATCH(Dashboard!$B$1,Tables!$1:$1,0)-3,1,1)=0,"D","L")),""))</f>
        <v>D</v>
      </c>
      <c r="N8" s="90" t="str">
        <f ca="1">IF(A8="","",IFERROR(IF(OFFSET(Tables!$A$103,MATCH(Dashboard!$A8,Tables!$A$103:$A$135,0)-1,MATCH(Dashboard!$B$1,Tables!$1:$1,0)-2,1,1)&gt;0,"W",IF(OFFSET(Tables!$A$103,MATCH(Dashboard!$A8,Tables!$A$103:$A$135,0)-1,MATCH(Dashboard!$B$1,Tables!$1:$1,0)-2,1,1)=0,"D","L")),""))</f>
        <v>W</v>
      </c>
      <c r="O8" s="90" t="str">
        <f ca="1">IF(A8="","",IFERROR(IF(OFFSET(Tables!$A$103,MATCH(Dashboard!$A8,Tables!$A$103:$A$135,0)-1,MATCH(Dashboard!$B$1,Tables!$1:$1,0)-1,1,1)&gt;0,"W",IF(OFFSET(Tables!$A$103,MATCH(Dashboard!$A8,Tables!$A$103:$A$135,0)-1,MATCH(Dashboard!$B$1,Tables!$1:$1,0)-1,1,1)=0,"D","L")),""))</f>
        <v>W</v>
      </c>
      <c r="V8" t="str">
        <f t="shared" ca="1" si="1"/>
        <v>NOT EMPTY</v>
      </c>
      <c r="W8">
        <v>4</v>
      </c>
    </row>
    <row r="9" spans="1:23" ht="15.75">
      <c r="A9" s="94" t="str">
        <f ca="1">IFERROR(INDEX(OFFSET(Tables!$A$1,1,0,'League settings'!$B$2,1),MATCH(I9,OFFSET(Tables!$A$1,1,MATCH(Dashboard!$B$1,Tables!$1:$1,0)-1,'League settings'!$B$2,1),0)),"")</f>
        <v>Leverkusen</v>
      </c>
      <c r="B9" s="91">
        <f ca="1">COUNT(OFFSET(Tables!$A$1,MATCH(Dashboard!$A9,Tables!$A$1:$A$33,0)-1,1,1,MATCH($B$1,Tables!$1:$1,0)-1))</f>
        <v>34</v>
      </c>
      <c r="C9" s="91">
        <f ca="1">COUNTIFS(OFFSET('Program and Results'!$A$1,2,1,MATCH(Dashboard!$B$1,'Program and Results'!$A:$A,0)+COUNTIF('Program and Results'!$A:$A,Dashboard!$B$1)-3,1),$A9,OFFSET('Program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Results'!$A:$A,Dashboard!$B$1)-3,1),$A9,OFFSET('Program and Results'!$R$1,2,1,MATCH(Dashboard!$B$1,'Program and Results'!$A:$A,0)+COUNTIF('Program and Results'!$A:$A,Dashboard!$B$1)-3,1),"AWAY")</f>
        <v>19</v>
      </c>
      <c r="D9" s="91">
        <f ca="1">COUNTIFS(OFFSET('Program and Results'!$A$1,2,1,MATCH(Dashboard!$B$1,'Program and Results'!$A:$A,0)+COUNTIF('Program and Results'!$A:$A,Dashboard!$B$1)-3,1),$A9,OFFSET('Program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Results'!$A:$A,Dashboard!$B$1)-3,1),$A9,OFFSET('Program and Results'!$R$1,2,1,MATCH(Dashboard!$B$1,'Program and Results'!$A:$A,0)+COUNTIF('Program and Results'!$A:$A,Dashboard!$B$1)-3,1),"DRAW")</f>
        <v>4</v>
      </c>
      <c r="E9" s="91">
        <f ca="1">COUNTIFS(OFFSET('Program and Results'!$A$1,2,1,MATCH(Dashboard!$B$1,'Program and Results'!$A:$A,0)+COUNTIF('Program and Results'!$A:$A,Dashboard!$B$1)-3,1),$A9,OFFSET('Program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Results'!$A:$A,Dashboard!$B$1)-3,1),$A9,OFFSET('Program and Results'!$R$1,2,1,MATCH(Dashboard!$B$1,'Program and Results'!$A:$A,0)+COUNTIF('Program and Results'!$A:$A,Dashboard!$B$1)-3,1),"HOME")</f>
        <v>11</v>
      </c>
      <c r="F9" s="92">
        <f ca="1">SUMIF(OFFSET('Program and Results'!$A$1,2,1,MATCH(Dashboard!$B$1,'Program and Results'!$A:$A,0)+COUNTIF('Program and Results'!$A:$A,Dashboard!$B$1)-3,1),Dashboard!$A9,OFFSET('Program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Results'!$A:$A,Dashboard!$B$1)-3,1),Dashboard!$A9,OFFSET('Program and Results'!$C$1,2,1,MATCH(Dashboard!$B$1,'Program and Results'!$A:$A,0)+COUNTIF('Program and Results'!$A:$A,Dashboard!$B$1)-3,1))</f>
        <v>60</v>
      </c>
      <c r="G9" s="92">
        <f ca="1">SUMIF(OFFSET('Program and Results'!$A$1,2,1,MATCH(Dashboard!$B$1,'Program and Results'!$A:$A,0)+COUNTIF('Program and Results'!$A:$A,Dashboard!$B$1)-3,1),Dashboard!$A9,OFFSET('Program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Results'!$A:$A,Dashboard!$B$1)-3,1),Dashboard!$A9,OFFSET('Program and Results'!$B$1,2,1,MATCH(Dashboard!$B$1,'Program and Results'!$A:$A,0)+COUNTIF('Program and Results'!$A:$A,Dashboard!$B$1)-3,1))</f>
        <v>41</v>
      </c>
      <c r="H9" s="92">
        <f t="shared" ca="1" si="0"/>
        <v>19</v>
      </c>
      <c r="I9" s="93">
        <f ca="1">IFERROR(LARGE(OFFSET(Tables!$A$1,1,MATCH(Dashboard!$B$1,Tables!$1:$1,0)-1,'League settings'!$B$2,1),W9),"")</f>
        <v>1538.4841916394689</v>
      </c>
      <c r="J9" s="90" t="str">
        <f ca="1">IF(A9="","",IFERROR(IF(OFFSET(Tables!$A$103,MATCH(Dashboard!$A9,Tables!$A$103:$A$135,0)-1,MATCH(Dashboard!$B$1,Tables!$1:$1,0)-6,1,1)&gt;0,"W",IF(OFFSET(Tables!$A$103,MATCH(Dashboard!$A9,Tables!$A$103:$A$135,0)-1,MATCH(Dashboard!$B$1,Tables!$1:$1,0)-6,1,1)=0,"D","L")),""))</f>
        <v>L</v>
      </c>
      <c r="K9" s="90" t="str">
        <f ca="1">IF(A9="","",IFERROR(IF(OFFSET(Tables!$A$103,MATCH(Dashboard!$A9,Tables!$A$103:$A$135,0)-1,MATCH(Dashboard!$B$1,Tables!$1:$1,0)-5,1,1)&gt;0,"W",IF(OFFSET(Tables!$A$103,MATCH(Dashboard!$A9,Tables!$A$103:$A$135,0)-1,MATCH(Dashboard!$B$1,Tables!$1:$1,0)-5,1,1)=0,"D","L")),""))</f>
        <v>W</v>
      </c>
      <c r="L9" s="90" t="str">
        <f ca="1">IF(A9="","",IFERROR(IF(OFFSET(Tables!$A$103,MATCH(Dashboard!$A9,Tables!$A$103:$A$135,0)-1,MATCH(Dashboard!$B$1,Tables!$1:$1,0)-4,1,1)&gt;0,"W",IF(OFFSET(Tables!$A$103,MATCH(Dashboard!$A9,Tables!$A$103:$A$135,0)-1,MATCH(Dashboard!$B$1,Tables!$1:$1,0)-4,1,1)=0,"D","L")),""))</f>
        <v>W</v>
      </c>
      <c r="M9" s="90" t="str">
        <f ca="1">IF(A9="","",IFERROR(IF(OFFSET(Tables!$A$103,MATCH(Dashboard!$A9,Tables!$A$103:$A$135,0)-1,MATCH(Dashboard!$B$1,Tables!$1:$1,0)-3,1,1)&gt;0,"W",IF(OFFSET(Tables!$A$103,MATCH(Dashboard!$A9,Tables!$A$103:$A$135,0)-1,MATCH(Dashboard!$B$1,Tables!$1:$1,0)-3,1,1)=0,"D","L")),""))</f>
        <v>D</v>
      </c>
      <c r="N9" s="90" t="str">
        <f ca="1">IF(A9="","",IFERROR(IF(OFFSET(Tables!$A$103,MATCH(Dashboard!$A9,Tables!$A$103:$A$135,0)-1,MATCH(Dashboard!$B$1,Tables!$1:$1,0)-2,1,1)&gt;0,"W",IF(OFFSET(Tables!$A$103,MATCH(Dashboard!$A9,Tables!$A$103:$A$135,0)-1,MATCH(Dashboard!$B$1,Tables!$1:$1,0)-2,1,1)=0,"D","L")),""))</f>
        <v>W</v>
      </c>
      <c r="O9" s="90" t="str">
        <f ca="1">IF(A9="","",IFERROR(IF(OFFSET(Tables!$A$103,MATCH(Dashboard!$A9,Tables!$A$103:$A$135,0)-1,MATCH(Dashboard!$B$1,Tables!$1:$1,0)-1,1,1)&gt;0,"W",IF(OFFSET(Tables!$A$103,MATCH(Dashboard!$A9,Tables!$A$103:$A$135,0)-1,MATCH(Dashboard!$B$1,Tables!$1:$1,0)-1,1,1)=0,"D","L")),""))</f>
        <v>W</v>
      </c>
      <c r="V9" t="str">
        <f t="shared" ca="1" si="1"/>
        <v>NOT EMPTY</v>
      </c>
      <c r="W9">
        <v>5</v>
      </c>
    </row>
    <row r="10" spans="1:23" ht="15.75">
      <c r="A10" s="95" t="str">
        <f ca="1">IFERROR(INDEX(OFFSET(Tables!$A$1,1,0,'League settings'!$B$2,1),MATCH(I10,OFFSET(Tables!$A$1,1,MATCH(Dashboard!$B$1,Tables!$1:$1,0)-1,'League settings'!$B$2,1),0)),"")</f>
        <v>M'gladbach</v>
      </c>
      <c r="B10" s="96">
        <f ca="1">COUNT(OFFSET(Tables!$A$1,MATCH(Dashboard!$A10,Tables!$A$1:$A$33,0)-1,1,1,MATCH($B$1,Tables!$1:$1,0)-1))</f>
        <v>34</v>
      </c>
      <c r="C10" s="96">
        <f ca="1">COUNTIFS(OFFSET('Program and Results'!$A$1,2,1,MATCH(Dashboard!$B$1,'Program and Results'!$A:$A,0)+COUNTIF('Program and Results'!$A:$A,Dashboard!$B$1)-3,1),$A10,OFFSET('Program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Results'!$A:$A,Dashboard!$B$1)-3,1),$A10,OFFSET('Program and Results'!$R$1,2,1,MATCH(Dashboard!$B$1,'Program and Results'!$A:$A,0)+COUNTIF('Program and Results'!$A:$A,Dashboard!$B$1)-3,1),"AWAY")</f>
        <v>16</v>
      </c>
      <c r="D10" s="96">
        <f ca="1">COUNTIFS(OFFSET('Program and Results'!$A$1,2,1,MATCH(Dashboard!$B$1,'Program and Results'!$A:$A,0)+COUNTIF('Program and Results'!$A:$A,Dashboard!$B$1)-3,1),$A10,OFFSET('Program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Results'!$A:$A,Dashboard!$B$1)-3,1),$A10,OFFSET('Program and Results'!$R$1,2,1,MATCH(Dashboard!$B$1,'Program and Results'!$A:$A,0)+COUNTIF('Program and Results'!$A:$A,Dashboard!$B$1)-3,1),"DRAW")</f>
        <v>7</v>
      </c>
      <c r="E10" s="96">
        <f ca="1">COUNTIFS(OFFSET('Program and Results'!$A$1,2,1,MATCH(Dashboard!$B$1,'Program and Results'!$A:$A,0)+COUNTIF('Program and Results'!$A:$A,Dashboard!$B$1)-3,1),$A10,OFFSET('Program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Results'!$A:$A,Dashboard!$B$1)-3,1),$A10,OFFSET('Program and Results'!$R$1,2,1,MATCH(Dashboard!$B$1,'Program and Results'!$A:$A,0)+COUNTIF('Program and Results'!$A:$A,Dashboard!$B$1)-3,1),"HOME")</f>
        <v>11</v>
      </c>
      <c r="F10" s="97">
        <f ca="1">SUMIF(OFFSET('Program and Results'!$A$1,2,1,MATCH(Dashboard!$B$1,'Program and Results'!$A:$A,0)+COUNTIF('Program and Results'!$A:$A,Dashboard!$B$1)-3,1),Dashboard!$A10,OFFSET('Program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Results'!$A:$A,Dashboard!$B$1)-3,1),Dashboard!$A10,OFFSET('Program and Results'!$C$1,2,1,MATCH(Dashboard!$B$1,'Program and Results'!$A:$A,0)+COUNTIF('Program and Results'!$A:$A,Dashboard!$B$1)-3,1))</f>
        <v>59</v>
      </c>
      <c r="G10" s="97">
        <f ca="1">SUMIF(OFFSET('Program and Results'!$A$1,2,1,MATCH(Dashboard!$B$1,'Program and Results'!$A:$A,0)+COUNTIF('Program and Results'!$A:$A,Dashboard!$B$1)-3,1),Dashboard!$A10,OFFSET('Program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Results'!$A:$A,Dashboard!$B$1)-3,1),Dashboard!$A10,OFFSET('Program and Results'!$B$1,2,1,MATCH(Dashboard!$B$1,'Program and Results'!$A:$A,0)+COUNTIF('Program and Results'!$A:$A,Dashboard!$B$1)-3,1))</f>
        <v>43</v>
      </c>
      <c r="H10" s="97">
        <f t="shared" ca="1" si="0"/>
        <v>16</v>
      </c>
      <c r="I10" s="98">
        <f ca="1">IFERROR(LARGE(OFFSET(Tables!$A$1,1,MATCH(Dashboard!$B$1,Tables!$1:$1,0)-1,'League settings'!$B$2,1),W10),"")</f>
        <v>1527.5842299834321</v>
      </c>
      <c r="J10" s="90" t="str">
        <f ca="1">IF(A10="","",IFERROR(IF(OFFSET(Tables!$A$103,MATCH(Dashboard!$A10,Tables!$A$103:$A$135,0)-1,MATCH(Dashboard!$B$1,Tables!$1:$1,0)-6,1,1)&gt;0,"W",IF(OFFSET(Tables!$A$103,MATCH(Dashboard!$A10,Tables!$A$103:$A$135,0)-1,MATCH(Dashboard!$B$1,Tables!$1:$1,0)-6,1,1)=0,"D","L")),""))</f>
        <v>W</v>
      </c>
      <c r="K10" s="90" t="str">
        <f ca="1">IF(A10="","",IFERROR(IF(OFFSET(Tables!$A$103,MATCH(Dashboard!$A10,Tables!$A$103:$A$135,0)-1,MATCH(Dashboard!$B$1,Tables!$1:$1,0)-5,1,1)&gt;0,"W",IF(OFFSET(Tables!$A$103,MATCH(Dashboard!$A10,Tables!$A$103:$A$135,0)-1,MATCH(Dashboard!$B$1,Tables!$1:$1,0)-5,1,1)=0,"D","L")),""))</f>
        <v>D</v>
      </c>
      <c r="L10" s="90" t="str">
        <f ca="1">IF(A10="","",IFERROR(IF(OFFSET(Tables!$A$103,MATCH(Dashboard!$A10,Tables!$A$103:$A$135,0)-1,MATCH(Dashboard!$B$1,Tables!$1:$1,0)-4,1,1)&gt;0,"W",IF(OFFSET(Tables!$A$103,MATCH(Dashboard!$A10,Tables!$A$103:$A$135,0)-1,MATCH(Dashboard!$B$1,Tables!$1:$1,0)-4,1,1)=0,"D","L")),""))</f>
        <v>L</v>
      </c>
      <c r="M10" s="90" t="str">
        <f ca="1">IF(A10="","",IFERROR(IF(OFFSET(Tables!$A$103,MATCH(Dashboard!$A10,Tables!$A$103:$A$135,0)-1,MATCH(Dashboard!$B$1,Tables!$1:$1,0)-3,1,1)&gt;0,"W",IF(OFFSET(Tables!$A$103,MATCH(Dashboard!$A10,Tables!$A$103:$A$135,0)-1,MATCH(Dashboard!$B$1,Tables!$1:$1,0)-3,1,1)=0,"D","L")),""))</f>
        <v>W</v>
      </c>
      <c r="N10" s="90" t="str">
        <f ca="1">IF(A10="","",IFERROR(IF(OFFSET(Tables!$A$103,MATCH(Dashboard!$A10,Tables!$A$103:$A$135,0)-1,MATCH(Dashboard!$B$1,Tables!$1:$1,0)-2,1,1)&gt;0,"W",IF(OFFSET(Tables!$A$103,MATCH(Dashboard!$A10,Tables!$A$103:$A$135,0)-1,MATCH(Dashboard!$B$1,Tables!$1:$1,0)-2,1,1)=0,"D","L")),""))</f>
        <v>W</v>
      </c>
      <c r="O10" s="90" t="str">
        <f ca="1">IF(A10="","",IFERROR(IF(OFFSET(Tables!$A$103,MATCH(Dashboard!$A10,Tables!$A$103:$A$135,0)-1,MATCH(Dashboard!$B$1,Tables!$1:$1,0)-1,1,1)&gt;0,"W",IF(OFFSET(Tables!$A$103,MATCH(Dashboard!$A10,Tables!$A$103:$A$135,0)-1,MATCH(Dashboard!$B$1,Tables!$1:$1,0)-1,1,1)=0,"D","L")),""))</f>
        <v>L</v>
      </c>
      <c r="V10" t="str">
        <f t="shared" ca="1" si="1"/>
        <v>NOT EMPTY</v>
      </c>
      <c r="W10">
        <v>6</v>
      </c>
    </row>
    <row r="11" spans="1:23" ht="15.75">
      <c r="A11" s="94" t="str">
        <f ca="1">IFERROR(INDEX(OFFSET(Tables!$A$1,1,0,'League settings'!$B$2,1),MATCH(I11,OFFSET(Tables!$A$1,1,MATCH(Dashboard!$B$1,Tables!$1:$1,0)-1,'League settings'!$B$2,1),0)),"")</f>
        <v>Augsburg</v>
      </c>
      <c r="B11" s="91">
        <f ca="1">COUNT(OFFSET(Tables!$A$1,MATCH(Dashboard!$A11,Tables!$A$1:$A$33,0)-1,1,1,MATCH($B$1,Tables!$1:$1,0)-1))</f>
        <v>34</v>
      </c>
      <c r="C11" s="91">
        <f ca="1">COUNTIFS(OFFSET('Program and Results'!$A$1,2,1,MATCH(Dashboard!$B$1,'Program and Results'!$A:$A,0)+COUNTIF('Program and Results'!$A:$A,Dashboard!$B$1)-3,1),$A11,OFFSET('Program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Results'!$A:$A,Dashboard!$B$1)-3,1),$A11,OFFSET('Program and Results'!$R$1,2,1,MATCH(Dashboard!$B$1,'Program and Results'!$A:$A,0)+COUNTIF('Program and Results'!$A:$A,Dashboard!$B$1)-3,1),"AWAY")</f>
        <v>15</v>
      </c>
      <c r="D11" s="91">
        <f ca="1">COUNTIFS(OFFSET('Program and Results'!$A$1,2,1,MATCH(Dashboard!$B$1,'Program and Results'!$A:$A,0)+COUNTIF('Program and Results'!$A:$A,Dashboard!$B$1)-3,1),$A11,OFFSET('Program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Results'!$A:$A,Dashboard!$B$1)-3,1),$A11,OFFSET('Program and Results'!$R$1,2,1,MATCH(Dashboard!$B$1,'Program and Results'!$A:$A,0)+COUNTIF('Program and Results'!$A:$A,Dashboard!$B$1)-3,1),"DRAW")</f>
        <v>7</v>
      </c>
      <c r="E11" s="91">
        <f ca="1">COUNTIFS(OFFSET('Program and Results'!$A$1,2,1,MATCH(Dashboard!$B$1,'Program and Results'!$A:$A,0)+COUNTIF('Program and Results'!$A:$A,Dashboard!$B$1)-3,1),$A11,OFFSET('Program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Results'!$A:$A,Dashboard!$B$1)-3,1),$A11,OFFSET('Program and Results'!$R$1,2,1,MATCH(Dashboard!$B$1,'Program and Results'!$A:$A,0)+COUNTIF('Program and Results'!$A:$A,Dashboard!$B$1)-3,1),"HOME")</f>
        <v>12</v>
      </c>
      <c r="F11" s="92">
        <f ca="1">SUMIF(OFFSET('Program and Results'!$A$1,2,1,MATCH(Dashboard!$B$1,'Program and Results'!$A:$A,0)+COUNTIF('Program and Results'!$A:$A,Dashboard!$B$1)-3,1),Dashboard!$A11,OFFSET('Program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Results'!$A:$A,Dashboard!$B$1)-3,1),Dashboard!$A11,OFFSET('Program and Results'!$C$1,2,1,MATCH(Dashboard!$B$1,'Program and Results'!$A:$A,0)+COUNTIF('Program and Results'!$A:$A,Dashboard!$B$1)-3,1))</f>
        <v>47</v>
      </c>
      <c r="G11" s="92">
        <f ca="1">SUMIF(OFFSET('Program and Results'!$A$1,2,1,MATCH(Dashboard!$B$1,'Program and Results'!$A:$A,0)+COUNTIF('Program and Results'!$A:$A,Dashboard!$B$1)-3,1),Dashboard!$A11,OFFSET('Program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Results'!$A:$A,Dashboard!$B$1)-3,1),Dashboard!$A11,OFFSET('Program and Results'!$B$1,2,1,MATCH(Dashboard!$B$1,'Program and Results'!$A:$A,0)+COUNTIF('Program and Results'!$A:$A,Dashboard!$B$1)-3,1))</f>
        <v>47</v>
      </c>
      <c r="H11" s="92">
        <f t="shared" ca="1" si="0"/>
        <v>0</v>
      </c>
      <c r="I11" s="93">
        <f ca="1">IFERROR(LARGE(OFFSET(Tables!$A$1,1,MATCH(Dashboard!$B$1,Tables!$1:$1,0)-1,'League settings'!$B$2,1),W11),"")</f>
        <v>1525.3722927147862</v>
      </c>
      <c r="J11" s="90" t="str">
        <f ca="1">IF(A11="","",IFERROR(IF(OFFSET(Tables!$A$103,MATCH(Dashboard!$A11,Tables!$A$103:$A$135,0)-1,MATCH(Dashboard!$B$1,Tables!$1:$1,0)-6,1,1)&gt;0,"W",IF(OFFSET(Tables!$A$103,MATCH(Dashboard!$A11,Tables!$A$103:$A$135,0)-1,MATCH(Dashboard!$B$1,Tables!$1:$1,0)-6,1,1)=0,"D","L")),""))</f>
        <v>W</v>
      </c>
      <c r="K11" s="90" t="str">
        <f ca="1">IF(A11="","",IFERROR(IF(OFFSET(Tables!$A$103,MATCH(Dashboard!$A11,Tables!$A$103:$A$135,0)-1,MATCH(Dashboard!$B$1,Tables!$1:$1,0)-5,1,1)&gt;0,"W",IF(OFFSET(Tables!$A$103,MATCH(Dashboard!$A11,Tables!$A$103:$A$135,0)-1,MATCH(Dashboard!$B$1,Tables!$1:$1,0)-5,1,1)=0,"D","L")),""))</f>
        <v>L</v>
      </c>
      <c r="L11" s="90" t="str">
        <f ca="1">IF(A11="","",IFERROR(IF(OFFSET(Tables!$A$103,MATCH(Dashboard!$A11,Tables!$A$103:$A$135,0)-1,MATCH(Dashboard!$B$1,Tables!$1:$1,0)-4,1,1)&gt;0,"W",IF(OFFSET(Tables!$A$103,MATCH(Dashboard!$A11,Tables!$A$103:$A$135,0)-1,MATCH(Dashboard!$B$1,Tables!$1:$1,0)-4,1,1)=0,"D","L")),""))</f>
        <v>D</v>
      </c>
      <c r="M11" s="90" t="str">
        <f ca="1">IF(A11="","",IFERROR(IF(OFFSET(Tables!$A$103,MATCH(Dashboard!$A11,Tables!$A$103:$A$135,0)-1,MATCH(Dashboard!$B$1,Tables!$1:$1,0)-3,1,1)&gt;0,"W",IF(OFFSET(Tables!$A$103,MATCH(Dashboard!$A11,Tables!$A$103:$A$135,0)-1,MATCH(Dashboard!$B$1,Tables!$1:$1,0)-3,1,1)=0,"D","L")),""))</f>
        <v>W</v>
      </c>
      <c r="N11" s="90" t="str">
        <f ca="1">IF(A11="","",IFERROR(IF(OFFSET(Tables!$A$103,MATCH(Dashboard!$A11,Tables!$A$103:$A$135,0)-1,MATCH(Dashboard!$B$1,Tables!$1:$1,0)-2,1,1)&gt;0,"W",IF(OFFSET(Tables!$A$103,MATCH(Dashboard!$A11,Tables!$A$103:$A$135,0)-1,MATCH(Dashboard!$B$1,Tables!$1:$1,0)-2,1,1)=0,"D","L")),""))</f>
        <v>W</v>
      </c>
      <c r="O11" s="90" t="str">
        <f ca="1">IF(A11="","",IFERROR(IF(OFFSET(Tables!$A$103,MATCH(Dashboard!$A11,Tables!$A$103:$A$135,0)-1,MATCH(Dashboard!$B$1,Tables!$1:$1,0)-1,1,1)&gt;0,"W",IF(OFFSET(Tables!$A$103,MATCH(Dashboard!$A11,Tables!$A$103:$A$135,0)-1,MATCH(Dashboard!$B$1,Tables!$1:$1,0)-1,1,1)=0,"D","L")),""))</f>
        <v>W</v>
      </c>
      <c r="V11" t="str">
        <f t="shared" ca="1" si="1"/>
        <v>NOT EMPTY</v>
      </c>
      <c r="W11">
        <v>7</v>
      </c>
    </row>
    <row r="12" spans="1:23" ht="15.75">
      <c r="A12" s="95" t="str">
        <f ca="1">IFERROR(INDEX(OFFSET(Tables!$A$1,1,0,'League settings'!$B$2,1),MATCH(I12,OFFSET(Tables!$A$1,1,MATCH(Dashboard!$B$1,Tables!$1:$1,0)-1,'League settings'!$B$2,1),0)),"")</f>
        <v>Mainz</v>
      </c>
      <c r="B12" s="96">
        <f ca="1">COUNT(OFFSET(Tables!$A$1,MATCH(Dashboard!$A12,Tables!$A$1:$A$33,0)-1,1,1,MATCH($B$1,Tables!$1:$1,0)-1))</f>
        <v>34</v>
      </c>
      <c r="C12" s="96">
        <f ca="1">COUNTIFS(OFFSET('Program and Results'!$A$1,2,1,MATCH(Dashboard!$B$1,'Program and Results'!$A:$A,0)+COUNTIF('Program and Results'!$A:$A,Dashboard!$B$1)-3,1),$A12,OFFSET('Program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Results'!$A:$A,Dashboard!$B$1)-3,1),$A12,OFFSET('Program and Results'!$R$1,2,1,MATCH(Dashboard!$B$1,'Program and Results'!$A:$A,0)+COUNTIF('Program and Results'!$A:$A,Dashboard!$B$1)-3,1),"AWAY")</f>
        <v>16</v>
      </c>
      <c r="D12" s="96">
        <f ca="1">COUNTIFS(OFFSET('Program and Results'!$A$1,2,1,MATCH(Dashboard!$B$1,'Program and Results'!$A:$A,0)+COUNTIF('Program and Results'!$A:$A,Dashboard!$B$1)-3,1),$A12,OFFSET('Program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Results'!$A:$A,Dashboard!$B$1)-3,1),$A12,OFFSET('Program and Results'!$R$1,2,1,MATCH(Dashboard!$B$1,'Program and Results'!$A:$A,0)+COUNTIF('Program and Results'!$A:$A,Dashboard!$B$1)-3,1),"DRAW")</f>
        <v>5</v>
      </c>
      <c r="E12" s="96">
        <f ca="1">COUNTIFS(OFFSET('Program and Results'!$A$1,2,1,MATCH(Dashboard!$B$1,'Program and Results'!$A:$A,0)+COUNTIF('Program and Results'!$A:$A,Dashboard!$B$1)-3,1),$A12,OFFSET('Program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Results'!$A:$A,Dashboard!$B$1)-3,1),$A12,OFFSET('Program and Results'!$R$1,2,1,MATCH(Dashboard!$B$1,'Program and Results'!$A:$A,0)+COUNTIF('Program and Results'!$A:$A,Dashboard!$B$1)-3,1),"HOME")</f>
        <v>13</v>
      </c>
      <c r="F12" s="97">
        <f ca="1">SUMIF(OFFSET('Program and Results'!$A$1,2,1,MATCH(Dashboard!$B$1,'Program and Results'!$A:$A,0)+COUNTIF('Program and Results'!$A:$A,Dashboard!$B$1)-3,1),Dashboard!$A12,OFFSET('Program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Results'!$A:$A,Dashboard!$B$1)-3,1),Dashboard!$A12,OFFSET('Program and Results'!$C$1,2,1,MATCH(Dashboard!$B$1,'Program and Results'!$A:$A,0)+COUNTIF('Program and Results'!$A:$A,Dashboard!$B$1)-3,1))</f>
        <v>52</v>
      </c>
      <c r="G12" s="97">
        <f ca="1">SUMIF(OFFSET('Program and Results'!$A$1,2,1,MATCH(Dashboard!$B$1,'Program and Results'!$A:$A,0)+COUNTIF('Program and Results'!$A:$A,Dashboard!$B$1)-3,1),Dashboard!$A12,OFFSET('Program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Results'!$A:$A,Dashboard!$B$1)-3,1),Dashboard!$A12,OFFSET('Program and Results'!$B$1,2,1,MATCH(Dashboard!$B$1,'Program and Results'!$A:$A,0)+COUNTIF('Program and Results'!$A:$A,Dashboard!$B$1)-3,1))</f>
        <v>54</v>
      </c>
      <c r="H12" s="97">
        <f t="shared" ca="1" si="0"/>
        <v>-2</v>
      </c>
      <c r="I12" s="98">
        <f ca="1">IFERROR(LARGE(OFFSET(Tables!$A$1,1,MATCH(Dashboard!$B$1,Tables!$1:$1,0)-1,'League settings'!$B$2,1),W12),"")</f>
        <v>1520.5897955361243</v>
      </c>
      <c r="J12" s="90" t="str">
        <f ca="1">IF(A12="","",IFERROR(IF(OFFSET(Tables!$A$103,MATCH(Dashboard!$A12,Tables!$A$103:$A$135,0)-1,MATCH(Dashboard!$B$1,Tables!$1:$1,0)-6,1,1)&gt;0,"W",IF(OFFSET(Tables!$A$103,MATCH(Dashboard!$A12,Tables!$A$103:$A$135,0)-1,MATCH(Dashboard!$B$1,Tables!$1:$1,0)-6,1,1)=0,"D","L")),""))</f>
        <v>L</v>
      </c>
      <c r="K12" s="90" t="str">
        <f ca="1">IF(A12="","",IFERROR(IF(OFFSET(Tables!$A$103,MATCH(Dashboard!$A12,Tables!$A$103:$A$135,0)-1,MATCH(Dashboard!$B$1,Tables!$1:$1,0)-5,1,1)&gt;0,"W",IF(OFFSET(Tables!$A$103,MATCH(Dashboard!$A12,Tables!$A$103:$A$135,0)-1,MATCH(Dashboard!$B$1,Tables!$1:$1,0)-5,1,1)=0,"D","L")),""))</f>
        <v>W</v>
      </c>
      <c r="L12" s="90" t="str">
        <f ca="1">IF(A12="","",IFERROR(IF(OFFSET(Tables!$A$103,MATCH(Dashboard!$A12,Tables!$A$103:$A$135,0)-1,MATCH(Dashboard!$B$1,Tables!$1:$1,0)-4,1,1)&gt;0,"W",IF(OFFSET(Tables!$A$103,MATCH(Dashboard!$A12,Tables!$A$103:$A$135,0)-1,MATCH(Dashboard!$B$1,Tables!$1:$1,0)-4,1,1)=0,"D","L")),""))</f>
        <v>L</v>
      </c>
      <c r="M12" s="90" t="str">
        <f ca="1">IF(A12="","",IFERROR(IF(OFFSET(Tables!$A$103,MATCH(Dashboard!$A12,Tables!$A$103:$A$135,0)-1,MATCH(Dashboard!$B$1,Tables!$1:$1,0)-3,1,1)&gt;0,"W",IF(OFFSET(Tables!$A$103,MATCH(Dashboard!$A12,Tables!$A$103:$A$135,0)-1,MATCH(Dashboard!$B$1,Tables!$1:$1,0)-3,1,1)=0,"D","L")),""))</f>
        <v>W</v>
      </c>
      <c r="N12" s="90" t="str">
        <f ca="1">IF(A12="","",IFERROR(IF(OFFSET(Tables!$A$103,MATCH(Dashboard!$A12,Tables!$A$103:$A$135,0)-1,MATCH(Dashboard!$B$1,Tables!$1:$1,0)-2,1,1)&gt;0,"W",IF(OFFSET(Tables!$A$103,MATCH(Dashboard!$A12,Tables!$A$103:$A$135,0)-1,MATCH(Dashboard!$B$1,Tables!$1:$1,0)-2,1,1)=0,"D","L")),""))</f>
        <v>L</v>
      </c>
      <c r="O12" s="90" t="str">
        <f ca="1">IF(A12="","",IFERROR(IF(OFFSET(Tables!$A$103,MATCH(Dashboard!$A12,Tables!$A$103:$A$135,0)-1,MATCH(Dashboard!$B$1,Tables!$1:$1,0)-1,1,1)&gt;0,"W",IF(OFFSET(Tables!$A$103,MATCH(Dashboard!$A12,Tables!$A$103:$A$135,0)-1,MATCH(Dashboard!$B$1,Tables!$1:$1,0)-1,1,1)=0,"D","L")),""))</f>
        <v>W</v>
      </c>
      <c r="V12" t="str">
        <f t="shared" ca="1" si="1"/>
        <v>NOT EMPTY</v>
      </c>
      <c r="W12">
        <v>8</v>
      </c>
    </row>
    <row r="13" spans="1:23" ht="15.75">
      <c r="A13" s="94" t="str">
        <f ca="1">IFERROR(INDEX(OFFSET(Tables!$A$1,1,0,'League settings'!$B$2,1),MATCH(I13,OFFSET(Tables!$A$1,1,MATCH(Dashboard!$B$1,Tables!$1:$1,0)-1,'League settings'!$B$2,1),0)),"")</f>
        <v>Hoffenheim</v>
      </c>
      <c r="B13" s="91">
        <f ca="1">COUNT(OFFSET(Tables!$A$1,MATCH(Dashboard!$A13,Tables!$A$1:$A$33,0)-1,1,1,MATCH($B$1,Tables!$1:$1,0)-1))</f>
        <v>34</v>
      </c>
      <c r="C13" s="91">
        <f ca="1">COUNTIFS(OFFSET('Program and Results'!$A$1,2,1,MATCH(Dashboard!$B$1,'Program and Results'!$A:$A,0)+COUNTIF('Program and Results'!$A:$A,Dashboard!$B$1)-3,1),$A13,OFFSET('Program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Results'!$A:$A,Dashboard!$B$1)-3,1),$A13,OFFSET('Program and Results'!$R$1,2,1,MATCH(Dashboard!$B$1,'Program and Results'!$A:$A,0)+COUNTIF('Program and Results'!$A:$A,Dashboard!$B$1)-3,1),"AWAY")</f>
        <v>11</v>
      </c>
      <c r="D13" s="91">
        <f ca="1">COUNTIFS(OFFSET('Program and Results'!$A$1,2,1,MATCH(Dashboard!$B$1,'Program and Results'!$A:$A,0)+COUNTIF('Program and Results'!$A:$A,Dashboard!$B$1)-3,1),$A13,OFFSET('Program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Results'!$A:$A,Dashboard!$B$1)-3,1),$A13,OFFSET('Program and Results'!$R$1,2,1,MATCH(Dashboard!$B$1,'Program and Results'!$A:$A,0)+COUNTIF('Program and Results'!$A:$A,Dashboard!$B$1)-3,1),"DRAW")</f>
        <v>11</v>
      </c>
      <c r="E13" s="91">
        <f ca="1">COUNTIFS(OFFSET('Program and Results'!$A$1,2,1,MATCH(Dashboard!$B$1,'Program and Results'!$A:$A,0)+COUNTIF('Program and Results'!$A:$A,Dashboard!$B$1)-3,1),$A13,OFFSET('Program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Results'!$A:$A,Dashboard!$B$1)-3,1),$A13,OFFSET('Program and Results'!$R$1,2,1,MATCH(Dashboard!$B$1,'Program and Results'!$A:$A,0)+COUNTIF('Program and Results'!$A:$A,Dashboard!$B$1)-3,1),"HOME")</f>
        <v>12</v>
      </c>
      <c r="F13" s="92">
        <f ca="1">SUMIF(OFFSET('Program and Results'!$A$1,2,1,MATCH(Dashboard!$B$1,'Program and Results'!$A:$A,0)+COUNTIF('Program and Results'!$A:$A,Dashboard!$B$1)-3,1),Dashboard!$A13,OFFSET('Program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Results'!$A:$A,Dashboard!$B$1)-3,1),Dashboard!$A13,OFFSET('Program and Results'!$C$1,2,1,MATCH(Dashboard!$B$1,'Program and Results'!$A:$A,0)+COUNTIF('Program and Results'!$A:$A,Dashboard!$B$1)-3,1))</f>
        <v>72</v>
      </c>
      <c r="G13" s="92">
        <f ca="1">SUMIF(OFFSET('Program and Results'!$A$1,2,1,MATCH(Dashboard!$B$1,'Program and Results'!$A:$A,0)+COUNTIF('Program and Results'!$A:$A,Dashboard!$B$1)-3,1),Dashboard!$A13,OFFSET('Program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Results'!$A:$A,Dashboard!$B$1)-3,1),Dashboard!$A13,OFFSET('Program and Results'!$B$1,2,1,MATCH(Dashboard!$B$1,'Program and Results'!$A:$A,0)+COUNTIF('Program and Results'!$A:$A,Dashboard!$B$1)-3,1))</f>
        <v>70</v>
      </c>
      <c r="H13" s="92">
        <f t="shared" ca="1" si="0"/>
        <v>2</v>
      </c>
      <c r="I13" s="93">
        <f ca="1">IFERROR(LARGE(OFFSET(Tables!$A$1,1,MATCH(Dashboard!$B$1,Tables!$1:$1,0)-1,'League settings'!$B$2,1),W13),"")</f>
        <v>1500.4356572019994</v>
      </c>
      <c r="J13" s="90" t="str">
        <f ca="1">IF(A13="","",IFERROR(IF(OFFSET(Tables!$A$103,MATCH(Dashboard!$A13,Tables!$A$103:$A$135,0)-1,MATCH(Dashboard!$B$1,Tables!$1:$1,0)-6,1,1)&gt;0,"W",IF(OFFSET(Tables!$A$103,MATCH(Dashboard!$A13,Tables!$A$103:$A$135,0)-1,MATCH(Dashboard!$B$1,Tables!$1:$1,0)-6,1,1)=0,"D","L")),""))</f>
        <v>D</v>
      </c>
      <c r="K13" s="90" t="str">
        <f ca="1">IF(A13="","",IFERROR(IF(OFFSET(Tables!$A$103,MATCH(Dashboard!$A13,Tables!$A$103:$A$135,0)-1,MATCH(Dashboard!$B$1,Tables!$1:$1,0)-5,1,1)&gt;0,"W",IF(OFFSET(Tables!$A$103,MATCH(Dashboard!$A13,Tables!$A$103:$A$135,0)-1,MATCH(Dashboard!$B$1,Tables!$1:$1,0)-5,1,1)=0,"D","L")),""))</f>
        <v>W</v>
      </c>
      <c r="L13" s="90" t="str">
        <f ca="1">IF(A13="","",IFERROR(IF(OFFSET(Tables!$A$103,MATCH(Dashboard!$A13,Tables!$A$103:$A$135,0)-1,MATCH(Dashboard!$B$1,Tables!$1:$1,0)-4,1,1)&gt;0,"W",IF(OFFSET(Tables!$A$103,MATCH(Dashboard!$A13,Tables!$A$103:$A$135,0)-1,MATCH(Dashboard!$B$1,Tables!$1:$1,0)-4,1,1)=0,"D","L")),""))</f>
        <v>L</v>
      </c>
      <c r="M13" s="90" t="str">
        <f ca="1">IF(A13="","",IFERROR(IF(OFFSET(Tables!$A$103,MATCH(Dashboard!$A13,Tables!$A$103:$A$135,0)-1,MATCH(Dashboard!$B$1,Tables!$1:$1,0)-3,1,1)&gt;0,"W",IF(OFFSET(Tables!$A$103,MATCH(Dashboard!$A13,Tables!$A$103:$A$135,0)-1,MATCH(Dashboard!$B$1,Tables!$1:$1,0)-3,1,1)=0,"D","L")),""))</f>
        <v>D</v>
      </c>
      <c r="N13" s="90" t="str">
        <f ca="1">IF(A13="","",IFERROR(IF(OFFSET(Tables!$A$103,MATCH(Dashboard!$A13,Tables!$A$103:$A$135,0)-1,MATCH(Dashboard!$B$1,Tables!$1:$1,0)-2,1,1)&gt;0,"W",IF(OFFSET(Tables!$A$103,MATCH(Dashboard!$A13,Tables!$A$103:$A$135,0)-1,MATCH(Dashboard!$B$1,Tables!$1:$1,0)-2,1,1)=0,"D","L")),""))</f>
        <v>L</v>
      </c>
      <c r="O13" s="90" t="str">
        <f ca="1">IF(A13="","",IFERROR(IF(OFFSET(Tables!$A$103,MATCH(Dashboard!$A13,Tables!$A$103:$A$135,0)-1,MATCH(Dashboard!$B$1,Tables!$1:$1,0)-1,1,1)&gt;0,"W",IF(OFFSET(Tables!$A$103,MATCH(Dashboard!$A13,Tables!$A$103:$A$135,0)-1,MATCH(Dashboard!$B$1,Tables!$1:$1,0)-1,1,1)=0,"D","L")),""))</f>
        <v>W</v>
      </c>
      <c r="V13" t="str">
        <f t="shared" ca="1" si="1"/>
        <v>NOT EMPTY</v>
      </c>
      <c r="W13">
        <v>9</v>
      </c>
    </row>
    <row r="14" spans="1:23" ht="15.75">
      <c r="A14" s="95" t="str">
        <f ca="1">IFERROR(INDEX(OFFSET(Tables!$A$1,1,0,'League settings'!$B$2,1),MATCH(I14,OFFSET(Tables!$A$1,1,MATCH(Dashboard!$B$1,Tables!$1:$1,0)-1,'League settings'!$B$2,1),0)),"")</f>
        <v>Hannover</v>
      </c>
      <c r="B14" s="96">
        <f ca="1">COUNT(OFFSET(Tables!$A$1,MATCH(Dashboard!$A14,Tables!$A$1:$A$33,0)-1,1,1,MATCH($B$1,Tables!$1:$1,0)-1))</f>
        <v>34</v>
      </c>
      <c r="C14" s="96">
        <f ca="1">COUNTIFS(OFFSET('Program and Results'!$A$1,2,1,MATCH(Dashboard!$B$1,'Program and Results'!$A:$A,0)+COUNTIF('Program and Results'!$A:$A,Dashboard!$B$1)-3,1),$A14,OFFSET('Program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Results'!$A:$A,Dashboard!$B$1)-3,1),$A14,OFFSET('Program and Results'!$R$1,2,1,MATCH(Dashboard!$B$1,'Program and Results'!$A:$A,0)+COUNTIF('Program and Results'!$A:$A,Dashboard!$B$1)-3,1),"AWAY")</f>
        <v>12</v>
      </c>
      <c r="D14" s="96">
        <f ca="1">COUNTIFS(OFFSET('Program and Results'!$A$1,2,1,MATCH(Dashboard!$B$1,'Program and Results'!$A:$A,0)+COUNTIF('Program and Results'!$A:$A,Dashboard!$B$1)-3,1),$A14,OFFSET('Program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Results'!$A:$A,Dashboard!$B$1)-3,1),$A14,OFFSET('Program and Results'!$R$1,2,1,MATCH(Dashboard!$B$1,'Program and Results'!$A:$A,0)+COUNTIF('Program and Results'!$A:$A,Dashboard!$B$1)-3,1),"DRAW")</f>
        <v>6</v>
      </c>
      <c r="E14" s="96">
        <f ca="1">COUNTIFS(OFFSET('Program and Results'!$A$1,2,1,MATCH(Dashboard!$B$1,'Program and Results'!$A:$A,0)+COUNTIF('Program and Results'!$A:$A,Dashboard!$B$1)-3,1),$A14,OFFSET('Program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Results'!$A:$A,Dashboard!$B$1)-3,1),$A14,OFFSET('Program and Results'!$R$1,2,1,MATCH(Dashboard!$B$1,'Program and Results'!$A:$A,0)+COUNTIF('Program and Results'!$A:$A,Dashboard!$B$1)-3,1),"HOME")</f>
        <v>16</v>
      </c>
      <c r="F14" s="97">
        <f ca="1">SUMIF(OFFSET('Program and Results'!$A$1,2,1,MATCH(Dashboard!$B$1,'Program and Results'!$A:$A,0)+COUNTIF('Program and Results'!$A:$A,Dashboard!$B$1)-3,1),Dashboard!$A14,OFFSET('Program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Results'!$A:$A,Dashboard!$B$1)-3,1),Dashboard!$A14,OFFSET('Program and Results'!$C$1,2,1,MATCH(Dashboard!$B$1,'Program and Results'!$A:$A,0)+COUNTIF('Program and Results'!$A:$A,Dashboard!$B$1)-3,1))</f>
        <v>46</v>
      </c>
      <c r="G14" s="97">
        <f ca="1">SUMIF(OFFSET('Program and Results'!$A$1,2,1,MATCH(Dashboard!$B$1,'Program and Results'!$A:$A,0)+COUNTIF('Program and Results'!$A:$A,Dashboard!$B$1)-3,1),Dashboard!$A14,OFFSET('Program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Results'!$A:$A,Dashboard!$B$1)-3,1),Dashboard!$A14,OFFSET('Program and Results'!$B$1,2,1,MATCH(Dashboard!$B$1,'Program and Results'!$A:$A,0)+COUNTIF('Program and Results'!$A:$A,Dashboard!$B$1)-3,1))</f>
        <v>59</v>
      </c>
      <c r="H14" s="97">
        <f t="shared" ca="1" si="0"/>
        <v>-13</v>
      </c>
      <c r="I14" s="98">
        <f ca="1">IFERROR(LARGE(OFFSET(Tables!$A$1,1,MATCH(Dashboard!$B$1,Tables!$1:$1,0)-1,'League settings'!$B$2,1),W14),"")</f>
        <v>1473.8297932017483</v>
      </c>
      <c r="J14" s="90" t="str">
        <f ca="1">IF(A14="","",IFERROR(IF(OFFSET(Tables!$A$103,MATCH(Dashboard!$A14,Tables!$A$103:$A$135,0)-1,MATCH(Dashboard!$B$1,Tables!$1:$1,0)-6,1,1)&gt;0,"W",IF(OFFSET(Tables!$A$103,MATCH(Dashboard!$A14,Tables!$A$103:$A$135,0)-1,MATCH(Dashboard!$B$1,Tables!$1:$1,0)-6,1,1)=0,"D","L")),""))</f>
        <v>L</v>
      </c>
      <c r="K14" s="90" t="str">
        <f ca="1">IF(A14="","",IFERROR(IF(OFFSET(Tables!$A$103,MATCH(Dashboard!$A14,Tables!$A$103:$A$135,0)-1,MATCH(Dashboard!$B$1,Tables!$1:$1,0)-5,1,1)&gt;0,"W",IF(OFFSET(Tables!$A$103,MATCH(Dashboard!$A14,Tables!$A$103:$A$135,0)-1,MATCH(Dashboard!$B$1,Tables!$1:$1,0)-5,1,1)=0,"D","L")),""))</f>
        <v>W</v>
      </c>
      <c r="L14" s="90" t="str">
        <f ca="1">IF(A14="","",IFERROR(IF(OFFSET(Tables!$A$103,MATCH(Dashboard!$A14,Tables!$A$103:$A$135,0)-1,MATCH(Dashboard!$B$1,Tables!$1:$1,0)-4,1,1)&gt;0,"W",IF(OFFSET(Tables!$A$103,MATCH(Dashboard!$A14,Tables!$A$103:$A$135,0)-1,MATCH(Dashboard!$B$1,Tables!$1:$1,0)-4,1,1)=0,"D","L")),""))</f>
        <v>W</v>
      </c>
      <c r="M14" s="90" t="str">
        <f ca="1">IF(A14="","",IFERROR(IF(OFFSET(Tables!$A$103,MATCH(Dashboard!$A14,Tables!$A$103:$A$135,0)-1,MATCH(Dashboard!$B$1,Tables!$1:$1,0)-3,1,1)&gt;0,"W",IF(OFFSET(Tables!$A$103,MATCH(Dashboard!$A14,Tables!$A$103:$A$135,0)-1,MATCH(Dashboard!$B$1,Tables!$1:$1,0)-3,1,1)=0,"D","L")),""))</f>
        <v>D</v>
      </c>
      <c r="N14" s="90" t="str">
        <f ca="1">IF(A14="","",IFERROR(IF(OFFSET(Tables!$A$103,MATCH(Dashboard!$A14,Tables!$A$103:$A$135,0)-1,MATCH(Dashboard!$B$1,Tables!$1:$1,0)-2,1,1)&gt;0,"W",IF(OFFSET(Tables!$A$103,MATCH(Dashboard!$A14,Tables!$A$103:$A$135,0)-1,MATCH(Dashboard!$B$1,Tables!$1:$1,0)-2,1,1)=0,"D","L")),""))</f>
        <v>W</v>
      </c>
      <c r="O14" s="90" t="str">
        <f ca="1">IF(A14="","",IFERROR(IF(OFFSET(Tables!$A$103,MATCH(Dashboard!$A14,Tables!$A$103:$A$135,0)-1,MATCH(Dashboard!$B$1,Tables!$1:$1,0)-1,1,1)&gt;0,"W",IF(OFFSET(Tables!$A$103,MATCH(Dashboard!$A14,Tables!$A$103:$A$135,0)-1,MATCH(Dashboard!$B$1,Tables!$1:$1,0)-1,1,1)=0,"D","L")),""))</f>
        <v>W</v>
      </c>
      <c r="V14" t="str">
        <f t="shared" ca="1" si="1"/>
        <v>NOT EMPTY</v>
      </c>
      <c r="W14">
        <v>10</v>
      </c>
    </row>
    <row r="15" spans="1:23" ht="15.75">
      <c r="A15" s="94" t="str">
        <f ca="1">IFERROR(INDEX(OFFSET(Tables!$A$1,1,0,'League settings'!$B$2,1),MATCH(I15,OFFSET(Tables!$A$1,1,MATCH(Dashboard!$B$1,Tables!$1:$1,0)-1,'League settings'!$B$2,1),0)),"")</f>
        <v>Werder Bremen</v>
      </c>
      <c r="B15" s="91">
        <f ca="1">COUNT(OFFSET(Tables!$A$1,MATCH(Dashboard!$A15,Tables!$A$1:$A$33,0)-1,1,1,MATCH($B$1,Tables!$1:$1,0)-1))</f>
        <v>34</v>
      </c>
      <c r="C15" s="91">
        <f ca="1">COUNTIFS(OFFSET('Program and Results'!$A$1,2,1,MATCH(Dashboard!$B$1,'Program and Results'!$A:$A,0)+COUNTIF('Program and Results'!$A:$A,Dashboard!$B$1)-3,1),$A15,OFFSET('Program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Results'!$A:$A,Dashboard!$B$1)-3,1),$A15,OFFSET('Program and Results'!$R$1,2,1,MATCH(Dashboard!$B$1,'Program and Results'!$A:$A,0)+COUNTIF('Program and Results'!$A:$A,Dashboard!$B$1)-3,1),"AWAY")</f>
        <v>10</v>
      </c>
      <c r="D15" s="91">
        <f ca="1">COUNTIFS(OFFSET('Program and Results'!$A$1,2,1,MATCH(Dashboard!$B$1,'Program and Results'!$A:$A,0)+COUNTIF('Program and Results'!$A:$A,Dashboard!$B$1)-3,1),$A15,OFFSET('Program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Results'!$A:$A,Dashboard!$B$1)-3,1),$A15,OFFSET('Program and Results'!$R$1,2,1,MATCH(Dashboard!$B$1,'Program and Results'!$A:$A,0)+COUNTIF('Program and Results'!$A:$A,Dashboard!$B$1)-3,1),"DRAW")</f>
        <v>9</v>
      </c>
      <c r="E15" s="91">
        <f ca="1">COUNTIFS(OFFSET('Program and Results'!$A$1,2,1,MATCH(Dashboard!$B$1,'Program and Results'!$A:$A,0)+COUNTIF('Program and Results'!$A:$A,Dashboard!$B$1)-3,1),$A15,OFFSET('Program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Results'!$A:$A,Dashboard!$B$1)-3,1),$A15,OFFSET('Program and Results'!$R$1,2,1,MATCH(Dashboard!$B$1,'Program and Results'!$A:$A,0)+COUNTIF('Program and Results'!$A:$A,Dashboard!$B$1)-3,1),"HOME")</f>
        <v>15</v>
      </c>
      <c r="F15" s="92">
        <f ca="1">SUMIF(OFFSET('Program and Results'!$A$1,2,1,MATCH(Dashboard!$B$1,'Program and Results'!$A:$A,0)+COUNTIF('Program and Results'!$A:$A,Dashboard!$B$1)-3,1),Dashboard!$A15,OFFSET('Program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Results'!$A:$A,Dashboard!$B$1)-3,1),Dashboard!$A15,OFFSET('Program and Results'!$C$1,2,1,MATCH(Dashboard!$B$1,'Program and Results'!$A:$A,0)+COUNTIF('Program and Results'!$A:$A,Dashboard!$B$1)-3,1))</f>
        <v>42</v>
      </c>
      <c r="G15" s="92">
        <f ca="1">SUMIF(OFFSET('Program and Results'!$A$1,2,1,MATCH(Dashboard!$B$1,'Program and Results'!$A:$A,0)+COUNTIF('Program and Results'!$A:$A,Dashboard!$B$1)-3,1),Dashboard!$A15,OFFSET('Program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Results'!$A:$A,Dashboard!$B$1)-3,1),Dashboard!$A15,OFFSET('Program and Results'!$B$1,2,1,MATCH(Dashboard!$B$1,'Program and Results'!$A:$A,0)+COUNTIF('Program and Results'!$A:$A,Dashboard!$B$1)-3,1))</f>
        <v>66</v>
      </c>
      <c r="H15" s="92">
        <f t="shared" ca="1" si="0"/>
        <v>-24</v>
      </c>
      <c r="I15" s="93">
        <f ca="1">IFERROR(LARGE(OFFSET(Tables!$A$1,1,MATCH(Dashboard!$B$1,Tables!$1:$1,0)-1,'League settings'!$B$2,1),W15),"")</f>
        <v>1469.2202426843292</v>
      </c>
      <c r="J15" s="90" t="str">
        <f ca="1">IF(A15="","",IFERROR(IF(OFFSET(Tables!$A$103,MATCH(Dashboard!$A15,Tables!$A$103:$A$135,0)-1,MATCH(Dashboard!$B$1,Tables!$1:$1,0)-6,1,1)&gt;0,"W",IF(OFFSET(Tables!$A$103,MATCH(Dashboard!$A15,Tables!$A$103:$A$135,0)-1,MATCH(Dashboard!$B$1,Tables!$1:$1,0)-6,1,1)=0,"D","L")),""))</f>
        <v>D</v>
      </c>
      <c r="K15" s="90" t="str">
        <f ca="1">IF(A15="","",IFERROR(IF(OFFSET(Tables!$A$103,MATCH(Dashboard!$A15,Tables!$A$103:$A$135,0)-1,MATCH(Dashboard!$B$1,Tables!$1:$1,0)-5,1,1)&gt;0,"W",IF(OFFSET(Tables!$A$103,MATCH(Dashboard!$A15,Tables!$A$103:$A$135,0)-1,MATCH(Dashboard!$B$1,Tables!$1:$1,0)-5,1,1)=0,"D","L")),""))</f>
        <v>L</v>
      </c>
      <c r="L15" s="90" t="str">
        <f ca="1">IF(A15="","",IFERROR(IF(OFFSET(Tables!$A$103,MATCH(Dashboard!$A15,Tables!$A$103:$A$135,0)-1,MATCH(Dashboard!$B$1,Tables!$1:$1,0)-4,1,1)&gt;0,"W",IF(OFFSET(Tables!$A$103,MATCH(Dashboard!$A15,Tables!$A$103:$A$135,0)-1,MATCH(Dashboard!$B$1,Tables!$1:$1,0)-4,1,1)=0,"D","L")),""))</f>
        <v>W</v>
      </c>
      <c r="M15" s="90" t="str">
        <f ca="1">IF(A15="","",IFERROR(IF(OFFSET(Tables!$A$103,MATCH(Dashboard!$A15,Tables!$A$103:$A$135,0)-1,MATCH(Dashboard!$B$1,Tables!$1:$1,0)-3,1,1)&gt;0,"W",IF(OFFSET(Tables!$A$103,MATCH(Dashboard!$A15,Tables!$A$103:$A$135,0)-1,MATCH(Dashboard!$B$1,Tables!$1:$1,0)-3,1,1)=0,"D","L")),""))</f>
        <v>L</v>
      </c>
      <c r="N15" s="90" t="str">
        <f ca="1">IF(A15="","",IFERROR(IF(OFFSET(Tables!$A$103,MATCH(Dashboard!$A15,Tables!$A$103:$A$135,0)-1,MATCH(Dashboard!$B$1,Tables!$1:$1,0)-2,1,1)&gt;0,"W",IF(OFFSET(Tables!$A$103,MATCH(Dashboard!$A15,Tables!$A$103:$A$135,0)-1,MATCH(Dashboard!$B$1,Tables!$1:$1,0)-2,1,1)=0,"D","L")),""))</f>
        <v>W</v>
      </c>
      <c r="O15" s="90" t="str">
        <f ca="1">IF(A15="","",IFERROR(IF(OFFSET(Tables!$A$103,MATCH(Dashboard!$A15,Tables!$A$103:$A$135,0)-1,MATCH(Dashboard!$B$1,Tables!$1:$1,0)-1,1,1)&gt;0,"W",IF(OFFSET(Tables!$A$103,MATCH(Dashboard!$A15,Tables!$A$103:$A$135,0)-1,MATCH(Dashboard!$B$1,Tables!$1:$1,0)-1,1,1)=0,"D","L")),""))</f>
        <v>L</v>
      </c>
      <c r="V15" t="str">
        <f t="shared" ca="1" si="1"/>
        <v>NOT EMPTY</v>
      </c>
      <c r="W15">
        <v>11</v>
      </c>
    </row>
    <row r="16" spans="1:23" ht="15.75">
      <c r="A16" s="95" t="str">
        <f ca="1">IFERROR(INDEX(OFFSET(Tables!$A$1,1,0,'League settings'!$B$2,1),MATCH(I16,OFFSET(Tables!$A$1,1,MATCH(Dashboard!$B$1,Tables!$1:$1,0)-1,'League settings'!$B$2,1),0)),"")</f>
        <v>Freiburg</v>
      </c>
      <c r="B16" s="96">
        <f ca="1">COUNT(OFFSET(Tables!$A$1,MATCH(Dashboard!$A16,Tables!$A$1:$A$33,0)-1,1,1,MATCH($B$1,Tables!$1:$1,0)-1))</f>
        <v>34</v>
      </c>
      <c r="C16" s="96">
        <f ca="1">COUNTIFS(OFFSET('Program and Results'!$A$1,2,1,MATCH(Dashboard!$B$1,'Program and Results'!$A:$A,0)+COUNTIF('Program and Results'!$A:$A,Dashboard!$B$1)-3,1),$A16,OFFSET('Program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Results'!$A:$A,Dashboard!$B$1)-3,1),$A16,OFFSET('Program and Results'!$R$1,2,1,MATCH(Dashboard!$B$1,'Program and Results'!$A:$A,0)+COUNTIF('Program and Results'!$A:$A,Dashboard!$B$1)-3,1),"AWAY")</f>
        <v>9</v>
      </c>
      <c r="D16" s="96">
        <f ca="1">COUNTIFS(OFFSET('Program and Results'!$A$1,2,1,MATCH(Dashboard!$B$1,'Program and Results'!$A:$A,0)+COUNTIF('Program and Results'!$A:$A,Dashboard!$B$1)-3,1),$A16,OFFSET('Program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Results'!$A:$A,Dashboard!$B$1)-3,1),$A16,OFFSET('Program and Results'!$R$1,2,1,MATCH(Dashboard!$B$1,'Program and Results'!$A:$A,0)+COUNTIF('Program and Results'!$A:$A,Dashboard!$B$1)-3,1),"DRAW")</f>
        <v>9</v>
      </c>
      <c r="E16" s="96">
        <f ca="1">COUNTIFS(OFFSET('Program and Results'!$A$1,2,1,MATCH(Dashboard!$B$1,'Program and Results'!$A:$A,0)+COUNTIF('Program and Results'!$A:$A,Dashboard!$B$1)-3,1),$A16,OFFSET('Program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Results'!$A:$A,Dashboard!$B$1)-3,1),$A16,OFFSET('Program and Results'!$R$1,2,1,MATCH(Dashboard!$B$1,'Program and Results'!$A:$A,0)+COUNTIF('Program and Results'!$A:$A,Dashboard!$B$1)-3,1),"HOME")</f>
        <v>16</v>
      </c>
      <c r="F16" s="97">
        <f ca="1">SUMIF(OFFSET('Program and Results'!$A$1,2,1,MATCH(Dashboard!$B$1,'Program and Results'!$A:$A,0)+COUNTIF('Program and Results'!$A:$A,Dashboard!$B$1)-3,1),Dashboard!$A16,OFFSET('Program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Results'!$A:$A,Dashboard!$B$1)-3,1),Dashboard!$A16,OFFSET('Program and Results'!$C$1,2,1,MATCH(Dashboard!$B$1,'Program and Results'!$A:$A,0)+COUNTIF('Program and Results'!$A:$A,Dashboard!$B$1)-3,1))</f>
        <v>43</v>
      </c>
      <c r="G16" s="97">
        <f ca="1">SUMIF(OFFSET('Program and Results'!$A$1,2,1,MATCH(Dashboard!$B$1,'Program and Results'!$A:$A,0)+COUNTIF('Program and Results'!$A:$A,Dashboard!$B$1)-3,1),Dashboard!$A16,OFFSET('Program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Results'!$A:$A,Dashboard!$B$1)-3,1),Dashboard!$A16,OFFSET('Program and Results'!$B$1,2,1,MATCH(Dashboard!$B$1,'Program and Results'!$A:$A,0)+COUNTIF('Program and Results'!$A:$A,Dashboard!$B$1)-3,1))</f>
        <v>61</v>
      </c>
      <c r="H16" s="97">
        <f t="shared" ca="1" si="0"/>
        <v>-18</v>
      </c>
      <c r="I16" s="98">
        <f ca="1">IFERROR(LARGE(OFFSET(Tables!$A$1,1,MATCH(Dashboard!$B$1,Tables!$1:$1,0)-1,'League settings'!$B$2,1),W16),"")</f>
        <v>1467.459879620583</v>
      </c>
      <c r="J16" s="90" t="str">
        <f ca="1">IF(A16="","",IFERROR(IF(OFFSET(Tables!$A$103,MATCH(Dashboard!$A16,Tables!$A$103:$A$135,0)-1,MATCH(Dashboard!$B$1,Tables!$1:$1,0)-6,1,1)&gt;0,"W",IF(OFFSET(Tables!$A$103,MATCH(Dashboard!$A16,Tables!$A$103:$A$135,0)-1,MATCH(Dashboard!$B$1,Tables!$1:$1,0)-6,1,1)=0,"D","L")),""))</f>
        <v>L</v>
      </c>
      <c r="K16" s="90" t="str">
        <f ca="1">IF(A16="","",IFERROR(IF(OFFSET(Tables!$A$103,MATCH(Dashboard!$A16,Tables!$A$103:$A$135,0)-1,MATCH(Dashboard!$B$1,Tables!$1:$1,0)-5,1,1)&gt;0,"W",IF(OFFSET(Tables!$A$103,MATCH(Dashboard!$A16,Tables!$A$103:$A$135,0)-1,MATCH(Dashboard!$B$1,Tables!$1:$1,0)-5,1,1)=0,"D","L")),""))</f>
        <v>W</v>
      </c>
      <c r="L16" s="90" t="str">
        <f ca="1">IF(A16="","",IFERROR(IF(OFFSET(Tables!$A$103,MATCH(Dashboard!$A16,Tables!$A$103:$A$135,0)-1,MATCH(Dashboard!$B$1,Tables!$1:$1,0)-4,1,1)&gt;0,"W",IF(OFFSET(Tables!$A$103,MATCH(Dashboard!$A16,Tables!$A$103:$A$135,0)-1,MATCH(Dashboard!$B$1,Tables!$1:$1,0)-4,1,1)=0,"D","L")),""))</f>
        <v>W</v>
      </c>
      <c r="M16" s="90" t="str">
        <f ca="1">IF(A16="","",IFERROR(IF(OFFSET(Tables!$A$103,MATCH(Dashboard!$A16,Tables!$A$103:$A$135,0)-1,MATCH(Dashboard!$B$1,Tables!$1:$1,0)-3,1,1)&gt;0,"W",IF(OFFSET(Tables!$A$103,MATCH(Dashboard!$A16,Tables!$A$103:$A$135,0)-1,MATCH(Dashboard!$B$1,Tables!$1:$1,0)-3,1,1)=0,"D","L")),""))</f>
        <v>D</v>
      </c>
      <c r="N16" s="90" t="str">
        <f ca="1">IF(A16="","",IFERROR(IF(OFFSET(Tables!$A$103,MATCH(Dashboard!$A16,Tables!$A$103:$A$135,0)-1,MATCH(Dashboard!$B$1,Tables!$1:$1,0)-2,1,1)&gt;0,"W",IF(OFFSET(Tables!$A$103,MATCH(Dashboard!$A16,Tables!$A$103:$A$135,0)-1,MATCH(Dashboard!$B$1,Tables!$1:$1,0)-2,1,1)=0,"D","L")),""))</f>
        <v>L</v>
      </c>
      <c r="O16" s="90" t="str">
        <f ca="1">IF(A16="","",IFERROR(IF(OFFSET(Tables!$A$103,MATCH(Dashboard!$A16,Tables!$A$103:$A$135,0)-1,MATCH(Dashboard!$B$1,Tables!$1:$1,0)-1,1,1)&gt;0,"W",IF(OFFSET(Tables!$A$103,MATCH(Dashboard!$A16,Tables!$A$103:$A$135,0)-1,MATCH(Dashboard!$B$1,Tables!$1:$1,0)-1,1,1)=0,"D","L")),""))</f>
        <v>L</v>
      </c>
      <c r="V16" t="str">
        <f t="shared" ca="1" si="1"/>
        <v>NOT EMPTY</v>
      </c>
      <c r="W16">
        <v>12</v>
      </c>
    </row>
    <row r="17" spans="1:23" ht="15.75">
      <c r="A17" s="94" t="str">
        <f ca="1">IFERROR(INDEX(OFFSET(Tables!$A$1,1,0,'League settings'!$B$2,1),MATCH(I17,OFFSET(Tables!$A$1,1,MATCH(Dashboard!$B$1,Tables!$1:$1,0)-1,'League settings'!$B$2,1),0)),"")</f>
        <v>Hertha</v>
      </c>
      <c r="B17" s="91">
        <f ca="1">COUNT(OFFSET(Tables!$A$1,MATCH(Dashboard!$A17,Tables!$A$1:$A$33,0)-1,1,1,MATCH($B$1,Tables!$1:$1,0)-1))</f>
        <v>34</v>
      </c>
      <c r="C17" s="91">
        <f ca="1">COUNTIFS(OFFSET('Program and Results'!$A$1,2,1,MATCH(Dashboard!$B$1,'Program and Results'!$A:$A,0)+COUNTIF('Program and Results'!$A:$A,Dashboard!$B$1)-3,1),$A17,OFFSET('Program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Results'!$A:$A,Dashboard!$B$1)-3,1),$A17,OFFSET('Program and Results'!$R$1,2,1,MATCH(Dashboard!$B$1,'Program and Results'!$A:$A,0)+COUNTIF('Program and Results'!$A:$A,Dashboard!$B$1)-3,1),"AWAY")</f>
        <v>11</v>
      </c>
      <c r="D17" s="91">
        <f ca="1">COUNTIFS(OFFSET('Program and Results'!$A$1,2,1,MATCH(Dashboard!$B$1,'Program and Results'!$A:$A,0)+COUNTIF('Program and Results'!$A:$A,Dashboard!$B$1)-3,1),$A17,OFFSET('Program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Results'!$A:$A,Dashboard!$B$1)-3,1),$A17,OFFSET('Program and Results'!$R$1,2,1,MATCH(Dashboard!$B$1,'Program and Results'!$A:$A,0)+COUNTIF('Program and Results'!$A:$A,Dashboard!$B$1)-3,1),"DRAW")</f>
        <v>8</v>
      </c>
      <c r="E17" s="91">
        <f ca="1">COUNTIFS(OFFSET('Program and Results'!$A$1,2,1,MATCH(Dashboard!$B$1,'Program and Results'!$A:$A,0)+COUNTIF('Program and Results'!$A:$A,Dashboard!$B$1)-3,1),$A17,OFFSET('Program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Results'!$A:$A,Dashboard!$B$1)-3,1),$A17,OFFSET('Program and Results'!$R$1,2,1,MATCH(Dashboard!$B$1,'Program and Results'!$A:$A,0)+COUNTIF('Program and Results'!$A:$A,Dashboard!$B$1)-3,1),"HOME")</f>
        <v>15</v>
      </c>
      <c r="F17" s="92">
        <f ca="1">SUMIF(OFFSET('Program and Results'!$A$1,2,1,MATCH(Dashboard!$B$1,'Program and Results'!$A:$A,0)+COUNTIF('Program and Results'!$A:$A,Dashboard!$B$1)-3,1),Dashboard!$A17,OFFSET('Program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Results'!$A:$A,Dashboard!$B$1)-3,1),Dashboard!$A17,OFFSET('Program and Results'!$C$1,2,1,MATCH(Dashboard!$B$1,'Program and Results'!$A:$A,0)+COUNTIF('Program and Results'!$A:$A,Dashboard!$B$1)-3,1))</f>
        <v>40</v>
      </c>
      <c r="G17" s="92">
        <f ca="1">SUMIF(OFFSET('Program and Results'!$A$1,2,1,MATCH(Dashboard!$B$1,'Program and Results'!$A:$A,0)+COUNTIF('Program and Results'!$A:$A,Dashboard!$B$1)-3,1),Dashboard!$A17,OFFSET('Program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Results'!$A:$A,Dashboard!$B$1)-3,1),Dashboard!$A17,OFFSET('Program and Results'!$B$1,2,1,MATCH(Dashboard!$B$1,'Program and Results'!$A:$A,0)+COUNTIF('Program and Results'!$A:$A,Dashboard!$B$1)-3,1))</f>
        <v>48</v>
      </c>
      <c r="H17" s="92">
        <f t="shared" ca="1" si="0"/>
        <v>-8</v>
      </c>
      <c r="I17" s="93">
        <f ca="1">IFERROR(LARGE(OFFSET(Tables!$A$1,1,MATCH(Dashboard!$B$1,Tables!$1:$1,0)-1,'League settings'!$B$2,1),W17),"")</f>
        <v>1458.3923645756906</v>
      </c>
      <c r="J17" s="90" t="str">
        <f ca="1">IF(A17="","",IFERROR(IF(OFFSET(Tables!$A$103,MATCH(Dashboard!$A17,Tables!$A$103:$A$135,0)-1,MATCH(Dashboard!$B$1,Tables!$1:$1,0)-6,1,1)&gt;0,"W",IF(OFFSET(Tables!$A$103,MATCH(Dashboard!$A17,Tables!$A$103:$A$135,0)-1,MATCH(Dashboard!$B$1,Tables!$1:$1,0)-6,1,1)=0,"D","L")),""))</f>
        <v>D</v>
      </c>
      <c r="K17" s="90" t="str">
        <f ca="1">IF(A17="","",IFERROR(IF(OFFSET(Tables!$A$103,MATCH(Dashboard!$A17,Tables!$A$103:$A$135,0)-1,MATCH(Dashboard!$B$1,Tables!$1:$1,0)-5,1,1)&gt;0,"W",IF(OFFSET(Tables!$A$103,MATCH(Dashboard!$A17,Tables!$A$103:$A$135,0)-1,MATCH(Dashboard!$B$1,Tables!$1:$1,0)-5,1,1)=0,"D","L")),""))</f>
        <v>L</v>
      </c>
      <c r="L17" s="90" t="str">
        <f ca="1">IF(A17="","",IFERROR(IF(OFFSET(Tables!$A$103,MATCH(Dashboard!$A17,Tables!$A$103:$A$135,0)-1,MATCH(Dashboard!$B$1,Tables!$1:$1,0)-4,1,1)&gt;0,"W",IF(OFFSET(Tables!$A$103,MATCH(Dashboard!$A17,Tables!$A$103:$A$135,0)-1,MATCH(Dashboard!$B$1,Tables!$1:$1,0)-4,1,1)=0,"D","L")),""))</f>
        <v>D</v>
      </c>
      <c r="M17" s="90" t="str">
        <f ca="1">IF(A17="","",IFERROR(IF(OFFSET(Tables!$A$103,MATCH(Dashboard!$A17,Tables!$A$103:$A$135,0)-1,MATCH(Dashboard!$B$1,Tables!$1:$1,0)-3,1,1)&gt;0,"W",IF(OFFSET(Tables!$A$103,MATCH(Dashboard!$A17,Tables!$A$103:$A$135,0)-1,MATCH(Dashboard!$B$1,Tables!$1:$1,0)-3,1,1)=0,"D","L")),""))</f>
        <v>W</v>
      </c>
      <c r="N17" s="90" t="str">
        <f ca="1">IF(A17="","",IFERROR(IF(OFFSET(Tables!$A$103,MATCH(Dashboard!$A17,Tables!$A$103:$A$135,0)-1,MATCH(Dashboard!$B$1,Tables!$1:$1,0)-2,1,1)&gt;0,"W",IF(OFFSET(Tables!$A$103,MATCH(Dashboard!$A17,Tables!$A$103:$A$135,0)-1,MATCH(Dashboard!$B$1,Tables!$1:$1,0)-2,1,1)=0,"D","L")),""))</f>
        <v>L</v>
      </c>
      <c r="O17" s="90" t="str">
        <f ca="1">IF(A17="","",IFERROR(IF(OFFSET(Tables!$A$103,MATCH(Dashboard!$A17,Tables!$A$103:$A$135,0)-1,MATCH(Dashboard!$B$1,Tables!$1:$1,0)-1,1,1)&gt;0,"W",IF(OFFSET(Tables!$A$103,MATCH(Dashboard!$A17,Tables!$A$103:$A$135,0)-1,MATCH(Dashboard!$B$1,Tables!$1:$1,0)-1,1,1)=0,"D","L")),""))</f>
        <v>L</v>
      </c>
      <c r="V17" t="str">
        <f t="shared" ca="1" si="1"/>
        <v>NOT EMPTY</v>
      </c>
      <c r="W17">
        <v>13</v>
      </c>
    </row>
    <row r="18" spans="1:23" ht="15.75">
      <c r="A18" s="95" t="str">
        <f ca="1">IFERROR(INDEX(OFFSET(Tables!$A$1,1,0,'League settings'!$B$2,1),MATCH(I18,OFFSET(Tables!$A$1,1,MATCH(Dashboard!$B$1,Tables!$1:$1,0)-1,'League settings'!$B$2,1),0)),"")</f>
        <v>Ein Frankfurt</v>
      </c>
      <c r="B18" s="96">
        <f ca="1">COUNT(OFFSET(Tables!$A$1,MATCH(Dashboard!$A18,Tables!$A$1:$A$33,0)-1,1,1,MATCH($B$1,Tables!$1:$1,0)-1))</f>
        <v>34</v>
      </c>
      <c r="C18" s="96">
        <f ca="1">COUNTIFS(OFFSET('Program and Results'!$A$1,2,1,MATCH(Dashboard!$B$1,'Program and Results'!$A:$A,0)+COUNTIF('Program and Results'!$A:$A,Dashboard!$B$1)-3,1),$A18,OFFSET('Program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Results'!$A:$A,Dashboard!$B$1)-3,1),$A18,OFFSET('Program and Results'!$R$1,2,1,MATCH(Dashboard!$B$1,'Program and Results'!$A:$A,0)+COUNTIF('Program and Results'!$A:$A,Dashboard!$B$1)-3,1),"AWAY")</f>
        <v>9</v>
      </c>
      <c r="D18" s="96">
        <f ca="1">COUNTIFS(OFFSET('Program and Results'!$A$1,2,1,MATCH(Dashboard!$B$1,'Program and Results'!$A:$A,0)+COUNTIF('Program and Results'!$A:$A,Dashboard!$B$1)-3,1),$A18,OFFSET('Program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Results'!$A:$A,Dashboard!$B$1)-3,1),$A18,OFFSET('Program and Results'!$R$1,2,1,MATCH(Dashboard!$B$1,'Program and Results'!$A:$A,0)+COUNTIF('Program and Results'!$A:$A,Dashboard!$B$1)-3,1),"DRAW")</f>
        <v>9</v>
      </c>
      <c r="E18" s="96">
        <f ca="1">COUNTIFS(OFFSET('Program and Results'!$A$1,2,1,MATCH(Dashboard!$B$1,'Program and Results'!$A:$A,0)+COUNTIF('Program and Results'!$A:$A,Dashboard!$B$1)-3,1),$A18,OFFSET('Program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Results'!$A:$A,Dashboard!$B$1)-3,1),$A18,OFFSET('Program and Results'!$R$1,2,1,MATCH(Dashboard!$B$1,'Program and Results'!$A:$A,0)+COUNTIF('Program and Results'!$A:$A,Dashboard!$B$1)-3,1),"HOME")</f>
        <v>16</v>
      </c>
      <c r="F18" s="97">
        <f ca="1">SUMIF(OFFSET('Program and Results'!$A$1,2,1,MATCH(Dashboard!$B$1,'Program and Results'!$A:$A,0)+COUNTIF('Program and Results'!$A:$A,Dashboard!$B$1)-3,1),Dashboard!$A18,OFFSET('Program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Results'!$A:$A,Dashboard!$B$1)-3,1),Dashboard!$A18,OFFSET('Program and Results'!$C$1,2,1,MATCH(Dashboard!$B$1,'Program and Results'!$A:$A,0)+COUNTIF('Program and Results'!$A:$A,Dashboard!$B$1)-3,1))</f>
        <v>40</v>
      </c>
      <c r="G18" s="97">
        <f ca="1">SUMIF(OFFSET('Program and Results'!$A$1,2,1,MATCH(Dashboard!$B$1,'Program and Results'!$A:$A,0)+COUNTIF('Program and Results'!$A:$A,Dashboard!$B$1)-3,1),Dashboard!$A18,OFFSET('Program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Results'!$A:$A,Dashboard!$B$1)-3,1),Dashboard!$A18,OFFSET('Program and Results'!$B$1,2,1,MATCH(Dashboard!$B$1,'Program and Results'!$A:$A,0)+COUNTIF('Program and Results'!$A:$A,Dashboard!$B$1)-3,1))</f>
        <v>57</v>
      </c>
      <c r="H18" s="97">
        <f t="shared" ca="1" si="0"/>
        <v>-17</v>
      </c>
      <c r="I18" s="98">
        <f ca="1">IFERROR(LARGE(OFFSET(Tables!$A$1,1,MATCH(Dashboard!$B$1,Tables!$1:$1,0)-1,'League settings'!$B$2,1),W18),"")</f>
        <v>1455.6416418218964</v>
      </c>
      <c r="J18" s="90" t="str">
        <f ca="1">IF(A18="","",IFERROR(IF(OFFSET(Tables!$A$103,MATCH(Dashboard!$A18,Tables!$A$103:$A$135,0)-1,MATCH(Dashboard!$B$1,Tables!$1:$1,0)-6,1,1)&gt;0,"W",IF(OFFSET(Tables!$A$103,MATCH(Dashboard!$A18,Tables!$A$103:$A$135,0)-1,MATCH(Dashboard!$B$1,Tables!$1:$1,0)-6,1,1)=0,"D","L")),""))</f>
        <v>W</v>
      </c>
      <c r="K18" s="90" t="str">
        <f ca="1">IF(A18="","",IFERROR(IF(OFFSET(Tables!$A$103,MATCH(Dashboard!$A18,Tables!$A$103:$A$135,0)-1,MATCH(Dashboard!$B$1,Tables!$1:$1,0)-5,1,1)&gt;0,"W",IF(OFFSET(Tables!$A$103,MATCH(Dashboard!$A18,Tables!$A$103:$A$135,0)-1,MATCH(Dashboard!$B$1,Tables!$1:$1,0)-5,1,1)=0,"D","L")),""))</f>
        <v>L</v>
      </c>
      <c r="L18" s="90" t="str">
        <f ca="1">IF(A18="","",IFERROR(IF(OFFSET(Tables!$A$103,MATCH(Dashboard!$A18,Tables!$A$103:$A$135,0)-1,MATCH(Dashboard!$B$1,Tables!$1:$1,0)-4,1,1)&gt;0,"W",IF(OFFSET(Tables!$A$103,MATCH(Dashboard!$A18,Tables!$A$103:$A$135,0)-1,MATCH(Dashboard!$B$1,Tables!$1:$1,0)-4,1,1)=0,"D","L")),""))</f>
        <v>L</v>
      </c>
      <c r="M18" s="90" t="str">
        <f ca="1">IF(A18="","",IFERROR(IF(OFFSET(Tables!$A$103,MATCH(Dashboard!$A18,Tables!$A$103:$A$135,0)-1,MATCH(Dashboard!$B$1,Tables!$1:$1,0)-3,1,1)&gt;0,"W",IF(OFFSET(Tables!$A$103,MATCH(Dashboard!$A18,Tables!$A$103:$A$135,0)-1,MATCH(Dashboard!$B$1,Tables!$1:$1,0)-3,1,1)=0,"D","L")),""))</f>
        <v>D</v>
      </c>
      <c r="N18" s="90" t="str">
        <f ca="1">IF(A18="","",IFERROR(IF(OFFSET(Tables!$A$103,MATCH(Dashboard!$A18,Tables!$A$103:$A$135,0)-1,MATCH(Dashboard!$B$1,Tables!$1:$1,0)-2,1,1)&gt;0,"W",IF(OFFSET(Tables!$A$103,MATCH(Dashboard!$A18,Tables!$A$103:$A$135,0)-1,MATCH(Dashboard!$B$1,Tables!$1:$1,0)-2,1,1)=0,"D","L")),""))</f>
        <v>L</v>
      </c>
      <c r="O18" s="90" t="str">
        <f ca="1">IF(A18="","",IFERROR(IF(OFFSET(Tables!$A$103,MATCH(Dashboard!$A18,Tables!$A$103:$A$135,0)-1,MATCH(Dashboard!$B$1,Tables!$1:$1,0)-1,1,1)&gt;0,"W",IF(OFFSET(Tables!$A$103,MATCH(Dashboard!$A18,Tables!$A$103:$A$135,0)-1,MATCH(Dashboard!$B$1,Tables!$1:$1,0)-1,1,1)=0,"D","L")),""))</f>
        <v>L</v>
      </c>
      <c r="V18" t="str">
        <f t="shared" ca="1" si="1"/>
        <v>NOT EMPTY</v>
      </c>
      <c r="W18">
        <v>14</v>
      </c>
    </row>
    <row r="19" spans="1:23" ht="15.75">
      <c r="A19" s="94" t="str">
        <f ca="1">IFERROR(INDEX(OFFSET(Tables!$A$1,1,0,'League settings'!$B$2,1),MATCH(I19,OFFSET(Tables!$A$1,1,MATCH(Dashboard!$B$1,Tables!$1:$1,0)-1,'League settings'!$B$2,1),0)),"")</f>
        <v>Stuttgart</v>
      </c>
      <c r="B19" s="91">
        <f ca="1">COUNT(OFFSET(Tables!$A$1,MATCH(Dashboard!$A19,Tables!$A$1:$A$33,0)-1,1,1,MATCH($B$1,Tables!$1:$1,0)-1))</f>
        <v>34</v>
      </c>
      <c r="C19" s="91">
        <f ca="1">COUNTIFS(OFFSET('Program and Results'!$A$1,2,1,MATCH(Dashboard!$B$1,'Program and Results'!$A:$A,0)+COUNTIF('Program and Results'!$A:$A,Dashboard!$B$1)-3,1),$A19,OFFSET('Program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Results'!$A:$A,Dashboard!$B$1)-3,1),$A19,OFFSET('Program and Results'!$R$1,2,1,MATCH(Dashboard!$B$1,'Program and Results'!$A:$A,0)+COUNTIF('Program and Results'!$A:$A,Dashboard!$B$1)-3,1),"AWAY")</f>
        <v>8</v>
      </c>
      <c r="D19" s="91">
        <f ca="1">COUNTIFS(OFFSET('Program and Results'!$A$1,2,1,MATCH(Dashboard!$B$1,'Program and Results'!$A:$A,0)+COUNTIF('Program and Results'!$A:$A,Dashboard!$B$1)-3,1),$A19,OFFSET('Program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Results'!$A:$A,Dashboard!$B$1)-3,1),$A19,OFFSET('Program and Results'!$R$1,2,1,MATCH(Dashboard!$B$1,'Program and Results'!$A:$A,0)+COUNTIF('Program and Results'!$A:$A,Dashboard!$B$1)-3,1),"DRAW")</f>
        <v>8</v>
      </c>
      <c r="E19" s="91">
        <f ca="1">COUNTIFS(OFFSET('Program and Results'!$A$1,2,1,MATCH(Dashboard!$B$1,'Program and Results'!$A:$A,0)+COUNTIF('Program and Results'!$A:$A,Dashboard!$B$1)-3,1),$A19,OFFSET('Program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Results'!$A:$A,Dashboard!$B$1)-3,1),$A19,OFFSET('Program and Results'!$R$1,2,1,MATCH(Dashboard!$B$1,'Program and Results'!$A:$A,0)+COUNTIF('Program and Results'!$A:$A,Dashboard!$B$1)-3,1),"HOME")</f>
        <v>18</v>
      </c>
      <c r="F19" s="92">
        <f ca="1">SUMIF(OFFSET('Program and Results'!$A$1,2,1,MATCH(Dashboard!$B$1,'Program and Results'!$A:$A,0)+COUNTIF('Program and Results'!$A:$A,Dashboard!$B$1)-3,1),Dashboard!$A19,OFFSET('Program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Results'!$A:$A,Dashboard!$B$1)-3,1),Dashboard!$A19,OFFSET('Program and Results'!$C$1,2,1,MATCH(Dashboard!$B$1,'Program and Results'!$A:$A,0)+COUNTIF('Program and Results'!$A:$A,Dashboard!$B$1)-3,1))</f>
        <v>49</v>
      </c>
      <c r="G19" s="92">
        <f ca="1">SUMIF(OFFSET('Program and Results'!$A$1,2,1,MATCH(Dashboard!$B$1,'Program and Results'!$A:$A,0)+COUNTIF('Program and Results'!$A:$A,Dashboard!$B$1)-3,1),Dashboard!$A19,OFFSET('Program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Results'!$A:$A,Dashboard!$B$1)-3,1),Dashboard!$A19,OFFSET('Program and Results'!$B$1,2,1,MATCH(Dashboard!$B$1,'Program and Results'!$A:$A,0)+COUNTIF('Program and Results'!$A:$A,Dashboard!$B$1)-3,1))</f>
        <v>62</v>
      </c>
      <c r="H19" s="92">
        <f t="shared" ref="H19:H22" ca="1" si="2">F19-G19</f>
        <v>-13</v>
      </c>
      <c r="I19" s="93">
        <f ca="1">IFERROR(LARGE(OFFSET(Tables!$A$1,1,MATCH(Dashboard!$B$1,Tables!$1:$1,0)-1,'League settings'!$B$2,1),W19),"")</f>
        <v>1438.7333806804354</v>
      </c>
      <c r="J19" s="90" t="str">
        <f ca="1">IF(A19="","",IFERROR(IF(OFFSET(Tables!$A$103,MATCH(Dashboard!$A19,Tables!$A$103:$A$135,0)-1,MATCH(Dashboard!$B$1,Tables!$1:$1,0)-6,1,1)&gt;0,"W",IF(OFFSET(Tables!$A$103,MATCH(Dashboard!$A19,Tables!$A$103:$A$135,0)-1,MATCH(Dashboard!$B$1,Tables!$1:$1,0)-6,1,1)=0,"D","L")),""))</f>
        <v>W</v>
      </c>
      <c r="K19" s="90" t="str">
        <f ca="1">IF(A19="","",IFERROR(IF(OFFSET(Tables!$A$103,MATCH(Dashboard!$A19,Tables!$A$103:$A$135,0)-1,MATCH(Dashboard!$B$1,Tables!$1:$1,0)-5,1,1)&gt;0,"W",IF(OFFSET(Tables!$A$103,MATCH(Dashboard!$A19,Tables!$A$103:$A$135,0)-1,MATCH(Dashboard!$B$1,Tables!$1:$1,0)-5,1,1)=0,"D","L")),""))</f>
        <v>D</v>
      </c>
      <c r="L19" s="90" t="str">
        <f ca="1">IF(A19="","",IFERROR(IF(OFFSET(Tables!$A$103,MATCH(Dashboard!$A19,Tables!$A$103:$A$135,0)-1,MATCH(Dashboard!$B$1,Tables!$1:$1,0)-4,1,1)&gt;0,"W",IF(OFFSET(Tables!$A$103,MATCH(Dashboard!$A19,Tables!$A$103:$A$135,0)-1,MATCH(Dashboard!$B$1,Tables!$1:$1,0)-4,1,1)=0,"D","L")),""))</f>
        <v>W</v>
      </c>
      <c r="M19" s="90" t="str">
        <f ca="1">IF(A19="","",IFERROR(IF(OFFSET(Tables!$A$103,MATCH(Dashboard!$A19,Tables!$A$103:$A$135,0)-1,MATCH(Dashboard!$B$1,Tables!$1:$1,0)-3,1,1)&gt;0,"W",IF(OFFSET(Tables!$A$103,MATCH(Dashboard!$A19,Tables!$A$103:$A$135,0)-1,MATCH(Dashboard!$B$1,Tables!$1:$1,0)-3,1,1)=0,"D","L")),""))</f>
        <v>D</v>
      </c>
      <c r="N19" s="90" t="str">
        <f ca="1">IF(A19="","",IFERROR(IF(OFFSET(Tables!$A$103,MATCH(Dashboard!$A19,Tables!$A$103:$A$135,0)-1,MATCH(Dashboard!$B$1,Tables!$1:$1,0)-2,1,1)&gt;0,"W",IF(OFFSET(Tables!$A$103,MATCH(Dashboard!$A19,Tables!$A$103:$A$135,0)-1,MATCH(Dashboard!$B$1,Tables!$1:$1,0)-2,1,1)=0,"D","L")),""))</f>
        <v>L</v>
      </c>
      <c r="O19" s="90" t="str">
        <f ca="1">IF(A19="","",IFERROR(IF(OFFSET(Tables!$A$103,MATCH(Dashboard!$A19,Tables!$A$103:$A$135,0)-1,MATCH(Dashboard!$B$1,Tables!$1:$1,0)-1,1,1)&gt;0,"W",IF(OFFSET(Tables!$A$103,MATCH(Dashboard!$A19,Tables!$A$103:$A$135,0)-1,MATCH(Dashboard!$B$1,Tables!$1:$1,0)-1,1,1)=0,"D","L")),""))</f>
        <v>L</v>
      </c>
      <c r="V19" t="str">
        <f t="shared" ca="1" si="1"/>
        <v>NOT EMPTY</v>
      </c>
      <c r="W19">
        <v>15</v>
      </c>
    </row>
    <row r="20" spans="1:23" ht="15.75">
      <c r="A20" s="95" t="str">
        <f ca="1">IFERROR(INDEX(OFFSET(Tables!$A$1,1,0,'League settings'!$B$2,1),MATCH(I20,OFFSET(Tables!$A$1,1,MATCH(Dashboard!$B$1,Tables!$1:$1,0)-1,'League settings'!$B$2,1),0)),"")</f>
        <v>Braunschweig</v>
      </c>
      <c r="B20" s="96">
        <f ca="1">COUNT(OFFSET(Tables!$A$1,MATCH(Dashboard!$A20,Tables!$A$1:$A$33,0)-1,1,1,MATCH($B$1,Tables!$1:$1,0)-1))</f>
        <v>34</v>
      </c>
      <c r="C20" s="96">
        <f ca="1">COUNTIFS(OFFSET('Program and Results'!$A$1,2,1,MATCH(Dashboard!$B$1,'Program and Results'!$A:$A,0)+COUNTIF('Program and Results'!$A:$A,Dashboard!$B$1)-3,1),$A20,OFFSET('Program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Results'!$A:$A,Dashboard!$B$1)-3,1),$A20,OFFSET('Program and Results'!$R$1,2,1,MATCH(Dashboard!$B$1,'Program and Results'!$A:$A,0)+COUNTIF('Program and Results'!$A:$A,Dashboard!$B$1)-3,1),"AWAY")</f>
        <v>6</v>
      </c>
      <c r="D20" s="96">
        <f ca="1">COUNTIFS(OFFSET('Program and Results'!$A$1,2,1,MATCH(Dashboard!$B$1,'Program and Results'!$A:$A,0)+COUNTIF('Program and Results'!$A:$A,Dashboard!$B$1)-3,1),$A20,OFFSET('Program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Results'!$A:$A,Dashboard!$B$1)-3,1),$A20,OFFSET('Program and Results'!$R$1,2,1,MATCH(Dashboard!$B$1,'Program and Results'!$A:$A,0)+COUNTIF('Program and Results'!$A:$A,Dashboard!$B$1)-3,1),"DRAW")</f>
        <v>7</v>
      </c>
      <c r="E20" s="96">
        <f ca="1">COUNTIFS(OFFSET('Program and Results'!$A$1,2,1,MATCH(Dashboard!$B$1,'Program and Results'!$A:$A,0)+COUNTIF('Program and Results'!$A:$A,Dashboard!$B$1)-3,1),$A20,OFFSET('Program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Results'!$A:$A,Dashboard!$B$1)-3,1),$A20,OFFSET('Program and Results'!$R$1,2,1,MATCH(Dashboard!$B$1,'Program and Results'!$A:$A,0)+COUNTIF('Program and Results'!$A:$A,Dashboard!$B$1)-3,1),"HOME")</f>
        <v>21</v>
      </c>
      <c r="F20" s="97">
        <f ca="1">SUMIF(OFFSET('Program and Results'!$A$1,2,1,MATCH(Dashboard!$B$1,'Program and Results'!$A:$A,0)+COUNTIF('Program and Results'!$A:$A,Dashboard!$B$1)-3,1),Dashboard!$A20,OFFSET('Program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Results'!$A:$A,Dashboard!$B$1)-3,1),Dashboard!$A20,OFFSET('Program and Results'!$C$1,2,1,MATCH(Dashboard!$B$1,'Program and Results'!$A:$A,0)+COUNTIF('Program and Results'!$A:$A,Dashboard!$B$1)-3,1))</f>
        <v>29</v>
      </c>
      <c r="G20" s="97">
        <f ca="1">SUMIF(OFFSET('Program and Results'!$A$1,2,1,MATCH(Dashboard!$B$1,'Program and Results'!$A:$A,0)+COUNTIF('Program and Results'!$A:$A,Dashboard!$B$1)-3,1),Dashboard!$A20,OFFSET('Program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Results'!$A:$A,Dashboard!$B$1)-3,1),Dashboard!$A20,OFFSET('Program and Results'!$B$1,2,1,MATCH(Dashboard!$B$1,'Program and Results'!$A:$A,0)+COUNTIF('Program and Results'!$A:$A,Dashboard!$B$1)-3,1))</f>
        <v>60</v>
      </c>
      <c r="H20" s="97">
        <f t="shared" ca="1" si="2"/>
        <v>-31</v>
      </c>
      <c r="I20" s="98">
        <f ca="1">IFERROR(LARGE(OFFSET(Tables!$A$1,1,MATCH(Dashboard!$B$1,Tables!$1:$1,0)-1,'League settings'!$B$2,1),W20),"")</f>
        <v>1408.5905272863656</v>
      </c>
      <c r="J20" s="90" t="str">
        <f ca="1">IF(A20="","",IFERROR(IF(OFFSET(Tables!$A$103,MATCH(Dashboard!$A20,Tables!$A$103:$A$135,0)-1,MATCH(Dashboard!$B$1,Tables!$1:$1,0)-6,1,1)&gt;0,"W",IF(OFFSET(Tables!$A$103,MATCH(Dashboard!$A20,Tables!$A$103:$A$135,0)-1,MATCH(Dashboard!$B$1,Tables!$1:$1,0)-6,1,1)=0,"D","L")),""))</f>
        <v>W</v>
      </c>
      <c r="K20" s="90" t="str">
        <f ca="1">IF(A20="","",IFERROR(IF(OFFSET(Tables!$A$103,MATCH(Dashboard!$A20,Tables!$A$103:$A$135,0)-1,MATCH(Dashboard!$B$1,Tables!$1:$1,0)-5,1,1)&gt;0,"W",IF(OFFSET(Tables!$A$103,MATCH(Dashboard!$A20,Tables!$A$103:$A$135,0)-1,MATCH(Dashboard!$B$1,Tables!$1:$1,0)-5,1,1)=0,"D","L")),""))</f>
        <v>L</v>
      </c>
      <c r="L20" s="90" t="str">
        <f ca="1">IF(A20="","",IFERROR(IF(OFFSET(Tables!$A$103,MATCH(Dashboard!$A20,Tables!$A$103:$A$135,0)-1,MATCH(Dashboard!$B$1,Tables!$1:$1,0)-4,1,1)&gt;0,"W",IF(OFFSET(Tables!$A$103,MATCH(Dashboard!$A20,Tables!$A$103:$A$135,0)-1,MATCH(Dashboard!$B$1,Tables!$1:$1,0)-4,1,1)=0,"D","L")),""))</f>
        <v>L</v>
      </c>
      <c r="M20" s="90" t="str">
        <f ca="1">IF(A20="","",IFERROR(IF(OFFSET(Tables!$A$103,MATCH(Dashboard!$A20,Tables!$A$103:$A$135,0)-1,MATCH(Dashboard!$B$1,Tables!$1:$1,0)-3,1,1)&gt;0,"W",IF(OFFSET(Tables!$A$103,MATCH(Dashboard!$A20,Tables!$A$103:$A$135,0)-1,MATCH(Dashboard!$B$1,Tables!$1:$1,0)-3,1,1)=0,"D","L")),""))</f>
        <v>L</v>
      </c>
      <c r="N20" s="90" t="str">
        <f ca="1">IF(A20="","",IFERROR(IF(OFFSET(Tables!$A$103,MATCH(Dashboard!$A20,Tables!$A$103:$A$135,0)-1,MATCH(Dashboard!$B$1,Tables!$1:$1,0)-2,1,1)&gt;0,"W",IF(OFFSET(Tables!$A$103,MATCH(Dashboard!$A20,Tables!$A$103:$A$135,0)-1,MATCH(Dashboard!$B$1,Tables!$1:$1,0)-2,1,1)=0,"D","L")),""))</f>
        <v>L</v>
      </c>
      <c r="O20" s="90" t="str">
        <f ca="1">IF(A20="","",IFERROR(IF(OFFSET(Tables!$A$103,MATCH(Dashboard!$A20,Tables!$A$103:$A$135,0)-1,MATCH(Dashboard!$B$1,Tables!$1:$1,0)-1,1,1)&gt;0,"W",IF(OFFSET(Tables!$A$103,MATCH(Dashboard!$A20,Tables!$A$103:$A$135,0)-1,MATCH(Dashboard!$B$1,Tables!$1:$1,0)-1,1,1)=0,"D","L")),""))</f>
        <v>L</v>
      </c>
      <c r="V20" t="str">
        <f t="shared" ca="1" si="1"/>
        <v>NOT EMPTY</v>
      </c>
      <c r="W20">
        <v>16</v>
      </c>
    </row>
    <row r="21" spans="1:23" ht="15.75">
      <c r="A21" s="94" t="str">
        <f ca="1">IFERROR(INDEX(OFFSET(Tables!$A$1,1,0,'League settings'!$B$2,1),MATCH(I21,OFFSET(Tables!$A$1,1,MATCH(Dashboard!$B$1,Tables!$1:$1,0)-1,'League settings'!$B$2,1),0)),"")</f>
        <v>Nurnberg</v>
      </c>
      <c r="B21" s="91">
        <f ca="1">COUNT(OFFSET(Tables!$A$1,MATCH(Dashboard!$A21,Tables!$A$1:$A$33,0)-1,1,1,MATCH($B$1,Tables!$1:$1,0)-1))</f>
        <v>34</v>
      </c>
      <c r="C21" s="91">
        <f ca="1">COUNTIFS(OFFSET('Program and Results'!$A$1,2,1,MATCH(Dashboard!$B$1,'Program and Results'!$A:$A,0)+COUNTIF('Program and Results'!$A:$A,Dashboard!$B$1)-3,1),$A21,OFFSET('Program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Results'!$A:$A,Dashboard!$B$1)-3,1),$A21,OFFSET('Program and Results'!$R$1,2,1,MATCH(Dashboard!$B$1,'Program and Results'!$A:$A,0)+COUNTIF('Program and Results'!$A:$A,Dashboard!$B$1)-3,1),"AWAY")</f>
        <v>5</v>
      </c>
      <c r="D21" s="91">
        <f ca="1">COUNTIFS(OFFSET('Program and Results'!$A$1,2,1,MATCH(Dashboard!$B$1,'Program and Results'!$A:$A,0)+COUNTIF('Program and Results'!$A:$A,Dashboard!$B$1)-3,1),$A21,OFFSET('Program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Results'!$A:$A,Dashboard!$B$1)-3,1),$A21,OFFSET('Program and Results'!$R$1,2,1,MATCH(Dashboard!$B$1,'Program and Results'!$A:$A,0)+COUNTIF('Program and Results'!$A:$A,Dashboard!$B$1)-3,1),"DRAW")</f>
        <v>11</v>
      </c>
      <c r="E21" s="91">
        <f ca="1">COUNTIFS(OFFSET('Program and Results'!$A$1,2,1,MATCH(Dashboard!$B$1,'Program and Results'!$A:$A,0)+COUNTIF('Program and Results'!$A:$A,Dashboard!$B$1)-3,1),$A21,OFFSET('Program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Results'!$A:$A,Dashboard!$B$1)-3,1),$A21,OFFSET('Program and Results'!$R$1,2,1,MATCH(Dashboard!$B$1,'Program and Results'!$A:$A,0)+COUNTIF('Program and Results'!$A:$A,Dashboard!$B$1)-3,1),"HOME")</f>
        <v>18</v>
      </c>
      <c r="F21" s="92">
        <f ca="1">SUMIF(OFFSET('Program and Results'!$A$1,2,1,MATCH(Dashboard!$B$1,'Program and Results'!$A:$A,0)+COUNTIF('Program and Results'!$A:$A,Dashboard!$B$1)-3,1),Dashboard!$A21,OFFSET('Program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Results'!$A:$A,Dashboard!$B$1)-3,1),Dashboard!$A21,OFFSET('Program and Results'!$C$1,2,1,MATCH(Dashboard!$B$1,'Program and Results'!$A:$A,0)+COUNTIF('Program and Results'!$A:$A,Dashboard!$B$1)-3,1))</f>
        <v>37</v>
      </c>
      <c r="G21" s="92">
        <f ca="1">SUMIF(OFFSET('Program and Results'!$A$1,2,1,MATCH(Dashboard!$B$1,'Program and Results'!$A:$A,0)+COUNTIF('Program and Results'!$A:$A,Dashboard!$B$1)-3,1),Dashboard!$A21,OFFSET('Program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Results'!$A:$A,Dashboard!$B$1)-3,1),Dashboard!$A21,OFFSET('Program and Results'!$B$1,2,1,MATCH(Dashboard!$B$1,'Program and Results'!$A:$A,0)+COUNTIF('Program and Results'!$A:$A,Dashboard!$B$1)-3,1))</f>
        <v>70</v>
      </c>
      <c r="H21" s="92">
        <f t="shared" ca="1" si="2"/>
        <v>-33</v>
      </c>
      <c r="I21" s="93">
        <f ca="1">IFERROR(LARGE(OFFSET(Tables!$A$1,1,MATCH(Dashboard!$B$1,Tables!$1:$1,0)-1,'League settings'!$B$2,1),W21),"")</f>
        <v>1403.0732460079316</v>
      </c>
      <c r="J21" s="90" t="str">
        <f ca="1">IF(A21="","",IFERROR(IF(OFFSET(Tables!$A$103,MATCH(Dashboard!$A21,Tables!$A$103:$A$135,0)-1,MATCH(Dashboard!$B$1,Tables!$1:$1,0)-6,1,1)&gt;0,"W",IF(OFFSET(Tables!$A$103,MATCH(Dashboard!$A21,Tables!$A$103:$A$135,0)-1,MATCH(Dashboard!$B$1,Tables!$1:$1,0)-6,1,1)=0,"D","L")),""))</f>
        <v>L</v>
      </c>
      <c r="K21" s="90" t="str">
        <f ca="1">IF(A21="","",IFERROR(IF(OFFSET(Tables!$A$103,MATCH(Dashboard!$A21,Tables!$A$103:$A$135,0)-1,MATCH(Dashboard!$B$1,Tables!$1:$1,0)-5,1,1)&gt;0,"W",IF(OFFSET(Tables!$A$103,MATCH(Dashboard!$A21,Tables!$A$103:$A$135,0)-1,MATCH(Dashboard!$B$1,Tables!$1:$1,0)-5,1,1)=0,"D","L")),""))</f>
        <v>L</v>
      </c>
      <c r="L21" s="90" t="str">
        <f ca="1">IF(A21="","",IFERROR(IF(OFFSET(Tables!$A$103,MATCH(Dashboard!$A21,Tables!$A$103:$A$135,0)-1,MATCH(Dashboard!$B$1,Tables!$1:$1,0)-4,1,1)&gt;0,"W",IF(OFFSET(Tables!$A$103,MATCH(Dashboard!$A21,Tables!$A$103:$A$135,0)-1,MATCH(Dashboard!$B$1,Tables!$1:$1,0)-4,1,1)=0,"D","L")),""))</f>
        <v>L</v>
      </c>
      <c r="M21" s="90" t="str">
        <f ca="1">IF(A21="","",IFERROR(IF(OFFSET(Tables!$A$103,MATCH(Dashboard!$A21,Tables!$A$103:$A$135,0)-1,MATCH(Dashboard!$B$1,Tables!$1:$1,0)-3,1,1)&gt;0,"W",IF(OFFSET(Tables!$A$103,MATCH(Dashboard!$A21,Tables!$A$103:$A$135,0)-1,MATCH(Dashboard!$B$1,Tables!$1:$1,0)-3,1,1)=0,"D","L")),""))</f>
        <v>L</v>
      </c>
      <c r="N21" s="90" t="str">
        <f ca="1">IF(A21="","",IFERROR(IF(OFFSET(Tables!$A$103,MATCH(Dashboard!$A21,Tables!$A$103:$A$135,0)-1,MATCH(Dashboard!$B$1,Tables!$1:$1,0)-2,1,1)&gt;0,"W",IF(OFFSET(Tables!$A$103,MATCH(Dashboard!$A21,Tables!$A$103:$A$135,0)-1,MATCH(Dashboard!$B$1,Tables!$1:$1,0)-2,1,1)=0,"D","L")),""))</f>
        <v>L</v>
      </c>
      <c r="O21" s="90" t="str">
        <f ca="1">IF(A21="","",IFERROR(IF(OFFSET(Tables!$A$103,MATCH(Dashboard!$A21,Tables!$A$103:$A$135,0)-1,MATCH(Dashboard!$B$1,Tables!$1:$1,0)-1,1,1)&gt;0,"W",IF(OFFSET(Tables!$A$103,MATCH(Dashboard!$A21,Tables!$A$103:$A$135,0)-1,MATCH(Dashboard!$B$1,Tables!$1:$1,0)-1,1,1)=0,"D","L")),""))</f>
        <v>L</v>
      </c>
      <c r="V21" t="str">
        <f t="shared" ca="1" si="1"/>
        <v>NOT EMPTY</v>
      </c>
      <c r="W21">
        <v>17</v>
      </c>
    </row>
    <row r="22" spans="1:23" ht="15.75">
      <c r="A22" s="95" t="str">
        <f ca="1">IFERROR(INDEX(OFFSET(Tables!$A$1,1,0,'League settings'!$B$2,1),MATCH(I22,OFFSET(Tables!$A$1,1,MATCH(Dashboard!$B$1,Tables!$1:$1,0)-1,'League settings'!$B$2,1),0)),"")</f>
        <v>Hamburg</v>
      </c>
      <c r="B22" s="96">
        <f ca="1">COUNT(OFFSET(Tables!$A$1,MATCH(Dashboard!$A22,Tables!$A$1:$A$33,0)-1,1,1,MATCH($B$1,Tables!$1:$1,0)-1))</f>
        <v>34</v>
      </c>
      <c r="C22" s="96">
        <f ca="1">COUNTIFS(OFFSET('Program and Results'!$A$1,2,1,MATCH(Dashboard!$B$1,'Program and Results'!$A:$A,0)+COUNTIF('Program and Results'!$A:$A,Dashboard!$B$1)-3,1),$A22,OFFSET('Program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Results'!$A:$A,Dashboard!$B$1)-3,1),$A22,OFFSET('Program and Results'!$R$1,2,1,MATCH(Dashboard!$B$1,'Program and Results'!$A:$A,0)+COUNTIF('Program and Results'!$A:$A,Dashboard!$B$1)-3,1),"AWAY")</f>
        <v>7</v>
      </c>
      <c r="D22" s="96">
        <f ca="1">COUNTIFS(OFFSET('Program and Results'!$A$1,2,1,MATCH(Dashboard!$B$1,'Program and Results'!$A:$A,0)+COUNTIF('Program and Results'!$A:$A,Dashboard!$B$1)-3,1),$A22,OFFSET('Program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Results'!$A:$A,Dashboard!$B$1)-3,1),$A22,OFFSET('Program and Results'!$R$1,2,1,MATCH(Dashboard!$B$1,'Program and Results'!$A:$A,0)+COUNTIF('Program and Results'!$A:$A,Dashboard!$B$1)-3,1),"DRAW")</f>
        <v>6</v>
      </c>
      <c r="E22" s="96">
        <f ca="1">COUNTIFS(OFFSET('Program and Results'!$A$1,2,1,MATCH(Dashboard!$B$1,'Program and Results'!$A:$A,0)+COUNTIF('Program and Results'!$A:$A,Dashboard!$B$1)-3,1),$A22,OFFSET('Program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Results'!$A:$A,Dashboard!$B$1)-3,1),$A22,OFFSET('Program and Results'!$R$1,2,1,MATCH(Dashboard!$B$1,'Program and Results'!$A:$A,0)+COUNTIF('Program and Results'!$A:$A,Dashboard!$B$1)-3,1),"HOME")</f>
        <v>21</v>
      </c>
      <c r="F22" s="97">
        <f ca="1">SUMIF(OFFSET('Program and Results'!$A$1,2,1,MATCH(Dashboard!$B$1,'Program and Results'!$A:$A,0)+COUNTIF('Program and Results'!$A:$A,Dashboard!$B$1)-3,1),Dashboard!$A22,OFFSET('Program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Results'!$A:$A,Dashboard!$B$1)-3,1),Dashboard!$A22,OFFSET('Program and Results'!$C$1,2,1,MATCH(Dashboard!$B$1,'Program and Results'!$A:$A,0)+COUNTIF('Program and Results'!$A:$A,Dashboard!$B$1)-3,1))</f>
        <v>51</v>
      </c>
      <c r="G22" s="97">
        <f ca="1">SUMIF(OFFSET('Program and Results'!$A$1,2,1,MATCH(Dashboard!$B$1,'Program and Results'!$A:$A,0)+COUNTIF('Program and Results'!$A:$A,Dashboard!$B$1)-3,1),Dashboard!$A22,OFFSET('Program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Results'!$A:$A,Dashboard!$B$1)-3,1),Dashboard!$A22,OFFSET('Program and Results'!$B$1,2,1,MATCH(Dashboard!$B$1,'Program and Results'!$A:$A,0)+COUNTIF('Program and Results'!$A:$A,Dashboard!$B$1)-3,1))</f>
        <v>75</v>
      </c>
      <c r="H22" s="97">
        <f t="shared" ca="1" si="2"/>
        <v>-24</v>
      </c>
      <c r="I22" s="98">
        <f ca="1">IFERROR(LARGE(OFFSET(Tables!$A$1,1,MATCH(Dashboard!$B$1,Tables!$1:$1,0)-1,'League settings'!$B$2,1),W22),"")</f>
        <v>1400.6732269674035</v>
      </c>
      <c r="J22" s="90" t="str">
        <f ca="1">IF(A22="","",IFERROR(IF(OFFSET(Tables!$A$103,MATCH(Dashboard!$A22,Tables!$A$103:$A$135,0)-1,MATCH(Dashboard!$B$1,Tables!$1:$1,0)-6,1,1)&gt;0,"W",IF(OFFSET(Tables!$A$103,MATCH(Dashboard!$A22,Tables!$A$103:$A$135,0)-1,MATCH(Dashboard!$B$1,Tables!$1:$1,0)-6,1,1)=0,"D","L")),""))</f>
        <v>W</v>
      </c>
      <c r="K22" s="90" t="str">
        <f ca="1">IF(A22="","",IFERROR(IF(OFFSET(Tables!$A$103,MATCH(Dashboard!$A22,Tables!$A$103:$A$135,0)-1,MATCH(Dashboard!$B$1,Tables!$1:$1,0)-5,1,1)&gt;0,"W",IF(OFFSET(Tables!$A$103,MATCH(Dashboard!$A22,Tables!$A$103:$A$135,0)-1,MATCH(Dashboard!$B$1,Tables!$1:$1,0)-5,1,1)=0,"D","L")),""))</f>
        <v>L</v>
      </c>
      <c r="L22" s="90" t="str">
        <f ca="1">IF(A22="","",IFERROR(IF(OFFSET(Tables!$A$103,MATCH(Dashboard!$A22,Tables!$A$103:$A$135,0)-1,MATCH(Dashboard!$B$1,Tables!$1:$1,0)-4,1,1)&gt;0,"W",IF(OFFSET(Tables!$A$103,MATCH(Dashboard!$A22,Tables!$A$103:$A$135,0)-1,MATCH(Dashboard!$B$1,Tables!$1:$1,0)-4,1,1)=0,"D","L")),""))</f>
        <v>L</v>
      </c>
      <c r="M22" s="90" t="str">
        <f ca="1">IF(A22="","",IFERROR(IF(OFFSET(Tables!$A$103,MATCH(Dashboard!$A22,Tables!$A$103:$A$135,0)-1,MATCH(Dashboard!$B$1,Tables!$1:$1,0)-3,1,1)&gt;0,"W",IF(OFFSET(Tables!$A$103,MATCH(Dashboard!$A22,Tables!$A$103:$A$135,0)-1,MATCH(Dashboard!$B$1,Tables!$1:$1,0)-3,1,1)=0,"D","L")),""))</f>
        <v>L</v>
      </c>
      <c r="N22" s="90" t="str">
        <f ca="1">IF(A22="","",IFERROR(IF(OFFSET(Tables!$A$103,MATCH(Dashboard!$A22,Tables!$A$103:$A$135,0)-1,MATCH(Dashboard!$B$1,Tables!$1:$1,0)-2,1,1)&gt;0,"W",IF(OFFSET(Tables!$A$103,MATCH(Dashboard!$A22,Tables!$A$103:$A$135,0)-1,MATCH(Dashboard!$B$1,Tables!$1:$1,0)-2,1,1)=0,"D","L")),""))</f>
        <v>L</v>
      </c>
      <c r="O22" s="90" t="str">
        <f ca="1">IF(A22="","",IFERROR(IF(OFFSET(Tables!$A$103,MATCH(Dashboard!$A22,Tables!$A$103:$A$135,0)-1,MATCH(Dashboard!$B$1,Tables!$1:$1,0)-1,1,1)&gt;0,"W",IF(OFFSET(Tables!$A$103,MATCH(Dashboard!$A22,Tables!$A$103:$A$135,0)-1,MATCH(Dashboard!$B$1,Tables!$1:$1,0)-1,1,1)=0,"D","L")),""))</f>
        <v>L</v>
      </c>
      <c r="V22" t="str">
        <f t="shared" ca="1" si="1"/>
        <v>NOT EMPTY</v>
      </c>
      <c r="W22">
        <v>18</v>
      </c>
    </row>
    <row r="23" spans="1:23" ht="15.75" hidden="1">
      <c r="A23" s="94" t="str">
        <f ca="1">IFERROR(INDEX(OFFSET(Tables!$A$1,1,0,'League settings'!$B$2,1),MATCH(I23,OFFSET(Tables!$A$1,1,MATCH(Dashboard!$B$1,Tables!$1:$1,0)-1,'League settings'!$B$2,1),0)),"")</f>
        <v/>
      </c>
      <c r="B23" s="91"/>
      <c r="C23" s="91"/>
      <c r="D23" s="91"/>
      <c r="E23" s="91"/>
      <c r="F23" s="92"/>
      <c r="G23" s="92"/>
      <c r="H23" s="92"/>
      <c r="I23" s="93" t="str">
        <f ca="1">IFERROR(LARGE(OFFSET(Tables!$A$1,1,MATCH(Dashboard!$B$1,Tables!$1:$1,0)-1,'League settings'!$B$2,1),W23),"")</f>
        <v/>
      </c>
      <c r="J23" s="90" t="str">
        <f ca="1">IF(A23="","",IFERROR(IF(OFFSET(Tables!$A$103,MATCH(Dashboard!$A23,Tables!$A$103:$A$135,0)-1,MATCH(Dashboard!$B$1,Tables!$1:$1,0)-6,1,1)&gt;0,"W",IF(OFFSET(Tables!$A$103,MATCH(Dashboard!$A23,Tables!$A$103:$A$135,0)-1,MATCH(Dashboard!$B$1,Tables!$1:$1,0)-6,1,1)=0,"D","L")),""))</f>
        <v/>
      </c>
      <c r="K23" s="90" t="str">
        <f ca="1">IF(A23="","",IFERROR(IF(OFFSET(Tables!$A$103,MATCH(Dashboard!$A23,Tables!$A$103:$A$135,0)-1,MATCH(Dashboard!$B$1,Tables!$1:$1,0)-5,1,1)&gt;0,"W",IF(OFFSET(Tables!$A$103,MATCH(Dashboard!$A23,Tables!$A$103:$A$135,0)-1,MATCH(Dashboard!$B$1,Tables!$1:$1,0)-5,1,1)=0,"D","L")),""))</f>
        <v/>
      </c>
      <c r="L23" s="90" t="str">
        <f ca="1">IF(A23="","",IFERROR(IF(OFFSET(Tables!$A$103,MATCH(Dashboard!$A23,Tables!$A$103:$A$135,0)-1,MATCH(Dashboard!$B$1,Tables!$1:$1,0)-4,1,1)&gt;0,"W",IF(OFFSET(Tables!$A$103,MATCH(Dashboard!$A23,Tables!$A$103:$A$135,0)-1,MATCH(Dashboard!$B$1,Tables!$1:$1,0)-4,1,1)=0,"D","L")),""))</f>
        <v/>
      </c>
      <c r="M23" s="90" t="str">
        <f ca="1">IF(A23="","",IFERROR(IF(OFFSET(Tables!$A$103,MATCH(Dashboard!$A23,Tables!$A$103:$A$135,0)-1,MATCH(Dashboard!$B$1,Tables!$1:$1,0)-3,1,1)&gt;0,"W",IF(OFFSET(Tables!$A$103,MATCH(Dashboard!$A23,Tables!$A$103:$A$135,0)-1,MATCH(Dashboard!$B$1,Tables!$1:$1,0)-3,1,1)=0,"D","L")),""))</f>
        <v/>
      </c>
      <c r="N23" s="90" t="str">
        <f ca="1">IF(A23="","",IFERROR(IF(OFFSET(Tables!$A$103,MATCH(Dashboard!$A23,Tables!$A$103:$A$135,0)-1,MATCH(Dashboard!$B$1,Tables!$1:$1,0)-2,1,1)&gt;0,"W",IF(OFFSET(Tables!$A$103,MATCH(Dashboard!$A23,Tables!$A$103:$A$135,0)-1,MATCH(Dashboard!$B$1,Tables!$1:$1,0)-2,1,1)=0,"D","L")),""))</f>
        <v/>
      </c>
      <c r="O23" s="90" t="str">
        <f ca="1">IF(A23="","",IFERROR(IF(OFFSET(Tables!$A$103,MATCH(Dashboard!$A23,Tables!$A$103:$A$135,0)-1,MATCH(Dashboard!$B$1,Tables!$1:$1,0)-1,1,1)&gt;0,"W",IF(OFFSET(Tables!$A$103,MATCH(Dashboard!$A23,Tables!$A$103:$A$135,0)-1,MATCH(Dashboard!$B$1,Tables!$1:$1,0)-1,1,1)=0,"D","L")),""))</f>
        <v/>
      </c>
      <c r="V23" t="str">
        <f t="shared" ca="1" si="1"/>
        <v>EMPTY</v>
      </c>
      <c r="W23">
        <v>19</v>
      </c>
    </row>
    <row r="24" spans="1:23" ht="15.75" hidden="1">
      <c r="A24" s="95" t="str">
        <f ca="1">IFERROR(INDEX(OFFSET(Tables!$A$1,1,0,'League settings'!$B$2,1),MATCH(I24,OFFSET(Tables!$A$1,1,MATCH(Dashboard!$B$1,Tables!$1:$1,0)-1,'League settings'!$B$2,1),0)),"")</f>
        <v/>
      </c>
      <c r="B24" s="96"/>
      <c r="C24" s="96"/>
      <c r="D24" s="96"/>
      <c r="E24" s="96"/>
      <c r="F24" s="97"/>
      <c r="G24" s="97"/>
      <c r="H24" s="97"/>
      <c r="I24" s="98" t="str">
        <f ca="1">IFERROR(LARGE(OFFSET(Tables!$A$1,1,MATCH(Dashboard!$B$1,Tables!$1:$1,0)-1,'League settings'!$B$2,1),W24),"")</f>
        <v/>
      </c>
      <c r="J24" s="90" t="str">
        <f ca="1">IF(A24="","",IFERROR(IF(OFFSET(Tables!$A$103,MATCH(Dashboard!$A24,Tables!$A$103:$A$135,0)-1,MATCH(Dashboard!$B$1,Tables!$1:$1,0)-6,1,1)&gt;0,"W",IF(OFFSET(Tables!$A$103,MATCH(Dashboard!$A24,Tables!$A$103:$A$135,0)-1,MATCH(Dashboard!$B$1,Tables!$1:$1,0)-6,1,1)=0,"D","L")),""))</f>
        <v/>
      </c>
      <c r="K24" s="90" t="str">
        <f ca="1">IF(A24="","",IFERROR(IF(OFFSET(Tables!$A$103,MATCH(Dashboard!$A24,Tables!$A$103:$A$135,0)-1,MATCH(Dashboard!$B$1,Tables!$1:$1,0)-5,1,1)&gt;0,"W",IF(OFFSET(Tables!$A$103,MATCH(Dashboard!$A24,Tables!$A$103:$A$135,0)-1,MATCH(Dashboard!$B$1,Tables!$1:$1,0)-5,1,1)=0,"D","L")),""))</f>
        <v/>
      </c>
      <c r="L24" s="90" t="str">
        <f ca="1">IF(A24="","",IFERROR(IF(OFFSET(Tables!$A$103,MATCH(Dashboard!$A24,Tables!$A$103:$A$135,0)-1,MATCH(Dashboard!$B$1,Tables!$1:$1,0)-4,1,1)&gt;0,"W",IF(OFFSET(Tables!$A$103,MATCH(Dashboard!$A24,Tables!$A$103:$A$135,0)-1,MATCH(Dashboard!$B$1,Tables!$1:$1,0)-4,1,1)=0,"D","L")),""))</f>
        <v/>
      </c>
      <c r="M24" s="90" t="str">
        <f ca="1">IF(A24="","",IFERROR(IF(OFFSET(Tables!$A$103,MATCH(Dashboard!$A24,Tables!$A$103:$A$135,0)-1,MATCH(Dashboard!$B$1,Tables!$1:$1,0)-3,1,1)&gt;0,"W",IF(OFFSET(Tables!$A$103,MATCH(Dashboard!$A24,Tables!$A$103:$A$135,0)-1,MATCH(Dashboard!$B$1,Tables!$1:$1,0)-3,1,1)=0,"D","L")),""))</f>
        <v/>
      </c>
      <c r="N24" s="90" t="str">
        <f ca="1">IF(A24="","",IFERROR(IF(OFFSET(Tables!$A$103,MATCH(Dashboard!$A24,Tables!$A$103:$A$135,0)-1,MATCH(Dashboard!$B$1,Tables!$1:$1,0)-2,1,1)&gt;0,"W",IF(OFFSET(Tables!$A$103,MATCH(Dashboard!$A24,Tables!$A$103:$A$135,0)-1,MATCH(Dashboard!$B$1,Tables!$1:$1,0)-2,1,1)=0,"D","L")),""))</f>
        <v/>
      </c>
      <c r="O24" s="90" t="str">
        <f ca="1">IF(A24="","",IFERROR(IF(OFFSET(Tables!$A$103,MATCH(Dashboard!$A24,Tables!$A$103:$A$135,0)-1,MATCH(Dashboard!$B$1,Tables!$1:$1,0)-1,1,1)&gt;0,"W",IF(OFFSET(Tables!$A$103,MATCH(Dashboard!$A24,Tables!$A$103:$A$135,0)-1,MATCH(Dashboard!$B$1,Tables!$1:$1,0)-1,1,1)=0,"D","L")),""))</f>
        <v/>
      </c>
      <c r="V24" t="str">
        <f t="shared" ca="1" si="1"/>
        <v>EMPTY</v>
      </c>
      <c r="W24">
        <v>20</v>
      </c>
    </row>
    <row r="25" spans="1:23" ht="15.75" hidden="1">
      <c r="A25" s="94" t="str">
        <f ca="1">IFERROR(INDEX(OFFSET(Tables!$A$1,1,0,'League settings'!$B$2,1),MATCH(I25,OFFSET(Tables!$A$1,1,MATCH(Dashboard!$B$1,Tables!$1:$1,0)-1,'League settings'!$B$2,1),0)),"")</f>
        <v/>
      </c>
      <c r="B25" s="91"/>
      <c r="C25" s="91"/>
      <c r="D25" s="91"/>
      <c r="E25" s="91"/>
      <c r="F25" s="92"/>
      <c r="G25" s="92"/>
      <c r="H25" s="92"/>
      <c r="I25" s="93" t="str">
        <f ca="1">IFERROR(LARGE(OFFSET(Tables!$A$1,1,MATCH(Dashboard!$B$1,Tables!$1:$1,0)-1,'League settings'!$B$2,1),W25),"")</f>
        <v/>
      </c>
      <c r="J25" s="90" t="str">
        <f ca="1">IF(A25="","",IFERROR(IF(OFFSET(Tables!$A$103,MATCH(Dashboard!$A25,Tables!$A$103:$A$135,0)-1,MATCH(Dashboard!$B$1,Tables!$1:$1,0)-6,1,1)&gt;0,"W",IF(OFFSET(Tables!$A$103,MATCH(Dashboard!$A25,Tables!$A$103:$A$135,0)-1,MATCH(Dashboard!$B$1,Tables!$1:$1,0)-6,1,1)=0,"D","L")),""))</f>
        <v/>
      </c>
      <c r="K25" s="90" t="str">
        <f ca="1">IF(A25="","",IFERROR(IF(OFFSET(Tables!$A$103,MATCH(Dashboard!$A25,Tables!$A$103:$A$135,0)-1,MATCH(Dashboard!$B$1,Tables!$1:$1,0)-5,1,1)&gt;0,"W",IF(OFFSET(Tables!$A$103,MATCH(Dashboard!$A25,Tables!$A$103:$A$135,0)-1,MATCH(Dashboard!$B$1,Tables!$1:$1,0)-5,1,1)=0,"D","L")),""))</f>
        <v/>
      </c>
      <c r="L25" s="90" t="str">
        <f ca="1">IF(A25="","",IFERROR(IF(OFFSET(Tables!$A$103,MATCH(Dashboard!$A25,Tables!$A$103:$A$135,0)-1,MATCH(Dashboard!$B$1,Tables!$1:$1,0)-4,1,1)&gt;0,"W",IF(OFFSET(Tables!$A$103,MATCH(Dashboard!$A25,Tables!$A$103:$A$135,0)-1,MATCH(Dashboard!$B$1,Tables!$1:$1,0)-4,1,1)=0,"D","L")),""))</f>
        <v/>
      </c>
      <c r="M25" s="90" t="str">
        <f ca="1">IF(A25="","",IFERROR(IF(OFFSET(Tables!$A$103,MATCH(Dashboard!$A25,Tables!$A$103:$A$135,0)-1,MATCH(Dashboard!$B$1,Tables!$1:$1,0)-3,1,1)&gt;0,"W",IF(OFFSET(Tables!$A$103,MATCH(Dashboard!$A25,Tables!$A$103:$A$135,0)-1,MATCH(Dashboard!$B$1,Tables!$1:$1,0)-3,1,1)=0,"D","L")),""))</f>
        <v/>
      </c>
      <c r="N25" s="90" t="str">
        <f ca="1">IF(A25="","",IFERROR(IF(OFFSET(Tables!$A$103,MATCH(Dashboard!$A25,Tables!$A$103:$A$135,0)-1,MATCH(Dashboard!$B$1,Tables!$1:$1,0)-2,1,1)&gt;0,"W",IF(OFFSET(Tables!$A$103,MATCH(Dashboard!$A25,Tables!$A$103:$A$135,0)-1,MATCH(Dashboard!$B$1,Tables!$1:$1,0)-2,1,1)=0,"D","L")),""))</f>
        <v/>
      </c>
      <c r="O25" s="90" t="str">
        <f ca="1">IF(A25="","",IFERROR(IF(OFFSET(Tables!$A$103,MATCH(Dashboard!$A25,Tables!$A$103:$A$135,0)-1,MATCH(Dashboard!$B$1,Tables!$1:$1,0)-1,1,1)&gt;0,"W",IF(OFFSET(Tables!$A$103,MATCH(Dashboard!$A25,Tables!$A$103:$A$135,0)-1,MATCH(Dashboard!$B$1,Tables!$1:$1,0)-1,1,1)=0,"D","L")),""))</f>
        <v/>
      </c>
      <c r="V25" t="str">
        <f t="shared" ca="1" si="1"/>
        <v>EMPTY</v>
      </c>
      <c r="W25">
        <v>21</v>
      </c>
    </row>
    <row r="26" spans="1:23" ht="15.75" hidden="1">
      <c r="A26" s="95" t="str">
        <f ca="1">IFERROR(INDEX(OFFSET(Tables!$A$1,1,0,'League settings'!$B$2,1),MATCH(I26,OFFSET(Tables!$A$1,1,MATCH(Dashboard!$B$1,Tables!$1:$1,0)-1,'League settings'!$B$2,1),0)),"")</f>
        <v/>
      </c>
      <c r="B26" s="96"/>
      <c r="C26" s="96"/>
      <c r="D26" s="96"/>
      <c r="E26" s="96"/>
      <c r="F26" s="97"/>
      <c r="G26" s="97"/>
      <c r="H26" s="97"/>
      <c r="I26" s="98" t="str">
        <f ca="1">IFERROR(LARGE(OFFSET(Tables!$A$1,1,MATCH(Dashboard!$B$1,Tables!$1:$1,0)-1,'League settings'!$B$2,1),W26),"")</f>
        <v/>
      </c>
      <c r="J26" s="90" t="str">
        <f ca="1">IF(A26="","",IFERROR(IF(OFFSET(Tables!$A$103,MATCH(Dashboard!$A26,Tables!$A$103:$A$135,0)-1,MATCH(Dashboard!$B$1,Tables!$1:$1,0)-6,1,1)&gt;0,"W",IF(OFFSET(Tables!$A$103,MATCH(Dashboard!$A26,Tables!$A$103:$A$135,0)-1,MATCH(Dashboard!$B$1,Tables!$1:$1,0)-6,1,1)=0,"D","L")),""))</f>
        <v/>
      </c>
      <c r="K26" s="90" t="str">
        <f ca="1">IF(A26="","",IFERROR(IF(OFFSET(Tables!$A$103,MATCH(Dashboard!$A26,Tables!$A$103:$A$135,0)-1,MATCH(Dashboard!$B$1,Tables!$1:$1,0)-5,1,1)&gt;0,"W",IF(OFFSET(Tables!$A$103,MATCH(Dashboard!$A26,Tables!$A$103:$A$135,0)-1,MATCH(Dashboard!$B$1,Tables!$1:$1,0)-5,1,1)=0,"D","L")),""))</f>
        <v/>
      </c>
      <c r="L26" s="90" t="str">
        <f ca="1">IF(A26="","",IFERROR(IF(OFFSET(Tables!$A$103,MATCH(Dashboard!$A26,Tables!$A$103:$A$135,0)-1,MATCH(Dashboard!$B$1,Tables!$1:$1,0)-4,1,1)&gt;0,"W",IF(OFFSET(Tables!$A$103,MATCH(Dashboard!$A26,Tables!$A$103:$A$135,0)-1,MATCH(Dashboard!$B$1,Tables!$1:$1,0)-4,1,1)=0,"D","L")),""))</f>
        <v/>
      </c>
      <c r="M26" s="90" t="str">
        <f ca="1">IF(A26="","",IFERROR(IF(OFFSET(Tables!$A$103,MATCH(Dashboard!$A26,Tables!$A$103:$A$135,0)-1,MATCH(Dashboard!$B$1,Tables!$1:$1,0)-3,1,1)&gt;0,"W",IF(OFFSET(Tables!$A$103,MATCH(Dashboard!$A26,Tables!$A$103:$A$135,0)-1,MATCH(Dashboard!$B$1,Tables!$1:$1,0)-3,1,1)=0,"D","L")),""))</f>
        <v/>
      </c>
      <c r="N26" s="90" t="str">
        <f ca="1">IF(A26="","",IFERROR(IF(OFFSET(Tables!$A$103,MATCH(Dashboard!$A26,Tables!$A$103:$A$135,0)-1,MATCH(Dashboard!$B$1,Tables!$1:$1,0)-2,1,1)&gt;0,"W",IF(OFFSET(Tables!$A$103,MATCH(Dashboard!$A26,Tables!$A$103:$A$135,0)-1,MATCH(Dashboard!$B$1,Tables!$1:$1,0)-2,1,1)=0,"D","L")),""))</f>
        <v/>
      </c>
      <c r="O26" s="90" t="str">
        <f ca="1">IF(A26="","",IFERROR(IF(OFFSET(Tables!$A$103,MATCH(Dashboard!$A26,Tables!$A$103:$A$135,0)-1,MATCH(Dashboard!$B$1,Tables!$1:$1,0)-1,1,1)&gt;0,"W",IF(OFFSET(Tables!$A$103,MATCH(Dashboard!$A26,Tables!$A$103:$A$135,0)-1,MATCH(Dashboard!$B$1,Tables!$1:$1,0)-1,1,1)=0,"D","L")),""))</f>
        <v/>
      </c>
      <c r="V26" t="str">
        <f t="shared" ca="1" si="1"/>
        <v>EMPTY</v>
      </c>
      <c r="W26">
        <v>22</v>
      </c>
    </row>
    <row r="27" spans="1:23" ht="15.75" hidden="1">
      <c r="A27" s="94" t="str">
        <f ca="1">IFERROR(INDEX(OFFSET(Tables!$A$1,1,0,'League settings'!$B$2,1),MATCH(I27,OFFSET(Tables!$A$1,1,MATCH(Dashboard!$B$1,Tables!$1:$1,0)-1,'League settings'!$B$2,1),0)),"")</f>
        <v/>
      </c>
      <c r="B27" s="91"/>
      <c r="C27" s="91"/>
      <c r="D27" s="91"/>
      <c r="E27" s="91"/>
      <c r="F27" s="92"/>
      <c r="G27" s="92"/>
      <c r="H27" s="92"/>
      <c r="I27" s="93" t="str">
        <f ca="1">IFERROR(LARGE(OFFSET(Tables!$A$1,1,MATCH(Dashboard!$B$1,Tables!$1:$1,0)-1,'League settings'!$B$2,1),W27),"")</f>
        <v/>
      </c>
      <c r="J27" s="90" t="str">
        <f ca="1">IF(A27="","",IFERROR(IF(OFFSET(Tables!$A$103,MATCH(Dashboard!$A27,Tables!$A$103:$A$135,0)-1,MATCH(Dashboard!$B$1,Tables!$1:$1,0)-6,1,1)&gt;0,"W",IF(OFFSET(Tables!$A$103,MATCH(Dashboard!$A27,Tables!$A$103:$A$135,0)-1,MATCH(Dashboard!$B$1,Tables!$1:$1,0)-6,1,1)=0,"D","L")),""))</f>
        <v/>
      </c>
      <c r="K27" s="90" t="str">
        <f ca="1">IF(A27="","",IFERROR(IF(OFFSET(Tables!$A$103,MATCH(Dashboard!$A27,Tables!$A$103:$A$135,0)-1,MATCH(Dashboard!$B$1,Tables!$1:$1,0)-5,1,1)&gt;0,"W",IF(OFFSET(Tables!$A$103,MATCH(Dashboard!$A27,Tables!$A$103:$A$135,0)-1,MATCH(Dashboard!$B$1,Tables!$1:$1,0)-5,1,1)=0,"D","L")),""))</f>
        <v/>
      </c>
      <c r="L27" s="90" t="str">
        <f ca="1">IF(A27="","",IFERROR(IF(OFFSET(Tables!$A$103,MATCH(Dashboard!$A27,Tables!$A$103:$A$135,0)-1,MATCH(Dashboard!$B$1,Tables!$1:$1,0)-4,1,1)&gt;0,"W",IF(OFFSET(Tables!$A$103,MATCH(Dashboard!$A27,Tables!$A$103:$A$135,0)-1,MATCH(Dashboard!$B$1,Tables!$1:$1,0)-4,1,1)=0,"D","L")),""))</f>
        <v/>
      </c>
      <c r="M27" s="90" t="str">
        <f ca="1">IF(A27="","",IFERROR(IF(OFFSET(Tables!$A$103,MATCH(Dashboard!$A27,Tables!$A$103:$A$135,0)-1,MATCH(Dashboard!$B$1,Tables!$1:$1,0)-3,1,1)&gt;0,"W",IF(OFFSET(Tables!$A$103,MATCH(Dashboard!$A27,Tables!$A$103:$A$135,0)-1,MATCH(Dashboard!$B$1,Tables!$1:$1,0)-3,1,1)=0,"D","L")),""))</f>
        <v/>
      </c>
      <c r="N27" s="90" t="str">
        <f ca="1">IF(A27="","",IFERROR(IF(OFFSET(Tables!$A$103,MATCH(Dashboard!$A27,Tables!$A$103:$A$135,0)-1,MATCH(Dashboard!$B$1,Tables!$1:$1,0)-2,1,1)&gt;0,"W",IF(OFFSET(Tables!$A$103,MATCH(Dashboard!$A27,Tables!$A$103:$A$135,0)-1,MATCH(Dashboard!$B$1,Tables!$1:$1,0)-2,1,1)=0,"D","L")),""))</f>
        <v/>
      </c>
      <c r="O27" s="90" t="str">
        <f ca="1">IF(A27="","",IFERROR(IF(OFFSET(Tables!$A$103,MATCH(Dashboard!$A27,Tables!$A$103:$A$135,0)-1,MATCH(Dashboard!$B$1,Tables!$1:$1,0)-1,1,1)&gt;0,"W",IF(OFFSET(Tables!$A$103,MATCH(Dashboard!$A27,Tables!$A$103:$A$135,0)-1,MATCH(Dashboard!$B$1,Tables!$1:$1,0)-1,1,1)=0,"D","L")),""))</f>
        <v/>
      </c>
      <c r="V27" t="str">
        <f t="shared" ca="1" si="1"/>
        <v>EMPTY</v>
      </c>
      <c r="W27">
        <v>23</v>
      </c>
    </row>
    <row r="28" spans="1:23" ht="15.75" hidden="1">
      <c r="A28" s="95" t="str">
        <f ca="1">IFERROR(INDEX(OFFSET(Tables!$A$1,1,0,'League settings'!$B$2,1),MATCH(I28,OFFSET(Tables!$A$1,1,MATCH(Dashboard!$B$1,Tables!$1:$1,0)-1,'League settings'!$B$2,1),0)),"")</f>
        <v/>
      </c>
      <c r="B28" s="96"/>
      <c r="C28" s="96"/>
      <c r="D28" s="96"/>
      <c r="E28" s="96"/>
      <c r="F28" s="97"/>
      <c r="G28" s="97"/>
      <c r="H28" s="97"/>
      <c r="I28" s="98" t="str">
        <f ca="1">IFERROR(LARGE(OFFSET(Tables!$A$1,1,MATCH(Dashboard!$B$1,Tables!$1:$1,0)-1,'League settings'!$B$2,1),W28),"")</f>
        <v/>
      </c>
      <c r="J28" s="90" t="str">
        <f ca="1">IF(A28="","",IFERROR(IF(OFFSET(Tables!$A$103,MATCH(Dashboard!$A28,Tables!$A$103:$A$135,0)-1,MATCH(Dashboard!$B$1,Tables!$1:$1,0)-6,1,1)&gt;0,"W",IF(OFFSET(Tables!$A$103,MATCH(Dashboard!$A28,Tables!$A$103:$A$135,0)-1,MATCH(Dashboard!$B$1,Tables!$1:$1,0)-6,1,1)=0,"D","L")),""))</f>
        <v/>
      </c>
      <c r="K28" s="90" t="str">
        <f ca="1">IF(A28="","",IFERROR(IF(OFFSET(Tables!$A$103,MATCH(Dashboard!$A28,Tables!$A$103:$A$135,0)-1,MATCH(Dashboard!$B$1,Tables!$1:$1,0)-5,1,1)&gt;0,"W",IF(OFFSET(Tables!$A$103,MATCH(Dashboard!$A28,Tables!$A$103:$A$135,0)-1,MATCH(Dashboard!$B$1,Tables!$1:$1,0)-5,1,1)=0,"D","L")),""))</f>
        <v/>
      </c>
      <c r="L28" s="90" t="str">
        <f ca="1">IF(A28="","",IFERROR(IF(OFFSET(Tables!$A$103,MATCH(Dashboard!$A28,Tables!$A$103:$A$135,0)-1,MATCH(Dashboard!$B$1,Tables!$1:$1,0)-4,1,1)&gt;0,"W",IF(OFFSET(Tables!$A$103,MATCH(Dashboard!$A28,Tables!$A$103:$A$135,0)-1,MATCH(Dashboard!$B$1,Tables!$1:$1,0)-4,1,1)=0,"D","L")),""))</f>
        <v/>
      </c>
      <c r="M28" s="90" t="str">
        <f ca="1">IF(A28="","",IFERROR(IF(OFFSET(Tables!$A$103,MATCH(Dashboard!$A28,Tables!$A$103:$A$135,0)-1,MATCH(Dashboard!$B$1,Tables!$1:$1,0)-3,1,1)&gt;0,"W",IF(OFFSET(Tables!$A$103,MATCH(Dashboard!$A28,Tables!$A$103:$A$135,0)-1,MATCH(Dashboard!$B$1,Tables!$1:$1,0)-3,1,1)=0,"D","L")),""))</f>
        <v/>
      </c>
      <c r="N28" s="90" t="str">
        <f ca="1">IF(A28="","",IFERROR(IF(OFFSET(Tables!$A$103,MATCH(Dashboard!$A28,Tables!$A$103:$A$135,0)-1,MATCH(Dashboard!$B$1,Tables!$1:$1,0)-2,1,1)&gt;0,"W",IF(OFFSET(Tables!$A$103,MATCH(Dashboard!$A28,Tables!$A$103:$A$135,0)-1,MATCH(Dashboard!$B$1,Tables!$1:$1,0)-2,1,1)=0,"D","L")),""))</f>
        <v/>
      </c>
      <c r="O28" s="90" t="str">
        <f ca="1">IF(A28="","",IFERROR(IF(OFFSET(Tables!$A$103,MATCH(Dashboard!$A28,Tables!$A$103:$A$135,0)-1,MATCH(Dashboard!$B$1,Tables!$1:$1,0)-1,1,1)&gt;0,"W",IF(OFFSET(Tables!$A$103,MATCH(Dashboard!$A28,Tables!$A$103:$A$135,0)-1,MATCH(Dashboard!$B$1,Tables!$1:$1,0)-1,1,1)=0,"D","L")),""))</f>
        <v/>
      </c>
      <c r="V28" t="str">
        <f t="shared" ca="1" si="1"/>
        <v>EMPTY</v>
      </c>
      <c r="W28">
        <v>24</v>
      </c>
    </row>
    <row r="29" spans="1:23" ht="15.75" hidden="1">
      <c r="A29" s="94" t="str">
        <f ca="1">IFERROR(INDEX(OFFSET(Tables!$A$1,1,0,'League settings'!$B$2,1),MATCH(I29,OFFSET(Tables!$A$1,1,MATCH(Dashboard!$B$1,Tables!$1:$1,0)-1,'League settings'!$B$2,1),0)),"")</f>
        <v/>
      </c>
      <c r="B29" s="91"/>
      <c r="C29" s="91"/>
      <c r="D29" s="91"/>
      <c r="E29" s="91"/>
      <c r="F29" s="92"/>
      <c r="G29" s="92"/>
      <c r="H29" s="92"/>
      <c r="I29" s="93" t="str">
        <f ca="1">IFERROR(LARGE(OFFSET(Tables!$A$1,1,MATCH(Dashboard!$B$1,Tables!$1:$1,0)-1,'League settings'!$B$2,1),W29),"")</f>
        <v/>
      </c>
      <c r="J29" s="90" t="str">
        <f ca="1">IF(A29="","",IFERROR(IF(OFFSET(Tables!$A$103,MATCH(Dashboard!$A29,Tables!$A$103:$A$135,0)-1,MATCH(Dashboard!$B$1,Tables!$1:$1,0)-6,1,1)&gt;0,"W",IF(OFFSET(Tables!$A$103,MATCH(Dashboard!$A29,Tables!$A$103:$A$135,0)-1,MATCH(Dashboard!$B$1,Tables!$1:$1,0)-6,1,1)=0,"D","L")),""))</f>
        <v/>
      </c>
      <c r="K29" s="90" t="str">
        <f ca="1">IF(A29="","",IFERROR(IF(OFFSET(Tables!$A$103,MATCH(Dashboard!$A29,Tables!$A$103:$A$135,0)-1,MATCH(Dashboard!$B$1,Tables!$1:$1,0)-5,1,1)&gt;0,"W",IF(OFFSET(Tables!$A$103,MATCH(Dashboard!$A29,Tables!$A$103:$A$135,0)-1,MATCH(Dashboard!$B$1,Tables!$1:$1,0)-5,1,1)=0,"D","L")),""))</f>
        <v/>
      </c>
      <c r="L29" s="90" t="str">
        <f ca="1">IF(A29="","",IFERROR(IF(OFFSET(Tables!$A$103,MATCH(Dashboard!$A29,Tables!$A$103:$A$135,0)-1,MATCH(Dashboard!$B$1,Tables!$1:$1,0)-4,1,1)&gt;0,"W",IF(OFFSET(Tables!$A$103,MATCH(Dashboard!$A29,Tables!$A$103:$A$135,0)-1,MATCH(Dashboard!$B$1,Tables!$1:$1,0)-4,1,1)=0,"D","L")),""))</f>
        <v/>
      </c>
      <c r="M29" s="90" t="str">
        <f ca="1">IF(A29="","",IFERROR(IF(OFFSET(Tables!$A$103,MATCH(Dashboard!$A29,Tables!$A$103:$A$135,0)-1,MATCH(Dashboard!$B$1,Tables!$1:$1,0)-3,1,1)&gt;0,"W",IF(OFFSET(Tables!$A$103,MATCH(Dashboard!$A29,Tables!$A$103:$A$135,0)-1,MATCH(Dashboard!$B$1,Tables!$1:$1,0)-3,1,1)=0,"D","L")),""))</f>
        <v/>
      </c>
      <c r="N29" s="90" t="str">
        <f ca="1">IF(A29="","",IFERROR(IF(OFFSET(Tables!$A$103,MATCH(Dashboard!$A29,Tables!$A$103:$A$135,0)-1,MATCH(Dashboard!$B$1,Tables!$1:$1,0)-2,1,1)&gt;0,"W",IF(OFFSET(Tables!$A$103,MATCH(Dashboard!$A29,Tables!$A$103:$A$135,0)-1,MATCH(Dashboard!$B$1,Tables!$1:$1,0)-2,1,1)=0,"D","L")),""))</f>
        <v/>
      </c>
      <c r="O29" s="90" t="str">
        <f ca="1">IF(A29="","",IFERROR(IF(OFFSET(Tables!$A$103,MATCH(Dashboard!$A29,Tables!$A$103:$A$135,0)-1,MATCH(Dashboard!$B$1,Tables!$1:$1,0)-1,1,1)&gt;0,"W",IF(OFFSET(Tables!$A$103,MATCH(Dashboard!$A29,Tables!$A$103:$A$135,0)-1,MATCH(Dashboard!$B$1,Tables!$1:$1,0)-1,1,1)=0,"D","L")),""))</f>
        <v/>
      </c>
      <c r="V29" t="str">
        <f t="shared" ca="1" si="1"/>
        <v>EMPTY</v>
      </c>
      <c r="W29">
        <v>25</v>
      </c>
    </row>
    <row r="30" spans="1:23" ht="15.75" hidden="1">
      <c r="A30" s="95" t="str">
        <f ca="1">IFERROR(INDEX(OFFSET(Tables!$A$1,1,0,'League settings'!$B$2,1),MATCH(I30,OFFSET(Tables!$A$1,1,MATCH(Dashboard!$B$1,Tables!$1:$1,0)-1,'League settings'!$B$2,1),0)),"")</f>
        <v/>
      </c>
      <c r="B30" s="96"/>
      <c r="C30" s="96"/>
      <c r="D30" s="96"/>
      <c r="E30" s="96"/>
      <c r="F30" s="97"/>
      <c r="G30" s="97"/>
      <c r="H30" s="97"/>
      <c r="I30" s="98" t="str">
        <f ca="1">IFERROR(LARGE(OFFSET(Tables!$A$1,1,MATCH(Dashboard!$B$1,Tables!$1:$1,0)-1,'League settings'!$B$2,1),W30),"")</f>
        <v/>
      </c>
      <c r="J30" s="90" t="str">
        <f ca="1">IF(A30="","",IFERROR(IF(OFFSET(Tables!$A$103,MATCH(Dashboard!$A30,Tables!$A$103:$A$135,0)-1,MATCH(Dashboard!$B$1,Tables!$1:$1,0)-6,1,1)&gt;0,"W",IF(OFFSET(Tables!$A$103,MATCH(Dashboard!$A30,Tables!$A$103:$A$135,0)-1,MATCH(Dashboard!$B$1,Tables!$1:$1,0)-6,1,1)=0,"D","L")),""))</f>
        <v/>
      </c>
      <c r="K30" s="90" t="str">
        <f ca="1">IF(A30="","",IFERROR(IF(OFFSET(Tables!$A$103,MATCH(Dashboard!$A30,Tables!$A$103:$A$135,0)-1,MATCH(Dashboard!$B$1,Tables!$1:$1,0)-5,1,1)&gt;0,"W",IF(OFFSET(Tables!$A$103,MATCH(Dashboard!$A30,Tables!$A$103:$A$135,0)-1,MATCH(Dashboard!$B$1,Tables!$1:$1,0)-5,1,1)=0,"D","L")),""))</f>
        <v/>
      </c>
      <c r="L30" s="90" t="str">
        <f ca="1">IF(A30="","",IFERROR(IF(OFFSET(Tables!$A$103,MATCH(Dashboard!$A30,Tables!$A$103:$A$135,0)-1,MATCH(Dashboard!$B$1,Tables!$1:$1,0)-4,1,1)&gt;0,"W",IF(OFFSET(Tables!$A$103,MATCH(Dashboard!$A30,Tables!$A$103:$A$135,0)-1,MATCH(Dashboard!$B$1,Tables!$1:$1,0)-4,1,1)=0,"D","L")),""))</f>
        <v/>
      </c>
      <c r="M30" s="90" t="str">
        <f ca="1">IF(A30="","",IFERROR(IF(OFFSET(Tables!$A$103,MATCH(Dashboard!$A30,Tables!$A$103:$A$135,0)-1,MATCH(Dashboard!$B$1,Tables!$1:$1,0)-3,1,1)&gt;0,"W",IF(OFFSET(Tables!$A$103,MATCH(Dashboard!$A30,Tables!$A$103:$A$135,0)-1,MATCH(Dashboard!$B$1,Tables!$1:$1,0)-3,1,1)=0,"D","L")),""))</f>
        <v/>
      </c>
      <c r="N30" s="90" t="str">
        <f ca="1">IF(A30="","",IFERROR(IF(OFFSET(Tables!$A$103,MATCH(Dashboard!$A30,Tables!$A$103:$A$135,0)-1,MATCH(Dashboard!$B$1,Tables!$1:$1,0)-2,1,1)&gt;0,"W",IF(OFFSET(Tables!$A$103,MATCH(Dashboard!$A30,Tables!$A$103:$A$135,0)-1,MATCH(Dashboard!$B$1,Tables!$1:$1,0)-2,1,1)=0,"D","L")),""))</f>
        <v/>
      </c>
      <c r="O30" s="90" t="str">
        <f ca="1">IF(A30="","",IFERROR(IF(OFFSET(Tables!$A$103,MATCH(Dashboard!$A30,Tables!$A$103:$A$135,0)-1,MATCH(Dashboard!$B$1,Tables!$1:$1,0)-1,1,1)&gt;0,"W",IF(OFFSET(Tables!$A$103,MATCH(Dashboard!$A30,Tables!$A$103:$A$135,0)-1,MATCH(Dashboard!$B$1,Tables!$1:$1,0)-1,1,1)=0,"D","L")),""))</f>
        <v/>
      </c>
      <c r="V30" t="str">
        <f t="shared" ca="1" si="1"/>
        <v>EMPTY</v>
      </c>
      <c r="W30">
        <v>26</v>
      </c>
    </row>
    <row r="31" spans="1:23" ht="15.75" hidden="1">
      <c r="A31" s="94" t="str">
        <f ca="1">IFERROR(INDEX(OFFSET(Tables!$A$1,1,0,'League settings'!$B$2,1),MATCH(I31,OFFSET(Tables!$A$1,1,MATCH(Dashboard!$B$1,Tables!$1:$1,0)-1,'League settings'!$B$2,1),0)),"")</f>
        <v/>
      </c>
      <c r="B31" s="91"/>
      <c r="C31" s="91"/>
      <c r="D31" s="91"/>
      <c r="E31" s="91"/>
      <c r="F31" s="92"/>
      <c r="G31" s="92"/>
      <c r="H31" s="92"/>
      <c r="I31" s="93" t="str">
        <f ca="1">IFERROR(LARGE(OFFSET(Tables!$A$1,1,MATCH(Dashboard!$B$1,Tables!$1:$1,0)-1,'League settings'!$B$2,1),W31),"")</f>
        <v/>
      </c>
      <c r="J31" s="90" t="str">
        <f ca="1">IF(A31="","",IFERROR(IF(OFFSET(Tables!$A$103,MATCH(Dashboard!$A31,Tables!$A$103:$A$135,0)-1,MATCH(Dashboard!$B$1,Tables!$1:$1,0)-6,1,1)&gt;0,"W",IF(OFFSET(Tables!$A$103,MATCH(Dashboard!$A31,Tables!$A$103:$A$135,0)-1,MATCH(Dashboard!$B$1,Tables!$1:$1,0)-6,1,1)=0,"D","L")),""))</f>
        <v/>
      </c>
      <c r="K31" s="90" t="str">
        <f ca="1">IF(A31="","",IFERROR(IF(OFFSET(Tables!$A$103,MATCH(Dashboard!$A31,Tables!$A$103:$A$135,0)-1,MATCH(Dashboard!$B$1,Tables!$1:$1,0)-5,1,1)&gt;0,"W",IF(OFFSET(Tables!$A$103,MATCH(Dashboard!$A31,Tables!$A$103:$A$135,0)-1,MATCH(Dashboard!$B$1,Tables!$1:$1,0)-5,1,1)=0,"D","L")),""))</f>
        <v/>
      </c>
      <c r="L31" s="90" t="str">
        <f ca="1">IF(A31="","",IFERROR(IF(OFFSET(Tables!$A$103,MATCH(Dashboard!$A31,Tables!$A$103:$A$135,0)-1,MATCH(Dashboard!$B$1,Tables!$1:$1,0)-4,1,1)&gt;0,"W",IF(OFFSET(Tables!$A$103,MATCH(Dashboard!$A31,Tables!$A$103:$A$135,0)-1,MATCH(Dashboard!$B$1,Tables!$1:$1,0)-4,1,1)=0,"D","L")),""))</f>
        <v/>
      </c>
      <c r="M31" s="90" t="str">
        <f ca="1">IF(A31="","",IFERROR(IF(OFFSET(Tables!$A$103,MATCH(Dashboard!$A31,Tables!$A$103:$A$135,0)-1,MATCH(Dashboard!$B$1,Tables!$1:$1,0)-3,1,1)&gt;0,"W",IF(OFFSET(Tables!$A$103,MATCH(Dashboard!$A31,Tables!$A$103:$A$135,0)-1,MATCH(Dashboard!$B$1,Tables!$1:$1,0)-3,1,1)=0,"D","L")),""))</f>
        <v/>
      </c>
      <c r="N31" s="90" t="str">
        <f ca="1">IF(A31="","",IFERROR(IF(OFFSET(Tables!$A$103,MATCH(Dashboard!$A31,Tables!$A$103:$A$135,0)-1,MATCH(Dashboard!$B$1,Tables!$1:$1,0)-2,1,1)&gt;0,"W",IF(OFFSET(Tables!$A$103,MATCH(Dashboard!$A31,Tables!$A$103:$A$135,0)-1,MATCH(Dashboard!$B$1,Tables!$1:$1,0)-2,1,1)=0,"D","L")),""))</f>
        <v/>
      </c>
      <c r="O31" s="90" t="str">
        <f ca="1">IF(A31="","",IFERROR(IF(OFFSET(Tables!$A$103,MATCH(Dashboard!$A31,Tables!$A$103:$A$135,0)-1,MATCH(Dashboard!$B$1,Tables!$1:$1,0)-1,1,1)&gt;0,"W",IF(OFFSET(Tables!$A$103,MATCH(Dashboard!$A31,Tables!$A$103:$A$135,0)-1,MATCH(Dashboard!$B$1,Tables!$1:$1,0)-1,1,1)=0,"D","L")),""))</f>
        <v/>
      </c>
      <c r="V31" t="str">
        <f t="shared" ca="1" si="1"/>
        <v>EMPTY</v>
      </c>
      <c r="W31">
        <v>27</v>
      </c>
    </row>
    <row r="32" spans="1:23" ht="15.75" hidden="1">
      <c r="A32" s="95" t="str">
        <f ca="1">IFERROR(INDEX(OFFSET(Tables!$A$1,1,0,'League settings'!$B$2,1),MATCH(I32,OFFSET(Tables!$A$1,1,MATCH(Dashboard!$B$1,Tables!$1:$1,0)-1,'League settings'!$B$2,1),0)),"")</f>
        <v/>
      </c>
      <c r="B32" s="96"/>
      <c r="C32" s="96"/>
      <c r="D32" s="96"/>
      <c r="E32" s="96"/>
      <c r="F32" s="97"/>
      <c r="G32" s="97"/>
      <c r="H32" s="97"/>
      <c r="I32" s="98" t="str">
        <f ca="1">IFERROR(LARGE(OFFSET(Tables!$A$1,1,MATCH(Dashboard!$B$1,Tables!$1:$1,0)-1,'League settings'!$B$2,1),W32),"")</f>
        <v/>
      </c>
      <c r="J32" s="90" t="str">
        <f ca="1">IF(A32="","",IFERROR(IF(OFFSET(Tables!$A$103,MATCH(Dashboard!$A32,Tables!$A$103:$A$135,0)-1,MATCH(Dashboard!$B$1,Tables!$1:$1,0)-6,1,1)&gt;0,"W",IF(OFFSET(Tables!$A$103,MATCH(Dashboard!$A32,Tables!$A$103:$A$135,0)-1,MATCH(Dashboard!$B$1,Tables!$1:$1,0)-6,1,1)=0,"D","L")),""))</f>
        <v/>
      </c>
      <c r="K32" s="90" t="str">
        <f ca="1">IF(A32="","",IFERROR(IF(OFFSET(Tables!$A$103,MATCH(Dashboard!$A32,Tables!$A$103:$A$135,0)-1,MATCH(Dashboard!$B$1,Tables!$1:$1,0)-5,1,1)&gt;0,"W",IF(OFFSET(Tables!$A$103,MATCH(Dashboard!$A32,Tables!$A$103:$A$135,0)-1,MATCH(Dashboard!$B$1,Tables!$1:$1,0)-5,1,1)=0,"D","L")),""))</f>
        <v/>
      </c>
      <c r="L32" s="90" t="str">
        <f ca="1">IF(A32="","",IFERROR(IF(OFFSET(Tables!$A$103,MATCH(Dashboard!$A32,Tables!$A$103:$A$135,0)-1,MATCH(Dashboard!$B$1,Tables!$1:$1,0)-4,1,1)&gt;0,"W",IF(OFFSET(Tables!$A$103,MATCH(Dashboard!$A32,Tables!$A$103:$A$135,0)-1,MATCH(Dashboard!$B$1,Tables!$1:$1,0)-4,1,1)=0,"D","L")),""))</f>
        <v/>
      </c>
      <c r="M32" s="90" t="str">
        <f ca="1">IF(A32="","",IFERROR(IF(OFFSET(Tables!$A$103,MATCH(Dashboard!$A32,Tables!$A$103:$A$135,0)-1,MATCH(Dashboard!$B$1,Tables!$1:$1,0)-3,1,1)&gt;0,"W",IF(OFFSET(Tables!$A$103,MATCH(Dashboard!$A32,Tables!$A$103:$A$135,0)-1,MATCH(Dashboard!$B$1,Tables!$1:$1,0)-3,1,1)=0,"D","L")),""))</f>
        <v/>
      </c>
      <c r="N32" s="90" t="str">
        <f ca="1">IF(A32="","",IFERROR(IF(OFFSET(Tables!$A$103,MATCH(Dashboard!$A32,Tables!$A$103:$A$135,0)-1,MATCH(Dashboard!$B$1,Tables!$1:$1,0)-2,1,1)&gt;0,"W",IF(OFFSET(Tables!$A$103,MATCH(Dashboard!$A32,Tables!$A$103:$A$135,0)-1,MATCH(Dashboard!$B$1,Tables!$1:$1,0)-2,1,1)=0,"D","L")),""))</f>
        <v/>
      </c>
      <c r="O32" s="90" t="str">
        <f ca="1">IF(A32="","",IFERROR(IF(OFFSET(Tables!$A$103,MATCH(Dashboard!$A32,Tables!$A$103:$A$135,0)-1,MATCH(Dashboard!$B$1,Tables!$1:$1,0)-1,1,1)&gt;0,"W",IF(OFFSET(Tables!$A$103,MATCH(Dashboard!$A32,Tables!$A$103:$A$135,0)-1,MATCH(Dashboard!$B$1,Tables!$1:$1,0)-1,1,1)=0,"D","L")),""))</f>
        <v/>
      </c>
      <c r="V32" t="str">
        <f t="shared" ca="1" si="1"/>
        <v>EMPTY</v>
      </c>
      <c r="W32">
        <v>28</v>
      </c>
    </row>
    <row r="35" spans="1:21" ht="45">
      <c r="A35" s="100" t="str">
        <f>"Strike Rate for "&amp;"("&amp;B1&amp;")"</f>
        <v>Strike Rate for (GW 34)</v>
      </c>
      <c r="B35" s="99" t="s">
        <v>142</v>
      </c>
      <c r="C35" s="99" t="s">
        <v>143</v>
      </c>
      <c r="D35" s="99" t="s">
        <v>145</v>
      </c>
      <c r="E35" s="99" t="s">
        <v>220</v>
      </c>
      <c r="F35" s="99" t="s">
        <v>221</v>
      </c>
      <c r="G35" s="99" t="s">
        <v>222</v>
      </c>
      <c r="H35" s="130" t="s">
        <v>224</v>
      </c>
      <c r="I35" s="130" t="s">
        <v>225</v>
      </c>
    </row>
    <row r="36" spans="1:21" ht="15.75">
      <c r="A36" t="s">
        <v>136</v>
      </c>
      <c r="B36" s="101">
        <f ca="1">IFERROR(COUNTIFS(OFFSET('Program and Results'!$X$1,MATCH(Dashboard!$B$1,'Program and Results'!$A:$A,0)-1,0,COUNTIF('Program and Results'!$A:$A,Dashboard!$B$1),1),"Succeeded",OFFSET('Program and Results'!$W$1,MATCH(Dashboard!$B$1,'Program and Results'!$A:$A,0)-1,0,COUNTIF('Program and Results'!$A:$A,Dashboard!$B$1),1),B$35)/COUNTIF(OFFSET('Program and Results'!$W$1,MATCH(Dashboard!$B$1,'Program and Results'!$A:$A,0)-1,0,COUNTIF('Program and Results'!$A:$A,Dashboard!$B$1),1),B$35),"")</f>
        <v>1</v>
      </c>
      <c r="C36" s="101">
        <f ca="1">IFERROR(COUNTIFS(OFFSET('Program and Results'!$X$1,MATCH(Dashboard!$B$1,'Program and Results'!$A:$A,0)-1,0,COUNTIF('Program and Results'!$A:$A,Dashboard!$B$1),1),"Succeeded",OFFSET('Program and Results'!$W$1,MATCH(Dashboard!$B$1,'Program and Results'!$A:$A,0)-1,0,COUNTIF('Program and Results'!$A:$A,Dashboard!$B$1),1),C$35)/COUNTIF(OFFSET('Program and Results'!$W$1,MATCH(Dashboard!$B$1,'Program and Results'!$A:$A,0)-1,0,COUNTIF('Program and Results'!$A:$A,Dashboard!$B$1),1),C$35),"")</f>
        <v>0.5</v>
      </c>
      <c r="D36" s="101" t="str">
        <f ca="1">IFERROR(COUNTIFS(OFFSET('Program and Results'!$X$1,MATCH(Dashboard!$B$1,'Program and Results'!$A:$A,0)-1,0,COUNTIF('Program and Results'!$A:$A,Dashboard!$B$1),1),"Succeeded",OFFSET('Program and Results'!$W$1,MATCH(Dashboard!$B$1,'Program and Results'!$A:$A,0)-1,0,COUNTIF('Program and Results'!$A:$A,Dashboard!$B$1),1),D$35)/COUNTIF(OFFSET('Program and Results'!$W$1,MATCH(Dashboard!$B$1,'Program and Results'!$A:$A,0)-1,0,COUNTIF('Program and Results'!$A:$A,Dashboard!$B$1),1),D$35),"")</f>
        <v/>
      </c>
      <c r="E36" s="4" t="str">
        <f ca="1">COUNTIFS(OFFSET('Program and Results'!$X$1,MATCH(Dashboard!$B$1,'Program and Results'!$A:$A,0)-1,0,COUNTIF('Program and Results'!$A:$A,Dashboard!$B$1),1),"Succeeded",OFFSET('Program and Results'!$W$1,MATCH(Dashboard!$B$1,'Program and Results'!$A:$A,0)-1,0,COUNTIF('Program and Results'!$A:$A,Dashboard!$B$1),1),B$35)&amp;"/"&amp;COUNTIF(OFFSET('Program and Results'!$W$1,MATCH(Dashboard!$B$1,'Program and Results'!$A:$A,0)-1,0,COUNTIF('Program and Results'!$A:$A,Dashboard!$B$1),1),B$35)</f>
        <v>7/7</v>
      </c>
      <c r="F36" s="4" t="str">
        <f ca="1">COUNTIFS(OFFSET('Program and Results'!$X$1,MATCH(Dashboard!$B$1,'Program and Results'!$A:$A,0)-1,0,COUNTIF('Program and Results'!$A:$A,Dashboard!$B$1),1),"Succeeded",OFFSET('Program and Results'!$W$1,MATCH(Dashboard!$B$1,'Program and Results'!$A:$A,0)-1,0,COUNTIF('Program and Results'!$A:$A,Dashboard!$B$1),1),C$35)&amp;"/"&amp;COUNTIF(OFFSET('Program and Results'!$W$1,MATCH(Dashboard!$B$1,'Program and Results'!$A:$A,0)-1,0,COUNTIF('Program and Results'!$A:$A,Dashboard!$B$1),1),C$35)</f>
        <v>1/2</v>
      </c>
      <c r="G36" s="4" t="str">
        <f ca="1">COUNTIFS(OFFSET('Program and Results'!$X$1,MATCH(Dashboard!$B$1,'Program and Results'!$A:$A,0)-1,0,COUNTIF('Program and Results'!$A:$A,Dashboard!$B$1),1),"Succeeded",OFFSET('Program and Results'!$W$1,MATCH(Dashboard!$B$1,'Program and Results'!$A:$A,0)-1,0,COUNTIF('Program and Results'!$A:$A,Dashboard!$B$1),1),D$35)&amp;"/"&amp;COUNTIF(OFFSET('Program and Results'!$W$1,MATCH(Dashboard!$B$1,'Program and Results'!$A:$A,0)-1,0,COUNTIF('Program and Results'!$A:$A,Dashboard!$B$1),1),D$35)</f>
        <v>0/0</v>
      </c>
      <c r="H36" s="127">
        <f ca="1">COUNTIF(OFFSET('Program and Results'!$X$1,MATCH(Dashboard!$B$1,'Program and Results'!$A:$A,0)-1,0,COUNTIF('Program and Results'!$A:$A,Dashboard!$B$1),1),"Succeeded")/COUNTA(OFFSET('Program and Results'!$X$1,MATCH(Dashboard!$B$1,'Program and Results'!$A:$A,0)-1,0,COUNTIF('Program and Results'!$A:$A,Dashboard!$B$1),1))</f>
        <v>0.88888888888888884</v>
      </c>
      <c r="I36" s="128" t="str">
        <f ca="1">COUNTIF(OFFSET('Program and Results'!$X$1,MATCH(Dashboard!$B$1,'Program and Results'!$A:$A,0)-1,0,COUNTIF('Program and Results'!$A:$A,Dashboard!$B$1),1),"Succeeded")&amp;"/"&amp;COUNTA(OFFSET('Program and Results'!$X$1,MATCH(Dashboard!$B$1,'Program and Results'!$A:$A,0)-1,0,COUNTIF('Program and Results'!$A:$A,Dashboard!$B$1),1))</f>
        <v>8/9</v>
      </c>
    </row>
    <row r="37" spans="1:21" ht="15.75">
      <c r="A37" t="s">
        <v>137</v>
      </c>
      <c r="B37" s="101">
        <f ca="1">IFERROR(COUNTIFS(OFFSET('Program and Results'!$Z$1,MATCH(Dashboard!$B$1,'Program and Results'!$A:$A,0)-1,0,COUNTIF('Program and Results'!$A:$A,Dashboard!$B$1),1),"Succeeded",OFFSET('Program and Results'!$Y$1,MATCH(Dashboard!$B$1,'Program and Results'!$A:$A,0)-1,0,COUNTIF('Program and Results'!$A:$A,Dashboard!$B$1),1),B$35)/COUNTIF(OFFSET('Program and Results'!$Y$1,MATCH(Dashboard!$B$1,'Program and Results'!$A:$A,0)-1,0,COUNTIF('Program and Results'!$A:$A,Dashboard!$B$1),1),B$35),"")</f>
        <v>1</v>
      </c>
      <c r="C37" s="101">
        <f ca="1">IFERROR(COUNTIFS(OFFSET('Program and Results'!$Z$1,MATCH(Dashboard!$B$1,'Program and Results'!$A:$A,0)-1,0,COUNTIF('Program and Results'!$A:$A,Dashboard!$B$1),1),"Succeeded",OFFSET('Program and Results'!$Y$1,MATCH(Dashboard!$B$1,'Program and Results'!$A:$A,0)-1,0,COUNTIF('Program and Results'!$A:$A,Dashboard!$B$1),1),C$35)/COUNTIF(OFFSET('Program and Results'!$Y$1,MATCH(Dashboard!$B$1,'Program and Results'!$A:$A,0)-1,0,COUNTIF('Program and Results'!$A:$A,Dashboard!$B$1),1),C$35),"")</f>
        <v>0.33333333333333331</v>
      </c>
      <c r="D37" s="101" t="str">
        <f ca="1">IFERROR(COUNTIFS(OFFSET('Program and Results'!$Z$1,MATCH(Dashboard!$B$1,'Program and Results'!$A:$A,0)-1,0,COUNTIF('Program and Results'!$A:$A,Dashboard!$B$1),1),"Succeeded",OFFSET('Program and Results'!$Y$1,MATCH(Dashboard!$B$1,'Program and Results'!$A:$A,0)-1,0,COUNTIF('Program and Results'!$A:$A,Dashboard!$B$1),1),D$35)/COUNTIF(OFFSET('Program and Results'!$Y$1,MATCH(Dashboard!$B$1,'Program and Results'!$A:$A,0)-1,0,COUNTIF('Program and Results'!$A:$A,Dashboard!$B$1),1),D$35),"")</f>
        <v/>
      </c>
      <c r="E37" s="4" t="str">
        <f ca="1">COUNTIFS(OFFSET('Program and Results'!$Z$1,MATCH(Dashboard!$B$1,'Program and Results'!$A:$A,0)-1,0,COUNTIF('Program and Results'!$A:$A,Dashboard!$B$1),1),"Succeeded",OFFSET('Program and Results'!$Y$1,MATCH(Dashboard!$B$1,'Program and Results'!$A:$A,0)-1,0,COUNTIF('Program and Results'!$A:$A,Dashboard!$B$1),1),B$35)&amp;"/"&amp;COUNTIF(OFFSET('Program and Results'!$Y$1,MATCH(Dashboard!$B$1,'Program and Results'!$A:$A,0)-1,0,COUNTIF('Program and Results'!$A:$A,Dashboard!$B$1),1),B$35)</f>
        <v>6/6</v>
      </c>
      <c r="F37" s="4" t="str">
        <f ca="1">COUNTIFS(OFFSET('Program and Results'!$Z$1,MATCH(Dashboard!$B$1,'Program and Results'!$A:$A,0)-1,0,COUNTIF('Program and Results'!$A:$A,Dashboard!$B$1),1),"Succeeded",OFFSET('Program and Results'!$Y$1,MATCH(Dashboard!$B$1,'Program and Results'!$A:$A,0)-1,0,COUNTIF('Program and Results'!$A:$A,Dashboard!$B$1),1),C$35)&amp;"/"&amp;COUNTIF(OFFSET('Program and Results'!$Y$1,MATCH(Dashboard!$B$1,'Program and Results'!$A:$A,0)-1,0,COUNTIF('Program and Results'!$A:$A,Dashboard!$B$1),1),C$35)</f>
        <v>1/3</v>
      </c>
      <c r="G37" s="4" t="str">
        <f ca="1">COUNTIFS(OFFSET('Program and Results'!$Z$1,MATCH(Dashboard!$B$1,'Program and Results'!$A:$A,0)-1,0,COUNTIF('Program and Results'!$A:$A,Dashboard!$B$1),1),"Succeeded",OFFSET('Program and Results'!$Y$1,MATCH(Dashboard!$B$1,'Program and Results'!$A:$A,0)-1,0,COUNTIF('Program and Results'!$A:$A,Dashboard!$B$1),1),D$35)&amp;"/"&amp;COUNTIF(OFFSET('Program and Results'!$Y$1,MATCH(Dashboard!$B$1,'Program and Results'!$A:$A,0)-1,0,COUNTIF('Program and Results'!$A:$A,Dashboard!$B$1),1),D$35)</f>
        <v>0/0</v>
      </c>
      <c r="H37" s="127">
        <f ca="1">COUNTIF(OFFSET('Program and Results'!$Z$1,MATCH(Dashboard!$B$1,'Program and Results'!$A:$A,0)-1,0,COUNTIF('Program and Results'!$A:$A,Dashboard!$B$1),1),"Succeeded")/COUNTA(OFFSET('Program and Results'!$Z$1,MATCH(Dashboard!$B$1,'Program and Results'!$A:$A,0)-1,0,COUNTIF('Program and Results'!$A:$A,Dashboard!$B$1),1))</f>
        <v>0.77777777777777779</v>
      </c>
      <c r="I37" s="128" t="str">
        <f ca="1">COUNTIF(OFFSET('Program and Results'!$Z$1,MATCH(Dashboard!$B$1,'Program and Results'!$A:$A,0)-1,0,COUNTIF('Program and Results'!$A:$A,Dashboard!$B$1),1),"Succeeded")&amp;"/"&amp;COUNTA(OFFSET('Program and Results'!$Z$1,MATCH(Dashboard!$B$1,'Program and Results'!$A:$A,0)-1,0,COUNTIF('Program and Results'!$A:$A,Dashboard!$B$1),1))</f>
        <v>7/9</v>
      </c>
    </row>
    <row r="38" spans="1:21" ht="15.75">
      <c r="A38" t="s">
        <v>138</v>
      </c>
      <c r="B38" s="101">
        <f ca="1">IFERROR(COUNTIFS(OFFSET('Program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Results'!$A:$A,Dashboard!$B$1),1),B$35)/COUNTIF(OFFSET('Program and Results'!$AD$1,MATCH(Dashboard!$B$1,'Program and Results'!$A:$A,0)-1,0,COUNTIF('Program and Results'!$A:$A,Dashboard!$B$1),1),B$35),"")</f>
        <v>1</v>
      </c>
      <c r="C38" s="101">
        <f ca="1">IFERROR(COUNTIFS(OFFSET('Program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Results'!$A:$A,Dashboard!$B$1),1),C$35)/COUNTIF(OFFSET('Program and Results'!$AD$1,MATCH(Dashboard!$B$1,'Program and Results'!$A:$A,0)-1,0,COUNTIF('Program and Results'!$A:$A,Dashboard!$B$1),1),C$35),"")</f>
        <v>1</v>
      </c>
      <c r="D38" s="101">
        <f ca="1">IFERROR(COUNTIFS(OFFSET('Program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Results'!$A:$A,Dashboard!$B$1),1),D$35)/COUNTIF(OFFSET('Program and Results'!$AD$1,MATCH(Dashboard!$B$1,'Program and Results'!$A:$A,0)-1,0,COUNTIF('Program and Results'!$A:$A,Dashboard!$B$1),1),D$35),"")</f>
        <v>0</v>
      </c>
      <c r="E38" s="4" t="str">
        <f ca="1">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Results'!$A:$A,Dashboard!$B$1),1),B$35)&amp;"/"&amp;COUNTIF(OFFSET('Program and Results'!$AD$1,MATCH(Dashboard!$B$1,'Program and Results'!$A:$A,0)-1,0,COUNTIF('Program and Results'!$A:$A,Dashboard!$B$1),1),B$35)</f>
        <v>3/3</v>
      </c>
      <c r="F38" s="4" t="str">
        <f ca="1">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Results'!$A:$A,Dashboard!$B$1),1),C$35)&amp;"/"&amp;COUNTIF(OFFSET('Program and Results'!$AD$1,MATCH(Dashboard!$B$1,'Program and Results'!$A:$A,0)-1,0,COUNTIF('Program and Results'!$A:$A,Dashboard!$B$1),1),C$35)</f>
        <v>1/1</v>
      </c>
      <c r="G38" s="4" t="str">
        <f ca="1">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Results'!$A:$A,Dashboard!$B$1),1),D$35)&amp;"/"&amp;COUNTIF(OFFSET('Program and Results'!$AD$1,MATCH(Dashboard!$B$1,'Program and Results'!$A:$A,0)-1,0,COUNTIF('Program and Results'!$A:$A,Dashboard!$B$1),1),D$35)</f>
        <v>0/5</v>
      </c>
      <c r="H38" s="127">
        <f ca="1">COUNTIF(OFFSET('Program and Results'!$AE$1,MATCH(Dashboard!$B$1,'Program and Results'!$A:$A,0)-1,0,COUNTIF('Program and Results'!$A:$A,Dashboard!$B$1),1),"Succeeded")/COUNTA(OFFSET('Program and Results'!$AE$1,MATCH(Dashboard!$B$1,'Program and Results'!$A:$A,0)-1,0,COUNTIF('Program and Results'!$A:$A,Dashboard!$B$1),1))</f>
        <v>0.44444444444444442</v>
      </c>
      <c r="I38" s="128" t="str">
        <f ca="1">COUNTIF(OFFSET('Program and Results'!$AE$1,MATCH(Dashboard!$B$1,'Program and Results'!$A:$A,0)-1,0,COUNTIF('Program and Results'!$A:$A,Dashboard!$B$1),1),"Succeeded")&amp;"/"&amp;COUNTA(OFFSET('Program and Results'!$AE$1,MATCH(Dashboard!$B$1,'Program and Results'!$A:$A,0)-1,0,COUNTIF('Program and Results'!$A:$A,Dashboard!$B$1),1))</f>
        <v>4/9</v>
      </c>
    </row>
    <row r="39" spans="1:21" ht="45.75" thickBot="1">
      <c r="A39" s="100" t="s">
        <v>223</v>
      </c>
      <c r="B39" s="99" t="s">
        <v>142</v>
      </c>
      <c r="C39" s="99" t="s">
        <v>143</v>
      </c>
      <c r="D39" s="99" t="s">
        <v>145</v>
      </c>
      <c r="E39" s="99" t="s">
        <v>220</v>
      </c>
      <c r="F39" s="99" t="s">
        <v>221</v>
      </c>
      <c r="G39" s="99" t="s">
        <v>222</v>
      </c>
      <c r="H39" s="130" t="s">
        <v>224</v>
      </c>
      <c r="I39" s="130" t="s">
        <v>225</v>
      </c>
      <c r="Q39" t="s">
        <v>237</v>
      </c>
    </row>
    <row r="40" spans="1:21" ht="15.75">
      <c r="A40" t="s">
        <v>136</v>
      </c>
      <c r="B40" s="101">
        <f ca="1">COUNTIFS(OFFSET('Program and Results'!$X$1,MATCH('League settings'!$B$3,'Program and Results'!$A:$A,0)-1,0,MATCH($B$1,'Program and Results'!$A:$A,0)-LookBackRow+('League settings'!$B$2/2),1),"Succeeded",OFFSET('Program and Results'!$W$1,MATCH('League settings'!$B$3,'Program and Results'!$A:$A,0)-1,0,MATCH($B$1,'Program and Results'!$A:$A,0)-LookBackRow+('League settings'!$B$2/2),1),B$39)/COUNTIF(OFFSET('Program and Results'!$W$1,MATCH('League settings'!$B$3,'Program and Results'!$A:$A,0)-1,0,MATCH($B$1,'Program and Results'!$A:$A,0)-LookBackRow+('League settings'!$B$2/2),1),B$39)</f>
        <v>0.57462686567164178</v>
      </c>
      <c r="C40" s="101">
        <f ca="1">COUNTIFS(OFFSET('Program and Results'!$X$1,MATCH('League settings'!$B$3,'Program and Results'!$A:$A,0)-1,0,MATCH($B$1,'Program and Results'!$A:$A,0)-LookBackRow+('League settings'!$B$2/2),1),"Succeeded",OFFSET('Program and Results'!$W$1,MATCH('League settings'!$B$3,'Program and Results'!$A:$A,0)-1,0,MATCH($B$1,'Program and Results'!$A:$A,0)-LookBackRow+('League settings'!$B$2/2),1),C$39)/COUNTIF(OFFSET('Program and Results'!$W$1,MATCH('League settings'!$B$3,'Program and Results'!$A:$A,0)-1,0,MATCH($B$1,'Program and Results'!$A:$A,0)-LookBackRow+('League settings'!$B$2/2),1),C$39)</f>
        <v>0.48113207547169812</v>
      </c>
      <c r="D40" s="101">
        <f ca="1">COUNTIFS(OFFSET('Program and Results'!$X$1,MATCH('League settings'!$B$3,'Program and Results'!$A:$A,0)-1,0,MATCH($B$1,'Program and Results'!$A:$A,0)-LookBackRow+('League settings'!$B$2/2),1),"Succeeded",OFFSET('Program and Results'!$W$1,MATCH('League settings'!$B$3,'Program and Results'!$A:$A,0)-1,0,MATCH($B$1,'Program and Results'!$A:$A,0)-LookBackRow+('League settings'!$B$2/2),1),D$39)/COUNTIF(OFFSET('Program and Results'!$W$1,MATCH('League settings'!$B$3,'Program and Results'!$A:$A,0)-1,0,MATCH($B$1,'Program and Results'!$A:$A,0)-LookBackRow+('League settings'!$B$2/2),1),D$39)</f>
        <v>0.41666666666666669</v>
      </c>
      <c r="E40" s="4" t="str">
        <f ca="1">COUNTIFS(OFFSET('Program and Results'!$X$1,MATCH('League settings'!$B$3,'Program and Results'!$A:$A,0)-1,0,MATCH($B$1,'Program and Results'!$A:$A,0)-LookBackRow+('League settings'!$B$2/2),1),"Succeeded",OFFSET('Program and Results'!$W$1,MATCH('League settings'!$B$3,'Program and Results'!$A:$A,0)-1,0,MATCH($B$1,'Program and Results'!$A:$A,0)-LookBackRow+('League settings'!$B$2/2),1),B$39)&amp;"/"&amp;COUNTIF(OFFSET('Program and Results'!$W$1,MATCH('League settings'!$B$3,'Program and Results'!$A:$A,0)-1,0,MATCH($B$1,'Program and Results'!$A:$A,0)-LookBackRow+('League settings'!$B$2/2),1),B$39)</f>
        <v>77/134</v>
      </c>
      <c r="F40" s="4" t="str">
        <f ca="1">COUNTIFS(OFFSET('Program and Results'!$X$1,MATCH('League settings'!$B$3,'Program and Results'!$A:$A,0)-1,0,MATCH($B$1,'Program and Results'!$A:$A,0)-LookBackRow+('League settings'!$B$2/2),1),"Succeeded",OFFSET('Program and Results'!$W$1,MATCH('League settings'!$B$3,'Program and Results'!$A:$A,0)-1,0,MATCH($B$1,'Program and Results'!$A:$A,0)-LookBackRow+('League settings'!$B$2/2),1),C$39)&amp;"/"&amp;COUNTIF(OFFSET('Program and Results'!$W$1,MATCH('League settings'!$B$3,'Program and Results'!$A:$A,0)-1,0,MATCH($B$1,'Program and Results'!$A:$A,0)-LookBackRow+('League settings'!$B$2/2),1),C$39)</f>
        <v>51/106</v>
      </c>
      <c r="G40" s="4" t="str">
        <f ca="1">COUNTIFS(OFFSET('Program and Results'!$X$1,MATCH('League settings'!$B$3,'Program and Results'!$A:$A,0)-1,0,MATCH($B$1,'Program and Results'!$A:$A,0)-LookBackRow+('League settings'!$B$2/2),1),"Succeeded",OFFSET('Program and Results'!$W$1,MATCH('League settings'!$B$3,'Program and Results'!$A:$A,0)-1,0,MATCH($B$1,'Program and Results'!$A:$A,0)-LookBackRow+('League settings'!$B$2/2),1),D$39)&amp;"/"&amp;COUNTIF(OFFSET('Program and Results'!$W$1,MATCH('League settings'!$B$3,'Program and Results'!$A:$A,0)-1,0,MATCH($B$1,'Program and Results'!$A:$A,0)-LookBackRow+('League settings'!$B$2/2),1),D$39)</f>
        <v>5/12</v>
      </c>
      <c r="H40" s="126">
        <f ca="1">COUNTIF(OFFSET('Program and Results'!$X$1,MATCH('League settings'!$B$3,'Program and Results'!$A:$A,0)-1,0,MATCH($B$1,'Program and Results'!$A:$A,0)-LookBackRow+('League settings'!$B$2/2),1),"Succeeded")/COUNTA(OFFSET('Program and Results'!$X$1,MATCH('League settings'!$B$3,'Program and Results'!$A:$A,0)-1,0,MATCH($B$1,'Program and Results'!$A:$A,0)-LookBackRow+('League settings'!$B$2/2),1))</f>
        <v>0.52777777777777779</v>
      </c>
      <c r="I40" s="129" t="str">
        <f ca="1">COUNTIF(OFFSET('Program and Results'!$X$1,MATCH('League settings'!$B$3,'Program and Results'!$A:$A,0)-1,0,MATCH($B$1,'Program and Results'!$A:$A,0)-LookBackRow+('League settings'!$B$2/2),1),"Succeeded")&amp;"/"&amp;COUNTA(OFFSET('Program and Results'!$X$1,MATCH('League settings'!$B$3,'Program and Results'!$A:$A,0)-1,0,MATCH($B$1,'Program and Results'!$A:$A,0)-LookBackRow+('League settings'!$B$2/2),1))</f>
        <v>133/252</v>
      </c>
      <c r="Q40" s="160">
        <v>0.52380952380952384</v>
      </c>
      <c r="R40" s="161" t="s">
        <v>234</v>
      </c>
      <c r="S40" s="1"/>
      <c r="T40" s="162" t="s">
        <v>51</v>
      </c>
      <c r="U40" s="163">
        <v>1500</v>
      </c>
    </row>
    <row r="41" spans="1:21" ht="15.75">
      <c r="A41" t="s">
        <v>137</v>
      </c>
      <c r="B41" s="101">
        <f ca="1">COUNTIFS(OFFSET('Program and Results'!$Z$1,MATCH('League settings'!$B$3,'Program and Results'!$A:$A,0)-1,0,MATCH($B$1,'Program and Results'!$A:$A,0)-LookBackRow+('League settings'!$B$2/2),1),"Succeeded",OFFSET('Program and Results'!$Y$1,MATCH('League settings'!$B$3,'Program and Results'!$A:$A,0)-1,0,MATCH($B$1,'Program and Results'!$A:$A,0)-LookBackRow+('League settings'!$B$2/2),1),B$39)/COUNTIF(OFFSET('Program and Results'!$Y$1,MATCH('League settings'!$B$3,'Program and Results'!$A:$A,0)-1,0,MATCH($B$1,'Program and Results'!$A:$A,0)-LookBackRow+('League settings'!$B$2/2),1),B$39)</f>
        <v>0.54887218045112784</v>
      </c>
      <c r="C41" s="101">
        <f ca="1">COUNTIFS(OFFSET('Program and Results'!$Z$1,MATCH('League settings'!$B$3,'Program and Results'!$A:$A,0)-1,0,MATCH($B$1,'Program and Results'!$A:$A,0)-LookBackRow+('League settings'!$B$2/2),1),"Succeeded",OFFSET('Program and Results'!$Y$1,MATCH('League settings'!$B$3,'Program and Results'!$A:$A,0)-1,0,MATCH($B$1,'Program and Results'!$A:$A,0)-LookBackRow+('League settings'!$B$2/2),1),C$39)/COUNTIF(OFFSET('Program and Results'!$Y$1,MATCH('League settings'!$B$3,'Program and Results'!$A:$A,0)-1,0,MATCH($B$1,'Program and Results'!$A:$A,0)-LookBackRow+('League settings'!$B$2/2),1),C$39)</f>
        <v>0.46031746031746029</v>
      </c>
      <c r="D41" s="101">
        <f ca="1">COUNTIFS(OFFSET('Program and Results'!$Z$1,MATCH('League settings'!$B$3,'Program and Results'!$A:$A,0)-1,0,MATCH($B$1,'Program and Results'!$A:$A,0)-LookBackRow+('League settings'!$B$2/2),1),"Succeeded",OFFSET('Program and Results'!$Y$1,MATCH('League settings'!$B$3,'Program and Results'!$A:$A,0)-1,0,MATCH($B$1,'Program and Results'!$A:$A,0)-LookBackRow+('League settings'!$B$2/2),1),D$39)/COUNTIF(OFFSET('Program and Results'!$Y$1,MATCH('League settings'!$B$3,'Program and Results'!$A:$A,0)-1,0,MATCH($B$1,'Program and Results'!$A:$A,0)-LookBackRow+('League settings'!$B$2/2),1),D$39)</f>
        <v>0.26785714285714285</v>
      </c>
      <c r="E41" s="4" t="str">
        <f ca="1">COUNTIFS(OFFSET('Program and Results'!$Z$1,MATCH('League settings'!$B$3,'Program and Results'!$A:$A,0)-1,0,MATCH($B$1,'Program and Results'!$A:$A,0)-LookBackRow+('League settings'!$B$2/2),1),"Succeeded",OFFSET('Program and Results'!$Y$1,MATCH('League settings'!$B$3,'Program and Results'!$A:$A,0)-1,0,MATCH($B$1,'Program and Results'!$A:$A,0)-LookBackRow+('League settings'!$B$2/2),1),B$39)&amp;"/"&amp;COUNTIF(OFFSET('Program and Results'!$Y$1,MATCH('League settings'!$B$3,'Program and Results'!$A:$A,0)-1,0,MATCH($B$1,'Program and Results'!$A:$A,0)-LookBackRow+('League settings'!$B$2/2),1),B$39)</f>
        <v>73/133</v>
      </c>
      <c r="F41" s="4" t="str">
        <f ca="1">COUNTIFS(OFFSET('Program and Results'!$Z$1,MATCH('League settings'!$B$3,'Program and Results'!$A:$A,0)-1,0,MATCH($B$1,'Program and Results'!$A:$A,0)-LookBackRow+('League settings'!$B$2/2),1),"Succeeded",OFFSET('Program and Results'!$Y$1,MATCH('League settings'!$B$3,'Program and Results'!$A:$A,0)-1,0,MATCH($B$1,'Program and Results'!$A:$A,0)-LookBackRow+('League settings'!$B$2/2),1),C$39)&amp;"/"&amp;COUNTIF(OFFSET('Program and Results'!$Y$1,MATCH('League settings'!$B$3,'Program and Results'!$A:$A,0)-1,0,MATCH($B$1,'Program and Results'!$A:$A,0)-LookBackRow+('League settings'!$B$2/2),1),C$39)</f>
        <v>29/63</v>
      </c>
      <c r="G41" s="4" t="str">
        <f ca="1">COUNTIFS(OFFSET('Program and Results'!$Z$1,MATCH('League settings'!$B$3,'Program and Results'!$A:$A,0)-1,0,MATCH($B$1,'Program and Results'!$A:$A,0)-LookBackRow+('League settings'!$B$2/2),1),"Succeeded",OFFSET('Program and Results'!$Y$1,MATCH('League settings'!$B$3,'Program and Results'!$A:$A,0)-1,0,MATCH($B$1,'Program and Results'!$A:$A,0)-LookBackRow+('League settings'!$B$2/2),1),D$39)&amp;"/"&amp;COUNTIF(OFFSET('Program and Results'!$Y$1,MATCH('League settings'!$B$3,'Program and Results'!$A:$A,0)-1,0,MATCH($B$1,'Program and Results'!$A:$A,0)-LookBackRow+('League settings'!$B$2/2),1),D$39)</f>
        <v>15/56</v>
      </c>
      <c r="H41" s="126">
        <f ca="1">COUNTIF(OFFSET('Program and Results'!$Z$1,MATCH('League settings'!$B$3,'Program and Results'!$A:$A,0)-1,0,MATCH($B$1,'Program and Results'!$A:$A,0)-LookBackRow+('League settings'!$B$2/2),1),"Succeeded")/COUNTA(OFFSET('Program and Results'!$Z$1,MATCH('League settings'!$B$3,'Program and Results'!$A:$A,0)-1,0,MATCH($B$1,'Program and Results'!$A:$A,0)-LookBackRow+('League settings'!$B$2/2),1))</f>
        <v>0.4642857142857143</v>
      </c>
      <c r="I41" s="129" t="str">
        <f ca="1">COUNTIF(OFFSET('Program and Results'!$Z$1,MATCH('League settings'!$B$3,'Program and Results'!$A:$A,0)-1,0,MATCH($B$1,'Program and Results'!$A:$A,0)-LookBackRow+('League settings'!$B$2/2),1),"Succeeded")&amp;"/"&amp;COUNTA(OFFSET('Program and Results'!$Z$1,MATCH('League settings'!$B$3,'Program and Results'!$A:$A,0)-1,0,MATCH($B$1,'Program and Results'!$A:$A,0)-LookBackRow+('League settings'!$B$2/2),1))</f>
        <v>117/252</v>
      </c>
      <c r="Q41" s="164">
        <v>0.4642857142857143</v>
      </c>
      <c r="R41" s="165" t="s">
        <v>235</v>
      </c>
      <c r="S41" s="51"/>
      <c r="T41" s="166" t="s">
        <v>52</v>
      </c>
      <c r="U41" s="167">
        <v>20</v>
      </c>
    </row>
    <row r="42" spans="1:21" ht="15.75">
      <c r="A42" t="s">
        <v>138</v>
      </c>
      <c r="B42" s="101">
        <f ca="1">COUNTIFS(OFFSET('Program and Results'!$AE$1,MATCH('League settings'!$B$3,'Program and Results'!$A:$A,0)-1,0,MATCH($B$1,'Program and Results'!$A:$A,0)-LookBackRow+('League settings'!$B$2/2),1),"Succeeded",OFFSET('Program and Results'!$AD$1,MATCH('League settings'!$B$3,'Program and Results'!$A:$A,0)-1,0,MATCH($B$1,'Program and Results'!$A:$A,0)-LookBackRow+('League settings'!$B$2/2),1),B$39)/COUNTIF(OFFSET('Program and Results'!$AD$1,MATCH('League settings'!$B$3,'Program and Results'!$A:$A,0)-1,0,MATCH($B$1,'Program and Results'!$A:$A,0)-LookBackRow+('League settings'!$B$2/2),1),B$39)</f>
        <v>0.68421052631578949</v>
      </c>
      <c r="C42" s="101">
        <f ca="1">COUNTIFS(OFFSET('Program and Results'!$AE$1,MATCH('League settings'!$B$3,'Program and Results'!$A:$A,0)-1,0,MATCH($B$1,'Program and Results'!$A:$A,0)-LookBackRow+('League settings'!$B$2/2),1),"Succeeded",OFFSET('Program and Results'!$AD$1,MATCH('League settings'!$B$3,'Program and Results'!$A:$A,0)-1,0,MATCH($B$1,'Program and Results'!$A:$A,0)-LookBackRow+('League settings'!$B$2/2),1),C$39)/COUNTIF(OFFSET('Program and Results'!$AD$1,MATCH('League settings'!$B$3,'Program and Results'!$A:$A,0)-1,0,MATCH($B$1,'Program and Results'!$A:$A,0)-LookBackRow+('League settings'!$B$2/2),1),C$39)</f>
        <v>0.5</v>
      </c>
      <c r="D42" s="101">
        <f ca="1">COUNTIFS(OFFSET('Program and Results'!$AE$1,MATCH('League settings'!$B$3,'Program and Results'!$A:$A,0)-1,0,MATCH($B$1,'Program and Results'!$A:$A,0)-LookBackRow+('League settings'!$B$2/2),1),"Succeeded",OFFSET('Program and Results'!$AD$1,MATCH('League settings'!$B$3,'Program and Results'!$A:$A,0)-1,0,MATCH($B$1,'Program and Results'!$A:$A,0)-LookBackRow+('League settings'!$B$2/2),1),D$39)/COUNTIF(OFFSET('Program and Results'!$AD$1,MATCH('League settings'!$B$3,'Program and Results'!$A:$A,0)-1,0,MATCH($B$1,'Program and Results'!$A:$A,0)-LookBackRow+('League settings'!$B$2/2),1),D$39)</f>
        <v>0.216</v>
      </c>
      <c r="E42" s="4" t="str">
        <f ca="1">COUNTIFS(OFFSET('Program and Results'!$AE$1,MATCH('League settings'!$B$3,'Program and Results'!$A:$A,0)-1,0,MATCH($B$1,'Program and Results'!$A:$A,0)-LookBackRow+('League settings'!$B$2/2),1),"Succeeded",OFFSET('Program and Results'!$AD$1,MATCH('League settings'!$B$3,'Program and Results'!$A:$A,0)-1,0,MATCH($B$1,'Program and Results'!$A:$A,0)-LookBackRow+('League settings'!$B$2/2),1),B$39)&amp;"/"&amp;COUNTIF(OFFSET('Program and Results'!$AD$1,MATCH('League settings'!$B$3,'Program and Results'!$A:$A,0)-1,0,MATCH($B$1,'Program and Results'!$A:$A,0)-LookBackRow+('League settings'!$B$2/2),1),B$39)</f>
        <v>39/57</v>
      </c>
      <c r="F42" s="4" t="str">
        <f ca="1">COUNTIFS(OFFSET('Program and Results'!$AE$1,MATCH('League settings'!$B$3,'Program and Results'!$A:$A,0)-1,0,MATCH($B$1,'Program and Results'!$A:$A,0)-LookBackRow+('League settings'!$B$2/2),1),"Succeeded",OFFSET('Program and Results'!$AD$1,MATCH('League settings'!$B$3,'Program and Results'!$A:$A,0)-1,0,MATCH($B$1,'Program and Results'!$A:$A,0)-LookBackRow+('League settings'!$B$2/2),1),C$39)&amp;"/"&amp;COUNTIF(OFFSET('Program and Results'!$AD$1,MATCH('League settings'!$B$3,'Program and Results'!$A:$A,0)-1,0,MATCH($B$1,'Program and Results'!$A:$A,0)-LookBackRow+('League settings'!$B$2/2),1),C$39)</f>
        <v>35/70</v>
      </c>
      <c r="G42" s="4" t="str">
        <f ca="1">COUNTIFS(OFFSET('Program and Results'!$AE$1,MATCH('League settings'!$B$3,'Program and Results'!$A:$A,0)-1,0,MATCH($B$1,'Program and Results'!$A:$A,0)-LookBackRow+('League settings'!$B$2/2),1),"Succeeded",OFFSET('Program and Results'!$AD$1,MATCH('League settings'!$B$3,'Program and Results'!$A:$A,0)-1,0,MATCH($B$1,'Program and Results'!$A:$A,0)-LookBackRow+('League settings'!$B$2/2),1),D$39)&amp;"/"&amp;COUNTIF(OFFSET('Program and Results'!$AD$1,MATCH('League settings'!$B$3,'Program and Results'!$A:$A,0)-1,0,MATCH($B$1,'Program and Results'!$A:$A,0)-LookBackRow+('League settings'!$B$2/2),1),D$39)</f>
        <v>27/125</v>
      </c>
      <c r="H42" s="126">
        <f ca="1">COUNTIF(OFFSET('Program and Results'!$AE$1,MATCH('League settings'!$B$3,'Program and Results'!$A:$A,0)-1,0,MATCH($B$1,'Program and Results'!$A:$A,0)-LookBackRow+('League settings'!$B$2/2),1),"Succeeded")/COUNTA(OFFSET('Program and Results'!$AE$1,MATCH('League settings'!$B$3,'Program and Results'!$A:$A,0)-1,0,MATCH($B$1,'Program and Results'!$A:$A,0)-LookBackRow+('League settings'!$B$2/2),1))</f>
        <v>0.40079365079365081</v>
      </c>
      <c r="I42" s="129" t="str">
        <f ca="1">COUNTIF(OFFSET('Program and Results'!$AE$1,MATCH('League settings'!$B$3,'Program and Results'!$A:$A,0)-1,0,MATCH($B$1,'Program and Results'!$A:$A,0)-LookBackRow+('League settings'!$B$2/2),1),"Succeeded")&amp;"/"&amp;COUNTA(OFFSET('Program and Results'!$AE$1,MATCH('League settings'!$B$3,'Program and Results'!$A:$A,0)-1,0,MATCH($B$1,'Program and Results'!$A:$A,0)-LookBackRow+('League settings'!$B$2/2),1))</f>
        <v>101/252</v>
      </c>
      <c r="Q42" s="164">
        <v>0.40079365079365081</v>
      </c>
      <c r="R42" s="165" t="s">
        <v>236</v>
      </c>
      <c r="S42" s="51"/>
      <c r="T42" s="166" t="s">
        <v>53</v>
      </c>
      <c r="U42" s="167">
        <v>20</v>
      </c>
    </row>
    <row r="43" spans="1:21" ht="15.75" thickBot="1">
      <c r="Q43" s="168"/>
      <c r="R43" s="67"/>
      <c r="S43" s="67"/>
      <c r="T43" s="169" t="s">
        <v>55</v>
      </c>
      <c r="U43" s="170">
        <v>400</v>
      </c>
    </row>
    <row r="44" spans="1:21" ht="15.75">
      <c r="A44" s="103" t="s">
        <v>141</v>
      </c>
    </row>
    <row r="45" spans="1:21" ht="15.75">
      <c r="A45" s="66" t="str">
        <f>"* Prediction stats lookback starts from " &amp;'League settings'!$B$3</f>
        <v>* Prediction stats lookback starts from GW 7</v>
      </c>
    </row>
    <row r="46" spans="1:21">
      <c r="A46" t="s">
        <v>226</v>
      </c>
    </row>
  </sheetData>
  <autoFilter ref="V4:W32">
    <filterColumn colId="0">
      <filters>
        <filter val="NOT EMPTY"/>
      </filters>
    </filterColumn>
  </autoFilter>
  <mergeCells count="2">
    <mergeCell ref="J4:O4"/>
    <mergeCell ref="A3:O3"/>
  </mergeCells>
  <conditionalFormatting sqref="J5:O18">
    <cfRule type="cellIs" dxfId="5" priority="13" operator="equal">
      <formula>"D"</formula>
    </cfRule>
    <cfRule type="cellIs" dxfId="4" priority="14" operator="equal">
      <formula>"L"</formula>
    </cfRule>
    <cfRule type="cellIs" dxfId="3" priority="15" operator="equal">
      <formula>"W"</formula>
    </cfRule>
  </conditionalFormatting>
  <conditionalFormatting sqref="J19:O32">
    <cfRule type="cellIs" dxfId="2" priority="10" operator="equal">
      <formula>"D"</formula>
    </cfRule>
    <cfRule type="cellIs" dxfId="1" priority="11" operator="equal">
      <formula>"L"</formula>
    </cfRule>
    <cfRule type="cellIs" dxfId="0" priority="12" operator="equal">
      <formula>"W"</formula>
    </cfRule>
  </conditionalFormatting>
  <conditionalFormatting sqref="B40:D42">
    <cfRule type="colorScale" priority="7">
      <colorScale>
        <cfvo type="min"/>
        <cfvo type="percentile" val="50"/>
        <cfvo type="max"/>
        <color rgb="FFF8696B"/>
        <color theme="9" tint="0.79998168889431442"/>
        <color rgb="FF63BE7B"/>
      </colorScale>
    </cfRule>
  </conditionalFormatting>
  <conditionalFormatting sqref="H40:H42">
    <cfRule type="colorScale" priority="4">
      <colorScale>
        <cfvo type="min"/>
        <cfvo type="percentile" val="50"/>
        <cfvo type="max"/>
        <color rgb="FFF8696B"/>
        <color theme="9" tint="0.79998168889431442"/>
        <color rgb="FF63BE7B"/>
      </colorScale>
    </cfRule>
  </conditionalFormatting>
  <conditionalFormatting sqref="B36:D38">
    <cfRule type="colorScale" priority="3">
      <colorScale>
        <cfvo type="min"/>
        <cfvo type="percentile" val="50"/>
        <cfvo type="max"/>
        <color rgb="FFF8696B"/>
        <color theme="9" tint="0.79998168889431442"/>
        <color rgb="FF63BE7B"/>
      </colorScale>
    </cfRule>
  </conditionalFormatting>
  <conditionalFormatting sqref="H36:H38">
    <cfRule type="colorScale" priority="2">
      <colorScale>
        <cfvo type="min"/>
        <cfvo type="percentile" val="50"/>
        <cfvo type="max"/>
        <color rgb="FFF8696B"/>
        <color theme="9" tint="0.79998168889431442"/>
        <color rgb="FF63BE7B"/>
      </colorScale>
    </cfRule>
  </conditionalFormatting>
  <conditionalFormatting sqref="Q40:Q42">
    <cfRule type="colorScale" priority="1">
      <colorScale>
        <cfvo type="min"/>
        <cfvo type="percentile" val="50"/>
        <cfvo type="max"/>
        <color rgb="FFF8696B"/>
        <color theme="9" tint="0.79998168889431442"/>
        <color rgb="FF63BE7B"/>
      </colorScale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OFFSET(Lists!$B$2,0,0,'League settings'!$B$1,1)</xm:f>
          </x14:formula1>
          <xm:sqref>B1:E1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6" tint="-0.249977111117893"/>
  </sheetPr>
  <dimension ref="A1:AM44"/>
  <sheetViews>
    <sheetView zoomScaleNormal="100" workbookViewId="0">
      <selection activeCell="AJ23" sqref="AJ23"/>
    </sheetView>
  </sheetViews>
  <sheetFormatPr defaultRowHeight="15"/>
  <cols>
    <col min="1" max="1" width="23.140625" customWidth="1"/>
    <col min="6" max="11" width="9.140625" style="26"/>
    <col min="12" max="12" width="9.140625" style="120"/>
    <col min="13" max="18" width="9.140625" style="26"/>
  </cols>
  <sheetData>
    <row r="1" spans="1:39" ht="19.5" thickBot="1">
      <c r="A1" s="37" t="s">
        <v>160</v>
      </c>
      <c r="B1" s="38" t="str">
        <f>Dashboard!$B$1</f>
        <v>GW 34</v>
      </c>
      <c r="E1" s="26"/>
      <c r="F1" s="104"/>
      <c r="G1" s="104"/>
      <c r="H1" s="104"/>
      <c r="I1" s="104"/>
      <c r="J1" s="104"/>
      <c r="K1" s="104"/>
      <c r="L1" s="107"/>
      <c r="M1" s="104"/>
      <c r="N1" s="104"/>
      <c r="O1" s="104"/>
      <c r="P1" s="104"/>
      <c r="Q1" s="104"/>
      <c r="R1" s="104"/>
      <c r="S1" s="26"/>
      <c r="AJ1" t="s">
        <v>142</v>
      </c>
      <c r="AK1" t="s">
        <v>143</v>
      </c>
    </row>
    <row r="2" spans="1:39">
      <c r="E2" s="26"/>
      <c r="F2" s="104"/>
      <c r="G2" s="104"/>
      <c r="H2" s="104"/>
      <c r="I2" s="104"/>
      <c r="J2" s="104"/>
      <c r="K2" s="104"/>
      <c r="L2" s="107"/>
      <c r="M2" s="104"/>
      <c r="N2" s="104"/>
      <c r="O2" s="104"/>
      <c r="P2" s="104"/>
      <c r="Q2" s="104"/>
      <c r="R2" s="104"/>
      <c r="S2" s="26"/>
      <c r="AJ2" t="s">
        <v>209</v>
      </c>
      <c r="AK2" t="s">
        <v>232</v>
      </c>
    </row>
    <row r="3" spans="1:39">
      <c r="E3" s="26"/>
      <c r="F3" s="104"/>
      <c r="G3" s="104"/>
      <c r="H3" s="104"/>
      <c r="I3" s="125" t="str">
        <f>"Live comparison between " &amp; AJ2 &amp; " and " &amp; AK2</f>
        <v>Live comparison between M'gladbach and Braunschweig</v>
      </c>
      <c r="J3" s="104"/>
      <c r="K3" s="104"/>
      <c r="L3" s="107"/>
      <c r="M3" s="104"/>
      <c r="N3" s="104"/>
      <c r="O3" s="104"/>
      <c r="P3" s="104"/>
      <c r="Q3" s="104"/>
      <c r="R3" s="104"/>
      <c r="S3" s="26"/>
      <c r="AI3" t="s">
        <v>144</v>
      </c>
      <c r="AJ3">
        <f ca="1">OFFSET(Dashboard!$A$5,MATCH(Comparison!$AJ$2,Dashboard!$A$5:$A$32,0)-1,2,1,1)</f>
        <v>16</v>
      </c>
      <c r="AK3">
        <f ca="1">OFFSET(Dashboard!$A$5,MATCH(Comparison!$AK$2,Dashboard!$A$5:$A$32,0)-1,2,1,1)</f>
        <v>6</v>
      </c>
    </row>
    <row r="4" spans="1:39">
      <c r="E4" s="26"/>
      <c r="F4" s="104"/>
      <c r="G4" s="104"/>
      <c r="H4" s="104"/>
      <c r="I4" s="104"/>
      <c r="J4" s="104"/>
      <c r="K4" s="104"/>
      <c r="L4" s="107"/>
      <c r="M4" s="104"/>
      <c r="N4" s="104"/>
      <c r="O4" s="104"/>
      <c r="P4" s="104"/>
      <c r="Q4" s="104"/>
      <c r="R4" s="104"/>
      <c r="S4" s="26"/>
      <c r="AI4" t="s">
        <v>145</v>
      </c>
      <c r="AJ4">
        <f ca="1">OFFSET(Dashboard!$A$5,MATCH(Comparison!$AJ$2,Dashboard!$A$5:$A$32,0)-1,3,1,1)</f>
        <v>7</v>
      </c>
      <c r="AK4">
        <f ca="1">OFFSET(Dashboard!$A$5,MATCH(Comparison!$AK$2,Dashboard!$A$5:$A$32,0)-1,3,1,1)</f>
        <v>7</v>
      </c>
    </row>
    <row r="5" spans="1:39">
      <c r="E5" s="26"/>
      <c r="F5" s="104"/>
      <c r="G5" s="104"/>
      <c r="H5" s="104"/>
      <c r="I5" s="104"/>
      <c r="J5" s="104"/>
      <c r="K5" s="104"/>
      <c r="L5" s="107"/>
      <c r="M5" s="104"/>
      <c r="N5" s="104"/>
      <c r="O5" s="104"/>
      <c r="P5" s="104"/>
      <c r="Q5" s="104"/>
      <c r="R5" s="104"/>
      <c r="S5" s="26"/>
      <c r="AI5" t="s">
        <v>146</v>
      </c>
      <c r="AJ5">
        <f ca="1">OFFSET(Dashboard!$A$5,MATCH(Comparison!$AJ$2,Dashboard!$A$5:$A$32,0)-1,4,1,1)</f>
        <v>11</v>
      </c>
      <c r="AK5">
        <f ca="1">OFFSET(Dashboard!$A$5,MATCH(Comparison!$AK$2,Dashboard!$A$5:$A$32,0)-1,4,1,1)</f>
        <v>21</v>
      </c>
    </row>
    <row r="6" spans="1:39">
      <c r="E6" s="26"/>
      <c r="F6" s="104"/>
      <c r="G6" s="104"/>
      <c r="H6" s="104"/>
      <c r="I6" s="104"/>
      <c r="J6" s="104"/>
      <c r="K6" s="104"/>
      <c r="L6" s="107"/>
      <c r="M6" s="104"/>
      <c r="N6" s="104"/>
      <c r="O6" s="104"/>
      <c r="P6" s="104"/>
      <c r="Q6" s="104"/>
      <c r="R6" s="104"/>
      <c r="S6" s="26"/>
    </row>
    <row r="7" spans="1:39">
      <c r="E7" s="26"/>
      <c r="F7" s="104"/>
      <c r="G7" s="104"/>
      <c r="H7" s="104"/>
      <c r="I7" s="104"/>
      <c r="J7" s="104"/>
      <c r="K7" s="104"/>
      <c r="L7" s="107"/>
      <c r="M7" s="104"/>
      <c r="N7" s="104"/>
      <c r="O7" s="104"/>
      <c r="P7" s="104"/>
      <c r="Q7" s="104"/>
      <c r="R7" s="104"/>
      <c r="S7" s="26"/>
      <c r="AI7" t="s">
        <v>152</v>
      </c>
    </row>
    <row r="8" spans="1:39">
      <c r="E8" s="26"/>
      <c r="F8" s="104"/>
      <c r="G8" s="104"/>
      <c r="H8" s="104"/>
      <c r="I8" s="104"/>
      <c r="J8" s="104"/>
      <c r="K8" s="104"/>
      <c r="L8" s="107"/>
      <c r="M8" s="104"/>
      <c r="N8" s="104"/>
      <c r="O8" s="104"/>
      <c r="P8" s="104"/>
      <c r="Q8" s="104"/>
      <c r="R8" s="104"/>
      <c r="S8" s="26"/>
      <c r="AI8" t="s">
        <v>148</v>
      </c>
      <c r="AJ8">
        <f ca="1">OFFSET(Dashboard!$C$5,MATCH(Comparison!$AJ$2,Dashboard!$A$5:$A$32,0)-1,0,1,1)</f>
        <v>16</v>
      </c>
      <c r="AK8">
        <f ca="1">OFFSET(Dashboard!$C$5,MATCH(Comparison!$AK$2,Dashboard!$A$5:$A$32,0)-1,0,1,1)</f>
        <v>6</v>
      </c>
    </row>
    <row r="9" spans="1:39">
      <c r="E9" s="26"/>
      <c r="F9" s="104"/>
      <c r="G9" s="104"/>
      <c r="H9" s="104"/>
      <c r="I9" s="104"/>
      <c r="J9" s="104"/>
      <c r="K9" s="104"/>
      <c r="L9" s="107"/>
      <c r="M9" s="104"/>
      <c r="N9" s="104"/>
      <c r="O9" s="104"/>
      <c r="P9" s="104"/>
      <c r="Q9" s="104"/>
      <c r="R9" s="104"/>
      <c r="S9" s="26"/>
      <c r="AI9" t="s">
        <v>149</v>
      </c>
      <c r="AJ9">
        <f ca="1">OFFSET(Dashboard!$C$5,MATCH(Comparison!$AJ$2,Dashboard!$A$5:$A$32,0)-1,1,1,1)</f>
        <v>7</v>
      </c>
      <c r="AK9">
        <f ca="1">OFFSET(Dashboard!$C$5,MATCH(Comparison!$AK$2,Dashboard!$A$5:$A$32,0)-1,1,1,1)</f>
        <v>7</v>
      </c>
    </row>
    <row r="10" spans="1:39">
      <c r="E10" s="26"/>
      <c r="F10" s="104"/>
      <c r="G10" s="104"/>
      <c r="H10" s="104"/>
      <c r="I10" s="104"/>
      <c r="J10" s="104"/>
      <c r="K10" s="104"/>
      <c r="L10" s="107"/>
      <c r="M10" s="104"/>
      <c r="N10" s="104"/>
      <c r="O10" s="104"/>
      <c r="P10" s="104"/>
      <c r="Q10" s="104"/>
      <c r="R10" s="104"/>
      <c r="S10" s="26"/>
      <c r="AI10" t="s">
        <v>150</v>
      </c>
      <c r="AJ10">
        <f ca="1">OFFSET(Dashboard!$C$5,MATCH(Comparison!$AJ$2,Dashboard!$A$5:$A$32,0)-1,2,1,1)</f>
        <v>11</v>
      </c>
      <c r="AK10">
        <f ca="1">OFFSET(Dashboard!$C$5,MATCH(Comparison!$AK$2,Dashboard!$A$5:$A$32,0)-1,2,1,1)</f>
        <v>21</v>
      </c>
    </row>
    <row r="11" spans="1:39">
      <c r="E11" s="26"/>
      <c r="F11" s="104"/>
      <c r="G11" s="104"/>
      <c r="H11" s="104"/>
      <c r="I11" s="104"/>
      <c r="J11" s="104"/>
      <c r="K11" s="104"/>
      <c r="L11" s="107"/>
      <c r="M11" s="104"/>
      <c r="N11" s="104"/>
      <c r="O11" s="104"/>
      <c r="P11" s="104"/>
      <c r="Q11" s="104"/>
      <c r="R11" s="104"/>
      <c r="S11" s="26"/>
      <c r="AI11" t="s">
        <v>157</v>
      </c>
      <c r="AJ11">
        <f ca="1">SUM(AJ8:AJ10)</f>
        <v>34</v>
      </c>
      <c r="AK11">
        <f ca="1">SUM(AK8:AK10)</f>
        <v>34</v>
      </c>
    </row>
    <row r="12" spans="1:39">
      <c r="E12" s="26"/>
      <c r="F12" s="104"/>
      <c r="G12" s="104"/>
      <c r="H12" s="104"/>
      <c r="I12" s="104"/>
      <c r="J12" s="104"/>
      <c r="K12" s="104"/>
      <c r="L12" s="107"/>
      <c r="M12" s="104"/>
      <c r="N12" s="104"/>
      <c r="O12" s="104"/>
      <c r="P12" s="104"/>
      <c r="Q12" s="104"/>
      <c r="R12" s="104"/>
      <c r="S12" s="26"/>
      <c r="AH12" s="22"/>
    </row>
    <row r="13" spans="1:39">
      <c r="E13" s="26"/>
      <c r="F13" s="104"/>
      <c r="G13" s="104"/>
      <c r="H13" s="104"/>
      <c r="I13" s="104"/>
      <c r="J13" s="104"/>
      <c r="K13" s="104"/>
      <c r="L13" s="107"/>
      <c r="M13" s="104"/>
      <c r="N13" s="104"/>
      <c r="O13" s="104"/>
      <c r="P13" s="104"/>
      <c r="Q13" s="104"/>
      <c r="R13" s="104"/>
      <c r="S13" s="26"/>
    </row>
    <row r="14" spans="1:39">
      <c r="E14" s="26"/>
      <c r="F14" s="104"/>
      <c r="G14" s="104"/>
      <c r="H14" s="104"/>
      <c r="I14" s="104"/>
      <c r="J14" s="104"/>
      <c r="K14" s="104"/>
      <c r="L14" s="107"/>
      <c r="M14" s="104"/>
      <c r="N14" s="104"/>
      <c r="O14" s="104"/>
      <c r="P14" s="104"/>
      <c r="Q14" s="104"/>
      <c r="R14" s="104"/>
      <c r="S14" s="26"/>
      <c r="AG14" t="s">
        <v>151</v>
      </c>
      <c r="AH14" s="4">
        <v>0</v>
      </c>
      <c r="AI14" s="4">
        <v>1</v>
      </c>
      <c r="AJ14" s="4">
        <v>2</v>
      </c>
      <c r="AK14" s="4">
        <v>3</v>
      </c>
      <c r="AL14" s="4">
        <v>4</v>
      </c>
      <c r="AM14" s="4">
        <v>5</v>
      </c>
    </row>
    <row r="15" spans="1:39">
      <c r="E15" s="26"/>
      <c r="F15" s="104"/>
      <c r="G15" s="104"/>
      <c r="H15" s="104"/>
      <c r="I15" s="104"/>
      <c r="J15" s="104"/>
      <c r="K15" s="104"/>
      <c r="L15" s="107"/>
      <c r="M15" s="104"/>
      <c r="N15" s="104"/>
      <c r="O15" s="104"/>
      <c r="P15" s="104"/>
      <c r="Q15" s="104"/>
      <c r="R15" s="104"/>
      <c r="S15" s="26"/>
      <c r="AG15" t="s">
        <v>142</v>
      </c>
      <c r="AH15" s="4" t="str">
        <f ca="1">OFFSET(Dashboard!$J$5,MATCH(Comparison!$AJ$2,Dashboard!$A$5:$A$32,0)-1,AH14,1,1)</f>
        <v>W</v>
      </c>
      <c r="AI15" s="4" t="str">
        <f ca="1">OFFSET(Dashboard!$J$5,MATCH(Comparison!$AJ$2,Dashboard!$A$5:$A$32,0)-1,AI14,1,1)</f>
        <v>D</v>
      </c>
      <c r="AJ15" s="4" t="str">
        <f ca="1">OFFSET(Dashboard!$J$5,MATCH(Comparison!$AJ$2,Dashboard!$A$5:$A$32,0)-1,AJ14,1,1)</f>
        <v>L</v>
      </c>
      <c r="AK15" s="4" t="str">
        <f ca="1">OFFSET(Dashboard!$J$5,MATCH(Comparison!$AJ$2,Dashboard!$A$5:$A$32,0)-1,AK14,1,1)</f>
        <v>W</v>
      </c>
      <c r="AL15" s="4" t="str">
        <f ca="1">OFFSET(Dashboard!$J$5,MATCH(Comparison!$AJ$2,Dashboard!$A$5:$A$32,0)-1,AL14,1,1)</f>
        <v>W</v>
      </c>
      <c r="AM15" s="4" t="str">
        <f ca="1">OFFSET(Dashboard!$J$5,MATCH(Comparison!$AJ$2,Dashboard!$A$5:$A$32,0)-1,AM14,1,1)</f>
        <v>L</v>
      </c>
    </row>
    <row r="16" spans="1:39">
      <c r="E16" s="26"/>
      <c r="F16" s="104"/>
      <c r="G16" s="104"/>
      <c r="H16" s="104"/>
      <c r="I16" s="104"/>
      <c r="J16" s="104"/>
      <c r="K16" s="104"/>
      <c r="L16" s="107"/>
      <c r="M16" s="104"/>
      <c r="N16" s="104"/>
      <c r="O16" s="104"/>
      <c r="P16" s="104"/>
      <c r="Q16" s="104"/>
      <c r="R16" s="104"/>
      <c r="S16" s="26"/>
      <c r="AH16" s="4">
        <f ca="1">IF(AH15="w",1,IF(AH15="d",0.75,0.5))</f>
        <v>1</v>
      </c>
      <c r="AI16" s="4">
        <f t="shared" ref="AI16:AM16" ca="1" si="0">IF(AI15="w",1,IF(AI15="d",0.75,0.5))</f>
        <v>0.75</v>
      </c>
      <c r="AJ16" s="4">
        <f t="shared" ca="1" si="0"/>
        <v>0.5</v>
      </c>
      <c r="AK16" s="4">
        <f t="shared" ca="1" si="0"/>
        <v>1</v>
      </c>
      <c r="AL16" s="4">
        <f t="shared" ca="1" si="0"/>
        <v>1</v>
      </c>
      <c r="AM16" s="4">
        <f t="shared" ca="1" si="0"/>
        <v>0.5</v>
      </c>
    </row>
    <row r="17" spans="5:39">
      <c r="E17" s="26"/>
      <c r="F17" s="104"/>
      <c r="G17" s="104"/>
      <c r="H17" s="104"/>
      <c r="I17" s="104"/>
      <c r="J17" s="104"/>
      <c r="K17" s="104"/>
      <c r="L17" s="107"/>
      <c r="M17" s="104"/>
      <c r="N17" s="104"/>
      <c r="O17" s="104"/>
      <c r="P17" s="104"/>
      <c r="Q17" s="104"/>
      <c r="R17" s="104"/>
      <c r="S17" s="26"/>
      <c r="AG17" t="s">
        <v>143</v>
      </c>
      <c r="AH17" s="4"/>
      <c r="AI17" s="4"/>
      <c r="AJ17" s="4"/>
      <c r="AK17" s="4"/>
      <c r="AL17" s="4"/>
      <c r="AM17" s="4"/>
    </row>
    <row r="18" spans="5:39">
      <c r="E18" s="26"/>
      <c r="F18" s="104"/>
      <c r="G18" s="104"/>
      <c r="H18" s="104"/>
      <c r="I18" s="104"/>
      <c r="J18" s="104"/>
      <c r="K18" s="104"/>
      <c r="L18" s="107"/>
      <c r="M18" s="104"/>
      <c r="N18" s="104"/>
      <c r="O18" s="104"/>
      <c r="P18" s="104"/>
      <c r="Q18" s="104"/>
      <c r="R18" s="104"/>
      <c r="S18" s="26"/>
      <c r="AH18" s="4" t="str">
        <f ca="1">OFFSET(Dashboard!$J$5,MATCH(Comparison!$AK$2,Dashboard!$A$5:$A$32,0)-1,AH14,1,1)</f>
        <v>W</v>
      </c>
      <c r="AI18" s="4" t="str">
        <f ca="1">OFFSET(Dashboard!$J$5,MATCH(Comparison!$AK$2,Dashboard!$A$5:$A$32,0)-1,AI14,1,1)</f>
        <v>L</v>
      </c>
      <c r="AJ18" s="4" t="str">
        <f ca="1">OFFSET(Dashboard!$J$5,MATCH(Comparison!$AK$2,Dashboard!$A$5:$A$32,0)-1,AJ14,1,1)</f>
        <v>L</v>
      </c>
      <c r="AK18" s="4" t="str">
        <f ca="1">OFFSET(Dashboard!$J$5,MATCH(Comparison!$AK$2,Dashboard!$A$5:$A$32,0)-1,AK14,1,1)</f>
        <v>L</v>
      </c>
      <c r="AL18" s="4" t="str">
        <f ca="1">OFFSET(Dashboard!$J$5,MATCH(Comparison!$AK$2,Dashboard!$A$5:$A$32,0)-1,AL14,1,1)</f>
        <v>L</v>
      </c>
      <c r="AM18" s="4" t="str">
        <f ca="1">OFFSET(Dashboard!$J$5,MATCH(Comparison!$AK$2,Dashboard!$A$5:$A$32,0)-1,AM14,1,1)</f>
        <v>L</v>
      </c>
    </row>
    <row r="19" spans="5:39">
      <c r="E19" s="26"/>
      <c r="F19" s="104"/>
      <c r="G19" s="104"/>
      <c r="H19" s="104"/>
      <c r="I19" s="104"/>
      <c r="J19" s="104"/>
      <c r="K19" s="104"/>
      <c r="L19" s="107"/>
      <c r="M19" s="104"/>
      <c r="N19" s="104"/>
      <c r="O19" s="104"/>
      <c r="P19" s="104"/>
      <c r="Q19" s="104"/>
      <c r="R19" s="104"/>
      <c r="S19" s="26"/>
      <c r="AH19" s="4">
        <f ca="1">IF(AH18="w",1,IF(AH18="d",0.75,0.5))</f>
        <v>1</v>
      </c>
      <c r="AI19" s="4">
        <f t="shared" ref="AI19:AM19" ca="1" si="1">IF(AI18="w",1,IF(AI18="d",0.75,0.5))</f>
        <v>0.5</v>
      </c>
      <c r="AJ19" s="4">
        <f t="shared" ca="1" si="1"/>
        <v>0.5</v>
      </c>
      <c r="AK19" s="4">
        <f t="shared" ca="1" si="1"/>
        <v>0.5</v>
      </c>
      <c r="AL19" s="4">
        <f t="shared" ca="1" si="1"/>
        <v>0.5</v>
      </c>
      <c r="AM19" s="4">
        <f t="shared" ca="1" si="1"/>
        <v>0.5</v>
      </c>
    </row>
    <row r="20" spans="5:39">
      <c r="E20" s="26"/>
      <c r="F20" s="104"/>
      <c r="G20" s="104"/>
      <c r="H20" s="104"/>
      <c r="I20" s="104"/>
      <c r="J20" s="104"/>
      <c r="K20" s="104"/>
      <c r="L20" s="107"/>
      <c r="M20" s="104"/>
      <c r="N20" s="104"/>
      <c r="O20" s="104"/>
      <c r="P20" s="104"/>
      <c r="Q20" s="104"/>
      <c r="R20" s="104"/>
      <c r="S20" s="26"/>
    </row>
    <row r="21" spans="5:39">
      <c r="E21" s="26"/>
      <c r="F21" s="104"/>
      <c r="G21" s="104"/>
      <c r="H21" s="104"/>
      <c r="I21" s="104"/>
      <c r="J21" s="104"/>
      <c r="K21" s="104"/>
      <c r="L21" s="107"/>
      <c r="M21" s="104"/>
      <c r="N21" s="104"/>
      <c r="O21" s="104"/>
      <c r="P21" s="104"/>
      <c r="Q21" s="104"/>
      <c r="R21" s="104"/>
      <c r="S21" s="26"/>
      <c r="AH21" t="s">
        <v>159</v>
      </c>
    </row>
    <row r="22" spans="5:39">
      <c r="E22" s="26"/>
      <c r="F22" s="104"/>
      <c r="G22" s="104"/>
      <c r="H22" s="104"/>
      <c r="I22" s="104"/>
      <c r="J22" s="104"/>
      <c r="K22" s="104"/>
      <c r="L22" s="107"/>
      <c r="M22" s="104"/>
      <c r="N22" s="104"/>
      <c r="O22" s="104"/>
      <c r="P22" s="104"/>
      <c r="Q22" s="104"/>
      <c r="R22" s="104"/>
      <c r="S22" s="26"/>
      <c r="AH22" t="s">
        <v>142</v>
      </c>
      <c r="AI22" t="s">
        <v>143</v>
      </c>
      <c r="AJ22" t="s">
        <v>68</v>
      </c>
    </row>
    <row r="23" spans="5:39">
      <c r="E23" s="26"/>
      <c r="F23" s="104"/>
      <c r="G23" s="104"/>
      <c r="H23" s="104"/>
      <c r="I23" s="104"/>
      <c r="J23" s="104"/>
      <c r="K23" s="104"/>
      <c r="L23" s="107"/>
      <c r="M23" s="104"/>
      <c r="N23" s="104"/>
      <c r="O23" s="104"/>
      <c r="P23" s="104"/>
      <c r="Q23" s="104"/>
      <c r="R23" s="104"/>
      <c r="S23" s="26"/>
      <c r="AH23" s="35">
        <f ca="1">IFERROR(1/(1+10^((OFFSET(Tables!$A$1,MATCH(Comparison!$AK$2,Tables!$A$1:$A$33,0)-1,MATCH(Comparison!$B$1,Tables!$A$1:$BE$1,0)-1,1,1)-OFFSET(Tables!$A$1,MATCH(Comparison!$AJ$2,Tables!$A$1:$A$33,0)-1,MATCH(Comparison!$B$1,Tables!$A$1:$BE$1,0)-1,1,1)-ELO_HGA)/ELO_s)),"")</f>
        <v>0.74252862869766223</v>
      </c>
      <c r="AI23" s="35">
        <f ca="1">1-AH23</f>
        <v>0.25747137130233777</v>
      </c>
      <c r="AJ23" s="4" t="str">
        <f ca="1">IF(AH23="","",IF(AH23-AI23&gt;'Prediction Systems settings'!$B$2,"HOME",IF(Comparison!AH23-Comparison!AI23&lt;-'Prediction Systems settings'!$B$2,"AWAY","DRAW")))</f>
        <v>HOME</v>
      </c>
    </row>
    <row r="24" spans="5:39">
      <c r="E24" s="26"/>
      <c r="F24" s="104"/>
      <c r="G24" s="104"/>
      <c r="H24" s="104"/>
      <c r="I24" s="104"/>
      <c r="J24" s="104"/>
      <c r="K24" s="104"/>
      <c r="L24" s="107"/>
      <c r="M24" s="104"/>
      <c r="N24" s="104"/>
      <c r="O24" s="104"/>
      <c r="P24" s="104"/>
      <c r="Q24" s="104"/>
      <c r="R24" s="104"/>
      <c r="S24" s="26"/>
    </row>
    <row r="25" spans="5:39" ht="21">
      <c r="E25" s="26"/>
      <c r="F25" s="104"/>
      <c r="G25" s="104"/>
      <c r="H25" s="104"/>
      <c r="I25" s="104"/>
      <c r="J25" s="157" t="s">
        <v>147</v>
      </c>
      <c r="K25" s="157"/>
      <c r="L25" s="157"/>
      <c r="M25" s="157"/>
      <c r="N25" s="157"/>
      <c r="O25" s="104"/>
      <c r="P25" s="104"/>
      <c r="Q25" s="104"/>
      <c r="R25" s="104"/>
      <c r="S25" s="26"/>
      <c r="AH25" t="s">
        <v>164</v>
      </c>
    </row>
    <row r="26" spans="5:39">
      <c r="E26" s="26"/>
      <c r="F26" s="104"/>
      <c r="G26" s="104"/>
      <c r="H26" s="104"/>
      <c r="I26" s="104"/>
      <c r="J26" s="104"/>
      <c r="K26" s="104"/>
      <c r="L26" s="107"/>
      <c r="M26" s="104"/>
      <c r="N26" s="104"/>
      <c r="O26" s="104"/>
      <c r="P26" s="104"/>
      <c r="Q26" s="104"/>
      <c r="R26" s="104"/>
      <c r="S26" s="26"/>
      <c r="AH26" t="s">
        <v>112</v>
      </c>
      <c r="AI26" t="s">
        <v>68</v>
      </c>
    </row>
    <row r="27" spans="5:39" ht="23.25">
      <c r="E27" s="26"/>
      <c r="F27" s="119">
        <f t="shared" ref="F27:J27" ca="1" si="2">AH16</f>
        <v>1</v>
      </c>
      <c r="G27" s="119">
        <f t="shared" ca="1" si="2"/>
        <v>0.75</v>
      </c>
      <c r="H27" s="119">
        <f t="shared" ca="1" si="2"/>
        <v>0.5</v>
      </c>
      <c r="I27" s="119">
        <f t="shared" ca="1" si="2"/>
        <v>1</v>
      </c>
      <c r="J27" s="119">
        <f t="shared" ca="1" si="2"/>
        <v>1</v>
      </c>
      <c r="K27" s="119">
        <f ca="1">AM16</f>
        <v>0.5</v>
      </c>
      <c r="L27" s="121"/>
      <c r="M27" s="119">
        <f ca="1">AH19</f>
        <v>1</v>
      </c>
      <c r="N27" s="119">
        <f t="shared" ref="N27:R27" ca="1" si="3">AI19</f>
        <v>0.5</v>
      </c>
      <c r="O27" s="119">
        <f t="shared" ca="1" si="3"/>
        <v>0.5</v>
      </c>
      <c r="P27" s="119">
        <f t="shared" ca="1" si="3"/>
        <v>0.5</v>
      </c>
      <c r="Q27" s="119">
        <f t="shared" ca="1" si="3"/>
        <v>0.5</v>
      </c>
      <c r="R27" s="119">
        <f t="shared" ca="1" si="3"/>
        <v>0.5</v>
      </c>
      <c r="S27" s="26"/>
      <c r="AH27">
        <f ca="1">IFERROR(ROUND((OFFSET(Tables!$A$1,MATCH($AJ$2,Tables!$A$1:$A$33,0)-1,MATCH($B1,Tables!$1:$1,0)-1,1,1)-OFFSET(Tables!$A$1,MATCH($AJ$2,Tables!$A$1:$A$33,0)-1,MATCH($B1,Tables!$1:$1,0)-6,1,1))-(OFFSET(Tables!$A$1,MATCH($AK$2,Tables!$A$1:$A$33,0)-1,MATCH($B1,Tables!$1:$1,0)-1,1,1)-OFFSET(Tables!$A$1,MATCH($AK$2,Tables!$A$1:$A$33,0)-1,MATCH($B1,Tables!$1:$1,0)-6,1,1)),0),"")</f>
        <v>38</v>
      </c>
      <c r="AI27" s="4" t="str">
        <f ca="1">IF($AH$27="","",IF($AH$27+SQRT('League settings'!$B$2/6*ELO_HGA)&gt;0,"HOME",IF($AH$27+SQRT('League settings'!$B$2/6*ELO_HGA)=0,"DRAW","AWAY")))</f>
        <v>HOME</v>
      </c>
    </row>
    <row r="28" spans="5:39" ht="21">
      <c r="E28" s="26"/>
      <c r="F28" s="104"/>
      <c r="G28" s="104"/>
      <c r="H28" s="104"/>
      <c r="I28" s="104"/>
      <c r="J28" s="104"/>
      <c r="K28" s="118"/>
      <c r="L28" s="118"/>
      <c r="M28" s="118"/>
      <c r="N28" s="104"/>
      <c r="O28" s="104"/>
      <c r="P28" s="104"/>
      <c r="Q28" s="104"/>
      <c r="R28" s="104"/>
      <c r="S28" s="26"/>
      <c r="AH28" t="s">
        <v>138</v>
      </c>
    </row>
    <row r="29" spans="5:39" ht="21">
      <c r="E29" s="26"/>
      <c r="F29" s="104"/>
      <c r="G29" s="104"/>
      <c r="H29" s="104"/>
      <c r="I29" s="104"/>
      <c r="J29" s="104"/>
      <c r="K29" s="156" t="s">
        <v>153</v>
      </c>
      <c r="L29" s="156"/>
      <c r="M29" s="156"/>
      <c r="N29" s="104"/>
      <c r="O29" s="104"/>
      <c r="P29" s="104"/>
      <c r="Q29" s="104"/>
      <c r="R29" s="104"/>
      <c r="S29" s="26"/>
    </row>
    <row r="30" spans="5:39">
      <c r="E30" s="26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26"/>
      <c r="AH30" t="s">
        <v>117</v>
      </c>
      <c r="AI30" t="s">
        <v>68</v>
      </c>
    </row>
    <row r="31" spans="5:39" ht="18.75">
      <c r="E31" s="26"/>
      <c r="F31" s="104"/>
      <c r="G31" s="104"/>
      <c r="H31" s="104"/>
      <c r="I31" s="106"/>
      <c r="J31" s="109">
        <f ca="1">AJ8</f>
        <v>16</v>
      </c>
      <c r="K31" s="110">
        <f ca="1">AJ8/$AJ$11</f>
        <v>0.47058823529411764</v>
      </c>
      <c r="L31" s="111" t="s">
        <v>154</v>
      </c>
      <c r="M31" s="110">
        <f ca="1">AK8/$AK$11</f>
        <v>0.17647058823529413</v>
      </c>
      <c r="N31" s="109">
        <f ca="1">AK8</f>
        <v>6</v>
      </c>
      <c r="O31" s="106"/>
      <c r="P31" s="104"/>
      <c r="Q31" s="104"/>
      <c r="R31" s="104"/>
      <c r="S31" s="26"/>
      <c r="AH31">
        <f ca="1">SUM(OFFSET(Tables!$A$103,MATCH($AJ$2,Tables!$A$103:$A$135,0)-1,MATCH($B$1,Tables!$1:$1,0)-1,1,-6))-SUM(OFFSET(Tables!$A$103,MATCH($AK$2,Tables!$A$103:$A$135,0)-1,MATCH($B$1,Tables!$1:$1,0)-1,1,-6))</f>
        <v>7</v>
      </c>
      <c r="AI31" s="4" t="str">
        <f ca="1">IF(AH31="","",IF(AH31&gt;'Prediction Systems settings'!$B$5,"HOME",IF(AH31&lt;-'Prediction Systems settings'!$B$5,"AWAY","DRAW")))</f>
        <v>HOME</v>
      </c>
    </row>
    <row r="32" spans="5:39" ht="18.75">
      <c r="E32" s="26"/>
      <c r="F32" s="104"/>
      <c r="G32" s="104"/>
      <c r="H32" s="104"/>
      <c r="I32" s="106"/>
      <c r="J32" s="112">
        <f t="shared" ref="J32:J33" ca="1" si="4">AJ9</f>
        <v>7</v>
      </c>
      <c r="K32" s="113">
        <f t="shared" ref="K32:K33" ca="1" si="5">AJ9/$AJ$11</f>
        <v>0.20588235294117646</v>
      </c>
      <c r="L32" s="114" t="s">
        <v>155</v>
      </c>
      <c r="M32" s="113">
        <f t="shared" ref="M32:M33" ca="1" si="6">AK9/$AK$11</f>
        <v>0.20588235294117646</v>
      </c>
      <c r="N32" s="112">
        <f t="shared" ref="N32:N33" ca="1" si="7">AK9</f>
        <v>7</v>
      </c>
      <c r="O32" s="106"/>
      <c r="P32" s="104"/>
      <c r="Q32" s="104"/>
      <c r="R32" s="104"/>
      <c r="S32" s="26"/>
    </row>
    <row r="33" spans="5:19" ht="18.75">
      <c r="E33" s="26"/>
      <c r="F33" s="104"/>
      <c r="G33" s="104"/>
      <c r="H33" s="104"/>
      <c r="I33" s="106"/>
      <c r="J33" s="115">
        <f t="shared" ca="1" si="4"/>
        <v>11</v>
      </c>
      <c r="K33" s="116">
        <f t="shared" ca="1" si="5"/>
        <v>0.3235294117647059</v>
      </c>
      <c r="L33" s="117" t="s">
        <v>156</v>
      </c>
      <c r="M33" s="116">
        <f t="shared" ca="1" si="6"/>
        <v>0.61764705882352944</v>
      </c>
      <c r="N33" s="115">
        <f t="shared" ca="1" si="7"/>
        <v>21</v>
      </c>
      <c r="O33" s="106"/>
      <c r="P33" s="104"/>
      <c r="Q33" s="104"/>
      <c r="R33" s="104"/>
      <c r="S33" s="26"/>
    </row>
    <row r="34" spans="5:19" ht="15.75">
      <c r="E34" s="26"/>
      <c r="F34" s="104"/>
      <c r="G34" s="104"/>
      <c r="H34" s="104"/>
      <c r="I34" s="106"/>
      <c r="J34" s="105"/>
      <c r="K34" s="105"/>
      <c r="L34" s="108"/>
      <c r="M34" s="105"/>
      <c r="N34" s="105"/>
      <c r="O34" s="106"/>
      <c r="P34" s="104"/>
      <c r="Q34" s="104"/>
      <c r="R34" s="104"/>
      <c r="S34" s="26"/>
    </row>
    <row r="35" spans="5:19">
      <c r="E35" s="26"/>
      <c r="F35" s="104"/>
      <c r="G35" s="104"/>
      <c r="H35" s="104"/>
      <c r="I35" s="104"/>
      <c r="J35" s="104"/>
      <c r="K35" s="104"/>
      <c r="L35" s="107"/>
      <c r="M35" s="104"/>
      <c r="N35" s="104"/>
      <c r="O35" s="104"/>
      <c r="P35" s="104"/>
      <c r="Q35" s="104"/>
      <c r="R35" s="104"/>
      <c r="S35" s="26"/>
    </row>
    <row r="36" spans="5:19">
      <c r="F36" s="104"/>
      <c r="G36" s="104"/>
      <c r="H36" s="104"/>
      <c r="I36" s="104"/>
      <c r="J36" s="104"/>
      <c r="K36" s="104"/>
      <c r="L36" s="107"/>
      <c r="M36" s="104"/>
      <c r="N36" s="104"/>
      <c r="O36" s="104"/>
      <c r="P36" s="104"/>
      <c r="Q36" s="104"/>
      <c r="R36" s="104"/>
    </row>
    <row r="37" spans="5:19">
      <c r="F37" s="104"/>
      <c r="G37" s="104"/>
      <c r="H37" s="104"/>
      <c r="I37" s="104"/>
      <c r="J37" s="104"/>
      <c r="K37" s="104"/>
      <c r="L37" s="107"/>
      <c r="M37" s="104"/>
      <c r="N37" s="104"/>
      <c r="O37" s="104"/>
      <c r="P37" s="104"/>
      <c r="Q37" s="104"/>
      <c r="R37" s="104"/>
    </row>
    <row r="38" spans="5:19">
      <c r="F38" s="104"/>
      <c r="G38" s="104"/>
      <c r="H38" s="104"/>
      <c r="I38" s="104"/>
      <c r="J38" s="104"/>
      <c r="K38" s="104"/>
      <c r="L38" s="107"/>
      <c r="M38" s="104"/>
      <c r="N38" s="104"/>
      <c r="O38" s="104"/>
      <c r="P38" s="104"/>
      <c r="Q38" s="104"/>
      <c r="R38" s="104"/>
    </row>
    <row r="39" spans="5:19" ht="21">
      <c r="F39" s="104"/>
      <c r="G39" s="104"/>
      <c r="H39" s="104"/>
      <c r="I39" s="118"/>
      <c r="J39" s="118"/>
      <c r="K39" s="156" t="s">
        <v>158</v>
      </c>
      <c r="L39" s="156"/>
      <c r="M39" s="156"/>
      <c r="N39" s="104"/>
      <c r="O39" s="104"/>
      <c r="P39" s="104"/>
      <c r="Q39" s="104"/>
      <c r="R39" s="104"/>
    </row>
    <row r="40" spans="5:19">
      <c r="F40" s="104"/>
      <c r="G40" s="104"/>
      <c r="H40" s="104"/>
      <c r="I40" s="155" t="s">
        <v>161</v>
      </c>
      <c r="J40" s="155"/>
      <c r="K40" s="155"/>
      <c r="L40" s="155"/>
      <c r="M40" s="158" t="str">
        <f ca="1">IF(AJ23="DRAW",AJ23,CONCATENATE(AJ23&amp; " ("&amp;TEXT(MAX($AH$23:$AI$23),"0.00%")&amp;")"))</f>
        <v>HOME (74.25%)</v>
      </c>
      <c r="N40" s="159"/>
      <c r="O40" s="104"/>
      <c r="P40" s="104"/>
      <c r="Q40" s="104"/>
      <c r="R40" s="104"/>
    </row>
    <row r="41" spans="5:19">
      <c r="F41" s="104"/>
      <c r="G41" s="104"/>
      <c r="H41" s="104"/>
      <c r="I41" s="155" t="s">
        <v>163</v>
      </c>
      <c r="J41" s="155"/>
      <c r="K41" s="155"/>
      <c r="L41" s="155"/>
      <c r="M41" s="158" t="str">
        <f ca="1">AI27</f>
        <v>HOME</v>
      </c>
      <c r="N41" s="159"/>
      <c r="O41" s="104"/>
      <c r="P41" s="104"/>
      <c r="Q41" s="104"/>
      <c r="R41" s="104"/>
    </row>
    <row r="42" spans="5:19">
      <c r="F42" s="104"/>
      <c r="G42" s="104"/>
      <c r="H42" s="104"/>
      <c r="I42" s="155" t="s">
        <v>162</v>
      </c>
      <c r="J42" s="155"/>
      <c r="K42" s="155"/>
      <c r="L42" s="155"/>
      <c r="M42" s="158" t="str">
        <f ca="1">AI31</f>
        <v>HOME</v>
      </c>
      <c r="N42" s="159"/>
      <c r="O42" s="104"/>
      <c r="P42" s="104"/>
      <c r="Q42" s="104"/>
      <c r="R42" s="104"/>
    </row>
    <row r="43" spans="5:19">
      <c r="F43" s="104"/>
      <c r="G43" s="104"/>
      <c r="H43" s="104"/>
      <c r="I43" s="104"/>
      <c r="J43" s="104"/>
      <c r="K43" s="104"/>
      <c r="L43" s="107"/>
      <c r="M43" s="104"/>
      <c r="N43" s="104"/>
      <c r="O43" s="104"/>
      <c r="P43" s="104"/>
      <c r="Q43" s="104"/>
      <c r="R43" s="104"/>
    </row>
    <row r="44" spans="5:19">
      <c r="F44" s="104"/>
      <c r="G44" s="104"/>
      <c r="H44" s="104"/>
      <c r="I44" s="104"/>
      <c r="J44" s="104"/>
      <c r="K44" s="104"/>
      <c r="L44" s="107"/>
      <c r="M44" s="104"/>
      <c r="N44" s="104"/>
      <c r="O44" s="104"/>
      <c r="P44" s="104"/>
      <c r="Q44" s="104"/>
      <c r="R44" s="104"/>
    </row>
  </sheetData>
  <mergeCells count="9">
    <mergeCell ref="I41:L41"/>
    <mergeCell ref="I42:L42"/>
    <mergeCell ref="K39:M39"/>
    <mergeCell ref="J25:N25"/>
    <mergeCell ref="I40:L40"/>
    <mergeCell ref="M40:N40"/>
    <mergeCell ref="M41:N41"/>
    <mergeCell ref="M42:N42"/>
    <mergeCell ref="K29:M29"/>
  </mergeCells>
  <conditionalFormatting sqref="F27:K27">
    <cfRule type="iconSet" priority="2">
      <iconSet showValue="0">
        <cfvo type="percent" val="0"/>
        <cfvo type="num" val="0.75"/>
        <cfvo type="num" val="1"/>
      </iconSet>
    </cfRule>
  </conditionalFormatting>
  <conditionalFormatting sqref="M27:R27">
    <cfRule type="iconSet" priority="1">
      <iconSet showValue="0">
        <cfvo type="percent" val="0"/>
        <cfvo type="num" val="0.75"/>
        <cfvo type="num" val="1"/>
      </iconSet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803" r:id="rId4" name="Label4">
          <controlPr defaultSize="0" autoLine="0" r:id="rId5">
            <anchor moveWithCells="1">
              <from>
                <xdr:col>11</xdr:col>
                <xdr:colOff>152400</xdr:colOff>
                <xdr:row>6</xdr:row>
                <xdr:rowOff>47625</xdr:rowOff>
              </from>
              <to>
                <xdr:col>11</xdr:col>
                <xdr:colOff>485775</xdr:colOff>
                <xdr:row>7</xdr:row>
                <xdr:rowOff>133350</xdr:rowOff>
              </to>
            </anchor>
          </controlPr>
        </control>
      </mc:Choice>
      <mc:Fallback>
        <control shapeId="33803" r:id="rId4" name="Label4"/>
      </mc:Fallback>
    </mc:AlternateContent>
    <mc:AlternateContent xmlns:mc="http://schemas.openxmlformats.org/markup-compatibility/2006">
      <mc:Choice Requires="x14">
        <control shapeId="33802" r:id="rId6" name="Label3">
          <controlPr defaultSize="0" autoLine="0" r:id="rId7">
            <anchor moveWithCells="1">
              <from>
                <xdr:col>12</xdr:col>
                <xdr:colOff>180975</xdr:colOff>
                <xdr:row>3</xdr:row>
                <xdr:rowOff>180975</xdr:rowOff>
              </from>
              <to>
                <xdr:col>14</xdr:col>
                <xdr:colOff>238125</xdr:colOff>
                <xdr:row>5</xdr:row>
                <xdr:rowOff>76200</xdr:rowOff>
              </to>
            </anchor>
          </controlPr>
        </control>
      </mc:Choice>
      <mc:Fallback>
        <control shapeId="33802" r:id="rId6" name="Label3"/>
      </mc:Fallback>
    </mc:AlternateContent>
    <mc:AlternateContent xmlns:mc="http://schemas.openxmlformats.org/markup-compatibility/2006">
      <mc:Choice Requires="x14">
        <control shapeId="33801" r:id="rId8" name="Label2">
          <controlPr defaultSize="0" autoLine="0" r:id="rId9">
            <anchor moveWithCells="1">
              <from>
                <xdr:col>8</xdr:col>
                <xdr:colOff>371475</xdr:colOff>
                <xdr:row>4</xdr:row>
                <xdr:rowOff>19050</xdr:rowOff>
              </from>
              <to>
                <xdr:col>10</xdr:col>
                <xdr:colOff>428625</xdr:colOff>
                <xdr:row>5</xdr:row>
                <xdr:rowOff>104775</xdr:rowOff>
              </to>
            </anchor>
          </controlPr>
        </control>
      </mc:Choice>
      <mc:Fallback>
        <control shapeId="33801" r:id="rId8" name="Label2"/>
      </mc:Fallback>
    </mc:AlternateContent>
    <mc:AlternateContent xmlns:mc="http://schemas.openxmlformats.org/markup-compatibility/2006">
      <mc:Choice Requires="x14">
        <control shapeId="33800" r:id="rId10" name="ComboBox2">
          <controlPr defaultSize="0" autoLine="0" linkedCell="AK2" listFillRange="Team_Names" r:id="rId11">
            <anchor moveWithCells="1">
              <from>
                <xdr:col>12</xdr:col>
                <xdr:colOff>171450</xdr:colOff>
                <xdr:row>6</xdr:row>
                <xdr:rowOff>19050</xdr:rowOff>
              </from>
              <to>
                <xdr:col>15</xdr:col>
                <xdr:colOff>9525</xdr:colOff>
                <xdr:row>7</xdr:row>
                <xdr:rowOff>161925</xdr:rowOff>
              </to>
            </anchor>
          </controlPr>
        </control>
      </mc:Choice>
      <mc:Fallback>
        <control shapeId="33800" r:id="rId10" name="ComboBox2"/>
      </mc:Fallback>
    </mc:AlternateContent>
    <mc:AlternateContent xmlns:mc="http://schemas.openxmlformats.org/markup-compatibility/2006">
      <mc:Choice Requires="x14">
        <control shapeId="33799" r:id="rId12" name="ComboBox1">
          <controlPr defaultSize="0" autoLine="0" linkedCell="AJ2" listFillRange="Team_Names" r:id="rId13">
            <anchor moveWithCells="1">
              <from>
                <xdr:col>7</xdr:col>
                <xdr:colOff>590550</xdr:colOff>
                <xdr:row>6</xdr:row>
                <xdr:rowOff>19050</xdr:rowOff>
              </from>
              <to>
                <xdr:col>10</xdr:col>
                <xdr:colOff>438150</xdr:colOff>
                <xdr:row>7</xdr:row>
                <xdr:rowOff>161925</xdr:rowOff>
              </to>
            </anchor>
          </controlPr>
        </control>
      </mc:Choice>
      <mc:Fallback>
        <control shapeId="33799" r:id="rId12" name="ComboBox1"/>
      </mc:Fallback>
    </mc:AlternateContent>
    <mc:AlternateContent xmlns:mc="http://schemas.openxmlformats.org/markup-compatibility/2006">
      <mc:Choice Requires="x14">
        <control shapeId="33795" r:id="rId14" name="Label1">
          <controlPr defaultSize="0" autoLine="0" r:id="rId15">
            <anchor moveWithCells="1">
              <from>
                <xdr:col>9</xdr:col>
                <xdr:colOff>257175</xdr:colOff>
                <xdr:row>0</xdr:row>
                <xdr:rowOff>85725</xdr:rowOff>
              </from>
              <to>
                <xdr:col>13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3795" r:id="rId14" name="Label1"/>
      </mc:Fallback>
    </mc:AlternateContent>
  </controls>
  <extLst>
    <ext xmlns:x14="http://schemas.microsoft.com/office/spreadsheetml/2009/9/main" uri="{05C60535-1F16-4fd2-B633-F4F36F0B64E0}">
      <x14:sparklineGroups xmlns:xm="http://schemas.microsoft.com/office/excel/2006/main">
        <x14:sparklineGroup type="stacked" displayEmptyCellsAs="gap" high="1" low="1">
          <x14:colorSeries theme="9"/>
          <x14:colorNegative theme="4"/>
          <x14:colorAxis rgb="FF000000"/>
          <x14:colorMarkers theme="9" tint="-0.249977111117893"/>
          <x14:colorFirst theme="9" tint="-0.249977111117893"/>
          <x14:colorLast theme="9" tint="-0.249977111117893"/>
          <x14:colorHigh rgb="FF00B050"/>
          <x14:colorLow rgb="FFFF0000"/>
          <x14:sparklines>
            <x14:sparkline>
              <xm:f>Comparison!AH19:AM19</xm:f>
              <xm:sqref>AO19</xm:sqref>
            </x14:sparkline>
          </x14:sparklines>
        </x14:sparklineGroup>
        <x14:sparklineGroup type="stacked" displayEmptyCellsAs="gap" high="1" low="1">
          <x14:colorSeries theme="9"/>
          <x14:colorNegative theme="4"/>
          <x14:colorAxis rgb="FF000000"/>
          <x14:colorMarkers theme="9" tint="-0.249977111117893"/>
          <x14:colorFirst theme="9" tint="-0.249977111117893"/>
          <x14:colorLast theme="9" tint="-0.249977111117893"/>
          <x14:colorHigh rgb="FF00B050"/>
          <x14:colorLow rgb="FFFF0000"/>
          <x14:sparklines>
            <x14:sparkline>
              <xm:f>Comparison!AH16:AM16</xm:f>
              <xm:sqref>AO16</xm:sqref>
            </x14:sparkline>
          </x14:sparklines>
        </x14:sparklineGroup>
      </x14:sparklineGroup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H300"/>
  <sheetViews>
    <sheetView workbookViewId="0">
      <selection activeCell="H2" sqref="H2:H15"/>
    </sheetView>
  </sheetViews>
  <sheetFormatPr defaultRowHeight="15"/>
  <cols>
    <col min="1" max="1" width="13" bestFit="1" customWidth="1"/>
    <col min="2" max="2" width="29.140625" bestFit="1" customWidth="1"/>
    <col min="3" max="3" width="12" bestFit="1" customWidth="1"/>
    <col min="4" max="4" width="11.42578125" bestFit="1" customWidth="1"/>
    <col min="5" max="5" width="29.140625" bestFit="1" customWidth="1"/>
  </cols>
  <sheetData>
    <row r="2" spans="8:8">
      <c r="H2" t="s">
        <v>185</v>
      </c>
    </row>
    <row r="3" spans="8:8">
      <c r="H3" t="s">
        <v>194</v>
      </c>
    </row>
    <row r="4" spans="8:8">
      <c r="H4" t="s">
        <v>193</v>
      </c>
    </row>
    <row r="5" spans="8:8">
      <c r="H5" t="s">
        <v>192</v>
      </c>
    </row>
    <row r="6" spans="8:8">
      <c r="H6" t="s">
        <v>187</v>
      </c>
    </row>
    <row r="7" spans="8:8">
      <c r="H7" t="s">
        <v>190</v>
      </c>
    </row>
    <row r="8" spans="8:8">
      <c r="H8" t="s">
        <v>191</v>
      </c>
    </row>
    <row r="9" spans="8:8">
      <c r="H9" t="s">
        <v>189</v>
      </c>
    </row>
    <row r="10" spans="8:8">
      <c r="H10" t="s">
        <v>188</v>
      </c>
    </row>
    <row r="11" spans="8:8">
      <c r="H11" t="s">
        <v>195</v>
      </c>
    </row>
    <row r="12" spans="8:8">
      <c r="H12" t="s">
        <v>186</v>
      </c>
    </row>
    <row r="13" spans="8:8">
      <c r="H13" t="s">
        <v>183</v>
      </c>
    </row>
    <row r="14" spans="8:8">
      <c r="H14" t="s">
        <v>182</v>
      </c>
    </row>
    <row r="15" spans="8:8">
      <c r="H15" t="s">
        <v>184</v>
      </c>
    </row>
    <row r="47" spans="3:3"/>
    <row r="119" spans="1:5">
      <c r="A119" t="s">
        <v>0</v>
      </c>
      <c r="B119" t="s">
        <v>182</v>
      </c>
      <c r="C119">
        <v>5</v>
      </c>
      <c r="D119">
        <v>3</v>
      </c>
      <c r="E119" t="s">
        <v>183</v>
      </c>
    </row>
    <row r="120" spans="1:5">
      <c r="A120" t="s">
        <v>0</v>
      </c>
      <c r="B120" t="s">
        <v>184</v>
      </c>
      <c r="C120">
        <v>0</v>
      </c>
      <c r="D120">
        <v>2</v>
      </c>
      <c r="E120" t="s">
        <v>185</v>
      </c>
    </row>
    <row r="121" spans="1:5">
      <c r="A121" t="s">
        <v>0</v>
      </c>
      <c r="B121" t="s">
        <v>186</v>
      </c>
      <c r="C121">
        <v>1</v>
      </c>
      <c r="D121">
        <v>5</v>
      </c>
      <c r="E121" t="s">
        <v>187</v>
      </c>
    </row>
    <row r="122" spans="1:5">
      <c r="A122" t="s">
        <v>0</v>
      </c>
      <c r="B122" t="s">
        <v>188</v>
      </c>
      <c r="C122">
        <v>2</v>
      </c>
      <c r="D122">
        <v>2</v>
      </c>
      <c r="E122" t="s">
        <v>189</v>
      </c>
    </row>
    <row r="123" spans="1:5">
      <c r="A123" t="s">
        <v>0</v>
      </c>
      <c r="B123" t="s">
        <v>190</v>
      </c>
      <c r="C123">
        <v>2</v>
      </c>
      <c r="D123">
        <v>1</v>
      </c>
      <c r="E123" t="s">
        <v>191</v>
      </c>
    </row>
    <row r="124" spans="1:5">
      <c r="A124" t="s">
        <v>0</v>
      </c>
      <c r="B124" t="s">
        <v>192</v>
      </c>
      <c r="C124">
        <v>2</v>
      </c>
      <c r="D124">
        <v>0</v>
      </c>
      <c r="E124" t="s">
        <v>193</v>
      </c>
    </row>
    <row r="125" spans="1:5">
      <c r="A125" t="s">
        <v>0</v>
      </c>
      <c r="B125" t="s">
        <v>194</v>
      </c>
      <c r="C125">
        <v>0</v>
      </c>
      <c r="D125">
        <v>2</v>
      </c>
      <c r="E125" t="s">
        <v>195</v>
      </c>
    </row>
    <row r="126" spans="1:5">
      <c r="A126" t="s">
        <v>1</v>
      </c>
      <c r="B126" t="s">
        <v>189</v>
      </c>
      <c r="C126">
        <v>0</v>
      </c>
      <c r="D126">
        <v>3</v>
      </c>
      <c r="E126" t="s">
        <v>185</v>
      </c>
    </row>
    <row r="127" spans="1:5">
      <c r="A127" t="s">
        <v>1</v>
      </c>
      <c r="B127" t="s">
        <v>188</v>
      </c>
      <c r="C127">
        <v>1</v>
      </c>
      <c r="D127">
        <v>0</v>
      </c>
      <c r="E127" t="s">
        <v>182</v>
      </c>
    </row>
    <row r="128" spans="1:5">
      <c r="A128" t="s">
        <v>1</v>
      </c>
      <c r="B128" t="s">
        <v>191</v>
      </c>
      <c r="C128">
        <v>1</v>
      </c>
      <c r="D128">
        <v>1</v>
      </c>
      <c r="E128" t="s">
        <v>186</v>
      </c>
    </row>
    <row r="129" spans="1:5">
      <c r="A129" t="s">
        <v>1</v>
      </c>
      <c r="B129" t="s">
        <v>183</v>
      </c>
      <c r="C129">
        <v>1</v>
      </c>
      <c r="D129">
        <v>3</v>
      </c>
      <c r="E129" t="s">
        <v>192</v>
      </c>
    </row>
    <row r="130" spans="1:5">
      <c r="A130" t="s">
        <v>1</v>
      </c>
      <c r="B130" t="s">
        <v>195</v>
      </c>
      <c r="C130">
        <v>0</v>
      </c>
      <c r="D130">
        <v>0</v>
      </c>
      <c r="E130" t="s">
        <v>190</v>
      </c>
    </row>
    <row r="131" spans="1:5">
      <c r="A131" t="s">
        <v>1</v>
      </c>
      <c r="B131" t="s">
        <v>193</v>
      </c>
      <c r="C131">
        <v>1</v>
      </c>
      <c r="D131">
        <v>0</v>
      </c>
      <c r="E131" t="s">
        <v>194</v>
      </c>
    </row>
    <row r="132" spans="1:5">
      <c r="A132" t="s">
        <v>1</v>
      </c>
      <c r="B132" t="s">
        <v>187</v>
      </c>
      <c r="C132">
        <v>6</v>
      </c>
      <c r="D132">
        <v>2</v>
      </c>
      <c r="E132" t="s">
        <v>184</v>
      </c>
    </row>
    <row r="133" spans="1:5">
      <c r="A133" t="s">
        <v>2</v>
      </c>
      <c r="B133" t="s">
        <v>182</v>
      </c>
      <c r="C133">
        <v>1</v>
      </c>
      <c r="D133">
        <v>1</v>
      </c>
      <c r="E133" t="s">
        <v>189</v>
      </c>
    </row>
    <row r="134" spans="1:5">
      <c r="A134" t="s">
        <v>2</v>
      </c>
      <c r="B134" t="s">
        <v>184</v>
      </c>
      <c r="C134">
        <v>3</v>
      </c>
      <c r="D134">
        <v>0</v>
      </c>
      <c r="E134" t="s">
        <v>191</v>
      </c>
    </row>
    <row r="135" spans="1:5">
      <c r="A135" t="s">
        <v>2</v>
      </c>
      <c r="B135" t="s">
        <v>185</v>
      </c>
      <c r="C135">
        <v>2</v>
      </c>
      <c r="D135">
        <v>2</v>
      </c>
      <c r="E135" t="s">
        <v>187</v>
      </c>
    </row>
    <row r="136" spans="1:5">
      <c r="A136" t="s">
        <v>2</v>
      </c>
      <c r="B136" t="s">
        <v>194</v>
      </c>
      <c r="C136">
        <v>1</v>
      </c>
      <c r="D136">
        <v>3</v>
      </c>
      <c r="E136" t="s">
        <v>183</v>
      </c>
    </row>
    <row r="137" spans="1:5">
      <c r="A137" t="s">
        <v>2</v>
      </c>
      <c r="B137" t="s">
        <v>192</v>
      </c>
      <c r="C137">
        <v>3</v>
      </c>
      <c r="D137">
        <v>0</v>
      </c>
      <c r="E137" t="s">
        <v>188</v>
      </c>
    </row>
    <row r="138" spans="1:5">
      <c r="A138" t="s">
        <v>2</v>
      </c>
      <c r="B138" t="s">
        <v>190</v>
      </c>
      <c r="C138">
        <v>1</v>
      </c>
      <c r="D138">
        <v>0</v>
      </c>
      <c r="E138" t="s">
        <v>193</v>
      </c>
    </row>
    <row r="139" spans="1:5">
      <c r="A139" t="s">
        <v>2</v>
      </c>
      <c r="B139" t="s">
        <v>186</v>
      </c>
      <c r="C139">
        <v>2</v>
      </c>
      <c r="D139">
        <v>1</v>
      </c>
      <c r="E139" t="s">
        <v>195</v>
      </c>
    </row>
    <row r="140" spans="1:5">
      <c r="A140" t="s">
        <v>3</v>
      </c>
      <c r="B140" t="s">
        <v>188</v>
      </c>
      <c r="C140">
        <v>2</v>
      </c>
      <c r="D140">
        <v>0</v>
      </c>
      <c r="E140" t="s">
        <v>194</v>
      </c>
    </row>
    <row r="141" spans="1:5">
      <c r="A141" t="s">
        <v>3</v>
      </c>
      <c r="B141" t="s">
        <v>182</v>
      </c>
      <c r="C141">
        <v>0</v>
      </c>
      <c r="D141">
        <v>0</v>
      </c>
      <c r="E141" t="s">
        <v>192</v>
      </c>
    </row>
    <row r="142" spans="1:5">
      <c r="A142" t="s">
        <v>3</v>
      </c>
      <c r="B142" t="s">
        <v>193</v>
      </c>
      <c r="C142">
        <v>1</v>
      </c>
      <c r="D142">
        <v>0</v>
      </c>
      <c r="E142" t="s">
        <v>186</v>
      </c>
    </row>
    <row r="143" spans="1:5">
      <c r="A143" t="s">
        <v>3</v>
      </c>
      <c r="B143" t="s">
        <v>191</v>
      </c>
      <c r="C143">
        <v>0</v>
      </c>
      <c r="D143">
        <v>1</v>
      </c>
      <c r="E143" t="s">
        <v>185</v>
      </c>
    </row>
    <row r="144" spans="1:5">
      <c r="A144" t="s">
        <v>3</v>
      </c>
      <c r="B144" t="s">
        <v>195</v>
      </c>
      <c r="C144">
        <v>2</v>
      </c>
      <c r="D144">
        <v>1</v>
      </c>
      <c r="E144" t="s">
        <v>184</v>
      </c>
    </row>
    <row r="145" spans="1:5">
      <c r="A145" t="s">
        <v>3</v>
      </c>
      <c r="B145" t="s">
        <v>183</v>
      </c>
      <c r="C145">
        <v>2</v>
      </c>
      <c r="D145">
        <v>0</v>
      </c>
      <c r="E145" t="s">
        <v>190</v>
      </c>
    </row>
    <row r="146" spans="1:5">
      <c r="A146" t="s">
        <v>3</v>
      </c>
      <c r="B146" t="s">
        <v>189</v>
      </c>
      <c r="C146">
        <v>0</v>
      </c>
      <c r="D146">
        <v>1</v>
      </c>
      <c r="E146" t="s">
        <v>187</v>
      </c>
    </row>
    <row r="147" spans="1:5">
      <c r="A147" t="s">
        <v>4</v>
      </c>
      <c r="B147" t="s">
        <v>190</v>
      </c>
      <c r="C147">
        <v>5</v>
      </c>
      <c r="D147">
        <v>2</v>
      </c>
      <c r="E147" t="s">
        <v>188</v>
      </c>
    </row>
    <row r="148" spans="1:5">
      <c r="A148" t="s">
        <v>4</v>
      </c>
      <c r="B148" t="s">
        <v>186</v>
      </c>
      <c r="C148">
        <v>1</v>
      </c>
      <c r="D148">
        <v>2</v>
      </c>
      <c r="E148" t="s">
        <v>183</v>
      </c>
    </row>
    <row r="149" spans="1:5">
      <c r="A149" t="s">
        <v>4</v>
      </c>
      <c r="B149" t="s">
        <v>185</v>
      </c>
      <c r="C149">
        <v>2</v>
      </c>
      <c r="D149">
        <v>1</v>
      </c>
      <c r="E149" t="s">
        <v>195</v>
      </c>
    </row>
    <row r="150" spans="1:5">
      <c r="A150" t="s">
        <v>4</v>
      </c>
      <c r="B150" t="s">
        <v>187</v>
      </c>
      <c r="C150">
        <v>4</v>
      </c>
      <c r="D150">
        <v>0</v>
      </c>
      <c r="E150" t="s">
        <v>191</v>
      </c>
    </row>
    <row r="151" spans="1:5">
      <c r="A151" t="s">
        <v>4</v>
      </c>
      <c r="B151" t="s">
        <v>194</v>
      </c>
      <c r="C151">
        <v>1</v>
      </c>
      <c r="D151">
        <v>2</v>
      </c>
      <c r="E151" t="s">
        <v>182</v>
      </c>
    </row>
    <row r="152" spans="1:5">
      <c r="A152" t="s">
        <v>4</v>
      </c>
      <c r="B152" t="s">
        <v>184</v>
      </c>
      <c r="C152">
        <v>0</v>
      </c>
      <c r="D152">
        <v>0</v>
      </c>
      <c r="E152" t="s">
        <v>193</v>
      </c>
    </row>
    <row r="153" spans="1:5">
      <c r="A153" t="s">
        <v>4</v>
      </c>
      <c r="B153" t="s">
        <v>192</v>
      </c>
      <c r="C153">
        <v>2</v>
      </c>
      <c r="D153">
        <v>1</v>
      </c>
      <c r="E153" t="s">
        <v>189</v>
      </c>
    </row>
    <row r="154" spans="1:5">
      <c r="A154" t="s">
        <v>5</v>
      </c>
      <c r="B154" t="s">
        <v>183</v>
      </c>
      <c r="C154">
        <v>1</v>
      </c>
      <c r="D154">
        <v>1</v>
      </c>
      <c r="E154" t="s">
        <v>184</v>
      </c>
    </row>
    <row r="155" spans="1:5">
      <c r="A155" t="s">
        <v>5</v>
      </c>
      <c r="B155" t="s">
        <v>182</v>
      </c>
      <c r="C155">
        <v>0</v>
      </c>
      <c r="D155">
        <v>0</v>
      </c>
      <c r="E155" t="s">
        <v>190</v>
      </c>
    </row>
    <row r="156" spans="1:5">
      <c r="A156" t="s">
        <v>5</v>
      </c>
      <c r="B156" t="s">
        <v>189</v>
      </c>
      <c r="C156">
        <v>2</v>
      </c>
      <c r="D156">
        <v>1</v>
      </c>
      <c r="E156" t="s">
        <v>191</v>
      </c>
    </row>
    <row r="157" spans="1:5">
      <c r="A157" t="s">
        <v>5</v>
      </c>
      <c r="B157" t="s">
        <v>192</v>
      </c>
      <c r="C157">
        <v>2</v>
      </c>
      <c r="D157">
        <v>2</v>
      </c>
      <c r="E157" t="s">
        <v>194</v>
      </c>
    </row>
    <row r="158" spans="1:5">
      <c r="A158" t="s">
        <v>5</v>
      </c>
      <c r="B158" t="s">
        <v>193</v>
      </c>
      <c r="C158">
        <v>0</v>
      </c>
      <c r="D158">
        <v>1</v>
      </c>
      <c r="E158" t="s">
        <v>185</v>
      </c>
    </row>
    <row r="159" spans="1:5">
      <c r="A159" t="s">
        <v>5</v>
      </c>
      <c r="B159" t="s">
        <v>188</v>
      </c>
      <c r="C159">
        <v>2</v>
      </c>
      <c r="D159">
        <v>2</v>
      </c>
      <c r="E159" t="s">
        <v>186</v>
      </c>
    </row>
    <row r="160" spans="1:5">
      <c r="A160" t="s">
        <v>5</v>
      </c>
      <c r="B160" t="s">
        <v>195</v>
      </c>
      <c r="C160">
        <v>0</v>
      </c>
      <c r="D160">
        <v>5</v>
      </c>
      <c r="E160" t="s">
        <v>187</v>
      </c>
    </row>
    <row r="161" spans="1:5">
      <c r="A161" t="s">
        <v>6</v>
      </c>
      <c r="B161" t="s">
        <v>187</v>
      </c>
      <c r="C161">
        <v>6</v>
      </c>
      <c r="D161">
        <v>0</v>
      </c>
      <c r="E161" t="s">
        <v>193</v>
      </c>
    </row>
    <row r="162" spans="1:5">
      <c r="A162" t="s">
        <v>6</v>
      </c>
      <c r="B162" t="s">
        <v>194</v>
      </c>
      <c r="C162">
        <v>2</v>
      </c>
      <c r="D162">
        <v>2</v>
      </c>
      <c r="E162" t="s">
        <v>189</v>
      </c>
    </row>
    <row r="163" spans="1:5">
      <c r="A163" t="s">
        <v>6</v>
      </c>
      <c r="B163" t="s">
        <v>191</v>
      </c>
      <c r="C163">
        <v>2</v>
      </c>
      <c r="D163">
        <v>1</v>
      </c>
      <c r="E163" t="s">
        <v>195</v>
      </c>
    </row>
    <row r="164" spans="1:5">
      <c r="A164" t="s">
        <v>6</v>
      </c>
      <c r="B164" t="s">
        <v>190</v>
      </c>
      <c r="C164">
        <v>0</v>
      </c>
      <c r="D164">
        <v>0</v>
      </c>
      <c r="E164" t="s">
        <v>192</v>
      </c>
    </row>
    <row r="165" spans="1:5">
      <c r="A165" t="s">
        <v>6</v>
      </c>
      <c r="B165" t="s">
        <v>184</v>
      </c>
      <c r="C165">
        <v>3</v>
      </c>
      <c r="D165">
        <v>0</v>
      </c>
      <c r="E165" t="s">
        <v>188</v>
      </c>
    </row>
    <row r="166" spans="1:5">
      <c r="A166" t="s">
        <v>6</v>
      </c>
      <c r="B166" t="s">
        <v>186</v>
      </c>
      <c r="C166">
        <v>0</v>
      </c>
      <c r="D166">
        <v>1</v>
      </c>
      <c r="E166" t="s">
        <v>182</v>
      </c>
    </row>
    <row r="167" spans="1:5">
      <c r="A167" t="s">
        <v>6</v>
      </c>
      <c r="B167" t="s">
        <v>185</v>
      </c>
      <c r="C167">
        <v>1</v>
      </c>
      <c r="D167">
        <v>2</v>
      </c>
      <c r="E167" t="s">
        <v>183</v>
      </c>
    </row>
    <row r="168" spans="1:5">
      <c r="A168" t="s">
        <v>7</v>
      </c>
      <c r="B168" t="s">
        <v>182</v>
      </c>
      <c r="C168">
        <v>6</v>
      </c>
      <c r="D168">
        <v>0</v>
      </c>
      <c r="E168" t="s">
        <v>184</v>
      </c>
    </row>
    <row r="169" spans="1:5">
      <c r="A169" t="s">
        <v>7</v>
      </c>
      <c r="B169" t="s">
        <v>194</v>
      </c>
      <c r="C169">
        <v>0</v>
      </c>
      <c r="D169">
        <v>3</v>
      </c>
      <c r="E169" t="s">
        <v>190</v>
      </c>
    </row>
    <row r="170" spans="1:5">
      <c r="A170" t="s">
        <v>7</v>
      </c>
      <c r="B170" t="s">
        <v>192</v>
      </c>
      <c r="C170">
        <v>4</v>
      </c>
      <c r="D170">
        <v>0</v>
      </c>
      <c r="E170" t="s">
        <v>186</v>
      </c>
    </row>
    <row r="171" spans="1:5">
      <c r="A171" t="s">
        <v>7</v>
      </c>
      <c r="B171" t="s">
        <v>189</v>
      </c>
      <c r="C171">
        <v>2</v>
      </c>
      <c r="D171">
        <v>1</v>
      </c>
      <c r="E171" t="s">
        <v>195</v>
      </c>
    </row>
    <row r="172" spans="1:5">
      <c r="A172" t="s">
        <v>7</v>
      </c>
      <c r="B172" t="s">
        <v>188</v>
      </c>
      <c r="C172">
        <v>0</v>
      </c>
      <c r="D172">
        <v>2</v>
      </c>
      <c r="E172" t="s">
        <v>185</v>
      </c>
    </row>
    <row r="173" spans="1:5">
      <c r="A173" t="s">
        <v>7</v>
      </c>
      <c r="B173" t="s">
        <v>193</v>
      </c>
      <c r="C173">
        <v>1</v>
      </c>
      <c r="D173">
        <v>2</v>
      </c>
      <c r="E173" t="s">
        <v>191</v>
      </c>
    </row>
    <row r="174" spans="1:5">
      <c r="A174" t="s">
        <v>7</v>
      </c>
      <c r="B174" t="s">
        <v>183</v>
      </c>
      <c r="C174">
        <v>0</v>
      </c>
      <c r="D174">
        <v>9</v>
      </c>
      <c r="E174" t="s">
        <v>187</v>
      </c>
    </row>
    <row r="175" spans="1:5">
      <c r="A175" t="s">
        <v>8</v>
      </c>
      <c r="B175" t="s">
        <v>190</v>
      </c>
      <c r="C175">
        <v>2</v>
      </c>
      <c r="D175">
        <v>1</v>
      </c>
      <c r="E175" t="s">
        <v>189</v>
      </c>
    </row>
    <row r="176" spans="1:5">
      <c r="A176" t="s">
        <v>8</v>
      </c>
      <c r="B176" t="s">
        <v>186</v>
      </c>
      <c r="C176">
        <v>0</v>
      </c>
      <c r="D176">
        <v>0</v>
      </c>
      <c r="E176" t="s">
        <v>194</v>
      </c>
    </row>
    <row r="177" spans="1:5">
      <c r="A177" t="s">
        <v>8</v>
      </c>
      <c r="B177" t="s">
        <v>187</v>
      </c>
      <c r="C177">
        <v>3</v>
      </c>
      <c r="D177">
        <v>0</v>
      </c>
      <c r="E177" t="s">
        <v>188</v>
      </c>
    </row>
    <row r="178" spans="1:5">
      <c r="A178" t="s">
        <v>8</v>
      </c>
      <c r="B178" t="s">
        <v>195</v>
      </c>
      <c r="C178">
        <v>2</v>
      </c>
      <c r="D178">
        <v>2</v>
      </c>
      <c r="E178" t="s">
        <v>193</v>
      </c>
    </row>
    <row r="179" spans="1:5">
      <c r="A179" t="s">
        <v>8</v>
      </c>
      <c r="B179" t="s">
        <v>184</v>
      </c>
      <c r="C179">
        <v>1</v>
      </c>
      <c r="D179">
        <v>2</v>
      </c>
      <c r="E179" t="s">
        <v>192</v>
      </c>
    </row>
    <row r="180" spans="1:5">
      <c r="A180" t="s">
        <v>8</v>
      </c>
      <c r="B180" t="s">
        <v>185</v>
      </c>
      <c r="C180">
        <v>2</v>
      </c>
      <c r="D180">
        <v>1</v>
      </c>
      <c r="E180" t="s">
        <v>182</v>
      </c>
    </row>
    <row r="181" spans="1:5">
      <c r="A181" t="s">
        <v>8</v>
      </c>
      <c r="B181" t="s">
        <v>191</v>
      </c>
      <c r="C181">
        <v>2</v>
      </c>
      <c r="D181">
        <v>0</v>
      </c>
      <c r="E181" t="s">
        <v>183</v>
      </c>
    </row>
    <row r="182" spans="1:5">
      <c r="A182" t="s">
        <v>9</v>
      </c>
      <c r="B182" t="s">
        <v>194</v>
      </c>
      <c r="C182">
        <v>1</v>
      </c>
      <c r="D182">
        <v>1</v>
      </c>
      <c r="E182" t="s">
        <v>184</v>
      </c>
    </row>
    <row r="183" spans="1:5">
      <c r="A183" t="s">
        <v>9</v>
      </c>
      <c r="B183" t="s">
        <v>190</v>
      </c>
      <c r="C183">
        <v>0</v>
      </c>
      <c r="D183">
        <v>0</v>
      </c>
      <c r="E183" t="s">
        <v>186</v>
      </c>
    </row>
    <row r="184" spans="1:5">
      <c r="A184" t="s">
        <v>9</v>
      </c>
      <c r="B184" t="s">
        <v>188</v>
      </c>
      <c r="C184">
        <v>1</v>
      </c>
      <c r="D184">
        <v>2</v>
      </c>
      <c r="E184" t="s">
        <v>191</v>
      </c>
    </row>
    <row r="185" spans="1:5">
      <c r="A185" t="s">
        <v>9</v>
      </c>
      <c r="B185" t="s">
        <v>192</v>
      </c>
      <c r="C185">
        <v>1</v>
      </c>
      <c r="D185">
        <v>1</v>
      </c>
      <c r="E185" t="s">
        <v>185</v>
      </c>
    </row>
    <row r="186" spans="1:5">
      <c r="A186" t="s">
        <v>9</v>
      </c>
      <c r="B186" t="s">
        <v>189</v>
      </c>
      <c r="C186">
        <v>2</v>
      </c>
      <c r="D186">
        <v>1</v>
      </c>
      <c r="E186" t="s">
        <v>193</v>
      </c>
    </row>
    <row r="187" spans="1:5">
      <c r="A187" t="s">
        <v>9</v>
      </c>
      <c r="B187" t="s">
        <v>183</v>
      </c>
      <c r="C187">
        <v>3</v>
      </c>
      <c r="D187">
        <v>1</v>
      </c>
      <c r="E187" t="s">
        <v>195</v>
      </c>
    </row>
    <row r="188" spans="1:5">
      <c r="A188" t="s">
        <v>9</v>
      </c>
      <c r="B188" t="s">
        <v>182</v>
      </c>
      <c r="C188">
        <v>2</v>
      </c>
      <c r="D188">
        <v>2</v>
      </c>
      <c r="E188" t="s">
        <v>187</v>
      </c>
    </row>
    <row r="189" spans="1:5">
      <c r="A189" t="s">
        <v>10</v>
      </c>
      <c r="B189" t="s">
        <v>195</v>
      </c>
      <c r="C189">
        <v>2</v>
      </c>
      <c r="D189">
        <v>1</v>
      </c>
      <c r="E189" t="s">
        <v>188</v>
      </c>
    </row>
    <row r="190" spans="1:5">
      <c r="A190" t="s">
        <v>10</v>
      </c>
      <c r="B190" t="s">
        <v>186</v>
      </c>
      <c r="C190">
        <v>2</v>
      </c>
      <c r="D190">
        <v>2</v>
      </c>
      <c r="E190" t="s">
        <v>189</v>
      </c>
    </row>
    <row r="191" spans="1:5">
      <c r="A191" t="s">
        <v>10</v>
      </c>
      <c r="B191" t="s">
        <v>187</v>
      </c>
      <c r="C191">
        <v>0</v>
      </c>
      <c r="D191">
        <v>2</v>
      </c>
      <c r="E191" t="s">
        <v>192</v>
      </c>
    </row>
    <row r="192" spans="1:5">
      <c r="A192" t="s">
        <v>10</v>
      </c>
      <c r="B192" t="s">
        <v>184</v>
      </c>
      <c r="C192">
        <v>0</v>
      </c>
      <c r="D192">
        <v>0</v>
      </c>
      <c r="E192" t="s">
        <v>190</v>
      </c>
    </row>
    <row r="193" spans="1:5">
      <c r="A193" t="s">
        <v>10</v>
      </c>
      <c r="B193" t="s">
        <v>185</v>
      </c>
      <c r="C193">
        <v>3</v>
      </c>
      <c r="D193">
        <v>1</v>
      </c>
      <c r="E193" t="s">
        <v>194</v>
      </c>
    </row>
    <row r="194" spans="1:5">
      <c r="A194" t="s">
        <v>10</v>
      </c>
      <c r="B194" t="s">
        <v>191</v>
      </c>
      <c r="C194">
        <v>0</v>
      </c>
      <c r="D194">
        <v>1</v>
      </c>
      <c r="E194" t="s">
        <v>182</v>
      </c>
    </row>
    <row r="195" spans="1:5">
      <c r="A195" t="s">
        <v>10</v>
      </c>
      <c r="B195" t="s">
        <v>193</v>
      </c>
      <c r="C195">
        <v>0</v>
      </c>
      <c r="D195">
        <v>2</v>
      </c>
      <c r="E195" t="s">
        <v>183</v>
      </c>
    </row>
    <row r="196" spans="1:5">
      <c r="A196" t="s">
        <v>11</v>
      </c>
      <c r="B196" t="s">
        <v>190</v>
      </c>
      <c r="C196">
        <v>0</v>
      </c>
      <c r="D196">
        <v>0</v>
      </c>
      <c r="E196" t="s">
        <v>185</v>
      </c>
    </row>
    <row r="197" spans="1:5">
      <c r="A197" t="s">
        <v>11</v>
      </c>
      <c r="B197" t="s">
        <v>189</v>
      </c>
      <c r="C197">
        <v>1</v>
      </c>
      <c r="D197">
        <v>2</v>
      </c>
      <c r="E197" t="s">
        <v>183</v>
      </c>
    </row>
    <row r="198" spans="1:5">
      <c r="A198" t="s">
        <v>11</v>
      </c>
      <c r="B198" t="s">
        <v>186</v>
      </c>
      <c r="C198">
        <v>2</v>
      </c>
      <c r="D198">
        <v>1</v>
      </c>
      <c r="E198" t="s">
        <v>184</v>
      </c>
    </row>
    <row r="199" spans="1:5">
      <c r="A199" t="s">
        <v>11</v>
      </c>
      <c r="B199" t="s">
        <v>182</v>
      </c>
      <c r="C199">
        <v>2</v>
      </c>
      <c r="D199">
        <v>2</v>
      </c>
      <c r="E199" t="s">
        <v>195</v>
      </c>
    </row>
    <row r="200" spans="1:5">
      <c r="A200" t="s">
        <v>11</v>
      </c>
      <c r="B200" t="s">
        <v>188</v>
      </c>
      <c r="C200">
        <v>0</v>
      </c>
      <c r="D200">
        <v>0</v>
      </c>
      <c r="E200" t="s">
        <v>193</v>
      </c>
    </row>
    <row r="201" spans="1:5">
      <c r="A201" t="s">
        <v>11</v>
      </c>
      <c r="B201" t="s">
        <v>192</v>
      </c>
      <c r="C201">
        <v>2</v>
      </c>
      <c r="D201">
        <v>1</v>
      </c>
      <c r="E201" t="s">
        <v>191</v>
      </c>
    </row>
    <row r="202" spans="1:5">
      <c r="A202" t="s">
        <v>11</v>
      </c>
      <c r="B202" t="s">
        <v>194</v>
      </c>
      <c r="C202">
        <v>0</v>
      </c>
      <c r="D202">
        <v>1</v>
      </c>
      <c r="E202" t="s">
        <v>187</v>
      </c>
    </row>
    <row r="203" spans="1:5">
      <c r="A203" t="s">
        <v>12</v>
      </c>
      <c r="B203" t="s">
        <v>195</v>
      </c>
      <c r="C203">
        <v>0</v>
      </c>
      <c r="D203">
        <v>2</v>
      </c>
      <c r="E203" t="s">
        <v>192</v>
      </c>
    </row>
    <row r="204" spans="1:5">
      <c r="A204" t="s">
        <v>12</v>
      </c>
      <c r="B204" t="s">
        <v>191</v>
      </c>
      <c r="C204">
        <v>2</v>
      </c>
      <c r="D204">
        <v>0</v>
      </c>
      <c r="E204" t="s">
        <v>194</v>
      </c>
    </row>
    <row r="205" spans="1:5">
      <c r="A205" t="s">
        <v>12</v>
      </c>
      <c r="B205" t="s">
        <v>187</v>
      </c>
      <c r="C205">
        <v>0</v>
      </c>
      <c r="D205">
        <v>1</v>
      </c>
      <c r="E205" t="s">
        <v>190</v>
      </c>
    </row>
    <row r="206" spans="1:5">
      <c r="A206" t="s">
        <v>12</v>
      </c>
      <c r="B206" t="s">
        <v>184</v>
      </c>
      <c r="C206">
        <v>3</v>
      </c>
      <c r="D206">
        <v>3</v>
      </c>
      <c r="E206" t="s">
        <v>189</v>
      </c>
    </row>
    <row r="207" spans="1:5">
      <c r="A207" t="s">
        <v>12</v>
      </c>
      <c r="B207" t="s">
        <v>183</v>
      </c>
      <c r="C207">
        <v>2</v>
      </c>
      <c r="D207">
        <v>2</v>
      </c>
      <c r="E207" t="s">
        <v>188</v>
      </c>
    </row>
    <row r="208" spans="1:5">
      <c r="A208" t="s">
        <v>12</v>
      </c>
      <c r="B208" t="s">
        <v>193</v>
      </c>
      <c r="C208">
        <v>2</v>
      </c>
      <c r="D208">
        <v>1</v>
      </c>
      <c r="E208" t="s">
        <v>182</v>
      </c>
    </row>
    <row r="209" spans="1:5">
      <c r="A209" t="s">
        <v>12</v>
      </c>
      <c r="B209" t="s">
        <v>185</v>
      </c>
      <c r="C209">
        <v>2</v>
      </c>
      <c r="D209">
        <v>0</v>
      </c>
      <c r="E209" t="s">
        <v>186</v>
      </c>
    </row>
    <row r="210" spans="1:5">
      <c r="A210" t="s">
        <v>13</v>
      </c>
      <c r="B210" t="s">
        <v>189</v>
      </c>
      <c r="C210">
        <v>1</v>
      </c>
      <c r="D210">
        <v>1</v>
      </c>
      <c r="E210" t="s">
        <v>188</v>
      </c>
    </row>
    <row r="211" spans="1:5">
      <c r="A211" t="s">
        <v>13</v>
      </c>
      <c r="B211" t="s">
        <v>185</v>
      </c>
      <c r="C211">
        <v>3</v>
      </c>
      <c r="D211">
        <v>0</v>
      </c>
      <c r="E211" t="s">
        <v>184</v>
      </c>
    </row>
    <row r="212" spans="1:5">
      <c r="A212" t="s">
        <v>13</v>
      </c>
      <c r="B212" t="s">
        <v>193</v>
      </c>
      <c r="C212">
        <v>0</v>
      </c>
      <c r="D212">
        <v>1</v>
      </c>
      <c r="E212" t="s">
        <v>192</v>
      </c>
    </row>
    <row r="213" spans="1:5">
      <c r="A213" t="s">
        <v>13</v>
      </c>
      <c r="B213" t="s">
        <v>191</v>
      </c>
      <c r="C213">
        <v>2</v>
      </c>
      <c r="D213">
        <v>2</v>
      </c>
      <c r="E213" t="s">
        <v>190</v>
      </c>
    </row>
    <row r="214" spans="1:5">
      <c r="A214" t="s">
        <v>13</v>
      </c>
      <c r="B214" t="s">
        <v>195</v>
      </c>
      <c r="C214">
        <v>2</v>
      </c>
      <c r="D214">
        <v>2</v>
      </c>
      <c r="E214" t="s">
        <v>194</v>
      </c>
    </row>
    <row r="215" spans="1:5">
      <c r="A215" t="s">
        <v>13</v>
      </c>
      <c r="B215" t="s">
        <v>183</v>
      </c>
      <c r="C215">
        <v>0</v>
      </c>
      <c r="D215">
        <v>2</v>
      </c>
      <c r="E215" t="s">
        <v>182</v>
      </c>
    </row>
    <row r="216" spans="1:5">
      <c r="A216" t="s">
        <v>13</v>
      </c>
      <c r="B216" t="s">
        <v>187</v>
      </c>
      <c r="C216">
        <v>2</v>
      </c>
      <c r="D216">
        <v>0</v>
      </c>
      <c r="E216" t="s">
        <v>186</v>
      </c>
    </row>
    <row r="217" spans="1:5">
      <c r="A217" t="s">
        <v>14</v>
      </c>
      <c r="B217" t="s">
        <v>184</v>
      </c>
      <c r="C217">
        <v>0</v>
      </c>
      <c r="D217">
        <v>1</v>
      </c>
      <c r="E217" t="s">
        <v>187</v>
      </c>
    </row>
    <row r="218" spans="1:5">
      <c r="A218" t="s">
        <v>14</v>
      </c>
      <c r="B218" t="s">
        <v>182</v>
      </c>
      <c r="C218">
        <v>2</v>
      </c>
      <c r="D218">
        <v>1</v>
      </c>
      <c r="E218" t="s">
        <v>188</v>
      </c>
    </row>
    <row r="219" spans="1:5">
      <c r="A219" t="s">
        <v>14</v>
      </c>
      <c r="B219" t="s">
        <v>186</v>
      </c>
      <c r="C219">
        <v>0</v>
      </c>
      <c r="D219">
        <v>0</v>
      </c>
      <c r="E219" t="s">
        <v>191</v>
      </c>
    </row>
    <row r="220" spans="1:5">
      <c r="A220" t="s">
        <v>14</v>
      </c>
      <c r="B220" t="s">
        <v>185</v>
      </c>
      <c r="C220">
        <v>2</v>
      </c>
      <c r="D220">
        <v>0</v>
      </c>
      <c r="E220" t="s">
        <v>189</v>
      </c>
    </row>
    <row r="221" spans="1:5">
      <c r="A221" t="s">
        <v>14</v>
      </c>
      <c r="B221" t="s">
        <v>190</v>
      </c>
      <c r="C221">
        <v>2</v>
      </c>
      <c r="D221">
        <v>1</v>
      </c>
      <c r="E221" t="s">
        <v>195</v>
      </c>
    </row>
    <row r="222" spans="1:5">
      <c r="A222" t="s">
        <v>14</v>
      </c>
      <c r="B222" t="s">
        <v>194</v>
      </c>
      <c r="C222">
        <v>0</v>
      </c>
      <c r="D222">
        <v>1</v>
      </c>
      <c r="E222" t="s">
        <v>193</v>
      </c>
    </row>
    <row r="223" spans="1:5">
      <c r="A223" t="s">
        <v>14</v>
      </c>
      <c r="B223" t="s">
        <v>192</v>
      </c>
      <c r="C223">
        <v>2</v>
      </c>
      <c r="D223">
        <v>1</v>
      </c>
      <c r="E223" t="s">
        <v>183</v>
      </c>
    </row>
    <row r="224" spans="1:5">
      <c r="A224" t="s">
        <v>15</v>
      </c>
      <c r="B224" t="s">
        <v>187</v>
      </c>
      <c r="C224">
        <v>1</v>
      </c>
      <c r="D224">
        <v>2</v>
      </c>
      <c r="E224" t="s">
        <v>185</v>
      </c>
    </row>
    <row r="225" spans="1:5">
      <c r="A225" t="s">
        <v>15</v>
      </c>
      <c r="B225" t="s">
        <v>191</v>
      </c>
      <c r="C225">
        <v>1</v>
      </c>
      <c r="D225">
        <v>0</v>
      </c>
      <c r="E225" t="s">
        <v>184</v>
      </c>
    </row>
    <row r="226" spans="1:5">
      <c r="A226" t="s">
        <v>15</v>
      </c>
      <c r="B226" t="s">
        <v>189</v>
      </c>
      <c r="C226">
        <v>0</v>
      </c>
      <c r="D226">
        <v>1</v>
      </c>
      <c r="E226" t="s">
        <v>182</v>
      </c>
    </row>
    <row r="227" spans="1:5">
      <c r="A227" t="s">
        <v>15</v>
      </c>
      <c r="B227" t="s">
        <v>183</v>
      </c>
      <c r="C227">
        <v>2</v>
      </c>
      <c r="D227">
        <v>2</v>
      </c>
      <c r="E227" t="s">
        <v>194</v>
      </c>
    </row>
    <row r="228" spans="1:5">
      <c r="A228" t="s">
        <v>15</v>
      </c>
      <c r="B228" t="s">
        <v>195</v>
      </c>
      <c r="C228">
        <v>0</v>
      </c>
      <c r="D228">
        <v>1</v>
      </c>
      <c r="E228" t="s">
        <v>186</v>
      </c>
    </row>
    <row r="229" spans="1:5">
      <c r="A229" t="s">
        <v>15</v>
      </c>
      <c r="B229" t="s">
        <v>188</v>
      </c>
      <c r="C229">
        <v>1</v>
      </c>
      <c r="D229">
        <v>1</v>
      </c>
      <c r="E229" t="s">
        <v>192</v>
      </c>
    </row>
    <row r="230" spans="1:5">
      <c r="A230" t="s">
        <v>15</v>
      </c>
      <c r="B230" t="s">
        <v>193</v>
      </c>
      <c r="C230">
        <v>0</v>
      </c>
      <c r="D230">
        <v>2</v>
      </c>
      <c r="E230" t="s">
        <v>190</v>
      </c>
    </row>
    <row r="231" spans="1:5">
      <c r="A231" t="s">
        <v>16</v>
      </c>
      <c r="B231" t="s">
        <v>184</v>
      </c>
      <c r="E231" t="s">
        <v>195</v>
      </c>
    </row>
    <row r="232" spans="1:5">
      <c r="A232" t="s">
        <v>16</v>
      </c>
      <c r="B232" t="s">
        <v>190</v>
      </c>
      <c r="E232" t="s">
        <v>183</v>
      </c>
    </row>
    <row r="233" spans="1:5">
      <c r="A233" t="s">
        <v>16</v>
      </c>
      <c r="B233" t="s">
        <v>194</v>
      </c>
      <c r="E233" t="s">
        <v>188</v>
      </c>
    </row>
    <row r="234" spans="1:5">
      <c r="A234" t="s">
        <v>16</v>
      </c>
      <c r="B234" t="s">
        <v>192</v>
      </c>
      <c r="E234" t="s">
        <v>182</v>
      </c>
    </row>
    <row r="235" spans="1:5">
      <c r="A235" t="s">
        <v>16</v>
      </c>
      <c r="B235" t="s">
        <v>185</v>
      </c>
      <c r="E235" t="s">
        <v>191</v>
      </c>
    </row>
    <row r="236" spans="1:5">
      <c r="A236" t="s">
        <v>16</v>
      </c>
      <c r="B236" t="s">
        <v>187</v>
      </c>
      <c r="E236" t="s">
        <v>189</v>
      </c>
    </row>
    <row r="237" spans="1:5">
      <c r="A237" t="s">
        <v>16</v>
      </c>
      <c r="B237" t="s">
        <v>186</v>
      </c>
      <c r="E237" t="s">
        <v>193</v>
      </c>
    </row>
    <row r="238" spans="1:5">
      <c r="A238" t="s">
        <v>17</v>
      </c>
      <c r="B238" t="s">
        <v>189</v>
      </c>
      <c r="E238" t="s">
        <v>192</v>
      </c>
    </row>
    <row r="239" spans="1:5">
      <c r="A239" t="s">
        <v>17</v>
      </c>
      <c r="B239" t="s">
        <v>182</v>
      </c>
      <c r="E239" t="s">
        <v>194</v>
      </c>
    </row>
    <row r="240" spans="1:5">
      <c r="A240" t="s">
        <v>17</v>
      </c>
      <c r="B240" t="s">
        <v>188</v>
      </c>
      <c r="E240" t="s">
        <v>190</v>
      </c>
    </row>
    <row r="241" spans="1:5">
      <c r="A241" t="s">
        <v>17</v>
      </c>
      <c r="B241" t="s">
        <v>183</v>
      </c>
      <c r="E241" t="s">
        <v>186</v>
      </c>
    </row>
    <row r="242" spans="1:5">
      <c r="A242" t="s">
        <v>17</v>
      </c>
      <c r="B242" t="s">
        <v>193</v>
      </c>
      <c r="E242" t="s">
        <v>184</v>
      </c>
    </row>
    <row r="243" spans="1:5">
      <c r="A243" t="s">
        <v>17</v>
      </c>
      <c r="B243" t="s">
        <v>195</v>
      </c>
      <c r="E243" t="s">
        <v>185</v>
      </c>
    </row>
    <row r="244" spans="1:5">
      <c r="A244" t="s">
        <v>17</v>
      </c>
      <c r="B244" t="s">
        <v>191</v>
      </c>
      <c r="E244" t="s">
        <v>187</v>
      </c>
    </row>
    <row r="245" spans="1:5">
      <c r="A245" t="s">
        <v>18</v>
      </c>
      <c r="B245" t="s">
        <v>191</v>
      </c>
      <c r="E245" t="s">
        <v>189</v>
      </c>
    </row>
    <row r="246" spans="1:5">
      <c r="A246" t="s">
        <v>18</v>
      </c>
      <c r="B246" t="s">
        <v>187</v>
      </c>
      <c r="E246" t="s">
        <v>195</v>
      </c>
    </row>
    <row r="247" spans="1:5">
      <c r="A247" t="s">
        <v>18</v>
      </c>
      <c r="B247" t="s">
        <v>185</v>
      </c>
      <c r="E247" t="s">
        <v>193</v>
      </c>
    </row>
    <row r="248" spans="1:5">
      <c r="A248" t="s">
        <v>18</v>
      </c>
      <c r="B248" t="s">
        <v>184</v>
      </c>
      <c r="E248" t="s">
        <v>183</v>
      </c>
    </row>
    <row r="249" spans="1:5">
      <c r="A249" t="s">
        <v>18</v>
      </c>
      <c r="B249" t="s">
        <v>186</v>
      </c>
      <c r="E249" t="s">
        <v>188</v>
      </c>
    </row>
    <row r="250" spans="1:5">
      <c r="A250" t="s">
        <v>18</v>
      </c>
      <c r="B250" t="s">
        <v>190</v>
      </c>
      <c r="E250" t="s">
        <v>182</v>
      </c>
    </row>
    <row r="251" spans="1:5">
      <c r="A251" t="s">
        <v>18</v>
      </c>
      <c r="B251" t="s">
        <v>194</v>
      </c>
      <c r="E251" t="s">
        <v>192</v>
      </c>
    </row>
    <row r="252" spans="1:5">
      <c r="A252" t="s">
        <v>19</v>
      </c>
      <c r="B252" t="s">
        <v>189</v>
      </c>
      <c r="E252" t="s">
        <v>194</v>
      </c>
    </row>
    <row r="253" spans="1:5">
      <c r="A253" t="s">
        <v>19</v>
      </c>
      <c r="B253" t="s">
        <v>192</v>
      </c>
      <c r="E253" t="s">
        <v>190</v>
      </c>
    </row>
    <row r="254" spans="1:5">
      <c r="A254" t="s">
        <v>19</v>
      </c>
      <c r="B254" t="s">
        <v>182</v>
      </c>
      <c r="E254" t="s">
        <v>186</v>
      </c>
    </row>
    <row r="255" spans="1:5">
      <c r="A255" t="s">
        <v>19</v>
      </c>
      <c r="B255" t="s">
        <v>188</v>
      </c>
      <c r="E255" t="s">
        <v>184</v>
      </c>
    </row>
    <row r="256" spans="1:5">
      <c r="A256" t="s">
        <v>19</v>
      </c>
      <c r="B256" t="s">
        <v>183</v>
      </c>
      <c r="E256" t="s">
        <v>185</v>
      </c>
    </row>
    <row r="257" spans="1:5">
      <c r="A257" t="s">
        <v>19</v>
      </c>
      <c r="B257" t="s">
        <v>193</v>
      </c>
      <c r="E257" t="s">
        <v>187</v>
      </c>
    </row>
    <row r="258" spans="1:5">
      <c r="A258" t="s">
        <v>19</v>
      </c>
      <c r="B258" t="s">
        <v>195</v>
      </c>
      <c r="E258" t="s">
        <v>191</v>
      </c>
    </row>
    <row r="259" spans="1:5">
      <c r="A259" t="s">
        <v>20</v>
      </c>
      <c r="B259" t="s">
        <v>195</v>
      </c>
      <c r="E259" t="s">
        <v>189</v>
      </c>
    </row>
    <row r="260" spans="1:5">
      <c r="A260" t="s">
        <v>20</v>
      </c>
      <c r="B260" t="s">
        <v>191</v>
      </c>
      <c r="E260" t="s">
        <v>193</v>
      </c>
    </row>
    <row r="261" spans="1:5">
      <c r="A261" t="s">
        <v>20</v>
      </c>
      <c r="B261" t="s">
        <v>187</v>
      </c>
      <c r="E261" t="s">
        <v>183</v>
      </c>
    </row>
    <row r="262" spans="1:5">
      <c r="A262" t="s">
        <v>20</v>
      </c>
      <c r="B262" t="s">
        <v>185</v>
      </c>
      <c r="E262" t="s">
        <v>188</v>
      </c>
    </row>
    <row r="263" spans="1:5">
      <c r="A263" t="s">
        <v>20</v>
      </c>
      <c r="B263" t="s">
        <v>184</v>
      </c>
      <c r="E263" t="s">
        <v>182</v>
      </c>
    </row>
    <row r="264" spans="1:5">
      <c r="A264" t="s">
        <v>20</v>
      </c>
      <c r="B264" t="s">
        <v>186</v>
      </c>
      <c r="E264" t="s">
        <v>192</v>
      </c>
    </row>
    <row r="265" spans="1:5">
      <c r="A265" t="s">
        <v>20</v>
      </c>
      <c r="B265" t="s">
        <v>190</v>
      </c>
      <c r="E265" t="s">
        <v>194</v>
      </c>
    </row>
    <row r="266" spans="1:5">
      <c r="A266" t="s">
        <v>21</v>
      </c>
      <c r="B266" t="s">
        <v>189</v>
      </c>
      <c r="E266" t="s">
        <v>190</v>
      </c>
    </row>
    <row r="267" spans="1:5">
      <c r="A267" t="s">
        <v>21</v>
      </c>
      <c r="B267" t="s">
        <v>194</v>
      </c>
      <c r="E267" t="s">
        <v>186</v>
      </c>
    </row>
    <row r="268" spans="1:5">
      <c r="A268" t="s">
        <v>21</v>
      </c>
      <c r="B268" t="s">
        <v>192</v>
      </c>
      <c r="E268" t="s">
        <v>184</v>
      </c>
    </row>
    <row r="269" spans="1:5">
      <c r="A269" t="s">
        <v>21</v>
      </c>
      <c r="B269" t="s">
        <v>182</v>
      </c>
      <c r="E269" t="s">
        <v>185</v>
      </c>
    </row>
    <row r="270" spans="1:5">
      <c r="A270" t="s">
        <v>21</v>
      </c>
      <c r="B270" t="s">
        <v>188</v>
      </c>
      <c r="E270" t="s">
        <v>187</v>
      </c>
    </row>
    <row r="271" spans="1:5">
      <c r="A271" t="s">
        <v>21</v>
      </c>
      <c r="B271" t="s">
        <v>183</v>
      </c>
      <c r="E271" t="s">
        <v>191</v>
      </c>
    </row>
    <row r="272" spans="1:5">
      <c r="A272" t="s">
        <v>21</v>
      </c>
      <c r="B272" t="s">
        <v>193</v>
      </c>
      <c r="E272" t="s">
        <v>195</v>
      </c>
    </row>
    <row r="273" spans="1:5">
      <c r="A273" t="s">
        <v>22</v>
      </c>
      <c r="B273" t="s">
        <v>193</v>
      </c>
      <c r="E273" t="s">
        <v>189</v>
      </c>
    </row>
    <row r="274" spans="1:5">
      <c r="A274" t="s">
        <v>22</v>
      </c>
      <c r="B274" t="s">
        <v>195</v>
      </c>
      <c r="E274" t="s">
        <v>183</v>
      </c>
    </row>
    <row r="275" spans="1:5">
      <c r="A275" t="s">
        <v>22</v>
      </c>
      <c r="B275" t="s">
        <v>191</v>
      </c>
      <c r="E275" t="s">
        <v>188</v>
      </c>
    </row>
    <row r="276" spans="1:5">
      <c r="A276" t="s">
        <v>22</v>
      </c>
      <c r="B276" t="s">
        <v>187</v>
      </c>
      <c r="E276" t="s">
        <v>182</v>
      </c>
    </row>
    <row r="277" spans="1:5">
      <c r="A277" t="s">
        <v>22</v>
      </c>
      <c r="B277" t="s">
        <v>185</v>
      </c>
      <c r="E277" t="s">
        <v>192</v>
      </c>
    </row>
    <row r="278" spans="1:5">
      <c r="A278" t="s">
        <v>22</v>
      </c>
      <c r="B278" t="s">
        <v>184</v>
      </c>
      <c r="E278" t="s">
        <v>194</v>
      </c>
    </row>
    <row r="279" spans="1:5">
      <c r="A279" t="s">
        <v>22</v>
      </c>
      <c r="B279" t="s">
        <v>186</v>
      </c>
      <c r="E279" t="s">
        <v>190</v>
      </c>
    </row>
    <row r="280" spans="1:5">
      <c r="A280" t="s">
        <v>23</v>
      </c>
      <c r="B280" t="s">
        <v>189</v>
      </c>
      <c r="E280" t="s">
        <v>186</v>
      </c>
    </row>
    <row r="281" spans="1:5">
      <c r="A281" t="s">
        <v>23</v>
      </c>
      <c r="B281" t="s">
        <v>190</v>
      </c>
      <c r="E281" t="s">
        <v>184</v>
      </c>
    </row>
    <row r="282" spans="1:5">
      <c r="A282" t="s">
        <v>23</v>
      </c>
      <c r="B282" t="s">
        <v>194</v>
      </c>
      <c r="E282" t="s">
        <v>185</v>
      </c>
    </row>
    <row r="283" spans="1:5">
      <c r="A283" t="s">
        <v>23</v>
      </c>
      <c r="B283" t="s">
        <v>192</v>
      </c>
      <c r="E283" t="s">
        <v>187</v>
      </c>
    </row>
    <row r="284" spans="1:5">
      <c r="A284" t="s">
        <v>23</v>
      </c>
      <c r="B284" t="s">
        <v>182</v>
      </c>
      <c r="E284" t="s">
        <v>191</v>
      </c>
    </row>
    <row r="285" spans="1:5">
      <c r="A285" t="s">
        <v>23</v>
      </c>
      <c r="B285" t="s">
        <v>188</v>
      </c>
      <c r="E285" t="s">
        <v>195</v>
      </c>
    </row>
    <row r="286" spans="1:5">
      <c r="A286" t="s">
        <v>23</v>
      </c>
      <c r="B286" t="s">
        <v>183</v>
      </c>
      <c r="E286" t="s">
        <v>193</v>
      </c>
    </row>
    <row r="287" spans="1:5">
      <c r="A287" t="s">
        <v>24</v>
      </c>
      <c r="B287" t="s">
        <v>183</v>
      </c>
      <c r="E287" t="s">
        <v>189</v>
      </c>
    </row>
    <row r="288" spans="1:5">
      <c r="A288" t="s">
        <v>24</v>
      </c>
      <c r="B288" t="s">
        <v>193</v>
      </c>
      <c r="E288" t="s">
        <v>188</v>
      </c>
    </row>
    <row r="289" spans="1:5">
      <c r="A289" t="s">
        <v>24</v>
      </c>
      <c r="B289" t="s">
        <v>195</v>
      </c>
      <c r="E289" t="s">
        <v>182</v>
      </c>
    </row>
    <row r="290" spans="1:5">
      <c r="A290" t="s">
        <v>24</v>
      </c>
      <c r="B290" t="s">
        <v>191</v>
      </c>
      <c r="E290" t="s">
        <v>192</v>
      </c>
    </row>
    <row r="291" spans="1:5">
      <c r="A291" t="s">
        <v>24</v>
      </c>
      <c r="B291" t="s">
        <v>187</v>
      </c>
      <c r="E291" t="s">
        <v>194</v>
      </c>
    </row>
    <row r="292" spans="1:5">
      <c r="A292" t="s">
        <v>24</v>
      </c>
      <c r="B292" t="s">
        <v>185</v>
      </c>
      <c r="E292" t="s">
        <v>190</v>
      </c>
    </row>
    <row r="293" spans="1:5">
      <c r="A293" t="s">
        <v>24</v>
      </c>
      <c r="B293" t="s">
        <v>184</v>
      </c>
      <c r="E293" t="s">
        <v>186</v>
      </c>
    </row>
    <row r="294" spans="1:5">
      <c r="A294" t="s">
        <v>25</v>
      </c>
      <c r="B294" t="s">
        <v>189</v>
      </c>
      <c r="E294" t="s">
        <v>184</v>
      </c>
    </row>
    <row r="295" spans="1:5">
      <c r="A295" t="s">
        <v>25</v>
      </c>
      <c r="B295" t="s">
        <v>186</v>
      </c>
      <c r="E295" t="s">
        <v>185</v>
      </c>
    </row>
    <row r="296" spans="1:5">
      <c r="A296" t="s">
        <v>25</v>
      </c>
      <c r="B296" t="s">
        <v>190</v>
      </c>
      <c r="E296" t="s">
        <v>187</v>
      </c>
    </row>
    <row r="297" spans="1:5">
      <c r="A297" t="s">
        <v>25</v>
      </c>
      <c r="B297" t="s">
        <v>194</v>
      </c>
      <c r="E297" t="s">
        <v>191</v>
      </c>
    </row>
    <row r="298" spans="1:5">
      <c r="A298" t="s">
        <v>25</v>
      </c>
      <c r="B298" t="s">
        <v>192</v>
      </c>
      <c r="E298" t="s">
        <v>195</v>
      </c>
    </row>
    <row r="299" spans="1:5">
      <c r="A299" t="s">
        <v>25</v>
      </c>
      <c r="B299" t="s">
        <v>182</v>
      </c>
      <c r="E299" t="s">
        <v>193</v>
      </c>
    </row>
    <row r="300" spans="1:5">
      <c r="A300" t="s">
        <v>25</v>
      </c>
      <c r="B300" t="s">
        <v>188</v>
      </c>
      <c r="E300" t="s">
        <v>183</v>
      </c>
    </row>
  </sheetData>
  <sortState ref="H2:H15">
    <sortCondition ref="H2:H15"/>
  </sortState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4</vt:i4>
      </vt:variant>
    </vt:vector>
  </HeadingPairs>
  <TitlesOfParts>
    <vt:vector size="21" baseType="lpstr">
      <vt:lpstr>Instructions</vt:lpstr>
      <vt:lpstr>Lists</vt:lpstr>
      <vt:lpstr>League settings</vt:lpstr>
      <vt:lpstr>ELO settings </vt:lpstr>
      <vt:lpstr>Prediction Systems settings</vt:lpstr>
      <vt:lpstr>Program and Results</vt:lpstr>
      <vt:lpstr>Tables</vt:lpstr>
      <vt:lpstr>Distribution of data (Se Diff)</vt:lpstr>
      <vt:lpstr>Data mining (ELO R diff)</vt:lpstr>
      <vt:lpstr>ELO R diff graphs</vt:lpstr>
      <vt:lpstr>Data mining (Elo R diff Last 6)</vt:lpstr>
      <vt:lpstr>ELO R Diff (Last 6) Graphs</vt:lpstr>
      <vt:lpstr>Data mining (Goals Superiority)</vt:lpstr>
      <vt:lpstr>GSRS graphs</vt:lpstr>
      <vt:lpstr>Dashboard</vt:lpstr>
      <vt:lpstr>Comparison</vt:lpstr>
      <vt:lpstr>out from sql</vt:lpstr>
      <vt:lpstr>ELO_HGA</vt:lpstr>
      <vt:lpstr>ELO_Initial</vt:lpstr>
      <vt:lpstr>ELO_K</vt:lpstr>
      <vt:lpstr>ELO_s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2016-02-27T14:50:03Z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3d4d3560-a909-4e72-bf81-2f8e9a988143</vt:lpwstr>
  </property>
</Properties>
</file>